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customProperty"/>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6519"/>
  <workbookPr codeName="ThisWorkbook" autoCompressPictures="0"/>
  <workbookProtection workbookPassword="B68B" lockStructure="1"/>
  <bookViews>
    <workbookView xWindow="3320" yWindow="340" windowWidth="20700" windowHeight="16760" tabRatio="689"/>
  </bookViews>
  <sheets>
    <sheet name="from the developer's desk" sheetId="18" r:id="rId1"/>
    <sheet name="details" sheetId="3" r:id="rId2"/>
    <sheet name="statement of marks" sheetId="25" r:id="rId3"/>
    <sheet name="result aggregate" sheetId="15" r:id="rId4"/>
    <sheet name="result subject-wise" sheetId="9" r:id="rId5"/>
    <sheet name="full report" sheetId="33" r:id="rId6"/>
  </sheets>
  <definedNames>
    <definedName name="_EQG7" localSheetId="3">#REF!</definedName>
    <definedName name="_EQG7">#REF!</definedName>
    <definedName name="_xlnm._FilterDatabase" localSheetId="1" hidden="1">details!$D$8:$D$107</definedName>
    <definedName name="_xlnm._FilterDatabase" localSheetId="3" hidden="1">'result aggregate'!$B$8:$B$116</definedName>
    <definedName name="_xlnm._FilterDatabase" localSheetId="4" hidden="1">'result subject-wise'!$B$6:$B$107</definedName>
    <definedName name="_xlnm._FilterDatabase" localSheetId="2" hidden="1">'statement of marks'!$D$8:$D$107</definedName>
    <definedName name="a" localSheetId="3">#REF!</definedName>
    <definedName name="a">#REF!</definedName>
    <definedName name="CR">'statement of marks'!$B$113</definedName>
    <definedName name="_xlnm.Print_Titles" localSheetId="1">details!$A:$A,details!$1:$2</definedName>
    <definedName name="_xlnm.Print_Titles" localSheetId="3">'result aggregate'!$1:$3</definedName>
    <definedName name="_xlnm.Print_Titles" localSheetId="4">'result subject-wise'!$1:$4</definedName>
    <definedName name="_xlnm.Print_Titles" localSheetId="2">'statement of marks'!$A:$A,'statement of marks'!$1:$7</definedName>
    <definedName name="xvd1">#REF!</definedName>
    <definedName name="xxx1">#REF!</definedName>
    <definedName name="Z_6890B66D_F4A9_DC4C_BC21_22A75E74620A_.wvu.PrintTitles" localSheetId="1" hidden="1">details!$1:$2</definedName>
    <definedName name="Z_6890B66D_F4A9_DC4C_BC21_22A75E74620A_.wvu.PrintTitles" localSheetId="3" hidden="1">'result aggregate'!$1:$3</definedName>
    <definedName name="Z_6890B66D_F4A9_DC4C_BC21_22A75E74620A_.wvu.PrintTitles" localSheetId="4" hidden="1">'result subject-wise'!$1:$4</definedName>
    <definedName name="Z_8A92BF25_699A_0948_9D46_95C27CAE2FDF_.wvu.Cols" localSheetId="1" hidden="1">details!$CZ:$XFD</definedName>
    <definedName name="Z_8A92BF25_699A_0948_9D46_95C27CAE2FDF_.wvu.Cols" localSheetId="4" hidden="1">'result subject-wise'!$AW:$XFD</definedName>
    <definedName name="Z_8A92BF25_699A_0948_9D46_95C27CAE2FDF_.wvu.Cols" localSheetId="2" hidden="1">'statement of marks'!#REF!,'statement of marks'!$FA:$FA,'statement of marks'!$FD:$FD,'statement of marks'!$FF:$FF,'statement of marks'!$HM:$XFD</definedName>
    <definedName name="Z_8A92BF25_699A_0948_9D46_95C27CAE2FDF_.wvu.PrintTitles" localSheetId="1" hidden="1">details!$1:$2</definedName>
    <definedName name="Z_8A92BF25_699A_0948_9D46_95C27CAE2FDF_.wvu.PrintTitles" localSheetId="3" hidden="1">'result aggregate'!$1:$3</definedName>
    <definedName name="Z_8A92BF25_699A_0948_9D46_95C27CAE2FDF_.wvu.PrintTitles" localSheetId="4" hidden="1">'result subject-wise'!$1:$4</definedName>
    <definedName name="Z_8A92BF25_699A_0948_9D46_95C27CAE2FDF_.wvu.Rows" localSheetId="1" hidden="1">details!$117:$1048576</definedName>
    <definedName name="Z_8A92BF25_699A_0948_9D46_95C27CAE2FDF_.wvu.Rows" localSheetId="3" hidden="1">'result aggregate'!$139:$1048576,'result aggregate'!$4:$6,'result aggregate'!$119:$138</definedName>
    <definedName name="Z_8A92BF25_699A_0948_9D46_95C27CAE2FDF_.wvu.Rows" localSheetId="4" hidden="1">'result subject-wise'!$148:$1048576,'result subject-wise'!$5:$6,'result subject-wise'!$128:$147</definedName>
    <definedName name="Z_8A92BF25_699A_0948_9D46_95C27CAE2FDF_.wvu.Rows" localSheetId="2" hidden="1">'statement of marks'!$141:$1048576,'statement of marks'!$2:$2,'statement of marks'!$123:$140</definedName>
  </definedNames>
  <calcPr calcId="140001" concurrentCalc="0"/>
  <customWorkbookViews>
    <customWorkbookView name="Unhidden" guid="{6890B66D-F4A9-DC4C-BC21-22A75E74620A}" includeHiddenRowCol="0" yWindow="53" windowWidth="1440" windowHeight="734" tabRatio="763" activeSheetId="25"/>
    <customWorkbookView name="Hidden" guid="{8A92BF25-699A-0948-9D46-95C27CAE2FDF}" yWindow="53" windowWidth="1440" windowHeight="734" tabRatio="763" activeSheetId="25"/>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2" i="9" l="1"/>
  <c r="BY8" i="3"/>
  <c r="BY9" i="3"/>
  <c r="BY10" i="3"/>
  <c r="BY11" i="3"/>
  <c r="BY12" i="3"/>
  <c r="BY13" i="3"/>
  <c r="BY14" i="3"/>
  <c r="BY15" i="3"/>
  <c r="BY16" i="3"/>
  <c r="BY17" i="3"/>
  <c r="BY18" i="3"/>
  <c r="BY19" i="3"/>
  <c r="BY20" i="3"/>
  <c r="BY21" i="3"/>
  <c r="BY22" i="3"/>
  <c r="BY23" i="3"/>
  <c r="BY24" i="3"/>
  <c r="BY25" i="3"/>
  <c r="BY26" i="3"/>
  <c r="BY27" i="3"/>
  <c r="BY28" i="3"/>
  <c r="BY29" i="3"/>
  <c r="BY30" i="3"/>
  <c r="BY31" i="3"/>
  <c r="BY32" i="3"/>
  <c r="BY33" i="3"/>
  <c r="BY34" i="3"/>
  <c r="BY35" i="3"/>
  <c r="BY36" i="3"/>
  <c r="BY37" i="3"/>
  <c r="BY38" i="3"/>
  <c r="BY39" i="3"/>
  <c r="BY40" i="3"/>
  <c r="BY41" i="3"/>
  <c r="BY42" i="3"/>
  <c r="BY43" i="3"/>
  <c r="BY44" i="3"/>
  <c r="BY45" i="3"/>
  <c r="BY46" i="3"/>
  <c r="BY47" i="3"/>
  <c r="BY48" i="3"/>
  <c r="BY49" i="3"/>
  <c r="BY50" i="3"/>
  <c r="BY51" i="3"/>
  <c r="BY52" i="3"/>
  <c r="BY53" i="3"/>
  <c r="BY54" i="3"/>
  <c r="BY55" i="3"/>
  <c r="BY56" i="3"/>
  <c r="BY57" i="3"/>
  <c r="BY58" i="3"/>
  <c r="BY59" i="3"/>
  <c r="BY60" i="3"/>
  <c r="BY61" i="3"/>
  <c r="BY62" i="3"/>
  <c r="BY63" i="3"/>
  <c r="BY64" i="3"/>
  <c r="BY65" i="3"/>
  <c r="BY66" i="3"/>
  <c r="BY67" i="3"/>
  <c r="BY68" i="3"/>
  <c r="BY69" i="3"/>
  <c r="BY70" i="3"/>
  <c r="BY71" i="3"/>
  <c r="BY72" i="3"/>
  <c r="BY73" i="3"/>
  <c r="BY74" i="3"/>
  <c r="BY75" i="3"/>
  <c r="BY76" i="3"/>
  <c r="BY77" i="3"/>
  <c r="BY78" i="3"/>
  <c r="BY79" i="3"/>
  <c r="BY80" i="3"/>
  <c r="BY81" i="3"/>
  <c r="BY82" i="3"/>
  <c r="BY83" i="3"/>
  <c r="BY84" i="3"/>
  <c r="BY85" i="3"/>
  <c r="BY86" i="3"/>
  <c r="BY87" i="3"/>
  <c r="BY88" i="3"/>
  <c r="BY89" i="3"/>
  <c r="BY90" i="3"/>
  <c r="BY91" i="3"/>
  <c r="BY92" i="3"/>
  <c r="BY93" i="3"/>
  <c r="BY94" i="3"/>
  <c r="BY95" i="3"/>
  <c r="BY96" i="3"/>
  <c r="BY97" i="3"/>
  <c r="BY98" i="3"/>
  <c r="BY99" i="3"/>
  <c r="BY100" i="3"/>
  <c r="BY101" i="3"/>
  <c r="BY102" i="3"/>
  <c r="BY103" i="3"/>
  <c r="BY104" i="3"/>
  <c r="BY105" i="3"/>
  <c r="BY106" i="3"/>
  <c r="BY107" i="3"/>
  <c r="BY108" i="3"/>
  <c r="BZ109" i="3"/>
  <c r="BW8"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4" i="3"/>
  <c r="BW45" i="3"/>
  <c r="BW46" i="3"/>
  <c r="BW47" i="3"/>
  <c r="BW48" i="3"/>
  <c r="BW49" i="3"/>
  <c r="BW50" i="3"/>
  <c r="BW51" i="3"/>
  <c r="BW52" i="3"/>
  <c r="BW53" i="3"/>
  <c r="BW54" i="3"/>
  <c r="BW55" i="3"/>
  <c r="BW56" i="3"/>
  <c r="BW57" i="3"/>
  <c r="BW58" i="3"/>
  <c r="BW59" i="3"/>
  <c r="BW60" i="3"/>
  <c r="BW61" i="3"/>
  <c r="BW62" i="3"/>
  <c r="BW63" i="3"/>
  <c r="BW64" i="3"/>
  <c r="BW65" i="3"/>
  <c r="BW66" i="3"/>
  <c r="BW67" i="3"/>
  <c r="BW68" i="3"/>
  <c r="BW69" i="3"/>
  <c r="BW70" i="3"/>
  <c r="BW71" i="3"/>
  <c r="BW72" i="3"/>
  <c r="BW73" i="3"/>
  <c r="BW74" i="3"/>
  <c r="BW75" i="3"/>
  <c r="BW76" i="3"/>
  <c r="BW77" i="3"/>
  <c r="BW78" i="3"/>
  <c r="BW79" i="3"/>
  <c r="BW80" i="3"/>
  <c r="BW81" i="3"/>
  <c r="BW82" i="3"/>
  <c r="BW83" i="3"/>
  <c r="BW84" i="3"/>
  <c r="BW85" i="3"/>
  <c r="BW86" i="3"/>
  <c r="BW87" i="3"/>
  <c r="BW88" i="3"/>
  <c r="BW89" i="3"/>
  <c r="BW90" i="3"/>
  <c r="BW91" i="3"/>
  <c r="BW92" i="3"/>
  <c r="BW93" i="3"/>
  <c r="BW94" i="3"/>
  <c r="BW95" i="3"/>
  <c r="BW96" i="3"/>
  <c r="BW97" i="3"/>
  <c r="BW98" i="3"/>
  <c r="BW99" i="3"/>
  <c r="BW100" i="3"/>
  <c r="BW101" i="3"/>
  <c r="BW102" i="3"/>
  <c r="BW103" i="3"/>
  <c r="BW104" i="3"/>
  <c r="BW105" i="3"/>
  <c r="BW106" i="3"/>
  <c r="BW107" i="3"/>
  <c r="BW108" i="3"/>
  <c r="BX109" i="3"/>
  <c r="BU8" i="3"/>
  <c r="BU9" i="3"/>
  <c r="BU10" i="3"/>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38" i="3"/>
  <c r="BU39" i="3"/>
  <c r="BU40" i="3"/>
  <c r="BU41" i="3"/>
  <c r="BU42" i="3"/>
  <c r="BU43" i="3"/>
  <c r="BU44" i="3"/>
  <c r="BU45" i="3"/>
  <c r="BU46" i="3"/>
  <c r="BU47" i="3"/>
  <c r="BU48" i="3"/>
  <c r="BU49" i="3"/>
  <c r="BU50" i="3"/>
  <c r="BU51" i="3"/>
  <c r="BU52" i="3"/>
  <c r="BU53" i="3"/>
  <c r="BU54" i="3"/>
  <c r="BU55" i="3"/>
  <c r="BU56" i="3"/>
  <c r="BU57" i="3"/>
  <c r="BU58" i="3"/>
  <c r="BU59" i="3"/>
  <c r="BU60" i="3"/>
  <c r="BU61" i="3"/>
  <c r="BU62" i="3"/>
  <c r="BU63" i="3"/>
  <c r="BU64" i="3"/>
  <c r="BU65" i="3"/>
  <c r="BU66" i="3"/>
  <c r="BU67" i="3"/>
  <c r="BU68" i="3"/>
  <c r="BU69" i="3"/>
  <c r="BU70" i="3"/>
  <c r="BU71" i="3"/>
  <c r="BU72" i="3"/>
  <c r="BU73" i="3"/>
  <c r="BU74" i="3"/>
  <c r="BU75" i="3"/>
  <c r="BU76" i="3"/>
  <c r="BU77" i="3"/>
  <c r="BU78" i="3"/>
  <c r="BU79" i="3"/>
  <c r="BU80" i="3"/>
  <c r="BU81" i="3"/>
  <c r="BU82" i="3"/>
  <c r="BU83" i="3"/>
  <c r="BU84" i="3"/>
  <c r="BU85" i="3"/>
  <c r="BU86" i="3"/>
  <c r="BU87" i="3"/>
  <c r="BU88" i="3"/>
  <c r="BU89" i="3"/>
  <c r="BU90" i="3"/>
  <c r="BU91" i="3"/>
  <c r="BU92" i="3"/>
  <c r="BU93" i="3"/>
  <c r="BU94" i="3"/>
  <c r="BU95" i="3"/>
  <c r="BU96" i="3"/>
  <c r="BU97" i="3"/>
  <c r="BU98" i="3"/>
  <c r="BU99" i="3"/>
  <c r="BU100" i="3"/>
  <c r="BU101" i="3"/>
  <c r="BU102" i="3"/>
  <c r="BU103" i="3"/>
  <c r="BU104" i="3"/>
  <c r="BU105" i="3"/>
  <c r="BU106" i="3"/>
  <c r="BU107" i="3"/>
  <c r="BU108" i="3"/>
  <c r="BV109" i="3"/>
  <c r="BS8" i="3"/>
  <c r="BS9" i="3"/>
  <c r="BS10" i="3"/>
  <c r="BS11" i="3"/>
  <c r="BS1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T109"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R109" i="3"/>
  <c r="BO8" i="3"/>
  <c r="BO9" i="3"/>
  <c r="BO10" i="3"/>
  <c r="BO11" i="3"/>
  <c r="BO12"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P109" i="3"/>
  <c r="BM8" i="3"/>
  <c r="BM9" i="3"/>
  <c r="BM10" i="3"/>
  <c r="BM11" i="3"/>
  <c r="BM1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N109" i="3"/>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L109" i="3"/>
  <c r="BI8" i="3"/>
  <c r="BI9" i="3"/>
  <c r="BI10" i="3"/>
  <c r="BI11" i="3"/>
  <c r="BI1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J109" i="3"/>
  <c r="BG8" i="3"/>
  <c r="BG9" i="3"/>
  <c r="BG10" i="3"/>
  <c r="BG11" i="3"/>
  <c r="BG1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H109" i="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F109" i="3"/>
  <c r="BC8" i="3"/>
  <c r="BC9" i="3"/>
  <c r="BC10" i="3"/>
  <c r="BC11" i="3"/>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D109" i="3"/>
  <c r="CW8" i="3"/>
  <c r="CW9" i="3"/>
  <c r="CW10" i="3"/>
  <c r="CW11" i="3"/>
  <c r="CW12" i="3"/>
  <c r="CW13" i="3"/>
  <c r="CW14" i="3"/>
  <c r="CW15" i="3"/>
  <c r="CW16" i="3"/>
  <c r="CW17" i="3"/>
  <c r="CW18" i="3"/>
  <c r="CW19" i="3"/>
  <c r="CW20" i="3"/>
  <c r="CW21" i="3"/>
  <c r="CW22" i="3"/>
  <c r="CW23" i="3"/>
  <c r="CW24" i="3"/>
  <c r="CW25" i="3"/>
  <c r="CW26" i="3"/>
  <c r="CW27" i="3"/>
  <c r="CW28" i="3"/>
  <c r="CW29" i="3"/>
  <c r="CW30" i="3"/>
  <c r="CW31" i="3"/>
  <c r="CW32" i="3"/>
  <c r="CW33" i="3"/>
  <c r="CW34" i="3"/>
  <c r="CW35" i="3"/>
  <c r="CW36" i="3"/>
  <c r="CW37" i="3"/>
  <c r="CW38" i="3"/>
  <c r="CW39" i="3"/>
  <c r="CW40" i="3"/>
  <c r="CW41" i="3"/>
  <c r="CW42" i="3"/>
  <c r="CW43" i="3"/>
  <c r="CW44" i="3"/>
  <c r="CW45" i="3"/>
  <c r="CW46" i="3"/>
  <c r="CW47" i="3"/>
  <c r="CW48" i="3"/>
  <c r="CW49" i="3"/>
  <c r="CW50" i="3"/>
  <c r="CW51" i="3"/>
  <c r="CW52" i="3"/>
  <c r="CW53" i="3"/>
  <c r="CW54" i="3"/>
  <c r="CW55" i="3"/>
  <c r="CW56" i="3"/>
  <c r="CW58" i="3"/>
  <c r="CW59" i="3"/>
  <c r="CW60" i="3"/>
  <c r="CW61" i="3"/>
  <c r="CW62" i="3"/>
  <c r="CW63" i="3"/>
  <c r="CW64" i="3"/>
  <c r="CW65" i="3"/>
  <c r="CW66" i="3"/>
  <c r="CW67" i="3"/>
  <c r="CW68" i="3"/>
  <c r="CW69" i="3"/>
  <c r="CW70" i="3"/>
  <c r="CW71" i="3"/>
  <c r="CW72" i="3"/>
  <c r="CW73" i="3"/>
  <c r="CW74" i="3"/>
  <c r="CW75" i="3"/>
  <c r="CW76" i="3"/>
  <c r="CW77" i="3"/>
  <c r="CW78" i="3"/>
  <c r="CW79" i="3"/>
  <c r="CW80" i="3"/>
  <c r="CW81" i="3"/>
  <c r="CW82" i="3"/>
  <c r="CW83" i="3"/>
  <c r="CW84" i="3"/>
  <c r="CW85" i="3"/>
  <c r="CW86" i="3"/>
  <c r="CW87" i="3"/>
  <c r="CW88" i="3"/>
  <c r="CW89" i="3"/>
  <c r="CW90" i="3"/>
  <c r="CW91" i="3"/>
  <c r="CW92" i="3"/>
  <c r="CW93" i="3"/>
  <c r="CW94" i="3"/>
  <c r="CW95" i="3"/>
  <c r="CW96" i="3"/>
  <c r="CW97" i="3"/>
  <c r="CW98" i="3"/>
  <c r="CW99" i="3"/>
  <c r="CW100" i="3"/>
  <c r="CW101" i="3"/>
  <c r="CW102" i="3"/>
  <c r="CW103" i="3"/>
  <c r="CW104" i="3"/>
  <c r="CW105" i="3"/>
  <c r="CW106" i="3"/>
  <c r="CW107" i="3"/>
  <c r="CW108" i="3"/>
  <c r="CV8" i="3"/>
  <c r="CV9" i="3"/>
  <c r="CV10" i="3"/>
  <c r="CV11" i="3"/>
  <c r="CV12" i="3"/>
  <c r="CV13" i="3"/>
  <c r="CV14" i="3"/>
  <c r="CV15" i="3"/>
  <c r="CV16" i="3"/>
  <c r="CV17" i="3"/>
  <c r="CV18" i="3"/>
  <c r="CV19" i="3"/>
  <c r="CV20" i="3"/>
  <c r="CV21" i="3"/>
  <c r="CV22" i="3"/>
  <c r="CV23" i="3"/>
  <c r="CV24" i="3"/>
  <c r="CV25" i="3"/>
  <c r="CV26" i="3"/>
  <c r="CV27" i="3"/>
  <c r="CV28" i="3"/>
  <c r="CV29" i="3"/>
  <c r="CV30" i="3"/>
  <c r="CV31" i="3"/>
  <c r="CV32" i="3"/>
  <c r="CV33" i="3"/>
  <c r="CV34" i="3"/>
  <c r="CV35" i="3"/>
  <c r="CV36" i="3"/>
  <c r="CV37" i="3"/>
  <c r="CV38" i="3"/>
  <c r="CV39" i="3"/>
  <c r="CV40" i="3"/>
  <c r="CV41" i="3"/>
  <c r="CV42" i="3"/>
  <c r="CV43" i="3"/>
  <c r="CV44" i="3"/>
  <c r="CV45" i="3"/>
  <c r="CV46" i="3"/>
  <c r="CV47" i="3"/>
  <c r="CV48" i="3"/>
  <c r="CV49" i="3"/>
  <c r="CV50" i="3"/>
  <c r="CV51" i="3"/>
  <c r="CV52" i="3"/>
  <c r="CV53" i="3"/>
  <c r="CV54" i="3"/>
  <c r="CV55" i="3"/>
  <c r="CV56" i="3"/>
  <c r="CV58" i="3"/>
  <c r="CV59" i="3"/>
  <c r="CV60" i="3"/>
  <c r="CV61" i="3"/>
  <c r="CV62" i="3"/>
  <c r="CV63" i="3"/>
  <c r="CV64" i="3"/>
  <c r="CV65" i="3"/>
  <c r="CV66" i="3"/>
  <c r="CV67" i="3"/>
  <c r="CV68" i="3"/>
  <c r="CV69" i="3"/>
  <c r="CV70" i="3"/>
  <c r="CV71" i="3"/>
  <c r="CV72" i="3"/>
  <c r="CV73" i="3"/>
  <c r="CV74" i="3"/>
  <c r="CV75" i="3"/>
  <c r="CV76" i="3"/>
  <c r="CV77" i="3"/>
  <c r="CV78" i="3"/>
  <c r="CV79" i="3"/>
  <c r="CV80" i="3"/>
  <c r="CV81" i="3"/>
  <c r="CV82" i="3"/>
  <c r="CV83" i="3"/>
  <c r="CV84" i="3"/>
  <c r="CV85" i="3"/>
  <c r="CV86" i="3"/>
  <c r="CV87" i="3"/>
  <c r="CV88" i="3"/>
  <c r="CV89" i="3"/>
  <c r="CV90" i="3"/>
  <c r="CV91" i="3"/>
  <c r="CV92" i="3"/>
  <c r="CV93" i="3"/>
  <c r="CV94" i="3"/>
  <c r="CV95" i="3"/>
  <c r="CV96" i="3"/>
  <c r="CV97" i="3"/>
  <c r="CV98" i="3"/>
  <c r="CV99" i="3"/>
  <c r="CV100" i="3"/>
  <c r="CV101" i="3"/>
  <c r="CV102" i="3"/>
  <c r="CV103" i="3"/>
  <c r="CV104" i="3"/>
  <c r="CV105" i="3"/>
  <c r="CV106" i="3"/>
  <c r="CV107" i="3"/>
  <c r="CV108" i="3"/>
  <c r="BD108" i="3"/>
  <c r="BF108" i="3"/>
  <c r="CC108" i="3"/>
  <c r="BH108" i="3"/>
  <c r="CE108" i="3"/>
  <c r="BJ108" i="3"/>
  <c r="CG108" i="3"/>
  <c r="BL108" i="3"/>
  <c r="CI108" i="3"/>
  <c r="BN108" i="3"/>
  <c r="CK108" i="3"/>
  <c r="BP108" i="3"/>
  <c r="CM108" i="3"/>
  <c r="BR108" i="3"/>
  <c r="CO108" i="3"/>
  <c r="BT108" i="3"/>
  <c r="CQ108" i="3"/>
  <c r="BV108" i="3"/>
  <c r="CS108" i="3"/>
  <c r="BX108" i="3"/>
  <c r="CU108" i="3"/>
  <c r="CB108" i="3"/>
  <c r="CD108" i="3"/>
  <c r="CF108" i="3"/>
  <c r="CH108" i="3"/>
  <c r="CJ108" i="3"/>
  <c r="CL108" i="3"/>
  <c r="CN108" i="3"/>
  <c r="CP108" i="3"/>
  <c r="CR108" i="3"/>
  <c r="CT108" i="3"/>
  <c r="BZ108" i="3"/>
  <c r="CU107" i="3"/>
  <c r="CT107" i="3"/>
  <c r="CS107" i="3"/>
  <c r="CR107" i="3"/>
  <c r="CQ107" i="3"/>
  <c r="CP107" i="3"/>
  <c r="CO107" i="3"/>
  <c r="CN107" i="3"/>
  <c r="CM107" i="3"/>
  <c r="CL107" i="3"/>
  <c r="CK107" i="3"/>
  <c r="CJ107" i="3"/>
  <c r="CI107" i="3"/>
  <c r="CH107" i="3"/>
  <c r="CG107" i="3"/>
  <c r="CF107" i="3"/>
  <c r="CE107" i="3"/>
  <c r="CD107" i="3"/>
  <c r="CC107" i="3"/>
  <c r="CB107" i="3"/>
  <c r="CU106" i="3"/>
  <c r="CT106" i="3"/>
  <c r="CS106" i="3"/>
  <c r="CR106" i="3"/>
  <c r="CQ106" i="3"/>
  <c r="CP106" i="3"/>
  <c r="CO106" i="3"/>
  <c r="CN106" i="3"/>
  <c r="CM106" i="3"/>
  <c r="CL106" i="3"/>
  <c r="CK106" i="3"/>
  <c r="CJ106" i="3"/>
  <c r="CI106" i="3"/>
  <c r="CH106" i="3"/>
  <c r="CG106" i="3"/>
  <c r="CF106" i="3"/>
  <c r="CE106" i="3"/>
  <c r="CD106" i="3"/>
  <c r="CC106" i="3"/>
  <c r="CB106" i="3"/>
  <c r="CU105" i="3"/>
  <c r="CT105" i="3"/>
  <c r="CS105" i="3"/>
  <c r="CR105" i="3"/>
  <c r="CQ105" i="3"/>
  <c r="CP105" i="3"/>
  <c r="CO105" i="3"/>
  <c r="CN105" i="3"/>
  <c r="CM105" i="3"/>
  <c r="CL105" i="3"/>
  <c r="CK105" i="3"/>
  <c r="CJ105" i="3"/>
  <c r="CI105" i="3"/>
  <c r="CH105" i="3"/>
  <c r="CG105" i="3"/>
  <c r="CF105" i="3"/>
  <c r="CE105" i="3"/>
  <c r="CD105" i="3"/>
  <c r="CC105" i="3"/>
  <c r="CB105" i="3"/>
  <c r="CU104" i="3"/>
  <c r="CT104" i="3"/>
  <c r="CS104" i="3"/>
  <c r="CR104" i="3"/>
  <c r="CQ104" i="3"/>
  <c r="CP104" i="3"/>
  <c r="CO104" i="3"/>
  <c r="CN104" i="3"/>
  <c r="CM104" i="3"/>
  <c r="CL104" i="3"/>
  <c r="CK104" i="3"/>
  <c r="CJ104" i="3"/>
  <c r="CI104" i="3"/>
  <c r="CH104" i="3"/>
  <c r="CG104" i="3"/>
  <c r="CF104" i="3"/>
  <c r="CE104" i="3"/>
  <c r="CD104" i="3"/>
  <c r="CC104" i="3"/>
  <c r="CB104" i="3"/>
  <c r="CU103" i="3"/>
  <c r="CT103" i="3"/>
  <c r="CS103" i="3"/>
  <c r="CR103" i="3"/>
  <c r="CQ103" i="3"/>
  <c r="CP103" i="3"/>
  <c r="CO103" i="3"/>
  <c r="CN103" i="3"/>
  <c r="CM103" i="3"/>
  <c r="CL103" i="3"/>
  <c r="CK103" i="3"/>
  <c r="CJ103" i="3"/>
  <c r="CI103" i="3"/>
  <c r="CH103" i="3"/>
  <c r="CG103" i="3"/>
  <c r="CF103" i="3"/>
  <c r="CE103" i="3"/>
  <c r="CD103" i="3"/>
  <c r="CC103" i="3"/>
  <c r="CB103" i="3"/>
  <c r="CU102" i="3"/>
  <c r="CT102" i="3"/>
  <c r="CS102" i="3"/>
  <c r="CR102" i="3"/>
  <c r="CQ102" i="3"/>
  <c r="CP102" i="3"/>
  <c r="CO102" i="3"/>
  <c r="CN102" i="3"/>
  <c r="CM102" i="3"/>
  <c r="CL102" i="3"/>
  <c r="CK102" i="3"/>
  <c r="CJ102" i="3"/>
  <c r="CI102" i="3"/>
  <c r="CH102" i="3"/>
  <c r="CG102" i="3"/>
  <c r="CF102" i="3"/>
  <c r="CE102" i="3"/>
  <c r="CD102" i="3"/>
  <c r="CC102" i="3"/>
  <c r="CB102" i="3"/>
  <c r="CU101" i="3"/>
  <c r="CT101" i="3"/>
  <c r="CS101" i="3"/>
  <c r="CR101" i="3"/>
  <c r="CQ101" i="3"/>
  <c r="CP101" i="3"/>
  <c r="CO101" i="3"/>
  <c r="CN101" i="3"/>
  <c r="CM101" i="3"/>
  <c r="CL101" i="3"/>
  <c r="CK101" i="3"/>
  <c r="CJ101" i="3"/>
  <c r="CI101" i="3"/>
  <c r="CH101" i="3"/>
  <c r="CG101" i="3"/>
  <c r="CF101" i="3"/>
  <c r="CE101" i="3"/>
  <c r="CD101" i="3"/>
  <c r="CC101" i="3"/>
  <c r="CB101" i="3"/>
  <c r="CU100" i="3"/>
  <c r="CT100" i="3"/>
  <c r="CS100" i="3"/>
  <c r="CR100" i="3"/>
  <c r="CQ100" i="3"/>
  <c r="CP100" i="3"/>
  <c r="CO100" i="3"/>
  <c r="CN100" i="3"/>
  <c r="CM100" i="3"/>
  <c r="CL100" i="3"/>
  <c r="CK100" i="3"/>
  <c r="CJ100" i="3"/>
  <c r="CI100" i="3"/>
  <c r="CH100" i="3"/>
  <c r="CG100" i="3"/>
  <c r="CF100" i="3"/>
  <c r="CE100" i="3"/>
  <c r="CD100" i="3"/>
  <c r="CC100" i="3"/>
  <c r="CB100" i="3"/>
  <c r="CU99" i="3"/>
  <c r="CT99" i="3"/>
  <c r="CS99" i="3"/>
  <c r="CR99" i="3"/>
  <c r="CQ99" i="3"/>
  <c r="CP99" i="3"/>
  <c r="CO99" i="3"/>
  <c r="CN99" i="3"/>
  <c r="CM99" i="3"/>
  <c r="CL99" i="3"/>
  <c r="CK99" i="3"/>
  <c r="CJ99" i="3"/>
  <c r="CI99" i="3"/>
  <c r="CH99" i="3"/>
  <c r="CG99" i="3"/>
  <c r="CF99" i="3"/>
  <c r="CE99" i="3"/>
  <c r="CD99" i="3"/>
  <c r="CC99" i="3"/>
  <c r="CB99" i="3"/>
  <c r="CU98" i="3"/>
  <c r="CT98" i="3"/>
  <c r="CS98" i="3"/>
  <c r="CR98" i="3"/>
  <c r="CQ98" i="3"/>
  <c r="CP98" i="3"/>
  <c r="CO98" i="3"/>
  <c r="CN98" i="3"/>
  <c r="CM98" i="3"/>
  <c r="CL98" i="3"/>
  <c r="CK98" i="3"/>
  <c r="CJ98" i="3"/>
  <c r="CI98" i="3"/>
  <c r="CH98" i="3"/>
  <c r="CG98" i="3"/>
  <c r="CF98" i="3"/>
  <c r="CE98" i="3"/>
  <c r="CD98" i="3"/>
  <c r="CC98" i="3"/>
  <c r="CB98" i="3"/>
  <c r="CU97" i="3"/>
  <c r="CT97" i="3"/>
  <c r="CS97" i="3"/>
  <c r="CR97" i="3"/>
  <c r="CQ97" i="3"/>
  <c r="CP97" i="3"/>
  <c r="CO97" i="3"/>
  <c r="CN97" i="3"/>
  <c r="CM97" i="3"/>
  <c r="CL97" i="3"/>
  <c r="CK97" i="3"/>
  <c r="CJ97" i="3"/>
  <c r="CI97" i="3"/>
  <c r="CH97" i="3"/>
  <c r="CG97" i="3"/>
  <c r="CF97" i="3"/>
  <c r="CE97" i="3"/>
  <c r="CD97" i="3"/>
  <c r="CC97" i="3"/>
  <c r="CB97" i="3"/>
  <c r="CU96" i="3"/>
  <c r="CT96" i="3"/>
  <c r="CS96" i="3"/>
  <c r="CR96" i="3"/>
  <c r="CQ96" i="3"/>
  <c r="CP96" i="3"/>
  <c r="CO96" i="3"/>
  <c r="CN96" i="3"/>
  <c r="CM96" i="3"/>
  <c r="CL96" i="3"/>
  <c r="CK96" i="3"/>
  <c r="CJ96" i="3"/>
  <c r="CI96" i="3"/>
  <c r="CH96" i="3"/>
  <c r="CG96" i="3"/>
  <c r="CF96" i="3"/>
  <c r="CE96" i="3"/>
  <c r="CD96" i="3"/>
  <c r="CC96" i="3"/>
  <c r="CB96" i="3"/>
  <c r="CU95" i="3"/>
  <c r="CT95" i="3"/>
  <c r="CS95" i="3"/>
  <c r="CR95" i="3"/>
  <c r="CQ95" i="3"/>
  <c r="CP95" i="3"/>
  <c r="CO95" i="3"/>
  <c r="CN95" i="3"/>
  <c r="CM95" i="3"/>
  <c r="CL95" i="3"/>
  <c r="CK95" i="3"/>
  <c r="CJ95" i="3"/>
  <c r="CI95" i="3"/>
  <c r="CH95" i="3"/>
  <c r="CG95" i="3"/>
  <c r="CF95" i="3"/>
  <c r="CE95" i="3"/>
  <c r="CD95" i="3"/>
  <c r="CC95" i="3"/>
  <c r="CB95" i="3"/>
  <c r="CU94" i="3"/>
  <c r="CT94" i="3"/>
  <c r="CS94" i="3"/>
  <c r="CR94" i="3"/>
  <c r="CQ94" i="3"/>
  <c r="CP94" i="3"/>
  <c r="CO94" i="3"/>
  <c r="CN94" i="3"/>
  <c r="CM94" i="3"/>
  <c r="CL94" i="3"/>
  <c r="CK94" i="3"/>
  <c r="CJ94" i="3"/>
  <c r="CI94" i="3"/>
  <c r="CH94" i="3"/>
  <c r="CG94" i="3"/>
  <c r="CF94" i="3"/>
  <c r="CE94" i="3"/>
  <c r="CD94" i="3"/>
  <c r="CC94" i="3"/>
  <c r="CB94" i="3"/>
  <c r="CU93" i="3"/>
  <c r="CT93" i="3"/>
  <c r="CS93" i="3"/>
  <c r="CR93" i="3"/>
  <c r="CQ93" i="3"/>
  <c r="CP93" i="3"/>
  <c r="CO93" i="3"/>
  <c r="CN93" i="3"/>
  <c r="CM93" i="3"/>
  <c r="CL93" i="3"/>
  <c r="CK93" i="3"/>
  <c r="CJ93" i="3"/>
  <c r="CI93" i="3"/>
  <c r="CH93" i="3"/>
  <c r="CG93" i="3"/>
  <c r="CF93" i="3"/>
  <c r="CE93" i="3"/>
  <c r="CD93" i="3"/>
  <c r="CC93" i="3"/>
  <c r="CB93" i="3"/>
  <c r="CU92" i="3"/>
  <c r="CT92" i="3"/>
  <c r="CS92" i="3"/>
  <c r="CR92" i="3"/>
  <c r="CQ92" i="3"/>
  <c r="CP92" i="3"/>
  <c r="CO92" i="3"/>
  <c r="CN92" i="3"/>
  <c r="CM92" i="3"/>
  <c r="CL92" i="3"/>
  <c r="CK92" i="3"/>
  <c r="CJ92" i="3"/>
  <c r="CI92" i="3"/>
  <c r="CH92" i="3"/>
  <c r="CG92" i="3"/>
  <c r="CF92" i="3"/>
  <c r="CE92" i="3"/>
  <c r="CD92" i="3"/>
  <c r="CC92" i="3"/>
  <c r="CB92" i="3"/>
  <c r="CU91" i="3"/>
  <c r="CT91" i="3"/>
  <c r="CS91" i="3"/>
  <c r="CR91" i="3"/>
  <c r="CQ91" i="3"/>
  <c r="CP91" i="3"/>
  <c r="CO91" i="3"/>
  <c r="CN91" i="3"/>
  <c r="CM91" i="3"/>
  <c r="CL91" i="3"/>
  <c r="CK91" i="3"/>
  <c r="CJ91" i="3"/>
  <c r="CI91" i="3"/>
  <c r="CH91" i="3"/>
  <c r="CG91" i="3"/>
  <c r="CF91" i="3"/>
  <c r="CE91" i="3"/>
  <c r="CD91" i="3"/>
  <c r="CC91" i="3"/>
  <c r="CB91" i="3"/>
  <c r="CU90" i="3"/>
  <c r="CT90" i="3"/>
  <c r="CS90" i="3"/>
  <c r="CR90" i="3"/>
  <c r="CQ90" i="3"/>
  <c r="CP90" i="3"/>
  <c r="CO90" i="3"/>
  <c r="CN90" i="3"/>
  <c r="CM90" i="3"/>
  <c r="CL90" i="3"/>
  <c r="CK90" i="3"/>
  <c r="CJ90" i="3"/>
  <c r="CI90" i="3"/>
  <c r="CH90" i="3"/>
  <c r="CG90" i="3"/>
  <c r="CF90" i="3"/>
  <c r="CE90" i="3"/>
  <c r="CD90" i="3"/>
  <c r="CC90" i="3"/>
  <c r="CB90" i="3"/>
  <c r="CU89" i="3"/>
  <c r="CT89" i="3"/>
  <c r="CS89" i="3"/>
  <c r="CR89" i="3"/>
  <c r="CQ89" i="3"/>
  <c r="CP89" i="3"/>
  <c r="CO89" i="3"/>
  <c r="CN89" i="3"/>
  <c r="CM89" i="3"/>
  <c r="CL89" i="3"/>
  <c r="CK89" i="3"/>
  <c r="CJ89" i="3"/>
  <c r="CI89" i="3"/>
  <c r="CH89" i="3"/>
  <c r="CG89" i="3"/>
  <c r="CF89" i="3"/>
  <c r="CE89" i="3"/>
  <c r="CD89" i="3"/>
  <c r="CC89" i="3"/>
  <c r="CB89" i="3"/>
  <c r="CU88" i="3"/>
  <c r="CT88" i="3"/>
  <c r="CS88" i="3"/>
  <c r="CR88" i="3"/>
  <c r="CQ88" i="3"/>
  <c r="CP88" i="3"/>
  <c r="CO88" i="3"/>
  <c r="CN88" i="3"/>
  <c r="CM88" i="3"/>
  <c r="CL88" i="3"/>
  <c r="CK88" i="3"/>
  <c r="CJ88" i="3"/>
  <c r="CI88" i="3"/>
  <c r="CH88" i="3"/>
  <c r="CG88" i="3"/>
  <c r="CF88" i="3"/>
  <c r="CE88" i="3"/>
  <c r="CD88" i="3"/>
  <c r="CC88" i="3"/>
  <c r="CB88" i="3"/>
  <c r="CU87" i="3"/>
  <c r="CT87" i="3"/>
  <c r="CS87" i="3"/>
  <c r="CR87" i="3"/>
  <c r="CQ87" i="3"/>
  <c r="CP87" i="3"/>
  <c r="CO87" i="3"/>
  <c r="CN87" i="3"/>
  <c r="CM87" i="3"/>
  <c r="CL87" i="3"/>
  <c r="CK87" i="3"/>
  <c r="CJ87" i="3"/>
  <c r="CI87" i="3"/>
  <c r="CH87" i="3"/>
  <c r="CG87" i="3"/>
  <c r="CF87" i="3"/>
  <c r="CE87" i="3"/>
  <c r="CD87" i="3"/>
  <c r="CC87" i="3"/>
  <c r="CB87" i="3"/>
  <c r="CU86" i="3"/>
  <c r="CT86" i="3"/>
  <c r="CS86" i="3"/>
  <c r="CR86" i="3"/>
  <c r="CQ86" i="3"/>
  <c r="CP86" i="3"/>
  <c r="CO86" i="3"/>
  <c r="CN86" i="3"/>
  <c r="CM86" i="3"/>
  <c r="CL86" i="3"/>
  <c r="CK86" i="3"/>
  <c r="CJ86" i="3"/>
  <c r="CI86" i="3"/>
  <c r="CH86" i="3"/>
  <c r="CG86" i="3"/>
  <c r="CF86" i="3"/>
  <c r="CE86" i="3"/>
  <c r="CD86" i="3"/>
  <c r="CC86" i="3"/>
  <c r="CB86" i="3"/>
  <c r="CU85" i="3"/>
  <c r="CT85" i="3"/>
  <c r="CS85" i="3"/>
  <c r="CR85" i="3"/>
  <c r="CQ85" i="3"/>
  <c r="CP85" i="3"/>
  <c r="CO85" i="3"/>
  <c r="CN85" i="3"/>
  <c r="CM85" i="3"/>
  <c r="CL85" i="3"/>
  <c r="CK85" i="3"/>
  <c r="CJ85" i="3"/>
  <c r="CI85" i="3"/>
  <c r="CH85" i="3"/>
  <c r="CG85" i="3"/>
  <c r="CF85" i="3"/>
  <c r="CE85" i="3"/>
  <c r="CD85" i="3"/>
  <c r="CC85" i="3"/>
  <c r="CB85" i="3"/>
  <c r="CU84" i="3"/>
  <c r="CT84" i="3"/>
  <c r="CS84" i="3"/>
  <c r="CR84" i="3"/>
  <c r="CQ84" i="3"/>
  <c r="CP84" i="3"/>
  <c r="CO84" i="3"/>
  <c r="CN84" i="3"/>
  <c r="CM84" i="3"/>
  <c r="CL84" i="3"/>
  <c r="CK84" i="3"/>
  <c r="CJ84" i="3"/>
  <c r="CI84" i="3"/>
  <c r="CH84" i="3"/>
  <c r="CG84" i="3"/>
  <c r="CF84" i="3"/>
  <c r="CE84" i="3"/>
  <c r="CD84" i="3"/>
  <c r="CC84" i="3"/>
  <c r="CB84" i="3"/>
  <c r="CU83" i="3"/>
  <c r="CT83" i="3"/>
  <c r="CS83" i="3"/>
  <c r="CR83" i="3"/>
  <c r="CQ83" i="3"/>
  <c r="CP83" i="3"/>
  <c r="CO83" i="3"/>
  <c r="CN83" i="3"/>
  <c r="CM83" i="3"/>
  <c r="CL83" i="3"/>
  <c r="CK83" i="3"/>
  <c r="CJ83" i="3"/>
  <c r="CI83" i="3"/>
  <c r="CH83" i="3"/>
  <c r="CG83" i="3"/>
  <c r="CF83" i="3"/>
  <c r="CE83" i="3"/>
  <c r="CD83" i="3"/>
  <c r="CC83" i="3"/>
  <c r="CB83" i="3"/>
  <c r="CU82" i="3"/>
  <c r="CT82" i="3"/>
  <c r="CS82" i="3"/>
  <c r="CR82" i="3"/>
  <c r="CQ82" i="3"/>
  <c r="CP82" i="3"/>
  <c r="CO82" i="3"/>
  <c r="CN82" i="3"/>
  <c r="CM82" i="3"/>
  <c r="CL82" i="3"/>
  <c r="CK82" i="3"/>
  <c r="CJ82" i="3"/>
  <c r="CI82" i="3"/>
  <c r="CH82" i="3"/>
  <c r="CG82" i="3"/>
  <c r="CF82" i="3"/>
  <c r="CE82" i="3"/>
  <c r="CD82" i="3"/>
  <c r="CC82" i="3"/>
  <c r="CB82" i="3"/>
  <c r="CU81" i="3"/>
  <c r="CT81" i="3"/>
  <c r="CS81" i="3"/>
  <c r="CR81" i="3"/>
  <c r="CQ81" i="3"/>
  <c r="CP81" i="3"/>
  <c r="CO81" i="3"/>
  <c r="CN81" i="3"/>
  <c r="CM81" i="3"/>
  <c r="CL81" i="3"/>
  <c r="CK81" i="3"/>
  <c r="CJ81" i="3"/>
  <c r="CI81" i="3"/>
  <c r="CH81" i="3"/>
  <c r="CG81" i="3"/>
  <c r="CF81" i="3"/>
  <c r="CE81" i="3"/>
  <c r="CD81" i="3"/>
  <c r="CC81" i="3"/>
  <c r="CB81" i="3"/>
  <c r="CU80" i="3"/>
  <c r="CT80" i="3"/>
  <c r="CS80" i="3"/>
  <c r="CR80" i="3"/>
  <c r="CQ80" i="3"/>
  <c r="CP80" i="3"/>
  <c r="CO80" i="3"/>
  <c r="CN80" i="3"/>
  <c r="CM80" i="3"/>
  <c r="CL80" i="3"/>
  <c r="CK80" i="3"/>
  <c r="CJ80" i="3"/>
  <c r="CI80" i="3"/>
  <c r="CH80" i="3"/>
  <c r="CG80" i="3"/>
  <c r="CF80" i="3"/>
  <c r="CE80" i="3"/>
  <c r="CD80" i="3"/>
  <c r="CC80" i="3"/>
  <c r="CB80" i="3"/>
  <c r="CU79" i="3"/>
  <c r="CT79" i="3"/>
  <c r="CS79" i="3"/>
  <c r="CR79" i="3"/>
  <c r="CQ79" i="3"/>
  <c r="CP79" i="3"/>
  <c r="CO79" i="3"/>
  <c r="CN79" i="3"/>
  <c r="CM79" i="3"/>
  <c r="CL79" i="3"/>
  <c r="CK79" i="3"/>
  <c r="CJ79" i="3"/>
  <c r="CI79" i="3"/>
  <c r="CH79" i="3"/>
  <c r="CG79" i="3"/>
  <c r="CF79" i="3"/>
  <c r="CE79" i="3"/>
  <c r="CD79" i="3"/>
  <c r="CC79" i="3"/>
  <c r="CB79" i="3"/>
  <c r="CU78" i="3"/>
  <c r="CT78" i="3"/>
  <c r="CS78" i="3"/>
  <c r="CR78" i="3"/>
  <c r="CQ78" i="3"/>
  <c r="CP78" i="3"/>
  <c r="CO78" i="3"/>
  <c r="CN78" i="3"/>
  <c r="CM78" i="3"/>
  <c r="CL78" i="3"/>
  <c r="CK78" i="3"/>
  <c r="CJ78" i="3"/>
  <c r="CI78" i="3"/>
  <c r="CH78" i="3"/>
  <c r="CG78" i="3"/>
  <c r="CF78" i="3"/>
  <c r="CE78" i="3"/>
  <c r="CD78" i="3"/>
  <c r="CC78" i="3"/>
  <c r="CB78" i="3"/>
  <c r="CU77" i="3"/>
  <c r="CT77" i="3"/>
  <c r="CS77" i="3"/>
  <c r="CR77" i="3"/>
  <c r="CQ77" i="3"/>
  <c r="CP77" i="3"/>
  <c r="CO77" i="3"/>
  <c r="CN77" i="3"/>
  <c r="CM77" i="3"/>
  <c r="CL77" i="3"/>
  <c r="CK77" i="3"/>
  <c r="CJ77" i="3"/>
  <c r="CI77" i="3"/>
  <c r="CH77" i="3"/>
  <c r="CG77" i="3"/>
  <c r="CF77" i="3"/>
  <c r="CE77" i="3"/>
  <c r="CD77" i="3"/>
  <c r="CC77" i="3"/>
  <c r="CB77" i="3"/>
  <c r="CU76" i="3"/>
  <c r="CT76" i="3"/>
  <c r="CS76" i="3"/>
  <c r="CR76" i="3"/>
  <c r="CQ76" i="3"/>
  <c r="CP76" i="3"/>
  <c r="CO76" i="3"/>
  <c r="CN76" i="3"/>
  <c r="CM76" i="3"/>
  <c r="CL76" i="3"/>
  <c r="CK76" i="3"/>
  <c r="CJ76" i="3"/>
  <c r="CI76" i="3"/>
  <c r="CH76" i="3"/>
  <c r="CG76" i="3"/>
  <c r="CF76" i="3"/>
  <c r="CE76" i="3"/>
  <c r="CD76" i="3"/>
  <c r="CC76" i="3"/>
  <c r="CB76" i="3"/>
  <c r="CU75" i="3"/>
  <c r="CT75" i="3"/>
  <c r="CS75" i="3"/>
  <c r="CR75" i="3"/>
  <c r="CQ75" i="3"/>
  <c r="CP75" i="3"/>
  <c r="CO75" i="3"/>
  <c r="CN75" i="3"/>
  <c r="CM75" i="3"/>
  <c r="CL75" i="3"/>
  <c r="CK75" i="3"/>
  <c r="CJ75" i="3"/>
  <c r="CI75" i="3"/>
  <c r="CH75" i="3"/>
  <c r="CG75" i="3"/>
  <c r="CF75" i="3"/>
  <c r="CE75" i="3"/>
  <c r="CD75" i="3"/>
  <c r="CC75" i="3"/>
  <c r="CB75" i="3"/>
  <c r="CU74" i="3"/>
  <c r="CT74" i="3"/>
  <c r="CS74" i="3"/>
  <c r="CR74" i="3"/>
  <c r="CQ74" i="3"/>
  <c r="CP74" i="3"/>
  <c r="CO74" i="3"/>
  <c r="CN74" i="3"/>
  <c r="CM74" i="3"/>
  <c r="CL74" i="3"/>
  <c r="CK74" i="3"/>
  <c r="CJ74" i="3"/>
  <c r="CI74" i="3"/>
  <c r="CH74" i="3"/>
  <c r="CG74" i="3"/>
  <c r="CF74" i="3"/>
  <c r="CE74" i="3"/>
  <c r="CD74" i="3"/>
  <c r="CC74" i="3"/>
  <c r="CB74" i="3"/>
  <c r="CU73" i="3"/>
  <c r="CT73" i="3"/>
  <c r="CS73" i="3"/>
  <c r="CR73" i="3"/>
  <c r="CQ73" i="3"/>
  <c r="CP73" i="3"/>
  <c r="CO73" i="3"/>
  <c r="CN73" i="3"/>
  <c r="CM73" i="3"/>
  <c r="CL73" i="3"/>
  <c r="CK73" i="3"/>
  <c r="CJ73" i="3"/>
  <c r="CI73" i="3"/>
  <c r="CH73" i="3"/>
  <c r="CG73" i="3"/>
  <c r="CF73" i="3"/>
  <c r="CE73" i="3"/>
  <c r="CD73" i="3"/>
  <c r="CC73" i="3"/>
  <c r="CB73" i="3"/>
  <c r="CU72" i="3"/>
  <c r="CT72" i="3"/>
  <c r="CS72" i="3"/>
  <c r="CR72" i="3"/>
  <c r="CQ72" i="3"/>
  <c r="CP72" i="3"/>
  <c r="CO72" i="3"/>
  <c r="CN72" i="3"/>
  <c r="CM72" i="3"/>
  <c r="CL72" i="3"/>
  <c r="CK72" i="3"/>
  <c r="CJ72" i="3"/>
  <c r="CI72" i="3"/>
  <c r="CH72" i="3"/>
  <c r="CG72" i="3"/>
  <c r="CF72" i="3"/>
  <c r="CE72" i="3"/>
  <c r="CD72" i="3"/>
  <c r="CC72" i="3"/>
  <c r="CB72" i="3"/>
  <c r="CU71" i="3"/>
  <c r="CT71" i="3"/>
  <c r="CS71" i="3"/>
  <c r="CR71" i="3"/>
  <c r="CQ71" i="3"/>
  <c r="CP71" i="3"/>
  <c r="CO71" i="3"/>
  <c r="CN71" i="3"/>
  <c r="CM71" i="3"/>
  <c r="CL71" i="3"/>
  <c r="CK71" i="3"/>
  <c r="CJ71" i="3"/>
  <c r="CI71" i="3"/>
  <c r="CH71" i="3"/>
  <c r="CG71" i="3"/>
  <c r="CF71" i="3"/>
  <c r="CE71" i="3"/>
  <c r="CD71" i="3"/>
  <c r="CC71" i="3"/>
  <c r="CB71" i="3"/>
  <c r="CU70" i="3"/>
  <c r="CT70" i="3"/>
  <c r="CS70" i="3"/>
  <c r="CR70" i="3"/>
  <c r="CQ70" i="3"/>
  <c r="CP70" i="3"/>
  <c r="CO70" i="3"/>
  <c r="CN70" i="3"/>
  <c r="CM70" i="3"/>
  <c r="CL70" i="3"/>
  <c r="CK70" i="3"/>
  <c r="CJ70" i="3"/>
  <c r="CI70" i="3"/>
  <c r="CH70" i="3"/>
  <c r="CG70" i="3"/>
  <c r="CF70" i="3"/>
  <c r="CE70" i="3"/>
  <c r="CD70" i="3"/>
  <c r="CC70" i="3"/>
  <c r="CB70" i="3"/>
  <c r="CU69" i="3"/>
  <c r="CT69" i="3"/>
  <c r="CS69" i="3"/>
  <c r="CR69" i="3"/>
  <c r="CQ69" i="3"/>
  <c r="CP69" i="3"/>
  <c r="CO69" i="3"/>
  <c r="CN69" i="3"/>
  <c r="CM69" i="3"/>
  <c r="CL69" i="3"/>
  <c r="CK69" i="3"/>
  <c r="CJ69" i="3"/>
  <c r="CI69" i="3"/>
  <c r="CH69" i="3"/>
  <c r="CG69" i="3"/>
  <c r="CF69" i="3"/>
  <c r="CE69" i="3"/>
  <c r="CD69" i="3"/>
  <c r="CC69" i="3"/>
  <c r="CB69" i="3"/>
  <c r="CU68" i="3"/>
  <c r="CT68" i="3"/>
  <c r="CS68" i="3"/>
  <c r="CR68" i="3"/>
  <c r="CQ68" i="3"/>
  <c r="CP68" i="3"/>
  <c r="CO68" i="3"/>
  <c r="CN68" i="3"/>
  <c r="CM68" i="3"/>
  <c r="CL68" i="3"/>
  <c r="CK68" i="3"/>
  <c r="CJ68" i="3"/>
  <c r="CI68" i="3"/>
  <c r="CH68" i="3"/>
  <c r="CG68" i="3"/>
  <c r="CF68" i="3"/>
  <c r="CE68" i="3"/>
  <c r="CD68" i="3"/>
  <c r="CC68" i="3"/>
  <c r="CB68" i="3"/>
  <c r="CU67" i="3"/>
  <c r="CT67" i="3"/>
  <c r="CS67" i="3"/>
  <c r="CR67" i="3"/>
  <c r="CQ67" i="3"/>
  <c r="CP67" i="3"/>
  <c r="CO67" i="3"/>
  <c r="CN67" i="3"/>
  <c r="CM67" i="3"/>
  <c r="CL67" i="3"/>
  <c r="CK67" i="3"/>
  <c r="CJ67" i="3"/>
  <c r="CI67" i="3"/>
  <c r="CH67" i="3"/>
  <c r="CG67" i="3"/>
  <c r="CF67" i="3"/>
  <c r="CE67" i="3"/>
  <c r="CD67" i="3"/>
  <c r="CC67" i="3"/>
  <c r="CB67" i="3"/>
  <c r="CU66" i="3"/>
  <c r="CT66" i="3"/>
  <c r="CS66" i="3"/>
  <c r="CR66" i="3"/>
  <c r="CQ66" i="3"/>
  <c r="CP66" i="3"/>
  <c r="CO66" i="3"/>
  <c r="CN66" i="3"/>
  <c r="CM66" i="3"/>
  <c r="CL66" i="3"/>
  <c r="CK66" i="3"/>
  <c r="CJ66" i="3"/>
  <c r="CI66" i="3"/>
  <c r="CH66" i="3"/>
  <c r="CG66" i="3"/>
  <c r="CF66" i="3"/>
  <c r="CE66" i="3"/>
  <c r="CD66" i="3"/>
  <c r="CC66" i="3"/>
  <c r="CB66" i="3"/>
  <c r="CU65" i="3"/>
  <c r="CT65" i="3"/>
  <c r="CS65" i="3"/>
  <c r="CR65" i="3"/>
  <c r="CQ65" i="3"/>
  <c r="CP65" i="3"/>
  <c r="CO65" i="3"/>
  <c r="CN65" i="3"/>
  <c r="CM65" i="3"/>
  <c r="CL65" i="3"/>
  <c r="CK65" i="3"/>
  <c r="CJ65" i="3"/>
  <c r="CI65" i="3"/>
  <c r="CH65" i="3"/>
  <c r="CG65" i="3"/>
  <c r="CF65" i="3"/>
  <c r="CE65" i="3"/>
  <c r="CD65" i="3"/>
  <c r="CC65" i="3"/>
  <c r="CB65" i="3"/>
  <c r="CU64" i="3"/>
  <c r="CT64" i="3"/>
  <c r="CS64" i="3"/>
  <c r="CR64" i="3"/>
  <c r="CQ64" i="3"/>
  <c r="CP64" i="3"/>
  <c r="CO64" i="3"/>
  <c r="CN64" i="3"/>
  <c r="CM64" i="3"/>
  <c r="CL64" i="3"/>
  <c r="CK64" i="3"/>
  <c r="CJ64" i="3"/>
  <c r="CI64" i="3"/>
  <c r="CH64" i="3"/>
  <c r="CG64" i="3"/>
  <c r="CF64" i="3"/>
  <c r="CE64" i="3"/>
  <c r="CD64" i="3"/>
  <c r="CC64" i="3"/>
  <c r="CB64" i="3"/>
  <c r="CU63" i="3"/>
  <c r="CT63" i="3"/>
  <c r="CS63" i="3"/>
  <c r="CR63" i="3"/>
  <c r="CQ63" i="3"/>
  <c r="CP63" i="3"/>
  <c r="CO63" i="3"/>
  <c r="CN63" i="3"/>
  <c r="CM63" i="3"/>
  <c r="CL63" i="3"/>
  <c r="CK63" i="3"/>
  <c r="CJ63" i="3"/>
  <c r="CI63" i="3"/>
  <c r="CH63" i="3"/>
  <c r="CG63" i="3"/>
  <c r="CF63" i="3"/>
  <c r="CE63" i="3"/>
  <c r="CD63" i="3"/>
  <c r="CC63" i="3"/>
  <c r="CB63" i="3"/>
  <c r="CU62" i="3"/>
  <c r="CT62" i="3"/>
  <c r="CS62" i="3"/>
  <c r="CR62" i="3"/>
  <c r="CQ62" i="3"/>
  <c r="CP62" i="3"/>
  <c r="CO62" i="3"/>
  <c r="CN62" i="3"/>
  <c r="CM62" i="3"/>
  <c r="CL62" i="3"/>
  <c r="CK62" i="3"/>
  <c r="CJ62" i="3"/>
  <c r="CI62" i="3"/>
  <c r="CH62" i="3"/>
  <c r="CG62" i="3"/>
  <c r="CF62" i="3"/>
  <c r="CE62" i="3"/>
  <c r="CD62" i="3"/>
  <c r="CC62" i="3"/>
  <c r="CB62" i="3"/>
  <c r="CU61" i="3"/>
  <c r="CT61" i="3"/>
  <c r="CS61" i="3"/>
  <c r="CR61" i="3"/>
  <c r="CQ61" i="3"/>
  <c r="CP61" i="3"/>
  <c r="CO61" i="3"/>
  <c r="CN61" i="3"/>
  <c r="CM61" i="3"/>
  <c r="CL61" i="3"/>
  <c r="CK61" i="3"/>
  <c r="CJ61" i="3"/>
  <c r="CI61" i="3"/>
  <c r="CH61" i="3"/>
  <c r="CG61" i="3"/>
  <c r="CF61" i="3"/>
  <c r="CE61" i="3"/>
  <c r="CD61" i="3"/>
  <c r="CC61" i="3"/>
  <c r="CB61" i="3"/>
  <c r="CU60" i="3"/>
  <c r="CT60" i="3"/>
  <c r="CS60" i="3"/>
  <c r="CR60" i="3"/>
  <c r="CQ60" i="3"/>
  <c r="CP60" i="3"/>
  <c r="CO60" i="3"/>
  <c r="CN60" i="3"/>
  <c r="CM60" i="3"/>
  <c r="CL60" i="3"/>
  <c r="CK60" i="3"/>
  <c r="CJ60" i="3"/>
  <c r="CI60" i="3"/>
  <c r="CH60" i="3"/>
  <c r="CG60" i="3"/>
  <c r="CF60" i="3"/>
  <c r="CE60" i="3"/>
  <c r="CD60" i="3"/>
  <c r="CC60" i="3"/>
  <c r="CB60" i="3"/>
  <c r="CU59" i="3"/>
  <c r="CT59" i="3"/>
  <c r="CS59" i="3"/>
  <c r="CR59" i="3"/>
  <c r="CQ59" i="3"/>
  <c r="CP59" i="3"/>
  <c r="CO59" i="3"/>
  <c r="CN59" i="3"/>
  <c r="CM59" i="3"/>
  <c r="CL59" i="3"/>
  <c r="CK59" i="3"/>
  <c r="CJ59" i="3"/>
  <c r="CI59" i="3"/>
  <c r="CH59" i="3"/>
  <c r="CG59" i="3"/>
  <c r="CF59" i="3"/>
  <c r="CE59" i="3"/>
  <c r="CD59" i="3"/>
  <c r="CC59" i="3"/>
  <c r="CB59" i="3"/>
  <c r="CU58" i="3"/>
  <c r="CT58" i="3"/>
  <c r="CS58" i="3"/>
  <c r="CR58" i="3"/>
  <c r="CQ58" i="3"/>
  <c r="CP58" i="3"/>
  <c r="CO58" i="3"/>
  <c r="CN58" i="3"/>
  <c r="CM58" i="3"/>
  <c r="CL58" i="3"/>
  <c r="CK58" i="3"/>
  <c r="CJ58" i="3"/>
  <c r="CI58" i="3"/>
  <c r="CH58" i="3"/>
  <c r="CG58" i="3"/>
  <c r="CF58" i="3"/>
  <c r="CE58" i="3"/>
  <c r="CD58" i="3"/>
  <c r="CC58" i="3"/>
  <c r="CB58" i="3"/>
  <c r="CU56" i="3"/>
  <c r="CT56" i="3"/>
  <c r="CS56" i="3"/>
  <c r="CR56" i="3"/>
  <c r="CQ56" i="3"/>
  <c r="CP56" i="3"/>
  <c r="CO56" i="3"/>
  <c r="CN56" i="3"/>
  <c r="CM56" i="3"/>
  <c r="CL56" i="3"/>
  <c r="CK56" i="3"/>
  <c r="CJ56" i="3"/>
  <c r="CI56" i="3"/>
  <c r="CH56" i="3"/>
  <c r="CG56" i="3"/>
  <c r="CF56" i="3"/>
  <c r="CE56" i="3"/>
  <c r="CD56" i="3"/>
  <c r="CC56" i="3"/>
  <c r="CB56" i="3"/>
  <c r="CU55" i="3"/>
  <c r="CT55" i="3"/>
  <c r="CS55" i="3"/>
  <c r="CR55" i="3"/>
  <c r="CQ55" i="3"/>
  <c r="CP55" i="3"/>
  <c r="CO55" i="3"/>
  <c r="CN55" i="3"/>
  <c r="CM55" i="3"/>
  <c r="CL55" i="3"/>
  <c r="CK55" i="3"/>
  <c r="CJ55" i="3"/>
  <c r="CI55" i="3"/>
  <c r="CH55" i="3"/>
  <c r="CG55" i="3"/>
  <c r="CF55" i="3"/>
  <c r="CE55" i="3"/>
  <c r="CD55" i="3"/>
  <c r="CC55" i="3"/>
  <c r="CB55" i="3"/>
  <c r="CU54" i="3"/>
  <c r="CT54" i="3"/>
  <c r="CS54" i="3"/>
  <c r="CR54" i="3"/>
  <c r="CQ54" i="3"/>
  <c r="CP54" i="3"/>
  <c r="CO54" i="3"/>
  <c r="CN54" i="3"/>
  <c r="CM54" i="3"/>
  <c r="CL54" i="3"/>
  <c r="CK54" i="3"/>
  <c r="CJ54" i="3"/>
  <c r="CI54" i="3"/>
  <c r="CH54" i="3"/>
  <c r="CG54" i="3"/>
  <c r="CF54" i="3"/>
  <c r="CE54" i="3"/>
  <c r="CD54" i="3"/>
  <c r="CC54" i="3"/>
  <c r="CB54" i="3"/>
  <c r="CU53" i="3"/>
  <c r="CT53" i="3"/>
  <c r="CS53" i="3"/>
  <c r="CR53" i="3"/>
  <c r="CQ53" i="3"/>
  <c r="CP53" i="3"/>
  <c r="CO53" i="3"/>
  <c r="CN53" i="3"/>
  <c r="CM53" i="3"/>
  <c r="CL53" i="3"/>
  <c r="CK53" i="3"/>
  <c r="CJ53" i="3"/>
  <c r="CI53" i="3"/>
  <c r="CH53" i="3"/>
  <c r="CG53" i="3"/>
  <c r="CF53" i="3"/>
  <c r="CE53" i="3"/>
  <c r="CD53" i="3"/>
  <c r="CC53" i="3"/>
  <c r="CB53" i="3"/>
  <c r="CU52" i="3"/>
  <c r="CT52" i="3"/>
  <c r="CS52" i="3"/>
  <c r="CR52" i="3"/>
  <c r="CQ52" i="3"/>
  <c r="CP52" i="3"/>
  <c r="CO52" i="3"/>
  <c r="CN52" i="3"/>
  <c r="CM52" i="3"/>
  <c r="CL52" i="3"/>
  <c r="CK52" i="3"/>
  <c r="CJ52" i="3"/>
  <c r="CI52" i="3"/>
  <c r="CH52" i="3"/>
  <c r="CG52" i="3"/>
  <c r="CF52" i="3"/>
  <c r="CE52" i="3"/>
  <c r="CD52" i="3"/>
  <c r="CC52" i="3"/>
  <c r="CB52" i="3"/>
  <c r="CU51" i="3"/>
  <c r="CT51" i="3"/>
  <c r="CS51" i="3"/>
  <c r="CR51" i="3"/>
  <c r="CQ51" i="3"/>
  <c r="CP51" i="3"/>
  <c r="CO51" i="3"/>
  <c r="CN51" i="3"/>
  <c r="CM51" i="3"/>
  <c r="CL51" i="3"/>
  <c r="CK51" i="3"/>
  <c r="CJ51" i="3"/>
  <c r="CI51" i="3"/>
  <c r="CH51" i="3"/>
  <c r="CG51" i="3"/>
  <c r="CF51" i="3"/>
  <c r="CE51" i="3"/>
  <c r="CD51" i="3"/>
  <c r="CC51" i="3"/>
  <c r="CB51" i="3"/>
  <c r="CU50" i="3"/>
  <c r="CT50" i="3"/>
  <c r="CS50" i="3"/>
  <c r="CR50" i="3"/>
  <c r="CQ50" i="3"/>
  <c r="CP50" i="3"/>
  <c r="CO50" i="3"/>
  <c r="CN50" i="3"/>
  <c r="CM50" i="3"/>
  <c r="CL50" i="3"/>
  <c r="CK50" i="3"/>
  <c r="CJ50" i="3"/>
  <c r="CI50" i="3"/>
  <c r="CH50" i="3"/>
  <c r="CG50" i="3"/>
  <c r="CF50" i="3"/>
  <c r="CE50" i="3"/>
  <c r="CD50" i="3"/>
  <c r="CC50" i="3"/>
  <c r="CB50" i="3"/>
  <c r="CU49" i="3"/>
  <c r="CT49" i="3"/>
  <c r="CS49" i="3"/>
  <c r="CR49" i="3"/>
  <c r="CQ49" i="3"/>
  <c r="CP49" i="3"/>
  <c r="CO49" i="3"/>
  <c r="CN49" i="3"/>
  <c r="CM49" i="3"/>
  <c r="CL49" i="3"/>
  <c r="CK49" i="3"/>
  <c r="CJ49" i="3"/>
  <c r="CI49" i="3"/>
  <c r="CH49" i="3"/>
  <c r="CG49" i="3"/>
  <c r="CF49" i="3"/>
  <c r="CE49" i="3"/>
  <c r="CD49" i="3"/>
  <c r="CC49" i="3"/>
  <c r="CB49" i="3"/>
  <c r="CU48" i="3"/>
  <c r="CT48" i="3"/>
  <c r="CS48" i="3"/>
  <c r="CR48" i="3"/>
  <c r="CQ48" i="3"/>
  <c r="CP48" i="3"/>
  <c r="CO48" i="3"/>
  <c r="CN48" i="3"/>
  <c r="CM48" i="3"/>
  <c r="CL48" i="3"/>
  <c r="CK48" i="3"/>
  <c r="CJ48" i="3"/>
  <c r="CI48" i="3"/>
  <c r="CH48" i="3"/>
  <c r="CG48" i="3"/>
  <c r="CF48" i="3"/>
  <c r="CE48" i="3"/>
  <c r="CD48" i="3"/>
  <c r="CC48" i="3"/>
  <c r="CB48" i="3"/>
  <c r="CU47" i="3"/>
  <c r="CT47" i="3"/>
  <c r="CS47" i="3"/>
  <c r="CR47" i="3"/>
  <c r="CQ47" i="3"/>
  <c r="CP47" i="3"/>
  <c r="CO47" i="3"/>
  <c r="CN47" i="3"/>
  <c r="CM47" i="3"/>
  <c r="CL47" i="3"/>
  <c r="CK47" i="3"/>
  <c r="CJ47" i="3"/>
  <c r="CI47" i="3"/>
  <c r="CH47" i="3"/>
  <c r="CG47" i="3"/>
  <c r="CF47" i="3"/>
  <c r="CE47" i="3"/>
  <c r="CD47" i="3"/>
  <c r="CC47" i="3"/>
  <c r="CB47" i="3"/>
  <c r="CU46" i="3"/>
  <c r="CT46" i="3"/>
  <c r="CS46" i="3"/>
  <c r="CR46" i="3"/>
  <c r="CQ46" i="3"/>
  <c r="CP46" i="3"/>
  <c r="CO46" i="3"/>
  <c r="CN46" i="3"/>
  <c r="CM46" i="3"/>
  <c r="CL46" i="3"/>
  <c r="CK46" i="3"/>
  <c r="CJ46" i="3"/>
  <c r="CI46" i="3"/>
  <c r="CH46" i="3"/>
  <c r="CG46" i="3"/>
  <c r="CF46" i="3"/>
  <c r="CE46" i="3"/>
  <c r="CD46" i="3"/>
  <c r="CC46" i="3"/>
  <c r="CB46" i="3"/>
  <c r="CU45" i="3"/>
  <c r="CT45" i="3"/>
  <c r="CS45" i="3"/>
  <c r="CR45" i="3"/>
  <c r="CQ45" i="3"/>
  <c r="CP45" i="3"/>
  <c r="CO45" i="3"/>
  <c r="CN45" i="3"/>
  <c r="CM45" i="3"/>
  <c r="CL45" i="3"/>
  <c r="CK45" i="3"/>
  <c r="CJ45" i="3"/>
  <c r="CI45" i="3"/>
  <c r="CH45" i="3"/>
  <c r="CG45" i="3"/>
  <c r="CF45" i="3"/>
  <c r="CE45" i="3"/>
  <c r="CD45" i="3"/>
  <c r="CC45" i="3"/>
  <c r="CB45" i="3"/>
  <c r="CU44" i="3"/>
  <c r="CT44" i="3"/>
  <c r="CS44" i="3"/>
  <c r="CR44" i="3"/>
  <c r="CQ44" i="3"/>
  <c r="CP44" i="3"/>
  <c r="CO44" i="3"/>
  <c r="CN44" i="3"/>
  <c r="CM44" i="3"/>
  <c r="CL44" i="3"/>
  <c r="CK44" i="3"/>
  <c r="CJ44" i="3"/>
  <c r="CI44" i="3"/>
  <c r="CH44" i="3"/>
  <c r="CG44" i="3"/>
  <c r="CF44" i="3"/>
  <c r="CE44" i="3"/>
  <c r="CD44" i="3"/>
  <c r="CC44" i="3"/>
  <c r="CB44" i="3"/>
  <c r="CU43" i="3"/>
  <c r="CT43" i="3"/>
  <c r="CS43" i="3"/>
  <c r="CR43" i="3"/>
  <c r="CQ43" i="3"/>
  <c r="CP43" i="3"/>
  <c r="CO43" i="3"/>
  <c r="CN43" i="3"/>
  <c r="CM43" i="3"/>
  <c r="CL43" i="3"/>
  <c r="CK43" i="3"/>
  <c r="CJ43" i="3"/>
  <c r="CI43" i="3"/>
  <c r="CH43" i="3"/>
  <c r="CG43" i="3"/>
  <c r="CF43" i="3"/>
  <c r="CE43" i="3"/>
  <c r="CD43" i="3"/>
  <c r="CC43" i="3"/>
  <c r="CB43" i="3"/>
  <c r="CU42" i="3"/>
  <c r="CT42" i="3"/>
  <c r="CS42" i="3"/>
  <c r="CR42" i="3"/>
  <c r="CQ42" i="3"/>
  <c r="CP42" i="3"/>
  <c r="CO42" i="3"/>
  <c r="CN42" i="3"/>
  <c r="CM42" i="3"/>
  <c r="CL42" i="3"/>
  <c r="CK42" i="3"/>
  <c r="CJ42" i="3"/>
  <c r="CI42" i="3"/>
  <c r="CH42" i="3"/>
  <c r="CG42" i="3"/>
  <c r="CF42" i="3"/>
  <c r="CE42" i="3"/>
  <c r="CD42" i="3"/>
  <c r="CC42" i="3"/>
  <c r="CB42" i="3"/>
  <c r="CU41" i="3"/>
  <c r="CT41" i="3"/>
  <c r="CS41" i="3"/>
  <c r="CR41" i="3"/>
  <c r="CQ41" i="3"/>
  <c r="CP41" i="3"/>
  <c r="CO41" i="3"/>
  <c r="CN41" i="3"/>
  <c r="CM41" i="3"/>
  <c r="CL41" i="3"/>
  <c r="CK41" i="3"/>
  <c r="CJ41" i="3"/>
  <c r="CI41" i="3"/>
  <c r="CH41" i="3"/>
  <c r="CG41" i="3"/>
  <c r="CF41" i="3"/>
  <c r="CE41" i="3"/>
  <c r="CD41" i="3"/>
  <c r="CC41" i="3"/>
  <c r="CB41" i="3"/>
  <c r="CU40" i="3"/>
  <c r="CT40" i="3"/>
  <c r="CS40" i="3"/>
  <c r="CR40" i="3"/>
  <c r="CQ40" i="3"/>
  <c r="CP40" i="3"/>
  <c r="CO40" i="3"/>
  <c r="CN40" i="3"/>
  <c r="CM40" i="3"/>
  <c r="CL40" i="3"/>
  <c r="CK40" i="3"/>
  <c r="CJ40" i="3"/>
  <c r="CI40" i="3"/>
  <c r="CH40" i="3"/>
  <c r="CG40" i="3"/>
  <c r="CF40" i="3"/>
  <c r="CE40" i="3"/>
  <c r="CD40" i="3"/>
  <c r="CC40" i="3"/>
  <c r="CB40" i="3"/>
  <c r="CU39" i="3"/>
  <c r="CT39" i="3"/>
  <c r="CS39" i="3"/>
  <c r="CR39" i="3"/>
  <c r="CQ39" i="3"/>
  <c r="CP39" i="3"/>
  <c r="CO39" i="3"/>
  <c r="CN39" i="3"/>
  <c r="CM39" i="3"/>
  <c r="CL39" i="3"/>
  <c r="CK39" i="3"/>
  <c r="CJ39" i="3"/>
  <c r="CI39" i="3"/>
  <c r="CH39" i="3"/>
  <c r="CG39" i="3"/>
  <c r="CF39" i="3"/>
  <c r="CE39" i="3"/>
  <c r="CD39" i="3"/>
  <c r="CC39" i="3"/>
  <c r="CB39" i="3"/>
  <c r="CU38" i="3"/>
  <c r="CT38" i="3"/>
  <c r="CS38" i="3"/>
  <c r="CR38" i="3"/>
  <c r="CQ38" i="3"/>
  <c r="CP38" i="3"/>
  <c r="CO38" i="3"/>
  <c r="CN38" i="3"/>
  <c r="CM38" i="3"/>
  <c r="CL38" i="3"/>
  <c r="CK38" i="3"/>
  <c r="CJ38" i="3"/>
  <c r="CI38" i="3"/>
  <c r="CH38" i="3"/>
  <c r="CG38" i="3"/>
  <c r="CF38" i="3"/>
  <c r="CE38" i="3"/>
  <c r="CD38" i="3"/>
  <c r="CC38" i="3"/>
  <c r="CB38" i="3"/>
  <c r="CU37" i="3"/>
  <c r="CT37" i="3"/>
  <c r="CS37" i="3"/>
  <c r="CR37" i="3"/>
  <c r="CQ37" i="3"/>
  <c r="CP37" i="3"/>
  <c r="CO37" i="3"/>
  <c r="CN37" i="3"/>
  <c r="CM37" i="3"/>
  <c r="CL37" i="3"/>
  <c r="CK37" i="3"/>
  <c r="CJ37" i="3"/>
  <c r="CI37" i="3"/>
  <c r="CH37" i="3"/>
  <c r="CG37" i="3"/>
  <c r="CF37" i="3"/>
  <c r="CE37" i="3"/>
  <c r="CD37" i="3"/>
  <c r="CC37" i="3"/>
  <c r="CB37" i="3"/>
  <c r="CU36" i="3"/>
  <c r="CT36" i="3"/>
  <c r="CS36" i="3"/>
  <c r="CR36" i="3"/>
  <c r="CQ36" i="3"/>
  <c r="CP36" i="3"/>
  <c r="CO36" i="3"/>
  <c r="CN36" i="3"/>
  <c r="CM36" i="3"/>
  <c r="CL36" i="3"/>
  <c r="CK36" i="3"/>
  <c r="CJ36" i="3"/>
  <c r="CI36" i="3"/>
  <c r="CH36" i="3"/>
  <c r="CG36" i="3"/>
  <c r="CF36" i="3"/>
  <c r="CE36" i="3"/>
  <c r="CD36" i="3"/>
  <c r="CC36" i="3"/>
  <c r="CB36" i="3"/>
  <c r="CU35" i="3"/>
  <c r="CT35" i="3"/>
  <c r="CS35" i="3"/>
  <c r="CR35" i="3"/>
  <c r="CQ35" i="3"/>
  <c r="CP35" i="3"/>
  <c r="CO35" i="3"/>
  <c r="CN35" i="3"/>
  <c r="CM35" i="3"/>
  <c r="CL35" i="3"/>
  <c r="CK35" i="3"/>
  <c r="CJ35" i="3"/>
  <c r="CI35" i="3"/>
  <c r="CH35" i="3"/>
  <c r="CG35" i="3"/>
  <c r="CF35" i="3"/>
  <c r="CE35" i="3"/>
  <c r="CD35" i="3"/>
  <c r="CC35" i="3"/>
  <c r="CB35" i="3"/>
  <c r="CU34" i="3"/>
  <c r="CT34" i="3"/>
  <c r="CS34" i="3"/>
  <c r="CR34" i="3"/>
  <c r="CQ34" i="3"/>
  <c r="CP34" i="3"/>
  <c r="CO34" i="3"/>
  <c r="CN34" i="3"/>
  <c r="CM34" i="3"/>
  <c r="CL34" i="3"/>
  <c r="CK34" i="3"/>
  <c r="CJ34" i="3"/>
  <c r="CI34" i="3"/>
  <c r="CH34" i="3"/>
  <c r="CG34" i="3"/>
  <c r="CF34" i="3"/>
  <c r="CE34" i="3"/>
  <c r="CD34" i="3"/>
  <c r="CC34" i="3"/>
  <c r="CB34" i="3"/>
  <c r="CU33" i="3"/>
  <c r="CT33" i="3"/>
  <c r="CS33" i="3"/>
  <c r="CR33" i="3"/>
  <c r="CQ33" i="3"/>
  <c r="CP33" i="3"/>
  <c r="CO33" i="3"/>
  <c r="CN33" i="3"/>
  <c r="CM33" i="3"/>
  <c r="CL33" i="3"/>
  <c r="CK33" i="3"/>
  <c r="CJ33" i="3"/>
  <c r="CI33" i="3"/>
  <c r="CH33" i="3"/>
  <c r="CG33" i="3"/>
  <c r="CF33" i="3"/>
  <c r="CE33" i="3"/>
  <c r="CD33" i="3"/>
  <c r="CC33" i="3"/>
  <c r="CB33" i="3"/>
  <c r="CU32" i="3"/>
  <c r="CT32" i="3"/>
  <c r="CS32" i="3"/>
  <c r="CR32" i="3"/>
  <c r="CQ32" i="3"/>
  <c r="CP32" i="3"/>
  <c r="CO32" i="3"/>
  <c r="CN32" i="3"/>
  <c r="CM32" i="3"/>
  <c r="CL32" i="3"/>
  <c r="CK32" i="3"/>
  <c r="CJ32" i="3"/>
  <c r="CI32" i="3"/>
  <c r="CH32" i="3"/>
  <c r="CG32" i="3"/>
  <c r="CF32" i="3"/>
  <c r="CE32" i="3"/>
  <c r="CD32" i="3"/>
  <c r="CC32" i="3"/>
  <c r="CB32" i="3"/>
  <c r="CU31" i="3"/>
  <c r="CT31" i="3"/>
  <c r="CS31" i="3"/>
  <c r="CR31" i="3"/>
  <c r="CQ31" i="3"/>
  <c r="CP31" i="3"/>
  <c r="CO31" i="3"/>
  <c r="CN31" i="3"/>
  <c r="CM31" i="3"/>
  <c r="CL31" i="3"/>
  <c r="CK31" i="3"/>
  <c r="CJ31" i="3"/>
  <c r="CI31" i="3"/>
  <c r="CH31" i="3"/>
  <c r="CG31" i="3"/>
  <c r="CF31" i="3"/>
  <c r="CE31" i="3"/>
  <c r="CD31" i="3"/>
  <c r="CC31" i="3"/>
  <c r="CB31" i="3"/>
  <c r="CU30" i="3"/>
  <c r="CT30" i="3"/>
  <c r="CS30" i="3"/>
  <c r="CR30" i="3"/>
  <c r="CQ30" i="3"/>
  <c r="CP30" i="3"/>
  <c r="CO30" i="3"/>
  <c r="CN30" i="3"/>
  <c r="CM30" i="3"/>
  <c r="CL30" i="3"/>
  <c r="CK30" i="3"/>
  <c r="CJ30" i="3"/>
  <c r="CI30" i="3"/>
  <c r="CH30" i="3"/>
  <c r="CG30" i="3"/>
  <c r="CF30" i="3"/>
  <c r="CE30" i="3"/>
  <c r="CD30" i="3"/>
  <c r="CC30" i="3"/>
  <c r="CB30" i="3"/>
  <c r="CU29" i="3"/>
  <c r="CT29" i="3"/>
  <c r="CS29" i="3"/>
  <c r="CR29" i="3"/>
  <c r="CQ29" i="3"/>
  <c r="CP29" i="3"/>
  <c r="CO29" i="3"/>
  <c r="CN29" i="3"/>
  <c r="CM29" i="3"/>
  <c r="CL29" i="3"/>
  <c r="CK29" i="3"/>
  <c r="CJ29" i="3"/>
  <c r="CI29" i="3"/>
  <c r="CH29" i="3"/>
  <c r="CG29" i="3"/>
  <c r="CF29" i="3"/>
  <c r="CE29" i="3"/>
  <c r="CD29" i="3"/>
  <c r="CC29" i="3"/>
  <c r="CB29" i="3"/>
  <c r="CU28" i="3"/>
  <c r="CT28" i="3"/>
  <c r="CS28" i="3"/>
  <c r="CR28" i="3"/>
  <c r="CQ28" i="3"/>
  <c r="CP28" i="3"/>
  <c r="CO28" i="3"/>
  <c r="CN28" i="3"/>
  <c r="CM28" i="3"/>
  <c r="CL28" i="3"/>
  <c r="CK28" i="3"/>
  <c r="CJ28" i="3"/>
  <c r="CI28" i="3"/>
  <c r="CH28" i="3"/>
  <c r="CG28" i="3"/>
  <c r="CF28" i="3"/>
  <c r="CE28" i="3"/>
  <c r="CD28" i="3"/>
  <c r="CC28" i="3"/>
  <c r="CB28" i="3"/>
  <c r="CU27" i="3"/>
  <c r="CT27" i="3"/>
  <c r="CS27" i="3"/>
  <c r="CR27" i="3"/>
  <c r="CQ27" i="3"/>
  <c r="CP27" i="3"/>
  <c r="CO27" i="3"/>
  <c r="CN27" i="3"/>
  <c r="CM27" i="3"/>
  <c r="CL27" i="3"/>
  <c r="CK27" i="3"/>
  <c r="CJ27" i="3"/>
  <c r="CI27" i="3"/>
  <c r="CH27" i="3"/>
  <c r="CG27" i="3"/>
  <c r="CF27" i="3"/>
  <c r="CE27" i="3"/>
  <c r="CD27" i="3"/>
  <c r="CC27" i="3"/>
  <c r="CB27" i="3"/>
  <c r="CU26" i="3"/>
  <c r="CT26" i="3"/>
  <c r="CS26" i="3"/>
  <c r="CR26" i="3"/>
  <c r="CQ26" i="3"/>
  <c r="CP26" i="3"/>
  <c r="CO26" i="3"/>
  <c r="CN26" i="3"/>
  <c r="CM26" i="3"/>
  <c r="CL26" i="3"/>
  <c r="CK26" i="3"/>
  <c r="CJ26" i="3"/>
  <c r="CI26" i="3"/>
  <c r="CH26" i="3"/>
  <c r="CG26" i="3"/>
  <c r="CF26" i="3"/>
  <c r="CE26" i="3"/>
  <c r="CD26" i="3"/>
  <c r="CC26" i="3"/>
  <c r="CB26" i="3"/>
  <c r="CU25" i="3"/>
  <c r="CT25" i="3"/>
  <c r="CS25" i="3"/>
  <c r="CR25" i="3"/>
  <c r="CQ25" i="3"/>
  <c r="CP25" i="3"/>
  <c r="CO25" i="3"/>
  <c r="CN25" i="3"/>
  <c r="CM25" i="3"/>
  <c r="CL25" i="3"/>
  <c r="CK25" i="3"/>
  <c r="CJ25" i="3"/>
  <c r="CI25" i="3"/>
  <c r="CH25" i="3"/>
  <c r="CG25" i="3"/>
  <c r="CF25" i="3"/>
  <c r="CE25" i="3"/>
  <c r="CD25" i="3"/>
  <c r="CC25" i="3"/>
  <c r="CB25" i="3"/>
  <c r="CU24" i="3"/>
  <c r="CT24" i="3"/>
  <c r="CS24" i="3"/>
  <c r="CR24" i="3"/>
  <c r="CQ24" i="3"/>
  <c r="CP24" i="3"/>
  <c r="CO24" i="3"/>
  <c r="CN24" i="3"/>
  <c r="CM24" i="3"/>
  <c r="CL24" i="3"/>
  <c r="CK24" i="3"/>
  <c r="CJ24" i="3"/>
  <c r="CI24" i="3"/>
  <c r="CH24" i="3"/>
  <c r="CG24" i="3"/>
  <c r="CF24" i="3"/>
  <c r="CE24" i="3"/>
  <c r="CD24" i="3"/>
  <c r="CC24" i="3"/>
  <c r="CB24" i="3"/>
  <c r="CU23" i="3"/>
  <c r="CT23" i="3"/>
  <c r="CS23" i="3"/>
  <c r="CR23" i="3"/>
  <c r="CQ23" i="3"/>
  <c r="CP23" i="3"/>
  <c r="CO23" i="3"/>
  <c r="CN23" i="3"/>
  <c r="CM23" i="3"/>
  <c r="CL23" i="3"/>
  <c r="CK23" i="3"/>
  <c r="CJ23" i="3"/>
  <c r="CI23" i="3"/>
  <c r="CH23" i="3"/>
  <c r="CG23" i="3"/>
  <c r="CF23" i="3"/>
  <c r="CE23" i="3"/>
  <c r="CD23" i="3"/>
  <c r="CC23" i="3"/>
  <c r="CB23" i="3"/>
  <c r="CU22" i="3"/>
  <c r="CT22" i="3"/>
  <c r="CS22" i="3"/>
  <c r="CR22" i="3"/>
  <c r="CQ22" i="3"/>
  <c r="CP22" i="3"/>
  <c r="CO22" i="3"/>
  <c r="CN22" i="3"/>
  <c r="CM22" i="3"/>
  <c r="CL22" i="3"/>
  <c r="CK22" i="3"/>
  <c r="CJ22" i="3"/>
  <c r="CI22" i="3"/>
  <c r="CH22" i="3"/>
  <c r="CG22" i="3"/>
  <c r="CF22" i="3"/>
  <c r="CE22" i="3"/>
  <c r="CD22" i="3"/>
  <c r="CC22" i="3"/>
  <c r="CB22" i="3"/>
  <c r="CU21" i="3"/>
  <c r="CT21" i="3"/>
  <c r="CS21" i="3"/>
  <c r="CR21" i="3"/>
  <c r="CQ21" i="3"/>
  <c r="CP21" i="3"/>
  <c r="CO21" i="3"/>
  <c r="CN21" i="3"/>
  <c r="CM21" i="3"/>
  <c r="CL21" i="3"/>
  <c r="CK21" i="3"/>
  <c r="CJ21" i="3"/>
  <c r="CI21" i="3"/>
  <c r="CH21" i="3"/>
  <c r="CG21" i="3"/>
  <c r="CF21" i="3"/>
  <c r="CE21" i="3"/>
  <c r="CD21" i="3"/>
  <c r="CC21" i="3"/>
  <c r="CB21" i="3"/>
  <c r="CU20" i="3"/>
  <c r="CT20" i="3"/>
  <c r="CS20" i="3"/>
  <c r="CR20" i="3"/>
  <c r="CQ20" i="3"/>
  <c r="CP20" i="3"/>
  <c r="CO20" i="3"/>
  <c r="CN20" i="3"/>
  <c r="CM20" i="3"/>
  <c r="CL20" i="3"/>
  <c r="CK20" i="3"/>
  <c r="CJ20" i="3"/>
  <c r="CI20" i="3"/>
  <c r="CH20" i="3"/>
  <c r="CG20" i="3"/>
  <c r="CF20" i="3"/>
  <c r="CE20" i="3"/>
  <c r="CD20" i="3"/>
  <c r="CC20" i="3"/>
  <c r="CB20" i="3"/>
  <c r="CU19" i="3"/>
  <c r="CT19" i="3"/>
  <c r="CS19" i="3"/>
  <c r="CR19" i="3"/>
  <c r="CQ19" i="3"/>
  <c r="CP19" i="3"/>
  <c r="CO19" i="3"/>
  <c r="CN19" i="3"/>
  <c r="CM19" i="3"/>
  <c r="CL19" i="3"/>
  <c r="CK19" i="3"/>
  <c r="CJ19" i="3"/>
  <c r="CI19" i="3"/>
  <c r="CH19" i="3"/>
  <c r="CG19" i="3"/>
  <c r="CF19" i="3"/>
  <c r="CE19" i="3"/>
  <c r="CD19" i="3"/>
  <c r="CC19" i="3"/>
  <c r="CB19" i="3"/>
  <c r="CU18" i="3"/>
  <c r="CT18" i="3"/>
  <c r="CS18" i="3"/>
  <c r="CR18" i="3"/>
  <c r="CQ18" i="3"/>
  <c r="CP18" i="3"/>
  <c r="CO18" i="3"/>
  <c r="CN18" i="3"/>
  <c r="CM18" i="3"/>
  <c r="CL18" i="3"/>
  <c r="CK18" i="3"/>
  <c r="CJ18" i="3"/>
  <c r="CI18" i="3"/>
  <c r="CH18" i="3"/>
  <c r="CG18" i="3"/>
  <c r="CF18" i="3"/>
  <c r="CE18" i="3"/>
  <c r="CD18" i="3"/>
  <c r="CC18" i="3"/>
  <c r="CB18" i="3"/>
  <c r="CU17" i="3"/>
  <c r="CT17" i="3"/>
  <c r="CS17" i="3"/>
  <c r="CR17" i="3"/>
  <c r="CQ17" i="3"/>
  <c r="CP17" i="3"/>
  <c r="CO17" i="3"/>
  <c r="CN17" i="3"/>
  <c r="CM17" i="3"/>
  <c r="CL17" i="3"/>
  <c r="CK17" i="3"/>
  <c r="CJ17" i="3"/>
  <c r="CI17" i="3"/>
  <c r="CH17" i="3"/>
  <c r="CG17" i="3"/>
  <c r="CF17" i="3"/>
  <c r="CE17" i="3"/>
  <c r="CD17" i="3"/>
  <c r="CC17" i="3"/>
  <c r="CB17" i="3"/>
  <c r="CU16" i="3"/>
  <c r="CT16" i="3"/>
  <c r="CS16" i="3"/>
  <c r="CR16" i="3"/>
  <c r="CQ16" i="3"/>
  <c r="CP16" i="3"/>
  <c r="CO16" i="3"/>
  <c r="CN16" i="3"/>
  <c r="CM16" i="3"/>
  <c r="CL16" i="3"/>
  <c r="CK16" i="3"/>
  <c r="CJ16" i="3"/>
  <c r="CI16" i="3"/>
  <c r="CH16" i="3"/>
  <c r="CG16" i="3"/>
  <c r="CF16" i="3"/>
  <c r="CE16" i="3"/>
  <c r="CD16" i="3"/>
  <c r="CC16" i="3"/>
  <c r="CB16" i="3"/>
  <c r="CU15" i="3"/>
  <c r="CT15" i="3"/>
  <c r="CS15" i="3"/>
  <c r="CR15" i="3"/>
  <c r="CQ15" i="3"/>
  <c r="CP15" i="3"/>
  <c r="CO15" i="3"/>
  <c r="CN15" i="3"/>
  <c r="CM15" i="3"/>
  <c r="CL15" i="3"/>
  <c r="CK15" i="3"/>
  <c r="CJ15" i="3"/>
  <c r="CI15" i="3"/>
  <c r="CH15" i="3"/>
  <c r="CG15" i="3"/>
  <c r="CF15" i="3"/>
  <c r="CE15" i="3"/>
  <c r="CD15" i="3"/>
  <c r="CC15" i="3"/>
  <c r="CB15" i="3"/>
  <c r="CU14" i="3"/>
  <c r="CT14" i="3"/>
  <c r="CS14" i="3"/>
  <c r="CR14" i="3"/>
  <c r="CQ14" i="3"/>
  <c r="CP14" i="3"/>
  <c r="CO14" i="3"/>
  <c r="CN14" i="3"/>
  <c r="CM14" i="3"/>
  <c r="CL14" i="3"/>
  <c r="CK14" i="3"/>
  <c r="CJ14" i="3"/>
  <c r="CI14" i="3"/>
  <c r="CH14" i="3"/>
  <c r="CG14" i="3"/>
  <c r="CF14" i="3"/>
  <c r="CE14" i="3"/>
  <c r="CD14" i="3"/>
  <c r="CC14" i="3"/>
  <c r="CB14" i="3"/>
  <c r="CU13" i="3"/>
  <c r="CT13" i="3"/>
  <c r="CS13" i="3"/>
  <c r="CR13" i="3"/>
  <c r="CQ13" i="3"/>
  <c r="CP13" i="3"/>
  <c r="CO13" i="3"/>
  <c r="CN13" i="3"/>
  <c r="CM13" i="3"/>
  <c r="CL13" i="3"/>
  <c r="CK13" i="3"/>
  <c r="CJ13" i="3"/>
  <c r="CI13" i="3"/>
  <c r="CH13" i="3"/>
  <c r="CG13" i="3"/>
  <c r="CF13" i="3"/>
  <c r="CE13" i="3"/>
  <c r="CD13" i="3"/>
  <c r="CC13" i="3"/>
  <c r="CB13" i="3"/>
  <c r="CU12" i="3"/>
  <c r="CT12" i="3"/>
  <c r="CS12" i="3"/>
  <c r="CR12" i="3"/>
  <c r="CQ12" i="3"/>
  <c r="CP12" i="3"/>
  <c r="CO12" i="3"/>
  <c r="CN12" i="3"/>
  <c r="CM12" i="3"/>
  <c r="CL12" i="3"/>
  <c r="CK12" i="3"/>
  <c r="CJ12" i="3"/>
  <c r="CI12" i="3"/>
  <c r="CH12" i="3"/>
  <c r="CG12" i="3"/>
  <c r="CF12" i="3"/>
  <c r="CE12" i="3"/>
  <c r="CD12" i="3"/>
  <c r="CC12" i="3"/>
  <c r="CB12" i="3"/>
  <c r="CU11" i="3"/>
  <c r="CT11" i="3"/>
  <c r="CS11" i="3"/>
  <c r="CR11" i="3"/>
  <c r="CQ11" i="3"/>
  <c r="CP11" i="3"/>
  <c r="CO11" i="3"/>
  <c r="CN11" i="3"/>
  <c r="CM11" i="3"/>
  <c r="CL11" i="3"/>
  <c r="CK11" i="3"/>
  <c r="CJ11" i="3"/>
  <c r="CI11" i="3"/>
  <c r="CH11" i="3"/>
  <c r="CG11" i="3"/>
  <c r="CF11" i="3"/>
  <c r="CE11" i="3"/>
  <c r="CD11" i="3"/>
  <c r="CC11" i="3"/>
  <c r="CB11" i="3"/>
  <c r="CU10" i="3"/>
  <c r="CT10" i="3"/>
  <c r="CS10" i="3"/>
  <c r="CR10" i="3"/>
  <c r="CQ10" i="3"/>
  <c r="CP10" i="3"/>
  <c r="CO10" i="3"/>
  <c r="CN10" i="3"/>
  <c r="CM10" i="3"/>
  <c r="CL10" i="3"/>
  <c r="CK10" i="3"/>
  <c r="CJ10" i="3"/>
  <c r="CI10" i="3"/>
  <c r="CH10" i="3"/>
  <c r="CG10" i="3"/>
  <c r="CF10" i="3"/>
  <c r="CE10" i="3"/>
  <c r="CD10" i="3"/>
  <c r="CC10" i="3"/>
  <c r="CB10" i="3"/>
  <c r="CU9" i="3"/>
  <c r="CT9" i="3"/>
  <c r="CS9" i="3"/>
  <c r="CR9" i="3"/>
  <c r="CQ9" i="3"/>
  <c r="CP9" i="3"/>
  <c r="CO9" i="3"/>
  <c r="CN9" i="3"/>
  <c r="CM9" i="3"/>
  <c r="CL9" i="3"/>
  <c r="CK9" i="3"/>
  <c r="CJ9" i="3"/>
  <c r="CI9" i="3"/>
  <c r="CH9" i="3"/>
  <c r="CG9" i="3"/>
  <c r="CF9" i="3"/>
  <c r="CE9" i="3"/>
  <c r="CD9" i="3"/>
  <c r="CC9" i="3"/>
  <c r="CB9" i="3"/>
  <c r="CU8" i="3"/>
  <c r="CT8" i="3"/>
  <c r="CS8" i="3"/>
  <c r="CR8" i="3"/>
  <c r="CQ8" i="3"/>
  <c r="CP8" i="3"/>
  <c r="CO8" i="3"/>
  <c r="CN8" i="3"/>
  <c r="CM8" i="3"/>
  <c r="CL8" i="3"/>
  <c r="CK8" i="3"/>
  <c r="CJ8" i="3"/>
  <c r="CI8" i="3"/>
  <c r="CH8" i="3"/>
  <c r="CG8" i="3"/>
  <c r="CF8" i="3"/>
  <c r="CE8" i="3"/>
  <c r="CD8" i="3"/>
  <c r="CC8" i="3"/>
  <c r="CB8" i="3"/>
  <c r="CW6" i="3"/>
  <c r="CV6" i="3"/>
  <c r="CU6" i="3"/>
  <c r="CT6" i="3"/>
  <c r="CS6" i="3"/>
  <c r="CR6" i="3"/>
  <c r="CQ6" i="3"/>
  <c r="CP6" i="3"/>
  <c r="CO6" i="3"/>
  <c r="CN6" i="3"/>
  <c r="CM6" i="3"/>
  <c r="CL6" i="3"/>
  <c r="CK6" i="3"/>
  <c r="CJ6" i="3"/>
  <c r="CI6" i="3"/>
  <c r="CH6" i="3"/>
  <c r="CG6" i="3"/>
  <c r="CF6" i="3"/>
  <c r="CE6" i="3"/>
  <c r="CD6" i="3"/>
  <c r="CC6" i="3"/>
  <c r="CB6" i="3"/>
  <c r="D20" i="25"/>
  <c r="P20" i="25"/>
  <c r="AD20" i="25"/>
  <c r="AV20" i="25"/>
  <c r="BT20" i="25"/>
  <c r="CR20" i="25"/>
  <c r="EN20" i="25"/>
  <c r="V20" i="25"/>
  <c r="W20" i="25"/>
  <c r="EC20" i="25"/>
  <c r="EZ20" i="25"/>
  <c r="K20" i="9"/>
  <c r="AJ20" i="25"/>
  <c r="AK20" i="25"/>
  <c r="ED20" i="25"/>
  <c r="FC20" i="25"/>
  <c r="L20" i="9"/>
  <c r="AW20" i="25"/>
  <c r="AX20" i="25"/>
  <c r="BH20" i="25"/>
  <c r="BI20" i="25"/>
  <c r="EE20" i="25"/>
  <c r="FF20" i="25"/>
  <c r="M20" i="9"/>
  <c r="BU20" i="25"/>
  <c r="BV20" i="25"/>
  <c r="CF20" i="25"/>
  <c r="CG20" i="25"/>
  <c r="EF20" i="25"/>
  <c r="FM20" i="25"/>
  <c r="N20" i="9"/>
  <c r="CS20" i="25"/>
  <c r="CT20" i="25"/>
  <c r="DD20" i="25"/>
  <c r="DE20" i="25"/>
  <c r="EG20" i="25"/>
  <c r="FT20" i="25"/>
  <c r="O20" i="9"/>
  <c r="DM20" i="25"/>
  <c r="DS20" i="25"/>
  <c r="GA20" i="25"/>
  <c r="P20" i="9"/>
  <c r="DV20" i="25"/>
  <c r="EB20" i="25"/>
  <c r="GB20" i="25"/>
  <c r="Q20" i="9"/>
  <c r="S20" i="9"/>
  <c r="AR20" i="9"/>
  <c r="D21" i="25"/>
  <c r="P21" i="25"/>
  <c r="AD21" i="25"/>
  <c r="AV21" i="25"/>
  <c r="BT21" i="25"/>
  <c r="CR21" i="25"/>
  <c r="EN21" i="25"/>
  <c r="V21" i="25"/>
  <c r="W21" i="25"/>
  <c r="EC21" i="25"/>
  <c r="EZ21" i="25"/>
  <c r="K21" i="9"/>
  <c r="AJ21" i="25"/>
  <c r="AK21" i="25"/>
  <c r="ED21" i="25"/>
  <c r="FC21" i="25"/>
  <c r="L21" i="9"/>
  <c r="AW21" i="25"/>
  <c r="AX21" i="25"/>
  <c r="BH21" i="25"/>
  <c r="BI21" i="25"/>
  <c r="EE21" i="25"/>
  <c r="FF21" i="25"/>
  <c r="M21" i="9"/>
  <c r="BU21" i="25"/>
  <c r="BV21" i="25"/>
  <c r="CF21" i="25"/>
  <c r="CG21" i="25"/>
  <c r="EF21" i="25"/>
  <c r="FM21" i="25"/>
  <c r="N21" i="9"/>
  <c r="CS21" i="25"/>
  <c r="CT21" i="25"/>
  <c r="DD21" i="25"/>
  <c r="DE21" i="25"/>
  <c r="EG21" i="25"/>
  <c r="FT21" i="25"/>
  <c r="O21" i="9"/>
  <c r="DM21" i="25"/>
  <c r="DS21" i="25"/>
  <c r="GA21" i="25"/>
  <c r="P21" i="9"/>
  <c r="DV21" i="25"/>
  <c r="EB21" i="25"/>
  <c r="GB21" i="25"/>
  <c r="Q21" i="9"/>
  <c r="S21" i="9"/>
  <c r="AR21" i="9"/>
  <c r="D22" i="25"/>
  <c r="P22" i="25"/>
  <c r="AD22" i="25"/>
  <c r="AV22" i="25"/>
  <c r="BT22" i="25"/>
  <c r="CR22" i="25"/>
  <c r="EN22" i="25"/>
  <c r="V22" i="25"/>
  <c r="W22" i="25"/>
  <c r="EC22" i="25"/>
  <c r="EZ22" i="25"/>
  <c r="K22" i="9"/>
  <c r="AJ22" i="25"/>
  <c r="AK22" i="25"/>
  <c r="ED22" i="25"/>
  <c r="FC22" i="25"/>
  <c r="L22" i="9"/>
  <c r="AW22" i="25"/>
  <c r="AX22" i="25"/>
  <c r="BH22" i="25"/>
  <c r="BI22" i="25"/>
  <c r="EE22" i="25"/>
  <c r="FF22" i="25"/>
  <c r="M22" i="9"/>
  <c r="BU22" i="25"/>
  <c r="BV22" i="25"/>
  <c r="CF22" i="25"/>
  <c r="CG22" i="25"/>
  <c r="EF22" i="25"/>
  <c r="FM22" i="25"/>
  <c r="N22" i="9"/>
  <c r="CS22" i="25"/>
  <c r="CT22" i="25"/>
  <c r="DD22" i="25"/>
  <c r="DE22" i="25"/>
  <c r="EG22" i="25"/>
  <c r="FT22" i="25"/>
  <c r="O22" i="9"/>
  <c r="DM22" i="25"/>
  <c r="DS22" i="25"/>
  <c r="GA22" i="25"/>
  <c r="P22" i="9"/>
  <c r="DV22" i="25"/>
  <c r="EB22" i="25"/>
  <c r="GB22" i="25"/>
  <c r="Q22" i="9"/>
  <c r="S22" i="9"/>
  <c r="AR22" i="9"/>
  <c r="D23" i="25"/>
  <c r="P23" i="25"/>
  <c r="AD23" i="25"/>
  <c r="AV23" i="25"/>
  <c r="BT23" i="25"/>
  <c r="CR23" i="25"/>
  <c r="EN23" i="25"/>
  <c r="V23" i="25"/>
  <c r="W23" i="25"/>
  <c r="EC23" i="25"/>
  <c r="EZ23" i="25"/>
  <c r="K23" i="9"/>
  <c r="AJ23" i="25"/>
  <c r="AK23" i="25"/>
  <c r="ED23" i="25"/>
  <c r="FC23" i="25"/>
  <c r="L23" i="9"/>
  <c r="AW23" i="25"/>
  <c r="AX23" i="25"/>
  <c r="BH23" i="25"/>
  <c r="BI23" i="25"/>
  <c r="EE23" i="25"/>
  <c r="FF23" i="25"/>
  <c r="M23" i="9"/>
  <c r="BU23" i="25"/>
  <c r="BV23" i="25"/>
  <c r="CF23" i="25"/>
  <c r="CG23" i="25"/>
  <c r="EF23" i="25"/>
  <c r="FM23" i="25"/>
  <c r="N23" i="9"/>
  <c r="CS23" i="25"/>
  <c r="CT23" i="25"/>
  <c r="DD23" i="25"/>
  <c r="DE23" i="25"/>
  <c r="EG23" i="25"/>
  <c r="FT23" i="25"/>
  <c r="O23" i="9"/>
  <c r="DM23" i="25"/>
  <c r="DS23" i="25"/>
  <c r="GA23" i="25"/>
  <c r="P23" i="9"/>
  <c r="DV23" i="25"/>
  <c r="EB23" i="25"/>
  <c r="GB23" i="25"/>
  <c r="Q23" i="9"/>
  <c r="S23" i="9"/>
  <c r="AR23" i="9"/>
  <c r="D24" i="25"/>
  <c r="P24" i="25"/>
  <c r="AD24" i="25"/>
  <c r="AV24" i="25"/>
  <c r="BT24" i="25"/>
  <c r="CR24" i="25"/>
  <c r="EN24" i="25"/>
  <c r="V24" i="25"/>
  <c r="W24" i="25"/>
  <c r="EC24" i="25"/>
  <c r="EZ24" i="25"/>
  <c r="K24" i="9"/>
  <c r="AJ24" i="25"/>
  <c r="AK24" i="25"/>
  <c r="ED24" i="25"/>
  <c r="FC24" i="25"/>
  <c r="L24" i="9"/>
  <c r="AW24" i="25"/>
  <c r="AX24" i="25"/>
  <c r="BH24" i="25"/>
  <c r="BI24" i="25"/>
  <c r="EE24" i="25"/>
  <c r="FF24" i="25"/>
  <c r="M24" i="9"/>
  <c r="BU24" i="25"/>
  <c r="BV24" i="25"/>
  <c r="CF24" i="25"/>
  <c r="CG24" i="25"/>
  <c r="EF24" i="25"/>
  <c r="FM24" i="25"/>
  <c r="N24" i="9"/>
  <c r="CS24" i="25"/>
  <c r="CT24" i="25"/>
  <c r="DD24" i="25"/>
  <c r="DE24" i="25"/>
  <c r="EG24" i="25"/>
  <c r="FT24" i="25"/>
  <c r="O24" i="9"/>
  <c r="DM24" i="25"/>
  <c r="DS24" i="25"/>
  <c r="GA24" i="25"/>
  <c r="P24" i="9"/>
  <c r="DV24" i="25"/>
  <c r="EB24" i="25"/>
  <c r="GB24" i="25"/>
  <c r="Q24" i="9"/>
  <c r="S24" i="9"/>
  <c r="AR24" i="9"/>
  <c r="D25" i="25"/>
  <c r="P25" i="25"/>
  <c r="AD25" i="25"/>
  <c r="AV25" i="25"/>
  <c r="BT25" i="25"/>
  <c r="CR25" i="25"/>
  <c r="EN25" i="25"/>
  <c r="V25" i="25"/>
  <c r="W25" i="25"/>
  <c r="EC25" i="25"/>
  <c r="EZ25" i="25"/>
  <c r="K25" i="9"/>
  <c r="AJ25" i="25"/>
  <c r="AK25" i="25"/>
  <c r="ED25" i="25"/>
  <c r="FC25" i="25"/>
  <c r="L25" i="9"/>
  <c r="AW25" i="25"/>
  <c r="AX25" i="25"/>
  <c r="BH25" i="25"/>
  <c r="BI25" i="25"/>
  <c r="EE25" i="25"/>
  <c r="FF25" i="25"/>
  <c r="M25" i="9"/>
  <c r="BU25" i="25"/>
  <c r="BV25" i="25"/>
  <c r="CF25" i="25"/>
  <c r="CG25" i="25"/>
  <c r="EF25" i="25"/>
  <c r="FM25" i="25"/>
  <c r="N25" i="9"/>
  <c r="CS25" i="25"/>
  <c r="CT25" i="25"/>
  <c r="DD25" i="25"/>
  <c r="DE25" i="25"/>
  <c r="EG25" i="25"/>
  <c r="FT25" i="25"/>
  <c r="O25" i="9"/>
  <c r="DM25" i="25"/>
  <c r="DS25" i="25"/>
  <c r="GA25" i="25"/>
  <c r="P25" i="9"/>
  <c r="DV25" i="25"/>
  <c r="EB25" i="25"/>
  <c r="GB25" i="25"/>
  <c r="Q25" i="9"/>
  <c r="S25" i="9"/>
  <c r="AR25" i="9"/>
  <c r="D26" i="25"/>
  <c r="P26" i="25"/>
  <c r="AD26" i="25"/>
  <c r="AV26" i="25"/>
  <c r="BT26" i="25"/>
  <c r="CR26" i="25"/>
  <c r="EN26" i="25"/>
  <c r="V26" i="25"/>
  <c r="W26" i="25"/>
  <c r="EC26" i="25"/>
  <c r="EZ26" i="25"/>
  <c r="K26" i="9"/>
  <c r="AJ26" i="25"/>
  <c r="AK26" i="25"/>
  <c r="ED26" i="25"/>
  <c r="FC26" i="25"/>
  <c r="L26" i="9"/>
  <c r="AW26" i="25"/>
  <c r="AX26" i="25"/>
  <c r="BH26" i="25"/>
  <c r="BI26" i="25"/>
  <c r="EE26" i="25"/>
  <c r="FF26" i="25"/>
  <c r="M26" i="9"/>
  <c r="BU26" i="25"/>
  <c r="BV26" i="25"/>
  <c r="CF26" i="25"/>
  <c r="CG26" i="25"/>
  <c r="EF26" i="25"/>
  <c r="FM26" i="25"/>
  <c r="N26" i="9"/>
  <c r="CS26" i="25"/>
  <c r="CT26" i="25"/>
  <c r="DD26" i="25"/>
  <c r="DE26" i="25"/>
  <c r="EG26" i="25"/>
  <c r="FT26" i="25"/>
  <c r="O26" i="9"/>
  <c r="DM26" i="25"/>
  <c r="DS26" i="25"/>
  <c r="GA26" i="25"/>
  <c r="P26" i="9"/>
  <c r="DV26" i="25"/>
  <c r="EB26" i="25"/>
  <c r="GB26" i="25"/>
  <c r="Q26" i="9"/>
  <c r="S26" i="9"/>
  <c r="AR26" i="9"/>
  <c r="D27" i="25"/>
  <c r="P27" i="25"/>
  <c r="AD27" i="25"/>
  <c r="AV27" i="25"/>
  <c r="BT27" i="25"/>
  <c r="CR27" i="25"/>
  <c r="EN27" i="25"/>
  <c r="V27" i="25"/>
  <c r="W27" i="25"/>
  <c r="EC27" i="25"/>
  <c r="EZ27" i="25"/>
  <c r="K27" i="9"/>
  <c r="AJ27" i="25"/>
  <c r="AK27" i="25"/>
  <c r="ED27" i="25"/>
  <c r="FC27" i="25"/>
  <c r="L27" i="9"/>
  <c r="AW27" i="25"/>
  <c r="AX27" i="25"/>
  <c r="BH27" i="25"/>
  <c r="BI27" i="25"/>
  <c r="EE27" i="25"/>
  <c r="FF27" i="25"/>
  <c r="M27" i="9"/>
  <c r="BU27" i="25"/>
  <c r="BV27" i="25"/>
  <c r="CF27" i="25"/>
  <c r="CG27" i="25"/>
  <c r="EF27" i="25"/>
  <c r="FM27" i="25"/>
  <c r="N27" i="9"/>
  <c r="CS27" i="25"/>
  <c r="CT27" i="25"/>
  <c r="DD27" i="25"/>
  <c r="DE27" i="25"/>
  <c r="EG27" i="25"/>
  <c r="FT27" i="25"/>
  <c r="O27" i="9"/>
  <c r="DM27" i="25"/>
  <c r="DS27" i="25"/>
  <c r="GA27" i="25"/>
  <c r="P27" i="9"/>
  <c r="DV27" i="25"/>
  <c r="EB27" i="25"/>
  <c r="GB27" i="25"/>
  <c r="Q27" i="9"/>
  <c r="S27" i="9"/>
  <c r="AR27" i="9"/>
  <c r="D28" i="25"/>
  <c r="P28" i="25"/>
  <c r="AD28" i="25"/>
  <c r="AV28" i="25"/>
  <c r="BT28" i="25"/>
  <c r="CR28" i="25"/>
  <c r="EN28" i="25"/>
  <c r="V28" i="25"/>
  <c r="W28" i="25"/>
  <c r="EC28" i="25"/>
  <c r="EZ28" i="25"/>
  <c r="K28" i="9"/>
  <c r="AJ28" i="25"/>
  <c r="AK28" i="25"/>
  <c r="ED28" i="25"/>
  <c r="FC28" i="25"/>
  <c r="L28" i="9"/>
  <c r="AW28" i="25"/>
  <c r="AX28" i="25"/>
  <c r="BH28" i="25"/>
  <c r="BI28" i="25"/>
  <c r="EE28" i="25"/>
  <c r="FF28" i="25"/>
  <c r="M28" i="9"/>
  <c r="BU28" i="25"/>
  <c r="BV28" i="25"/>
  <c r="CF28" i="25"/>
  <c r="CG28" i="25"/>
  <c r="EF28" i="25"/>
  <c r="FM28" i="25"/>
  <c r="N28" i="9"/>
  <c r="CS28" i="25"/>
  <c r="CT28" i="25"/>
  <c r="DD28" i="25"/>
  <c r="DE28" i="25"/>
  <c r="EG28" i="25"/>
  <c r="FT28" i="25"/>
  <c r="O28" i="9"/>
  <c r="DM28" i="25"/>
  <c r="DS28" i="25"/>
  <c r="GA28" i="25"/>
  <c r="P28" i="9"/>
  <c r="DV28" i="25"/>
  <c r="EB28" i="25"/>
  <c r="GB28" i="25"/>
  <c r="Q28" i="9"/>
  <c r="S28" i="9"/>
  <c r="AR28" i="9"/>
  <c r="D29" i="25"/>
  <c r="P29" i="25"/>
  <c r="AD29" i="25"/>
  <c r="AV29" i="25"/>
  <c r="BT29" i="25"/>
  <c r="CR29" i="25"/>
  <c r="EN29" i="25"/>
  <c r="V29" i="25"/>
  <c r="W29" i="25"/>
  <c r="EC29" i="25"/>
  <c r="EZ29" i="25"/>
  <c r="K29" i="9"/>
  <c r="AJ29" i="25"/>
  <c r="AK29" i="25"/>
  <c r="ED29" i="25"/>
  <c r="FC29" i="25"/>
  <c r="L29" i="9"/>
  <c r="AW29" i="25"/>
  <c r="AX29" i="25"/>
  <c r="BH29" i="25"/>
  <c r="BI29" i="25"/>
  <c r="EE29" i="25"/>
  <c r="FF29" i="25"/>
  <c r="M29" i="9"/>
  <c r="BU29" i="25"/>
  <c r="BV29" i="25"/>
  <c r="CF29" i="25"/>
  <c r="CG29" i="25"/>
  <c r="EF29" i="25"/>
  <c r="FM29" i="25"/>
  <c r="N29" i="9"/>
  <c r="CS29" i="25"/>
  <c r="CT29" i="25"/>
  <c r="DD29" i="25"/>
  <c r="DE29" i="25"/>
  <c r="EG29" i="25"/>
  <c r="FT29" i="25"/>
  <c r="O29" i="9"/>
  <c r="DM29" i="25"/>
  <c r="DS29" i="25"/>
  <c r="GA29" i="25"/>
  <c r="P29" i="9"/>
  <c r="DV29" i="25"/>
  <c r="EB29" i="25"/>
  <c r="GB29" i="25"/>
  <c r="Q29" i="9"/>
  <c r="S29" i="9"/>
  <c r="AR29" i="9"/>
  <c r="D30" i="25"/>
  <c r="P30" i="25"/>
  <c r="AD30" i="25"/>
  <c r="AV30" i="25"/>
  <c r="BT30" i="25"/>
  <c r="CR30" i="25"/>
  <c r="EN30" i="25"/>
  <c r="V30" i="25"/>
  <c r="W30" i="25"/>
  <c r="EC30" i="25"/>
  <c r="EZ30" i="25"/>
  <c r="K30" i="9"/>
  <c r="AJ30" i="25"/>
  <c r="AK30" i="25"/>
  <c r="ED30" i="25"/>
  <c r="FC30" i="25"/>
  <c r="L30" i="9"/>
  <c r="AW30" i="25"/>
  <c r="AX30" i="25"/>
  <c r="BH30" i="25"/>
  <c r="BI30" i="25"/>
  <c r="EE30" i="25"/>
  <c r="FF30" i="25"/>
  <c r="M30" i="9"/>
  <c r="BU30" i="25"/>
  <c r="BV30" i="25"/>
  <c r="CF30" i="25"/>
  <c r="CG30" i="25"/>
  <c r="EF30" i="25"/>
  <c r="FM30" i="25"/>
  <c r="N30" i="9"/>
  <c r="CS30" i="25"/>
  <c r="CT30" i="25"/>
  <c r="DD30" i="25"/>
  <c r="DE30" i="25"/>
  <c r="EG30" i="25"/>
  <c r="FT30" i="25"/>
  <c r="O30" i="9"/>
  <c r="DM30" i="25"/>
  <c r="DS30" i="25"/>
  <c r="GA30" i="25"/>
  <c r="P30" i="9"/>
  <c r="DV30" i="25"/>
  <c r="EB30" i="25"/>
  <c r="GB30" i="25"/>
  <c r="Q30" i="9"/>
  <c r="S30" i="9"/>
  <c r="AR30" i="9"/>
  <c r="D31" i="25"/>
  <c r="P31" i="25"/>
  <c r="AD31" i="25"/>
  <c r="AV31" i="25"/>
  <c r="BT31" i="25"/>
  <c r="CR31" i="25"/>
  <c r="EN31" i="25"/>
  <c r="V31" i="25"/>
  <c r="W31" i="25"/>
  <c r="EC31" i="25"/>
  <c r="EZ31" i="25"/>
  <c r="K31" i="9"/>
  <c r="AJ31" i="25"/>
  <c r="AK31" i="25"/>
  <c r="ED31" i="25"/>
  <c r="FC31" i="25"/>
  <c r="L31" i="9"/>
  <c r="AW31" i="25"/>
  <c r="AX31" i="25"/>
  <c r="BH31" i="25"/>
  <c r="BI31" i="25"/>
  <c r="EE31" i="25"/>
  <c r="FF31" i="25"/>
  <c r="M31" i="9"/>
  <c r="BU31" i="25"/>
  <c r="BV31" i="25"/>
  <c r="CF31" i="25"/>
  <c r="CG31" i="25"/>
  <c r="EF31" i="25"/>
  <c r="FM31" i="25"/>
  <c r="N31" i="9"/>
  <c r="CS31" i="25"/>
  <c r="CT31" i="25"/>
  <c r="DD31" i="25"/>
  <c r="DE31" i="25"/>
  <c r="EG31" i="25"/>
  <c r="FT31" i="25"/>
  <c r="O31" i="9"/>
  <c r="DM31" i="25"/>
  <c r="DS31" i="25"/>
  <c r="GA31" i="25"/>
  <c r="P31" i="9"/>
  <c r="DV31" i="25"/>
  <c r="EB31" i="25"/>
  <c r="GB31" i="25"/>
  <c r="Q31" i="9"/>
  <c r="S31" i="9"/>
  <c r="AR31" i="9"/>
  <c r="D32" i="25"/>
  <c r="P32" i="25"/>
  <c r="AD32" i="25"/>
  <c r="AV32" i="25"/>
  <c r="BT32" i="25"/>
  <c r="CR32" i="25"/>
  <c r="EN32" i="25"/>
  <c r="V32" i="25"/>
  <c r="W32" i="25"/>
  <c r="EC32" i="25"/>
  <c r="EZ32" i="25"/>
  <c r="K32" i="9"/>
  <c r="AJ32" i="25"/>
  <c r="AK32" i="25"/>
  <c r="ED32" i="25"/>
  <c r="FC32" i="25"/>
  <c r="L32" i="9"/>
  <c r="AW32" i="25"/>
  <c r="AX32" i="25"/>
  <c r="BH32" i="25"/>
  <c r="BI32" i="25"/>
  <c r="EE32" i="25"/>
  <c r="FF32" i="25"/>
  <c r="M32" i="9"/>
  <c r="BU32" i="25"/>
  <c r="BV32" i="25"/>
  <c r="CF32" i="25"/>
  <c r="CG32" i="25"/>
  <c r="EF32" i="25"/>
  <c r="FM32" i="25"/>
  <c r="N32" i="9"/>
  <c r="CS32" i="25"/>
  <c r="CT32" i="25"/>
  <c r="DD32" i="25"/>
  <c r="DE32" i="25"/>
  <c r="EG32" i="25"/>
  <c r="FT32" i="25"/>
  <c r="O32" i="9"/>
  <c r="DM32" i="25"/>
  <c r="DS32" i="25"/>
  <c r="GA32" i="25"/>
  <c r="P32" i="9"/>
  <c r="DV32" i="25"/>
  <c r="EB32" i="25"/>
  <c r="GB32" i="25"/>
  <c r="Q32" i="9"/>
  <c r="S32" i="9"/>
  <c r="AR32" i="9"/>
  <c r="D33" i="25"/>
  <c r="P33" i="25"/>
  <c r="AD33" i="25"/>
  <c r="AV33" i="25"/>
  <c r="BT33" i="25"/>
  <c r="CR33" i="25"/>
  <c r="EN33" i="25"/>
  <c r="V33" i="25"/>
  <c r="W33" i="25"/>
  <c r="EC33" i="25"/>
  <c r="EZ33" i="25"/>
  <c r="K33" i="9"/>
  <c r="AJ33" i="25"/>
  <c r="AK33" i="25"/>
  <c r="ED33" i="25"/>
  <c r="FC33" i="25"/>
  <c r="L33" i="9"/>
  <c r="AW33" i="25"/>
  <c r="AX33" i="25"/>
  <c r="BH33" i="25"/>
  <c r="BI33" i="25"/>
  <c r="EE33" i="25"/>
  <c r="FF33" i="25"/>
  <c r="M33" i="9"/>
  <c r="BU33" i="25"/>
  <c r="BV33" i="25"/>
  <c r="CF33" i="25"/>
  <c r="CG33" i="25"/>
  <c r="EF33" i="25"/>
  <c r="FM33" i="25"/>
  <c r="N33" i="9"/>
  <c r="CS33" i="25"/>
  <c r="CT33" i="25"/>
  <c r="DD33" i="25"/>
  <c r="DE33" i="25"/>
  <c r="EG33" i="25"/>
  <c r="FT33" i="25"/>
  <c r="O33" i="9"/>
  <c r="DM33" i="25"/>
  <c r="DS33" i="25"/>
  <c r="GA33" i="25"/>
  <c r="P33" i="9"/>
  <c r="DV33" i="25"/>
  <c r="EB33" i="25"/>
  <c r="GB33" i="25"/>
  <c r="Q33" i="9"/>
  <c r="S33" i="9"/>
  <c r="AR33" i="9"/>
  <c r="D34" i="25"/>
  <c r="P34" i="25"/>
  <c r="AD34" i="25"/>
  <c r="AV34" i="25"/>
  <c r="BT34" i="25"/>
  <c r="CR34" i="25"/>
  <c r="EN34" i="25"/>
  <c r="V34" i="25"/>
  <c r="W34" i="25"/>
  <c r="EC34" i="25"/>
  <c r="EZ34" i="25"/>
  <c r="K34" i="9"/>
  <c r="AJ34" i="25"/>
  <c r="AK34" i="25"/>
  <c r="ED34" i="25"/>
  <c r="FC34" i="25"/>
  <c r="L34" i="9"/>
  <c r="AW34" i="25"/>
  <c r="AX34" i="25"/>
  <c r="BH34" i="25"/>
  <c r="BI34" i="25"/>
  <c r="EE34" i="25"/>
  <c r="FF34" i="25"/>
  <c r="M34" i="9"/>
  <c r="BU34" i="25"/>
  <c r="BV34" i="25"/>
  <c r="CF34" i="25"/>
  <c r="CG34" i="25"/>
  <c r="EF34" i="25"/>
  <c r="FM34" i="25"/>
  <c r="N34" i="9"/>
  <c r="CS34" i="25"/>
  <c r="CT34" i="25"/>
  <c r="DD34" i="25"/>
  <c r="DE34" i="25"/>
  <c r="EG34" i="25"/>
  <c r="FT34" i="25"/>
  <c r="O34" i="9"/>
  <c r="DM34" i="25"/>
  <c r="DS34" i="25"/>
  <c r="GA34" i="25"/>
  <c r="P34" i="9"/>
  <c r="DV34" i="25"/>
  <c r="EB34" i="25"/>
  <c r="GB34" i="25"/>
  <c r="Q34" i="9"/>
  <c r="S34" i="9"/>
  <c r="AR34" i="9"/>
  <c r="D35" i="25"/>
  <c r="P35" i="25"/>
  <c r="AD35" i="25"/>
  <c r="AV35" i="25"/>
  <c r="BT35" i="25"/>
  <c r="CR35" i="25"/>
  <c r="EN35" i="25"/>
  <c r="V35" i="25"/>
  <c r="W35" i="25"/>
  <c r="EC35" i="25"/>
  <c r="EZ35" i="25"/>
  <c r="K35" i="9"/>
  <c r="AJ35" i="25"/>
  <c r="AK35" i="25"/>
  <c r="ED35" i="25"/>
  <c r="FC35" i="25"/>
  <c r="L35" i="9"/>
  <c r="AW35" i="25"/>
  <c r="AX35" i="25"/>
  <c r="BH35" i="25"/>
  <c r="BI35" i="25"/>
  <c r="EE35" i="25"/>
  <c r="FF35" i="25"/>
  <c r="M35" i="9"/>
  <c r="BU35" i="25"/>
  <c r="BV35" i="25"/>
  <c r="CF35" i="25"/>
  <c r="CG35" i="25"/>
  <c r="EF35" i="25"/>
  <c r="FM35" i="25"/>
  <c r="N35" i="9"/>
  <c r="CS35" i="25"/>
  <c r="CT35" i="25"/>
  <c r="DD35" i="25"/>
  <c r="DE35" i="25"/>
  <c r="EG35" i="25"/>
  <c r="FT35" i="25"/>
  <c r="O35" i="9"/>
  <c r="DM35" i="25"/>
  <c r="DS35" i="25"/>
  <c r="GA35" i="25"/>
  <c r="P35" i="9"/>
  <c r="DV35" i="25"/>
  <c r="EB35" i="25"/>
  <c r="GB35" i="25"/>
  <c r="Q35" i="9"/>
  <c r="S35" i="9"/>
  <c r="AR35" i="9"/>
  <c r="D36" i="25"/>
  <c r="P36" i="25"/>
  <c r="AD36" i="25"/>
  <c r="AV36" i="25"/>
  <c r="BT36" i="25"/>
  <c r="CR36" i="25"/>
  <c r="EN36" i="25"/>
  <c r="V36" i="25"/>
  <c r="W36" i="25"/>
  <c r="EC36" i="25"/>
  <c r="EZ36" i="25"/>
  <c r="K36" i="9"/>
  <c r="AJ36" i="25"/>
  <c r="AK36" i="25"/>
  <c r="ED36" i="25"/>
  <c r="FC36" i="25"/>
  <c r="L36" i="9"/>
  <c r="AW36" i="25"/>
  <c r="AX36" i="25"/>
  <c r="BH36" i="25"/>
  <c r="BI36" i="25"/>
  <c r="EE36" i="25"/>
  <c r="FF36" i="25"/>
  <c r="M36" i="9"/>
  <c r="BU36" i="25"/>
  <c r="BV36" i="25"/>
  <c r="CF36" i="25"/>
  <c r="CG36" i="25"/>
  <c r="EF36" i="25"/>
  <c r="FM36" i="25"/>
  <c r="N36" i="9"/>
  <c r="CS36" i="25"/>
  <c r="CT36" i="25"/>
  <c r="DD36" i="25"/>
  <c r="DE36" i="25"/>
  <c r="EG36" i="25"/>
  <c r="FT36" i="25"/>
  <c r="O36" i="9"/>
  <c r="DM36" i="25"/>
  <c r="DS36" i="25"/>
  <c r="GA36" i="25"/>
  <c r="P36" i="9"/>
  <c r="DV36" i="25"/>
  <c r="EB36" i="25"/>
  <c r="GB36" i="25"/>
  <c r="Q36" i="9"/>
  <c r="S36" i="9"/>
  <c r="AR36" i="9"/>
  <c r="D37" i="25"/>
  <c r="P37" i="25"/>
  <c r="AD37" i="25"/>
  <c r="AV37" i="25"/>
  <c r="BT37" i="25"/>
  <c r="CR37" i="25"/>
  <c r="EN37" i="25"/>
  <c r="V37" i="25"/>
  <c r="W37" i="25"/>
  <c r="EC37" i="25"/>
  <c r="EZ37" i="25"/>
  <c r="K37" i="9"/>
  <c r="AJ37" i="25"/>
  <c r="AK37" i="25"/>
  <c r="ED37" i="25"/>
  <c r="FC37" i="25"/>
  <c r="L37" i="9"/>
  <c r="AW37" i="25"/>
  <c r="AX37" i="25"/>
  <c r="BH37" i="25"/>
  <c r="BI37" i="25"/>
  <c r="EE37" i="25"/>
  <c r="FF37" i="25"/>
  <c r="M37" i="9"/>
  <c r="BU37" i="25"/>
  <c r="BV37" i="25"/>
  <c r="CF37" i="25"/>
  <c r="CG37" i="25"/>
  <c r="EF37" i="25"/>
  <c r="FM37" i="25"/>
  <c r="N37" i="9"/>
  <c r="CS37" i="25"/>
  <c r="CT37" i="25"/>
  <c r="DD37" i="25"/>
  <c r="DE37" i="25"/>
  <c r="EG37" i="25"/>
  <c r="FT37" i="25"/>
  <c r="O37" i="9"/>
  <c r="DM37" i="25"/>
  <c r="DS37" i="25"/>
  <c r="GA37" i="25"/>
  <c r="P37" i="9"/>
  <c r="DV37" i="25"/>
  <c r="EB37" i="25"/>
  <c r="GB37" i="25"/>
  <c r="Q37" i="9"/>
  <c r="S37" i="9"/>
  <c r="AR37" i="9"/>
  <c r="D38" i="25"/>
  <c r="P38" i="25"/>
  <c r="AD38" i="25"/>
  <c r="AV38" i="25"/>
  <c r="BT38" i="25"/>
  <c r="CR38" i="25"/>
  <c r="EN38" i="25"/>
  <c r="V38" i="25"/>
  <c r="W38" i="25"/>
  <c r="EC38" i="25"/>
  <c r="EZ38" i="25"/>
  <c r="K38" i="9"/>
  <c r="AJ38" i="25"/>
  <c r="AK38" i="25"/>
  <c r="ED38" i="25"/>
  <c r="FC38" i="25"/>
  <c r="L38" i="9"/>
  <c r="AW38" i="25"/>
  <c r="AX38" i="25"/>
  <c r="BH38" i="25"/>
  <c r="BI38" i="25"/>
  <c r="EE38" i="25"/>
  <c r="FF38" i="25"/>
  <c r="M38" i="9"/>
  <c r="BU38" i="25"/>
  <c r="BV38" i="25"/>
  <c r="CF38" i="25"/>
  <c r="CG38" i="25"/>
  <c r="EF38" i="25"/>
  <c r="FM38" i="25"/>
  <c r="N38" i="9"/>
  <c r="CS38" i="25"/>
  <c r="CT38" i="25"/>
  <c r="DD38" i="25"/>
  <c r="DE38" i="25"/>
  <c r="EG38" i="25"/>
  <c r="FT38" i="25"/>
  <c r="O38" i="9"/>
  <c r="DM38" i="25"/>
  <c r="DS38" i="25"/>
  <c r="GA38" i="25"/>
  <c r="P38" i="9"/>
  <c r="DV38" i="25"/>
  <c r="EB38" i="25"/>
  <c r="GB38" i="25"/>
  <c r="Q38" i="9"/>
  <c r="S38" i="9"/>
  <c r="AR38" i="9"/>
  <c r="D39" i="25"/>
  <c r="P39" i="25"/>
  <c r="AD39" i="25"/>
  <c r="AV39" i="25"/>
  <c r="BT39" i="25"/>
  <c r="CR39" i="25"/>
  <c r="EN39" i="25"/>
  <c r="V39" i="25"/>
  <c r="W39" i="25"/>
  <c r="EC39" i="25"/>
  <c r="EZ39" i="25"/>
  <c r="K39" i="9"/>
  <c r="AJ39" i="25"/>
  <c r="AK39" i="25"/>
  <c r="ED39" i="25"/>
  <c r="FC39" i="25"/>
  <c r="L39" i="9"/>
  <c r="AW39" i="25"/>
  <c r="AX39" i="25"/>
  <c r="BH39" i="25"/>
  <c r="BI39" i="25"/>
  <c r="EE39" i="25"/>
  <c r="FF39" i="25"/>
  <c r="M39" i="9"/>
  <c r="BU39" i="25"/>
  <c r="BV39" i="25"/>
  <c r="CF39" i="25"/>
  <c r="CG39" i="25"/>
  <c r="EF39" i="25"/>
  <c r="FM39" i="25"/>
  <c r="N39" i="9"/>
  <c r="CS39" i="25"/>
  <c r="CT39" i="25"/>
  <c r="DD39" i="25"/>
  <c r="DE39" i="25"/>
  <c r="EG39" i="25"/>
  <c r="FT39" i="25"/>
  <c r="O39" i="9"/>
  <c r="DM39" i="25"/>
  <c r="DS39" i="25"/>
  <c r="GA39" i="25"/>
  <c r="P39" i="9"/>
  <c r="DV39" i="25"/>
  <c r="EB39" i="25"/>
  <c r="GB39" i="25"/>
  <c r="Q39" i="9"/>
  <c r="S39" i="9"/>
  <c r="AR39" i="9"/>
  <c r="D40" i="25"/>
  <c r="P40" i="25"/>
  <c r="AD40" i="25"/>
  <c r="AV40" i="25"/>
  <c r="BT40" i="25"/>
  <c r="CR40" i="25"/>
  <c r="EN40" i="25"/>
  <c r="V40" i="25"/>
  <c r="W40" i="25"/>
  <c r="EC40" i="25"/>
  <c r="EZ40" i="25"/>
  <c r="K40" i="9"/>
  <c r="AJ40" i="25"/>
  <c r="AK40" i="25"/>
  <c r="ED40" i="25"/>
  <c r="FC40" i="25"/>
  <c r="L40" i="9"/>
  <c r="AW40" i="25"/>
  <c r="AX40" i="25"/>
  <c r="BH40" i="25"/>
  <c r="BI40" i="25"/>
  <c r="EE40" i="25"/>
  <c r="FF40" i="25"/>
  <c r="M40" i="9"/>
  <c r="BU40" i="25"/>
  <c r="BV40" i="25"/>
  <c r="CF40" i="25"/>
  <c r="CG40" i="25"/>
  <c r="EF40" i="25"/>
  <c r="FM40" i="25"/>
  <c r="N40" i="9"/>
  <c r="CS40" i="25"/>
  <c r="CT40" i="25"/>
  <c r="DD40" i="25"/>
  <c r="DE40" i="25"/>
  <c r="EG40" i="25"/>
  <c r="FT40" i="25"/>
  <c r="O40" i="9"/>
  <c r="DM40" i="25"/>
  <c r="DS40" i="25"/>
  <c r="GA40" i="25"/>
  <c r="P40" i="9"/>
  <c r="DV40" i="25"/>
  <c r="EB40" i="25"/>
  <c r="GB40" i="25"/>
  <c r="Q40" i="9"/>
  <c r="S40" i="9"/>
  <c r="AR40" i="9"/>
  <c r="D41" i="25"/>
  <c r="P41" i="25"/>
  <c r="AD41" i="25"/>
  <c r="AV41" i="25"/>
  <c r="BT41" i="25"/>
  <c r="CR41" i="25"/>
  <c r="EN41" i="25"/>
  <c r="V41" i="25"/>
  <c r="W41" i="25"/>
  <c r="EC41" i="25"/>
  <c r="EZ41" i="25"/>
  <c r="K41" i="9"/>
  <c r="AJ41" i="25"/>
  <c r="AK41" i="25"/>
  <c r="ED41" i="25"/>
  <c r="FC41" i="25"/>
  <c r="L41" i="9"/>
  <c r="AW41" i="25"/>
  <c r="AX41" i="25"/>
  <c r="BH41" i="25"/>
  <c r="BI41" i="25"/>
  <c r="EE41" i="25"/>
  <c r="FF41" i="25"/>
  <c r="M41" i="9"/>
  <c r="BU41" i="25"/>
  <c r="BV41" i="25"/>
  <c r="CF41" i="25"/>
  <c r="CG41" i="25"/>
  <c r="EF41" i="25"/>
  <c r="FM41" i="25"/>
  <c r="N41" i="9"/>
  <c r="CS41" i="25"/>
  <c r="CT41" i="25"/>
  <c r="DD41" i="25"/>
  <c r="DE41" i="25"/>
  <c r="EG41" i="25"/>
  <c r="FT41" i="25"/>
  <c r="O41" i="9"/>
  <c r="DM41" i="25"/>
  <c r="DS41" i="25"/>
  <c r="GA41" i="25"/>
  <c r="P41" i="9"/>
  <c r="DV41" i="25"/>
  <c r="EB41" i="25"/>
  <c r="GB41" i="25"/>
  <c r="Q41" i="9"/>
  <c r="S41" i="9"/>
  <c r="AR41" i="9"/>
  <c r="D42" i="25"/>
  <c r="P42" i="25"/>
  <c r="AD42" i="25"/>
  <c r="AV42" i="25"/>
  <c r="BT42" i="25"/>
  <c r="CR42" i="25"/>
  <c r="EN42" i="25"/>
  <c r="V42" i="25"/>
  <c r="W42" i="25"/>
  <c r="EC42" i="25"/>
  <c r="EZ42" i="25"/>
  <c r="K42" i="9"/>
  <c r="AJ42" i="25"/>
  <c r="AK42" i="25"/>
  <c r="ED42" i="25"/>
  <c r="FC42" i="25"/>
  <c r="L42" i="9"/>
  <c r="AW42" i="25"/>
  <c r="AX42" i="25"/>
  <c r="BH42" i="25"/>
  <c r="BI42" i="25"/>
  <c r="EE42" i="25"/>
  <c r="FF42" i="25"/>
  <c r="M42" i="9"/>
  <c r="BU42" i="25"/>
  <c r="BV42" i="25"/>
  <c r="CF42" i="25"/>
  <c r="CG42" i="25"/>
  <c r="EF42" i="25"/>
  <c r="FM42" i="25"/>
  <c r="N42" i="9"/>
  <c r="CS42" i="25"/>
  <c r="CT42" i="25"/>
  <c r="DD42" i="25"/>
  <c r="DE42" i="25"/>
  <c r="EG42" i="25"/>
  <c r="FT42" i="25"/>
  <c r="O42" i="9"/>
  <c r="DM42" i="25"/>
  <c r="DS42" i="25"/>
  <c r="GA42" i="25"/>
  <c r="P42" i="9"/>
  <c r="DV42" i="25"/>
  <c r="EB42" i="25"/>
  <c r="GB42" i="25"/>
  <c r="Q42" i="9"/>
  <c r="S42" i="9"/>
  <c r="AR42" i="9"/>
  <c r="D43" i="25"/>
  <c r="P43" i="25"/>
  <c r="AD43" i="25"/>
  <c r="AV43" i="25"/>
  <c r="BT43" i="25"/>
  <c r="CR43" i="25"/>
  <c r="EN43" i="25"/>
  <c r="V43" i="25"/>
  <c r="W43" i="25"/>
  <c r="EC43" i="25"/>
  <c r="EZ43" i="25"/>
  <c r="K43" i="9"/>
  <c r="AJ43" i="25"/>
  <c r="AK43" i="25"/>
  <c r="ED43" i="25"/>
  <c r="FC43" i="25"/>
  <c r="L43" i="9"/>
  <c r="AW43" i="25"/>
  <c r="AX43" i="25"/>
  <c r="BH43" i="25"/>
  <c r="BI43" i="25"/>
  <c r="EE43" i="25"/>
  <c r="FF43" i="25"/>
  <c r="M43" i="9"/>
  <c r="BU43" i="25"/>
  <c r="BV43" i="25"/>
  <c r="CF43" i="25"/>
  <c r="CG43" i="25"/>
  <c r="EF43" i="25"/>
  <c r="FM43" i="25"/>
  <c r="N43" i="9"/>
  <c r="CS43" i="25"/>
  <c r="CT43" i="25"/>
  <c r="DD43" i="25"/>
  <c r="DE43" i="25"/>
  <c r="EG43" i="25"/>
  <c r="FT43" i="25"/>
  <c r="O43" i="9"/>
  <c r="DM43" i="25"/>
  <c r="DS43" i="25"/>
  <c r="GA43" i="25"/>
  <c r="P43" i="9"/>
  <c r="DV43" i="25"/>
  <c r="EB43" i="25"/>
  <c r="GB43" i="25"/>
  <c r="Q43" i="9"/>
  <c r="S43" i="9"/>
  <c r="AR43" i="9"/>
  <c r="D44" i="25"/>
  <c r="P44" i="25"/>
  <c r="AD44" i="25"/>
  <c r="AV44" i="25"/>
  <c r="BT44" i="25"/>
  <c r="CR44" i="25"/>
  <c r="EN44" i="25"/>
  <c r="V44" i="25"/>
  <c r="W44" i="25"/>
  <c r="EC44" i="25"/>
  <c r="EZ44" i="25"/>
  <c r="K44" i="9"/>
  <c r="AJ44" i="25"/>
  <c r="AK44" i="25"/>
  <c r="ED44" i="25"/>
  <c r="FC44" i="25"/>
  <c r="L44" i="9"/>
  <c r="AW44" i="25"/>
  <c r="AX44" i="25"/>
  <c r="BH44" i="25"/>
  <c r="BI44" i="25"/>
  <c r="EE44" i="25"/>
  <c r="FF44" i="25"/>
  <c r="M44" i="9"/>
  <c r="BU44" i="25"/>
  <c r="BV44" i="25"/>
  <c r="CF44" i="25"/>
  <c r="CG44" i="25"/>
  <c r="EF44" i="25"/>
  <c r="FM44" i="25"/>
  <c r="N44" i="9"/>
  <c r="CS44" i="25"/>
  <c r="CT44" i="25"/>
  <c r="DD44" i="25"/>
  <c r="DE44" i="25"/>
  <c r="EG44" i="25"/>
  <c r="FT44" i="25"/>
  <c r="O44" i="9"/>
  <c r="DM44" i="25"/>
  <c r="DS44" i="25"/>
  <c r="GA44" i="25"/>
  <c r="P44" i="9"/>
  <c r="DV44" i="25"/>
  <c r="EB44" i="25"/>
  <c r="GB44" i="25"/>
  <c r="Q44" i="9"/>
  <c r="S44" i="9"/>
  <c r="AR44" i="9"/>
  <c r="D45" i="25"/>
  <c r="P45" i="25"/>
  <c r="AD45" i="25"/>
  <c r="AV45" i="25"/>
  <c r="BT45" i="25"/>
  <c r="CR45" i="25"/>
  <c r="EN45" i="25"/>
  <c r="V45" i="25"/>
  <c r="W45" i="25"/>
  <c r="EC45" i="25"/>
  <c r="EZ45" i="25"/>
  <c r="K45" i="9"/>
  <c r="AJ45" i="25"/>
  <c r="AK45" i="25"/>
  <c r="ED45" i="25"/>
  <c r="FC45" i="25"/>
  <c r="L45" i="9"/>
  <c r="AW45" i="25"/>
  <c r="AX45" i="25"/>
  <c r="BH45" i="25"/>
  <c r="BI45" i="25"/>
  <c r="EE45" i="25"/>
  <c r="FF45" i="25"/>
  <c r="M45" i="9"/>
  <c r="BU45" i="25"/>
  <c r="BV45" i="25"/>
  <c r="CF45" i="25"/>
  <c r="CG45" i="25"/>
  <c r="EF45" i="25"/>
  <c r="FM45" i="25"/>
  <c r="N45" i="9"/>
  <c r="CS45" i="25"/>
  <c r="CT45" i="25"/>
  <c r="DD45" i="25"/>
  <c r="DE45" i="25"/>
  <c r="EG45" i="25"/>
  <c r="FT45" i="25"/>
  <c r="O45" i="9"/>
  <c r="DM45" i="25"/>
  <c r="DS45" i="25"/>
  <c r="GA45" i="25"/>
  <c r="P45" i="9"/>
  <c r="DV45" i="25"/>
  <c r="EB45" i="25"/>
  <c r="GB45" i="25"/>
  <c r="Q45" i="9"/>
  <c r="S45" i="9"/>
  <c r="AR45" i="9"/>
  <c r="D46" i="25"/>
  <c r="P46" i="25"/>
  <c r="AD46" i="25"/>
  <c r="AV46" i="25"/>
  <c r="BT46" i="25"/>
  <c r="CR46" i="25"/>
  <c r="EN46" i="25"/>
  <c r="V46" i="25"/>
  <c r="W46" i="25"/>
  <c r="EC46" i="25"/>
  <c r="EZ46" i="25"/>
  <c r="K46" i="9"/>
  <c r="AJ46" i="25"/>
  <c r="AK46" i="25"/>
  <c r="ED46" i="25"/>
  <c r="FC46" i="25"/>
  <c r="L46" i="9"/>
  <c r="AW46" i="25"/>
  <c r="AX46" i="25"/>
  <c r="BH46" i="25"/>
  <c r="BI46" i="25"/>
  <c r="EE46" i="25"/>
  <c r="FF46" i="25"/>
  <c r="M46" i="9"/>
  <c r="BU46" i="25"/>
  <c r="BV46" i="25"/>
  <c r="CF46" i="25"/>
  <c r="CG46" i="25"/>
  <c r="EF46" i="25"/>
  <c r="FM46" i="25"/>
  <c r="N46" i="9"/>
  <c r="CS46" i="25"/>
  <c r="CT46" i="25"/>
  <c r="DD46" i="25"/>
  <c r="DE46" i="25"/>
  <c r="EG46" i="25"/>
  <c r="FT46" i="25"/>
  <c r="O46" i="9"/>
  <c r="DM46" i="25"/>
  <c r="DS46" i="25"/>
  <c r="GA46" i="25"/>
  <c r="P46" i="9"/>
  <c r="DV46" i="25"/>
  <c r="EB46" i="25"/>
  <c r="GB46" i="25"/>
  <c r="Q46" i="9"/>
  <c r="S46" i="9"/>
  <c r="AR46" i="9"/>
  <c r="D47" i="25"/>
  <c r="P47" i="25"/>
  <c r="AD47" i="25"/>
  <c r="AV47" i="25"/>
  <c r="BT47" i="25"/>
  <c r="CR47" i="25"/>
  <c r="EN47" i="25"/>
  <c r="V47" i="25"/>
  <c r="W47" i="25"/>
  <c r="EC47" i="25"/>
  <c r="EZ47" i="25"/>
  <c r="K47" i="9"/>
  <c r="AJ47" i="25"/>
  <c r="AK47" i="25"/>
  <c r="ED47" i="25"/>
  <c r="FC47" i="25"/>
  <c r="L47" i="9"/>
  <c r="AW47" i="25"/>
  <c r="AX47" i="25"/>
  <c r="BH47" i="25"/>
  <c r="BI47" i="25"/>
  <c r="EE47" i="25"/>
  <c r="FF47" i="25"/>
  <c r="M47" i="9"/>
  <c r="BU47" i="25"/>
  <c r="BV47" i="25"/>
  <c r="CF47" i="25"/>
  <c r="CG47" i="25"/>
  <c r="EF47" i="25"/>
  <c r="FM47" i="25"/>
  <c r="N47" i="9"/>
  <c r="CS47" i="25"/>
  <c r="CT47" i="25"/>
  <c r="DD47" i="25"/>
  <c r="DE47" i="25"/>
  <c r="EG47" i="25"/>
  <c r="FT47" i="25"/>
  <c r="O47" i="9"/>
  <c r="DM47" i="25"/>
  <c r="DS47" i="25"/>
  <c r="GA47" i="25"/>
  <c r="P47" i="9"/>
  <c r="DV47" i="25"/>
  <c r="EB47" i="25"/>
  <c r="GB47" i="25"/>
  <c r="Q47" i="9"/>
  <c r="S47" i="9"/>
  <c r="AR47" i="9"/>
  <c r="D48" i="25"/>
  <c r="P48" i="25"/>
  <c r="AD48" i="25"/>
  <c r="AV48" i="25"/>
  <c r="BT48" i="25"/>
  <c r="CR48" i="25"/>
  <c r="EN48" i="25"/>
  <c r="V48" i="25"/>
  <c r="W48" i="25"/>
  <c r="EC48" i="25"/>
  <c r="EZ48" i="25"/>
  <c r="K48" i="9"/>
  <c r="AJ48" i="25"/>
  <c r="AK48" i="25"/>
  <c r="ED48" i="25"/>
  <c r="FC48" i="25"/>
  <c r="L48" i="9"/>
  <c r="AW48" i="25"/>
  <c r="AX48" i="25"/>
  <c r="BH48" i="25"/>
  <c r="BI48" i="25"/>
  <c r="EE48" i="25"/>
  <c r="FF48" i="25"/>
  <c r="M48" i="9"/>
  <c r="BU48" i="25"/>
  <c r="BV48" i="25"/>
  <c r="CF48" i="25"/>
  <c r="CG48" i="25"/>
  <c r="EF48" i="25"/>
  <c r="FM48" i="25"/>
  <c r="N48" i="9"/>
  <c r="CS48" i="25"/>
  <c r="CT48" i="25"/>
  <c r="DD48" i="25"/>
  <c r="DE48" i="25"/>
  <c r="EG48" i="25"/>
  <c r="FT48" i="25"/>
  <c r="O48" i="9"/>
  <c r="DM48" i="25"/>
  <c r="DS48" i="25"/>
  <c r="GA48" i="25"/>
  <c r="P48" i="9"/>
  <c r="DV48" i="25"/>
  <c r="EB48" i="25"/>
  <c r="GB48" i="25"/>
  <c r="Q48" i="9"/>
  <c r="S48" i="9"/>
  <c r="AR48" i="9"/>
  <c r="D49" i="25"/>
  <c r="P49" i="25"/>
  <c r="AD49" i="25"/>
  <c r="AV49" i="25"/>
  <c r="BT49" i="25"/>
  <c r="CR49" i="25"/>
  <c r="EN49" i="25"/>
  <c r="V49" i="25"/>
  <c r="W49" i="25"/>
  <c r="EC49" i="25"/>
  <c r="EZ49" i="25"/>
  <c r="K49" i="9"/>
  <c r="AJ49" i="25"/>
  <c r="AK49" i="25"/>
  <c r="ED49" i="25"/>
  <c r="FC49" i="25"/>
  <c r="L49" i="9"/>
  <c r="AW49" i="25"/>
  <c r="AX49" i="25"/>
  <c r="BH49" i="25"/>
  <c r="BI49" i="25"/>
  <c r="EE49" i="25"/>
  <c r="FF49" i="25"/>
  <c r="M49" i="9"/>
  <c r="BU49" i="25"/>
  <c r="BV49" i="25"/>
  <c r="CF49" i="25"/>
  <c r="CG49" i="25"/>
  <c r="EF49" i="25"/>
  <c r="FM49" i="25"/>
  <c r="N49" i="9"/>
  <c r="CS49" i="25"/>
  <c r="CT49" i="25"/>
  <c r="DD49" i="25"/>
  <c r="DE49" i="25"/>
  <c r="EG49" i="25"/>
  <c r="FT49" i="25"/>
  <c r="O49" i="9"/>
  <c r="DM49" i="25"/>
  <c r="DS49" i="25"/>
  <c r="GA49" i="25"/>
  <c r="P49" i="9"/>
  <c r="DV49" i="25"/>
  <c r="EB49" i="25"/>
  <c r="GB49" i="25"/>
  <c r="Q49" i="9"/>
  <c r="S49" i="9"/>
  <c r="AR49" i="9"/>
  <c r="D50" i="25"/>
  <c r="P50" i="25"/>
  <c r="AD50" i="25"/>
  <c r="AV50" i="25"/>
  <c r="BT50" i="25"/>
  <c r="CR50" i="25"/>
  <c r="EN50" i="25"/>
  <c r="V50" i="25"/>
  <c r="W50" i="25"/>
  <c r="EC50" i="25"/>
  <c r="EZ50" i="25"/>
  <c r="K50" i="9"/>
  <c r="AJ50" i="25"/>
  <c r="AK50" i="25"/>
  <c r="ED50" i="25"/>
  <c r="FC50" i="25"/>
  <c r="L50" i="9"/>
  <c r="AW50" i="25"/>
  <c r="AX50" i="25"/>
  <c r="BH50" i="25"/>
  <c r="BI50" i="25"/>
  <c r="EE50" i="25"/>
  <c r="FF50" i="25"/>
  <c r="M50" i="9"/>
  <c r="BU50" i="25"/>
  <c r="BV50" i="25"/>
  <c r="CF50" i="25"/>
  <c r="CG50" i="25"/>
  <c r="EF50" i="25"/>
  <c r="FM50" i="25"/>
  <c r="N50" i="9"/>
  <c r="CS50" i="25"/>
  <c r="CT50" i="25"/>
  <c r="DD50" i="25"/>
  <c r="DE50" i="25"/>
  <c r="EG50" i="25"/>
  <c r="FT50" i="25"/>
  <c r="O50" i="9"/>
  <c r="DM50" i="25"/>
  <c r="DS50" i="25"/>
  <c r="GA50" i="25"/>
  <c r="P50" i="9"/>
  <c r="DV50" i="25"/>
  <c r="EB50" i="25"/>
  <c r="GB50" i="25"/>
  <c r="Q50" i="9"/>
  <c r="S50" i="9"/>
  <c r="AR50" i="9"/>
  <c r="D51" i="25"/>
  <c r="P51" i="25"/>
  <c r="AD51" i="25"/>
  <c r="AV51" i="25"/>
  <c r="BT51" i="25"/>
  <c r="CR51" i="25"/>
  <c r="EN51" i="25"/>
  <c r="V51" i="25"/>
  <c r="W51" i="25"/>
  <c r="EC51" i="25"/>
  <c r="EZ51" i="25"/>
  <c r="K51" i="9"/>
  <c r="AJ51" i="25"/>
  <c r="AK51" i="25"/>
  <c r="ED51" i="25"/>
  <c r="FC51" i="25"/>
  <c r="L51" i="9"/>
  <c r="AW51" i="25"/>
  <c r="AX51" i="25"/>
  <c r="BH51" i="25"/>
  <c r="BI51" i="25"/>
  <c r="EE51" i="25"/>
  <c r="FF51" i="25"/>
  <c r="M51" i="9"/>
  <c r="BU51" i="25"/>
  <c r="BV51" i="25"/>
  <c r="CF51" i="25"/>
  <c r="CG51" i="25"/>
  <c r="EF51" i="25"/>
  <c r="FM51" i="25"/>
  <c r="N51" i="9"/>
  <c r="CS51" i="25"/>
  <c r="CT51" i="25"/>
  <c r="DD51" i="25"/>
  <c r="DE51" i="25"/>
  <c r="EG51" i="25"/>
  <c r="FT51" i="25"/>
  <c r="O51" i="9"/>
  <c r="DM51" i="25"/>
  <c r="DS51" i="25"/>
  <c r="GA51" i="25"/>
  <c r="P51" i="9"/>
  <c r="DV51" i="25"/>
  <c r="EB51" i="25"/>
  <c r="GB51" i="25"/>
  <c r="Q51" i="9"/>
  <c r="S51" i="9"/>
  <c r="AR51" i="9"/>
  <c r="D52" i="25"/>
  <c r="P52" i="25"/>
  <c r="AD52" i="25"/>
  <c r="AV52" i="25"/>
  <c r="BT52" i="25"/>
  <c r="CR52" i="25"/>
  <c r="EN52" i="25"/>
  <c r="V52" i="25"/>
  <c r="W52" i="25"/>
  <c r="EC52" i="25"/>
  <c r="EZ52" i="25"/>
  <c r="K52" i="9"/>
  <c r="AJ52" i="25"/>
  <c r="AK52" i="25"/>
  <c r="ED52" i="25"/>
  <c r="FC52" i="25"/>
  <c r="L52" i="9"/>
  <c r="AW52" i="25"/>
  <c r="AX52" i="25"/>
  <c r="BH52" i="25"/>
  <c r="BI52" i="25"/>
  <c r="EE52" i="25"/>
  <c r="FF52" i="25"/>
  <c r="M52" i="9"/>
  <c r="BU52" i="25"/>
  <c r="BV52" i="25"/>
  <c r="CF52" i="25"/>
  <c r="CG52" i="25"/>
  <c r="EF52" i="25"/>
  <c r="FM52" i="25"/>
  <c r="N52" i="9"/>
  <c r="CS52" i="25"/>
  <c r="CT52" i="25"/>
  <c r="DD52" i="25"/>
  <c r="DE52" i="25"/>
  <c r="EG52" i="25"/>
  <c r="FT52" i="25"/>
  <c r="O52" i="9"/>
  <c r="DM52" i="25"/>
  <c r="DS52" i="25"/>
  <c r="GA52" i="25"/>
  <c r="P52" i="9"/>
  <c r="DV52" i="25"/>
  <c r="EB52" i="25"/>
  <c r="GB52" i="25"/>
  <c r="Q52" i="9"/>
  <c r="S52" i="9"/>
  <c r="AR52" i="9"/>
  <c r="D53" i="25"/>
  <c r="P53" i="25"/>
  <c r="AD53" i="25"/>
  <c r="AV53" i="25"/>
  <c r="BT53" i="25"/>
  <c r="CR53" i="25"/>
  <c r="EN53" i="25"/>
  <c r="V53" i="25"/>
  <c r="W53" i="25"/>
  <c r="EC53" i="25"/>
  <c r="EZ53" i="25"/>
  <c r="K53" i="9"/>
  <c r="AJ53" i="25"/>
  <c r="AK53" i="25"/>
  <c r="ED53" i="25"/>
  <c r="FC53" i="25"/>
  <c r="L53" i="9"/>
  <c r="AW53" i="25"/>
  <c r="AX53" i="25"/>
  <c r="BH53" i="25"/>
  <c r="BI53" i="25"/>
  <c r="EE53" i="25"/>
  <c r="FF53" i="25"/>
  <c r="M53" i="9"/>
  <c r="BU53" i="25"/>
  <c r="BV53" i="25"/>
  <c r="CF53" i="25"/>
  <c r="CG53" i="25"/>
  <c r="EF53" i="25"/>
  <c r="FM53" i="25"/>
  <c r="N53" i="9"/>
  <c r="CS53" i="25"/>
  <c r="CT53" i="25"/>
  <c r="DD53" i="25"/>
  <c r="DE53" i="25"/>
  <c r="EG53" i="25"/>
  <c r="FT53" i="25"/>
  <c r="O53" i="9"/>
  <c r="DM53" i="25"/>
  <c r="DS53" i="25"/>
  <c r="GA53" i="25"/>
  <c r="P53" i="9"/>
  <c r="DV53" i="25"/>
  <c r="EB53" i="25"/>
  <c r="GB53" i="25"/>
  <c r="Q53" i="9"/>
  <c r="S53" i="9"/>
  <c r="AR53" i="9"/>
  <c r="D54" i="25"/>
  <c r="P54" i="25"/>
  <c r="AD54" i="25"/>
  <c r="AV54" i="25"/>
  <c r="BT54" i="25"/>
  <c r="CR54" i="25"/>
  <c r="EN54" i="25"/>
  <c r="V54" i="25"/>
  <c r="W54" i="25"/>
  <c r="EC54" i="25"/>
  <c r="EZ54" i="25"/>
  <c r="K54" i="9"/>
  <c r="AJ54" i="25"/>
  <c r="AK54" i="25"/>
  <c r="ED54" i="25"/>
  <c r="FC54" i="25"/>
  <c r="L54" i="9"/>
  <c r="AW54" i="25"/>
  <c r="AX54" i="25"/>
  <c r="BH54" i="25"/>
  <c r="BI54" i="25"/>
  <c r="EE54" i="25"/>
  <c r="FF54" i="25"/>
  <c r="M54" i="9"/>
  <c r="BU54" i="25"/>
  <c r="BV54" i="25"/>
  <c r="CF54" i="25"/>
  <c r="CG54" i="25"/>
  <c r="EF54" i="25"/>
  <c r="FM54" i="25"/>
  <c r="N54" i="9"/>
  <c r="CS54" i="25"/>
  <c r="CT54" i="25"/>
  <c r="DD54" i="25"/>
  <c r="DE54" i="25"/>
  <c r="EG54" i="25"/>
  <c r="FT54" i="25"/>
  <c r="O54" i="9"/>
  <c r="DM54" i="25"/>
  <c r="DS54" i="25"/>
  <c r="GA54" i="25"/>
  <c r="P54" i="9"/>
  <c r="DV54" i="25"/>
  <c r="EB54" i="25"/>
  <c r="GB54" i="25"/>
  <c r="Q54" i="9"/>
  <c r="S54" i="9"/>
  <c r="AR54" i="9"/>
  <c r="D55" i="25"/>
  <c r="P55" i="25"/>
  <c r="AD55" i="25"/>
  <c r="AV55" i="25"/>
  <c r="BT55" i="25"/>
  <c r="CR55" i="25"/>
  <c r="EN55" i="25"/>
  <c r="V55" i="25"/>
  <c r="W55" i="25"/>
  <c r="EC55" i="25"/>
  <c r="EZ55" i="25"/>
  <c r="K55" i="9"/>
  <c r="AJ55" i="25"/>
  <c r="AK55" i="25"/>
  <c r="ED55" i="25"/>
  <c r="FC55" i="25"/>
  <c r="L55" i="9"/>
  <c r="AW55" i="25"/>
  <c r="AX55" i="25"/>
  <c r="BH55" i="25"/>
  <c r="BI55" i="25"/>
  <c r="EE55" i="25"/>
  <c r="FF55" i="25"/>
  <c r="M55" i="9"/>
  <c r="BU55" i="25"/>
  <c r="BV55" i="25"/>
  <c r="CF55" i="25"/>
  <c r="CG55" i="25"/>
  <c r="EF55" i="25"/>
  <c r="FM55" i="25"/>
  <c r="N55" i="9"/>
  <c r="CS55" i="25"/>
  <c r="CT55" i="25"/>
  <c r="DD55" i="25"/>
  <c r="DE55" i="25"/>
  <c r="EG55" i="25"/>
  <c r="FT55" i="25"/>
  <c r="O55" i="9"/>
  <c r="DM55" i="25"/>
  <c r="DS55" i="25"/>
  <c r="GA55" i="25"/>
  <c r="P55" i="9"/>
  <c r="DV55" i="25"/>
  <c r="EB55" i="25"/>
  <c r="GB55" i="25"/>
  <c r="Q55" i="9"/>
  <c r="S55" i="9"/>
  <c r="AR55" i="9"/>
  <c r="D56" i="25"/>
  <c r="P56" i="25"/>
  <c r="AD56" i="25"/>
  <c r="AV56" i="25"/>
  <c r="BT56" i="25"/>
  <c r="CR56" i="25"/>
  <c r="EN56" i="25"/>
  <c r="V56" i="25"/>
  <c r="W56" i="25"/>
  <c r="EC56" i="25"/>
  <c r="EZ56" i="25"/>
  <c r="K56" i="9"/>
  <c r="AJ56" i="25"/>
  <c r="AK56" i="25"/>
  <c r="ED56" i="25"/>
  <c r="FC56" i="25"/>
  <c r="L56" i="9"/>
  <c r="AW56" i="25"/>
  <c r="AX56" i="25"/>
  <c r="BH56" i="25"/>
  <c r="BI56" i="25"/>
  <c r="EE56" i="25"/>
  <c r="FF56" i="25"/>
  <c r="M56" i="9"/>
  <c r="BU56" i="25"/>
  <c r="BV56" i="25"/>
  <c r="CF56" i="25"/>
  <c r="CG56" i="25"/>
  <c r="EF56" i="25"/>
  <c r="FM56" i="25"/>
  <c r="N56" i="9"/>
  <c r="CS56" i="25"/>
  <c r="CT56" i="25"/>
  <c r="DD56" i="25"/>
  <c r="DE56" i="25"/>
  <c r="EG56" i="25"/>
  <c r="FT56" i="25"/>
  <c r="O56" i="9"/>
  <c r="DM56" i="25"/>
  <c r="DS56" i="25"/>
  <c r="GA56" i="25"/>
  <c r="P56" i="9"/>
  <c r="DV56" i="25"/>
  <c r="EB56" i="25"/>
  <c r="GB56" i="25"/>
  <c r="Q56" i="9"/>
  <c r="S56" i="9"/>
  <c r="AR56" i="9"/>
  <c r="D57" i="25"/>
  <c r="P57" i="25"/>
  <c r="AD57" i="25"/>
  <c r="AV57" i="25"/>
  <c r="BT57" i="25"/>
  <c r="CR57" i="25"/>
  <c r="EN57" i="25"/>
  <c r="V57" i="25"/>
  <c r="W57" i="25"/>
  <c r="EC57" i="25"/>
  <c r="EZ57" i="25"/>
  <c r="K57" i="9"/>
  <c r="AJ57" i="25"/>
  <c r="AK57" i="25"/>
  <c r="ED57" i="25"/>
  <c r="FC57" i="25"/>
  <c r="L57" i="9"/>
  <c r="AW57" i="25"/>
  <c r="AX57" i="25"/>
  <c r="BH57" i="25"/>
  <c r="BI57" i="25"/>
  <c r="EE57" i="25"/>
  <c r="FF57" i="25"/>
  <c r="M57" i="9"/>
  <c r="BU57" i="25"/>
  <c r="BV57" i="25"/>
  <c r="CF57" i="25"/>
  <c r="CG57" i="25"/>
  <c r="EF57" i="25"/>
  <c r="FM57" i="25"/>
  <c r="N57" i="9"/>
  <c r="CS57" i="25"/>
  <c r="CT57" i="25"/>
  <c r="DD57" i="25"/>
  <c r="DE57" i="25"/>
  <c r="EG57" i="25"/>
  <c r="FT57" i="25"/>
  <c r="O57" i="9"/>
  <c r="DM57" i="25"/>
  <c r="DS57" i="25"/>
  <c r="GA57" i="25"/>
  <c r="P57" i="9"/>
  <c r="DV57" i="25"/>
  <c r="EB57" i="25"/>
  <c r="GB57" i="25"/>
  <c r="Q57" i="9"/>
  <c r="S57" i="9"/>
  <c r="AR57" i="9"/>
  <c r="D58" i="25"/>
  <c r="P58" i="25"/>
  <c r="AD58" i="25"/>
  <c r="AV58" i="25"/>
  <c r="BT58" i="25"/>
  <c r="CR58" i="25"/>
  <c r="EN58" i="25"/>
  <c r="V58" i="25"/>
  <c r="W58" i="25"/>
  <c r="EC58" i="25"/>
  <c r="EZ58" i="25"/>
  <c r="K58" i="9"/>
  <c r="AJ58" i="25"/>
  <c r="AK58" i="25"/>
  <c r="ED58" i="25"/>
  <c r="FC58" i="25"/>
  <c r="L58" i="9"/>
  <c r="AW58" i="25"/>
  <c r="AX58" i="25"/>
  <c r="BH58" i="25"/>
  <c r="BI58" i="25"/>
  <c r="EE58" i="25"/>
  <c r="FF58" i="25"/>
  <c r="M58" i="9"/>
  <c r="BU58" i="25"/>
  <c r="BV58" i="25"/>
  <c r="CF58" i="25"/>
  <c r="CG58" i="25"/>
  <c r="EF58" i="25"/>
  <c r="FM58" i="25"/>
  <c r="N58" i="9"/>
  <c r="CS58" i="25"/>
  <c r="CT58" i="25"/>
  <c r="DD58" i="25"/>
  <c r="DE58" i="25"/>
  <c r="EG58" i="25"/>
  <c r="FT58" i="25"/>
  <c r="O58" i="9"/>
  <c r="DM58" i="25"/>
  <c r="DS58" i="25"/>
  <c r="GA58" i="25"/>
  <c r="P58" i="9"/>
  <c r="DV58" i="25"/>
  <c r="EB58" i="25"/>
  <c r="GB58" i="25"/>
  <c r="Q58" i="9"/>
  <c r="S58" i="9"/>
  <c r="AR58" i="9"/>
  <c r="D59" i="25"/>
  <c r="P59" i="25"/>
  <c r="AD59" i="25"/>
  <c r="AV59" i="25"/>
  <c r="BT59" i="25"/>
  <c r="CR59" i="25"/>
  <c r="EN59" i="25"/>
  <c r="V59" i="25"/>
  <c r="W59" i="25"/>
  <c r="EC59" i="25"/>
  <c r="EZ59" i="25"/>
  <c r="K59" i="9"/>
  <c r="AJ59" i="25"/>
  <c r="AK59" i="25"/>
  <c r="ED59" i="25"/>
  <c r="FC59" i="25"/>
  <c r="L59" i="9"/>
  <c r="AW59" i="25"/>
  <c r="AX59" i="25"/>
  <c r="BH59" i="25"/>
  <c r="BI59" i="25"/>
  <c r="EE59" i="25"/>
  <c r="FF59" i="25"/>
  <c r="M59" i="9"/>
  <c r="BU59" i="25"/>
  <c r="BV59" i="25"/>
  <c r="CF59" i="25"/>
  <c r="CG59" i="25"/>
  <c r="EF59" i="25"/>
  <c r="FM59" i="25"/>
  <c r="N59" i="9"/>
  <c r="CS59" i="25"/>
  <c r="CT59" i="25"/>
  <c r="DD59" i="25"/>
  <c r="DE59" i="25"/>
  <c r="EG59" i="25"/>
  <c r="FT59" i="25"/>
  <c r="O59" i="9"/>
  <c r="DM59" i="25"/>
  <c r="DS59" i="25"/>
  <c r="GA59" i="25"/>
  <c r="P59" i="9"/>
  <c r="DV59" i="25"/>
  <c r="EB59" i="25"/>
  <c r="GB59" i="25"/>
  <c r="Q59" i="9"/>
  <c r="S59" i="9"/>
  <c r="AR59" i="9"/>
  <c r="D60" i="25"/>
  <c r="P60" i="25"/>
  <c r="AD60" i="25"/>
  <c r="AV60" i="25"/>
  <c r="BT60" i="25"/>
  <c r="CR60" i="25"/>
  <c r="EN60" i="25"/>
  <c r="V60" i="25"/>
  <c r="W60" i="25"/>
  <c r="EC60" i="25"/>
  <c r="EZ60" i="25"/>
  <c r="K60" i="9"/>
  <c r="AJ60" i="25"/>
  <c r="AK60" i="25"/>
  <c r="ED60" i="25"/>
  <c r="FC60" i="25"/>
  <c r="L60" i="9"/>
  <c r="AW60" i="25"/>
  <c r="AX60" i="25"/>
  <c r="BH60" i="25"/>
  <c r="BI60" i="25"/>
  <c r="EE60" i="25"/>
  <c r="FF60" i="25"/>
  <c r="M60" i="9"/>
  <c r="BU60" i="25"/>
  <c r="BV60" i="25"/>
  <c r="CF60" i="25"/>
  <c r="CG60" i="25"/>
  <c r="EF60" i="25"/>
  <c r="FM60" i="25"/>
  <c r="N60" i="9"/>
  <c r="CS60" i="25"/>
  <c r="CT60" i="25"/>
  <c r="DD60" i="25"/>
  <c r="DE60" i="25"/>
  <c r="EG60" i="25"/>
  <c r="FT60" i="25"/>
  <c r="O60" i="9"/>
  <c r="DM60" i="25"/>
  <c r="DS60" i="25"/>
  <c r="GA60" i="25"/>
  <c r="P60" i="9"/>
  <c r="DV60" i="25"/>
  <c r="EB60" i="25"/>
  <c r="GB60" i="25"/>
  <c r="Q60" i="9"/>
  <c r="S60" i="9"/>
  <c r="AR60" i="9"/>
  <c r="D61" i="25"/>
  <c r="P61" i="25"/>
  <c r="AD61" i="25"/>
  <c r="AV61" i="25"/>
  <c r="BT61" i="25"/>
  <c r="CR61" i="25"/>
  <c r="EN61" i="25"/>
  <c r="V61" i="25"/>
  <c r="W61" i="25"/>
  <c r="EC61" i="25"/>
  <c r="EZ61" i="25"/>
  <c r="K61" i="9"/>
  <c r="AJ61" i="25"/>
  <c r="AK61" i="25"/>
  <c r="ED61" i="25"/>
  <c r="FC61" i="25"/>
  <c r="L61" i="9"/>
  <c r="AW61" i="25"/>
  <c r="AX61" i="25"/>
  <c r="BH61" i="25"/>
  <c r="BI61" i="25"/>
  <c r="EE61" i="25"/>
  <c r="FF61" i="25"/>
  <c r="M61" i="9"/>
  <c r="BU61" i="25"/>
  <c r="BV61" i="25"/>
  <c r="CF61" i="25"/>
  <c r="CG61" i="25"/>
  <c r="EF61" i="25"/>
  <c r="FM61" i="25"/>
  <c r="N61" i="9"/>
  <c r="CS61" i="25"/>
  <c r="CT61" i="25"/>
  <c r="DD61" i="25"/>
  <c r="DE61" i="25"/>
  <c r="EG61" i="25"/>
  <c r="FT61" i="25"/>
  <c r="O61" i="9"/>
  <c r="DM61" i="25"/>
  <c r="DS61" i="25"/>
  <c r="GA61" i="25"/>
  <c r="P61" i="9"/>
  <c r="DV61" i="25"/>
  <c r="EB61" i="25"/>
  <c r="GB61" i="25"/>
  <c r="Q61" i="9"/>
  <c r="S61" i="9"/>
  <c r="AR61" i="9"/>
  <c r="D62" i="25"/>
  <c r="P62" i="25"/>
  <c r="AD62" i="25"/>
  <c r="AV62" i="25"/>
  <c r="BT62" i="25"/>
  <c r="CR62" i="25"/>
  <c r="EN62" i="25"/>
  <c r="V62" i="25"/>
  <c r="W62" i="25"/>
  <c r="EC62" i="25"/>
  <c r="EZ62" i="25"/>
  <c r="K62" i="9"/>
  <c r="AJ62" i="25"/>
  <c r="AK62" i="25"/>
  <c r="ED62" i="25"/>
  <c r="FC62" i="25"/>
  <c r="L62" i="9"/>
  <c r="AW62" i="25"/>
  <c r="AX62" i="25"/>
  <c r="BH62" i="25"/>
  <c r="BI62" i="25"/>
  <c r="EE62" i="25"/>
  <c r="FF62" i="25"/>
  <c r="M62" i="9"/>
  <c r="BU62" i="25"/>
  <c r="BV62" i="25"/>
  <c r="CF62" i="25"/>
  <c r="CG62" i="25"/>
  <c r="EF62" i="25"/>
  <c r="FM62" i="25"/>
  <c r="N62" i="9"/>
  <c r="CS62" i="25"/>
  <c r="CT62" i="25"/>
  <c r="DD62" i="25"/>
  <c r="DE62" i="25"/>
  <c r="EG62" i="25"/>
  <c r="FT62" i="25"/>
  <c r="O62" i="9"/>
  <c r="DM62" i="25"/>
  <c r="DS62" i="25"/>
  <c r="GA62" i="25"/>
  <c r="P62" i="9"/>
  <c r="DV62" i="25"/>
  <c r="EB62" i="25"/>
  <c r="GB62" i="25"/>
  <c r="Q62" i="9"/>
  <c r="S62" i="9"/>
  <c r="AR62" i="9"/>
  <c r="D63" i="25"/>
  <c r="P63" i="25"/>
  <c r="AD63" i="25"/>
  <c r="AV63" i="25"/>
  <c r="BT63" i="25"/>
  <c r="CR63" i="25"/>
  <c r="EN63" i="25"/>
  <c r="V63" i="25"/>
  <c r="W63" i="25"/>
  <c r="EC63" i="25"/>
  <c r="EZ63" i="25"/>
  <c r="K63" i="9"/>
  <c r="AJ63" i="25"/>
  <c r="AK63" i="25"/>
  <c r="ED63" i="25"/>
  <c r="FC63" i="25"/>
  <c r="L63" i="9"/>
  <c r="AW63" i="25"/>
  <c r="AX63" i="25"/>
  <c r="BH63" i="25"/>
  <c r="BI63" i="25"/>
  <c r="EE63" i="25"/>
  <c r="FF63" i="25"/>
  <c r="M63" i="9"/>
  <c r="BU63" i="25"/>
  <c r="BV63" i="25"/>
  <c r="CF63" i="25"/>
  <c r="CG63" i="25"/>
  <c r="EF63" i="25"/>
  <c r="FM63" i="25"/>
  <c r="N63" i="9"/>
  <c r="CS63" i="25"/>
  <c r="CT63" i="25"/>
  <c r="DD63" i="25"/>
  <c r="DE63" i="25"/>
  <c r="EG63" i="25"/>
  <c r="FT63" i="25"/>
  <c r="O63" i="9"/>
  <c r="DM63" i="25"/>
  <c r="DS63" i="25"/>
  <c r="GA63" i="25"/>
  <c r="P63" i="9"/>
  <c r="DV63" i="25"/>
  <c r="EB63" i="25"/>
  <c r="GB63" i="25"/>
  <c r="Q63" i="9"/>
  <c r="S63" i="9"/>
  <c r="AR63" i="9"/>
  <c r="D64" i="25"/>
  <c r="P64" i="25"/>
  <c r="AD64" i="25"/>
  <c r="AV64" i="25"/>
  <c r="BT64" i="25"/>
  <c r="CR64" i="25"/>
  <c r="EN64" i="25"/>
  <c r="V64" i="25"/>
  <c r="W64" i="25"/>
  <c r="EC64" i="25"/>
  <c r="EZ64" i="25"/>
  <c r="K64" i="9"/>
  <c r="AJ64" i="25"/>
  <c r="AK64" i="25"/>
  <c r="ED64" i="25"/>
  <c r="FC64" i="25"/>
  <c r="L64" i="9"/>
  <c r="AW64" i="25"/>
  <c r="AX64" i="25"/>
  <c r="BH64" i="25"/>
  <c r="BI64" i="25"/>
  <c r="EE64" i="25"/>
  <c r="FF64" i="25"/>
  <c r="M64" i="9"/>
  <c r="BU64" i="25"/>
  <c r="BV64" i="25"/>
  <c r="CF64" i="25"/>
  <c r="CG64" i="25"/>
  <c r="EF64" i="25"/>
  <c r="FM64" i="25"/>
  <c r="N64" i="9"/>
  <c r="CS64" i="25"/>
  <c r="CT64" i="25"/>
  <c r="DD64" i="25"/>
  <c r="DE64" i="25"/>
  <c r="EG64" i="25"/>
  <c r="FT64" i="25"/>
  <c r="O64" i="9"/>
  <c r="DM64" i="25"/>
  <c r="DS64" i="25"/>
  <c r="GA64" i="25"/>
  <c r="P64" i="9"/>
  <c r="DV64" i="25"/>
  <c r="EB64" i="25"/>
  <c r="GB64" i="25"/>
  <c r="Q64" i="9"/>
  <c r="S64" i="9"/>
  <c r="AR64" i="9"/>
  <c r="D65" i="25"/>
  <c r="P65" i="25"/>
  <c r="AD65" i="25"/>
  <c r="AV65" i="25"/>
  <c r="BT65" i="25"/>
  <c r="CR65" i="25"/>
  <c r="EN65" i="25"/>
  <c r="V65" i="25"/>
  <c r="W65" i="25"/>
  <c r="EC65" i="25"/>
  <c r="EZ65" i="25"/>
  <c r="K65" i="9"/>
  <c r="AJ65" i="25"/>
  <c r="AK65" i="25"/>
  <c r="ED65" i="25"/>
  <c r="FC65" i="25"/>
  <c r="L65" i="9"/>
  <c r="AW65" i="25"/>
  <c r="AX65" i="25"/>
  <c r="BH65" i="25"/>
  <c r="BI65" i="25"/>
  <c r="EE65" i="25"/>
  <c r="FF65" i="25"/>
  <c r="M65" i="9"/>
  <c r="BU65" i="25"/>
  <c r="BV65" i="25"/>
  <c r="CF65" i="25"/>
  <c r="CG65" i="25"/>
  <c r="EF65" i="25"/>
  <c r="FM65" i="25"/>
  <c r="N65" i="9"/>
  <c r="CS65" i="25"/>
  <c r="CT65" i="25"/>
  <c r="DD65" i="25"/>
  <c r="DE65" i="25"/>
  <c r="EG65" i="25"/>
  <c r="FT65" i="25"/>
  <c r="O65" i="9"/>
  <c r="DM65" i="25"/>
  <c r="DS65" i="25"/>
  <c r="GA65" i="25"/>
  <c r="P65" i="9"/>
  <c r="DV65" i="25"/>
  <c r="EB65" i="25"/>
  <c r="GB65" i="25"/>
  <c r="Q65" i="9"/>
  <c r="S65" i="9"/>
  <c r="AR65" i="9"/>
  <c r="D66" i="25"/>
  <c r="P66" i="25"/>
  <c r="AD66" i="25"/>
  <c r="AV66" i="25"/>
  <c r="BT66" i="25"/>
  <c r="CR66" i="25"/>
  <c r="EN66" i="25"/>
  <c r="V66" i="25"/>
  <c r="W66" i="25"/>
  <c r="EC66" i="25"/>
  <c r="EZ66" i="25"/>
  <c r="K66" i="9"/>
  <c r="AJ66" i="25"/>
  <c r="AK66" i="25"/>
  <c r="ED66" i="25"/>
  <c r="FC66" i="25"/>
  <c r="L66" i="9"/>
  <c r="AW66" i="25"/>
  <c r="AX66" i="25"/>
  <c r="BH66" i="25"/>
  <c r="BI66" i="25"/>
  <c r="EE66" i="25"/>
  <c r="FF66" i="25"/>
  <c r="M66" i="9"/>
  <c r="BU66" i="25"/>
  <c r="BV66" i="25"/>
  <c r="CF66" i="25"/>
  <c r="CG66" i="25"/>
  <c r="EF66" i="25"/>
  <c r="FM66" i="25"/>
  <c r="N66" i="9"/>
  <c r="CS66" i="25"/>
  <c r="CT66" i="25"/>
  <c r="DD66" i="25"/>
  <c r="DE66" i="25"/>
  <c r="EG66" i="25"/>
  <c r="FT66" i="25"/>
  <c r="O66" i="9"/>
  <c r="DM66" i="25"/>
  <c r="DS66" i="25"/>
  <c r="GA66" i="25"/>
  <c r="P66" i="9"/>
  <c r="DV66" i="25"/>
  <c r="EB66" i="25"/>
  <c r="GB66" i="25"/>
  <c r="Q66" i="9"/>
  <c r="S66" i="9"/>
  <c r="AR66" i="9"/>
  <c r="D67" i="25"/>
  <c r="P67" i="25"/>
  <c r="AD67" i="25"/>
  <c r="AV67" i="25"/>
  <c r="BT67" i="25"/>
  <c r="CR67" i="25"/>
  <c r="EN67" i="25"/>
  <c r="V67" i="25"/>
  <c r="W67" i="25"/>
  <c r="EC67" i="25"/>
  <c r="EZ67" i="25"/>
  <c r="K67" i="9"/>
  <c r="AJ67" i="25"/>
  <c r="AK67" i="25"/>
  <c r="ED67" i="25"/>
  <c r="FC67" i="25"/>
  <c r="L67" i="9"/>
  <c r="AW67" i="25"/>
  <c r="AX67" i="25"/>
  <c r="BH67" i="25"/>
  <c r="BI67" i="25"/>
  <c r="EE67" i="25"/>
  <c r="FF67" i="25"/>
  <c r="M67" i="9"/>
  <c r="BU67" i="25"/>
  <c r="BV67" i="25"/>
  <c r="CF67" i="25"/>
  <c r="CG67" i="25"/>
  <c r="EF67" i="25"/>
  <c r="FM67" i="25"/>
  <c r="N67" i="9"/>
  <c r="CS67" i="25"/>
  <c r="CT67" i="25"/>
  <c r="DD67" i="25"/>
  <c r="DE67" i="25"/>
  <c r="EG67" i="25"/>
  <c r="FT67" i="25"/>
  <c r="O67" i="9"/>
  <c r="DM67" i="25"/>
  <c r="DS67" i="25"/>
  <c r="GA67" i="25"/>
  <c r="P67" i="9"/>
  <c r="DV67" i="25"/>
  <c r="EB67" i="25"/>
  <c r="GB67" i="25"/>
  <c r="Q67" i="9"/>
  <c r="S67" i="9"/>
  <c r="AR67" i="9"/>
  <c r="D68" i="25"/>
  <c r="P68" i="25"/>
  <c r="AD68" i="25"/>
  <c r="AV68" i="25"/>
  <c r="BT68" i="25"/>
  <c r="CR68" i="25"/>
  <c r="EN68" i="25"/>
  <c r="V68" i="25"/>
  <c r="W68" i="25"/>
  <c r="EC68" i="25"/>
  <c r="EZ68" i="25"/>
  <c r="K68" i="9"/>
  <c r="AJ68" i="25"/>
  <c r="AK68" i="25"/>
  <c r="ED68" i="25"/>
  <c r="FC68" i="25"/>
  <c r="L68" i="9"/>
  <c r="AW68" i="25"/>
  <c r="AX68" i="25"/>
  <c r="BH68" i="25"/>
  <c r="BI68" i="25"/>
  <c r="EE68" i="25"/>
  <c r="FF68" i="25"/>
  <c r="M68" i="9"/>
  <c r="BU68" i="25"/>
  <c r="BV68" i="25"/>
  <c r="CF68" i="25"/>
  <c r="CG68" i="25"/>
  <c r="EF68" i="25"/>
  <c r="FM68" i="25"/>
  <c r="N68" i="9"/>
  <c r="CS68" i="25"/>
  <c r="CT68" i="25"/>
  <c r="DD68" i="25"/>
  <c r="DE68" i="25"/>
  <c r="EG68" i="25"/>
  <c r="FT68" i="25"/>
  <c r="O68" i="9"/>
  <c r="DM68" i="25"/>
  <c r="DS68" i="25"/>
  <c r="GA68" i="25"/>
  <c r="P68" i="9"/>
  <c r="DV68" i="25"/>
  <c r="EB68" i="25"/>
  <c r="GB68" i="25"/>
  <c r="Q68" i="9"/>
  <c r="S68" i="9"/>
  <c r="AR68" i="9"/>
  <c r="D69" i="25"/>
  <c r="P69" i="25"/>
  <c r="AD69" i="25"/>
  <c r="AV69" i="25"/>
  <c r="BT69" i="25"/>
  <c r="CR69" i="25"/>
  <c r="EN69" i="25"/>
  <c r="V69" i="25"/>
  <c r="W69" i="25"/>
  <c r="EC69" i="25"/>
  <c r="EZ69" i="25"/>
  <c r="K69" i="9"/>
  <c r="AJ69" i="25"/>
  <c r="AK69" i="25"/>
  <c r="ED69" i="25"/>
  <c r="FC69" i="25"/>
  <c r="L69" i="9"/>
  <c r="AW69" i="25"/>
  <c r="AX69" i="25"/>
  <c r="BH69" i="25"/>
  <c r="BI69" i="25"/>
  <c r="EE69" i="25"/>
  <c r="FF69" i="25"/>
  <c r="M69" i="9"/>
  <c r="BU69" i="25"/>
  <c r="BV69" i="25"/>
  <c r="CF69" i="25"/>
  <c r="CG69" i="25"/>
  <c r="EF69" i="25"/>
  <c r="FM69" i="25"/>
  <c r="N69" i="9"/>
  <c r="CS69" i="25"/>
  <c r="CT69" i="25"/>
  <c r="DD69" i="25"/>
  <c r="DE69" i="25"/>
  <c r="EG69" i="25"/>
  <c r="FT69" i="25"/>
  <c r="O69" i="9"/>
  <c r="DM69" i="25"/>
  <c r="DS69" i="25"/>
  <c r="GA69" i="25"/>
  <c r="P69" i="9"/>
  <c r="DV69" i="25"/>
  <c r="EB69" i="25"/>
  <c r="GB69" i="25"/>
  <c r="Q69" i="9"/>
  <c r="S69" i="9"/>
  <c r="AR69" i="9"/>
  <c r="D70" i="25"/>
  <c r="P70" i="25"/>
  <c r="AD70" i="25"/>
  <c r="AV70" i="25"/>
  <c r="BT70" i="25"/>
  <c r="CR70" i="25"/>
  <c r="EN70" i="25"/>
  <c r="V70" i="25"/>
  <c r="W70" i="25"/>
  <c r="EC70" i="25"/>
  <c r="EZ70" i="25"/>
  <c r="K70" i="9"/>
  <c r="AJ70" i="25"/>
  <c r="AK70" i="25"/>
  <c r="ED70" i="25"/>
  <c r="FC70" i="25"/>
  <c r="L70" i="9"/>
  <c r="AW70" i="25"/>
  <c r="AX70" i="25"/>
  <c r="BH70" i="25"/>
  <c r="BI70" i="25"/>
  <c r="EE70" i="25"/>
  <c r="FF70" i="25"/>
  <c r="M70" i="9"/>
  <c r="BU70" i="25"/>
  <c r="BV70" i="25"/>
  <c r="CF70" i="25"/>
  <c r="CG70" i="25"/>
  <c r="EF70" i="25"/>
  <c r="FM70" i="25"/>
  <c r="N70" i="9"/>
  <c r="CS70" i="25"/>
  <c r="CT70" i="25"/>
  <c r="DD70" i="25"/>
  <c r="DE70" i="25"/>
  <c r="EG70" i="25"/>
  <c r="FT70" i="25"/>
  <c r="O70" i="9"/>
  <c r="DM70" i="25"/>
  <c r="DS70" i="25"/>
  <c r="GA70" i="25"/>
  <c r="P70" i="9"/>
  <c r="DV70" i="25"/>
  <c r="EB70" i="25"/>
  <c r="GB70" i="25"/>
  <c r="Q70" i="9"/>
  <c r="S70" i="9"/>
  <c r="AR70" i="9"/>
  <c r="D71" i="25"/>
  <c r="P71" i="25"/>
  <c r="AD71" i="25"/>
  <c r="AV71" i="25"/>
  <c r="BT71" i="25"/>
  <c r="CR71" i="25"/>
  <c r="EN71" i="25"/>
  <c r="V71" i="25"/>
  <c r="W71" i="25"/>
  <c r="EC71" i="25"/>
  <c r="EZ71" i="25"/>
  <c r="K71" i="9"/>
  <c r="AJ71" i="25"/>
  <c r="AK71" i="25"/>
  <c r="ED71" i="25"/>
  <c r="FC71" i="25"/>
  <c r="L71" i="9"/>
  <c r="AW71" i="25"/>
  <c r="AX71" i="25"/>
  <c r="BH71" i="25"/>
  <c r="BI71" i="25"/>
  <c r="EE71" i="25"/>
  <c r="FF71" i="25"/>
  <c r="M71" i="9"/>
  <c r="BU71" i="25"/>
  <c r="BV71" i="25"/>
  <c r="CF71" i="25"/>
  <c r="CG71" i="25"/>
  <c r="EF71" i="25"/>
  <c r="FM71" i="25"/>
  <c r="N71" i="9"/>
  <c r="CS71" i="25"/>
  <c r="CT71" i="25"/>
  <c r="DD71" i="25"/>
  <c r="DE71" i="25"/>
  <c r="EG71" i="25"/>
  <c r="FT71" i="25"/>
  <c r="O71" i="9"/>
  <c r="DM71" i="25"/>
  <c r="DS71" i="25"/>
  <c r="GA71" i="25"/>
  <c r="P71" i="9"/>
  <c r="DV71" i="25"/>
  <c r="EB71" i="25"/>
  <c r="GB71" i="25"/>
  <c r="Q71" i="9"/>
  <c r="S71" i="9"/>
  <c r="AR71" i="9"/>
  <c r="D72" i="25"/>
  <c r="P72" i="25"/>
  <c r="AD72" i="25"/>
  <c r="AV72" i="25"/>
  <c r="BT72" i="25"/>
  <c r="CR72" i="25"/>
  <c r="EN72" i="25"/>
  <c r="V72" i="25"/>
  <c r="W72" i="25"/>
  <c r="EC72" i="25"/>
  <c r="EZ72" i="25"/>
  <c r="K72" i="9"/>
  <c r="AJ72" i="25"/>
  <c r="AK72" i="25"/>
  <c r="ED72" i="25"/>
  <c r="FC72" i="25"/>
  <c r="L72" i="9"/>
  <c r="AW72" i="25"/>
  <c r="AX72" i="25"/>
  <c r="BH72" i="25"/>
  <c r="BI72" i="25"/>
  <c r="EE72" i="25"/>
  <c r="FF72" i="25"/>
  <c r="M72" i="9"/>
  <c r="BU72" i="25"/>
  <c r="BV72" i="25"/>
  <c r="CF72" i="25"/>
  <c r="CG72" i="25"/>
  <c r="EF72" i="25"/>
  <c r="FM72" i="25"/>
  <c r="N72" i="9"/>
  <c r="CS72" i="25"/>
  <c r="CT72" i="25"/>
  <c r="DD72" i="25"/>
  <c r="DE72" i="25"/>
  <c r="EG72" i="25"/>
  <c r="FT72" i="25"/>
  <c r="O72" i="9"/>
  <c r="DM72" i="25"/>
  <c r="DS72" i="25"/>
  <c r="GA72" i="25"/>
  <c r="P72" i="9"/>
  <c r="DV72" i="25"/>
  <c r="EB72" i="25"/>
  <c r="GB72" i="25"/>
  <c r="Q72" i="9"/>
  <c r="S72" i="9"/>
  <c r="AR72" i="9"/>
  <c r="D73" i="25"/>
  <c r="P73" i="25"/>
  <c r="AD73" i="25"/>
  <c r="AV73" i="25"/>
  <c r="BT73" i="25"/>
  <c r="CR73" i="25"/>
  <c r="EN73" i="25"/>
  <c r="V73" i="25"/>
  <c r="W73" i="25"/>
  <c r="EC73" i="25"/>
  <c r="EZ73" i="25"/>
  <c r="K73" i="9"/>
  <c r="AJ73" i="25"/>
  <c r="AK73" i="25"/>
  <c r="ED73" i="25"/>
  <c r="FC73" i="25"/>
  <c r="L73" i="9"/>
  <c r="AW73" i="25"/>
  <c r="AX73" i="25"/>
  <c r="BH73" i="25"/>
  <c r="BI73" i="25"/>
  <c r="EE73" i="25"/>
  <c r="FF73" i="25"/>
  <c r="M73" i="9"/>
  <c r="BU73" i="25"/>
  <c r="BV73" i="25"/>
  <c r="CF73" i="25"/>
  <c r="CG73" i="25"/>
  <c r="EF73" i="25"/>
  <c r="FM73" i="25"/>
  <c r="N73" i="9"/>
  <c r="CS73" i="25"/>
  <c r="CT73" i="25"/>
  <c r="DD73" i="25"/>
  <c r="DE73" i="25"/>
  <c r="EG73" i="25"/>
  <c r="FT73" i="25"/>
  <c r="O73" i="9"/>
  <c r="DM73" i="25"/>
  <c r="DS73" i="25"/>
  <c r="GA73" i="25"/>
  <c r="P73" i="9"/>
  <c r="DV73" i="25"/>
  <c r="EB73" i="25"/>
  <c r="GB73" i="25"/>
  <c r="Q73" i="9"/>
  <c r="S73" i="9"/>
  <c r="AR73" i="9"/>
  <c r="D74" i="25"/>
  <c r="P74" i="25"/>
  <c r="AD74" i="25"/>
  <c r="AV74" i="25"/>
  <c r="BT74" i="25"/>
  <c r="CR74" i="25"/>
  <c r="EN74" i="25"/>
  <c r="V74" i="25"/>
  <c r="W74" i="25"/>
  <c r="EC74" i="25"/>
  <c r="EZ74" i="25"/>
  <c r="K74" i="9"/>
  <c r="AJ74" i="25"/>
  <c r="AK74" i="25"/>
  <c r="ED74" i="25"/>
  <c r="FC74" i="25"/>
  <c r="L74" i="9"/>
  <c r="AW74" i="25"/>
  <c r="AX74" i="25"/>
  <c r="BH74" i="25"/>
  <c r="BI74" i="25"/>
  <c r="EE74" i="25"/>
  <c r="FF74" i="25"/>
  <c r="M74" i="9"/>
  <c r="BU74" i="25"/>
  <c r="BV74" i="25"/>
  <c r="CF74" i="25"/>
  <c r="CG74" i="25"/>
  <c r="EF74" i="25"/>
  <c r="FM74" i="25"/>
  <c r="N74" i="9"/>
  <c r="CS74" i="25"/>
  <c r="CT74" i="25"/>
  <c r="DD74" i="25"/>
  <c r="DE74" i="25"/>
  <c r="EG74" i="25"/>
  <c r="FT74" i="25"/>
  <c r="O74" i="9"/>
  <c r="DM74" i="25"/>
  <c r="DS74" i="25"/>
  <c r="GA74" i="25"/>
  <c r="P74" i="9"/>
  <c r="DV74" i="25"/>
  <c r="EB74" i="25"/>
  <c r="GB74" i="25"/>
  <c r="Q74" i="9"/>
  <c r="S74" i="9"/>
  <c r="AR74" i="9"/>
  <c r="D75" i="25"/>
  <c r="P75" i="25"/>
  <c r="AD75" i="25"/>
  <c r="AV75" i="25"/>
  <c r="BT75" i="25"/>
  <c r="CR75" i="25"/>
  <c r="EN75" i="25"/>
  <c r="V75" i="25"/>
  <c r="W75" i="25"/>
  <c r="EC75" i="25"/>
  <c r="EZ75" i="25"/>
  <c r="K75" i="9"/>
  <c r="AJ75" i="25"/>
  <c r="AK75" i="25"/>
  <c r="ED75" i="25"/>
  <c r="FC75" i="25"/>
  <c r="L75" i="9"/>
  <c r="AW75" i="25"/>
  <c r="AX75" i="25"/>
  <c r="BH75" i="25"/>
  <c r="BI75" i="25"/>
  <c r="EE75" i="25"/>
  <c r="FF75" i="25"/>
  <c r="M75" i="9"/>
  <c r="BU75" i="25"/>
  <c r="BV75" i="25"/>
  <c r="CF75" i="25"/>
  <c r="CG75" i="25"/>
  <c r="EF75" i="25"/>
  <c r="FM75" i="25"/>
  <c r="N75" i="9"/>
  <c r="CS75" i="25"/>
  <c r="CT75" i="25"/>
  <c r="DD75" i="25"/>
  <c r="DE75" i="25"/>
  <c r="EG75" i="25"/>
  <c r="FT75" i="25"/>
  <c r="O75" i="9"/>
  <c r="DM75" i="25"/>
  <c r="DS75" i="25"/>
  <c r="GA75" i="25"/>
  <c r="P75" i="9"/>
  <c r="DV75" i="25"/>
  <c r="EB75" i="25"/>
  <c r="GB75" i="25"/>
  <c r="Q75" i="9"/>
  <c r="S75" i="9"/>
  <c r="AR75" i="9"/>
  <c r="D76" i="25"/>
  <c r="P76" i="25"/>
  <c r="AD76" i="25"/>
  <c r="AV76" i="25"/>
  <c r="BT76" i="25"/>
  <c r="CR76" i="25"/>
  <c r="EN76" i="25"/>
  <c r="V76" i="25"/>
  <c r="W76" i="25"/>
  <c r="EC76" i="25"/>
  <c r="EZ76" i="25"/>
  <c r="K76" i="9"/>
  <c r="AJ76" i="25"/>
  <c r="AK76" i="25"/>
  <c r="ED76" i="25"/>
  <c r="FC76" i="25"/>
  <c r="L76" i="9"/>
  <c r="AW76" i="25"/>
  <c r="AX76" i="25"/>
  <c r="BH76" i="25"/>
  <c r="BI76" i="25"/>
  <c r="EE76" i="25"/>
  <c r="FF76" i="25"/>
  <c r="M76" i="9"/>
  <c r="BU76" i="25"/>
  <c r="BV76" i="25"/>
  <c r="CF76" i="25"/>
  <c r="CG76" i="25"/>
  <c r="EF76" i="25"/>
  <c r="FM76" i="25"/>
  <c r="N76" i="9"/>
  <c r="CS76" i="25"/>
  <c r="CT76" i="25"/>
  <c r="DD76" i="25"/>
  <c r="DE76" i="25"/>
  <c r="EG76" i="25"/>
  <c r="FT76" i="25"/>
  <c r="O76" i="9"/>
  <c r="DM76" i="25"/>
  <c r="DS76" i="25"/>
  <c r="GA76" i="25"/>
  <c r="P76" i="9"/>
  <c r="DV76" i="25"/>
  <c r="EB76" i="25"/>
  <c r="GB76" i="25"/>
  <c r="Q76" i="9"/>
  <c r="S76" i="9"/>
  <c r="AR76" i="9"/>
  <c r="D77" i="25"/>
  <c r="P77" i="25"/>
  <c r="AD77" i="25"/>
  <c r="AV77" i="25"/>
  <c r="BT77" i="25"/>
  <c r="CR77" i="25"/>
  <c r="EN77" i="25"/>
  <c r="V77" i="25"/>
  <c r="W77" i="25"/>
  <c r="EC77" i="25"/>
  <c r="EZ77" i="25"/>
  <c r="K77" i="9"/>
  <c r="AJ77" i="25"/>
  <c r="AK77" i="25"/>
  <c r="ED77" i="25"/>
  <c r="FC77" i="25"/>
  <c r="L77" i="9"/>
  <c r="AW77" i="25"/>
  <c r="AX77" i="25"/>
  <c r="BH77" i="25"/>
  <c r="BI77" i="25"/>
  <c r="EE77" i="25"/>
  <c r="FF77" i="25"/>
  <c r="M77" i="9"/>
  <c r="BU77" i="25"/>
  <c r="BV77" i="25"/>
  <c r="CF77" i="25"/>
  <c r="CG77" i="25"/>
  <c r="EF77" i="25"/>
  <c r="FM77" i="25"/>
  <c r="N77" i="9"/>
  <c r="CS77" i="25"/>
  <c r="CT77" i="25"/>
  <c r="DD77" i="25"/>
  <c r="DE77" i="25"/>
  <c r="EG77" i="25"/>
  <c r="FT77" i="25"/>
  <c r="O77" i="9"/>
  <c r="DM77" i="25"/>
  <c r="DS77" i="25"/>
  <c r="GA77" i="25"/>
  <c r="P77" i="9"/>
  <c r="DV77" i="25"/>
  <c r="EB77" i="25"/>
  <c r="GB77" i="25"/>
  <c r="Q77" i="9"/>
  <c r="S77" i="9"/>
  <c r="AR77" i="9"/>
  <c r="D78" i="25"/>
  <c r="P78" i="25"/>
  <c r="AD78" i="25"/>
  <c r="AV78" i="25"/>
  <c r="BT78" i="25"/>
  <c r="CR78" i="25"/>
  <c r="EN78" i="25"/>
  <c r="V78" i="25"/>
  <c r="W78" i="25"/>
  <c r="EC78" i="25"/>
  <c r="EZ78" i="25"/>
  <c r="K78" i="9"/>
  <c r="AJ78" i="25"/>
  <c r="AK78" i="25"/>
  <c r="ED78" i="25"/>
  <c r="FC78" i="25"/>
  <c r="L78" i="9"/>
  <c r="AW78" i="25"/>
  <c r="AX78" i="25"/>
  <c r="BH78" i="25"/>
  <c r="BI78" i="25"/>
  <c r="EE78" i="25"/>
  <c r="FF78" i="25"/>
  <c r="M78" i="9"/>
  <c r="BU78" i="25"/>
  <c r="BV78" i="25"/>
  <c r="CF78" i="25"/>
  <c r="CG78" i="25"/>
  <c r="EF78" i="25"/>
  <c r="FM78" i="25"/>
  <c r="N78" i="9"/>
  <c r="CS78" i="25"/>
  <c r="CT78" i="25"/>
  <c r="DD78" i="25"/>
  <c r="DE78" i="25"/>
  <c r="EG78" i="25"/>
  <c r="FT78" i="25"/>
  <c r="O78" i="9"/>
  <c r="DM78" i="25"/>
  <c r="DS78" i="25"/>
  <c r="GA78" i="25"/>
  <c r="P78" i="9"/>
  <c r="DV78" i="25"/>
  <c r="EB78" i="25"/>
  <c r="GB78" i="25"/>
  <c r="Q78" i="9"/>
  <c r="S78" i="9"/>
  <c r="AR78" i="9"/>
  <c r="D79" i="25"/>
  <c r="P79" i="25"/>
  <c r="AD79" i="25"/>
  <c r="AV79" i="25"/>
  <c r="BT79" i="25"/>
  <c r="CR79" i="25"/>
  <c r="EN79" i="25"/>
  <c r="V79" i="25"/>
  <c r="W79" i="25"/>
  <c r="EC79" i="25"/>
  <c r="EZ79" i="25"/>
  <c r="K79" i="9"/>
  <c r="AJ79" i="25"/>
  <c r="AK79" i="25"/>
  <c r="ED79" i="25"/>
  <c r="FC79" i="25"/>
  <c r="L79" i="9"/>
  <c r="AW79" i="25"/>
  <c r="AX79" i="25"/>
  <c r="BH79" i="25"/>
  <c r="BI79" i="25"/>
  <c r="EE79" i="25"/>
  <c r="FF79" i="25"/>
  <c r="M79" i="9"/>
  <c r="BU79" i="25"/>
  <c r="BV79" i="25"/>
  <c r="CF79" i="25"/>
  <c r="CG79" i="25"/>
  <c r="EF79" i="25"/>
  <c r="FM79" i="25"/>
  <c r="N79" i="9"/>
  <c r="CS79" i="25"/>
  <c r="CT79" i="25"/>
  <c r="DD79" i="25"/>
  <c r="DE79" i="25"/>
  <c r="EG79" i="25"/>
  <c r="FT79" i="25"/>
  <c r="O79" i="9"/>
  <c r="DM79" i="25"/>
  <c r="DS79" i="25"/>
  <c r="GA79" i="25"/>
  <c r="P79" i="9"/>
  <c r="DV79" i="25"/>
  <c r="EB79" i="25"/>
  <c r="GB79" i="25"/>
  <c r="Q79" i="9"/>
  <c r="S79" i="9"/>
  <c r="AR79" i="9"/>
  <c r="D80" i="25"/>
  <c r="P80" i="25"/>
  <c r="AD80" i="25"/>
  <c r="AV80" i="25"/>
  <c r="BT80" i="25"/>
  <c r="CR80" i="25"/>
  <c r="EN80" i="25"/>
  <c r="V80" i="25"/>
  <c r="W80" i="25"/>
  <c r="EC80" i="25"/>
  <c r="EZ80" i="25"/>
  <c r="K80" i="9"/>
  <c r="AJ80" i="25"/>
  <c r="AK80" i="25"/>
  <c r="ED80" i="25"/>
  <c r="FC80" i="25"/>
  <c r="L80" i="9"/>
  <c r="AW80" i="25"/>
  <c r="AX80" i="25"/>
  <c r="BH80" i="25"/>
  <c r="BI80" i="25"/>
  <c r="EE80" i="25"/>
  <c r="FF80" i="25"/>
  <c r="M80" i="9"/>
  <c r="BU80" i="25"/>
  <c r="BV80" i="25"/>
  <c r="CF80" i="25"/>
  <c r="CG80" i="25"/>
  <c r="EF80" i="25"/>
  <c r="FM80" i="25"/>
  <c r="N80" i="9"/>
  <c r="CS80" i="25"/>
  <c r="CT80" i="25"/>
  <c r="DD80" i="25"/>
  <c r="DE80" i="25"/>
  <c r="EG80" i="25"/>
  <c r="FT80" i="25"/>
  <c r="O80" i="9"/>
  <c r="DM80" i="25"/>
  <c r="DS80" i="25"/>
  <c r="GA80" i="25"/>
  <c r="P80" i="9"/>
  <c r="DV80" i="25"/>
  <c r="EB80" i="25"/>
  <c r="GB80" i="25"/>
  <c r="Q80" i="9"/>
  <c r="S80" i="9"/>
  <c r="AR80" i="9"/>
  <c r="D81" i="25"/>
  <c r="P81" i="25"/>
  <c r="AD81" i="25"/>
  <c r="AV81" i="25"/>
  <c r="BT81" i="25"/>
  <c r="CR81" i="25"/>
  <c r="EN81" i="25"/>
  <c r="V81" i="25"/>
  <c r="W81" i="25"/>
  <c r="EC81" i="25"/>
  <c r="EZ81" i="25"/>
  <c r="K81" i="9"/>
  <c r="AJ81" i="25"/>
  <c r="AK81" i="25"/>
  <c r="ED81" i="25"/>
  <c r="FC81" i="25"/>
  <c r="L81" i="9"/>
  <c r="AW81" i="25"/>
  <c r="AX81" i="25"/>
  <c r="BH81" i="25"/>
  <c r="BI81" i="25"/>
  <c r="EE81" i="25"/>
  <c r="FF81" i="25"/>
  <c r="M81" i="9"/>
  <c r="BU81" i="25"/>
  <c r="BV81" i="25"/>
  <c r="CF81" i="25"/>
  <c r="CG81" i="25"/>
  <c r="EF81" i="25"/>
  <c r="FM81" i="25"/>
  <c r="N81" i="9"/>
  <c r="CS81" i="25"/>
  <c r="CT81" i="25"/>
  <c r="DD81" i="25"/>
  <c r="DE81" i="25"/>
  <c r="EG81" i="25"/>
  <c r="FT81" i="25"/>
  <c r="O81" i="9"/>
  <c r="DM81" i="25"/>
  <c r="DS81" i="25"/>
  <c r="GA81" i="25"/>
  <c r="P81" i="9"/>
  <c r="DV81" i="25"/>
  <c r="EB81" i="25"/>
  <c r="GB81" i="25"/>
  <c r="Q81" i="9"/>
  <c r="S81" i="9"/>
  <c r="AR81" i="9"/>
  <c r="D82" i="25"/>
  <c r="P82" i="25"/>
  <c r="AD82" i="25"/>
  <c r="AV82" i="25"/>
  <c r="BT82" i="25"/>
  <c r="CR82" i="25"/>
  <c r="EN82" i="25"/>
  <c r="V82" i="25"/>
  <c r="W82" i="25"/>
  <c r="EC82" i="25"/>
  <c r="EZ82" i="25"/>
  <c r="K82" i="9"/>
  <c r="AJ82" i="25"/>
  <c r="AK82" i="25"/>
  <c r="ED82" i="25"/>
  <c r="FC82" i="25"/>
  <c r="L82" i="9"/>
  <c r="AW82" i="25"/>
  <c r="AX82" i="25"/>
  <c r="BH82" i="25"/>
  <c r="BI82" i="25"/>
  <c r="EE82" i="25"/>
  <c r="FF82" i="25"/>
  <c r="M82" i="9"/>
  <c r="BU82" i="25"/>
  <c r="BV82" i="25"/>
  <c r="CF82" i="25"/>
  <c r="CG82" i="25"/>
  <c r="EF82" i="25"/>
  <c r="FM82" i="25"/>
  <c r="N82" i="9"/>
  <c r="CS82" i="25"/>
  <c r="CT82" i="25"/>
  <c r="DD82" i="25"/>
  <c r="DE82" i="25"/>
  <c r="EG82" i="25"/>
  <c r="FT82" i="25"/>
  <c r="O82" i="9"/>
  <c r="DM82" i="25"/>
  <c r="DS82" i="25"/>
  <c r="GA82" i="25"/>
  <c r="P82" i="9"/>
  <c r="DV82" i="25"/>
  <c r="EB82" i="25"/>
  <c r="GB82" i="25"/>
  <c r="Q82" i="9"/>
  <c r="S82" i="9"/>
  <c r="AR82" i="9"/>
  <c r="D83" i="25"/>
  <c r="P83" i="25"/>
  <c r="AD83" i="25"/>
  <c r="AV83" i="25"/>
  <c r="BT83" i="25"/>
  <c r="CR83" i="25"/>
  <c r="EN83" i="25"/>
  <c r="V83" i="25"/>
  <c r="W83" i="25"/>
  <c r="EC83" i="25"/>
  <c r="EZ83" i="25"/>
  <c r="K83" i="9"/>
  <c r="AJ83" i="25"/>
  <c r="AK83" i="25"/>
  <c r="ED83" i="25"/>
  <c r="FC83" i="25"/>
  <c r="L83" i="9"/>
  <c r="AW83" i="25"/>
  <c r="AX83" i="25"/>
  <c r="BH83" i="25"/>
  <c r="BI83" i="25"/>
  <c r="EE83" i="25"/>
  <c r="FF83" i="25"/>
  <c r="M83" i="9"/>
  <c r="BU83" i="25"/>
  <c r="BV83" i="25"/>
  <c r="CF83" i="25"/>
  <c r="CG83" i="25"/>
  <c r="EF83" i="25"/>
  <c r="FM83" i="25"/>
  <c r="N83" i="9"/>
  <c r="CS83" i="25"/>
  <c r="CT83" i="25"/>
  <c r="DD83" i="25"/>
  <c r="DE83" i="25"/>
  <c r="EG83" i="25"/>
  <c r="FT83" i="25"/>
  <c r="O83" i="9"/>
  <c r="DM83" i="25"/>
  <c r="DS83" i="25"/>
  <c r="GA83" i="25"/>
  <c r="P83" i="9"/>
  <c r="DV83" i="25"/>
  <c r="EB83" i="25"/>
  <c r="GB83" i="25"/>
  <c r="Q83" i="9"/>
  <c r="S83" i="9"/>
  <c r="AR83" i="9"/>
  <c r="D84" i="25"/>
  <c r="P84" i="25"/>
  <c r="AD84" i="25"/>
  <c r="AV84" i="25"/>
  <c r="BT84" i="25"/>
  <c r="CR84" i="25"/>
  <c r="EN84" i="25"/>
  <c r="V84" i="25"/>
  <c r="W84" i="25"/>
  <c r="EC84" i="25"/>
  <c r="EZ84" i="25"/>
  <c r="K84" i="9"/>
  <c r="AJ84" i="25"/>
  <c r="AK84" i="25"/>
  <c r="ED84" i="25"/>
  <c r="FC84" i="25"/>
  <c r="L84" i="9"/>
  <c r="AW84" i="25"/>
  <c r="AX84" i="25"/>
  <c r="BH84" i="25"/>
  <c r="BI84" i="25"/>
  <c r="EE84" i="25"/>
  <c r="FF84" i="25"/>
  <c r="M84" i="9"/>
  <c r="BU84" i="25"/>
  <c r="BV84" i="25"/>
  <c r="CF84" i="25"/>
  <c r="CG84" i="25"/>
  <c r="EF84" i="25"/>
  <c r="FM84" i="25"/>
  <c r="N84" i="9"/>
  <c r="CS84" i="25"/>
  <c r="CT84" i="25"/>
  <c r="DD84" i="25"/>
  <c r="DE84" i="25"/>
  <c r="EG84" i="25"/>
  <c r="FT84" i="25"/>
  <c r="O84" i="9"/>
  <c r="DM84" i="25"/>
  <c r="DS84" i="25"/>
  <c r="GA84" i="25"/>
  <c r="P84" i="9"/>
  <c r="DV84" i="25"/>
  <c r="EB84" i="25"/>
  <c r="GB84" i="25"/>
  <c r="Q84" i="9"/>
  <c r="S84" i="9"/>
  <c r="AR84" i="9"/>
  <c r="D85" i="25"/>
  <c r="P85" i="25"/>
  <c r="AD85" i="25"/>
  <c r="AV85" i="25"/>
  <c r="BT85" i="25"/>
  <c r="CR85" i="25"/>
  <c r="EN85" i="25"/>
  <c r="V85" i="25"/>
  <c r="W85" i="25"/>
  <c r="EC85" i="25"/>
  <c r="EZ85" i="25"/>
  <c r="K85" i="9"/>
  <c r="AJ85" i="25"/>
  <c r="AK85" i="25"/>
  <c r="ED85" i="25"/>
  <c r="FC85" i="25"/>
  <c r="L85" i="9"/>
  <c r="AW85" i="25"/>
  <c r="AX85" i="25"/>
  <c r="BH85" i="25"/>
  <c r="BI85" i="25"/>
  <c r="EE85" i="25"/>
  <c r="FF85" i="25"/>
  <c r="M85" i="9"/>
  <c r="BU85" i="25"/>
  <c r="BV85" i="25"/>
  <c r="CF85" i="25"/>
  <c r="CG85" i="25"/>
  <c r="EF85" i="25"/>
  <c r="FM85" i="25"/>
  <c r="N85" i="9"/>
  <c r="CS85" i="25"/>
  <c r="CT85" i="25"/>
  <c r="DD85" i="25"/>
  <c r="DE85" i="25"/>
  <c r="EG85" i="25"/>
  <c r="FT85" i="25"/>
  <c r="O85" i="9"/>
  <c r="DM85" i="25"/>
  <c r="DS85" i="25"/>
  <c r="GA85" i="25"/>
  <c r="P85" i="9"/>
  <c r="DV85" i="25"/>
  <c r="EB85" i="25"/>
  <c r="GB85" i="25"/>
  <c r="Q85" i="9"/>
  <c r="S85" i="9"/>
  <c r="AR85" i="9"/>
  <c r="D86" i="25"/>
  <c r="P86" i="25"/>
  <c r="AD86" i="25"/>
  <c r="AV86" i="25"/>
  <c r="BT86" i="25"/>
  <c r="CR86" i="25"/>
  <c r="EN86" i="25"/>
  <c r="V86" i="25"/>
  <c r="W86" i="25"/>
  <c r="EC86" i="25"/>
  <c r="EZ86" i="25"/>
  <c r="K86" i="9"/>
  <c r="AJ86" i="25"/>
  <c r="AK86" i="25"/>
  <c r="ED86" i="25"/>
  <c r="FC86" i="25"/>
  <c r="L86" i="9"/>
  <c r="AW86" i="25"/>
  <c r="AX86" i="25"/>
  <c r="BH86" i="25"/>
  <c r="BI86" i="25"/>
  <c r="EE86" i="25"/>
  <c r="FF86" i="25"/>
  <c r="M86" i="9"/>
  <c r="BU86" i="25"/>
  <c r="BV86" i="25"/>
  <c r="CF86" i="25"/>
  <c r="CG86" i="25"/>
  <c r="EF86" i="25"/>
  <c r="FM86" i="25"/>
  <c r="N86" i="9"/>
  <c r="CS86" i="25"/>
  <c r="CT86" i="25"/>
  <c r="DD86" i="25"/>
  <c r="DE86" i="25"/>
  <c r="EG86" i="25"/>
  <c r="FT86" i="25"/>
  <c r="O86" i="9"/>
  <c r="DM86" i="25"/>
  <c r="DS86" i="25"/>
  <c r="GA86" i="25"/>
  <c r="P86" i="9"/>
  <c r="DV86" i="25"/>
  <c r="EB86" i="25"/>
  <c r="GB86" i="25"/>
  <c r="Q86" i="9"/>
  <c r="S86" i="9"/>
  <c r="AR86" i="9"/>
  <c r="D87" i="25"/>
  <c r="P87" i="25"/>
  <c r="AD87" i="25"/>
  <c r="AV87" i="25"/>
  <c r="BT87" i="25"/>
  <c r="CR87" i="25"/>
  <c r="EN87" i="25"/>
  <c r="V87" i="25"/>
  <c r="W87" i="25"/>
  <c r="EC87" i="25"/>
  <c r="EZ87" i="25"/>
  <c r="K87" i="9"/>
  <c r="AJ87" i="25"/>
  <c r="AK87" i="25"/>
  <c r="ED87" i="25"/>
  <c r="FC87" i="25"/>
  <c r="L87" i="9"/>
  <c r="AW87" i="25"/>
  <c r="AX87" i="25"/>
  <c r="BH87" i="25"/>
  <c r="BI87" i="25"/>
  <c r="EE87" i="25"/>
  <c r="FF87" i="25"/>
  <c r="M87" i="9"/>
  <c r="BU87" i="25"/>
  <c r="BV87" i="25"/>
  <c r="CF87" i="25"/>
  <c r="CG87" i="25"/>
  <c r="EF87" i="25"/>
  <c r="FM87" i="25"/>
  <c r="N87" i="9"/>
  <c r="CS87" i="25"/>
  <c r="CT87" i="25"/>
  <c r="DD87" i="25"/>
  <c r="DE87" i="25"/>
  <c r="EG87" i="25"/>
  <c r="FT87" i="25"/>
  <c r="O87" i="9"/>
  <c r="DM87" i="25"/>
  <c r="DS87" i="25"/>
  <c r="GA87" i="25"/>
  <c r="P87" i="9"/>
  <c r="DV87" i="25"/>
  <c r="EB87" i="25"/>
  <c r="GB87" i="25"/>
  <c r="Q87" i="9"/>
  <c r="S87" i="9"/>
  <c r="AR87" i="9"/>
  <c r="D88" i="25"/>
  <c r="P88" i="25"/>
  <c r="AD88" i="25"/>
  <c r="AV88" i="25"/>
  <c r="BT88" i="25"/>
  <c r="CR88" i="25"/>
  <c r="EN88" i="25"/>
  <c r="V88" i="25"/>
  <c r="W88" i="25"/>
  <c r="EC88" i="25"/>
  <c r="EZ88" i="25"/>
  <c r="K88" i="9"/>
  <c r="AJ88" i="25"/>
  <c r="AK88" i="25"/>
  <c r="ED88" i="25"/>
  <c r="FC88" i="25"/>
  <c r="L88" i="9"/>
  <c r="AW88" i="25"/>
  <c r="AX88" i="25"/>
  <c r="BH88" i="25"/>
  <c r="BI88" i="25"/>
  <c r="EE88" i="25"/>
  <c r="FF88" i="25"/>
  <c r="M88" i="9"/>
  <c r="BU88" i="25"/>
  <c r="BV88" i="25"/>
  <c r="CF88" i="25"/>
  <c r="CG88" i="25"/>
  <c r="EF88" i="25"/>
  <c r="FM88" i="25"/>
  <c r="N88" i="9"/>
  <c r="CS88" i="25"/>
  <c r="CT88" i="25"/>
  <c r="DD88" i="25"/>
  <c r="DE88" i="25"/>
  <c r="EG88" i="25"/>
  <c r="FT88" i="25"/>
  <c r="O88" i="9"/>
  <c r="DM88" i="25"/>
  <c r="DS88" i="25"/>
  <c r="GA88" i="25"/>
  <c r="P88" i="9"/>
  <c r="DV88" i="25"/>
  <c r="EB88" i="25"/>
  <c r="GB88" i="25"/>
  <c r="Q88" i="9"/>
  <c r="S88" i="9"/>
  <c r="AR88" i="9"/>
  <c r="D89" i="25"/>
  <c r="P89" i="25"/>
  <c r="AD89" i="25"/>
  <c r="AV89" i="25"/>
  <c r="BT89" i="25"/>
  <c r="CR89" i="25"/>
  <c r="EN89" i="25"/>
  <c r="V89" i="25"/>
  <c r="W89" i="25"/>
  <c r="EC89" i="25"/>
  <c r="EZ89" i="25"/>
  <c r="K89" i="9"/>
  <c r="AJ89" i="25"/>
  <c r="AK89" i="25"/>
  <c r="ED89" i="25"/>
  <c r="FC89" i="25"/>
  <c r="L89" i="9"/>
  <c r="AW89" i="25"/>
  <c r="AX89" i="25"/>
  <c r="BH89" i="25"/>
  <c r="BI89" i="25"/>
  <c r="EE89" i="25"/>
  <c r="FF89" i="25"/>
  <c r="M89" i="9"/>
  <c r="BU89" i="25"/>
  <c r="BV89" i="25"/>
  <c r="CF89" i="25"/>
  <c r="CG89" i="25"/>
  <c r="EF89" i="25"/>
  <c r="FM89" i="25"/>
  <c r="N89" i="9"/>
  <c r="CS89" i="25"/>
  <c r="CT89" i="25"/>
  <c r="DD89" i="25"/>
  <c r="DE89" i="25"/>
  <c r="EG89" i="25"/>
  <c r="FT89" i="25"/>
  <c r="O89" i="9"/>
  <c r="DM89" i="25"/>
  <c r="DS89" i="25"/>
  <c r="GA89" i="25"/>
  <c r="P89" i="9"/>
  <c r="DV89" i="25"/>
  <c r="EB89" i="25"/>
  <c r="GB89" i="25"/>
  <c r="Q89" i="9"/>
  <c r="S89" i="9"/>
  <c r="AR89" i="9"/>
  <c r="D90" i="25"/>
  <c r="P90" i="25"/>
  <c r="AD90" i="25"/>
  <c r="AV90" i="25"/>
  <c r="BT90" i="25"/>
  <c r="CR90" i="25"/>
  <c r="EN90" i="25"/>
  <c r="V90" i="25"/>
  <c r="W90" i="25"/>
  <c r="EC90" i="25"/>
  <c r="EZ90" i="25"/>
  <c r="K90" i="9"/>
  <c r="AJ90" i="25"/>
  <c r="AK90" i="25"/>
  <c r="ED90" i="25"/>
  <c r="FC90" i="25"/>
  <c r="L90" i="9"/>
  <c r="AW90" i="25"/>
  <c r="AX90" i="25"/>
  <c r="BH90" i="25"/>
  <c r="BI90" i="25"/>
  <c r="EE90" i="25"/>
  <c r="FF90" i="25"/>
  <c r="M90" i="9"/>
  <c r="BU90" i="25"/>
  <c r="BV90" i="25"/>
  <c r="CF90" i="25"/>
  <c r="CG90" i="25"/>
  <c r="EF90" i="25"/>
  <c r="FM90" i="25"/>
  <c r="N90" i="9"/>
  <c r="CS90" i="25"/>
  <c r="CT90" i="25"/>
  <c r="DD90" i="25"/>
  <c r="DE90" i="25"/>
  <c r="EG90" i="25"/>
  <c r="FT90" i="25"/>
  <c r="O90" i="9"/>
  <c r="DM90" i="25"/>
  <c r="DS90" i="25"/>
  <c r="GA90" i="25"/>
  <c r="P90" i="9"/>
  <c r="DV90" i="25"/>
  <c r="EB90" i="25"/>
  <c r="GB90" i="25"/>
  <c r="Q90" i="9"/>
  <c r="S90" i="9"/>
  <c r="AR90" i="9"/>
  <c r="D91" i="25"/>
  <c r="P91" i="25"/>
  <c r="AD91" i="25"/>
  <c r="AV91" i="25"/>
  <c r="BT91" i="25"/>
  <c r="CR91" i="25"/>
  <c r="EN91" i="25"/>
  <c r="V91" i="25"/>
  <c r="W91" i="25"/>
  <c r="EC91" i="25"/>
  <c r="EZ91" i="25"/>
  <c r="K91" i="9"/>
  <c r="AJ91" i="25"/>
  <c r="AK91" i="25"/>
  <c r="ED91" i="25"/>
  <c r="FC91" i="25"/>
  <c r="L91" i="9"/>
  <c r="AW91" i="25"/>
  <c r="AX91" i="25"/>
  <c r="BH91" i="25"/>
  <c r="BI91" i="25"/>
  <c r="EE91" i="25"/>
  <c r="FF91" i="25"/>
  <c r="M91" i="9"/>
  <c r="BU91" i="25"/>
  <c r="BV91" i="25"/>
  <c r="CF91" i="25"/>
  <c r="CG91" i="25"/>
  <c r="EF91" i="25"/>
  <c r="FM91" i="25"/>
  <c r="N91" i="9"/>
  <c r="CS91" i="25"/>
  <c r="CT91" i="25"/>
  <c r="DD91" i="25"/>
  <c r="DE91" i="25"/>
  <c r="EG91" i="25"/>
  <c r="FT91" i="25"/>
  <c r="O91" i="9"/>
  <c r="DM91" i="25"/>
  <c r="DS91" i="25"/>
  <c r="GA91" i="25"/>
  <c r="P91" i="9"/>
  <c r="DV91" i="25"/>
  <c r="EB91" i="25"/>
  <c r="GB91" i="25"/>
  <c r="Q91" i="9"/>
  <c r="S91" i="9"/>
  <c r="AR91" i="9"/>
  <c r="D92" i="25"/>
  <c r="P92" i="25"/>
  <c r="AD92" i="25"/>
  <c r="AV92" i="25"/>
  <c r="BT92" i="25"/>
  <c r="CR92" i="25"/>
  <c r="EN92" i="25"/>
  <c r="V92" i="25"/>
  <c r="W92" i="25"/>
  <c r="EC92" i="25"/>
  <c r="EZ92" i="25"/>
  <c r="K92" i="9"/>
  <c r="AJ92" i="25"/>
  <c r="AK92" i="25"/>
  <c r="ED92" i="25"/>
  <c r="FC92" i="25"/>
  <c r="L92" i="9"/>
  <c r="AW92" i="25"/>
  <c r="AX92" i="25"/>
  <c r="BH92" i="25"/>
  <c r="BI92" i="25"/>
  <c r="EE92" i="25"/>
  <c r="FF92" i="25"/>
  <c r="M92" i="9"/>
  <c r="BU92" i="25"/>
  <c r="BV92" i="25"/>
  <c r="CF92" i="25"/>
  <c r="CG92" i="25"/>
  <c r="EF92" i="25"/>
  <c r="FM92" i="25"/>
  <c r="N92" i="9"/>
  <c r="CS92" i="25"/>
  <c r="CT92" i="25"/>
  <c r="DD92" i="25"/>
  <c r="DE92" i="25"/>
  <c r="EG92" i="25"/>
  <c r="FT92" i="25"/>
  <c r="O92" i="9"/>
  <c r="DM92" i="25"/>
  <c r="DS92" i="25"/>
  <c r="GA92" i="25"/>
  <c r="P92" i="9"/>
  <c r="DV92" i="25"/>
  <c r="EB92" i="25"/>
  <c r="GB92" i="25"/>
  <c r="Q92" i="9"/>
  <c r="S92" i="9"/>
  <c r="AR92" i="9"/>
  <c r="D93" i="25"/>
  <c r="P93" i="25"/>
  <c r="AD93" i="25"/>
  <c r="AV93" i="25"/>
  <c r="BT93" i="25"/>
  <c r="CR93" i="25"/>
  <c r="EN93" i="25"/>
  <c r="V93" i="25"/>
  <c r="W93" i="25"/>
  <c r="EC93" i="25"/>
  <c r="EZ93" i="25"/>
  <c r="K93" i="9"/>
  <c r="AJ93" i="25"/>
  <c r="AK93" i="25"/>
  <c r="ED93" i="25"/>
  <c r="FC93" i="25"/>
  <c r="L93" i="9"/>
  <c r="AW93" i="25"/>
  <c r="AX93" i="25"/>
  <c r="BH93" i="25"/>
  <c r="BI93" i="25"/>
  <c r="EE93" i="25"/>
  <c r="FF93" i="25"/>
  <c r="M93" i="9"/>
  <c r="BU93" i="25"/>
  <c r="BV93" i="25"/>
  <c r="CF93" i="25"/>
  <c r="CG93" i="25"/>
  <c r="EF93" i="25"/>
  <c r="FM93" i="25"/>
  <c r="N93" i="9"/>
  <c r="CS93" i="25"/>
  <c r="CT93" i="25"/>
  <c r="DD93" i="25"/>
  <c r="DE93" i="25"/>
  <c r="EG93" i="25"/>
  <c r="FT93" i="25"/>
  <c r="O93" i="9"/>
  <c r="DM93" i="25"/>
  <c r="DS93" i="25"/>
  <c r="GA93" i="25"/>
  <c r="P93" i="9"/>
  <c r="DV93" i="25"/>
  <c r="EB93" i="25"/>
  <c r="GB93" i="25"/>
  <c r="Q93" i="9"/>
  <c r="S93" i="9"/>
  <c r="AR93" i="9"/>
  <c r="D94" i="25"/>
  <c r="P94" i="25"/>
  <c r="AD94" i="25"/>
  <c r="AV94" i="25"/>
  <c r="BT94" i="25"/>
  <c r="CR94" i="25"/>
  <c r="EN94" i="25"/>
  <c r="V94" i="25"/>
  <c r="W94" i="25"/>
  <c r="EC94" i="25"/>
  <c r="EZ94" i="25"/>
  <c r="K94" i="9"/>
  <c r="AJ94" i="25"/>
  <c r="AK94" i="25"/>
  <c r="ED94" i="25"/>
  <c r="FC94" i="25"/>
  <c r="L94" i="9"/>
  <c r="AW94" i="25"/>
  <c r="AX94" i="25"/>
  <c r="BH94" i="25"/>
  <c r="BI94" i="25"/>
  <c r="EE94" i="25"/>
  <c r="FF94" i="25"/>
  <c r="M94" i="9"/>
  <c r="BU94" i="25"/>
  <c r="BV94" i="25"/>
  <c r="CF94" i="25"/>
  <c r="CG94" i="25"/>
  <c r="EF94" i="25"/>
  <c r="FM94" i="25"/>
  <c r="N94" i="9"/>
  <c r="CS94" i="25"/>
  <c r="CT94" i="25"/>
  <c r="DD94" i="25"/>
  <c r="DE94" i="25"/>
  <c r="EG94" i="25"/>
  <c r="FT94" i="25"/>
  <c r="O94" i="9"/>
  <c r="DM94" i="25"/>
  <c r="DS94" i="25"/>
  <c r="GA94" i="25"/>
  <c r="P94" i="9"/>
  <c r="DV94" i="25"/>
  <c r="EB94" i="25"/>
  <c r="GB94" i="25"/>
  <c r="Q94" i="9"/>
  <c r="S94" i="9"/>
  <c r="AR94" i="9"/>
  <c r="D95" i="25"/>
  <c r="P95" i="25"/>
  <c r="AD95" i="25"/>
  <c r="AV95" i="25"/>
  <c r="BT95" i="25"/>
  <c r="CR95" i="25"/>
  <c r="EN95" i="25"/>
  <c r="V95" i="25"/>
  <c r="W95" i="25"/>
  <c r="EC95" i="25"/>
  <c r="EZ95" i="25"/>
  <c r="K95" i="9"/>
  <c r="AJ95" i="25"/>
  <c r="AK95" i="25"/>
  <c r="ED95" i="25"/>
  <c r="FC95" i="25"/>
  <c r="L95" i="9"/>
  <c r="AW95" i="25"/>
  <c r="AX95" i="25"/>
  <c r="BH95" i="25"/>
  <c r="BI95" i="25"/>
  <c r="EE95" i="25"/>
  <c r="FF95" i="25"/>
  <c r="M95" i="9"/>
  <c r="BU95" i="25"/>
  <c r="BV95" i="25"/>
  <c r="CF95" i="25"/>
  <c r="CG95" i="25"/>
  <c r="EF95" i="25"/>
  <c r="FM95" i="25"/>
  <c r="N95" i="9"/>
  <c r="CS95" i="25"/>
  <c r="CT95" i="25"/>
  <c r="DD95" i="25"/>
  <c r="DE95" i="25"/>
  <c r="EG95" i="25"/>
  <c r="FT95" i="25"/>
  <c r="O95" i="9"/>
  <c r="DM95" i="25"/>
  <c r="DS95" i="25"/>
  <c r="GA95" i="25"/>
  <c r="P95" i="9"/>
  <c r="DV95" i="25"/>
  <c r="EB95" i="25"/>
  <c r="GB95" i="25"/>
  <c r="Q95" i="9"/>
  <c r="S95" i="9"/>
  <c r="AR95" i="9"/>
  <c r="D96" i="25"/>
  <c r="P96" i="25"/>
  <c r="AD96" i="25"/>
  <c r="AV96" i="25"/>
  <c r="BT96" i="25"/>
  <c r="CR96" i="25"/>
  <c r="EN96" i="25"/>
  <c r="V96" i="25"/>
  <c r="W96" i="25"/>
  <c r="EC96" i="25"/>
  <c r="EZ96" i="25"/>
  <c r="K96" i="9"/>
  <c r="AJ96" i="25"/>
  <c r="AK96" i="25"/>
  <c r="ED96" i="25"/>
  <c r="FC96" i="25"/>
  <c r="L96" i="9"/>
  <c r="AW96" i="25"/>
  <c r="AX96" i="25"/>
  <c r="BH96" i="25"/>
  <c r="BI96" i="25"/>
  <c r="EE96" i="25"/>
  <c r="FF96" i="25"/>
  <c r="M96" i="9"/>
  <c r="BU96" i="25"/>
  <c r="BV96" i="25"/>
  <c r="CF96" i="25"/>
  <c r="CG96" i="25"/>
  <c r="EF96" i="25"/>
  <c r="FM96" i="25"/>
  <c r="N96" i="9"/>
  <c r="CS96" i="25"/>
  <c r="CT96" i="25"/>
  <c r="DD96" i="25"/>
  <c r="DE96" i="25"/>
  <c r="EG96" i="25"/>
  <c r="FT96" i="25"/>
  <c r="O96" i="9"/>
  <c r="DM96" i="25"/>
  <c r="DS96" i="25"/>
  <c r="GA96" i="25"/>
  <c r="P96" i="9"/>
  <c r="DV96" i="25"/>
  <c r="EB96" i="25"/>
  <c r="GB96" i="25"/>
  <c r="Q96" i="9"/>
  <c r="S96" i="9"/>
  <c r="AR96" i="9"/>
  <c r="D97" i="25"/>
  <c r="P97" i="25"/>
  <c r="AD97" i="25"/>
  <c r="AV97" i="25"/>
  <c r="BT97" i="25"/>
  <c r="CR97" i="25"/>
  <c r="EN97" i="25"/>
  <c r="V97" i="25"/>
  <c r="W97" i="25"/>
  <c r="EC97" i="25"/>
  <c r="EZ97" i="25"/>
  <c r="K97" i="9"/>
  <c r="AJ97" i="25"/>
  <c r="AK97" i="25"/>
  <c r="ED97" i="25"/>
  <c r="FC97" i="25"/>
  <c r="L97" i="9"/>
  <c r="AW97" i="25"/>
  <c r="AX97" i="25"/>
  <c r="BH97" i="25"/>
  <c r="BI97" i="25"/>
  <c r="EE97" i="25"/>
  <c r="FF97" i="25"/>
  <c r="M97" i="9"/>
  <c r="BU97" i="25"/>
  <c r="BV97" i="25"/>
  <c r="CF97" i="25"/>
  <c r="CG97" i="25"/>
  <c r="EF97" i="25"/>
  <c r="FM97" i="25"/>
  <c r="N97" i="9"/>
  <c r="CS97" i="25"/>
  <c r="CT97" i="25"/>
  <c r="DD97" i="25"/>
  <c r="DE97" i="25"/>
  <c r="EG97" i="25"/>
  <c r="FT97" i="25"/>
  <c r="O97" i="9"/>
  <c r="DM97" i="25"/>
  <c r="DS97" i="25"/>
  <c r="GA97" i="25"/>
  <c r="P97" i="9"/>
  <c r="DV97" i="25"/>
  <c r="EB97" i="25"/>
  <c r="GB97" i="25"/>
  <c r="Q97" i="9"/>
  <c r="S97" i="9"/>
  <c r="AR97" i="9"/>
  <c r="D98" i="25"/>
  <c r="P98" i="25"/>
  <c r="AD98" i="25"/>
  <c r="AV98" i="25"/>
  <c r="BT98" i="25"/>
  <c r="CR98" i="25"/>
  <c r="EN98" i="25"/>
  <c r="V98" i="25"/>
  <c r="W98" i="25"/>
  <c r="EC98" i="25"/>
  <c r="EZ98" i="25"/>
  <c r="K98" i="9"/>
  <c r="AJ98" i="25"/>
  <c r="AK98" i="25"/>
  <c r="ED98" i="25"/>
  <c r="FC98" i="25"/>
  <c r="L98" i="9"/>
  <c r="AW98" i="25"/>
  <c r="AX98" i="25"/>
  <c r="BH98" i="25"/>
  <c r="BI98" i="25"/>
  <c r="EE98" i="25"/>
  <c r="FF98" i="25"/>
  <c r="M98" i="9"/>
  <c r="BU98" i="25"/>
  <c r="BV98" i="25"/>
  <c r="CF98" i="25"/>
  <c r="CG98" i="25"/>
  <c r="EF98" i="25"/>
  <c r="FM98" i="25"/>
  <c r="N98" i="9"/>
  <c r="CS98" i="25"/>
  <c r="CT98" i="25"/>
  <c r="DD98" i="25"/>
  <c r="DE98" i="25"/>
  <c r="EG98" i="25"/>
  <c r="FT98" i="25"/>
  <c r="O98" i="9"/>
  <c r="DM98" i="25"/>
  <c r="DS98" i="25"/>
  <c r="GA98" i="25"/>
  <c r="P98" i="9"/>
  <c r="DV98" i="25"/>
  <c r="EB98" i="25"/>
  <c r="GB98" i="25"/>
  <c r="Q98" i="9"/>
  <c r="S98" i="9"/>
  <c r="AR98" i="9"/>
  <c r="D99" i="25"/>
  <c r="P99" i="25"/>
  <c r="AD99" i="25"/>
  <c r="AV99" i="25"/>
  <c r="BT99" i="25"/>
  <c r="CR99" i="25"/>
  <c r="EN99" i="25"/>
  <c r="V99" i="25"/>
  <c r="W99" i="25"/>
  <c r="EC99" i="25"/>
  <c r="EZ99" i="25"/>
  <c r="K99" i="9"/>
  <c r="AJ99" i="25"/>
  <c r="AK99" i="25"/>
  <c r="ED99" i="25"/>
  <c r="FC99" i="25"/>
  <c r="L99" i="9"/>
  <c r="AW99" i="25"/>
  <c r="AX99" i="25"/>
  <c r="BH99" i="25"/>
  <c r="BI99" i="25"/>
  <c r="EE99" i="25"/>
  <c r="FF99" i="25"/>
  <c r="M99" i="9"/>
  <c r="BU99" i="25"/>
  <c r="BV99" i="25"/>
  <c r="CF99" i="25"/>
  <c r="CG99" i="25"/>
  <c r="EF99" i="25"/>
  <c r="FM99" i="25"/>
  <c r="N99" i="9"/>
  <c r="CS99" i="25"/>
  <c r="CT99" i="25"/>
  <c r="DD99" i="25"/>
  <c r="DE99" i="25"/>
  <c r="EG99" i="25"/>
  <c r="FT99" i="25"/>
  <c r="O99" i="9"/>
  <c r="DM99" i="25"/>
  <c r="DS99" i="25"/>
  <c r="GA99" i="25"/>
  <c r="P99" i="9"/>
  <c r="DV99" i="25"/>
  <c r="EB99" i="25"/>
  <c r="GB99" i="25"/>
  <c r="Q99" i="9"/>
  <c r="S99" i="9"/>
  <c r="AR99" i="9"/>
  <c r="D100" i="25"/>
  <c r="P100" i="25"/>
  <c r="AD100" i="25"/>
  <c r="AV100" i="25"/>
  <c r="BT100" i="25"/>
  <c r="CR100" i="25"/>
  <c r="EN100" i="25"/>
  <c r="V100" i="25"/>
  <c r="W100" i="25"/>
  <c r="EC100" i="25"/>
  <c r="EZ100" i="25"/>
  <c r="K100" i="9"/>
  <c r="AJ100" i="25"/>
  <c r="AK100" i="25"/>
  <c r="ED100" i="25"/>
  <c r="FC100" i="25"/>
  <c r="L100" i="9"/>
  <c r="AW100" i="25"/>
  <c r="AX100" i="25"/>
  <c r="BH100" i="25"/>
  <c r="BI100" i="25"/>
  <c r="EE100" i="25"/>
  <c r="FF100" i="25"/>
  <c r="M100" i="9"/>
  <c r="BU100" i="25"/>
  <c r="BV100" i="25"/>
  <c r="CF100" i="25"/>
  <c r="CG100" i="25"/>
  <c r="EF100" i="25"/>
  <c r="FM100" i="25"/>
  <c r="N100" i="9"/>
  <c r="CS100" i="25"/>
  <c r="CT100" i="25"/>
  <c r="DD100" i="25"/>
  <c r="DE100" i="25"/>
  <c r="EG100" i="25"/>
  <c r="FT100" i="25"/>
  <c r="O100" i="9"/>
  <c r="DM100" i="25"/>
  <c r="DS100" i="25"/>
  <c r="GA100" i="25"/>
  <c r="P100" i="9"/>
  <c r="DV100" i="25"/>
  <c r="EB100" i="25"/>
  <c r="GB100" i="25"/>
  <c r="Q100" i="9"/>
  <c r="S100" i="9"/>
  <c r="AR100" i="9"/>
  <c r="D101" i="25"/>
  <c r="P101" i="25"/>
  <c r="AD101" i="25"/>
  <c r="AV101" i="25"/>
  <c r="BT101" i="25"/>
  <c r="CR101" i="25"/>
  <c r="EN101" i="25"/>
  <c r="V101" i="25"/>
  <c r="W101" i="25"/>
  <c r="EC101" i="25"/>
  <c r="EZ101" i="25"/>
  <c r="K101" i="9"/>
  <c r="AJ101" i="25"/>
  <c r="AK101" i="25"/>
  <c r="ED101" i="25"/>
  <c r="FC101" i="25"/>
  <c r="L101" i="9"/>
  <c r="AW101" i="25"/>
  <c r="AX101" i="25"/>
  <c r="BH101" i="25"/>
  <c r="BI101" i="25"/>
  <c r="EE101" i="25"/>
  <c r="FF101" i="25"/>
  <c r="M101" i="9"/>
  <c r="BU101" i="25"/>
  <c r="BV101" i="25"/>
  <c r="CF101" i="25"/>
  <c r="CG101" i="25"/>
  <c r="EF101" i="25"/>
  <c r="FM101" i="25"/>
  <c r="N101" i="9"/>
  <c r="CS101" i="25"/>
  <c r="CT101" i="25"/>
  <c r="DD101" i="25"/>
  <c r="DE101" i="25"/>
  <c r="EG101" i="25"/>
  <c r="FT101" i="25"/>
  <c r="O101" i="9"/>
  <c r="DM101" i="25"/>
  <c r="DS101" i="25"/>
  <c r="GA101" i="25"/>
  <c r="P101" i="9"/>
  <c r="DV101" i="25"/>
  <c r="EB101" i="25"/>
  <c r="GB101" i="25"/>
  <c r="Q101" i="9"/>
  <c r="S101" i="9"/>
  <c r="AR101" i="9"/>
  <c r="D102" i="25"/>
  <c r="P102" i="25"/>
  <c r="AD102" i="25"/>
  <c r="AV102" i="25"/>
  <c r="BT102" i="25"/>
  <c r="CR102" i="25"/>
  <c r="EN102" i="25"/>
  <c r="V102" i="25"/>
  <c r="W102" i="25"/>
  <c r="EC102" i="25"/>
  <c r="EZ102" i="25"/>
  <c r="K102" i="9"/>
  <c r="AJ102" i="25"/>
  <c r="AK102" i="25"/>
  <c r="ED102" i="25"/>
  <c r="FC102" i="25"/>
  <c r="L102" i="9"/>
  <c r="AW102" i="25"/>
  <c r="AX102" i="25"/>
  <c r="BH102" i="25"/>
  <c r="BI102" i="25"/>
  <c r="EE102" i="25"/>
  <c r="FF102" i="25"/>
  <c r="M102" i="9"/>
  <c r="BU102" i="25"/>
  <c r="BV102" i="25"/>
  <c r="CF102" i="25"/>
  <c r="CG102" i="25"/>
  <c r="EF102" i="25"/>
  <c r="FM102" i="25"/>
  <c r="N102" i="9"/>
  <c r="CS102" i="25"/>
  <c r="CT102" i="25"/>
  <c r="DD102" i="25"/>
  <c r="DE102" i="25"/>
  <c r="EG102" i="25"/>
  <c r="FT102" i="25"/>
  <c r="O102" i="9"/>
  <c r="DM102" i="25"/>
  <c r="DS102" i="25"/>
  <c r="GA102" i="25"/>
  <c r="P102" i="9"/>
  <c r="DV102" i="25"/>
  <c r="EB102" i="25"/>
  <c r="GB102" i="25"/>
  <c r="Q102" i="9"/>
  <c r="S102" i="9"/>
  <c r="AR102" i="9"/>
  <c r="D103" i="25"/>
  <c r="P103" i="25"/>
  <c r="AD103" i="25"/>
  <c r="AV103" i="25"/>
  <c r="BT103" i="25"/>
  <c r="CR103" i="25"/>
  <c r="EN103" i="25"/>
  <c r="V103" i="25"/>
  <c r="W103" i="25"/>
  <c r="EC103" i="25"/>
  <c r="EZ103" i="25"/>
  <c r="K103" i="9"/>
  <c r="AJ103" i="25"/>
  <c r="AK103" i="25"/>
  <c r="ED103" i="25"/>
  <c r="FC103" i="25"/>
  <c r="L103" i="9"/>
  <c r="AW103" i="25"/>
  <c r="AX103" i="25"/>
  <c r="BH103" i="25"/>
  <c r="BI103" i="25"/>
  <c r="EE103" i="25"/>
  <c r="FF103" i="25"/>
  <c r="M103" i="9"/>
  <c r="BU103" i="25"/>
  <c r="BV103" i="25"/>
  <c r="CF103" i="25"/>
  <c r="CG103" i="25"/>
  <c r="EF103" i="25"/>
  <c r="FM103" i="25"/>
  <c r="N103" i="9"/>
  <c r="CS103" i="25"/>
  <c r="CT103" i="25"/>
  <c r="DD103" i="25"/>
  <c r="DE103" i="25"/>
  <c r="EG103" i="25"/>
  <c r="FT103" i="25"/>
  <c r="O103" i="9"/>
  <c r="DM103" i="25"/>
  <c r="DS103" i="25"/>
  <c r="GA103" i="25"/>
  <c r="P103" i="9"/>
  <c r="DV103" i="25"/>
  <c r="EB103" i="25"/>
  <c r="GB103" i="25"/>
  <c r="Q103" i="9"/>
  <c r="S103" i="9"/>
  <c r="AR103" i="9"/>
  <c r="D104" i="25"/>
  <c r="P104" i="25"/>
  <c r="AD104" i="25"/>
  <c r="AV104" i="25"/>
  <c r="BT104" i="25"/>
  <c r="CR104" i="25"/>
  <c r="EN104" i="25"/>
  <c r="V104" i="25"/>
  <c r="W104" i="25"/>
  <c r="EC104" i="25"/>
  <c r="EZ104" i="25"/>
  <c r="K104" i="9"/>
  <c r="AJ104" i="25"/>
  <c r="AK104" i="25"/>
  <c r="ED104" i="25"/>
  <c r="FC104" i="25"/>
  <c r="L104" i="9"/>
  <c r="AW104" i="25"/>
  <c r="AX104" i="25"/>
  <c r="BH104" i="25"/>
  <c r="BI104" i="25"/>
  <c r="EE104" i="25"/>
  <c r="FF104" i="25"/>
  <c r="M104" i="9"/>
  <c r="BU104" i="25"/>
  <c r="BV104" i="25"/>
  <c r="CF104" i="25"/>
  <c r="CG104" i="25"/>
  <c r="EF104" i="25"/>
  <c r="FM104" i="25"/>
  <c r="N104" i="9"/>
  <c r="CS104" i="25"/>
  <c r="CT104" i="25"/>
  <c r="DD104" i="25"/>
  <c r="DE104" i="25"/>
  <c r="EG104" i="25"/>
  <c r="FT104" i="25"/>
  <c r="O104" i="9"/>
  <c r="DM104" i="25"/>
  <c r="DS104" i="25"/>
  <c r="GA104" i="25"/>
  <c r="P104" i="9"/>
  <c r="DV104" i="25"/>
  <c r="EB104" i="25"/>
  <c r="GB104" i="25"/>
  <c r="Q104" i="9"/>
  <c r="S104" i="9"/>
  <c r="AR104" i="9"/>
  <c r="D105" i="25"/>
  <c r="P105" i="25"/>
  <c r="AD105" i="25"/>
  <c r="AV105" i="25"/>
  <c r="BT105" i="25"/>
  <c r="CR105" i="25"/>
  <c r="EN105" i="25"/>
  <c r="V105" i="25"/>
  <c r="W105" i="25"/>
  <c r="EC105" i="25"/>
  <c r="EZ105" i="25"/>
  <c r="K105" i="9"/>
  <c r="AJ105" i="25"/>
  <c r="AK105" i="25"/>
  <c r="ED105" i="25"/>
  <c r="FC105" i="25"/>
  <c r="L105" i="9"/>
  <c r="AW105" i="25"/>
  <c r="AX105" i="25"/>
  <c r="BH105" i="25"/>
  <c r="BI105" i="25"/>
  <c r="EE105" i="25"/>
  <c r="FF105" i="25"/>
  <c r="M105" i="9"/>
  <c r="BU105" i="25"/>
  <c r="BV105" i="25"/>
  <c r="CF105" i="25"/>
  <c r="CG105" i="25"/>
  <c r="EF105" i="25"/>
  <c r="FM105" i="25"/>
  <c r="N105" i="9"/>
  <c r="CS105" i="25"/>
  <c r="CT105" i="25"/>
  <c r="DD105" i="25"/>
  <c r="DE105" i="25"/>
  <c r="EG105" i="25"/>
  <c r="FT105" i="25"/>
  <c r="O105" i="9"/>
  <c r="DM105" i="25"/>
  <c r="DS105" i="25"/>
  <c r="GA105" i="25"/>
  <c r="P105" i="9"/>
  <c r="DV105" i="25"/>
  <c r="EB105" i="25"/>
  <c r="GB105" i="25"/>
  <c r="Q105" i="9"/>
  <c r="S105" i="9"/>
  <c r="AR105" i="9"/>
  <c r="D106" i="25"/>
  <c r="P106" i="25"/>
  <c r="AD106" i="25"/>
  <c r="AV106" i="25"/>
  <c r="BT106" i="25"/>
  <c r="CR106" i="25"/>
  <c r="EN106" i="25"/>
  <c r="V106" i="25"/>
  <c r="W106" i="25"/>
  <c r="EC106" i="25"/>
  <c r="EZ106" i="25"/>
  <c r="K106" i="9"/>
  <c r="AJ106" i="25"/>
  <c r="AK106" i="25"/>
  <c r="ED106" i="25"/>
  <c r="FC106" i="25"/>
  <c r="L106" i="9"/>
  <c r="AW106" i="25"/>
  <c r="AX106" i="25"/>
  <c r="BH106" i="25"/>
  <c r="BI106" i="25"/>
  <c r="EE106" i="25"/>
  <c r="FF106" i="25"/>
  <c r="M106" i="9"/>
  <c r="BU106" i="25"/>
  <c r="BV106" i="25"/>
  <c r="CF106" i="25"/>
  <c r="CG106" i="25"/>
  <c r="EF106" i="25"/>
  <c r="FM106" i="25"/>
  <c r="N106" i="9"/>
  <c r="CS106" i="25"/>
  <c r="CT106" i="25"/>
  <c r="DD106" i="25"/>
  <c r="DE106" i="25"/>
  <c r="EG106" i="25"/>
  <c r="FT106" i="25"/>
  <c r="O106" i="9"/>
  <c r="DM106" i="25"/>
  <c r="DS106" i="25"/>
  <c r="GA106" i="25"/>
  <c r="P106" i="9"/>
  <c r="DV106" i="25"/>
  <c r="EB106" i="25"/>
  <c r="GB106" i="25"/>
  <c r="Q106" i="9"/>
  <c r="S106" i="9"/>
  <c r="AR106" i="9"/>
  <c r="D107" i="25"/>
  <c r="P107" i="25"/>
  <c r="AD107" i="25"/>
  <c r="AV107" i="25"/>
  <c r="BT107" i="25"/>
  <c r="CR107" i="25"/>
  <c r="EN107" i="25"/>
  <c r="V107" i="25"/>
  <c r="W107" i="25"/>
  <c r="EC107" i="25"/>
  <c r="EZ107" i="25"/>
  <c r="K107" i="9"/>
  <c r="AJ107" i="25"/>
  <c r="AK107" i="25"/>
  <c r="ED107" i="25"/>
  <c r="FC107" i="25"/>
  <c r="L107" i="9"/>
  <c r="AW107" i="25"/>
  <c r="AX107" i="25"/>
  <c r="BH107" i="25"/>
  <c r="BI107" i="25"/>
  <c r="EE107" i="25"/>
  <c r="FF107" i="25"/>
  <c r="M107" i="9"/>
  <c r="BU107" i="25"/>
  <c r="BV107" i="25"/>
  <c r="CF107" i="25"/>
  <c r="CG107" i="25"/>
  <c r="EF107" i="25"/>
  <c r="FM107" i="25"/>
  <c r="N107" i="9"/>
  <c r="CS107" i="25"/>
  <c r="CT107" i="25"/>
  <c r="DD107" i="25"/>
  <c r="DE107" i="25"/>
  <c r="EG107" i="25"/>
  <c r="FT107" i="25"/>
  <c r="O107" i="9"/>
  <c r="DM107" i="25"/>
  <c r="DS107" i="25"/>
  <c r="GA107" i="25"/>
  <c r="P107" i="9"/>
  <c r="DV107" i="25"/>
  <c r="EB107" i="25"/>
  <c r="GB107" i="25"/>
  <c r="Q107" i="9"/>
  <c r="S107" i="9"/>
  <c r="AR107" i="9"/>
  <c r="D9" i="25"/>
  <c r="P9" i="25"/>
  <c r="AD9" i="25"/>
  <c r="AV9" i="25"/>
  <c r="BT9" i="25"/>
  <c r="CR9" i="25"/>
  <c r="J9" i="25"/>
  <c r="K9" i="25"/>
  <c r="L9" i="25"/>
  <c r="N9" i="25"/>
  <c r="U9" i="25"/>
  <c r="M9" i="25"/>
  <c r="O9" i="25"/>
  <c r="Q9" i="25"/>
  <c r="R9" i="25"/>
  <c r="S9" i="25"/>
  <c r="T9" i="25"/>
  <c r="V9" i="25"/>
  <c r="W9" i="25"/>
  <c r="EC9" i="25"/>
  <c r="X9" i="25"/>
  <c r="Y9" i="25"/>
  <c r="Z9" i="25"/>
  <c r="AB9" i="25"/>
  <c r="AI9" i="25"/>
  <c r="AA9" i="25"/>
  <c r="AC9" i="25"/>
  <c r="AE9" i="25"/>
  <c r="AF9" i="25"/>
  <c r="AG9" i="25"/>
  <c r="AH9" i="25"/>
  <c r="AJ9" i="25"/>
  <c r="AK9" i="25"/>
  <c r="ED9" i="25"/>
  <c r="AW9" i="25"/>
  <c r="AX9" i="25"/>
  <c r="AM9" i="25"/>
  <c r="AN9" i="25"/>
  <c r="AO9" i="25"/>
  <c r="AQ9" i="25"/>
  <c r="AR9" i="25"/>
  <c r="AS9" i="25"/>
  <c r="BG9" i="25"/>
  <c r="AW6" i="25"/>
  <c r="AP9" i="25"/>
  <c r="AT9" i="25"/>
  <c r="AY9" i="25"/>
  <c r="AM6" i="25"/>
  <c r="AN6" i="25"/>
  <c r="AO6" i="25"/>
  <c r="AP6" i="25"/>
  <c r="AQ7" i="25"/>
  <c r="AT7" i="25"/>
  <c r="AV7" i="25"/>
  <c r="AY7" i="25"/>
  <c r="BB9" i="25"/>
  <c r="AQ6" i="25"/>
  <c r="AR6" i="25"/>
  <c r="AS6" i="25"/>
  <c r="AV6" i="25"/>
  <c r="AX6" i="25"/>
  <c r="BC9" i="25"/>
  <c r="BF9" i="25"/>
  <c r="BD9" i="25"/>
  <c r="AZ9" i="25"/>
  <c r="BE9" i="25"/>
  <c r="BH9" i="25"/>
  <c r="BA9" i="25"/>
  <c r="BI9" i="25"/>
  <c r="EE9" i="25"/>
  <c r="BU9" i="25"/>
  <c r="BV9" i="25"/>
  <c r="BK9" i="25"/>
  <c r="BL9" i="25"/>
  <c r="BM9" i="25"/>
  <c r="BO9" i="25"/>
  <c r="BP9" i="25"/>
  <c r="BQ9" i="25"/>
  <c r="CE9" i="25"/>
  <c r="BU6" i="25"/>
  <c r="BN9" i="25"/>
  <c r="BR9" i="25"/>
  <c r="BW9" i="25"/>
  <c r="BK6" i="25"/>
  <c r="BL6" i="25"/>
  <c r="BM6" i="25"/>
  <c r="BN6" i="25"/>
  <c r="BO7" i="25"/>
  <c r="BR7" i="25"/>
  <c r="BT7" i="25"/>
  <c r="BW7" i="25"/>
  <c r="BZ9" i="25"/>
  <c r="BO6" i="25"/>
  <c r="BP6" i="25"/>
  <c r="BQ6" i="25"/>
  <c r="BT6" i="25"/>
  <c r="BV6" i="25"/>
  <c r="CA9" i="25"/>
  <c r="CD9" i="25"/>
  <c r="CB9" i="25"/>
  <c r="BX9" i="25"/>
  <c r="CC9" i="25"/>
  <c r="CF9" i="25"/>
  <c r="BY9" i="25"/>
  <c r="CG9" i="25"/>
  <c r="EF9" i="25"/>
  <c r="CS9" i="25"/>
  <c r="CT9" i="25"/>
  <c r="CI9" i="25"/>
  <c r="CJ9" i="25"/>
  <c r="CK9" i="25"/>
  <c r="CM9" i="25"/>
  <c r="CN9" i="25"/>
  <c r="CO9" i="25"/>
  <c r="DC9" i="25"/>
  <c r="CS6" i="25"/>
  <c r="CL9" i="25"/>
  <c r="CP9" i="25"/>
  <c r="CU9" i="25"/>
  <c r="CM6" i="25"/>
  <c r="CP6" i="25"/>
  <c r="CR6" i="25"/>
  <c r="CU6" i="25"/>
  <c r="CX9" i="25"/>
  <c r="CN6" i="25"/>
  <c r="CY9" i="25"/>
  <c r="DB9" i="25"/>
  <c r="CZ9" i="25"/>
  <c r="CV9" i="25"/>
  <c r="CV6" i="25"/>
  <c r="DA9" i="25"/>
  <c r="DD9" i="25"/>
  <c r="CW9" i="25"/>
  <c r="DE9" i="25"/>
  <c r="EG9" i="25"/>
  <c r="EH9" i="25"/>
  <c r="EI9" i="25"/>
  <c r="EJ9" i="25"/>
  <c r="EK9" i="25"/>
  <c r="EL9" i="25"/>
  <c r="EN9" i="25"/>
  <c r="EZ9" i="25"/>
  <c r="K9" i="9"/>
  <c r="FC9" i="25"/>
  <c r="L9" i="9"/>
  <c r="FF9" i="25"/>
  <c r="M9" i="9"/>
  <c r="FM9" i="25"/>
  <c r="N9" i="9"/>
  <c r="FT9" i="25"/>
  <c r="O9" i="9"/>
  <c r="DM9" i="25"/>
  <c r="DG9" i="25"/>
  <c r="DH9" i="25"/>
  <c r="DI9" i="25"/>
  <c r="DK9" i="25"/>
  <c r="DR9" i="25"/>
  <c r="DM6" i="25"/>
  <c r="DJ9" i="25"/>
  <c r="DL9" i="25"/>
  <c r="DN9" i="25"/>
  <c r="DO9" i="25"/>
  <c r="DP9" i="25"/>
  <c r="DQ9" i="25"/>
  <c r="DS9" i="25"/>
  <c r="GA9" i="25"/>
  <c r="P9" i="9"/>
  <c r="DV9" i="25"/>
  <c r="EA9" i="25"/>
  <c r="DV6" i="25"/>
  <c r="DT9" i="25"/>
  <c r="DU9" i="25"/>
  <c r="DW9" i="25"/>
  <c r="DX9" i="25"/>
  <c r="DY9" i="25"/>
  <c r="DZ9" i="25"/>
  <c r="EB9" i="25"/>
  <c r="GB9" i="25"/>
  <c r="Q9" i="9"/>
  <c r="S9" i="9"/>
  <c r="AR9" i="9"/>
  <c r="D10" i="25"/>
  <c r="P10" i="25"/>
  <c r="AD10" i="25"/>
  <c r="AV10" i="25"/>
  <c r="BT10" i="25"/>
  <c r="CR10" i="25"/>
  <c r="J10" i="25"/>
  <c r="K10" i="25"/>
  <c r="L10" i="25"/>
  <c r="N10" i="25"/>
  <c r="U10" i="25"/>
  <c r="M10" i="25"/>
  <c r="O10" i="25"/>
  <c r="Q10" i="25"/>
  <c r="R10" i="25"/>
  <c r="S10" i="25"/>
  <c r="T10" i="25"/>
  <c r="V10" i="25"/>
  <c r="W10" i="25"/>
  <c r="EC10" i="25"/>
  <c r="X10" i="25"/>
  <c r="Y10" i="25"/>
  <c r="Z10" i="25"/>
  <c r="AB10" i="25"/>
  <c r="AI10" i="25"/>
  <c r="AA10" i="25"/>
  <c r="AC10" i="25"/>
  <c r="AE10" i="25"/>
  <c r="AF10" i="25"/>
  <c r="AG10" i="25"/>
  <c r="AH10" i="25"/>
  <c r="AJ10" i="25"/>
  <c r="AK10" i="25"/>
  <c r="ED10" i="25"/>
  <c r="AW10" i="25"/>
  <c r="AX10" i="25"/>
  <c r="AM10" i="25"/>
  <c r="AN10" i="25"/>
  <c r="AO10" i="25"/>
  <c r="AQ10" i="25"/>
  <c r="AR10" i="25"/>
  <c r="AS10" i="25"/>
  <c r="BG10" i="25"/>
  <c r="AP10" i="25"/>
  <c r="AT10" i="25"/>
  <c r="AY10" i="25"/>
  <c r="BB10" i="25"/>
  <c r="BC10" i="25"/>
  <c r="BF10" i="25"/>
  <c r="BD10" i="25"/>
  <c r="AZ10" i="25"/>
  <c r="BE10" i="25"/>
  <c r="BH10" i="25"/>
  <c r="BA10" i="25"/>
  <c r="BI10" i="25"/>
  <c r="EE10" i="25"/>
  <c r="BU10" i="25"/>
  <c r="BV10" i="25"/>
  <c r="BK10" i="25"/>
  <c r="BL10" i="25"/>
  <c r="BM10" i="25"/>
  <c r="BO10" i="25"/>
  <c r="BP10" i="25"/>
  <c r="BQ10" i="25"/>
  <c r="CE10" i="25"/>
  <c r="BN10" i="25"/>
  <c r="BR10" i="25"/>
  <c r="BW10" i="25"/>
  <c r="BZ10" i="25"/>
  <c r="CA10" i="25"/>
  <c r="CD10" i="25"/>
  <c r="CB10" i="25"/>
  <c r="BX10" i="25"/>
  <c r="CC10" i="25"/>
  <c r="CF10" i="25"/>
  <c r="BY10" i="25"/>
  <c r="CG10" i="25"/>
  <c r="EF10" i="25"/>
  <c r="CS10" i="25"/>
  <c r="CT10" i="25"/>
  <c r="CI10" i="25"/>
  <c r="CJ10" i="25"/>
  <c r="CK10" i="25"/>
  <c r="CM10" i="25"/>
  <c r="CN10" i="25"/>
  <c r="CO10" i="25"/>
  <c r="DC10" i="25"/>
  <c r="CL10" i="25"/>
  <c r="CP10" i="25"/>
  <c r="CU10" i="25"/>
  <c r="CX10" i="25"/>
  <c r="CY10" i="25"/>
  <c r="DB10" i="25"/>
  <c r="CZ10" i="25"/>
  <c r="CV10" i="25"/>
  <c r="DA10" i="25"/>
  <c r="DD10" i="25"/>
  <c r="CW10" i="25"/>
  <c r="DE10" i="25"/>
  <c r="EG10" i="25"/>
  <c r="EH10" i="25"/>
  <c r="EI10" i="25"/>
  <c r="EJ10" i="25"/>
  <c r="EK10" i="25"/>
  <c r="EL10" i="25"/>
  <c r="EN10" i="25"/>
  <c r="EZ10" i="25"/>
  <c r="K10" i="9"/>
  <c r="FC10" i="25"/>
  <c r="L10" i="9"/>
  <c r="FF10" i="25"/>
  <c r="M10" i="9"/>
  <c r="FM10" i="25"/>
  <c r="N10" i="9"/>
  <c r="FT10" i="25"/>
  <c r="O10" i="9"/>
  <c r="DM10" i="25"/>
  <c r="DG10" i="25"/>
  <c r="DH10" i="25"/>
  <c r="DI10" i="25"/>
  <c r="DK10" i="25"/>
  <c r="DR10" i="25"/>
  <c r="DJ10" i="25"/>
  <c r="DL10" i="25"/>
  <c r="DN10" i="25"/>
  <c r="DO10" i="25"/>
  <c r="DP10" i="25"/>
  <c r="DQ10" i="25"/>
  <c r="DS10" i="25"/>
  <c r="GA10" i="25"/>
  <c r="P10" i="9"/>
  <c r="DV10" i="25"/>
  <c r="EA10" i="25"/>
  <c r="DT10" i="25"/>
  <c r="DU10" i="25"/>
  <c r="DW10" i="25"/>
  <c r="DX10" i="25"/>
  <c r="DY10" i="25"/>
  <c r="DZ10" i="25"/>
  <c r="EB10" i="25"/>
  <c r="GB10" i="25"/>
  <c r="Q10" i="9"/>
  <c r="S10" i="9"/>
  <c r="AR10" i="9"/>
  <c r="AP11" i="9"/>
  <c r="D11" i="25"/>
  <c r="P11" i="25"/>
  <c r="AD11" i="25"/>
  <c r="AV11" i="25"/>
  <c r="BT11" i="25"/>
  <c r="CR11" i="25"/>
  <c r="J11" i="25"/>
  <c r="K11" i="25"/>
  <c r="L11" i="25"/>
  <c r="N11" i="25"/>
  <c r="U11" i="25"/>
  <c r="V11" i="25"/>
  <c r="W11" i="25"/>
  <c r="EC11" i="25"/>
  <c r="X11" i="25"/>
  <c r="Y11" i="25"/>
  <c r="Z11" i="25"/>
  <c r="AB11" i="25"/>
  <c r="AI11" i="25"/>
  <c r="AA11" i="25"/>
  <c r="AC11" i="25"/>
  <c r="AE11" i="25"/>
  <c r="AF11" i="25"/>
  <c r="AG11" i="25"/>
  <c r="AH11" i="25"/>
  <c r="AJ11" i="25"/>
  <c r="AK11" i="25"/>
  <c r="ED11" i="25"/>
  <c r="AW11" i="25"/>
  <c r="AX11" i="25"/>
  <c r="AM11" i="25"/>
  <c r="AN11" i="25"/>
  <c r="AO11" i="25"/>
  <c r="AQ11" i="25"/>
  <c r="AR11" i="25"/>
  <c r="AS11" i="25"/>
  <c r="BG11" i="25"/>
  <c r="AP11" i="25"/>
  <c r="AT11" i="25"/>
  <c r="AY11" i="25"/>
  <c r="BB11" i="25"/>
  <c r="BC11" i="25"/>
  <c r="BF11" i="25"/>
  <c r="BD11" i="25"/>
  <c r="AZ11" i="25"/>
  <c r="BE11" i="25"/>
  <c r="BH11" i="25"/>
  <c r="BA11" i="25"/>
  <c r="BI11" i="25"/>
  <c r="EE11" i="25"/>
  <c r="BU11" i="25"/>
  <c r="BV11" i="25"/>
  <c r="BK11" i="25"/>
  <c r="BL11" i="25"/>
  <c r="BM11" i="25"/>
  <c r="BO11" i="25"/>
  <c r="BP11" i="25"/>
  <c r="BQ11" i="25"/>
  <c r="CE11" i="25"/>
  <c r="BN11" i="25"/>
  <c r="BR11" i="25"/>
  <c r="BW11" i="25"/>
  <c r="BZ11" i="25"/>
  <c r="CA11" i="25"/>
  <c r="CD11" i="25"/>
  <c r="CB11" i="25"/>
  <c r="BX11" i="25"/>
  <c r="CC11" i="25"/>
  <c r="CF11" i="25"/>
  <c r="BY11" i="25"/>
  <c r="CG11" i="25"/>
  <c r="EF11" i="25"/>
  <c r="CS11" i="25"/>
  <c r="CT11" i="25"/>
  <c r="CI11" i="25"/>
  <c r="CJ11" i="25"/>
  <c r="CK11" i="25"/>
  <c r="CM11" i="25"/>
  <c r="CN11" i="25"/>
  <c r="CO11" i="25"/>
  <c r="DC11" i="25"/>
  <c r="CL11" i="25"/>
  <c r="CP11" i="25"/>
  <c r="CU11" i="25"/>
  <c r="CX11" i="25"/>
  <c r="CY11" i="25"/>
  <c r="DB11" i="25"/>
  <c r="CZ11" i="25"/>
  <c r="CV11" i="25"/>
  <c r="DA11" i="25"/>
  <c r="DD11" i="25"/>
  <c r="CW11" i="25"/>
  <c r="DE11" i="25"/>
  <c r="EG11" i="25"/>
  <c r="EH11" i="25"/>
  <c r="EI11" i="25"/>
  <c r="EJ11" i="25"/>
  <c r="EK11" i="25"/>
  <c r="EL11" i="25"/>
  <c r="EN11" i="25"/>
  <c r="EZ11" i="25"/>
  <c r="K11" i="9"/>
  <c r="U11" i="9"/>
  <c r="V11" i="9"/>
  <c r="FC11" i="25"/>
  <c r="L11" i="9"/>
  <c r="X11" i="9"/>
  <c r="Y11" i="9"/>
  <c r="FF11" i="25"/>
  <c r="M11" i="9"/>
  <c r="AB11" i="9"/>
  <c r="FM11" i="25"/>
  <c r="N11" i="9"/>
  <c r="AF11" i="9"/>
  <c r="AJ11" i="9"/>
  <c r="AC11" i="9"/>
  <c r="AG11" i="9"/>
  <c r="AK11" i="9"/>
  <c r="AM11" i="9"/>
  <c r="AO11" i="9"/>
  <c r="AQ11" i="9"/>
  <c r="FT11" i="25"/>
  <c r="O11" i="9"/>
  <c r="DM11" i="25"/>
  <c r="DG11" i="25"/>
  <c r="DH11" i="25"/>
  <c r="DI11" i="25"/>
  <c r="DK11" i="25"/>
  <c r="DR11" i="25"/>
  <c r="DJ11" i="25"/>
  <c r="DL11" i="25"/>
  <c r="DN11" i="25"/>
  <c r="DO11" i="25"/>
  <c r="DP11" i="25"/>
  <c r="DQ11" i="25"/>
  <c r="DS11" i="25"/>
  <c r="GA11" i="25"/>
  <c r="P11" i="9"/>
  <c r="DV11" i="25"/>
  <c r="EA11" i="25"/>
  <c r="DT11" i="25"/>
  <c r="DU11" i="25"/>
  <c r="DW11" i="25"/>
  <c r="DX11" i="25"/>
  <c r="DY11" i="25"/>
  <c r="DZ11" i="25"/>
  <c r="EB11" i="25"/>
  <c r="GB11" i="25"/>
  <c r="Q11" i="9"/>
  <c r="S11" i="9"/>
  <c r="EM11" i="25"/>
  <c r="GH11" i="25"/>
  <c r="H11" i="9"/>
  <c r="AR11" i="9"/>
  <c r="D12" i="25"/>
  <c r="P12" i="25"/>
  <c r="AD12" i="25"/>
  <c r="AV12" i="25"/>
  <c r="BT12" i="25"/>
  <c r="CR12" i="25"/>
  <c r="J12" i="25"/>
  <c r="K12" i="25"/>
  <c r="L12" i="25"/>
  <c r="N12" i="25"/>
  <c r="U12" i="25"/>
  <c r="M12" i="25"/>
  <c r="O12" i="25"/>
  <c r="Q12" i="25"/>
  <c r="R12" i="25"/>
  <c r="S12" i="25"/>
  <c r="T12" i="25"/>
  <c r="V12" i="25"/>
  <c r="W12" i="25"/>
  <c r="EC12" i="25"/>
  <c r="X12" i="25"/>
  <c r="Y12" i="25"/>
  <c r="Z12" i="25"/>
  <c r="AB12" i="25"/>
  <c r="AI12" i="25"/>
  <c r="AA12" i="25"/>
  <c r="AC12" i="25"/>
  <c r="AE12" i="25"/>
  <c r="AF12" i="25"/>
  <c r="AG12" i="25"/>
  <c r="AH12" i="25"/>
  <c r="AJ12" i="25"/>
  <c r="AK12" i="25"/>
  <c r="ED12" i="25"/>
  <c r="AW12" i="25"/>
  <c r="AX12" i="25"/>
  <c r="AM12" i="25"/>
  <c r="AN12" i="25"/>
  <c r="AO12" i="25"/>
  <c r="AQ12" i="25"/>
  <c r="AR12" i="25"/>
  <c r="AS12" i="25"/>
  <c r="BG12" i="25"/>
  <c r="AP12" i="25"/>
  <c r="AT12" i="25"/>
  <c r="AY12" i="25"/>
  <c r="BB12" i="25"/>
  <c r="BC12" i="25"/>
  <c r="BF12" i="25"/>
  <c r="BD12" i="25"/>
  <c r="AZ12" i="25"/>
  <c r="BE12" i="25"/>
  <c r="BH12" i="25"/>
  <c r="BA12" i="25"/>
  <c r="BI12" i="25"/>
  <c r="EE12" i="25"/>
  <c r="BU12" i="25"/>
  <c r="BV12" i="25"/>
  <c r="BK12" i="25"/>
  <c r="BL12" i="25"/>
  <c r="BM12" i="25"/>
  <c r="BO12" i="25"/>
  <c r="BP12" i="25"/>
  <c r="BQ12" i="25"/>
  <c r="CE12" i="25"/>
  <c r="BN12" i="25"/>
  <c r="BR12" i="25"/>
  <c r="BW12" i="25"/>
  <c r="BZ12" i="25"/>
  <c r="CA12" i="25"/>
  <c r="CD12" i="25"/>
  <c r="CB12" i="25"/>
  <c r="BX12" i="25"/>
  <c r="CC12" i="25"/>
  <c r="CF12" i="25"/>
  <c r="BY12" i="25"/>
  <c r="CG12" i="25"/>
  <c r="EF12" i="25"/>
  <c r="CS12" i="25"/>
  <c r="CT12" i="25"/>
  <c r="CI12" i="25"/>
  <c r="CJ12" i="25"/>
  <c r="CK12" i="25"/>
  <c r="CM12" i="25"/>
  <c r="CN12" i="25"/>
  <c r="CO12" i="25"/>
  <c r="DC12" i="25"/>
  <c r="CL12" i="25"/>
  <c r="CP12" i="25"/>
  <c r="CU12" i="25"/>
  <c r="CX12" i="25"/>
  <c r="CY12" i="25"/>
  <c r="DB12" i="25"/>
  <c r="CZ12" i="25"/>
  <c r="CV12" i="25"/>
  <c r="DA12" i="25"/>
  <c r="DD12" i="25"/>
  <c r="CW12" i="25"/>
  <c r="DE12" i="25"/>
  <c r="EG12" i="25"/>
  <c r="EH12" i="25"/>
  <c r="EI12" i="25"/>
  <c r="EJ12" i="25"/>
  <c r="EK12" i="25"/>
  <c r="EL12" i="25"/>
  <c r="EN12" i="25"/>
  <c r="EZ12" i="25"/>
  <c r="K12" i="9"/>
  <c r="FC12" i="25"/>
  <c r="L12" i="9"/>
  <c r="FF12" i="25"/>
  <c r="M12" i="9"/>
  <c r="FM12" i="25"/>
  <c r="N12" i="9"/>
  <c r="FT12" i="25"/>
  <c r="O12" i="9"/>
  <c r="DM12" i="25"/>
  <c r="DG12" i="25"/>
  <c r="DH12" i="25"/>
  <c r="DI12" i="25"/>
  <c r="DK12" i="25"/>
  <c r="DR12" i="25"/>
  <c r="DJ12" i="25"/>
  <c r="DL12" i="25"/>
  <c r="DN12" i="25"/>
  <c r="DO12" i="25"/>
  <c r="DP12" i="25"/>
  <c r="DQ12" i="25"/>
  <c r="DS12" i="25"/>
  <c r="GA12" i="25"/>
  <c r="P12" i="9"/>
  <c r="DV12" i="25"/>
  <c r="EA12" i="25"/>
  <c r="DT12" i="25"/>
  <c r="DU12" i="25"/>
  <c r="DW12" i="25"/>
  <c r="DX12" i="25"/>
  <c r="DY12" i="25"/>
  <c r="DZ12" i="25"/>
  <c r="EB12" i="25"/>
  <c r="GB12" i="25"/>
  <c r="Q12" i="9"/>
  <c r="S12" i="9"/>
  <c r="EM12" i="25"/>
  <c r="GH12" i="25"/>
  <c r="H12" i="9"/>
  <c r="AP12" i="9"/>
  <c r="AR12" i="9"/>
  <c r="D13" i="25"/>
  <c r="P13" i="25"/>
  <c r="AD13" i="25"/>
  <c r="AV13" i="25"/>
  <c r="BT13" i="25"/>
  <c r="CR13" i="25"/>
  <c r="J13" i="25"/>
  <c r="K13" i="25"/>
  <c r="L13" i="25"/>
  <c r="N13" i="25"/>
  <c r="U13" i="25"/>
  <c r="M13" i="25"/>
  <c r="O13" i="25"/>
  <c r="Q13" i="25"/>
  <c r="R13" i="25"/>
  <c r="S13" i="25"/>
  <c r="T13" i="25"/>
  <c r="V13" i="25"/>
  <c r="W13" i="25"/>
  <c r="EC13" i="25"/>
  <c r="X13" i="25"/>
  <c r="Y13" i="25"/>
  <c r="Z13" i="25"/>
  <c r="AB13" i="25"/>
  <c r="AI13" i="25"/>
  <c r="AA13" i="25"/>
  <c r="AC13" i="25"/>
  <c r="AE13" i="25"/>
  <c r="AF13" i="25"/>
  <c r="AG13" i="25"/>
  <c r="AH13" i="25"/>
  <c r="AJ13" i="25"/>
  <c r="AK13" i="25"/>
  <c r="ED13" i="25"/>
  <c r="AW13" i="25"/>
  <c r="AX13" i="25"/>
  <c r="AM13" i="25"/>
  <c r="AN13" i="25"/>
  <c r="AO13" i="25"/>
  <c r="AQ13" i="25"/>
  <c r="AR13" i="25"/>
  <c r="AS13" i="25"/>
  <c r="BG13" i="25"/>
  <c r="AP13" i="25"/>
  <c r="AT13" i="25"/>
  <c r="AY13" i="25"/>
  <c r="BB13" i="25"/>
  <c r="BC13" i="25"/>
  <c r="BF13" i="25"/>
  <c r="BD13" i="25"/>
  <c r="AZ13" i="25"/>
  <c r="BE13" i="25"/>
  <c r="BH13" i="25"/>
  <c r="BA13" i="25"/>
  <c r="BI13" i="25"/>
  <c r="EE13" i="25"/>
  <c r="BU13" i="25"/>
  <c r="BV13" i="25"/>
  <c r="BK13" i="25"/>
  <c r="BL13" i="25"/>
  <c r="BM13" i="25"/>
  <c r="BO13" i="25"/>
  <c r="BP13" i="25"/>
  <c r="BQ13" i="25"/>
  <c r="CE13" i="25"/>
  <c r="BN13" i="25"/>
  <c r="BR13" i="25"/>
  <c r="BW13" i="25"/>
  <c r="BZ13" i="25"/>
  <c r="CA13" i="25"/>
  <c r="CD13" i="25"/>
  <c r="CB13" i="25"/>
  <c r="BX13" i="25"/>
  <c r="CC13" i="25"/>
  <c r="CF13" i="25"/>
  <c r="BY13" i="25"/>
  <c r="CG13" i="25"/>
  <c r="EF13" i="25"/>
  <c r="CS13" i="25"/>
  <c r="CT13" i="25"/>
  <c r="CI13" i="25"/>
  <c r="CJ13" i="25"/>
  <c r="CK13" i="25"/>
  <c r="CM13" i="25"/>
  <c r="CN13" i="25"/>
  <c r="CO13" i="25"/>
  <c r="DC13" i="25"/>
  <c r="CL13" i="25"/>
  <c r="CP13" i="25"/>
  <c r="CU13" i="25"/>
  <c r="CX13" i="25"/>
  <c r="CY13" i="25"/>
  <c r="DB13" i="25"/>
  <c r="CZ13" i="25"/>
  <c r="CV13" i="25"/>
  <c r="DA13" i="25"/>
  <c r="DD13" i="25"/>
  <c r="CW13" i="25"/>
  <c r="DE13" i="25"/>
  <c r="EG13" i="25"/>
  <c r="EH13" i="25"/>
  <c r="EI13" i="25"/>
  <c r="EJ13" i="25"/>
  <c r="EK13" i="25"/>
  <c r="EL13" i="25"/>
  <c r="EN13" i="25"/>
  <c r="EZ13" i="25"/>
  <c r="K13" i="9"/>
  <c r="FC13" i="25"/>
  <c r="L13" i="9"/>
  <c r="FF13" i="25"/>
  <c r="M13" i="9"/>
  <c r="FM13" i="25"/>
  <c r="N13" i="9"/>
  <c r="FT13" i="25"/>
  <c r="O13" i="9"/>
  <c r="DM13" i="25"/>
  <c r="DG13" i="25"/>
  <c r="DH13" i="25"/>
  <c r="DI13" i="25"/>
  <c r="DK13" i="25"/>
  <c r="DR13" i="25"/>
  <c r="DJ13" i="25"/>
  <c r="DL13" i="25"/>
  <c r="DN13" i="25"/>
  <c r="DO13" i="25"/>
  <c r="DP13" i="25"/>
  <c r="DQ13" i="25"/>
  <c r="DS13" i="25"/>
  <c r="GA13" i="25"/>
  <c r="P13" i="9"/>
  <c r="DV13" i="25"/>
  <c r="EA13" i="25"/>
  <c r="DT13" i="25"/>
  <c r="DU13" i="25"/>
  <c r="DW13" i="25"/>
  <c r="DX13" i="25"/>
  <c r="DY13" i="25"/>
  <c r="DZ13" i="25"/>
  <c r="EB13" i="25"/>
  <c r="GB13" i="25"/>
  <c r="Q13" i="9"/>
  <c r="S13" i="9"/>
  <c r="AR13" i="9"/>
  <c r="D14" i="25"/>
  <c r="P14" i="25"/>
  <c r="AD14" i="25"/>
  <c r="AV14" i="25"/>
  <c r="BT14" i="25"/>
  <c r="CR14" i="25"/>
  <c r="J14" i="25"/>
  <c r="K14" i="25"/>
  <c r="L14" i="25"/>
  <c r="N14" i="25"/>
  <c r="U14" i="25"/>
  <c r="M14" i="25"/>
  <c r="O14" i="25"/>
  <c r="Q14" i="25"/>
  <c r="R14" i="25"/>
  <c r="S14" i="25"/>
  <c r="T14" i="25"/>
  <c r="V14" i="25"/>
  <c r="W14" i="25"/>
  <c r="EC14" i="25"/>
  <c r="X14" i="25"/>
  <c r="Y14" i="25"/>
  <c r="Z14" i="25"/>
  <c r="AB14" i="25"/>
  <c r="AI14" i="25"/>
  <c r="AA14" i="25"/>
  <c r="AC14" i="25"/>
  <c r="AE14" i="25"/>
  <c r="AF14" i="25"/>
  <c r="AG14" i="25"/>
  <c r="AH14" i="25"/>
  <c r="AJ14" i="25"/>
  <c r="AK14" i="25"/>
  <c r="ED14" i="25"/>
  <c r="AW14" i="25"/>
  <c r="AX14" i="25"/>
  <c r="AM14" i="25"/>
  <c r="AN14" i="25"/>
  <c r="AO14" i="25"/>
  <c r="AQ14" i="25"/>
  <c r="AR14" i="25"/>
  <c r="AS14" i="25"/>
  <c r="BG14" i="25"/>
  <c r="AP14" i="25"/>
  <c r="AT14" i="25"/>
  <c r="AY14" i="25"/>
  <c r="BB14" i="25"/>
  <c r="BC14" i="25"/>
  <c r="BF14" i="25"/>
  <c r="BD14" i="25"/>
  <c r="AZ14" i="25"/>
  <c r="BE14" i="25"/>
  <c r="BH14" i="25"/>
  <c r="BA14" i="25"/>
  <c r="BI14" i="25"/>
  <c r="EE14" i="25"/>
  <c r="BU14" i="25"/>
  <c r="BV14" i="25"/>
  <c r="BK14" i="25"/>
  <c r="BL14" i="25"/>
  <c r="BM14" i="25"/>
  <c r="BO14" i="25"/>
  <c r="BP14" i="25"/>
  <c r="BQ14" i="25"/>
  <c r="CE14" i="25"/>
  <c r="BN14" i="25"/>
  <c r="BR14" i="25"/>
  <c r="BW14" i="25"/>
  <c r="BZ14" i="25"/>
  <c r="CA14" i="25"/>
  <c r="CD14" i="25"/>
  <c r="CB14" i="25"/>
  <c r="BX14" i="25"/>
  <c r="CC14" i="25"/>
  <c r="CF14" i="25"/>
  <c r="BY14" i="25"/>
  <c r="CG14" i="25"/>
  <c r="EF14" i="25"/>
  <c r="CS14" i="25"/>
  <c r="CT14" i="25"/>
  <c r="CI14" i="25"/>
  <c r="CJ14" i="25"/>
  <c r="CK14" i="25"/>
  <c r="CM14" i="25"/>
  <c r="CN14" i="25"/>
  <c r="CO14" i="25"/>
  <c r="DC14" i="25"/>
  <c r="CL14" i="25"/>
  <c r="CP14" i="25"/>
  <c r="CU14" i="25"/>
  <c r="CX14" i="25"/>
  <c r="CY14" i="25"/>
  <c r="DB14" i="25"/>
  <c r="CZ14" i="25"/>
  <c r="CV14" i="25"/>
  <c r="DA14" i="25"/>
  <c r="DD14" i="25"/>
  <c r="CW14" i="25"/>
  <c r="DE14" i="25"/>
  <c r="EG14" i="25"/>
  <c r="EH14" i="25"/>
  <c r="EI14" i="25"/>
  <c r="EJ14" i="25"/>
  <c r="EK14" i="25"/>
  <c r="EL14" i="25"/>
  <c r="EN14" i="25"/>
  <c r="EZ14" i="25"/>
  <c r="K14" i="9"/>
  <c r="FC14" i="25"/>
  <c r="L14" i="9"/>
  <c r="FF14" i="25"/>
  <c r="M14" i="9"/>
  <c r="FM14" i="25"/>
  <c r="N14" i="9"/>
  <c r="FT14" i="25"/>
  <c r="O14" i="9"/>
  <c r="DM14" i="25"/>
  <c r="DG14" i="25"/>
  <c r="DH14" i="25"/>
  <c r="DI14" i="25"/>
  <c r="DK14" i="25"/>
  <c r="DR14" i="25"/>
  <c r="DJ14" i="25"/>
  <c r="DL14" i="25"/>
  <c r="DN14" i="25"/>
  <c r="DO14" i="25"/>
  <c r="DP14" i="25"/>
  <c r="DQ14" i="25"/>
  <c r="DS14" i="25"/>
  <c r="GA14" i="25"/>
  <c r="P14" i="9"/>
  <c r="DV14" i="25"/>
  <c r="EA14" i="25"/>
  <c r="DT14" i="25"/>
  <c r="DU14" i="25"/>
  <c r="DW14" i="25"/>
  <c r="DX14" i="25"/>
  <c r="DY14" i="25"/>
  <c r="DZ14" i="25"/>
  <c r="EB14" i="25"/>
  <c r="GB14" i="25"/>
  <c r="Q14" i="9"/>
  <c r="S14" i="9"/>
  <c r="AR14" i="9"/>
  <c r="D15" i="25"/>
  <c r="P15" i="25"/>
  <c r="AD15" i="25"/>
  <c r="AV15" i="25"/>
  <c r="BT15" i="25"/>
  <c r="CR15" i="25"/>
  <c r="J15" i="25"/>
  <c r="K15" i="25"/>
  <c r="L15" i="25"/>
  <c r="N15" i="25"/>
  <c r="U15" i="25"/>
  <c r="M15" i="25"/>
  <c r="O15" i="25"/>
  <c r="Q15" i="25"/>
  <c r="R15" i="25"/>
  <c r="S15" i="25"/>
  <c r="T15" i="25"/>
  <c r="V15" i="25"/>
  <c r="W15" i="25"/>
  <c r="EC15" i="25"/>
  <c r="X15" i="25"/>
  <c r="Y15" i="25"/>
  <c r="Z15" i="25"/>
  <c r="AB15" i="25"/>
  <c r="AI15" i="25"/>
  <c r="AA15" i="25"/>
  <c r="AC15" i="25"/>
  <c r="AE15" i="25"/>
  <c r="AF15" i="25"/>
  <c r="AG15" i="25"/>
  <c r="AH15" i="25"/>
  <c r="AJ15" i="25"/>
  <c r="AK15" i="25"/>
  <c r="ED15" i="25"/>
  <c r="AW15" i="25"/>
  <c r="AX15" i="25"/>
  <c r="AM15" i="25"/>
  <c r="AN15" i="25"/>
  <c r="AO15" i="25"/>
  <c r="AQ15" i="25"/>
  <c r="AR15" i="25"/>
  <c r="AS15" i="25"/>
  <c r="BG15" i="25"/>
  <c r="AP15" i="25"/>
  <c r="AT15" i="25"/>
  <c r="AY15" i="25"/>
  <c r="BB15" i="25"/>
  <c r="BC15" i="25"/>
  <c r="BF15" i="25"/>
  <c r="BD15" i="25"/>
  <c r="AZ15" i="25"/>
  <c r="BE15" i="25"/>
  <c r="BH15" i="25"/>
  <c r="BA15" i="25"/>
  <c r="BI15" i="25"/>
  <c r="EE15" i="25"/>
  <c r="BU15" i="25"/>
  <c r="BV15" i="25"/>
  <c r="BK15" i="25"/>
  <c r="BL15" i="25"/>
  <c r="BM15" i="25"/>
  <c r="BO15" i="25"/>
  <c r="BP15" i="25"/>
  <c r="BQ15" i="25"/>
  <c r="CE15" i="25"/>
  <c r="BN15" i="25"/>
  <c r="BR15" i="25"/>
  <c r="BW15" i="25"/>
  <c r="BZ15" i="25"/>
  <c r="CA15" i="25"/>
  <c r="CD15" i="25"/>
  <c r="CB15" i="25"/>
  <c r="BX15" i="25"/>
  <c r="CC15" i="25"/>
  <c r="CF15" i="25"/>
  <c r="BY15" i="25"/>
  <c r="CG15" i="25"/>
  <c r="EF15" i="25"/>
  <c r="CS15" i="25"/>
  <c r="CT15" i="25"/>
  <c r="CI15" i="25"/>
  <c r="CJ15" i="25"/>
  <c r="CK15" i="25"/>
  <c r="CM15" i="25"/>
  <c r="CN15" i="25"/>
  <c r="CO15" i="25"/>
  <c r="DC15" i="25"/>
  <c r="CL15" i="25"/>
  <c r="CP15" i="25"/>
  <c r="CU15" i="25"/>
  <c r="CX15" i="25"/>
  <c r="CY15" i="25"/>
  <c r="DB15" i="25"/>
  <c r="CZ15" i="25"/>
  <c r="CV15" i="25"/>
  <c r="DA15" i="25"/>
  <c r="DD15" i="25"/>
  <c r="CW15" i="25"/>
  <c r="DE15" i="25"/>
  <c r="EG15" i="25"/>
  <c r="EH15" i="25"/>
  <c r="EI15" i="25"/>
  <c r="EJ15" i="25"/>
  <c r="EK15" i="25"/>
  <c r="EL15" i="25"/>
  <c r="EN15" i="25"/>
  <c r="EZ15" i="25"/>
  <c r="K15" i="9"/>
  <c r="FC15" i="25"/>
  <c r="L15" i="9"/>
  <c r="FF15" i="25"/>
  <c r="M15" i="9"/>
  <c r="FM15" i="25"/>
  <c r="N15" i="9"/>
  <c r="FT15" i="25"/>
  <c r="O15" i="9"/>
  <c r="DM15" i="25"/>
  <c r="DG15" i="25"/>
  <c r="DH15" i="25"/>
  <c r="DI15" i="25"/>
  <c r="DK15" i="25"/>
  <c r="DR15" i="25"/>
  <c r="DJ15" i="25"/>
  <c r="DL15" i="25"/>
  <c r="DN15" i="25"/>
  <c r="DO15" i="25"/>
  <c r="DP15" i="25"/>
  <c r="DQ15" i="25"/>
  <c r="DS15" i="25"/>
  <c r="GA15" i="25"/>
  <c r="P15" i="9"/>
  <c r="DV15" i="25"/>
  <c r="EA15" i="25"/>
  <c r="DT15" i="25"/>
  <c r="DU15" i="25"/>
  <c r="DW15" i="25"/>
  <c r="DX15" i="25"/>
  <c r="DY15" i="25"/>
  <c r="DZ15" i="25"/>
  <c r="EB15" i="25"/>
  <c r="GB15" i="25"/>
  <c r="Q15" i="9"/>
  <c r="S15" i="9"/>
  <c r="AR15" i="9"/>
  <c r="D16" i="25"/>
  <c r="EN16" i="25"/>
  <c r="P16" i="25"/>
  <c r="V16" i="25"/>
  <c r="W16" i="25"/>
  <c r="EC16" i="25"/>
  <c r="EZ16" i="25"/>
  <c r="K16" i="9"/>
  <c r="AD16" i="25"/>
  <c r="AJ16" i="25"/>
  <c r="AK16" i="25"/>
  <c r="ED16" i="25"/>
  <c r="FC16" i="25"/>
  <c r="L16" i="9"/>
  <c r="AV16" i="25"/>
  <c r="AW16" i="25"/>
  <c r="AX16" i="25"/>
  <c r="BH16" i="25"/>
  <c r="BI16" i="25"/>
  <c r="EE16" i="25"/>
  <c r="FF16" i="25"/>
  <c r="M16" i="9"/>
  <c r="BT16" i="25"/>
  <c r="BU16" i="25"/>
  <c r="BV16" i="25"/>
  <c r="CF16" i="25"/>
  <c r="CG16" i="25"/>
  <c r="EF16" i="25"/>
  <c r="FM16" i="25"/>
  <c r="N16" i="9"/>
  <c r="CR16" i="25"/>
  <c r="CS16" i="25"/>
  <c r="CT16" i="25"/>
  <c r="DD16" i="25"/>
  <c r="DE16" i="25"/>
  <c r="EG16" i="25"/>
  <c r="FT16" i="25"/>
  <c r="O16" i="9"/>
  <c r="DM16" i="25"/>
  <c r="DS16" i="25"/>
  <c r="GA16" i="25"/>
  <c r="P16" i="9"/>
  <c r="DV16" i="25"/>
  <c r="EB16" i="25"/>
  <c r="GB16" i="25"/>
  <c r="Q16" i="9"/>
  <c r="S16" i="9"/>
  <c r="AR16" i="9"/>
  <c r="D17" i="25"/>
  <c r="P17" i="25"/>
  <c r="AD17" i="25"/>
  <c r="AV17" i="25"/>
  <c r="BT17" i="25"/>
  <c r="CR17" i="25"/>
  <c r="J17" i="25"/>
  <c r="K17" i="25"/>
  <c r="L17" i="25"/>
  <c r="N17" i="25"/>
  <c r="U17" i="25"/>
  <c r="V17" i="25"/>
  <c r="W17" i="25"/>
  <c r="EC17" i="25"/>
  <c r="X17" i="25"/>
  <c r="Y17" i="25"/>
  <c r="Z17" i="25"/>
  <c r="AB17" i="25"/>
  <c r="AI17" i="25"/>
  <c r="AA17" i="25"/>
  <c r="AC17" i="25"/>
  <c r="AE17" i="25"/>
  <c r="AF17" i="25"/>
  <c r="AG17" i="25"/>
  <c r="AH17" i="25"/>
  <c r="AJ17" i="25"/>
  <c r="AK17" i="25"/>
  <c r="ED17" i="25"/>
  <c r="AW17" i="25"/>
  <c r="AX17" i="25"/>
  <c r="AM17" i="25"/>
  <c r="AN17" i="25"/>
  <c r="AO17" i="25"/>
  <c r="AQ17" i="25"/>
  <c r="AR17" i="25"/>
  <c r="AS17" i="25"/>
  <c r="BG17" i="25"/>
  <c r="AP17" i="25"/>
  <c r="AT17" i="25"/>
  <c r="AY17" i="25"/>
  <c r="BB17" i="25"/>
  <c r="BC17" i="25"/>
  <c r="BF17" i="25"/>
  <c r="BD17" i="25"/>
  <c r="AZ17" i="25"/>
  <c r="BE17" i="25"/>
  <c r="BH17" i="25"/>
  <c r="BA17" i="25"/>
  <c r="BI17" i="25"/>
  <c r="EE17" i="25"/>
  <c r="BU17" i="25"/>
  <c r="BV17" i="25"/>
  <c r="BK17" i="25"/>
  <c r="BL17" i="25"/>
  <c r="BM17" i="25"/>
  <c r="BO17" i="25"/>
  <c r="BP17" i="25"/>
  <c r="BQ17" i="25"/>
  <c r="CE17" i="25"/>
  <c r="BN17" i="25"/>
  <c r="BR17" i="25"/>
  <c r="BW17" i="25"/>
  <c r="BZ17" i="25"/>
  <c r="CA17" i="25"/>
  <c r="CD17" i="25"/>
  <c r="CB17" i="25"/>
  <c r="BX17" i="25"/>
  <c r="CC17" i="25"/>
  <c r="CF17" i="25"/>
  <c r="BY17" i="25"/>
  <c r="CG17" i="25"/>
  <c r="EF17" i="25"/>
  <c r="CS17" i="25"/>
  <c r="CT17" i="25"/>
  <c r="CI17" i="25"/>
  <c r="CJ17" i="25"/>
  <c r="CK17" i="25"/>
  <c r="CM17" i="25"/>
  <c r="CN17" i="25"/>
  <c r="CO17" i="25"/>
  <c r="DC17" i="25"/>
  <c r="CL17" i="25"/>
  <c r="CP17" i="25"/>
  <c r="CU17" i="25"/>
  <c r="CX17" i="25"/>
  <c r="CY17" i="25"/>
  <c r="DB17" i="25"/>
  <c r="CZ17" i="25"/>
  <c r="CV17" i="25"/>
  <c r="DA17" i="25"/>
  <c r="DD17" i="25"/>
  <c r="CW17" i="25"/>
  <c r="DE17" i="25"/>
  <c r="EG17" i="25"/>
  <c r="EH17" i="25"/>
  <c r="EI17" i="25"/>
  <c r="EJ17" i="25"/>
  <c r="EK17" i="25"/>
  <c r="EN17" i="25"/>
  <c r="EZ17" i="25"/>
  <c r="K17" i="9"/>
  <c r="FC17" i="25"/>
  <c r="L17" i="9"/>
  <c r="FF17" i="25"/>
  <c r="M17" i="9"/>
  <c r="FM17" i="25"/>
  <c r="N17" i="9"/>
  <c r="FT17" i="25"/>
  <c r="O17" i="9"/>
  <c r="DM17" i="25"/>
  <c r="DG17" i="25"/>
  <c r="DH17" i="25"/>
  <c r="DI17" i="25"/>
  <c r="DK17" i="25"/>
  <c r="DR17" i="25"/>
  <c r="DJ17" i="25"/>
  <c r="DL17" i="25"/>
  <c r="DN17" i="25"/>
  <c r="DO17" i="25"/>
  <c r="DP17" i="25"/>
  <c r="DQ17" i="25"/>
  <c r="DS17" i="25"/>
  <c r="GA17" i="25"/>
  <c r="P17" i="9"/>
  <c r="DV17" i="25"/>
  <c r="EA17" i="25"/>
  <c r="DT17" i="25"/>
  <c r="DU17" i="25"/>
  <c r="DW17" i="25"/>
  <c r="DX17" i="25"/>
  <c r="DY17" i="25"/>
  <c r="DZ17" i="25"/>
  <c r="EB17" i="25"/>
  <c r="GB17" i="25"/>
  <c r="Q17" i="9"/>
  <c r="S17" i="9"/>
  <c r="AR17" i="9"/>
  <c r="D18" i="25"/>
  <c r="P18" i="25"/>
  <c r="AD18" i="25"/>
  <c r="AV18" i="25"/>
  <c r="BT18" i="25"/>
  <c r="CR18" i="25"/>
  <c r="EN18" i="25"/>
  <c r="V18" i="25"/>
  <c r="W18" i="25"/>
  <c r="EC18" i="25"/>
  <c r="EZ18" i="25"/>
  <c r="K18" i="9"/>
  <c r="AJ18" i="25"/>
  <c r="AK18" i="25"/>
  <c r="ED18" i="25"/>
  <c r="FC18" i="25"/>
  <c r="L18" i="9"/>
  <c r="AW18" i="25"/>
  <c r="AX18" i="25"/>
  <c r="BH18" i="25"/>
  <c r="BI18" i="25"/>
  <c r="EE18" i="25"/>
  <c r="FF18" i="25"/>
  <c r="M18" i="9"/>
  <c r="BU18" i="25"/>
  <c r="BV18" i="25"/>
  <c r="CF18" i="25"/>
  <c r="CG18" i="25"/>
  <c r="EF18" i="25"/>
  <c r="FM18" i="25"/>
  <c r="N18" i="9"/>
  <c r="CS18" i="25"/>
  <c r="CT18" i="25"/>
  <c r="DD18" i="25"/>
  <c r="DE18" i="25"/>
  <c r="EG18" i="25"/>
  <c r="FT18" i="25"/>
  <c r="O18" i="9"/>
  <c r="DM18" i="25"/>
  <c r="DS18" i="25"/>
  <c r="GA18" i="25"/>
  <c r="P18" i="9"/>
  <c r="DV18" i="25"/>
  <c r="EB18" i="25"/>
  <c r="GB18" i="25"/>
  <c r="Q18" i="9"/>
  <c r="S18" i="9"/>
  <c r="AR18" i="9"/>
  <c r="D19" i="25"/>
  <c r="P19" i="25"/>
  <c r="AD19" i="25"/>
  <c r="AV19" i="25"/>
  <c r="BT19" i="25"/>
  <c r="CR19" i="25"/>
  <c r="EN19" i="25"/>
  <c r="V19" i="25"/>
  <c r="W19" i="25"/>
  <c r="EC19" i="25"/>
  <c r="EZ19" i="25"/>
  <c r="K19" i="9"/>
  <c r="AJ19" i="25"/>
  <c r="AK19" i="25"/>
  <c r="ED19" i="25"/>
  <c r="FC19" i="25"/>
  <c r="L19" i="9"/>
  <c r="AW19" i="25"/>
  <c r="AX19" i="25"/>
  <c r="BH19" i="25"/>
  <c r="BI19" i="25"/>
  <c r="EE19" i="25"/>
  <c r="FF19" i="25"/>
  <c r="M19" i="9"/>
  <c r="BU19" i="25"/>
  <c r="BV19" i="25"/>
  <c r="CF19" i="25"/>
  <c r="CG19" i="25"/>
  <c r="EF19" i="25"/>
  <c r="FM19" i="25"/>
  <c r="N19" i="9"/>
  <c r="CS19" i="25"/>
  <c r="CT19" i="25"/>
  <c r="DD19" i="25"/>
  <c r="DE19" i="25"/>
  <c r="EG19" i="25"/>
  <c r="FT19" i="25"/>
  <c r="O19" i="9"/>
  <c r="DM19" i="25"/>
  <c r="DS19" i="25"/>
  <c r="GA19" i="25"/>
  <c r="P19" i="9"/>
  <c r="DV19" i="25"/>
  <c r="EB19" i="25"/>
  <c r="GB19" i="25"/>
  <c r="Q19" i="9"/>
  <c r="S19" i="9"/>
  <c r="AR19" i="9"/>
  <c r="D8" i="25"/>
  <c r="P8" i="25"/>
  <c r="AD8" i="25"/>
  <c r="AV8" i="25"/>
  <c r="BT8" i="25"/>
  <c r="CR8" i="25"/>
  <c r="J8" i="25"/>
  <c r="K8" i="25"/>
  <c r="L8" i="25"/>
  <c r="N8" i="25"/>
  <c r="U8" i="25"/>
  <c r="M8" i="25"/>
  <c r="O8" i="25"/>
  <c r="Q8" i="25"/>
  <c r="R8" i="25"/>
  <c r="S8" i="25"/>
  <c r="T8" i="25"/>
  <c r="V8" i="25"/>
  <c r="W8" i="25"/>
  <c r="EC8" i="25"/>
  <c r="X8" i="25"/>
  <c r="Y8" i="25"/>
  <c r="Z8" i="25"/>
  <c r="AB8" i="25"/>
  <c r="AI8" i="25"/>
  <c r="AA8" i="25"/>
  <c r="AC8" i="25"/>
  <c r="AE8" i="25"/>
  <c r="AF8" i="25"/>
  <c r="AG8" i="25"/>
  <c r="AH8" i="25"/>
  <c r="AJ8" i="25"/>
  <c r="AK8" i="25"/>
  <c r="ED8" i="25"/>
  <c r="AW8" i="25"/>
  <c r="AX8" i="25"/>
  <c r="AM8" i="25"/>
  <c r="AN8" i="25"/>
  <c r="AO8" i="25"/>
  <c r="AQ8" i="25"/>
  <c r="AR8" i="25"/>
  <c r="AS8" i="25"/>
  <c r="BG8" i="25"/>
  <c r="AP8" i="25"/>
  <c r="AT8" i="25"/>
  <c r="AY8" i="25"/>
  <c r="BB8" i="25"/>
  <c r="BC8" i="25"/>
  <c r="BF8" i="25"/>
  <c r="BD8" i="25"/>
  <c r="AZ8" i="25"/>
  <c r="BE8" i="25"/>
  <c r="BH8" i="25"/>
  <c r="BA8" i="25"/>
  <c r="BI8" i="25"/>
  <c r="EE8" i="25"/>
  <c r="BU8" i="25"/>
  <c r="BV8" i="25"/>
  <c r="BK8" i="25"/>
  <c r="BL8" i="25"/>
  <c r="BM8" i="25"/>
  <c r="BO8" i="25"/>
  <c r="BP8" i="25"/>
  <c r="BQ8" i="25"/>
  <c r="CE8" i="25"/>
  <c r="BN8" i="25"/>
  <c r="BR8" i="25"/>
  <c r="BW8" i="25"/>
  <c r="BZ8" i="25"/>
  <c r="CA8" i="25"/>
  <c r="CD8" i="25"/>
  <c r="CB8" i="25"/>
  <c r="BX8" i="25"/>
  <c r="CC8" i="25"/>
  <c r="CF8" i="25"/>
  <c r="BY8" i="25"/>
  <c r="CG8" i="25"/>
  <c r="EF8" i="25"/>
  <c r="CS8" i="25"/>
  <c r="CT8" i="25"/>
  <c r="CI8" i="25"/>
  <c r="CJ8" i="25"/>
  <c r="CK8" i="25"/>
  <c r="CM8" i="25"/>
  <c r="CN8" i="25"/>
  <c r="CO8" i="25"/>
  <c r="DC8" i="25"/>
  <c r="CL8" i="25"/>
  <c r="CP8" i="25"/>
  <c r="CU8" i="25"/>
  <c r="CX8" i="25"/>
  <c r="CY8" i="25"/>
  <c r="DB8" i="25"/>
  <c r="CZ8" i="25"/>
  <c r="CV8" i="25"/>
  <c r="DA8" i="25"/>
  <c r="DD8" i="25"/>
  <c r="CW8" i="25"/>
  <c r="DE8" i="25"/>
  <c r="EG8" i="25"/>
  <c r="EH8" i="25"/>
  <c r="EI8" i="25"/>
  <c r="EJ8" i="25"/>
  <c r="EK8" i="25"/>
  <c r="EN8" i="25"/>
  <c r="EZ8" i="25"/>
  <c r="K8" i="9"/>
  <c r="FC8" i="25"/>
  <c r="L8" i="9"/>
  <c r="FF8" i="25"/>
  <c r="M8" i="9"/>
  <c r="FM8" i="25"/>
  <c r="N8" i="9"/>
  <c r="FT8" i="25"/>
  <c r="O8" i="9"/>
  <c r="DM8" i="25"/>
  <c r="DG8" i="25"/>
  <c r="DH8" i="25"/>
  <c r="DI8" i="25"/>
  <c r="DK8" i="25"/>
  <c r="DR8" i="25"/>
  <c r="DJ8" i="25"/>
  <c r="DL8" i="25"/>
  <c r="DN8" i="25"/>
  <c r="DO8" i="25"/>
  <c r="DP8" i="25"/>
  <c r="DQ8" i="25"/>
  <c r="DS8" i="25"/>
  <c r="GA8" i="25"/>
  <c r="P8" i="9"/>
  <c r="DV8" i="25"/>
  <c r="EA8" i="25"/>
  <c r="DT8" i="25"/>
  <c r="DU8" i="25"/>
  <c r="DW8" i="25"/>
  <c r="DX8" i="25"/>
  <c r="DY8" i="25"/>
  <c r="DZ8" i="25"/>
  <c r="EB8" i="25"/>
  <c r="GB8" i="25"/>
  <c r="Q8" i="9"/>
  <c r="S8" i="9"/>
  <c r="AR8" i="9"/>
  <c r="FA24" i="25"/>
  <c r="FB24" i="25"/>
  <c r="R442" i="33"/>
  <c r="FD24" i="25"/>
  <c r="FE24" i="25"/>
  <c r="R443" i="33"/>
  <c r="FK24" i="25"/>
  <c r="FL24" i="25"/>
  <c r="R444" i="33"/>
  <c r="FR24" i="25"/>
  <c r="FS24" i="25"/>
  <c r="R445" i="33"/>
  <c r="FY24" i="25"/>
  <c r="FZ24" i="25"/>
  <c r="R446" i="33"/>
  <c r="R450" i="33"/>
  <c r="R451" i="33"/>
  <c r="S448" i="33"/>
  <c r="T448" i="33"/>
  <c r="V24" i="9"/>
  <c r="U442" i="33"/>
  <c r="Y24" i="9"/>
  <c r="U443" i="33"/>
  <c r="AC24" i="9"/>
  <c r="U444" i="33"/>
  <c r="AG24" i="9"/>
  <c r="U445" i="33"/>
  <c r="AK24" i="9"/>
  <c r="U446" i="33"/>
  <c r="AM24" i="9"/>
  <c r="U450" i="33"/>
  <c r="AO24" i="9"/>
  <c r="U451" i="33"/>
  <c r="U448" i="33"/>
  <c r="V448" i="33"/>
  <c r="V449" i="33"/>
  <c r="GT24" i="25"/>
  <c r="GO24" i="25"/>
  <c r="J24" i="25"/>
  <c r="K24" i="25"/>
  <c r="L24" i="25"/>
  <c r="M24" i="25"/>
  <c r="N24" i="25"/>
  <c r="O24" i="25"/>
  <c r="Q24" i="25"/>
  <c r="X24" i="25"/>
  <c r="Y24" i="25"/>
  <c r="Z24" i="25"/>
  <c r="AA24" i="25"/>
  <c r="AB24" i="25"/>
  <c r="AC24" i="25"/>
  <c r="AE24" i="25"/>
  <c r="AM24" i="25"/>
  <c r="AN24" i="25"/>
  <c r="AO24" i="25"/>
  <c r="AP24" i="25"/>
  <c r="AQ24" i="25"/>
  <c r="AT24" i="25"/>
  <c r="AY24" i="25"/>
  <c r="AR24" i="25"/>
  <c r="AZ24" i="25"/>
  <c r="BA24" i="25"/>
  <c r="BK24" i="25"/>
  <c r="BL24" i="25"/>
  <c r="BM24" i="25"/>
  <c r="BN24" i="25"/>
  <c r="BO24" i="25"/>
  <c r="BR24" i="25"/>
  <c r="BW24" i="25"/>
  <c r="BP24" i="25"/>
  <c r="BX24" i="25"/>
  <c r="BY24" i="25"/>
  <c r="CI24" i="25"/>
  <c r="CJ24" i="25"/>
  <c r="CK24" i="25"/>
  <c r="CL24" i="25"/>
  <c r="CM24" i="25"/>
  <c r="CP24" i="25"/>
  <c r="CU24" i="25"/>
  <c r="CN24" i="25"/>
  <c r="CV24" i="25"/>
  <c r="CW24" i="25"/>
  <c r="GI24" i="25"/>
  <c r="GJ24" i="25"/>
  <c r="GP24" i="25"/>
  <c r="GQ24" i="25"/>
  <c r="FA25" i="25"/>
  <c r="FB25" i="25"/>
  <c r="R469" i="33"/>
  <c r="FD25" i="25"/>
  <c r="FE25" i="25"/>
  <c r="R470" i="33"/>
  <c r="FK25" i="25"/>
  <c r="FL25" i="25"/>
  <c r="R471" i="33"/>
  <c r="FR25" i="25"/>
  <c r="FS25" i="25"/>
  <c r="R472" i="33"/>
  <c r="FY25" i="25"/>
  <c r="FZ25" i="25"/>
  <c r="R473" i="33"/>
  <c r="R477" i="33"/>
  <c r="R478" i="33"/>
  <c r="S475" i="33"/>
  <c r="T475" i="33"/>
  <c r="V25" i="9"/>
  <c r="U469" i="33"/>
  <c r="Y25" i="9"/>
  <c r="U470" i="33"/>
  <c r="AC25" i="9"/>
  <c r="U471" i="33"/>
  <c r="AG25" i="9"/>
  <c r="U472" i="33"/>
  <c r="AK25" i="9"/>
  <c r="U473" i="33"/>
  <c r="AM25" i="9"/>
  <c r="U477" i="33"/>
  <c r="AO25" i="9"/>
  <c r="U478" i="33"/>
  <c r="U475" i="33"/>
  <c r="V475" i="33"/>
  <c r="V476" i="33"/>
  <c r="GT25" i="25"/>
  <c r="GO25" i="25"/>
  <c r="J25" i="25"/>
  <c r="K25" i="25"/>
  <c r="L25" i="25"/>
  <c r="M25" i="25"/>
  <c r="N25" i="25"/>
  <c r="O25" i="25"/>
  <c r="Q25" i="25"/>
  <c r="X25" i="25"/>
  <c r="Y25" i="25"/>
  <c r="Z25" i="25"/>
  <c r="AA25" i="25"/>
  <c r="AB25" i="25"/>
  <c r="AC25" i="25"/>
  <c r="AE25" i="25"/>
  <c r="AM25" i="25"/>
  <c r="AN25" i="25"/>
  <c r="AO25" i="25"/>
  <c r="AP25" i="25"/>
  <c r="AQ25" i="25"/>
  <c r="AT25" i="25"/>
  <c r="AY25" i="25"/>
  <c r="AR25" i="25"/>
  <c r="AZ25" i="25"/>
  <c r="BA25" i="25"/>
  <c r="BK25" i="25"/>
  <c r="BL25" i="25"/>
  <c r="BM25" i="25"/>
  <c r="BN25" i="25"/>
  <c r="BO25" i="25"/>
  <c r="BR25" i="25"/>
  <c r="BW25" i="25"/>
  <c r="BP25" i="25"/>
  <c r="BX25" i="25"/>
  <c r="BY25" i="25"/>
  <c r="CI25" i="25"/>
  <c r="CJ25" i="25"/>
  <c r="CK25" i="25"/>
  <c r="CL25" i="25"/>
  <c r="CM25" i="25"/>
  <c r="CP25" i="25"/>
  <c r="CU25" i="25"/>
  <c r="CN25" i="25"/>
  <c r="CV25" i="25"/>
  <c r="CW25" i="25"/>
  <c r="GI25" i="25"/>
  <c r="GJ25" i="25"/>
  <c r="GP25" i="25"/>
  <c r="GQ25" i="25"/>
  <c r="FA26" i="25"/>
  <c r="FB26" i="25"/>
  <c r="R496" i="33"/>
  <c r="FD26" i="25"/>
  <c r="FE26" i="25"/>
  <c r="R497" i="33"/>
  <c r="FK26" i="25"/>
  <c r="FL26" i="25"/>
  <c r="R498" i="33"/>
  <c r="FR26" i="25"/>
  <c r="FS26" i="25"/>
  <c r="R499" i="33"/>
  <c r="FY26" i="25"/>
  <c r="FZ26" i="25"/>
  <c r="R500" i="33"/>
  <c r="R504" i="33"/>
  <c r="R505" i="33"/>
  <c r="S502" i="33"/>
  <c r="T502" i="33"/>
  <c r="V26" i="9"/>
  <c r="U496" i="33"/>
  <c r="Y26" i="9"/>
  <c r="U497" i="33"/>
  <c r="AC26" i="9"/>
  <c r="U498" i="33"/>
  <c r="AG26" i="9"/>
  <c r="U499" i="33"/>
  <c r="AK26" i="9"/>
  <c r="U500" i="33"/>
  <c r="AM26" i="9"/>
  <c r="U504" i="33"/>
  <c r="AO26" i="9"/>
  <c r="U505" i="33"/>
  <c r="U502" i="33"/>
  <c r="V502" i="33"/>
  <c r="V503" i="33"/>
  <c r="GT26" i="25"/>
  <c r="GO26" i="25"/>
  <c r="J26" i="25"/>
  <c r="K26" i="25"/>
  <c r="L26" i="25"/>
  <c r="M26" i="25"/>
  <c r="N26" i="25"/>
  <c r="O26" i="25"/>
  <c r="Q26" i="25"/>
  <c r="X26" i="25"/>
  <c r="Y26" i="25"/>
  <c r="Z26" i="25"/>
  <c r="AA26" i="25"/>
  <c r="AB26" i="25"/>
  <c r="AC26" i="25"/>
  <c r="AE26" i="25"/>
  <c r="AM26" i="25"/>
  <c r="AN26" i="25"/>
  <c r="AO26" i="25"/>
  <c r="AP26" i="25"/>
  <c r="AQ26" i="25"/>
  <c r="AT26" i="25"/>
  <c r="AY26" i="25"/>
  <c r="AR26" i="25"/>
  <c r="AZ26" i="25"/>
  <c r="BA26" i="25"/>
  <c r="BK26" i="25"/>
  <c r="BL26" i="25"/>
  <c r="BM26" i="25"/>
  <c r="BN26" i="25"/>
  <c r="BO26" i="25"/>
  <c r="BR26" i="25"/>
  <c r="BW26" i="25"/>
  <c r="BP26" i="25"/>
  <c r="BX26" i="25"/>
  <c r="BY26" i="25"/>
  <c r="CI26" i="25"/>
  <c r="CJ26" i="25"/>
  <c r="CK26" i="25"/>
  <c r="CL26" i="25"/>
  <c r="CM26" i="25"/>
  <c r="CP26" i="25"/>
  <c r="CU26" i="25"/>
  <c r="CN26" i="25"/>
  <c r="CV26" i="25"/>
  <c r="CW26" i="25"/>
  <c r="GI26" i="25"/>
  <c r="GJ26" i="25"/>
  <c r="GP26" i="25"/>
  <c r="GQ26" i="25"/>
  <c r="FA27" i="25"/>
  <c r="FB27" i="25"/>
  <c r="R523" i="33"/>
  <c r="FD27" i="25"/>
  <c r="FE27" i="25"/>
  <c r="R524" i="33"/>
  <c r="FK27" i="25"/>
  <c r="FL27" i="25"/>
  <c r="R525" i="33"/>
  <c r="FR27" i="25"/>
  <c r="FS27" i="25"/>
  <c r="R526" i="33"/>
  <c r="FY27" i="25"/>
  <c r="FZ27" i="25"/>
  <c r="R527" i="33"/>
  <c r="R531" i="33"/>
  <c r="R532" i="33"/>
  <c r="S529" i="33"/>
  <c r="T529" i="33"/>
  <c r="V27" i="9"/>
  <c r="U523" i="33"/>
  <c r="Y27" i="9"/>
  <c r="U524" i="33"/>
  <c r="AC27" i="9"/>
  <c r="U525" i="33"/>
  <c r="AG27" i="9"/>
  <c r="U526" i="33"/>
  <c r="AK27" i="9"/>
  <c r="U527" i="33"/>
  <c r="AM27" i="9"/>
  <c r="U531" i="33"/>
  <c r="AO27" i="9"/>
  <c r="U532" i="33"/>
  <c r="U529" i="33"/>
  <c r="V529" i="33"/>
  <c r="V530" i="33"/>
  <c r="GT27" i="25"/>
  <c r="GO27" i="25"/>
  <c r="J27" i="25"/>
  <c r="K27" i="25"/>
  <c r="L27" i="25"/>
  <c r="M27" i="25"/>
  <c r="N27" i="25"/>
  <c r="O27" i="25"/>
  <c r="Q27" i="25"/>
  <c r="X27" i="25"/>
  <c r="Y27" i="25"/>
  <c r="Z27" i="25"/>
  <c r="AA27" i="25"/>
  <c r="AB27" i="25"/>
  <c r="AC27" i="25"/>
  <c r="AE27" i="25"/>
  <c r="AM27" i="25"/>
  <c r="AN27" i="25"/>
  <c r="AO27" i="25"/>
  <c r="AP27" i="25"/>
  <c r="AQ27" i="25"/>
  <c r="AT27" i="25"/>
  <c r="AY27" i="25"/>
  <c r="AR27" i="25"/>
  <c r="AZ27" i="25"/>
  <c r="BA27" i="25"/>
  <c r="BK27" i="25"/>
  <c r="BL27" i="25"/>
  <c r="BM27" i="25"/>
  <c r="BN27" i="25"/>
  <c r="BO27" i="25"/>
  <c r="BR27" i="25"/>
  <c r="BW27" i="25"/>
  <c r="BP27" i="25"/>
  <c r="BX27" i="25"/>
  <c r="BY27" i="25"/>
  <c r="CI27" i="25"/>
  <c r="CJ27" i="25"/>
  <c r="CK27" i="25"/>
  <c r="CL27" i="25"/>
  <c r="CM27" i="25"/>
  <c r="CP27" i="25"/>
  <c r="CU27" i="25"/>
  <c r="CN27" i="25"/>
  <c r="CV27" i="25"/>
  <c r="CW27" i="25"/>
  <c r="GI27" i="25"/>
  <c r="GJ27" i="25"/>
  <c r="GP27" i="25"/>
  <c r="GQ27" i="25"/>
  <c r="FA28" i="25"/>
  <c r="FB28" i="25"/>
  <c r="R550" i="33"/>
  <c r="FD28" i="25"/>
  <c r="FE28" i="25"/>
  <c r="R551" i="33"/>
  <c r="FK28" i="25"/>
  <c r="FL28" i="25"/>
  <c r="R552" i="33"/>
  <c r="FR28" i="25"/>
  <c r="FS28" i="25"/>
  <c r="R553" i="33"/>
  <c r="FY28" i="25"/>
  <c r="FZ28" i="25"/>
  <c r="R554" i="33"/>
  <c r="R558" i="33"/>
  <c r="R559" i="33"/>
  <c r="S556" i="33"/>
  <c r="T556" i="33"/>
  <c r="V28" i="9"/>
  <c r="U550" i="33"/>
  <c r="Y28" i="9"/>
  <c r="U551" i="33"/>
  <c r="AC28" i="9"/>
  <c r="U552" i="33"/>
  <c r="AG28" i="9"/>
  <c r="U553" i="33"/>
  <c r="AK28" i="9"/>
  <c r="U554" i="33"/>
  <c r="AM28" i="9"/>
  <c r="U558" i="33"/>
  <c r="AO28" i="9"/>
  <c r="U559" i="33"/>
  <c r="U556" i="33"/>
  <c r="V556" i="33"/>
  <c r="V557" i="33"/>
  <c r="GT28" i="25"/>
  <c r="GO28" i="25"/>
  <c r="J28" i="25"/>
  <c r="K28" i="25"/>
  <c r="L28" i="25"/>
  <c r="M28" i="25"/>
  <c r="N28" i="25"/>
  <c r="O28" i="25"/>
  <c r="Q28" i="25"/>
  <c r="X28" i="25"/>
  <c r="Y28" i="25"/>
  <c r="Z28" i="25"/>
  <c r="AA28" i="25"/>
  <c r="AB28" i="25"/>
  <c r="AC28" i="25"/>
  <c r="AE28" i="25"/>
  <c r="AM28" i="25"/>
  <c r="AN28" i="25"/>
  <c r="AO28" i="25"/>
  <c r="AP28" i="25"/>
  <c r="AQ28" i="25"/>
  <c r="AT28" i="25"/>
  <c r="AY28" i="25"/>
  <c r="AR28" i="25"/>
  <c r="AZ28" i="25"/>
  <c r="BA28" i="25"/>
  <c r="BK28" i="25"/>
  <c r="BL28" i="25"/>
  <c r="BM28" i="25"/>
  <c r="BN28" i="25"/>
  <c r="BO28" i="25"/>
  <c r="BR28" i="25"/>
  <c r="BW28" i="25"/>
  <c r="BP28" i="25"/>
  <c r="BX28" i="25"/>
  <c r="BY28" i="25"/>
  <c r="CI28" i="25"/>
  <c r="CJ28" i="25"/>
  <c r="CK28" i="25"/>
  <c r="CL28" i="25"/>
  <c r="CM28" i="25"/>
  <c r="CP28" i="25"/>
  <c r="CU28" i="25"/>
  <c r="CN28" i="25"/>
  <c r="CV28" i="25"/>
  <c r="CW28" i="25"/>
  <c r="GI28" i="25"/>
  <c r="GJ28" i="25"/>
  <c r="GP28" i="25"/>
  <c r="GQ28" i="25"/>
  <c r="FA29" i="25"/>
  <c r="FB29" i="25"/>
  <c r="R577" i="33"/>
  <c r="FD29" i="25"/>
  <c r="FE29" i="25"/>
  <c r="R578" i="33"/>
  <c r="FK29" i="25"/>
  <c r="FL29" i="25"/>
  <c r="R579" i="33"/>
  <c r="FR29" i="25"/>
  <c r="FS29" i="25"/>
  <c r="R580" i="33"/>
  <c r="FY29" i="25"/>
  <c r="FZ29" i="25"/>
  <c r="R581" i="33"/>
  <c r="R585" i="33"/>
  <c r="R586" i="33"/>
  <c r="S583" i="33"/>
  <c r="T583" i="33"/>
  <c r="V29" i="9"/>
  <c r="U577" i="33"/>
  <c r="Y29" i="9"/>
  <c r="U578" i="33"/>
  <c r="AC29" i="9"/>
  <c r="U579" i="33"/>
  <c r="AG29" i="9"/>
  <c r="U580" i="33"/>
  <c r="AK29" i="9"/>
  <c r="U581" i="33"/>
  <c r="AM29" i="9"/>
  <c r="U585" i="33"/>
  <c r="AO29" i="9"/>
  <c r="U586" i="33"/>
  <c r="U583" i="33"/>
  <c r="V583" i="33"/>
  <c r="V584" i="33"/>
  <c r="GT29" i="25"/>
  <c r="GO29" i="25"/>
  <c r="J29" i="25"/>
  <c r="K29" i="25"/>
  <c r="L29" i="25"/>
  <c r="M29" i="25"/>
  <c r="N29" i="25"/>
  <c r="O29" i="25"/>
  <c r="Q29" i="25"/>
  <c r="X29" i="25"/>
  <c r="Y29" i="25"/>
  <c r="Z29" i="25"/>
  <c r="AA29" i="25"/>
  <c r="AB29" i="25"/>
  <c r="AC29" i="25"/>
  <c r="AE29" i="25"/>
  <c r="AM29" i="25"/>
  <c r="AN29" i="25"/>
  <c r="AO29" i="25"/>
  <c r="AP29" i="25"/>
  <c r="AQ29" i="25"/>
  <c r="AT29" i="25"/>
  <c r="AY29" i="25"/>
  <c r="AR29" i="25"/>
  <c r="AZ29" i="25"/>
  <c r="BA29" i="25"/>
  <c r="BK29" i="25"/>
  <c r="BL29" i="25"/>
  <c r="BM29" i="25"/>
  <c r="BN29" i="25"/>
  <c r="BO29" i="25"/>
  <c r="BR29" i="25"/>
  <c r="BW29" i="25"/>
  <c r="BP29" i="25"/>
  <c r="BX29" i="25"/>
  <c r="BY29" i="25"/>
  <c r="CI29" i="25"/>
  <c r="CJ29" i="25"/>
  <c r="CK29" i="25"/>
  <c r="CL29" i="25"/>
  <c r="CM29" i="25"/>
  <c r="CP29" i="25"/>
  <c r="CU29" i="25"/>
  <c r="CN29" i="25"/>
  <c r="CV29" i="25"/>
  <c r="CW29" i="25"/>
  <c r="GI29" i="25"/>
  <c r="GJ29" i="25"/>
  <c r="GP29" i="25"/>
  <c r="GQ29" i="25"/>
  <c r="FA30" i="25"/>
  <c r="FB30" i="25"/>
  <c r="R604" i="33"/>
  <c r="FD30" i="25"/>
  <c r="FE30" i="25"/>
  <c r="R605" i="33"/>
  <c r="FK30" i="25"/>
  <c r="FL30" i="25"/>
  <c r="R606" i="33"/>
  <c r="FR30" i="25"/>
  <c r="FS30" i="25"/>
  <c r="R607" i="33"/>
  <c r="FY30" i="25"/>
  <c r="FZ30" i="25"/>
  <c r="R608" i="33"/>
  <c r="R612" i="33"/>
  <c r="R613" i="33"/>
  <c r="S610" i="33"/>
  <c r="T610" i="33"/>
  <c r="V30" i="9"/>
  <c r="U604" i="33"/>
  <c r="Y30" i="9"/>
  <c r="U605" i="33"/>
  <c r="AC30" i="9"/>
  <c r="U606" i="33"/>
  <c r="AG30" i="9"/>
  <c r="U607" i="33"/>
  <c r="AK30" i="9"/>
  <c r="U608" i="33"/>
  <c r="AM30" i="9"/>
  <c r="U612" i="33"/>
  <c r="AO30" i="9"/>
  <c r="U613" i="33"/>
  <c r="U610" i="33"/>
  <c r="V610" i="33"/>
  <c r="V611" i="33"/>
  <c r="GT30" i="25"/>
  <c r="GO30" i="25"/>
  <c r="J30" i="25"/>
  <c r="K30" i="25"/>
  <c r="L30" i="25"/>
  <c r="M30" i="25"/>
  <c r="N30" i="25"/>
  <c r="O30" i="25"/>
  <c r="Q30" i="25"/>
  <c r="X30" i="25"/>
  <c r="Y30" i="25"/>
  <c r="Z30" i="25"/>
  <c r="AA30" i="25"/>
  <c r="AB30" i="25"/>
  <c r="AC30" i="25"/>
  <c r="AE30" i="25"/>
  <c r="AM30" i="25"/>
  <c r="AN30" i="25"/>
  <c r="AO30" i="25"/>
  <c r="AP30" i="25"/>
  <c r="AQ30" i="25"/>
  <c r="AT30" i="25"/>
  <c r="AY30" i="25"/>
  <c r="AR30" i="25"/>
  <c r="AZ30" i="25"/>
  <c r="BA30" i="25"/>
  <c r="BK30" i="25"/>
  <c r="BL30" i="25"/>
  <c r="BM30" i="25"/>
  <c r="BN30" i="25"/>
  <c r="BO30" i="25"/>
  <c r="BR30" i="25"/>
  <c r="BW30" i="25"/>
  <c r="BP30" i="25"/>
  <c r="BX30" i="25"/>
  <c r="BY30" i="25"/>
  <c r="CI30" i="25"/>
  <c r="CJ30" i="25"/>
  <c r="CK30" i="25"/>
  <c r="CL30" i="25"/>
  <c r="CM30" i="25"/>
  <c r="CP30" i="25"/>
  <c r="CU30" i="25"/>
  <c r="CN30" i="25"/>
  <c r="CV30" i="25"/>
  <c r="CW30" i="25"/>
  <c r="GI30" i="25"/>
  <c r="GJ30" i="25"/>
  <c r="GP30" i="25"/>
  <c r="GQ30" i="25"/>
  <c r="FA31" i="25"/>
  <c r="FB31" i="25"/>
  <c r="R631" i="33"/>
  <c r="FD31" i="25"/>
  <c r="FE31" i="25"/>
  <c r="R632" i="33"/>
  <c r="FK31" i="25"/>
  <c r="FL31" i="25"/>
  <c r="R633" i="33"/>
  <c r="FR31" i="25"/>
  <c r="FS31" i="25"/>
  <c r="R634" i="33"/>
  <c r="FY31" i="25"/>
  <c r="FZ31" i="25"/>
  <c r="R635" i="33"/>
  <c r="R639" i="33"/>
  <c r="R640" i="33"/>
  <c r="S637" i="33"/>
  <c r="T637" i="33"/>
  <c r="V31" i="9"/>
  <c r="U631" i="33"/>
  <c r="Y31" i="9"/>
  <c r="U632" i="33"/>
  <c r="AC31" i="9"/>
  <c r="U633" i="33"/>
  <c r="AG31" i="9"/>
  <c r="U634" i="33"/>
  <c r="AK31" i="9"/>
  <c r="U635" i="33"/>
  <c r="AM31" i="9"/>
  <c r="U639" i="33"/>
  <c r="AO31" i="9"/>
  <c r="U640" i="33"/>
  <c r="U637" i="33"/>
  <c r="V637" i="33"/>
  <c r="V638" i="33"/>
  <c r="GT31" i="25"/>
  <c r="GO31" i="25"/>
  <c r="J31" i="25"/>
  <c r="K31" i="25"/>
  <c r="L31" i="25"/>
  <c r="M31" i="25"/>
  <c r="N31" i="25"/>
  <c r="O31" i="25"/>
  <c r="Q31" i="25"/>
  <c r="X31" i="25"/>
  <c r="Y31" i="25"/>
  <c r="Z31" i="25"/>
  <c r="AA31" i="25"/>
  <c r="AB31" i="25"/>
  <c r="AC31" i="25"/>
  <c r="AE31" i="25"/>
  <c r="AM31" i="25"/>
  <c r="AN31" i="25"/>
  <c r="AO31" i="25"/>
  <c r="AP31" i="25"/>
  <c r="AQ31" i="25"/>
  <c r="AT31" i="25"/>
  <c r="AY31" i="25"/>
  <c r="AR31" i="25"/>
  <c r="AZ31" i="25"/>
  <c r="BA31" i="25"/>
  <c r="BK31" i="25"/>
  <c r="BL31" i="25"/>
  <c r="BM31" i="25"/>
  <c r="BN31" i="25"/>
  <c r="BO31" i="25"/>
  <c r="BR31" i="25"/>
  <c r="BW31" i="25"/>
  <c r="BP31" i="25"/>
  <c r="BX31" i="25"/>
  <c r="BY31" i="25"/>
  <c r="CI31" i="25"/>
  <c r="CJ31" i="25"/>
  <c r="CK31" i="25"/>
  <c r="CL31" i="25"/>
  <c r="CM31" i="25"/>
  <c r="CP31" i="25"/>
  <c r="CU31" i="25"/>
  <c r="CN31" i="25"/>
  <c r="CV31" i="25"/>
  <c r="CW31" i="25"/>
  <c r="GI31" i="25"/>
  <c r="GJ31" i="25"/>
  <c r="GP31" i="25"/>
  <c r="GQ31" i="25"/>
  <c r="FA32" i="25"/>
  <c r="FB32" i="25"/>
  <c r="R658" i="33"/>
  <c r="FD32" i="25"/>
  <c r="FE32" i="25"/>
  <c r="R659" i="33"/>
  <c r="FK32" i="25"/>
  <c r="FL32" i="25"/>
  <c r="R660" i="33"/>
  <c r="FR32" i="25"/>
  <c r="FS32" i="25"/>
  <c r="R661" i="33"/>
  <c r="FY32" i="25"/>
  <c r="FZ32" i="25"/>
  <c r="R662" i="33"/>
  <c r="R666" i="33"/>
  <c r="R667" i="33"/>
  <c r="S664" i="33"/>
  <c r="T664" i="33"/>
  <c r="V32" i="9"/>
  <c r="U658" i="33"/>
  <c r="Y32" i="9"/>
  <c r="U659" i="33"/>
  <c r="AC32" i="9"/>
  <c r="U660" i="33"/>
  <c r="AG32" i="9"/>
  <c r="U661" i="33"/>
  <c r="AK32" i="9"/>
  <c r="U662" i="33"/>
  <c r="AM32" i="9"/>
  <c r="U666" i="33"/>
  <c r="AO32" i="9"/>
  <c r="U667" i="33"/>
  <c r="U664" i="33"/>
  <c r="V664" i="33"/>
  <c r="V665" i="33"/>
  <c r="GT32" i="25"/>
  <c r="GO32" i="25"/>
  <c r="J32" i="25"/>
  <c r="K32" i="25"/>
  <c r="L32" i="25"/>
  <c r="M32" i="25"/>
  <c r="N32" i="25"/>
  <c r="O32" i="25"/>
  <c r="Q32" i="25"/>
  <c r="X32" i="25"/>
  <c r="Y32" i="25"/>
  <c r="Z32" i="25"/>
  <c r="AA32" i="25"/>
  <c r="AB32" i="25"/>
  <c r="AC32" i="25"/>
  <c r="AE32" i="25"/>
  <c r="AM32" i="25"/>
  <c r="AN32" i="25"/>
  <c r="AO32" i="25"/>
  <c r="AP32" i="25"/>
  <c r="AQ32" i="25"/>
  <c r="AT32" i="25"/>
  <c r="AY32" i="25"/>
  <c r="AR32" i="25"/>
  <c r="AZ32" i="25"/>
  <c r="BA32" i="25"/>
  <c r="BK32" i="25"/>
  <c r="BL32" i="25"/>
  <c r="BM32" i="25"/>
  <c r="BN32" i="25"/>
  <c r="BO32" i="25"/>
  <c r="BR32" i="25"/>
  <c r="BW32" i="25"/>
  <c r="BP32" i="25"/>
  <c r="BX32" i="25"/>
  <c r="BY32" i="25"/>
  <c r="CI32" i="25"/>
  <c r="CJ32" i="25"/>
  <c r="CK32" i="25"/>
  <c r="CL32" i="25"/>
  <c r="CM32" i="25"/>
  <c r="CP32" i="25"/>
  <c r="CU32" i="25"/>
  <c r="CN32" i="25"/>
  <c r="CV32" i="25"/>
  <c r="CW32" i="25"/>
  <c r="GI32" i="25"/>
  <c r="GJ32" i="25"/>
  <c r="GP32" i="25"/>
  <c r="GQ32" i="25"/>
  <c r="FA33" i="25"/>
  <c r="FB33" i="25"/>
  <c r="R685" i="33"/>
  <c r="FD33" i="25"/>
  <c r="FE33" i="25"/>
  <c r="R686" i="33"/>
  <c r="FK33" i="25"/>
  <c r="FL33" i="25"/>
  <c r="R687" i="33"/>
  <c r="FR33" i="25"/>
  <c r="FS33" i="25"/>
  <c r="R688" i="33"/>
  <c r="FY33" i="25"/>
  <c r="FZ33" i="25"/>
  <c r="R689" i="33"/>
  <c r="R693" i="33"/>
  <c r="R694" i="33"/>
  <c r="S691" i="33"/>
  <c r="T691" i="33"/>
  <c r="V33" i="9"/>
  <c r="U685" i="33"/>
  <c r="Y33" i="9"/>
  <c r="U686" i="33"/>
  <c r="AC33" i="9"/>
  <c r="U687" i="33"/>
  <c r="AG33" i="9"/>
  <c r="U688" i="33"/>
  <c r="AK33" i="9"/>
  <c r="U689" i="33"/>
  <c r="AM33" i="9"/>
  <c r="U693" i="33"/>
  <c r="AO33" i="9"/>
  <c r="U694" i="33"/>
  <c r="U691" i="33"/>
  <c r="V691" i="33"/>
  <c r="V692" i="33"/>
  <c r="GT33" i="25"/>
  <c r="GO33" i="25"/>
  <c r="J33" i="25"/>
  <c r="K33" i="25"/>
  <c r="L33" i="25"/>
  <c r="M33" i="25"/>
  <c r="N33" i="25"/>
  <c r="O33" i="25"/>
  <c r="Q33" i="25"/>
  <c r="X33" i="25"/>
  <c r="Y33" i="25"/>
  <c r="Z33" i="25"/>
  <c r="AA33" i="25"/>
  <c r="AB33" i="25"/>
  <c r="AC33" i="25"/>
  <c r="AE33" i="25"/>
  <c r="AM33" i="25"/>
  <c r="AN33" i="25"/>
  <c r="AO33" i="25"/>
  <c r="AP33" i="25"/>
  <c r="AQ33" i="25"/>
  <c r="AT33" i="25"/>
  <c r="AY33" i="25"/>
  <c r="AR33" i="25"/>
  <c r="AZ33" i="25"/>
  <c r="BA33" i="25"/>
  <c r="BK33" i="25"/>
  <c r="BL33" i="25"/>
  <c r="BM33" i="25"/>
  <c r="BN33" i="25"/>
  <c r="BO33" i="25"/>
  <c r="BR33" i="25"/>
  <c r="BW33" i="25"/>
  <c r="BP33" i="25"/>
  <c r="BX33" i="25"/>
  <c r="BY33" i="25"/>
  <c r="CI33" i="25"/>
  <c r="CJ33" i="25"/>
  <c r="CK33" i="25"/>
  <c r="CL33" i="25"/>
  <c r="CM33" i="25"/>
  <c r="CP33" i="25"/>
  <c r="CU33" i="25"/>
  <c r="CN33" i="25"/>
  <c r="CV33" i="25"/>
  <c r="CW33" i="25"/>
  <c r="GI33" i="25"/>
  <c r="GJ33" i="25"/>
  <c r="GP33" i="25"/>
  <c r="GQ33" i="25"/>
  <c r="FA34" i="25"/>
  <c r="FB34" i="25"/>
  <c r="R712" i="33"/>
  <c r="FD34" i="25"/>
  <c r="FE34" i="25"/>
  <c r="R713" i="33"/>
  <c r="FK34" i="25"/>
  <c r="FL34" i="25"/>
  <c r="R714" i="33"/>
  <c r="FR34" i="25"/>
  <c r="FS34" i="25"/>
  <c r="R715" i="33"/>
  <c r="FY34" i="25"/>
  <c r="FZ34" i="25"/>
  <c r="R716" i="33"/>
  <c r="R720" i="33"/>
  <c r="R721" i="33"/>
  <c r="S718" i="33"/>
  <c r="T718" i="33"/>
  <c r="V34" i="9"/>
  <c r="U712" i="33"/>
  <c r="Y34" i="9"/>
  <c r="U713" i="33"/>
  <c r="AC34" i="9"/>
  <c r="U714" i="33"/>
  <c r="AG34" i="9"/>
  <c r="U715" i="33"/>
  <c r="AK34" i="9"/>
  <c r="U716" i="33"/>
  <c r="AM34" i="9"/>
  <c r="U720" i="33"/>
  <c r="AO34" i="9"/>
  <c r="U721" i="33"/>
  <c r="U718" i="33"/>
  <c r="V718" i="33"/>
  <c r="V719" i="33"/>
  <c r="GT34" i="25"/>
  <c r="GO34" i="25"/>
  <c r="J34" i="25"/>
  <c r="K34" i="25"/>
  <c r="L34" i="25"/>
  <c r="M34" i="25"/>
  <c r="N34" i="25"/>
  <c r="O34" i="25"/>
  <c r="Q34" i="25"/>
  <c r="X34" i="25"/>
  <c r="Y34" i="25"/>
  <c r="Z34" i="25"/>
  <c r="AA34" i="25"/>
  <c r="AB34" i="25"/>
  <c r="AC34" i="25"/>
  <c r="AE34" i="25"/>
  <c r="AM34" i="25"/>
  <c r="AN34" i="25"/>
  <c r="AO34" i="25"/>
  <c r="AP34" i="25"/>
  <c r="AQ34" i="25"/>
  <c r="AT34" i="25"/>
  <c r="AY34" i="25"/>
  <c r="AR34" i="25"/>
  <c r="AZ34" i="25"/>
  <c r="BA34" i="25"/>
  <c r="BK34" i="25"/>
  <c r="BL34" i="25"/>
  <c r="BM34" i="25"/>
  <c r="BN34" i="25"/>
  <c r="BO34" i="25"/>
  <c r="BR34" i="25"/>
  <c r="BW34" i="25"/>
  <c r="BP34" i="25"/>
  <c r="BX34" i="25"/>
  <c r="BY34" i="25"/>
  <c r="CI34" i="25"/>
  <c r="CJ34" i="25"/>
  <c r="CK34" i="25"/>
  <c r="CL34" i="25"/>
  <c r="CM34" i="25"/>
  <c r="CP34" i="25"/>
  <c r="CU34" i="25"/>
  <c r="CN34" i="25"/>
  <c r="CV34" i="25"/>
  <c r="CW34" i="25"/>
  <c r="GI34" i="25"/>
  <c r="GJ34" i="25"/>
  <c r="GP34" i="25"/>
  <c r="GQ34" i="25"/>
  <c r="FA35" i="25"/>
  <c r="FB35" i="25"/>
  <c r="R739" i="33"/>
  <c r="FD35" i="25"/>
  <c r="FE35" i="25"/>
  <c r="R740" i="33"/>
  <c r="FK35" i="25"/>
  <c r="FL35" i="25"/>
  <c r="R741" i="33"/>
  <c r="FR35" i="25"/>
  <c r="FS35" i="25"/>
  <c r="R742" i="33"/>
  <c r="FY35" i="25"/>
  <c r="FZ35" i="25"/>
  <c r="R743" i="33"/>
  <c r="R747" i="33"/>
  <c r="R748" i="33"/>
  <c r="S745" i="33"/>
  <c r="T745" i="33"/>
  <c r="V35" i="9"/>
  <c r="U739" i="33"/>
  <c r="Y35" i="9"/>
  <c r="U740" i="33"/>
  <c r="AC35" i="9"/>
  <c r="U741" i="33"/>
  <c r="AG35" i="9"/>
  <c r="U742" i="33"/>
  <c r="AK35" i="9"/>
  <c r="U743" i="33"/>
  <c r="AM35" i="9"/>
  <c r="U747" i="33"/>
  <c r="AO35" i="9"/>
  <c r="U748" i="33"/>
  <c r="U745" i="33"/>
  <c r="V745" i="33"/>
  <c r="V746" i="33"/>
  <c r="GT35" i="25"/>
  <c r="GO35" i="25"/>
  <c r="J35" i="25"/>
  <c r="K35" i="25"/>
  <c r="L35" i="25"/>
  <c r="M35" i="25"/>
  <c r="N35" i="25"/>
  <c r="O35" i="25"/>
  <c r="Q35" i="25"/>
  <c r="X35" i="25"/>
  <c r="Y35" i="25"/>
  <c r="Z35" i="25"/>
  <c r="AA35" i="25"/>
  <c r="AB35" i="25"/>
  <c r="AC35" i="25"/>
  <c r="AE35" i="25"/>
  <c r="AM35" i="25"/>
  <c r="AN35" i="25"/>
  <c r="AO35" i="25"/>
  <c r="AP35" i="25"/>
  <c r="AQ35" i="25"/>
  <c r="AT35" i="25"/>
  <c r="AY35" i="25"/>
  <c r="AR35" i="25"/>
  <c r="AZ35" i="25"/>
  <c r="BA35" i="25"/>
  <c r="BK35" i="25"/>
  <c r="BL35" i="25"/>
  <c r="BM35" i="25"/>
  <c r="BN35" i="25"/>
  <c r="BO35" i="25"/>
  <c r="BR35" i="25"/>
  <c r="BW35" i="25"/>
  <c r="BP35" i="25"/>
  <c r="BX35" i="25"/>
  <c r="BY35" i="25"/>
  <c r="CI35" i="25"/>
  <c r="CJ35" i="25"/>
  <c r="CK35" i="25"/>
  <c r="CL35" i="25"/>
  <c r="CM35" i="25"/>
  <c r="CP35" i="25"/>
  <c r="CU35" i="25"/>
  <c r="CN35" i="25"/>
  <c r="CV35" i="25"/>
  <c r="CW35" i="25"/>
  <c r="GI35" i="25"/>
  <c r="GJ35" i="25"/>
  <c r="GP35" i="25"/>
  <c r="GQ35" i="25"/>
  <c r="FA36" i="25"/>
  <c r="FB36" i="25"/>
  <c r="R766" i="33"/>
  <c r="FD36" i="25"/>
  <c r="FE36" i="25"/>
  <c r="R767" i="33"/>
  <c r="FK36" i="25"/>
  <c r="FL36" i="25"/>
  <c r="R768" i="33"/>
  <c r="FR36" i="25"/>
  <c r="FS36" i="25"/>
  <c r="R769" i="33"/>
  <c r="FY36" i="25"/>
  <c r="FZ36" i="25"/>
  <c r="R770" i="33"/>
  <c r="R774" i="33"/>
  <c r="R775" i="33"/>
  <c r="S772" i="33"/>
  <c r="T772" i="33"/>
  <c r="V36" i="9"/>
  <c r="U766" i="33"/>
  <c r="Y36" i="9"/>
  <c r="U767" i="33"/>
  <c r="AC36" i="9"/>
  <c r="U768" i="33"/>
  <c r="AG36" i="9"/>
  <c r="U769" i="33"/>
  <c r="AK36" i="9"/>
  <c r="U770" i="33"/>
  <c r="AM36" i="9"/>
  <c r="U774" i="33"/>
  <c r="AO36" i="9"/>
  <c r="U775" i="33"/>
  <c r="U772" i="33"/>
  <c r="V772" i="33"/>
  <c r="V773" i="33"/>
  <c r="GT36" i="25"/>
  <c r="GO36" i="25"/>
  <c r="J36" i="25"/>
  <c r="K36" i="25"/>
  <c r="L36" i="25"/>
  <c r="M36" i="25"/>
  <c r="N36" i="25"/>
  <c r="O36" i="25"/>
  <c r="Q36" i="25"/>
  <c r="X36" i="25"/>
  <c r="Y36" i="25"/>
  <c r="Z36" i="25"/>
  <c r="AA36" i="25"/>
  <c r="AB36" i="25"/>
  <c r="AC36" i="25"/>
  <c r="AE36" i="25"/>
  <c r="AM36" i="25"/>
  <c r="AN36" i="25"/>
  <c r="AO36" i="25"/>
  <c r="AP36" i="25"/>
  <c r="AQ36" i="25"/>
  <c r="AT36" i="25"/>
  <c r="AY36" i="25"/>
  <c r="AR36" i="25"/>
  <c r="AZ36" i="25"/>
  <c r="BA36" i="25"/>
  <c r="BK36" i="25"/>
  <c r="BL36" i="25"/>
  <c r="BM36" i="25"/>
  <c r="BN36" i="25"/>
  <c r="BO36" i="25"/>
  <c r="BR36" i="25"/>
  <c r="BW36" i="25"/>
  <c r="BP36" i="25"/>
  <c r="BX36" i="25"/>
  <c r="BY36" i="25"/>
  <c r="CI36" i="25"/>
  <c r="CJ36" i="25"/>
  <c r="CK36" i="25"/>
  <c r="CL36" i="25"/>
  <c r="CM36" i="25"/>
  <c r="CP36" i="25"/>
  <c r="CU36" i="25"/>
  <c r="CN36" i="25"/>
  <c r="CV36" i="25"/>
  <c r="CW36" i="25"/>
  <c r="GI36" i="25"/>
  <c r="GJ36" i="25"/>
  <c r="GP36" i="25"/>
  <c r="GQ36" i="25"/>
  <c r="FA37" i="25"/>
  <c r="FB37" i="25"/>
  <c r="R793" i="33"/>
  <c r="FD37" i="25"/>
  <c r="FE37" i="25"/>
  <c r="R794" i="33"/>
  <c r="FK37" i="25"/>
  <c r="FL37" i="25"/>
  <c r="R795" i="33"/>
  <c r="FR37" i="25"/>
  <c r="FS37" i="25"/>
  <c r="R796" i="33"/>
  <c r="FY37" i="25"/>
  <c r="FZ37" i="25"/>
  <c r="R797" i="33"/>
  <c r="R801" i="33"/>
  <c r="R802" i="33"/>
  <c r="S799" i="33"/>
  <c r="T799" i="33"/>
  <c r="V37" i="9"/>
  <c r="U793" i="33"/>
  <c r="Y37" i="9"/>
  <c r="U794" i="33"/>
  <c r="AC37" i="9"/>
  <c r="U795" i="33"/>
  <c r="AG37" i="9"/>
  <c r="U796" i="33"/>
  <c r="AK37" i="9"/>
  <c r="U797" i="33"/>
  <c r="AM37" i="9"/>
  <c r="U801" i="33"/>
  <c r="AO37" i="9"/>
  <c r="U802" i="33"/>
  <c r="U799" i="33"/>
  <c r="V799" i="33"/>
  <c r="V800" i="33"/>
  <c r="GT37" i="25"/>
  <c r="GO37" i="25"/>
  <c r="J37" i="25"/>
  <c r="K37" i="25"/>
  <c r="L37" i="25"/>
  <c r="M37" i="25"/>
  <c r="N37" i="25"/>
  <c r="O37" i="25"/>
  <c r="Q37" i="25"/>
  <c r="X37" i="25"/>
  <c r="Y37" i="25"/>
  <c r="Z37" i="25"/>
  <c r="AA37" i="25"/>
  <c r="AB37" i="25"/>
  <c r="AC37" i="25"/>
  <c r="AE37" i="25"/>
  <c r="AM37" i="25"/>
  <c r="AN37" i="25"/>
  <c r="AO37" i="25"/>
  <c r="AP37" i="25"/>
  <c r="AQ37" i="25"/>
  <c r="AT37" i="25"/>
  <c r="AY37" i="25"/>
  <c r="AR37" i="25"/>
  <c r="AZ37" i="25"/>
  <c r="BA37" i="25"/>
  <c r="BK37" i="25"/>
  <c r="BL37" i="25"/>
  <c r="BM37" i="25"/>
  <c r="BN37" i="25"/>
  <c r="BO37" i="25"/>
  <c r="BR37" i="25"/>
  <c r="BW37" i="25"/>
  <c r="BP37" i="25"/>
  <c r="BX37" i="25"/>
  <c r="BY37" i="25"/>
  <c r="CI37" i="25"/>
  <c r="CJ37" i="25"/>
  <c r="CK37" i="25"/>
  <c r="CL37" i="25"/>
  <c r="CM37" i="25"/>
  <c r="CP37" i="25"/>
  <c r="CU37" i="25"/>
  <c r="CN37" i="25"/>
  <c r="CV37" i="25"/>
  <c r="CW37" i="25"/>
  <c r="GI37" i="25"/>
  <c r="GJ37" i="25"/>
  <c r="GP37" i="25"/>
  <c r="GQ37" i="25"/>
  <c r="FA38" i="25"/>
  <c r="FB38" i="25"/>
  <c r="R820" i="33"/>
  <c r="FD38" i="25"/>
  <c r="FE38" i="25"/>
  <c r="R821" i="33"/>
  <c r="FK38" i="25"/>
  <c r="FL38" i="25"/>
  <c r="R822" i="33"/>
  <c r="FR38" i="25"/>
  <c r="FS38" i="25"/>
  <c r="R823" i="33"/>
  <c r="FY38" i="25"/>
  <c r="FZ38" i="25"/>
  <c r="R824" i="33"/>
  <c r="R828" i="33"/>
  <c r="R829" i="33"/>
  <c r="S826" i="33"/>
  <c r="T826" i="33"/>
  <c r="V38" i="9"/>
  <c r="U820" i="33"/>
  <c r="Y38" i="9"/>
  <c r="U821" i="33"/>
  <c r="AC38" i="9"/>
  <c r="U822" i="33"/>
  <c r="AG38" i="9"/>
  <c r="U823" i="33"/>
  <c r="AK38" i="9"/>
  <c r="U824" i="33"/>
  <c r="AM38" i="9"/>
  <c r="U828" i="33"/>
  <c r="AO38" i="9"/>
  <c r="U829" i="33"/>
  <c r="U826" i="33"/>
  <c r="V826" i="33"/>
  <c r="V827" i="33"/>
  <c r="GT38" i="25"/>
  <c r="GO38" i="25"/>
  <c r="J38" i="25"/>
  <c r="K38" i="25"/>
  <c r="L38" i="25"/>
  <c r="M38" i="25"/>
  <c r="N38" i="25"/>
  <c r="O38" i="25"/>
  <c r="Q38" i="25"/>
  <c r="X38" i="25"/>
  <c r="Y38" i="25"/>
  <c r="Z38" i="25"/>
  <c r="AA38" i="25"/>
  <c r="AB38" i="25"/>
  <c r="AC38" i="25"/>
  <c r="AE38" i="25"/>
  <c r="AM38" i="25"/>
  <c r="AN38" i="25"/>
  <c r="AO38" i="25"/>
  <c r="AP38" i="25"/>
  <c r="AQ38" i="25"/>
  <c r="AT38" i="25"/>
  <c r="AY38" i="25"/>
  <c r="AR38" i="25"/>
  <c r="AZ38" i="25"/>
  <c r="BA38" i="25"/>
  <c r="BK38" i="25"/>
  <c r="BL38" i="25"/>
  <c r="BM38" i="25"/>
  <c r="BN38" i="25"/>
  <c r="BO38" i="25"/>
  <c r="BR38" i="25"/>
  <c r="BW38" i="25"/>
  <c r="BP38" i="25"/>
  <c r="BX38" i="25"/>
  <c r="BY38" i="25"/>
  <c r="CI38" i="25"/>
  <c r="CJ38" i="25"/>
  <c r="CK38" i="25"/>
  <c r="CL38" i="25"/>
  <c r="CM38" i="25"/>
  <c r="CP38" i="25"/>
  <c r="CU38" i="25"/>
  <c r="CN38" i="25"/>
  <c r="CV38" i="25"/>
  <c r="CW38" i="25"/>
  <c r="GI38" i="25"/>
  <c r="GJ38" i="25"/>
  <c r="GP38" i="25"/>
  <c r="GQ38" i="25"/>
  <c r="FA39" i="25"/>
  <c r="FB39" i="25"/>
  <c r="R847" i="33"/>
  <c r="FD39" i="25"/>
  <c r="FE39" i="25"/>
  <c r="R848" i="33"/>
  <c r="FK39" i="25"/>
  <c r="FL39" i="25"/>
  <c r="R849" i="33"/>
  <c r="FR39" i="25"/>
  <c r="FS39" i="25"/>
  <c r="R850" i="33"/>
  <c r="FY39" i="25"/>
  <c r="FZ39" i="25"/>
  <c r="R851" i="33"/>
  <c r="R855" i="33"/>
  <c r="R856" i="33"/>
  <c r="S853" i="33"/>
  <c r="T853" i="33"/>
  <c r="V39" i="9"/>
  <c r="U847" i="33"/>
  <c r="Y39" i="9"/>
  <c r="U848" i="33"/>
  <c r="AC39" i="9"/>
  <c r="U849" i="33"/>
  <c r="AG39" i="9"/>
  <c r="U850" i="33"/>
  <c r="AK39" i="9"/>
  <c r="U851" i="33"/>
  <c r="AM39" i="9"/>
  <c r="U855" i="33"/>
  <c r="AO39" i="9"/>
  <c r="U856" i="33"/>
  <c r="U853" i="33"/>
  <c r="V853" i="33"/>
  <c r="V854" i="33"/>
  <c r="GT39" i="25"/>
  <c r="GO39" i="25"/>
  <c r="J39" i="25"/>
  <c r="K39" i="25"/>
  <c r="L39" i="25"/>
  <c r="M39" i="25"/>
  <c r="N39" i="25"/>
  <c r="O39" i="25"/>
  <c r="Q39" i="25"/>
  <c r="X39" i="25"/>
  <c r="Y39" i="25"/>
  <c r="Z39" i="25"/>
  <c r="AA39" i="25"/>
  <c r="AB39" i="25"/>
  <c r="AC39" i="25"/>
  <c r="AE39" i="25"/>
  <c r="AM39" i="25"/>
  <c r="AN39" i="25"/>
  <c r="AO39" i="25"/>
  <c r="AP39" i="25"/>
  <c r="AQ39" i="25"/>
  <c r="AT39" i="25"/>
  <c r="AY39" i="25"/>
  <c r="AR39" i="25"/>
  <c r="AZ39" i="25"/>
  <c r="BA39" i="25"/>
  <c r="BK39" i="25"/>
  <c r="BL39" i="25"/>
  <c r="BM39" i="25"/>
  <c r="BN39" i="25"/>
  <c r="BO39" i="25"/>
  <c r="BR39" i="25"/>
  <c r="BW39" i="25"/>
  <c r="BP39" i="25"/>
  <c r="BX39" i="25"/>
  <c r="BY39" i="25"/>
  <c r="CI39" i="25"/>
  <c r="CJ39" i="25"/>
  <c r="CK39" i="25"/>
  <c r="CL39" i="25"/>
  <c r="CM39" i="25"/>
  <c r="CP39" i="25"/>
  <c r="CU39" i="25"/>
  <c r="CN39" i="25"/>
  <c r="CV39" i="25"/>
  <c r="CW39" i="25"/>
  <c r="GI39" i="25"/>
  <c r="GJ39" i="25"/>
  <c r="GP39" i="25"/>
  <c r="GQ39" i="25"/>
  <c r="FA40" i="25"/>
  <c r="FB40" i="25"/>
  <c r="R874" i="33"/>
  <c r="FD40" i="25"/>
  <c r="FE40" i="25"/>
  <c r="R875" i="33"/>
  <c r="FK40" i="25"/>
  <c r="FL40" i="25"/>
  <c r="R876" i="33"/>
  <c r="FR40" i="25"/>
  <c r="FS40" i="25"/>
  <c r="R877" i="33"/>
  <c r="FY40" i="25"/>
  <c r="FZ40" i="25"/>
  <c r="R878" i="33"/>
  <c r="R882" i="33"/>
  <c r="R883" i="33"/>
  <c r="S880" i="33"/>
  <c r="T880" i="33"/>
  <c r="V40" i="9"/>
  <c r="U874" i="33"/>
  <c r="Y40" i="9"/>
  <c r="U875" i="33"/>
  <c r="AC40" i="9"/>
  <c r="U876" i="33"/>
  <c r="AG40" i="9"/>
  <c r="U877" i="33"/>
  <c r="AK40" i="9"/>
  <c r="U878" i="33"/>
  <c r="AM40" i="9"/>
  <c r="U882" i="33"/>
  <c r="AO40" i="9"/>
  <c r="U883" i="33"/>
  <c r="U880" i="33"/>
  <c r="V880" i="33"/>
  <c r="V881" i="33"/>
  <c r="GT40" i="25"/>
  <c r="GO40" i="25"/>
  <c r="J40" i="25"/>
  <c r="K40" i="25"/>
  <c r="L40" i="25"/>
  <c r="M40" i="25"/>
  <c r="N40" i="25"/>
  <c r="O40" i="25"/>
  <c r="Q40" i="25"/>
  <c r="X40" i="25"/>
  <c r="Y40" i="25"/>
  <c r="Z40" i="25"/>
  <c r="AA40" i="25"/>
  <c r="AB40" i="25"/>
  <c r="AC40" i="25"/>
  <c r="AE40" i="25"/>
  <c r="AM40" i="25"/>
  <c r="AN40" i="25"/>
  <c r="AO40" i="25"/>
  <c r="AP40" i="25"/>
  <c r="AQ40" i="25"/>
  <c r="AT40" i="25"/>
  <c r="AY40" i="25"/>
  <c r="AR40" i="25"/>
  <c r="AZ40" i="25"/>
  <c r="BA40" i="25"/>
  <c r="BK40" i="25"/>
  <c r="BL40" i="25"/>
  <c r="BM40" i="25"/>
  <c r="BN40" i="25"/>
  <c r="BO40" i="25"/>
  <c r="BR40" i="25"/>
  <c r="BW40" i="25"/>
  <c r="BP40" i="25"/>
  <c r="BX40" i="25"/>
  <c r="BY40" i="25"/>
  <c r="CI40" i="25"/>
  <c r="CJ40" i="25"/>
  <c r="CK40" i="25"/>
  <c r="CL40" i="25"/>
  <c r="CM40" i="25"/>
  <c r="CP40" i="25"/>
  <c r="CU40" i="25"/>
  <c r="CN40" i="25"/>
  <c r="CV40" i="25"/>
  <c r="CW40" i="25"/>
  <c r="GI40" i="25"/>
  <c r="GJ40" i="25"/>
  <c r="GP40" i="25"/>
  <c r="GQ40" i="25"/>
  <c r="FA41" i="25"/>
  <c r="FB41" i="25"/>
  <c r="R901" i="33"/>
  <c r="FD41" i="25"/>
  <c r="FE41" i="25"/>
  <c r="R902" i="33"/>
  <c r="FK41" i="25"/>
  <c r="FL41" i="25"/>
  <c r="R903" i="33"/>
  <c r="FR41" i="25"/>
  <c r="FS41" i="25"/>
  <c r="R904" i="33"/>
  <c r="FY41" i="25"/>
  <c r="FZ41" i="25"/>
  <c r="R905" i="33"/>
  <c r="R909" i="33"/>
  <c r="R910" i="33"/>
  <c r="S907" i="33"/>
  <c r="T907" i="33"/>
  <c r="V41" i="9"/>
  <c r="U901" i="33"/>
  <c r="Y41" i="9"/>
  <c r="U902" i="33"/>
  <c r="AC41" i="9"/>
  <c r="U903" i="33"/>
  <c r="AG41" i="9"/>
  <c r="U904" i="33"/>
  <c r="AK41" i="9"/>
  <c r="U905" i="33"/>
  <c r="AM41" i="9"/>
  <c r="U909" i="33"/>
  <c r="AO41" i="9"/>
  <c r="U910" i="33"/>
  <c r="U907" i="33"/>
  <c r="V907" i="33"/>
  <c r="V908" i="33"/>
  <c r="GT41" i="25"/>
  <c r="GO41" i="25"/>
  <c r="J41" i="25"/>
  <c r="K41" i="25"/>
  <c r="L41" i="25"/>
  <c r="M41" i="25"/>
  <c r="N41" i="25"/>
  <c r="O41" i="25"/>
  <c r="Q41" i="25"/>
  <c r="X41" i="25"/>
  <c r="Y41" i="25"/>
  <c r="Z41" i="25"/>
  <c r="AA41" i="25"/>
  <c r="AB41" i="25"/>
  <c r="AC41" i="25"/>
  <c r="AE41" i="25"/>
  <c r="AM41" i="25"/>
  <c r="AN41" i="25"/>
  <c r="AO41" i="25"/>
  <c r="AP41" i="25"/>
  <c r="AQ41" i="25"/>
  <c r="AT41" i="25"/>
  <c r="AY41" i="25"/>
  <c r="AR41" i="25"/>
  <c r="AZ41" i="25"/>
  <c r="BA41" i="25"/>
  <c r="BK41" i="25"/>
  <c r="BL41" i="25"/>
  <c r="BM41" i="25"/>
  <c r="BN41" i="25"/>
  <c r="BO41" i="25"/>
  <c r="BR41" i="25"/>
  <c r="BW41" i="25"/>
  <c r="BP41" i="25"/>
  <c r="BX41" i="25"/>
  <c r="BY41" i="25"/>
  <c r="CI41" i="25"/>
  <c r="CJ41" i="25"/>
  <c r="CK41" i="25"/>
  <c r="CL41" i="25"/>
  <c r="CM41" i="25"/>
  <c r="CP41" i="25"/>
  <c r="CU41" i="25"/>
  <c r="CN41" i="25"/>
  <c r="CV41" i="25"/>
  <c r="CW41" i="25"/>
  <c r="GI41" i="25"/>
  <c r="GJ41" i="25"/>
  <c r="GP41" i="25"/>
  <c r="GQ41" i="25"/>
  <c r="FA42" i="25"/>
  <c r="FB42" i="25"/>
  <c r="R928" i="33"/>
  <c r="FD42" i="25"/>
  <c r="FE42" i="25"/>
  <c r="R929" i="33"/>
  <c r="FK42" i="25"/>
  <c r="FL42" i="25"/>
  <c r="R930" i="33"/>
  <c r="FR42" i="25"/>
  <c r="FS42" i="25"/>
  <c r="R931" i="33"/>
  <c r="FY42" i="25"/>
  <c r="FZ42" i="25"/>
  <c r="R932" i="33"/>
  <c r="R936" i="33"/>
  <c r="R937" i="33"/>
  <c r="S934" i="33"/>
  <c r="T934" i="33"/>
  <c r="V42" i="9"/>
  <c r="U928" i="33"/>
  <c r="Y42" i="9"/>
  <c r="U929" i="33"/>
  <c r="AC42" i="9"/>
  <c r="U930" i="33"/>
  <c r="AG42" i="9"/>
  <c r="U931" i="33"/>
  <c r="AK42" i="9"/>
  <c r="U932" i="33"/>
  <c r="AM42" i="9"/>
  <c r="U936" i="33"/>
  <c r="AO42" i="9"/>
  <c r="U937" i="33"/>
  <c r="U934" i="33"/>
  <c r="V934" i="33"/>
  <c r="V935" i="33"/>
  <c r="GT42" i="25"/>
  <c r="GO42" i="25"/>
  <c r="J42" i="25"/>
  <c r="K42" i="25"/>
  <c r="L42" i="25"/>
  <c r="M42" i="25"/>
  <c r="N42" i="25"/>
  <c r="O42" i="25"/>
  <c r="Q42" i="25"/>
  <c r="X42" i="25"/>
  <c r="Y42" i="25"/>
  <c r="Z42" i="25"/>
  <c r="AA42" i="25"/>
  <c r="AB42" i="25"/>
  <c r="AC42" i="25"/>
  <c r="AE42" i="25"/>
  <c r="AM42" i="25"/>
  <c r="AN42" i="25"/>
  <c r="AO42" i="25"/>
  <c r="AP42" i="25"/>
  <c r="AQ42" i="25"/>
  <c r="AT42" i="25"/>
  <c r="AY42" i="25"/>
  <c r="AR42" i="25"/>
  <c r="AZ42" i="25"/>
  <c r="BA42" i="25"/>
  <c r="BK42" i="25"/>
  <c r="BL42" i="25"/>
  <c r="BM42" i="25"/>
  <c r="BN42" i="25"/>
  <c r="BO42" i="25"/>
  <c r="BR42" i="25"/>
  <c r="BW42" i="25"/>
  <c r="BP42" i="25"/>
  <c r="BX42" i="25"/>
  <c r="BY42" i="25"/>
  <c r="CI42" i="25"/>
  <c r="CJ42" i="25"/>
  <c r="CK42" i="25"/>
  <c r="CL42" i="25"/>
  <c r="CM42" i="25"/>
  <c r="CP42" i="25"/>
  <c r="CU42" i="25"/>
  <c r="CN42" i="25"/>
  <c r="CV42" i="25"/>
  <c r="CW42" i="25"/>
  <c r="GI42" i="25"/>
  <c r="GJ42" i="25"/>
  <c r="GP42" i="25"/>
  <c r="GQ42" i="25"/>
  <c r="FA43" i="25"/>
  <c r="FB43" i="25"/>
  <c r="R955" i="33"/>
  <c r="FD43" i="25"/>
  <c r="FE43" i="25"/>
  <c r="R956" i="33"/>
  <c r="FK43" i="25"/>
  <c r="FL43" i="25"/>
  <c r="R957" i="33"/>
  <c r="FR43" i="25"/>
  <c r="FS43" i="25"/>
  <c r="R958" i="33"/>
  <c r="FY43" i="25"/>
  <c r="FZ43" i="25"/>
  <c r="R959" i="33"/>
  <c r="R963" i="33"/>
  <c r="R964" i="33"/>
  <c r="S961" i="33"/>
  <c r="T961" i="33"/>
  <c r="V43" i="9"/>
  <c r="U955" i="33"/>
  <c r="Y43" i="9"/>
  <c r="U956" i="33"/>
  <c r="AC43" i="9"/>
  <c r="U957" i="33"/>
  <c r="AG43" i="9"/>
  <c r="U958" i="33"/>
  <c r="AK43" i="9"/>
  <c r="U959" i="33"/>
  <c r="AM43" i="9"/>
  <c r="U963" i="33"/>
  <c r="AO43" i="9"/>
  <c r="U964" i="33"/>
  <c r="U961" i="33"/>
  <c r="V961" i="33"/>
  <c r="V962" i="33"/>
  <c r="GT43" i="25"/>
  <c r="GO43" i="25"/>
  <c r="J43" i="25"/>
  <c r="K43" i="25"/>
  <c r="L43" i="25"/>
  <c r="M43" i="25"/>
  <c r="N43" i="25"/>
  <c r="O43" i="25"/>
  <c r="Q43" i="25"/>
  <c r="X43" i="25"/>
  <c r="Y43" i="25"/>
  <c r="Z43" i="25"/>
  <c r="AA43" i="25"/>
  <c r="AB43" i="25"/>
  <c r="AC43" i="25"/>
  <c r="AE43" i="25"/>
  <c r="AM43" i="25"/>
  <c r="AN43" i="25"/>
  <c r="AO43" i="25"/>
  <c r="AP43" i="25"/>
  <c r="AQ43" i="25"/>
  <c r="AT43" i="25"/>
  <c r="AY43" i="25"/>
  <c r="AR43" i="25"/>
  <c r="AZ43" i="25"/>
  <c r="BA43" i="25"/>
  <c r="BK43" i="25"/>
  <c r="BL43" i="25"/>
  <c r="BM43" i="25"/>
  <c r="BN43" i="25"/>
  <c r="BO43" i="25"/>
  <c r="BR43" i="25"/>
  <c r="BW43" i="25"/>
  <c r="BP43" i="25"/>
  <c r="BX43" i="25"/>
  <c r="BY43" i="25"/>
  <c r="CI43" i="25"/>
  <c r="CJ43" i="25"/>
  <c r="CK43" i="25"/>
  <c r="CL43" i="25"/>
  <c r="CM43" i="25"/>
  <c r="CP43" i="25"/>
  <c r="CU43" i="25"/>
  <c r="CN43" i="25"/>
  <c r="CV43" i="25"/>
  <c r="CW43" i="25"/>
  <c r="GI43" i="25"/>
  <c r="GJ43" i="25"/>
  <c r="GP43" i="25"/>
  <c r="GQ43" i="25"/>
  <c r="FA44" i="25"/>
  <c r="FB44" i="25"/>
  <c r="R982" i="33"/>
  <c r="FD44" i="25"/>
  <c r="FE44" i="25"/>
  <c r="R983" i="33"/>
  <c r="FK44" i="25"/>
  <c r="FL44" i="25"/>
  <c r="R984" i="33"/>
  <c r="FR44" i="25"/>
  <c r="FS44" i="25"/>
  <c r="R985" i="33"/>
  <c r="FY44" i="25"/>
  <c r="FZ44" i="25"/>
  <c r="R986" i="33"/>
  <c r="R990" i="33"/>
  <c r="R991" i="33"/>
  <c r="S988" i="33"/>
  <c r="T988" i="33"/>
  <c r="V44" i="9"/>
  <c r="U982" i="33"/>
  <c r="Y44" i="9"/>
  <c r="U983" i="33"/>
  <c r="AC44" i="9"/>
  <c r="U984" i="33"/>
  <c r="AG44" i="9"/>
  <c r="U985" i="33"/>
  <c r="AK44" i="9"/>
  <c r="U986" i="33"/>
  <c r="AM44" i="9"/>
  <c r="U990" i="33"/>
  <c r="AO44" i="9"/>
  <c r="U991" i="33"/>
  <c r="U988" i="33"/>
  <c r="V988" i="33"/>
  <c r="V989" i="33"/>
  <c r="GT44" i="25"/>
  <c r="GO44" i="25"/>
  <c r="J44" i="25"/>
  <c r="K44" i="25"/>
  <c r="L44" i="25"/>
  <c r="M44" i="25"/>
  <c r="N44" i="25"/>
  <c r="O44" i="25"/>
  <c r="Q44" i="25"/>
  <c r="X44" i="25"/>
  <c r="Y44" i="25"/>
  <c r="Z44" i="25"/>
  <c r="AA44" i="25"/>
  <c r="AB44" i="25"/>
  <c r="AC44" i="25"/>
  <c r="AE44" i="25"/>
  <c r="AM44" i="25"/>
  <c r="AN44" i="25"/>
  <c r="AO44" i="25"/>
  <c r="AP44" i="25"/>
  <c r="AQ44" i="25"/>
  <c r="AT44" i="25"/>
  <c r="AY44" i="25"/>
  <c r="AR44" i="25"/>
  <c r="AZ44" i="25"/>
  <c r="BA44" i="25"/>
  <c r="BK44" i="25"/>
  <c r="BL44" i="25"/>
  <c r="BM44" i="25"/>
  <c r="BN44" i="25"/>
  <c r="BO44" i="25"/>
  <c r="BR44" i="25"/>
  <c r="BW44" i="25"/>
  <c r="BP44" i="25"/>
  <c r="BX44" i="25"/>
  <c r="BY44" i="25"/>
  <c r="CI44" i="25"/>
  <c r="CJ44" i="25"/>
  <c r="CK44" i="25"/>
  <c r="CL44" i="25"/>
  <c r="CM44" i="25"/>
  <c r="CP44" i="25"/>
  <c r="CU44" i="25"/>
  <c r="CN44" i="25"/>
  <c r="CV44" i="25"/>
  <c r="CW44" i="25"/>
  <c r="GI44" i="25"/>
  <c r="GJ44" i="25"/>
  <c r="GP44" i="25"/>
  <c r="GQ44" i="25"/>
  <c r="FA45" i="25"/>
  <c r="FB45" i="25"/>
  <c r="R1009" i="33"/>
  <c r="FD45" i="25"/>
  <c r="FE45" i="25"/>
  <c r="R1010" i="33"/>
  <c r="FK45" i="25"/>
  <c r="FL45" i="25"/>
  <c r="R1011" i="33"/>
  <c r="FR45" i="25"/>
  <c r="FS45" i="25"/>
  <c r="R1012" i="33"/>
  <c r="FY45" i="25"/>
  <c r="FZ45" i="25"/>
  <c r="R1013" i="33"/>
  <c r="R1017" i="33"/>
  <c r="R1018" i="33"/>
  <c r="S1015" i="33"/>
  <c r="T1015" i="33"/>
  <c r="V45" i="9"/>
  <c r="U1009" i="33"/>
  <c r="Y45" i="9"/>
  <c r="U1010" i="33"/>
  <c r="AC45" i="9"/>
  <c r="U1011" i="33"/>
  <c r="AG45" i="9"/>
  <c r="U1012" i="33"/>
  <c r="AK45" i="9"/>
  <c r="U1013" i="33"/>
  <c r="AM45" i="9"/>
  <c r="U1017" i="33"/>
  <c r="AO45" i="9"/>
  <c r="U1018" i="33"/>
  <c r="U1015" i="33"/>
  <c r="V1015" i="33"/>
  <c r="V1016" i="33"/>
  <c r="GT45" i="25"/>
  <c r="GO45" i="25"/>
  <c r="J45" i="25"/>
  <c r="K45" i="25"/>
  <c r="L45" i="25"/>
  <c r="M45" i="25"/>
  <c r="N45" i="25"/>
  <c r="O45" i="25"/>
  <c r="Q45" i="25"/>
  <c r="X45" i="25"/>
  <c r="Y45" i="25"/>
  <c r="Z45" i="25"/>
  <c r="AA45" i="25"/>
  <c r="AB45" i="25"/>
  <c r="AC45" i="25"/>
  <c r="AE45" i="25"/>
  <c r="AM45" i="25"/>
  <c r="AN45" i="25"/>
  <c r="AO45" i="25"/>
  <c r="AP45" i="25"/>
  <c r="AQ45" i="25"/>
  <c r="AT45" i="25"/>
  <c r="AY45" i="25"/>
  <c r="AR45" i="25"/>
  <c r="AZ45" i="25"/>
  <c r="BA45" i="25"/>
  <c r="BK45" i="25"/>
  <c r="BL45" i="25"/>
  <c r="BM45" i="25"/>
  <c r="BN45" i="25"/>
  <c r="BO45" i="25"/>
  <c r="BR45" i="25"/>
  <c r="BW45" i="25"/>
  <c r="BP45" i="25"/>
  <c r="BX45" i="25"/>
  <c r="BY45" i="25"/>
  <c r="CI45" i="25"/>
  <c r="CJ45" i="25"/>
  <c r="CK45" i="25"/>
  <c r="CL45" i="25"/>
  <c r="CM45" i="25"/>
  <c r="CP45" i="25"/>
  <c r="CU45" i="25"/>
  <c r="CN45" i="25"/>
  <c r="CV45" i="25"/>
  <c r="CW45" i="25"/>
  <c r="GI45" i="25"/>
  <c r="GJ45" i="25"/>
  <c r="GP45" i="25"/>
  <c r="GQ45" i="25"/>
  <c r="FA46" i="25"/>
  <c r="FB46" i="25"/>
  <c r="R1036" i="33"/>
  <c r="FD46" i="25"/>
  <c r="FE46" i="25"/>
  <c r="R1037" i="33"/>
  <c r="FK46" i="25"/>
  <c r="FL46" i="25"/>
  <c r="R1038" i="33"/>
  <c r="FR46" i="25"/>
  <c r="FS46" i="25"/>
  <c r="R1039" i="33"/>
  <c r="FY46" i="25"/>
  <c r="FZ46" i="25"/>
  <c r="R1040" i="33"/>
  <c r="R1044" i="33"/>
  <c r="R1045" i="33"/>
  <c r="S1042" i="33"/>
  <c r="T1042" i="33"/>
  <c r="V46" i="9"/>
  <c r="U1036" i="33"/>
  <c r="Y46" i="9"/>
  <c r="U1037" i="33"/>
  <c r="AC46" i="9"/>
  <c r="U1038" i="33"/>
  <c r="AG46" i="9"/>
  <c r="U1039" i="33"/>
  <c r="AK46" i="9"/>
  <c r="U1040" i="33"/>
  <c r="AM46" i="9"/>
  <c r="U1044" i="33"/>
  <c r="AO46" i="9"/>
  <c r="U1045" i="33"/>
  <c r="U1042" i="33"/>
  <c r="V1042" i="33"/>
  <c r="V1043" i="33"/>
  <c r="GT46" i="25"/>
  <c r="GO46" i="25"/>
  <c r="J46" i="25"/>
  <c r="K46" i="25"/>
  <c r="L46" i="25"/>
  <c r="M46" i="25"/>
  <c r="N46" i="25"/>
  <c r="O46" i="25"/>
  <c r="Q46" i="25"/>
  <c r="X46" i="25"/>
  <c r="Y46" i="25"/>
  <c r="Z46" i="25"/>
  <c r="AA46" i="25"/>
  <c r="AB46" i="25"/>
  <c r="AC46" i="25"/>
  <c r="AE46" i="25"/>
  <c r="AM46" i="25"/>
  <c r="AN46" i="25"/>
  <c r="AO46" i="25"/>
  <c r="AP46" i="25"/>
  <c r="AQ46" i="25"/>
  <c r="AT46" i="25"/>
  <c r="AY46" i="25"/>
  <c r="AR46" i="25"/>
  <c r="AZ46" i="25"/>
  <c r="BA46" i="25"/>
  <c r="BK46" i="25"/>
  <c r="BL46" i="25"/>
  <c r="BM46" i="25"/>
  <c r="BN46" i="25"/>
  <c r="BO46" i="25"/>
  <c r="BR46" i="25"/>
  <c r="BW46" i="25"/>
  <c r="BP46" i="25"/>
  <c r="BX46" i="25"/>
  <c r="BY46" i="25"/>
  <c r="CI46" i="25"/>
  <c r="CJ46" i="25"/>
  <c r="CK46" i="25"/>
  <c r="CL46" i="25"/>
  <c r="CM46" i="25"/>
  <c r="CP46" i="25"/>
  <c r="CU46" i="25"/>
  <c r="CN46" i="25"/>
  <c r="CV46" i="25"/>
  <c r="CW46" i="25"/>
  <c r="GI46" i="25"/>
  <c r="GJ46" i="25"/>
  <c r="GP46" i="25"/>
  <c r="GQ46" i="25"/>
  <c r="FA47" i="25"/>
  <c r="FB47" i="25"/>
  <c r="R1063" i="33"/>
  <c r="FD47" i="25"/>
  <c r="FE47" i="25"/>
  <c r="R1064" i="33"/>
  <c r="FK47" i="25"/>
  <c r="FL47" i="25"/>
  <c r="R1065" i="33"/>
  <c r="FR47" i="25"/>
  <c r="FS47" i="25"/>
  <c r="R1066" i="33"/>
  <c r="FY47" i="25"/>
  <c r="FZ47" i="25"/>
  <c r="R1067" i="33"/>
  <c r="R1071" i="33"/>
  <c r="R1072" i="33"/>
  <c r="S1069" i="33"/>
  <c r="T1069" i="33"/>
  <c r="V47" i="9"/>
  <c r="U1063" i="33"/>
  <c r="Y47" i="9"/>
  <c r="U1064" i="33"/>
  <c r="AC47" i="9"/>
  <c r="U1065" i="33"/>
  <c r="AG47" i="9"/>
  <c r="U1066" i="33"/>
  <c r="AK47" i="9"/>
  <c r="U1067" i="33"/>
  <c r="AM47" i="9"/>
  <c r="U1071" i="33"/>
  <c r="AO47" i="9"/>
  <c r="U1072" i="33"/>
  <c r="U1069" i="33"/>
  <c r="V1069" i="33"/>
  <c r="V1070" i="33"/>
  <c r="GT47" i="25"/>
  <c r="GO47" i="25"/>
  <c r="J47" i="25"/>
  <c r="K47" i="25"/>
  <c r="L47" i="25"/>
  <c r="M47" i="25"/>
  <c r="N47" i="25"/>
  <c r="O47" i="25"/>
  <c r="Q47" i="25"/>
  <c r="X47" i="25"/>
  <c r="Y47" i="25"/>
  <c r="Z47" i="25"/>
  <c r="AA47" i="25"/>
  <c r="AB47" i="25"/>
  <c r="AC47" i="25"/>
  <c r="AE47" i="25"/>
  <c r="AM47" i="25"/>
  <c r="AN47" i="25"/>
  <c r="AO47" i="25"/>
  <c r="AP47" i="25"/>
  <c r="AQ47" i="25"/>
  <c r="AT47" i="25"/>
  <c r="AY47" i="25"/>
  <c r="AR47" i="25"/>
  <c r="AZ47" i="25"/>
  <c r="BA47" i="25"/>
  <c r="BK47" i="25"/>
  <c r="BL47" i="25"/>
  <c r="BM47" i="25"/>
  <c r="BN47" i="25"/>
  <c r="BO47" i="25"/>
  <c r="BR47" i="25"/>
  <c r="BW47" i="25"/>
  <c r="BP47" i="25"/>
  <c r="BX47" i="25"/>
  <c r="BY47" i="25"/>
  <c r="CI47" i="25"/>
  <c r="CJ47" i="25"/>
  <c r="CK47" i="25"/>
  <c r="CL47" i="25"/>
  <c r="CM47" i="25"/>
  <c r="CP47" i="25"/>
  <c r="CU47" i="25"/>
  <c r="CN47" i="25"/>
  <c r="CV47" i="25"/>
  <c r="CW47" i="25"/>
  <c r="GI47" i="25"/>
  <c r="GJ47" i="25"/>
  <c r="GP47" i="25"/>
  <c r="GQ47" i="25"/>
  <c r="FA48" i="25"/>
  <c r="FB48" i="25"/>
  <c r="R1090" i="33"/>
  <c r="FD48" i="25"/>
  <c r="FE48" i="25"/>
  <c r="R1091" i="33"/>
  <c r="FK48" i="25"/>
  <c r="FL48" i="25"/>
  <c r="R1092" i="33"/>
  <c r="FR48" i="25"/>
  <c r="FS48" i="25"/>
  <c r="R1093" i="33"/>
  <c r="FY48" i="25"/>
  <c r="FZ48" i="25"/>
  <c r="R1094" i="33"/>
  <c r="R1098" i="33"/>
  <c r="R1099" i="33"/>
  <c r="S1096" i="33"/>
  <c r="T1096" i="33"/>
  <c r="V48" i="9"/>
  <c r="U1090" i="33"/>
  <c r="Y48" i="9"/>
  <c r="U1091" i="33"/>
  <c r="AC48" i="9"/>
  <c r="U1092" i="33"/>
  <c r="AG48" i="9"/>
  <c r="U1093" i="33"/>
  <c r="AK48" i="9"/>
  <c r="U1094" i="33"/>
  <c r="AM48" i="9"/>
  <c r="U1098" i="33"/>
  <c r="AO48" i="9"/>
  <c r="U1099" i="33"/>
  <c r="U1096" i="33"/>
  <c r="V1096" i="33"/>
  <c r="V1097" i="33"/>
  <c r="GT48" i="25"/>
  <c r="GO48" i="25"/>
  <c r="J48" i="25"/>
  <c r="K48" i="25"/>
  <c r="L48" i="25"/>
  <c r="M48" i="25"/>
  <c r="N48" i="25"/>
  <c r="O48" i="25"/>
  <c r="Q48" i="25"/>
  <c r="X48" i="25"/>
  <c r="Y48" i="25"/>
  <c r="Z48" i="25"/>
  <c r="AA48" i="25"/>
  <c r="AB48" i="25"/>
  <c r="AC48" i="25"/>
  <c r="AE48" i="25"/>
  <c r="AM48" i="25"/>
  <c r="AN48" i="25"/>
  <c r="AO48" i="25"/>
  <c r="AP48" i="25"/>
  <c r="AQ48" i="25"/>
  <c r="AT48" i="25"/>
  <c r="AY48" i="25"/>
  <c r="AR48" i="25"/>
  <c r="AZ48" i="25"/>
  <c r="BA48" i="25"/>
  <c r="BK48" i="25"/>
  <c r="BL48" i="25"/>
  <c r="BM48" i="25"/>
  <c r="BN48" i="25"/>
  <c r="BO48" i="25"/>
  <c r="BR48" i="25"/>
  <c r="BW48" i="25"/>
  <c r="BP48" i="25"/>
  <c r="BX48" i="25"/>
  <c r="BY48" i="25"/>
  <c r="CI48" i="25"/>
  <c r="CJ48" i="25"/>
  <c r="CK48" i="25"/>
  <c r="CL48" i="25"/>
  <c r="CM48" i="25"/>
  <c r="CP48" i="25"/>
  <c r="CU48" i="25"/>
  <c r="CN48" i="25"/>
  <c r="CV48" i="25"/>
  <c r="CW48" i="25"/>
  <c r="GI48" i="25"/>
  <c r="GJ48" i="25"/>
  <c r="GP48" i="25"/>
  <c r="GQ48" i="25"/>
  <c r="FA49" i="25"/>
  <c r="FB49" i="25"/>
  <c r="R1117" i="33"/>
  <c r="FD49" i="25"/>
  <c r="FE49" i="25"/>
  <c r="R1118" i="33"/>
  <c r="FK49" i="25"/>
  <c r="FL49" i="25"/>
  <c r="R1119" i="33"/>
  <c r="FR49" i="25"/>
  <c r="FS49" i="25"/>
  <c r="R1120" i="33"/>
  <c r="FY49" i="25"/>
  <c r="FZ49" i="25"/>
  <c r="R1121" i="33"/>
  <c r="R1125" i="33"/>
  <c r="R1126" i="33"/>
  <c r="S1123" i="33"/>
  <c r="T1123" i="33"/>
  <c r="V49" i="9"/>
  <c r="U1117" i="33"/>
  <c r="Y49" i="9"/>
  <c r="U1118" i="33"/>
  <c r="AC49" i="9"/>
  <c r="U1119" i="33"/>
  <c r="AG49" i="9"/>
  <c r="U1120" i="33"/>
  <c r="AK49" i="9"/>
  <c r="U1121" i="33"/>
  <c r="AM49" i="9"/>
  <c r="U1125" i="33"/>
  <c r="AO49" i="9"/>
  <c r="U1126" i="33"/>
  <c r="U1123" i="33"/>
  <c r="V1123" i="33"/>
  <c r="V1124" i="33"/>
  <c r="GT49" i="25"/>
  <c r="GO49" i="25"/>
  <c r="J49" i="25"/>
  <c r="K49" i="25"/>
  <c r="L49" i="25"/>
  <c r="M49" i="25"/>
  <c r="N49" i="25"/>
  <c r="O49" i="25"/>
  <c r="Q49" i="25"/>
  <c r="X49" i="25"/>
  <c r="Y49" i="25"/>
  <c r="Z49" i="25"/>
  <c r="AA49" i="25"/>
  <c r="AB49" i="25"/>
  <c r="AC49" i="25"/>
  <c r="AE49" i="25"/>
  <c r="AM49" i="25"/>
  <c r="AN49" i="25"/>
  <c r="AO49" i="25"/>
  <c r="AP49" i="25"/>
  <c r="AQ49" i="25"/>
  <c r="AT49" i="25"/>
  <c r="AY49" i="25"/>
  <c r="AR49" i="25"/>
  <c r="AZ49" i="25"/>
  <c r="BA49" i="25"/>
  <c r="BK49" i="25"/>
  <c r="BL49" i="25"/>
  <c r="BM49" i="25"/>
  <c r="BN49" i="25"/>
  <c r="BO49" i="25"/>
  <c r="BR49" i="25"/>
  <c r="BW49" i="25"/>
  <c r="BP49" i="25"/>
  <c r="BX49" i="25"/>
  <c r="BY49" i="25"/>
  <c r="CI49" i="25"/>
  <c r="CJ49" i="25"/>
  <c r="CK49" i="25"/>
  <c r="CL49" i="25"/>
  <c r="CM49" i="25"/>
  <c r="CP49" i="25"/>
  <c r="CU49" i="25"/>
  <c r="CN49" i="25"/>
  <c r="CV49" i="25"/>
  <c r="CW49" i="25"/>
  <c r="GI49" i="25"/>
  <c r="GJ49" i="25"/>
  <c r="GP49" i="25"/>
  <c r="GQ49" i="25"/>
  <c r="FA50" i="25"/>
  <c r="FB50" i="25"/>
  <c r="R1144" i="33"/>
  <c r="FD50" i="25"/>
  <c r="FE50" i="25"/>
  <c r="R1145" i="33"/>
  <c r="FK50" i="25"/>
  <c r="FL50" i="25"/>
  <c r="R1146" i="33"/>
  <c r="FR50" i="25"/>
  <c r="FS50" i="25"/>
  <c r="R1147" i="33"/>
  <c r="FY50" i="25"/>
  <c r="FZ50" i="25"/>
  <c r="R1148" i="33"/>
  <c r="R1152" i="33"/>
  <c r="R1153" i="33"/>
  <c r="S1150" i="33"/>
  <c r="T1150" i="33"/>
  <c r="V50" i="9"/>
  <c r="U1144" i="33"/>
  <c r="Y50" i="9"/>
  <c r="U1145" i="33"/>
  <c r="AC50" i="9"/>
  <c r="U1146" i="33"/>
  <c r="AG50" i="9"/>
  <c r="U1147" i="33"/>
  <c r="AK50" i="9"/>
  <c r="U1148" i="33"/>
  <c r="AM50" i="9"/>
  <c r="U1152" i="33"/>
  <c r="AO50" i="9"/>
  <c r="U1153" i="33"/>
  <c r="U1150" i="33"/>
  <c r="V1150" i="33"/>
  <c r="V1151" i="33"/>
  <c r="GT50" i="25"/>
  <c r="GO50" i="25"/>
  <c r="J50" i="25"/>
  <c r="K50" i="25"/>
  <c r="L50" i="25"/>
  <c r="M50" i="25"/>
  <c r="N50" i="25"/>
  <c r="O50" i="25"/>
  <c r="Q50" i="25"/>
  <c r="X50" i="25"/>
  <c r="Y50" i="25"/>
  <c r="Z50" i="25"/>
  <c r="AA50" i="25"/>
  <c r="AB50" i="25"/>
  <c r="AC50" i="25"/>
  <c r="AE50" i="25"/>
  <c r="AM50" i="25"/>
  <c r="AN50" i="25"/>
  <c r="AO50" i="25"/>
  <c r="AP50" i="25"/>
  <c r="AQ50" i="25"/>
  <c r="AT50" i="25"/>
  <c r="AY50" i="25"/>
  <c r="AR50" i="25"/>
  <c r="AZ50" i="25"/>
  <c r="BA50" i="25"/>
  <c r="BK50" i="25"/>
  <c r="BL50" i="25"/>
  <c r="BM50" i="25"/>
  <c r="BN50" i="25"/>
  <c r="BO50" i="25"/>
  <c r="BR50" i="25"/>
  <c r="BW50" i="25"/>
  <c r="BP50" i="25"/>
  <c r="BX50" i="25"/>
  <c r="BY50" i="25"/>
  <c r="CI50" i="25"/>
  <c r="CJ50" i="25"/>
  <c r="CK50" i="25"/>
  <c r="CL50" i="25"/>
  <c r="CM50" i="25"/>
  <c r="CP50" i="25"/>
  <c r="CU50" i="25"/>
  <c r="CN50" i="25"/>
  <c r="CV50" i="25"/>
  <c r="CW50" i="25"/>
  <c r="GI50" i="25"/>
  <c r="GJ50" i="25"/>
  <c r="GP50" i="25"/>
  <c r="GQ50" i="25"/>
  <c r="FA51" i="25"/>
  <c r="FB51" i="25"/>
  <c r="R1171" i="33"/>
  <c r="FD51" i="25"/>
  <c r="FE51" i="25"/>
  <c r="R1172" i="33"/>
  <c r="FK51" i="25"/>
  <c r="FL51" i="25"/>
  <c r="R1173" i="33"/>
  <c r="FR51" i="25"/>
  <c r="FS51" i="25"/>
  <c r="R1174" i="33"/>
  <c r="FY51" i="25"/>
  <c r="FZ51" i="25"/>
  <c r="R1175" i="33"/>
  <c r="R1179" i="33"/>
  <c r="R1180" i="33"/>
  <c r="S1177" i="33"/>
  <c r="T1177" i="33"/>
  <c r="V51" i="9"/>
  <c r="U1171" i="33"/>
  <c r="Y51" i="9"/>
  <c r="U1172" i="33"/>
  <c r="AC51" i="9"/>
  <c r="U1173" i="33"/>
  <c r="AG51" i="9"/>
  <c r="U1174" i="33"/>
  <c r="AK51" i="9"/>
  <c r="U1175" i="33"/>
  <c r="AM51" i="9"/>
  <c r="U1179" i="33"/>
  <c r="AO51" i="9"/>
  <c r="U1180" i="33"/>
  <c r="U1177" i="33"/>
  <c r="V1177" i="33"/>
  <c r="V1178" i="33"/>
  <c r="GT51" i="25"/>
  <c r="GO51" i="25"/>
  <c r="J51" i="25"/>
  <c r="K51" i="25"/>
  <c r="L51" i="25"/>
  <c r="M51" i="25"/>
  <c r="N51" i="25"/>
  <c r="O51" i="25"/>
  <c r="Q51" i="25"/>
  <c r="X51" i="25"/>
  <c r="Y51" i="25"/>
  <c r="Z51" i="25"/>
  <c r="AA51" i="25"/>
  <c r="AB51" i="25"/>
  <c r="AC51" i="25"/>
  <c r="AE51" i="25"/>
  <c r="AM51" i="25"/>
  <c r="AN51" i="25"/>
  <c r="AO51" i="25"/>
  <c r="AP51" i="25"/>
  <c r="AQ51" i="25"/>
  <c r="AT51" i="25"/>
  <c r="AY51" i="25"/>
  <c r="AR51" i="25"/>
  <c r="AZ51" i="25"/>
  <c r="BA51" i="25"/>
  <c r="BK51" i="25"/>
  <c r="BL51" i="25"/>
  <c r="BM51" i="25"/>
  <c r="BN51" i="25"/>
  <c r="BO51" i="25"/>
  <c r="BR51" i="25"/>
  <c r="BW51" i="25"/>
  <c r="BP51" i="25"/>
  <c r="BX51" i="25"/>
  <c r="BY51" i="25"/>
  <c r="CI51" i="25"/>
  <c r="CJ51" i="25"/>
  <c r="CK51" i="25"/>
  <c r="CL51" i="25"/>
  <c r="CM51" i="25"/>
  <c r="CP51" i="25"/>
  <c r="CU51" i="25"/>
  <c r="CN51" i="25"/>
  <c r="CV51" i="25"/>
  <c r="CW51" i="25"/>
  <c r="GI51" i="25"/>
  <c r="GJ51" i="25"/>
  <c r="GP51" i="25"/>
  <c r="GQ51" i="25"/>
  <c r="FA52" i="25"/>
  <c r="FB52" i="25"/>
  <c r="R1198" i="33"/>
  <c r="FD52" i="25"/>
  <c r="FE52" i="25"/>
  <c r="R1199" i="33"/>
  <c r="FK52" i="25"/>
  <c r="FL52" i="25"/>
  <c r="R1200" i="33"/>
  <c r="FR52" i="25"/>
  <c r="FS52" i="25"/>
  <c r="R1201" i="33"/>
  <c r="FY52" i="25"/>
  <c r="FZ52" i="25"/>
  <c r="R1202" i="33"/>
  <c r="R1206" i="33"/>
  <c r="R1207" i="33"/>
  <c r="S1204" i="33"/>
  <c r="T1204" i="33"/>
  <c r="V52" i="9"/>
  <c r="U1198" i="33"/>
  <c r="Y52" i="9"/>
  <c r="U1199" i="33"/>
  <c r="AC52" i="9"/>
  <c r="U1200" i="33"/>
  <c r="AG52" i="9"/>
  <c r="U1201" i="33"/>
  <c r="AK52" i="9"/>
  <c r="U1202" i="33"/>
  <c r="AM52" i="9"/>
  <c r="U1206" i="33"/>
  <c r="AO52" i="9"/>
  <c r="U1207" i="33"/>
  <c r="U1204" i="33"/>
  <c r="V1204" i="33"/>
  <c r="V1205" i="33"/>
  <c r="GT52" i="25"/>
  <c r="GO52" i="25"/>
  <c r="J52" i="25"/>
  <c r="K52" i="25"/>
  <c r="L52" i="25"/>
  <c r="M52" i="25"/>
  <c r="N52" i="25"/>
  <c r="O52" i="25"/>
  <c r="Q52" i="25"/>
  <c r="X52" i="25"/>
  <c r="Y52" i="25"/>
  <c r="Z52" i="25"/>
  <c r="AA52" i="25"/>
  <c r="AB52" i="25"/>
  <c r="AC52" i="25"/>
  <c r="AE52" i="25"/>
  <c r="AM52" i="25"/>
  <c r="AN52" i="25"/>
  <c r="AO52" i="25"/>
  <c r="AP52" i="25"/>
  <c r="AQ52" i="25"/>
  <c r="AT52" i="25"/>
  <c r="AY52" i="25"/>
  <c r="AR52" i="25"/>
  <c r="AZ52" i="25"/>
  <c r="BA52" i="25"/>
  <c r="BK52" i="25"/>
  <c r="BL52" i="25"/>
  <c r="BM52" i="25"/>
  <c r="BN52" i="25"/>
  <c r="BO52" i="25"/>
  <c r="BR52" i="25"/>
  <c r="BW52" i="25"/>
  <c r="BP52" i="25"/>
  <c r="BX52" i="25"/>
  <c r="BY52" i="25"/>
  <c r="CI52" i="25"/>
  <c r="CJ52" i="25"/>
  <c r="CK52" i="25"/>
  <c r="CL52" i="25"/>
  <c r="CM52" i="25"/>
  <c r="CP52" i="25"/>
  <c r="CU52" i="25"/>
  <c r="CN52" i="25"/>
  <c r="CV52" i="25"/>
  <c r="CW52" i="25"/>
  <c r="GI52" i="25"/>
  <c r="GJ52" i="25"/>
  <c r="GP52" i="25"/>
  <c r="GQ52" i="25"/>
  <c r="FA53" i="25"/>
  <c r="FB53" i="25"/>
  <c r="R1225" i="33"/>
  <c r="FD53" i="25"/>
  <c r="FE53" i="25"/>
  <c r="R1226" i="33"/>
  <c r="FK53" i="25"/>
  <c r="FL53" i="25"/>
  <c r="R1227" i="33"/>
  <c r="FR53" i="25"/>
  <c r="FS53" i="25"/>
  <c r="R1228" i="33"/>
  <c r="FY53" i="25"/>
  <c r="FZ53" i="25"/>
  <c r="R1229" i="33"/>
  <c r="R1233" i="33"/>
  <c r="R1234" i="33"/>
  <c r="S1231" i="33"/>
  <c r="T1231" i="33"/>
  <c r="V53" i="9"/>
  <c r="U1225" i="33"/>
  <c r="Y53" i="9"/>
  <c r="U1226" i="33"/>
  <c r="AC53" i="9"/>
  <c r="U1227" i="33"/>
  <c r="AG53" i="9"/>
  <c r="U1228" i="33"/>
  <c r="AK53" i="9"/>
  <c r="U1229" i="33"/>
  <c r="AM53" i="9"/>
  <c r="U1233" i="33"/>
  <c r="AO53" i="9"/>
  <c r="U1234" i="33"/>
  <c r="U1231" i="33"/>
  <c r="V1231" i="33"/>
  <c r="V1232" i="33"/>
  <c r="GT53" i="25"/>
  <c r="GO53" i="25"/>
  <c r="J53" i="25"/>
  <c r="K53" i="25"/>
  <c r="L53" i="25"/>
  <c r="M53" i="25"/>
  <c r="N53" i="25"/>
  <c r="O53" i="25"/>
  <c r="Q53" i="25"/>
  <c r="X53" i="25"/>
  <c r="Y53" i="25"/>
  <c r="Z53" i="25"/>
  <c r="AA53" i="25"/>
  <c r="AB53" i="25"/>
  <c r="AC53" i="25"/>
  <c r="AE53" i="25"/>
  <c r="AM53" i="25"/>
  <c r="AN53" i="25"/>
  <c r="AO53" i="25"/>
  <c r="AP53" i="25"/>
  <c r="AQ53" i="25"/>
  <c r="AT53" i="25"/>
  <c r="AY53" i="25"/>
  <c r="AR53" i="25"/>
  <c r="AZ53" i="25"/>
  <c r="BA53" i="25"/>
  <c r="BK53" i="25"/>
  <c r="BL53" i="25"/>
  <c r="BM53" i="25"/>
  <c r="BN53" i="25"/>
  <c r="BO53" i="25"/>
  <c r="BR53" i="25"/>
  <c r="BW53" i="25"/>
  <c r="BP53" i="25"/>
  <c r="BX53" i="25"/>
  <c r="BY53" i="25"/>
  <c r="CI53" i="25"/>
  <c r="CJ53" i="25"/>
  <c r="CK53" i="25"/>
  <c r="CL53" i="25"/>
  <c r="CM53" i="25"/>
  <c r="CP53" i="25"/>
  <c r="CU53" i="25"/>
  <c r="CN53" i="25"/>
  <c r="CV53" i="25"/>
  <c r="CW53" i="25"/>
  <c r="GI53" i="25"/>
  <c r="GJ53" i="25"/>
  <c r="GP53" i="25"/>
  <c r="GQ53" i="25"/>
  <c r="FA54" i="25"/>
  <c r="FB54" i="25"/>
  <c r="R1252" i="33"/>
  <c r="FD54" i="25"/>
  <c r="FE54" i="25"/>
  <c r="R1253" i="33"/>
  <c r="FK54" i="25"/>
  <c r="FL54" i="25"/>
  <c r="R1254" i="33"/>
  <c r="FR54" i="25"/>
  <c r="FS54" i="25"/>
  <c r="R1255" i="33"/>
  <c r="FY54" i="25"/>
  <c r="FZ54" i="25"/>
  <c r="R1256" i="33"/>
  <c r="R1260" i="33"/>
  <c r="R1261" i="33"/>
  <c r="S1258" i="33"/>
  <c r="T1258" i="33"/>
  <c r="V54" i="9"/>
  <c r="U1252" i="33"/>
  <c r="Y54" i="9"/>
  <c r="U1253" i="33"/>
  <c r="AC54" i="9"/>
  <c r="U1254" i="33"/>
  <c r="AG54" i="9"/>
  <c r="U1255" i="33"/>
  <c r="AK54" i="9"/>
  <c r="U1256" i="33"/>
  <c r="AM54" i="9"/>
  <c r="U1260" i="33"/>
  <c r="AO54" i="9"/>
  <c r="U1261" i="33"/>
  <c r="U1258" i="33"/>
  <c r="V1258" i="33"/>
  <c r="V1259" i="33"/>
  <c r="GT54" i="25"/>
  <c r="GO54" i="25"/>
  <c r="J54" i="25"/>
  <c r="K54" i="25"/>
  <c r="L54" i="25"/>
  <c r="M54" i="25"/>
  <c r="N54" i="25"/>
  <c r="O54" i="25"/>
  <c r="Q54" i="25"/>
  <c r="X54" i="25"/>
  <c r="Y54" i="25"/>
  <c r="Z54" i="25"/>
  <c r="AA54" i="25"/>
  <c r="AB54" i="25"/>
  <c r="AC54" i="25"/>
  <c r="AE54" i="25"/>
  <c r="AM54" i="25"/>
  <c r="AN54" i="25"/>
  <c r="AO54" i="25"/>
  <c r="AP54" i="25"/>
  <c r="AQ54" i="25"/>
  <c r="AT54" i="25"/>
  <c r="AY54" i="25"/>
  <c r="AR54" i="25"/>
  <c r="AZ54" i="25"/>
  <c r="BA54" i="25"/>
  <c r="BK54" i="25"/>
  <c r="BL54" i="25"/>
  <c r="BM54" i="25"/>
  <c r="BN54" i="25"/>
  <c r="BO54" i="25"/>
  <c r="BR54" i="25"/>
  <c r="BW54" i="25"/>
  <c r="BP54" i="25"/>
  <c r="BX54" i="25"/>
  <c r="BY54" i="25"/>
  <c r="CI54" i="25"/>
  <c r="CJ54" i="25"/>
  <c r="CK54" i="25"/>
  <c r="CL54" i="25"/>
  <c r="CM54" i="25"/>
  <c r="CP54" i="25"/>
  <c r="CU54" i="25"/>
  <c r="CN54" i="25"/>
  <c r="CV54" i="25"/>
  <c r="CW54" i="25"/>
  <c r="GI54" i="25"/>
  <c r="GJ54" i="25"/>
  <c r="GP54" i="25"/>
  <c r="GQ54" i="25"/>
  <c r="FA55" i="25"/>
  <c r="FB55" i="25"/>
  <c r="R1279" i="33"/>
  <c r="FD55" i="25"/>
  <c r="FE55" i="25"/>
  <c r="R1280" i="33"/>
  <c r="FK55" i="25"/>
  <c r="FL55" i="25"/>
  <c r="R1281" i="33"/>
  <c r="FR55" i="25"/>
  <c r="FS55" i="25"/>
  <c r="R1282" i="33"/>
  <c r="FY55" i="25"/>
  <c r="FZ55" i="25"/>
  <c r="R1283" i="33"/>
  <c r="R1287" i="33"/>
  <c r="R1288" i="33"/>
  <c r="S1285" i="33"/>
  <c r="T1285" i="33"/>
  <c r="V55" i="9"/>
  <c r="U1279" i="33"/>
  <c r="Y55" i="9"/>
  <c r="U1280" i="33"/>
  <c r="AC55" i="9"/>
  <c r="U1281" i="33"/>
  <c r="AG55" i="9"/>
  <c r="U1282" i="33"/>
  <c r="AK55" i="9"/>
  <c r="U1283" i="33"/>
  <c r="AM55" i="9"/>
  <c r="U1287" i="33"/>
  <c r="AO55" i="9"/>
  <c r="U1288" i="33"/>
  <c r="U1285" i="33"/>
  <c r="V1285" i="33"/>
  <c r="V1286" i="33"/>
  <c r="GT55" i="25"/>
  <c r="GO55" i="25"/>
  <c r="J55" i="25"/>
  <c r="K55" i="25"/>
  <c r="L55" i="25"/>
  <c r="M55" i="25"/>
  <c r="N55" i="25"/>
  <c r="O55" i="25"/>
  <c r="Q55" i="25"/>
  <c r="X55" i="25"/>
  <c r="Y55" i="25"/>
  <c r="Z55" i="25"/>
  <c r="AA55" i="25"/>
  <c r="AB55" i="25"/>
  <c r="AC55" i="25"/>
  <c r="AE55" i="25"/>
  <c r="AM55" i="25"/>
  <c r="AN55" i="25"/>
  <c r="AO55" i="25"/>
  <c r="AP55" i="25"/>
  <c r="AQ55" i="25"/>
  <c r="AT55" i="25"/>
  <c r="AY55" i="25"/>
  <c r="AR55" i="25"/>
  <c r="AZ55" i="25"/>
  <c r="BA55" i="25"/>
  <c r="BK55" i="25"/>
  <c r="BL55" i="25"/>
  <c r="BM55" i="25"/>
  <c r="BN55" i="25"/>
  <c r="BO55" i="25"/>
  <c r="BR55" i="25"/>
  <c r="BW55" i="25"/>
  <c r="BP55" i="25"/>
  <c r="BX55" i="25"/>
  <c r="BY55" i="25"/>
  <c r="CI55" i="25"/>
  <c r="CJ55" i="25"/>
  <c r="CK55" i="25"/>
  <c r="CL55" i="25"/>
  <c r="CM55" i="25"/>
  <c r="CP55" i="25"/>
  <c r="CU55" i="25"/>
  <c r="CN55" i="25"/>
  <c r="CV55" i="25"/>
  <c r="CW55" i="25"/>
  <c r="GI55" i="25"/>
  <c r="GJ55" i="25"/>
  <c r="GP55" i="25"/>
  <c r="GQ55" i="25"/>
  <c r="FA56" i="25"/>
  <c r="FB56" i="25"/>
  <c r="R1306" i="33"/>
  <c r="FD56" i="25"/>
  <c r="FE56" i="25"/>
  <c r="R1307" i="33"/>
  <c r="FK56" i="25"/>
  <c r="FL56" i="25"/>
  <c r="R1308" i="33"/>
  <c r="FR56" i="25"/>
  <c r="FS56" i="25"/>
  <c r="R1309" i="33"/>
  <c r="FY56" i="25"/>
  <c r="FZ56" i="25"/>
  <c r="R1310" i="33"/>
  <c r="R1314" i="33"/>
  <c r="R1315" i="33"/>
  <c r="S1312" i="33"/>
  <c r="T1312" i="33"/>
  <c r="V56" i="9"/>
  <c r="U1306" i="33"/>
  <c r="Y56" i="9"/>
  <c r="U1307" i="33"/>
  <c r="AC56" i="9"/>
  <c r="U1308" i="33"/>
  <c r="AG56" i="9"/>
  <c r="U1309" i="33"/>
  <c r="AK56" i="9"/>
  <c r="U1310" i="33"/>
  <c r="AM56" i="9"/>
  <c r="U1314" i="33"/>
  <c r="AO56" i="9"/>
  <c r="U1315" i="33"/>
  <c r="U1312" i="33"/>
  <c r="V1312" i="33"/>
  <c r="V1313" i="33"/>
  <c r="GT56" i="25"/>
  <c r="GO56" i="25"/>
  <c r="J56" i="25"/>
  <c r="K56" i="25"/>
  <c r="L56" i="25"/>
  <c r="M56" i="25"/>
  <c r="N56" i="25"/>
  <c r="O56" i="25"/>
  <c r="Q56" i="25"/>
  <c r="X56" i="25"/>
  <c r="Y56" i="25"/>
  <c r="Z56" i="25"/>
  <c r="AA56" i="25"/>
  <c r="AB56" i="25"/>
  <c r="AC56" i="25"/>
  <c r="AE56" i="25"/>
  <c r="AM56" i="25"/>
  <c r="AN56" i="25"/>
  <c r="AO56" i="25"/>
  <c r="AP56" i="25"/>
  <c r="AQ56" i="25"/>
  <c r="AT56" i="25"/>
  <c r="AY56" i="25"/>
  <c r="AR56" i="25"/>
  <c r="AZ56" i="25"/>
  <c r="BA56" i="25"/>
  <c r="BK56" i="25"/>
  <c r="BL56" i="25"/>
  <c r="BM56" i="25"/>
  <c r="BN56" i="25"/>
  <c r="BO56" i="25"/>
  <c r="BR56" i="25"/>
  <c r="BW56" i="25"/>
  <c r="BP56" i="25"/>
  <c r="BX56" i="25"/>
  <c r="BY56" i="25"/>
  <c r="CI56" i="25"/>
  <c r="CJ56" i="25"/>
  <c r="CK56" i="25"/>
  <c r="CL56" i="25"/>
  <c r="CM56" i="25"/>
  <c r="CP56" i="25"/>
  <c r="CU56" i="25"/>
  <c r="CN56" i="25"/>
  <c r="CV56" i="25"/>
  <c r="CW56" i="25"/>
  <c r="GI56" i="25"/>
  <c r="GJ56" i="25"/>
  <c r="GP56" i="25"/>
  <c r="GQ56" i="25"/>
  <c r="FA57" i="25"/>
  <c r="FB57" i="25"/>
  <c r="R1333" i="33"/>
  <c r="FD57" i="25"/>
  <c r="FE57" i="25"/>
  <c r="R1334" i="33"/>
  <c r="FK57" i="25"/>
  <c r="FL57" i="25"/>
  <c r="R1335" i="33"/>
  <c r="FR57" i="25"/>
  <c r="FS57" i="25"/>
  <c r="R1336" i="33"/>
  <c r="FY57" i="25"/>
  <c r="FZ57" i="25"/>
  <c r="R1337" i="33"/>
  <c r="R1341" i="33"/>
  <c r="R1342" i="33"/>
  <c r="S1339" i="33"/>
  <c r="T1339" i="33"/>
  <c r="V57" i="9"/>
  <c r="U1333" i="33"/>
  <c r="Y57" i="9"/>
  <c r="U1334" i="33"/>
  <c r="AC57" i="9"/>
  <c r="U1335" i="33"/>
  <c r="AG57" i="9"/>
  <c r="U1336" i="33"/>
  <c r="AK57" i="9"/>
  <c r="U1337" i="33"/>
  <c r="AM57" i="9"/>
  <c r="U1341" i="33"/>
  <c r="AO57" i="9"/>
  <c r="U1342" i="33"/>
  <c r="U1339" i="33"/>
  <c r="V1339" i="33"/>
  <c r="V1340" i="33"/>
  <c r="GT57" i="25"/>
  <c r="GO57" i="25"/>
  <c r="J57" i="25"/>
  <c r="K57" i="25"/>
  <c r="L57" i="25"/>
  <c r="M57" i="25"/>
  <c r="N57" i="25"/>
  <c r="O57" i="25"/>
  <c r="Q57" i="25"/>
  <c r="X57" i="25"/>
  <c r="Y57" i="25"/>
  <c r="Z57" i="25"/>
  <c r="AA57" i="25"/>
  <c r="AB57" i="25"/>
  <c r="AC57" i="25"/>
  <c r="AE57" i="25"/>
  <c r="AM57" i="25"/>
  <c r="AN57" i="25"/>
  <c r="AO57" i="25"/>
  <c r="AP57" i="25"/>
  <c r="AQ57" i="25"/>
  <c r="AT57" i="25"/>
  <c r="AY57" i="25"/>
  <c r="AR57" i="25"/>
  <c r="AZ57" i="25"/>
  <c r="BA57" i="25"/>
  <c r="BK57" i="25"/>
  <c r="BL57" i="25"/>
  <c r="BM57" i="25"/>
  <c r="BN57" i="25"/>
  <c r="BO57" i="25"/>
  <c r="BR57" i="25"/>
  <c r="BW57" i="25"/>
  <c r="BP57" i="25"/>
  <c r="BX57" i="25"/>
  <c r="BY57" i="25"/>
  <c r="CI57" i="25"/>
  <c r="CJ57" i="25"/>
  <c r="CK57" i="25"/>
  <c r="CL57" i="25"/>
  <c r="CM57" i="25"/>
  <c r="CP57" i="25"/>
  <c r="CU57" i="25"/>
  <c r="CN57" i="25"/>
  <c r="CV57" i="25"/>
  <c r="CW57" i="25"/>
  <c r="GI57" i="25"/>
  <c r="GJ57" i="25"/>
  <c r="GP57" i="25"/>
  <c r="GQ57" i="25"/>
  <c r="FA58" i="25"/>
  <c r="FB58" i="25"/>
  <c r="R1360" i="33"/>
  <c r="FD58" i="25"/>
  <c r="FE58" i="25"/>
  <c r="R1361" i="33"/>
  <c r="FK58" i="25"/>
  <c r="FL58" i="25"/>
  <c r="R1362" i="33"/>
  <c r="FR58" i="25"/>
  <c r="FS58" i="25"/>
  <c r="R1363" i="33"/>
  <c r="FY58" i="25"/>
  <c r="FZ58" i="25"/>
  <c r="R1364" i="33"/>
  <c r="R1368" i="33"/>
  <c r="R1369" i="33"/>
  <c r="S1366" i="33"/>
  <c r="T1366" i="33"/>
  <c r="V58" i="9"/>
  <c r="U1360" i="33"/>
  <c r="Y58" i="9"/>
  <c r="U1361" i="33"/>
  <c r="AC58" i="9"/>
  <c r="U1362" i="33"/>
  <c r="AG58" i="9"/>
  <c r="U1363" i="33"/>
  <c r="AK58" i="9"/>
  <c r="U1364" i="33"/>
  <c r="AM58" i="9"/>
  <c r="U1368" i="33"/>
  <c r="AO58" i="9"/>
  <c r="U1369" i="33"/>
  <c r="U1366" i="33"/>
  <c r="V1366" i="33"/>
  <c r="V1367" i="33"/>
  <c r="GT58" i="25"/>
  <c r="GO58" i="25"/>
  <c r="J58" i="25"/>
  <c r="K58" i="25"/>
  <c r="L58" i="25"/>
  <c r="M58" i="25"/>
  <c r="N58" i="25"/>
  <c r="O58" i="25"/>
  <c r="Q58" i="25"/>
  <c r="X58" i="25"/>
  <c r="Y58" i="25"/>
  <c r="Z58" i="25"/>
  <c r="AA58" i="25"/>
  <c r="AB58" i="25"/>
  <c r="AC58" i="25"/>
  <c r="AE58" i="25"/>
  <c r="AM58" i="25"/>
  <c r="AN58" i="25"/>
  <c r="AO58" i="25"/>
  <c r="AP58" i="25"/>
  <c r="AQ58" i="25"/>
  <c r="AT58" i="25"/>
  <c r="AY58" i="25"/>
  <c r="AR58" i="25"/>
  <c r="AZ58" i="25"/>
  <c r="BA58" i="25"/>
  <c r="BK58" i="25"/>
  <c r="BL58" i="25"/>
  <c r="BM58" i="25"/>
  <c r="BN58" i="25"/>
  <c r="BO58" i="25"/>
  <c r="BR58" i="25"/>
  <c r="BW58" i="25"/>
  <c r="BP58" i="25"/>
  <c r="BX58" i="25"/>
  <c r="BY58" i="25"/>
  <c r="CI58" i="25"/>
  <c r="CJ58" i="25"/>
  <c r="CK58" i="25"/>
  <c r="CL58" i="25"/>
  <c r="CM58" i="25"/>
  <c r="CP58" i="25"/>
  <c r="CU58" i="25"/>
  <c r="CN58" i="25"/>
  <c r="CV58" i="25"/>
  <c r="CW58" i="25"/>
  <c r="GI58" i="25"/>
  <c r="GJ58" i="25"/>
  <c r="GP58" i="25"/>
  <c r="GQ58" i="25"/>
  <c r="FA59" i="25"/>
  <c r="FB59" i="25"/>
  <c r="R1387" i="33"/>
  <c r="FD59" i="25"/>
  <c r="FE59" i="25"/>
  <c r="R1388" i="33"/>
  <c r="FK59" i="25"/>
  <c r="FL59" i="25"/>
  <c r="R1389" i="33"/>
  <c r="FR59" i="25"/>
  <c r="FS59" i="25"/>
  <c r="R1390" i="33"/>
  <c r="FY59" i="25"/>
  <c r="FZ59" i="25"/>
  <c r="R1391" i="33"/>
  <c r="R1395" i="33"/>
  <c r="R1396" i="33"/>
  <c r="S1393" i="33"/>
  <c r="T1393" i="33"/>
  <c r="V59" i="9"/>
  <c r="U1387" i="33"/>
  <c r="Y59" i="9"/>
  <c r="U1388" i="33"/>
  <c r="AC59" i="9"/>
  <c r="U1389" i="33"/>
  <c r="AG59" i="9"/>
  <c r="U1390" i="33"/>
  <c r="AK59" i="9"/>
  <c r="U1391" i="33"/>
  <c r="AM59" i="9"/>
  <c r="U1395" i="33"/>
  <c r="AO59" i="9"/>
  <c r="U1396" i="33"/>
  <c r="U1393" i="33"/>
  <c r="V1393" i="33"/>
  <c r="V1394" i="33"/>
  <c r="GT59" i="25"/>
  <c r="GO59" i="25"/>
  <c r="J59" i="25"/>
  <c r="K59" i="25"/>
  <c r="L59" i="25"/>
  <c r="M59" i="25"/>
  <c r="N59" i="25"/>
  <c r="O59" i="25"/>
  <c r="Q59" i="25"/>
  <c r="X59" i="25"/>
  <c r="Y59" i="25"/>
  <c r="Z59" i="25"/>
  <c r="AA59" i="25"/>
  <c r="AB59" i="25"/>
  <c r="AC59" i="25"/>
  <c r="AE59" i="25"/>
  <c r="AM59" i="25"/>
  <c r="AN59" i="25"/>
  <c r="AO59" i="25"/>
  <c r="AP59" i="25"/>
  <c r="AQ59" i="25"/>
  <c r="AT59" i="25"/>
  <c r="AY59" i="25"/>
  <c r="AR59" i="25"/>
  <c r="AZ59" i="25"/>
  <c r="BA59" i="25"/>
  <c r="BK59" i="25"/>
  <c r="BL59" i="25"/>
  <c r="BM59" i="25"/>
  <c r="BN59" i="25"/>
  <c r="BO59" i="25"/>
  <c r="BR59" i="25"/>
  <c r="BW59" i="25"/>
  <c r="BP59" i="25"/>
  <c r="BX59" i="25"/>
  <c r="BY59" i="25"/>
  <c r="CI59" i="25"/>
  <c r="CJ59" i="25"/>
  <c r="CK59" i="25"/>
  <c r="CL59" i="25"/>
  <c r="CM59" i="25"/>
  <c r="CP59" i="25"/>
  <c r="CU59" i="25"/>
  <c r="CN59" i="25"/>
  <c r="CV59" i="25"/>
  <c r="CW59" i="25"/>
  <c r="GI59" i="25"/>
  <c r="GJ59" i="25"/>
  <c r="GP59" i="25"/>
  <c r="GQ59" i="25"/>
  <c r="FA60" i="25"/>
  <c r="FB60" i="25"/>
  <c r="R1414" i="33"/>
  <c r="FD60" i="25"/>
  <c r="FE60" i="25"/>
  <c r="R1415" i="33"/>
  <c r="FK60" i="25"/>
  <c r="FL60" i="25"/>
  <c r="R1416" i="33"/>
  <c r="FR60" i="25"/>
  <c r="FS60" i="25"/>
  <c r="R1417" i="33"/>
  <c r="FY60" i="25"/>
  <c r="FZ60" i="25"/>
  <c r="R1418" i="33"/>
  <c r="R1422" i="33"/>
  <c r="R1423" i="33"/>
  <c r="S1420" i="33"/>
  <c r="T1420" i="33"/>
  <c r="V60" i="9"/>
  <c r="U1414" i="33"/>
  <c r="Y60" i="9"/>
  <c r="U1415" i="33"/>
  <c r="AC60" i="9"/>
  <c r="U1416" i="33"/>
  <c r="AG60" i="9"/>
  <c r="U1417" i="33"/>
  <c r="AK60" i="9"/>
  <c r="U1418" i="33"/>
  <c r="AM60" i="9"/>
  <c r="U1422" i="33"/>
  <c r="AO60" i="9"/>
  <c r="U1423" i="33"/>
  <c r="U1420" i="33"/>
  <c r="V1420" i="33"/>
  <c r="V1421" i="33"/>
  <c r="GT60" i="25"/>
  <c r="GO60" i="25"/>
  <c r="J60" i="25"/>
  <c r="K60" i="25"/>
  <c r="L60" i="25"/>
  <c r="M60" i="25"/>
  <c r="N60" i="25"/>
  <c r="O60" i="25"/>
  <c r="Q60" i="25"/>
  <c r="X60" i="25"/>
  <c r="Y60" i="25"/>
  <c r="Z60" i="25"/>
  <c r="AA60" i="25"/>
  <c r="AB60" i="25"/>
  <c r="AC60" i="25"/>
  <c r="AE60" i="25"/>
  <c r="AM60" i="25"/>
  <c r="AN60" i="25"/>
  <c r="AO60" i="25"/>
  <c r="AP60" i="25"/>
  <c r="AQ60" i="25"/>
  <c r="AT60" i="25"/>
  <c r="AY60" i="25"/>
  <c r="AR60" i="25"/>
  <c r="AZ60" i="25"/>
  <c r="BA60" i="25"/>
  <c r="BK60" i="25"/>
  <c r="BL60" i="25"/>
  <c r="BM60" i="25"/>
  <c r="BN60" i="25"/>
  <c r="BO60" i="25"/>
  <c r="BR60" i="25"/>
  <c r="BW60" i="25"/>
  <c r="BP60" i="25"/>
  <c r="BX60" i="25"/>
  <c r="BY60" i="25"/>
  <c r="CI60" i="25"/>
  <c r="CJ60" i="25"/>
  <c r="CK60" i="25"/>
  <c r="CL60" i="25"/>
  <c r="CM60" i="25"/>
  <c r="CP60" i="25"/>
  <c r="CU60" i="25"/>
  <c r="CN60" i="25"/>
  <c r="CV60" i="25"/>
  <c r="CW60" i="25"/>
  <c r="GI60" i="25"/>
  <c r="GJ60" i="25"/>
  <c r="GP60" i="25"/>
  <c r="GQ60" i="25"/>
  <c r="FA61" i="25"/>
  <c r="FB61" i="25"/>
  <c r="R1441" i="33"/>
  <c r="FD61" i="25"/>
  <c r="FE61" i="25"/>
  <c r="R1442" i="33"/>
  <c r="FK61" i="25"/>
  <c r="FL61" i="25"/>
  <c r="R1443" i="33"/>
  <c r="FR61" i="25"/>
  <c r="FS61" i="25"/>
  <c r="R1444" i="33"/>
  <c r="FY61" i="25"/>
  <c r="FZ61" i="25"/>
  <c r="R1445" i="33"/>
  <c r="R1449" i="33"/>
  <c r="R1450" i="33"/>
  <c r="S1447" i="33"/>
  <c r="T1447" i="33"/>
  <c r="V61" i="9"/>
  <c r="U1441" i="33"/>
  <c r="Y61" i="9"/>
  <c r="U1442" i="33"/>
  <c r="AC61" i="9"/>
  <c r="U1443" i="33"/>
  <c r="AG61" i="9"/>
  <c r="U1444" i="33"/>
  <c r="AK61" i="9"/>
  <c r="U1445" i="33"/>
  <c r="AM61" i="9"/>
  <c r="U1449" i="33"/>
  <c r="AO61" i="9"/>
  <c r="U1450" i="33"/>
  <c r="U1447" i="33"/>
  <c r="V1447" i="33"/>
  <c r="V1448" i="33"/>
  <c r="GT61" i="25"/>
  <c r="GO61" i="25"/>
  <c r="J61" i="25"/>
  <c r="K61" i="25"/>
  <c r="L61" i="25"/>
  <c r="M61" i="25"/>
  <c r="N61" i="25"/>
  <c r="O61" i="25"/>
  <c r="Q61" i="25"/>
  <c r="X61" i="25"/>
  <c r="Y61" i="25"/>
  <c r="Z61" i="25"/>
  <c r="AA61" i="25"/>
  <c r="AB61" i="25"/>
  <c r="AC61" i="25"/>
  <c r="AE61" i="25"/>
  <c r="AM61" i="25"/>
  <c r="AN61" i="25"/>
  <c r="AO61" i="25"/>
  <c r="AP61" i="25"/>
  <c r="AQ61" i="25"/>
  <c r="AT61" i="25"/>
  <c r="AY61" i="25"/>
  <c r="AR61" i="25"/>
  <c r="AZ61" i="25"/>
  <c r="BA61" i="25"/>
  <c r="BK61" i="25"/>
  <c r="BL61" i="25"/>
  <c r="BM61" i="25"/>
  <c r="BN61" i="25"/>
  <c r="BO61" i="25"/>
  <c r="BR61" i="25"/>
  <c r="BW61" i="25"/>
  <c r="BP61" i="25"/>
  <c r="BX61" i="25"/>
  <c r="BY61" i="25"/>
  <c r="CI61" i="25"/>
  <c r="CJ61" i="25"/>
  <c r="CK61" i="25"/>
  <c r="CL61" i="25"/>
  <c r="CM61" i="25"/>
  <c r="CP61" i="25"/>
  <c r="CU61" i="25"/>
  <c r="CN61" i="25"/>
  <c r="CV61" i="25"/>
  <c r="CW61" i="25"/>
  <c r="GI61" i="25"/>
  <c r="GJ61" i="25"/>
  <c r="GP61" i="25"/>
  <c r="GQ61" i="25"/>
  <c r="FA62" i="25"/>
  <c r="FB62" i="25"/>
  <c r="R1468" i="33"/>
  <c r="FD62" i="25"/>
  <c r="FE62" i="25"/>
  <c r="R1469" i="33"/>
  <c r="FK62" i="25"/>
  <c r="FL62" i="25"/>
  <c r="R1470" i="33"/>
  <c r="FR62" i="25"/>
  <c r="FS62" i="25"/>
  <c r="R1471" i="33"/>
  <c r="FY62" i="25"/>
  <c r="FZ62" i="25"/>
  <c r="R1472" i="33"/>
  <c r="R1476" i="33"/>
  <c r="R1477" i="33"/>
  <c r="S1474" i="33"/>
  <c r="T1474" i="33"/>
  <c r="V62" i="9"/>
  <c r="U1468" i="33"/>
  <c r="Y62" i="9"/>
  <c r="U1469" i="33"/>
  <c r="AC62" i="9"/>
  <c r="U1470" i="33"/>
  <c r="AG62" i="9"/>
  <c r="U1471" i="33"/>
  <c r="AK62" i="9"/>
  <c r="U1472" i="33"/>
  <c r="AM62" i="9"/>
  <c r="U1476" i="33"/>
  <c r="AO62" i="9"/>
  <c r="U1477" i="33"/>
  <c r="U1474" i="33"/>
  <c r="V1474" i="33"/>
  <c r="V1475" i="33"/>
  <c r="GT62" i="25"/>
  <c r="GO62" i="25"/>
  <c r="J62" i="25"/>
  <c r="K62" i="25"/>
  <c r="L62" i="25"/>
  <c r="M62" i="25"/>
  <c r="N62" i="25"/>
  <c r="O62" i="25"/>
  <c r="Q62" i="25"/>
  <c r="X62" i="25"/>
  <c r="Y62" i="25"/>
  <c r="Z62" i="25"/>
  <c r="AA62" i="25"/>
  <c r="AB62" i="25"/>
  <c r="AC62" i="25"/>
  <c r="AE62" i="25"/>
  <c r="AM62" i="25"/>
  <c r="AN62" i="25"/>
  <c r="AO62" i="25"/>
  <c r="AP62" i="25"/>
  <c r="AQ62" i="25"/>
  <c r="AT62" i="25"/>
  <c r="AY62" i="25"/>
  <c r="AR62" i="25"/>
  <c r="AZ62" i="25"/>
  <c r="BA62" i="25"/>
  <c r="BK62" i="25"/>
  <c r="BL62" i="25"/>
  <c r="BM62" i="25"/>
  <c r="BN62" i="25"/>
  <c r="BO62" i="25"/>
  <c r="BR62" i="25"/>
  <c r="BW62" i="25"/>
  <c r="BP62" i="25"/>
  <c r="BX62" i="25"/>
  <c r="BY62" i="25"/>
  <c r="CI62" i="25"/>
  <c r="CJ62" i="25"/>
  <c r="CK62" i="25"/>
  <c r="CL62" i="25"/>
  <c r="CM62" i="25"/>
  <c r="CP62" i="25"/>
  <c r="CU62" i="25"/>
  <c r="CN62" i="25"/>
  <c r="CV62" i="25"/>
  <c r="CW62" i="25"/>
  <c r="GI62" i="25"/>
  <c r="GJ62" i="25"/>
  <c r="GP62" i="25"/>
  <c r="GQ62" i="25"/>
  <c r="FA63" i="25"/>
  <c r="FB63" i="25"/>
  <c r="R1495" i="33"/>
  <c r="FD63" i="25"/>
  <c r="FE63" i="25"/>
  <c r="R1496" i="33"/>
  <c r="FK63" i="25"/>
  <c r="FL63" i="25"/>
  <c r="R1497" i="33"/>
  <c r="FR63" i="25"/>
  <c r="FS63" i="25"/>
  <c r="R1498" i="33"/>
  <c r="FY63" i="25"/>
  <c r="FZ63" i="25"/>
  <c r="R1499" i="33"/>
  <c r="R1503" i="33"/>
  <c r="R1504" i="33"/>
  <c r="S1501" i="33"/>
  <c r="T1501" i="33"/>
  <c r="V63" i="9"/>
  <c r="U1495" i="33"/>
  <c r="Y63" i="9"/>
  <c r="U1496" i="33"/>
  <c r="AC63" i="9"/>
  <c r="U1497" i="33"/>
  <c r="AG63" i="9"/>
  <c r="U1498" i="33"/>
  <c r="AK63" i="9"/>
  <c r="U1499" i="33"/>
  <c r="AM63" i="9"/>
  <c r="U1503" i="33"/>
  <c r="AO63" i="9"/>
  <c r="U1504" i="33"/>
  <c r="U1501" i="33"/>
  <c r="V1501" i="33"/>
  <c r="V1502" i="33"/>
  <c r="GT63" i="25"/>
  <c r="GO63" i="25"/>
  <c r="J63" i="25"/>
  <c r="K63" i="25"/>
  <c r="L63" i="25"/>
  <c r="M63" i="25"/>
  <c r="N63" i="25"/>
  <c r="O63" i="25"/>
  <c r="Q63" i="25"/>
  <c r="X63" i="25"/>
  <c r="Y63" i="25"/>
  <c r="Z63" i="25"/>
  <c r="AA63" i="25"/>
  <c r="AB63" i="25"/>
  <c r="AC63" i="25"/>
  <c r="AE63" i="25"/>
  <c r="AM63" i="25"/>
  <c r="AN63" i="25"/>
  <c r="AO63" i="25"/>
  <c r="AP63" i="25"/>
  <c r="AQ63" i="25"/>
  <c r="AT63" i="25"/>
  <c r="AY63" i="25"/>
  <c r="AR63" i="25"/>
  <c r="AZ63" i="25"/>
  <c r="BA63" i="25"/>
  <c r="BK63" i="25"/>
  <c r="BL63" i="25"/>
  <c r="BM63" i="25"/>
  <c r="BN63" i="25"/>
  <c r="BO63" i="25"/>
  <c r="BR63" i="25"/>
  <c r="BW63" i="25"/>
  <c r="BP63" i="25"/>
  <c r="BX63" i="25"/>
  <c r="BY63" i="25"/>
  <c r="CI63" i="25"/>
  <c r="CJ63" i="25"/>
  <c r="CK63" i="25"/>
  <c r="CL63" i="25"/>
  <c r="CM63" i="25"/>
  <c r="CP63" i="25"/>
  <c r="CU63" i="25"/>
  <c r="CN63" i="25"/>
  <c r="CV63" i="25"/>
  <c r="CW63" i="25"/>
  <c r="GI63" i="25"/>
  <c r="GJ63" i="25"/>
  <c r="GP63" i="25"/>
  <c r="GQ63" i="25"/>
  <c r="FA64" i="25"/>
  <c r="FB64" i="25"/>
  <c r="R1522" i="33"/>
  <c r="FD64" i="25"/>
  <c r="FE64" i="25"/>
  <c r="R1523" i="33"/>
  <c r="FK64" i="25"/>
  <c r="FL64" i="25"/>
  <c r="R1524" i="33"/>
  <c r="FR64" i="25"/>
  <c r="FS64" i="25"/>
  <c r="R1525" i="33"/>
  <c r="FY64" i="25"/>
  <c r="FZ64" i="25"/>
  <c r="R1526" i="33"/>
  <c r="R1530" i="33"/>
  <c r="R1531" i="33"/>
  <c r="S1528" i="33"/>
  <c r="T1528" i="33"/>
  <c r="V64" i="9"/>
  <c r="U1522" i="33"/>
  <c r="Y64" i="9"/>
  <c r="U1523" i="33"/>
  <c r="AC64" i="9"/>
  <c r="U1524" i="33"/>
  <c r="AG64" i="9"/>
  <c r="U1525" i="33"/>
  <c r="AK64" i="9"/>
  <c r="U1526" i="33"/>
  <c r="AM64" i="9"/>
  <c r="U1530" i="33"/>
  <c r="AO64" i="9"/>
  <c r="U1531" i="33"/>
  <c r="U1528" i="33"/>
  <c r="V1528" i="33"/>
  <c r="V1529" i="33"/>
  <c r="GT64" i="25"/>
  <c r="GO64" i="25"/>
  <c r="J64" i="25"/>
  <c r="K64" i="25"/>
  <c r="L64" i="25"/>
  <c r="M64" i="25"/>
  <c r="N64" i="25"/>
  <c r="O64" i="25"/>
  <c r="Q64" i="25"/>
  <c r="X64" i="25"/>
  <c r="Y64" i="25"/>
  <c r="Z64" i="25"/>
  <c r="AA64" i="25"/>
  <c r="AB64" i="25"/>
  <c r="AC64" i="25"/>
  <c r="AE64" i="25"/>
  <c r="AM64" i="25"/>
  <c r="AN64" i="25"/>
  <c r="AO64" i="25"/>
  <c r="AP64" i="25"/>
  <c r="AQ64" i="25"/>
  <c r="AT64" i="25"/>
  <c r="AY64" i="25"/>
  <c r="AR64" i="25"/>
  <c r="AZ64" i="25"/>
  <c r="BA64" i="25"/>
  <c r="BK64" i="25"/>
  <c r="BL64" i="25"/>
  <c r="BM64" i="25"/>
  <c r="BN64" i="25"/>
  <c r="BO64" i="25"/>
  <c r="BR64" i="25"/>
  <c r="BW64" i="25"/>
  <c r="BP64" i="25"/>
  <c r="BX64" i="25"/>
  <c r="BY64" i="25"/>
  <c r="CI64" i="25"/>
  <c r="CJ64" i="25"/>
  <c r="CK64" i="25"/>
  <c r="CL64" i="25"/>
  <c r="CM64" i="25"/>
  <c r="CP64" i="25"/>
  <c r="CU64" i="25"/>
  <c r="CN64" i="25"/>
  <c r="CV64" i="25"/>
  <c r="CW64" i="25"/>
  <c r="GI64" i="25"/>
  <c r="GJ64" i="25"/>
  <c r="GP64" i="25"/>
  <c r="GQ64" i="25"/>
  <c r="FA65" i="25"/>
  <c r="FB65" i="25"/>
  <c r="R1549" i="33"/>
  <c r="FD65" i="25"/>
  <c r="FE65" i="25"/>
  <c r="R1550" i="33"/>
  <c r="FK65" i="25"/>
  <c r="FL65" i="25"/>
  <c r="R1551" i="33"/>
  <c r="FR65" i="25"/>
  <c r="FS65" i="25"/>
  <c r="R1552" i="33"/>
  <c r="FY65" i="25"/>
  <c r="FZ65" i="25"/>
  <c r="R1553" i="33"/>
  <c r="R1557" i="33"/>
  <c r="R1558" i="33"/>
  <c r="S1555" i="33"/>
  <c r="T1555" i="33"/>
  <c r="V65" i="9"/>
  <c r="U1549" i="33"/>
  <c r="Y65" i="9"/>
  <c r="U1550" i="33"/>
  <c r="AC65" i="9"/>
  <c r="U1551" i="33"/>
  <c r="AG65" i="9"/>
  <c r="U1552" i="33"/>
  <c r="AK65" i="9"/>
  <c r="U1553" i="33"/>
  <c r="AM65" i="9"/>
  <c r="U1557" i="33"/>
  <c r="AO65" i="9"/>
  <c r="U1558" i="33"/>
  <c r="U1555" i="33"/>
  <c r="V1555" i="33"/>
  <c r="V1556" i="33"/>
  <c r="GT65" i="25"/>
  <c r="GO65" i="25"/>
  <c r="J65" i="25"/>
  <c r="K65" i="25"/>
  <c r="L65" i="25"/>
  <c r="M65" i="25"/>
  <c r="N65" i="25"/>
  <c r="O65" i="25"/>
  <c r="Q65" i="25"/>
  <c r="X65" i="25"/>
  <c r="Y65" i="25"/>
  <c r="Z65" i="25"/>
  <c r="AA65" i="25"/>
  <c r="AB65" i="25"/>
  <c r="AC65" i="25"/>
  <c r="AE65" i="25"/>
  <c r="AM65" i="25"/>
  <c r="AN65" i="25"/>
  <c r="AO65" i="25"/>
  <c r="AP65" i="25"/>
  <c r="AQ65" i="25"/>
  <c r="AT65" i="25"/>
  <c r="AY65" i="25"/>
  <c r="AR65" i="25"/>
  <c r="AZ65" i="25"/>
  <c r="BA65" i="25"/>
  <c r="BK65" i="25"/>
  <c r="BL65" i="25"/>
  <c r="BM65" i="25"/>
  <c r="BN65" i="25"/>
  <c r="BO65" i="25"/>
  <c r="BR65" i="25"/>
  <c r="BW65" i="25"/>
  <c r="BP65" i="25"/>
  <c r="BX65" i="25"/>
  <c r="BY65" i="25"/>
  <c r="CI65" i="25"/>
  <c r="CJ65" i="25"/>
  <c r="CK65" i="25"/>
  <c r="CL65" i="25"/>
  <c r="CM65" i="25"/>
  <c r="CP65" i="25"/>
  <c r="CU65" i="25"/>
  <c r="CN65" i="25"/>
  <c r="CV65" i="25"/>
  <c r="CW65" i="25"/>
  <c r="GI65" i="25"/>
  <c r="GJ65" i="25"/>
  <c r="GP65" i="25"/>
  <c r="GQ65" i="25"/>
  <c r="FA66" i="25"/>
  <c r="FB66" i="25"/>
  <c r="R1576" i="33"/>
  <c r="FD66" i="25"/>
  <c r="FE66" i="25"/>
  <c r="R1577" i="33"/>
  <c r="FK66" i="25"/>
  <c r="FL66" i="25"/>
  <c r="R1578" i="33"/>
  <c r="FR66" i="25"/>
  <c r="FS66" i="25"/>
  <c r="R1579" i="33"/>
  <c r="FY66" i="25"/>
  <c r="FZ66" i="25"/>
  <c r="R1580" i="33"/>
  <c r="R1584" i="33"/>
  <c r="R1585" i="33"/>
  <c r="S1582" i="33"/>
  <c r="T1582" i="33"/>
  <c r="V66" i="9"/>
  <c r="U1576" i="33"/>
  <c r="Y66" i="9"/>
  <c r="U1577" i="33"/>
  <c r="AC66" i="9"/>
  <c r="U1578" i="33"/>
  <c r="AG66" i="9"/>
  <c r="U1579" i="33"/>
  <c r="AK66" i="9"/>
  <c r="U1580" i="33"/>
  <c r="AM66" i="9"/>
  <c r="U1584" i="33"/>
  <c r="AO66" i="9"/>
  <c r="U1585" i="33"/>
  <c r="U1582" i="33"/>
  <c r="V1582" i="33"/>
  <c r="V1583" i="33"/>
  <c r="GT66" i="25"/>
  <c r="GO66" i="25"/>
  <c r="J66" i="25"/>
  <c r="K66" i="25"/>
  <c r="L66" i="25"/>
  <c r="M66" i="25"/>
  <c r="N66" i="25"/>
  <c r="O66" i="25"/>
  <c r="Q66" i="25"/>
  <c r="X66" i="25"/>
  <c r="Y66" i="25"/>
  <c r="Z66" i="25"/>
  <c r="AA66" i="25"/>
  <c r="AB66" i="25"/>
  <c r="AC66" i="25"/>
  <c r="AE66" i="25"/>
  <c r="AM66" i="25"/>
  <c r="AN66" i="25"/>
  <c r="AO66" i="25"/>
  <c r="AP66" i="25"/>
  <c r="AQ66" i="25"/>
  <c r="AT66" i="25"/>
  <c r="AY66" i="25"/>
  <c r="AR66" i="25"/>
  <c r="AZ66" i="25"/>
  <c r="BA66" i="25"/>
  <c r="BK66" i="25"/>
  <c r="BL66" i="25"/>
  <c r="BM66" i="25"/>
  <c r="BN66" i="25"/>
  <c r="BO66" i="25"/>
  <c r="BR66" i="25"/>
  <c r="BW66" i="25"/>
  <c r="BP66" i="25"/>
  <c r="BX66" i="25"/>
  <c r="BY66" i="25"/>
  <c r="CI66" i="25"/>
  <c r="CJ66" i="25"/>
  <c r="CK66" i="25"/>
  <c r="CL66" i="25"/>
  <c r="CM66" i="25"/>
  <c r="CP66" i="25"/>
  <c r="CU66" i="25"/>
  <c r="CN66" i="25"/>
  <c r="CV66" i="25"/>
  <c r="CW66" i="25"/>
  <c r="GI66" i="25"/>
  <c r="GJ66" i="25"/>
  <c r="GP66" i="25"/>
  <c r="GQ66" i="25"/>
  <c r="FA67" i="25"/>
  <c r="FB67" i="25"/>
  <c r="R1603" i="33"/>
  <c r="FD67" i="25"/>
  <c r="FE67" i="25"/>
  <c r="R1604" i="33"/>
  <c r="FK67" i="25"/>
  <c r="FL67" i="25"/>
  <c r="R1605" i="33"/>
  <c r="FR67" i="25"/>
  <c r="FS67" i="25"/>
  <c r="R1606" i="33"/>
  <c r="FY67" i="25"/>
  <c r="FZ67" i="25"/>
  <c r="R1607" i="33"/>
  <c r="R1611" i="33"/>
  <c r="R1612" i="33"/>
  <c r="S1609" i="33"/>
  <c r="T1609" i="33"/>
  <c r="V67" i="9"/>
  <c r="U1603" i="33"/>
  <c r="Y67" i="9"/>
  <c r="U1604" i="33"/>
  <c r="AC67" i="9"/>
  <c r="U1605" i="33"/>
  <c r="AG67" i="9"/>
  <c r="U1606" i="33"/>
  <c r="AK67" i="9"/>
  <c r="U1607" i="33"/>
  <c r="AM67" i="9"/>
  <c r="U1611" i="33"/>
  <c r="AO67" i="9"/>
  <c r="U1612" i="33"/>
  <c r="U1609" i="33"/>
  <c r="V1609" i="33"/>
  <c r="V1610" i="33"/>
  <c r="GT67" i="25"/>
  <c r="GO67" i="25"/>
  <c r="J67" i="25"/>
  <c r="K67" i="25"/>
  <c r="L67" i="25"/>
  <c r="M67" i="25"/>
  <c r="N67" i="25"/>
  <c r="O67" i="25"/>
  <c r="Q67" i="25"/>
  <c r="X67" i="25"/>
  <c r="Y67" i="25"/>
  <c r="Z67" i="25"/>
  <c r="AA67" i="25"/>
  <c r="AB67" i="25"/>
  <c r="AC67" i="25"/>
  <c r="AE67" i="25"/>
  <c r="AM67" i="25"/>
  <c r="AN67" i="25"/>
  <c r="AO67" i="25"/>
  <c r="AP67" i="25"/>
  <c r="AQ67" i="25"/>
  <c r="AT67" i="25"/>
  <c r="AY67" i="25"/>
  <c r="AR67" i="25"/>
  <c r="AZ67" i="25"/>
  <c r="BA67" i="25"/>
  <c r="BK67" i="25"/>
  <c r="BL67" i="25"/>
  <c r="BM67" i="25"/>
  <c r="BN67" i="25"/>
  <c r="BO67" i="25"/>
  <c r="BR67" i="25"/>
  <c r="BW67" i="25"/>
  <c r="BP67" i="25"/>
  <c r="BX67" i="25"/>
  <c r="BY67" i="25"/>
  <c r="CI67" i="25"/>
  <c r="CJ67" i="25"/>
  <c r="CK67" i="25"/>
  <c r="CL67" i="25"/>
  <c r="CM67" i="25"/>
  <c r="CP67" i="25"/>
  <c r="CU67" i="25"/>
  <c r="CN67" i="25"/>
  <c r="CV67" i="25"/>
  <c r="CW67" i="25"/>
  <c r="GI67" i="25"/>
  <c r="GJ67" i="25"/>
  <c r="GP67" i="25"/>
  <c r="GQ67" i="25"/>
  <c r="FA68" i="25"/>
  <c r="FB68" i="25"/>
  <c r="R1630" i="33"/>
  <c r="FD68" i="25"/>
  <c r="FE68" i="25"/>
  <c r="R1631" i="33"/>
  <c r="FK68" i="25"/>
  <c r="FL68" i="25"/>
  <c r="R1632" i="33"/>
  <c r="FR68" i="25"/>
  <c r="FS68" i="25"/>
  <c r="R1633" i="33"/>
  <c r="FY68" i="25"/>
  <c r="FZ68" i="25"/>
  <c r="R1634" i="33"/>
  <c r="R1638" i="33"/>
  <c r="R1639" i="33"/>
  <c r="S1636" i="33"/>
  <c r="T1636" i="33"/>
  <c r="V68" i="9"/>
  <c r="U1630" i="33"/>
  <c r="Y68" i="9"/>
  <c r="U1631" i="33"/>
  <c r="AC68" i="9"/>
  <c r="U1632" i="33"/>
  <c r="AG68" i="9"/>
  <c r="U1633" i="33"/>
  <c r="AK68" i="9"/>
  <c r="U1634" i="33"/>
  <c r="AM68" i="9"/>
  <c r="U1638" i="33"/>
  <c r="AO68" i="9"/>
  <c r="U1639" i="33"/>
  <c r="U1636" i="33"/>
  <c r="V1636" i="33"/>
  <c r="V1637" i="33"/>
  <c r="GT68" i="25"/>
  <c r="GO68" i="25"/>
  <c r="J68" i="25"/>
  <c r="K68" i="25"/>
  <c r="L68" i="25"/>
  <c r="M68" i="25"/>
  <c r="N68" i="25"/>
  <c r="O68" i="25"/>
  <c r="Q68" i="25"/>
  <c r="X68" i="25"/>
  <c r="Y68" i="25"/>
  <c r="Z68" i="25"/>
  <c r="AA68" i="25"/>
  <c r="AB68" i="25"/>
  <c r="AC68" i="25"/>
  <c r="AE68" i="25"/>
  <c r="AM68" i="25"/>
  <c r="AN68" i="25"/>
  <c r="AO68" i="25"/>
  <c r="AP68" i="25"/>
  <c r="AQ68" i="25"/>
  <c r="AT68" i="25"/>
  <c r="AY68" i="25"/>
  <c r="AR68" i="25"/>
  <c r="AZ68" i="25"/>
  <c r="BA68" i="25"/>
  <c r="BK68" i="25"/>
  <c r="BL68" i="25"/>
  <c r="BM68" i="25"/>
  <c r="BN68" i="25"/>
  <c r="BO68" i="25"/>
  <c r="BR68" i="25"/>
  <c r="BW68" i="25"/>
  <c r="BP68" i="25"/>
  <c r="BX68" i="25"/>
  <c r="BY68" i="25"/>
  <c r="CI68" i="25"/>
  <c r="CJ68" i="25"/>
  <c r="CK68" i="25"/>
  <c r="CL68" i="25"/>
  <c r="CM68" i="25"/>
  <c r="CP68" i="25"/>
  <c r="CU68" i="25"/>
  <c r="CN68" i="25"/>
  <c r="CV68" i="25"/>
  <c r="CW68" i="25"/>
  <c r="GI68" i="25"/>
  <c r="GJ68" i="25"/>
  <c r="GP68" i="25"/>
  <c r="GQ68" i="25"/>
  <c r="FA69" i="25"/>
  <c r="FB69" i="25"/>
  <c r="R1657" i="33"/>
  <c r="FD69" i="25"/>
  <c r="FE69" i="25"/>
  <c r="R1658" i="33"/>
  <c r="FK69" i="25"/>
  <c r="FL69" i="25"/>
  <c r="R1659" i="33"/>
  <c r="FR69" i="25"/>
  <c r="FS69" i="25"/>
  <c r="R1660" i="33"/>
  <c r="FY69" i="25"/>
  <c r="FZ69" i="25"/>
  <c r="R1661" i="33"/>
  <c r="R1665" i="33"/>
  <c r="R1666" i="33"/>
  <c r="S1663" i="33"/>
  <c r="T1663" i="33"/>
  <c r="V69" i="9"/>
  <c r="U1657" i="33"/>
  <c r="Y69" i="9"/>
  <c r="U1658" i="33"/>
  <c r="AC69" i="9"/>
  <c r="U1659" i="33"/>
  <c r="AG69" i="9"/>
  <c r="U1660" i="33"/>
  <c r="AK69" i="9"/>
  <c r="U1661" i="33"/>
  <c r="AM69" i="9"/>
  <c r="U1665" i="33"/>
  <c r="AO69" i="9"/>
  <c r="U1666" i="33"/>
  <c r="U1663" i="33"/>
  <c r="V1663" i="33"/>
  <c r="V1664" i="33"/>
  <c r="GT69" i="25"/>
  <c r="GO69" i="25"/>
  <c r="J69" i="25"/>
  <c r="K69" i="25"/>
  <c r="L69" i="25"/>
  <c r="M69" i="25"/>
  <c r="N69" i="25"/>
  <c r="O69" i="25"/>
  <c r="Q69" i="25"/>
  <c r="X69" i="25"/>
  <c r="Y69" i="25"/>
  <c r="Z69" i="25"/>
  <c r="AA69" i="25"/>
  <c r="AB69" i="25"/>
  <c r="AC69" i="25"/>
  <c r="AE69" i="25"/>
  <c r="AM69" i="25"/>
  <c r="AN69" i="25"/>
  <c r="AO69" i="25"/>
  <c r="AP69" i="25"/>
  <c r="AQ69" i="25"/>
  <c r="AT69" i="25"/>
  <c r="AY69" i="25"/>
  <c r="AR69" i="25"/>
  <c r="AZ69" i="25"/>
  <c r="BA69" i="25"/>
  <c r="BK69" i="25"/>
  <c r="BL69" i="25"/>
  <c r="BM69" i="25"/>
  <c r="BN69" i="25"/>
  <c r="BO69" i="25"/>
  <c r="BR69" i="25"/>
  <c r="BW69" i="25"/>
  <c r="BP69" i="25"/>
  <c r="BX69" i="25"/>
  <c r="BY69" i="25"/>
  <c r="CI69" i="25"/>
  <c r="CJ69" i="25"/>
  <c r="CK69" i="25"/>
  <c r="CL69" i="25"/>
  <c r="CM69" i="25"/>
  <c r="CP69" i="25"/>
  <c r="CU69" i="25"/>
  <c r="CN69" i="25"/>
  <c r="CV69" i="25"/>
  <c r="CW69" i="25"/>
  <c r="GI69" i="25"/>
  <c r="GJ69" i="25"/>
  <c r="GP69" i="25"/>
  <c r="GQ69" i="25"/>
  <c r="FA70" i="25"/>
  <c r="FB70" i="25"/>
  <c r="R1684" i="33"/>
  <c r="FD70" i="25"/>
  <c r="FE70" i="25"/>
  <c r="R1685" i="33"/>
  <c r="FK70" i="25"/>
  <c r="FL70" i="25"/>
  <c r="R1686" i="33"/>
  <c r="FR70" i="25"/>
  <c r="FS70" i="25"/>
  <c r="R1687" i="33"/>
  <c r="FY70" i="25"/>
  <c r="FZ70" i="25"/>
  <c r="R1688" i="33"/>
  <c r="R1692" i="33"/>
  <c r="R1693" i="33"/>
  <c r="S1690" i="33"/>
  <c r="T1690" i="33"/>
  <c r="V70" i="9"/>
  <c r="U1684" i="33"/>
  <c r="Y70" i="9"/>
  <c r="U1685" i="33"/>
  <c r="AC70" i="9"/>
  <c r="U1686" i="33"/>
  <c r="AG70" i="9"/>
  <c r="U1687" i="33"/>
  <c r="AK70" i="9"/>
  <c r="U1688" i="33"/>
  <c r="AM70" i="9"/>
  <c r="U1692" i="33"/>
  <c r="AO70" i="9"/>
  <c r="U1693" i="33"/>
  <c r="U1690" i="33"/>
  <c r="V1690" i="33"/>
  <c r="V1691" i="33"/>
  <c r="GT70" i="25"/>
  <c r="GO70" i="25"/>
  <c r="J70" i="25"/>
  <c r="K70" i="25"/>
  <c r="L70" i="25"/>
  <c r="M70" i="25"/>
  <c r="N70" i="25"/>
  <c r="O70" i="25"/>
  <c r="Q70" i="25"/>
  <c r="X70" i="25"/>
  <c r="Y70" i="25"/>
  <c r="Z70" i="25"/>
  <c r="AA70" i="25"/>
  <c r="AB70" i="25"/>
  <c r="AC70" i="25"/>
  <c r="AE70" i="25"/>
  <c r="AM70" i="25"/>
  <c r="AN70" i="25"/>
  <c r="AO70" i="25"/>
  <c r="AP70" i="25"/>
  <c r="AQ70" i="25"/>
  <c r="AT70" i="25"/>
  <c r="AY70" i="25"/>
  <c r="AR70" i="25"/>
  <c r="AZ70" i="25"/>
  <c r="BA70" i="25"/>
  <c r="BK70" i="25"/>
  <c r="BL70" i="25"/>
  <c r="BM70" i="25"/>
  <c r="BN70" i="25"/>
  <c r="BO70" i="25"/>
  <c r="BR70" i="25"/>
  <c r="BW70" i="25"/>
  <c r="BP70" i="25"/>
  <c r="BX70" i="25"/>
  <c r="BY70" i="25"/>
  <c r="CI70" i="25"/>
  <c r="CJ70" i="25"/>
  <c r="CK70" i="25"/>
  <c r="CL70" i="25"/>
  <c r="CM70" i="25"/>
  <c r="CP70" i="25"/>
  <c r="CU70" i="25"/>
  <c r="CN70" i="25"/>
  <c r="CV70" i="25"/>
  <c r="CW70" i="25"/>
  <c r="GI70" i="25"/>
  <c r="GJ70" i="25"/>
  <c r="GP70" i="25"/>
  <c r="GQ70" i="25"/>
  <c r="FA71" i="25"/>
  <c r="FB71" i="25"/>
  <c r="R1711" i="33"/>
  <c r="FD71" i="25"/>
  <c r="FE71" i="25"/>
  <c r="R1712" i="33"/>
  <c r="FK71" i="25"/>
  <c r="FL71" i="25"/>
  <c r="R1713" i="33"/>
  <c r="FR71" i="25"/>
  <c r="FS71" i="25"/>
  <c r="R1714" i="33"/>
  <c r="FY71" i="25"/>
  <c r="FZ71" i="25"/>
  <c r="R1715" i="33"/>
  <c r="R1719" i="33"/>
  <c r="R1720" i="33"/>
  <c r="S1717" i="33"/>
  <c r="T1717" i="33"/>
  <c r="V71" i="9"/>
  <c r="U1711" i="33"/>
  <c r="Y71" i="9"/>
  <c r="U1712" i="33"/>
  <c r="AC71" i="9"/>
  <c r="U1713" i="33"/>
  <c r="AG71" i="9"/>
  <c r="U1714" i="33"/>
  <c r="AK71" i="9"/>
  <c r="U1715" i="33"/>
  <c r="AM71" i="9"/>
  <c r="U1719" i="33"/>
  <c r="AO71" i="9"/>
  <c r="U1720" i="33"/>
  <c r="U1717" i="33"/>
  <c r="V1717" i="33"/>
  <c r="V1718" i="33"/>
  <c r="GT71" i="25"/>
  <c r="GO71" i="25"/>
  <c r="J71" i="25"/>
  <c r="K71" i="25"/>
  <c r="L71" i="25"/>
  <c r="M71" i="25"/>
  <c r="N71" i="25"/>
  <c r="O71" i="25"/>
  <c r="Q71" i="25"/>
  <c r="X71" i="25"/>
  <c r="Y71" i="25"/>
  <c r="Z71" i="25"/>
  <c r="AA71" i="25"/>
  <c r="AB71" i="25"/>
  <c r="AC71" i="25"/>
  <c r="AE71" i="25"/>
  <c r="AM71" i="25"/>
  <c r="AN71" i="25"/>
  <c r="AO71" i="25"/>
  <c r="AP71" i="25"/>
  <c r="AQ71" i="25"/>
  <c r="AT71" i="25"/>
  <c r="AY71" i="25"/>
  <c r="AR71" i="25"/>
  <c r="AZ71" i="25"/>
  <c r="BA71" i="25"/>
  <c r="BK71" i="25"/>
  <c r="BL71" i="25"/>
  <c r="BM71" i="25"/>
  <c r="BN71" i="25"/>
  <c r="BO71" i="25"/>
  <c r="BR71" i="25"/>
  <c r="BW71" i="25"/>
  <c r="BP71" i="25"/>
  <c r="BX71" i="25"/>
  <c r="BY71" i="25"/>
  <c r="CI71" i="25"/>
  <c r="CJ71" i="25"/>
  <c r="CK71" i="25"/>
  <c r="CL71" i="25"/>
  <c r="CM71" i="25"/>
  <c r="CP71" i="25"/>
  <c r="CU71" i="25"/>
  <c r="CN71" i="25"/>
  <c r="CV71" i="25"/>
  <c r="CW71" i="25"/>
  <c r="GI71" i="25"/>
  <c r="GJ71" i="25"/>
  <c r="GP71" i="25"/>
  <c r="GQ71" i="25"/>
  <c r="FA72" i="25"/>
  <c r="FB72" i="25"/>
  <c r="R1738" i="33"/>
  <c r="FD72" i="25"/>
  <c r="FE72" i="25"/>
  <c r="R1739" i="33"/>
  <c r="FK72" i="25"/>
  <c r="FL72" i="25"/>
  <c r="R1740" i="33"/>
  <c r="FR72" i="25"/>
  <c r="FS72" i="25"/>
  <c r="R1741" i="33"/>
  <c r="FY72" i="25"/>
  <c r="FZ72" i="25"/>
  <c r="R1742" i="33"/>
  <c r="R1746" i="33"/>
  <c r="R1747" i="33"/>
  <c r="S1744" i="33"/>
  <c r="T1744" i="33"/>
  <c r="V72" i="9"/>
  <c r="U1738" i="33"/>
  <c r="Y72" i="9"/>
  <c r="U1739" i="33"/>
  <c r="AC72" i="9"/>
  <c r="U1740" i="33"/>
  <c r="AG72" i="9"/>
  <c r="U1741" i="33"/>
  <c r="AK72" i="9"/>
  <c r="U1742" i="33"/>
  <c r="AM72" i="9"/>
  <c r="U1746" i="33"/>
  <c r="AO72" i="9"/>
  <c r="U1747" i="33"/>
  <c r="U1744" i="33"/>
  <c r="V1744" i="33"/>
  <c r="V1745" i="33"/>
  <c r="GT72" i="25"/>
  <c r="GO72" i="25"/>
  <c r="J72" i="25"/>
  <c r="K72" i="25"/>
  <c r="L72" i="25"/>
  <c r="M72" i="25"/>
  <c r="N72" i="25"/>
  <c r="O72" i="25"/>
  <c r="Q72" i="25"/>
  <c r="X72" i="25"/>
  <c r="Y72" i="25"/>
  <c r="Z72" i="25"/>
  <c r="AA72" i="25"/>
  <c r="AB72" i="25"/>
  <c r="AC72" i="25"/>
  <c r="AE72" i="25"/>
  <c r="AM72" i="25"/>
  <c r="AN72" i="25"/>
  <c r="AO72" i="25"/>
  <c r="AP72" i="25"/>
  <c r="AQ72" i="25"/>
  <c r="AT72" i="25"/>
  <c r="AY72" i="25"/>
  <c r="AR72" i="25"/>
  <c r="AZ72" i="25"/>
  <c r="BA72" i="25"/>
  <c r="BK72" i="25"/>
  <c r="BL72" i="25"/>
  <c r="BM72" i="25"/>
  <c r="BN72" i="25"/>
  <c r="BO72" i="25"/>
  <c r="BR72" i="25"/>
  <c r="BW72" i="25"/>
  <c r="BP72" i="25"/>
  <c r="BX72" i="25"/>
  <c r="BY72" i="25"/>
  <c r="CI72" i="25"/>
  <c r="CJ72" i="25"/>
  <c r="CK72" i="25"/>
  <c r="CL72" i="25"/>
  <c r="CM72" i="25"/>
  <c r="CP72" i="25"/>
  <c r="CU72" i="25"/>
  <c r="CN72" i="25"/>
  <c r="CV72" i="25"/>
  <c r="CW72" i="25"/>
  <c r="GI72" i="25"/>
  <c r="GJ72" i="25"/>
  <c r="GP72" i="25"/>
  <c r="GQ72" i="25"/>
  <c r="FA73" i="25"/>
  <c r="FB73" i="25"/>
  <c r="R1765" i="33"/>
  <c r="FD73" i="25"/>
  <c r="FE73" i="25"/>
  <c r="R1766" i="33"/>
  <c r="FK73" i="25"/>
  <c r="FL73" i="25"/>
  <c r="R1767" i="33"/>
  <c r="FR73" i="25"/>
  <c r="FS73" i="25"/>
  <c r="R1768" i="33"/>
  <c r="FY73" i="25"/>
  <c r="FZ73" i="25"/>
  <c r="R1769" i="33"/>
  <c r="R1773" i="33"/>
  <c r="R1774" i="33"/>
  <c r="S1771" i="33"/>
  <c r="T1771" i="33"/>
  <c r="V73" i="9"/>
  <c r="U1765" i="33"/>
  <c r="Y73" i="9"/>
  <c r="U1766" i="33"/>
  <c r="AC73" i="9"/>
  <c r="U1767" i="33"/>
  <c r="AG73" i="9"/>
  <c r="U1768" i="33"/>
  <c r="AK73" i="9"/>
  <c r="U1769" i="33"/>
  <c r="AM73" i="9"/>
  <c r="U1773" i="33"/>
  <c r="AO73" i="9"/>
  <c r="U1774" i="33"/>
  <c r="U1771" i="33"/>
  <c r="V1771" i="33"/>
  <c r="V1772" i="33"/>
  <c r="GT73" i="25"/>
  <c r="GO73" i="25"/>
  <c r="J73" i="25"/>
  <c r="K73" i="25"/>
  <c r="L73" i="25"/>
  <c r="M73" i="25"/>
  <c r="N73" i="25"/>
  <c r="O73" i="25"/>
  <c r="Q73" i="25"/>
  <c r="X73" i="25"/>
  <c r="Y73" i="25"/>
  <c r="Z73" i="25"/>
  <c r="AA73" i="25"/>
  <c r="AB73" i="25"/>
  <c r="AC73" i="25"/>
  <c r="AE73" i="25"/>
  <c r="AM73" i="25"/>
  <c r="AN73" i="25"/>
  <c r="AO73" i="25"/>
  <c r="AP73" i="25"/>
  <c r="AQ73" i="25"/>
  <c r="AT73" i="25"/>
  <c r="AY73" i="25"/>
  <c r="AR73" i="25"/>
  <c r="AZ73" i="25"/>
  <c r="BA73" i="25"/>
  <c r="BK73" i="25"/>
  <c r="BL73" i="25"/>
  <c r="BM73" i="25"/>
  <c r="BN73" i="25"/>
  <c r="BO73" i="25"/>
  <c r="BR73" i="25"/>
  <c r="BW73" i="25"/>
  <c r="BP73" i="25"/>
  <c r="BX73" i="25"/>
  <c r="BY73" i="25"/>
  <c r="CI73" i="25"/>
  <c r="CJ73" i="25"/>
  <c r="CK73" i="25"/>
  <c r="CL73" i="25"/>
  <c r="CM73" i="25"/>
  <c r="CP73" i="25"/>
  <c r="CU73" i="25"/>
  <c r="CN73" i="25"/>
  <c r="CV73" i="25"/>
  <c r="CW73" i="25"/>
  <c r="GI73" i="25"/>
  <c r="GJ73" i="25"/>
  <c r="GP73" i="25"/>
  <c r="GQ73" i="25"/>
  <c r="FA74" i="25"/>
  <c r="FB74" i="25"/>
  <c r="R1792" i="33"/>
  <c r="FD74" i="25"/>
  <c r="FE74" i="25"/>
  <c r="R1793" i="33"/>
  <c r="FK74" i="25"/>
  <c r="FL74" i="25"/>
  <c r="R1794" i="33"/>
  <c r="FR74" i="25"/>
  <c r="FS74" i="25"/>
  <c r="R1795" i="33"/>
  <c r="FY74" i="25"/>
  <c r="FZ74" i="25"/>
  <c r="R1796" i="33"/>
  <c r="R1800" i="33"/>
  <c r="R1801" i="33"/>
  <c r="S1798" i="33"/>
  <c r="T1798" i="33"/>
  <c r="V74" i="9"/>
  <c r="U1792" i="33"/>
  <c r="Y74" i="9"/>
  <c r="U1793" i="33"/>
  <c r="AC74" i="9"/>
  <c r="U1794" i="33"/>
  <c r="AG74" i="9"/>
  <c r="U1795" i="33"/>
  <c r="AK74" i="9"/>
  <c r="U1796" i="33"/>
  <c r="AM74" i="9"/>
  <c r="U1800" i="33"/>
  <c r="AO74" i="9"/>
  <c r="U1801" i="33"/>
  <c r="U1798" i="33"/>
  <c r="V1798" i="33"/>
  <c r="V1799" i="33"/>
  <c r="GT74" i="25"/>
  <c r="GO74" i="25"/>
  <c r="J74" i="25"/>
  <c r="K74" i="25"/>
  <c r="L74" i="25"/>
  <c r="M74" i="25"/>
  <c r="N74" i="25"/>
  <c r="O74" i="25"/>
  <c r="Q74" i="25"/>
  <c r="X74" i="25"/>
  <c r="Y74" i="25"/>
  <c r="Z74" i="25"/>
  <c r="AA74" i="25"/>
  <c r="AB74" i="25"/>
  <c r="AC74" i="25"/>
  <c r="AE74" i="25"/>
  <c r="AM74" i="25"/>
  <c r="AN74" i="25"/>
  <c r="AO74" i="25"/>
  <c r="AP74" i="25"/>
  <c r="AQ74" i="25"/>
  <c r="AT74" i="25"/>
  <c r="AY74" i="25"/>
  <c r="AR74" i="25"/>
  <c r="AZ74" i="25"/>
  <c r="BA74" i="25"/>
  <c r="BK74" i="25"/>
  <c r="BL74" i="25"/>
  <c r="BM74" i="25"/>
  <c r="BN74" i="25"/>
  <c r="BO74" i="25"/>
  <c r="BR74" i="25"/>
  <c r="BW74" i="25"/>
  <c r="BP74" i="25"/>
  <c r="BX74" i="25"/>
  <c r="BY74" i="25"/>
  <c r="CI74" i="25"/>
  <c r="CJ74" i="25"/>
  <c r="CK74" i="25"/>
  <c r="CL74" i="25"/>
  <c r="CM74" i="25"/>
  <c r="CP74" i="25"/>
  <c r="CU74" i="25"/>
  <c r="CN74" i="25"/>
  <c r="CV74" i="25"/>
  <c r="CW74" i="25"/>
  <c r="GI74" i="25"/>
  <c r="GJ74" i="25"/>
  <c r="GP74" i="25"/>
  <c r="GQ74" i="25"/>
  <c r="FA75" i="25"/>
  <c r="FB75" i="25"/>
  <c r="R1819" i="33"/>
  <c r="FD75" i="25"/>
  <c r="FE75" i="25"/>
  <c r="R1820" i="33"/>
  <c r="FK75" i="25"/>
  <c r="FL75" i="25"/>
  <c r="R1821" i="33"/>
  <c r="FR75" i="25"/>
  <c r="FS75" i="25"/>
  <c r="R1822" i="33"/>
  <c r="FY75" i="25"/>
  <c r="FZ75" i="25"/>
  <c r="R1823" i="33"/>
  <c r="R1827" i="33"/>
  <c r="R1828" i="33"/>
  <c r="S1825" i="33"/>
  <c r="T1825" i="33"/>
  <c r="V75" i="9"/>
  <c r="U1819" i="33"/>
  <c r="Y75" i="9"/>
  <c r="U1820" i="33"/>
  <c r="AC75" i="9"/>
  <c r="U1821" i="33"/>
  <c r="AG75" i="9"/>
  <c r="U1822" i="33"/>
  <c r="AK75" i="9"/>
  <c r="U1823" i="33"/>
  <c r="AM75" i="9"/>
  <c r="U1827" i="33"/>
  <c r="AO75" i="9"/>
  <c r="U1828" i="33"/>
  <c r="U1825" i="33"/>
  <c r="V1825" i="33"/>
  <c r="V1826" i="33"/>
  <c r="GT75" i="25"/>
  <c r="GO75" i="25"/>
  <c r="J75" i="25"/>
  <c r="K75" i="25"/>
  <c r="L75" i="25"/>
  <c r="M75" i="25"/>
  <c r="N75" i="25"/>
  <c r="O75" i="25"/>
  <c r="Q75" i="25"/>
  <c r="X75" i="25"/>
  <c r="Y75" i="25"/>
  <c r="Z75" i="25"/>
  <c r="AA75" i="25"/>
  <c r="AB75" i="25"/>
  <c r="AC75" i="25"/>
  <c r="AE75" i="25"/>
  <c r="AM75" i="25"/>
  <c r="AN75" i="25"/>
  <c r="AO75" i="25"/>
  <c r="AP75" i="25"/>
  <c r="AQ75" i="25"/>
  <c r="AT75" i="25"/>
  <c r="AY75" i="25"/>
  <c r="AR75" i="25"/>
  <c r="AZ75" i="25"/>
  <c r="BA75" i="25"/>
  <c r="BK75" i="25"/>
  <c r="BL75" i="25"/>
  <c r="BM75" i="25"/>
  <c r="BN75" i="25"/>
  <c r="BO75" i="25"/>
  <c r="BR75" i="25"/>
  <c r="BW75" i="25"/>
  <c r="BP75" i="25"/>
  <c r="BX75" i="25"/>
  <c r="BY75" i="25"/>
  <c r="CI75" i="25"/>
  <c r="CJ75" i="25"/>
  <c r="CK75" i="25"/>
  <c r="CL75" i="25"/>
  <c r="CM75" i="25"/>
  <c r="CP75" i="25"/>
  <c r="CU75" i="25"/>
  <c r="CN75" i="25"/>
  <c r="CV75" i="25"/>
  <c r="CW75" i="25"/>
  <c r="GI75" i="25"/>
  <c r="GJ75" i="25"/>
  <c r="GP75" i="25"/>
  <c r="GQ75" i="25"/>
  <c r="FA76" i="25"/>
  <c r="FB76" i="25"/>
  <c r="R1846" i="33"/>
  <c r="FD76" i="25"/>
  <c r="FE76" i="25"/>
  <c r="R1847" i="33"/>
  <c r="FK76" i="25"/>
  <c r="FL76" i="25"/>
  <c r="R1848" i="33"/>
  <c r="FR76" i="25"/>
  <c r="FS76" i="25"/>
  <c r="R1849" i="33"/>
  <c r="FY76" i="25"/>
  <c r="FZ76" i="25"/>
  <c r="R1850" i="33"/>
  <c r="R1854" i="33"/>
  <c r="R1855" i="33"/>
  <c r="S1852" i="33"/>
  <c r="T1852" i="33"/>
  <c r="V76" i="9"/>
  <c r="U1846" i="33"/>
  <c r="Y76" i="9"/>
  <c r="U1847" i="33"/>
  <c r="AC76" i="9"/>
  <c r="U1848" i="33"/>
  <c r="AG76" i="9"/>
  <c r="U1849" i="33"/>
  <c r="AK76" i="9"/>
  <c r="U1850" i="33"/>
  <c r="AM76" i="9"/>
  <c r="U1854" i="33"/>
  <c r="AO76" i="9"/>
  <c r="U1855" i="33"/>
  <c r="U1852" i="33"/>
  <c r="V1852" i="33"/>
  <c r="V1853" i="33"/>
  <c r="GT76" i="25"/>
  <c r="GO76" i="25"/>
  <c r="J76" i="25"/>
  <c r="K76" i="25"/>
  <c r="L76" i="25"/>
  <c r="M76" i="25"/>
  <c r="N76" i="25"/>
  <c r="O76" i="25"/>
  <c r="Q76" i="25"/>
  <c r="X76" i="25"/>
  <c r="Y76" i="25"/>
  <c r="Z76" i="25"/>
  <c r="AA76" i="25"/>
  <c r="AB76" i="25"/>
  <c r="AC76" i="25"/>
  <c r="AE76" i="25"/>
  <c r="AM76" i="25"/>
  <c r="AN76" i="25"/>
  <c r="AO76" i="25"/>
  <c r="AP76" i="25"/>
  <c r="AQ76" i="25"/>
  <c r="AT76" i="25"/>
  <c r="AY76" i="25"/>
  <c r="AR76" i="25"/>
  <c r="AZ76" i="25"/>
  <c r="BA76" i="25"/>
  <c r="BK76" i="25"/>
  <c r="BL76" i="25"/>
  <c r="BM76" i="25"/>
  <c r="BN76" i="25"/>
  <c r="BO76" i="25"/>
  <c r="BR76" i="25"/>
  <c r="BW76" i="25"/>
  <c r="BP76" i="25"/>
  <c r="BX76" i="25"/>
  <c r="BY76" i="25"/>
  <c r="CI76" i="25"/>
  <c r="CJ76" i="25"/>
  <c r="CK76" i="25"/>
  <c r="CL76" i="25"/>
  <c r="CM76" i="25"/>
  <c r="CP76" i="25"/>
  <c r="CU76" i="25"/>
  <c r="CN76" i="25"/>
  <c r="CV76" i="25"/>
  <c r="CW76" i="25"/>
  <c r="GI76" i="25"/>
  <c r="GJ76" i="25"/>
  <c r="GP76" i="25"/>
  <c r="GQ76" i="25"/>
  <c r="FA77" i="25"/>
  <c r="FB77" i="25"/>
  <c r="R1873" i="33"/>
  <c r="FD77" i="25"/>
  <c r="FE77" i="25"/>
  <c r="R1874" i="33"/>
  <c r="FK77" i="25"/>
  <c r="FL77" i="25"/>
  <c r="R1875" i="33"/>
  <c r="FR77" i="25"/>
  <c r="FS77" i="25"/>
  <c r="R1876" i="33"/>
  <c r="FY77" i="25"/>
  <c r="FZ77" i="25"/>
  <c r="R1877" i="33"/>
  <c r="R1881" i="33"/>
  <c r="R1882" i="33"/>
  <c r="S1879" i="33"/>
  <c r="T1879" i="33"/>
  <c r="V77" i="9"/>
  <c r="U1873" i="33"/>
  <c r="Y77" i="9"/>
  <c r="U1874" i="33"/>
  <c r="AC77" i="9"/>
  <c r="U1875" i="33"/>
  <c r="AG77" i="9"/>
  <c r="U1876" i="33"/>
  <c r="AK77" i="9"/>
  <c r="U1877" i="33"/>
  <c r="AM77" i="9"/>
  <c r="U1881" i="33"/>
  <c r="AO77" i="9"/>
  <c r="U1882" i="33"/>
  <c r="U1879" i="33"/>
  <c r="V1879" i="33"/>
  <c r="V1880" i="33"/>
  <c r="GT77" i="25"/>
  <c r="GO77" i="25"/>
  <c r="J77" i="25"/>
  <c r="K77" i="25"/>
  <c r="L77" i="25"/>
  <c r="M77" i="25"/>
  <c r="N77" i="25"/>
  <c r="O77" i="25"/>
  <c r="Q77" i="25"/>
  <c r="X77" i="25"/>
  <c r="Y77" i="25"/>
  <c r="Z77" i="25"/>
  <c r="AA77" i="25"/>
  <c r="AB77" i="25"/>
  <c r="AC77" i="25"/>
  <c r="AE77" i="25"/>
  <c r="AM77" i="25"/>
  <c r="AN77" i="25"/>
  <c r="AO77" i="25"/>
  <c r="AP77" i="25"/>
  <c r="AQ77" i="25"/>
  <c r="AT77" i="25"/>
  <c r="AY77" i="25"/>
  <c r="AR77" i="25"/>
  <c r="AZ77" i="25"/>
  <c r="BA77" i="25"/>
  <c r="BK77" i="25"/>
  <c r="BL77" i="25"/>
  <c r="BM77" i="25"/>
  <c r="BN77" i="25"/>
  <c r="BO77" i="25"/>
  <c r="BR77" i="25"/>
  <c r="BW77" i="25"/>
  <c r="BP77" i="25"/>
  <c r="BX77" i="25"/>
  <c r="BY77" i="25"/>
  <c r="CI77" i="25"/>
  <c r="CJ77" i="25"/>
  <c r="CK77" i="25"/>
  <c r="CL77" i="25"/>
  <c r="CM77" i="25"/>
  <c r="CP77" i="25"/>
  <c r="CU77" i="25"/>
  <c r="CN77" i="25"/>
  <c r="CV77" i="25"/>
  <c r="CW77" i="25"/>
  <c r="GI77" i="25"/>
  <c r="GJ77" i="25"/>
  <c r="GP77" i="25"/>
  <c r="GQ77" i="25"/>
  <c r="FA78" i="25"/>
  <c r="FB78" i="25"/>
  <c r="R1900" i="33"/>
  <c r="FD78" i="25"/>
  <c r="FE78" i="25"/>
  <c r="R1901" i="33"/>
  <c r="FK78" i="25"/>
  <c r="FL78" i="25"/>
  <c r="R1902" i="33"/>
  <c r="FR78" i="25"/>
  <c r="FS78" i="25"/>
  <c r="R1903" i="33"/>
  <c r="FY78" i="25"/>
  <c r="FZ78" i="25"/>
  <c r="R1904" i="33"/>
  <c r="R1908" i="33"/>
  <c r="R1909" i="33"/>
  <c r="S1906" i="33"/>
  <c r="T1906" i="33"/>
  <c r="V78" i="9"/>
  <c r="U1900" i="33"/>
  <c r="Y78" i="9"/>
  <c r="U1901" i="33"/>
  <c r="AC78" i="9"/>
  <c r="U1902" i="33"/>
  <c r="AG78" i="9"/>
  <c r="U1903" i="33"/>
  <c r="AK78" i="9"/>
  <c r="U1904" i="33"/>
  <c r="AM78" i="9"/>
  <c r="U1908" i="33"/>
  <c r="AO78" i="9"/>
  <c r="U1909" i="33"/>
  <c r="U1906" i="33"/>
  <c r="V1906" i="33"/>
  <c r="V1907" i="33"/>
  <c r="GT78" i="25"/>
  <c r="GO78" i="25"/>
  <c r="J78" i="25"/>
  <c r="K78" i="25"/>
  <c r="L78" i="25"/>
  <c r="M78" i="25"/>
  <c r="N78" i="25"/>
  <c r="O78" i="25"/>
  <c r="Q78" i="25"/>
  <c r="X78" i="25"/>
  <c r="Y78" i="25"/>
  <c r="Z78" i="25"/>
  <c r="AA78" i="25"/>
  <c r="AB78" i="25"/>
  <c r="AC78" i="25"/>
  <c r="AE78" i="25"/>
  <c r="AM78" i="25"/>
  <c r="AN78" i="25"/>
  <c r="AO78" i="25"/>
  <c r="AP78" i="25"/>
  <c r="AQ78" i="25"/>
  <c r="AT78" i="25"/>
  <c r="AY78" i="25"/>
  <c r="AR78" i="25"/>
  <c r="AZ78" i="25"/>
  <c r="BA78" i="25"/>
  <c r="BK78" i="25"/>
  <c r="BL78" i="25"/>
  <c r="BM78" i="25"/>
  <c r="BN78" i="25"/>
  <c r="BO78" i="25"/>
  <c r="BR78" i="25"/>
  <c r="BW78" i="25"/>
  <c r="BP78" i="25"/>
  <c r="BX78" i="25"/>
  <c r="BY78" i="25"/>
  <c r="CI78" i="25"/>
  <c r="CJ78" i="25"/>
  <c r="CK78" i="25"/>
  <c r="CL78" i="25"/>
  <c r="CM78" i="25"/>
  <c r="CP78" i="25"/>
  <c r="CU78" i="25"/>
  <c r="CN78" i="25"/>
  <c r="CV78" i="25"/>
  <c r="CW78" i="25"/>
  <c r="GI78" i="25"/>
  <c r="GJ78" i="25"/>
  <c r="GP78" i="25"/>
  <c r="GQ78" i="25"/>
  <c r="FA79" i="25"/>
  <c r="FB79" i="25"/>
  <c r="R1927" i="33"/>
  <c r="FD79" i="25"/>
  <c r="FE79" i="25"/>
  <c r="R1928" i="33"/>
  <c r="FK79" i="25"/>
  <c r="FL79" i="25"/>
  <c r="R1929" i="33"/>
  <c r="FR79" i="25"/>
  <c r="FS79" i="25"/>
  <c r="R1930" i="33"/>
  <c r="FY79" i="25"/>
  <c r="FZ79" i="25"/>
  <c r="R1931" i="33"/>
  <c r="R1935" i="33"/>
  <c r="R1936" i="33"/>
  <c r="S1933" i="33"/>
  <c r="T1933" i="33"/>
  <c r="V79" i="9"/>
  <c r="U1927" i="33"/>
  <c r="Y79" i="9"/>
  <c r="U1928" i="33"/>
  <c r="AC79" i="9"/>
  <c r="U1929" i="33"/>
  <c r="AG79" i="9"/>
  <c r="U1930" i="33"/>
  <c r="AK79" i="9"/>
  <c r="U1931" i="33"/>
  <c r="AM79" i="9"/>
  <c r="U1935" i="33"/>
  <c r="AO79" i="9"/>
  <c r="U1936" i="33"/>
  <c r="U1933" i="33"/>
  <c r="V1933" i="33"/>
  <c r="V1934" i="33"/>
  <c r="GT79" i="25"/>
  <c r="GO79" i="25"/>
  <c r="J79" i="25"/>
  <c r="K79" i="25"/>
  <c r="L79" i="25"/>
  <c r="M79" i="25"/>
  <c r="N79" i="25"/>
  <c r="O79" i="25"/>
  <c r="Q79" i="25"/>
  <c r="X79" i="25"/>
  <c r="Y79" i="25"/>
  <c r="Z79" i="25"/>
  <c r="AA79" i="25"/>
  <c r="AB79" i="25"/>
  <c r="AC79" i="25"/>
  <c r="AE79" i="25"/>
  <c r="AM79" i="25"/>
  <c r="AN79" i="25"/>
  <c r="AO79" i="25"/>
  <c r="AP79" i="25"/>
  <c r="AQ79" i="25"/>
  <c r="AT79" i="25"/>
  <c r="AY79" i="25"/>
  <c r="AR79" i="25"/>
  <c r="AZ79" i="25"/>
  <c r="BA79" i="25"/>
  <c r="BK79" i="25"/>
  <c r="BL79" i="25"/>
  <c r="BM79" i="25"/>
  <c r="BN79" i="25"/>
  <c r="BO79" i="25"/>
  <c r="BR79" i="25"/>
  <c r="BW79" i="25"/>
  <c r="BP79" i="25"/>
  <c r="BX79" i="25"/>
  <c r="BY79" i="25"/>
  <c r="CI79" i="25"/>
  <c r="CJ79" i="25"/>
  <c r="CK79" i="25"/>
  <c r="CL79" i="25"/>
  <c r="CM79" i="25"/>
  <c r="CP79" i="25"/>
  <c r="CU79" i="25"/>
  <c r="CN79" i="25"/>
  <c r="CV79" i="25"/>
  <c r="CW79" i="25"/>
  <c r="GI79" i="25"/>
  <c r="GJ79" i="25"/>
  <c r="GP79" i="25"/>
  <c r="GQ79" i="25"/>
  <c r="FA80" i="25"/>
  <c r="FB80" i="25"/>
  <c r="R1954" i="33"/>
  <c r="FD80" i="25"/>
  <c r="FE80" i="25"/>
  <c r="R1955" i="33"/>
  <c r="FK80" i="25"/>
  <c r="FL80" i="25"/>
  <c r="R1956" i="33"/>
  <c r="FR80" i="25"/>
  <c r="FS80" i="25"/>
  <c r="R1957" i="33"/>
  <c r="FY80" i="25"/>
  <c r="FZ80" i="25"/>
  <c r="R1958" i="33"/>
  <c r="R1962" i="33"/>
  <c r="R1963" i="33"/>
  <c r="S1960" i="33"/>
  <c r="T1960" i="33"/>
  <c r="V80" i="9"/>
  <c r="U1954" i="33"/>
  <c r="Y80" i="9"/>
  <c r="U1955" i="33"/>
  <c r="AC80" i="9"/>
  <c r="U1956" i="33"/>
  <c r="AG80" i="9"/>
  <c r="U1957" i="33"/>
  <c r="AK80" i="9"/>
  <c r="U1958" i="33"/>
  <c r="AM80" i="9"/>
  <c r="U1962" i="33"/>
  <c r="AO80" i="9"/>
  <c r="U1963" i="33"/>
  <c r="U1960" i="33"/>
  <c r="V1960" i="33"/>
  <c r="V1961" i="33"/>
  <c r="GT80" i="25"/>
  <c r="GO80" i="25"/>
  <c r="J80" i="25"/>
  <c r="K80" i="25"/>
  <c r="L80" i="25"/>
  <c r="M80" i="25"/>
  <c r="N80" i="25"/>
  <c r="O80" i="25"/>
  <c r="Q80" i="25"/>
  <c r="X80" i="25"/>
  <c r="Y80" i="25"/>
  <c r="Z80" i="25"/>
  <c r="AA80" i="25"/>
  <c r="AB80" i="25"/>
  <c r="AC80" i="25"/>
  <c r="AE80" i="25"/>
  <c r="AM80" i="25"/>
  <c r="AN80" i="25"/>
  <c r="AO80" i="25"/>
  <c r="AP80" i="25"/>
  <c r="AQ80" i="25"/>
  <c r="AT80" i="25"/>
  <c r="AY80" i="25"/>
  <c r="AR80" i="25"/>
  <c r="AZ80" i="25"/>
  <c r="BA80" i="25"/>
  <c r="BK80" i="25"/>
  <c r="BL80" i="25"/>
  <c r="BM80" i="25"/>
  <c r="BN80" i="25"/>
  <c r="BO80" i="25"/>
  <c r="BR80" i="25"/>
  <c r="BW80" i="25"/>
  <c r="BP80" i="25"/>
  <c r="BX80" i="25"/>
  <c r="BY80" i="25"/>
  <c r="CI80" i="25"/>
  <c r="CJ80" i="25"/>
  <c r="CK80" i="25"/>
  <c r="CL80" i="25"/>
  <c r="CM80" i="25"/>
  <c r="CP80" i="25"/>
  <c r="CU80" i="25"/>
  <c r="CN80" i="25"/>
  <c r="CV80" i="25"/>
  <c r="CW80" i="25"/>
  <c r="GI80" i="25"/>
  <c r="GJ80" i="25"/>
  <c r="GP80" i="25"/>
  <c r="GQ80" i="25"/>
  <c r="FA81" i="25"/>
  <c r="FB81" i="25"/>
  <c r="R1981" i="33"/>
  <c r="FD81" i="25"/>
  <c r="FE81" i="25"/>
  <c r="R1982" i="33"/>
  <c r="FK81" i="25"/>
  <c r="FL81" i="25"/>
  <c r="R1983" i="33"/>
  <c r="FR81" i="25"/>
  <c r="FS81" i="25"/>
  <c r="R1984" i="33"/>
  <c r="FY81" i="25"/>
  <c r="FZ81" i="25"/>
  <c r="R1985" i="33"/>
  <c r="R1989" i="33"/>
  <c r="R1990" i="33"/>
  <c r="S1987" i="33"/>
  <c r="T1987" i="33"/>
  <c r="V81" i="9"/>
  <c r="U1981" i="33"/>
  <c r="Y81" i="9"/>
  <c r="U1982" i="33"/>
  <c r="AC81" i="9"/>
  <c r="U1983" i="33"/>
  <c r="AG81" i="9"/>
  <c r="U1984" i="33"/>
  <c r="AK81" i="9"/>
  <c r="U1985" i="33"/>
  <c r="AM81" i="9"/>
  <c r="U1989" i="33"/>
  <c r="AO81" i="9"/>
  <c r="U1990" i="33"/>
  <c r="U1987" i="33"/>
  <c r="V1987" i="33"/>
  <c r="V1988" i="33"/>
  <c r="GT81" i="25"/>
  <c r="GO81" i="25"/>
  <c r="J81" i="25"/>
  <c r="K81" i="25"/>
  <c r="L81" i="25"/>
  <c r="M81" i="25"/>
  <c r="N81" i="25"/>
  <c r="O81" i="25"/>
  <c r="Q81" i="25"/>
  <c r="X81" i="25"/>
  <c r="Y81" i="25"/>
  <c r="Z81" i="25"/>
  <c r="AA81" i="25"/>
  <c r="AB81" i="25"/>
  <c r="AC81" i="25"/>
  <c r="AE81" i="25"/>
  <c r="AM81" i="25"/>
  <c r="AN81" i="25"/>
  <c r="AO81" i="25"/>
  <c r="AP81" i="25"/>
  <c r="AQ81" i="25"/>
  <c r="AT81" i="25"/>
  <c r="AY81" i="25"/>
  <c r="AR81" i="25"/>
  <c r="AZ81" i="25"/>
  <c r="BA81" i="25"/>
  <c r="BK81" i="25"/>
  <c r="BL81" i="25"/>
  <c r="BM81" i="25"/>
  <c r="BN81" i="25"/>
  <c r="BO81" i="25"/>
  <c r="BR81" i="25"/>
  <c r="BW81" i="25"/>
  <c r="BP81" i="25"/>
  <c r="BX81" i="25"/>
  <c r="BY81" i="25"/>
  <c r="CI81" i="25"/>
  <c r="CJ81" i="25"/>
  <c r="CK81" i="25"/>
  <c r="CL81" i="25"/>
  <c r="CM81" i="25"/>
  <c r="CP81" i="25"/>
  <c r="CU81" i="25"/>
  <c r="CN81" i="25"/>
  <c r="CV81" i="25"/>
  <c r="CW81" i="25"/>
  <c r="GI81" i="25"/>
  <c r="GJ81" i="25"/>
  <c r="GP81" i="25"/>
  <c r="GQ81" i="25"/>
  <c r="FA82" i="25"/>
  <c r="FB82" i="25"/>
  <c r="R2008" i="33"/>
  <c r="FD82" i="25"/>
  <c r="FE82" i="25"/>
  <c r="R2009" i="33"/>
  <c r="FK82" i="25"/>
  <c r="FL82" i="25"/>
  <c r="R2010" i="33"/>
  <c r="FR82" i="25"/>
  <c r="FS82" i="25"/>
  <c r="R2011" i="33"/>
  <c r="FY82" i="25"/>
  <c r="FZ82" i="25"/>
  <c r="R2012" i="33"/>
  <c r="R2016" i="33"/>
  <c r="R2017" i="33"/>
  <c r="S2014" i="33"/>
  <c r="T2014" i="33"/>
  <c r="V82" i="9"/>
  <c r="U2008" i="33"/>
  <c r="Y82" i="9"/>
  <c r="U2009" i="33"/>
  <c r="AC82" i="9"/>
  <c r="U2010" i="33"/>
  <c r="AG82" i="9"/>
  <c r="U2011" i="33"/>
  <c r="AK82" i="9"/>
  <c r="U2012" i="33"/>
  <c r="AM82" i="9"/>
  <c r="U2016" i="33"/>
  <c r="AO82" i="9"/>
  <c r="U2017" i="33"/>
  <c r="U2014" i="33"/>
  <c r="V2014" i="33"/>
  <c r="V2015" i="33"/>
  <c r="GT82" i="25"/>
  <c r="GO82" i="25"/>
  <c r="J82" i="25"/>
  <c r="K82" i="25"/>
  <c r="L82" i="25"/>
  <c r="M82" i="25"/>
  <c r="N82" i="25"/>
  <c r="O82" i="25"/>
  <c r="Q82" i="25"/>
  <c r="X82" i="25"/>
  <c r="Y82" i="25"/>
  <c r="Z82" i="25"/>
  <c r="AA82" i="25"/>
  <c r="AB82" i="25"/>
  <c r="AC82" i="25"/>
  <c r="AE82" i="25"/>
  <c r="AM82" i="25"/>
  <c r="AN82" i="25"/>
  <c r="AO82" i="25"/>
  <c r="AP82" i="25"/>
  <c r="AQ82" i="25"/>
  <c r="AT82" i="25"/>
  <c r="AY82" i="25"/>
  <c r="AR82" i="25"/>
  <c r="AZ82" i="25"/>
  <c r="BA82" i="25"/>
  <c r="BK82" i="25"/>
  <c r="BL82" i="25"/>
  <c r="BM82" i="25"/>
  <c r="BN82" i="25"/>
  <c r="BO82" i="25"/>
  <c r="BR82" i="25"/>
  <c r="BW82" i="25"/>
  <c r="BP82" i="25"/>
  <c r="BX82" i="25"/>
  <c r="BY82" i="25"/>
  <c r="CI82" i="25"/>
  <c r="CJ82" i="25"/>
  <c r="CK82" i="25"/>
  <c r="CL82" i="25"/>
  <c r="CM82" i="25"/>
  <c r="CP82" i="25"/>
  <c r="CU82" i="25"/>
  <c r="CN82" i="25"/>
  <c r="CV82" i="25"/>
  <c r="CW82" i="25"/>
  <c r="GI82" i="25"/>
  <c r="GJ82" i="25"/>
  <c r="GP82" i="25"/>
  <c r="GQ82" i="25"/>
  <c r="FA83" i="25"/>
  <c r="FB83" i="25"/>
  <c r="R2035" i="33"/>
  <c r="FD83" i="25"/>
  <c r="FE83" i="25"/>
  <c r="R2036" i="33"/>
  <c r="FK83" i="25"/>
  <c r="FL83" i="25"/>
  <c r="R2037" i="33"/>
  <c r="FR83" i="25"/>
  <c r="FS83" i="25"/>
  <c r="R2038" i="33"/>
  <c r="FY83" i="25"/>
  <c r="FZ83" i="25"/>
  <c r="R2039" i="33"/>
  <c r="R2043" i="33"/>
  <c r="R2044" i="33"/>
  <c r="S2041" i="33"/>
  <c r="T2041" i="33"/>
  <c r="V83" i="9"/>
  <c r="U2035" i="33"/>
  <c r="Y83" i="9"/>
  <c r="U2036" i="33"/>
  <c r="AC83" i="9"/>
  <c r="U2037" i="33"/>
  <c r="AG83" i="9"/>
  <c r="U2038" i="33"/>
  <c r="AK83" i="9"/>
  <c r="U2039" i="33"/>
  <c r="AM83" i="9"/>
  <c r="U2043" i="33"/>
  <c r="AO83" i="9"/>
  <c r="U2044" i="33"/>
  <c r="U2041" i="33"/>
  <c r="V2041" i="33"/>
  <c r="V2042" i="33"/>
  <c r="GT83" i="25"/>
  <c r="GO83" i="25"/>
  <c r="J83" i="25"/>
  <c r="K83" i="25"/>
  <c r="L83" i="25"/>
  <c r="M83" i="25"/>
  <c r="N83" i="25"/>
  <c r="O83" i="25"/>
  <c r="Q83" i="25"/>
  <c r="X83" i="25"/>
  <c r="Y83" i="25"/>
  <c r="Z83" i="25"/>
  <c r="AA83" i="25"/>
  <c r="AB83" i="25"/>
  <c r="AC83" i="25"/>
  <c r="AE83" i="25"/>
  <c r="AM83" i="25"/>
  <c r="AN83" i="25"/>
  <c r="AO83" i="25"/>
  <c r="AP83" i="25"/>
  <c r="AQ83" i="25"/>
  <c r="AT83" i="25"/>
  <c r="AY83" i="25"/>
  <c r="AR83" i="25"/>
  <c r="AZ83" i="25"/>
  <c r="BA83" i="25"/>
  <c r="BK83" i="25"/>
  <c r="BL83" i="25"/>
  <c r="BM83" i="25"/>
  <c r="BN83" i="25"/>
  <c r="BO83" i="25"/>
  <c r="BR83" i="25"/>
  <c r="BW83" i="25"/>
  <c r="BP83" i="25"/>
  <c r="BX83" i="25"/>
  <c r="BY83" i="25"/>
  <c r="CI83" i="25"/>
  <c r="CJ83" i="25"/>
  <c r="CK83" i="25"/>
  <c r="CL83" i="25"/>
  <c r="CM83" i="25"/>
  <c r="CP83" i="25"/>
  <c r="CU83" i="25"/>
  <c r="CN83" i="25"/>
  <c r="CV83" i="25"/>
  <c r="CW83" i="25"/>
  <c r="GI83" i="25"/>
  <c r="GJ83" i="25"/>
  <c r="GP83" i="25"/>
  <c r="GQ83" i="25"/>
  <c r="FA84" i="25"/>
  <c r="FB84" i="25"/>
  <c r="R2062" i="33"/>
  <c r="FD84" i="25"/>
  <c r="FE84" i="25"/>
  <c r="R2063" i="33"/>
  <c r="FK84" i="25"/>
  <c r="FL84" i="25"/>
  <c r="R2064" i="33"/>
  <c r="FR84" i="25"/>
  <c r="FS84" i="25"/>
  <c r="R2065" i="33"/>
  <c r="FY84" i="25"/>
  <c r="FZ84" i="25"/>
  <c r="R2066" i="33"/>
  <c r="R2070" i="33"/>
  <c r="R2071" i="33"/>
  <c r="S2068" i="33"/>
  <c r="T2068" i="33"/>
  <c r="V84" i="9"/>
  <c r="U2062" i="33"/>
  <c r="Y84" i="9"/>
  <c r="U2063" i="33"/>
  <c r="AC84" i="9"/>
  <c r="U2064" i="33"/>
  <c r="AG84" i="9"/>
  <c r="U2065" i="33"/>
  <c r="AK84" i="9"/>
  <c r="U2066" i="33"/>
  <c r="AM84" i="9"/>
  <c r="U2070" i="33"/>
  <c r="AO84" i="9"/>
  <c r="U2071" i="33"/>
  <c r="U2068" i="33"/>
  <c r="V2068" i="33"/>
  <c r="V2069" i="33"/>
  <c r="GT84" i="25"/>
  <c r="GO84" i="25"/>
  <c r="J84" i="25"/>
  <c r="K84" i="25"/>
  <c r="L84" i="25"/>
  <c r="M84" i="25"/>
  <c r="N84" i="25"/>
  <c r="O84" i="25"/>
  <c r="Q84" i="25"/>
  <c r="X84" i="25"/>
  <c r="Y84" i="25"/>
  <c r="Z84" i="25"/>
  <c r="AA84" i="25"/>
  <c r="AB84" i="25"/>
  <c r="AC84" i="25"/>
  <c r="AE84" i="25"/>
  <c r="AM84" i="25"/>
  <c r="AN84" i="25"/>
  <c r="AO84" i="25"/>
  <c r="AP84" i="25"/>
  <c r="AQ84" i="25"/>
  <c r="AT84" i="25"/>
  <c r="AY84" i="25"/>
  <c r="AR84" i="25"/>
  <c r="AZ84" i="25"/>
  <c r="BA84" i="25"/>
  <c r="BK84" i="25"/>
  <c r="BL84" i="25"/>
  <c r="BM84" i="25"/>
  <c r="BN84" i="25"/>
  <c r="BO84" i="25"/>
  <c r="BR84" i="25"/>
  <c r="BW84" i="25"/>
  <c r="BP84" i="25"/>
  <c r="BX84" i="25"/>
  <c r="BY84" i="25"/>
  <c r="CI84" i="25"/>
  <c r="CJ84" i="25"/>
  <c r="CK84" i="25"/>
  <c r="CL84" i="25"/>
  <c r="CM84" i="25"/>
  <c r="CP84" i="25"/>
  <c r="CU84" i="25"/>
  <c r="CN84" i="25"/>
  <c r="CV84" i="25"/>
  <c r="CW84" i="25"/>
  <c r="GI84" i="25"/>
  <c r="GJ84" i="25"/>
  <c r="GP84" i="25"/>
  <c r="GQ84" i="25"/>
  <c r="FA85" i="25"/>
  <c r="FB85" i="25"/>
  <c r="R2089" i="33"/>
  <c r="FD85" i="25"/>
  <c r="FE85" i="25"/>
  <c r="R2090" i="33"/>
  <c r="FK85" i="25"/>
  <c r="FL85" i="25"/>
  <c r="R2091" i="33"/>
  <c r="FR85" i="25"/>
  <c r="FS85" i="25"/>
  <c r="R2092" i="33"/>
  <c r="FY85" i="25"/>
  <c r="FZ85" i="25"/>
  <c r="R2093" i="33"/>
  <c r="R2097" i="33"/>
  <c r="R2098" i="33"/>
  <c r="S2095" i="33"/>
  <c r="T2095" i="33"/>
  <c r="V85" i="9"/>
  <c r="U2089" i="33"/>
  <c r="Y85" i="9"/>
  <c r="U2090" i="33"/>
  <c r="AC85" i="9"/>
  <c r="U2091" i="33"/>
  <c r="AG85" i="9"/>
  <c r="U2092" i="33"/>
  <c r="AK85" i="9"/>
  <c r="U2093" i="33"/>
  <c r="AM85" i="9"/>
  <c r="U2097" i="33"/>
  <c r="AO85" i="9"/>
  <c r="U2098" i="33"/>
  <c r="U2095" i="33"/>
  <c r="V2095" i="33"/>
  <c r="V2096" i="33"/>
  <c r="GT85" i="25"/>
  <c r="GO85" i="25"/>
  <c r="J85" i="25"/>
  <c r="K85" i="25"/>
  <c r="L85" i="25"/>
  <c r="M85" i="25"/>
  <c r="N85" i="25"/>
  <c r="O85" i="25"/>
  <c r="Q85" i="25"/>
  <c r="X85" i="25"/>
  <c r="Y85" i="25"/>
  <c r="Z85" i="25"/>
  <c r="AA85" i="25"/>
  <c r="AB85" i="25"/>
  <c r="AC85" i="25"/>
  <c r="AE85" i="25"/>
  <c r="AM85" i="25"/>
  <c r="AN85" i="25"/>
  <c r="AO85" i="25"/>
  <c r="AP85" i="25"/>
  <c r="AQ85" i="25"/>
  <c r="AT85" i="25"/>
  <c r="AY85" i="25"/>
  <c r="AR85" i="25"/>
  <c r="AZ85" i="25"/>
  <c r="BA85" i="25"/>
  <c r="BK85" i="25"/>
  <c r="BL85" i="25"/>
  <c r="BM85" i="25"/>
  <c r="BN85" i="25"/>
  <c r="BO85" i="25"/>
  <c r="BR85" i="25"/>
  <c r="BW85" i="25"/>
  <c r="BP85" i="25"/>
  <c r="BX85" i="25"/>
  <c r="BY85" i="25"/>
  <c r="CI85" i="25"/>
  <c r="CJ85" i="25"/>
  <c r="CK85" i="25"/>
  <c r="CL85" i="25"/>
  <c r="CM85" i="25"/>
  <c r="CP85" i="25"/>
  <c r="CU85" i="25"/>
  <c r="CN85" i="25"/>
  <c r="CV85" i="25"/>
  <c r="CW85" i="25"/>
  <c r="GI85" i="25"/>
  <c r="GJ85" i="25"/>
  <c r="GP85" i="25"/>
  <c r="GQ85" i="25"/>
  <c r="FA86" i="25"/>
  <c r="FB86" i="25"/>
  <c r="R2116" i="33"/>
  <c r="FD86" i="25"/>
  <c r="FE86" i="25"/>
  <c r="R2117" i="33"/>
  <c r="FK86" i="25"/>
  <c r="FL86" i="25"/>
  <c r="R2118" i="33"/>
  <c r="FR86" i="25"/>
  <c r="FS86" i="25"/>
  <c r="R2119" i="33"/>
  <c r="FY86" i="25"/>
  <c r="FZ86" i="25"/>
  <c r="R2120" i="33"/>
  <c r="R2124" i="33"/>
  <c r="R2125" i="33"/>
  <c r="S2122" i="33"/>
  <c r="T2122" i="33"/>
  <c r="V86" i="9"/>
  <c r="U2116" i="33"/>
  <c r="Y86" i="9"/>
  <c r="U2117" i="33"/>
  <c r="AC86" i="9"/>
  <c r="U2118" i="33"/>
  <c r="AG86" i="9"/>
  <c r="U2119" i="33"/>
  <c r="AK86" i="9"/>
  <c r="U2120" i="33"/>
  <c r="AM86" i="9"/>
  <c r="U2124" i="33"/>
  <c r="AO86" i="9"/>
  <c r="U2125" i="33"/>
  <c r="U2122" i="33"/>
  <c r="V2122" i="33"/>
  <c r="V2123" i="33"/>
  <c r="GT86" i="25"/>
  <c r="GO86" i="25"/>
  <c r="J86" i="25"/>
  <c r="K86" i="25"/>
  <c r="L86" i="25"/>
  <c r="M86" i="25"/>
  <c r="N86" i="25"/>
  <c r="O86" i="25"/>
  <c r="Q86" i="25"/>
  <c r="X86" i="25"/>
  <c r="Y86" i="25"/>
  <c r="Z86" i="25"/>
  <c r="AA86" i="25"/>
  <c r="AB86" i="25"/>
  <c r="AC86" i="25"/>
  <c r="AE86" i="25"/>
  <c r="AM86" i="25"/>
  <c r="AN86" i="25"/>
  <c r="AO86" i="25"/>
  <c r="AP86" i="25"/>
  <c r="AQ86" i="25"/>
  <c r="AT86" i="25"/>
  <c r="AY86" i="25"/>
  <c r="AR86" i="25"/>
  <c r="AZ86" i="25"/>
  <c r="BA86" i="25"/>
  <c r="BK86" i="25"/>
  <c r="BL86" i="25"/>
  <c r="BM86" i="25"/>
  <c r="BN86" i="25"/>
  <c r="BO86" i="25"/>
  <c r="BR86" i="25"/>
  <c r="BW86" i="25"/>
  <c r="BP86" i="25"/>
  <c r="BX86" i="25"/>
  <c r="BY86" i="25"/>
  <c r="CI86" i="25"/>
  <c r="CJ86" i="25"/>
  <c r="CK86" i="25"/>
  <c r="CL86" i="25"/>
  <c r="CM86" i="25"/>
  <c r="CP86" i="25"/>
  <c r="CU86" i="25"/>
  <c r="CN86" i="25"/>
  <c r="CV86" i="25"/>
  <c r="CW86" i="25"/>
  <c r="GI86" i="25"/>
  <c r="GJ86" i="25"/>
  <c r="GP86" i="25"/>
  <c r="GQ86" i="25"/>
  <c r="FA87" i="25"/>
  <c r="FB87" i="25"/>
  <c r="R2143" i="33"/>
  <c r="FD87" i="25"/>
  <c r="FE87" i="25"/>
  <c r="R2144" i="33"/>
  <c r="FK87" i="25"/>
  <c r="FL87" i="25"/>
  <c r="R2145" i="33"/>
  <c r="FR87" i="25"/>
  <c r="FS87" i="25"/>
  <c r="R2146" i="33"/>
  <c r="FY87" i="25"/>
  <c r="FZ87" i="25"/>
  <c r="R2147" i="33"/>
  <c r="R2151" i="33"/>
  <c r="R2152" i="33"/>
  <c r="S2149" i="33"/>
  <c r="T2149" i="33"/>
  <c r="V87" i="9"/>
  <c r="U2143" i="33"/>
  <c r="Y87" i="9"/>
  <c r="U2144" i="33"/>
  <c r="AC87" i="9"/>
  <c r="U2145" i="33"/>
  <c r="AG87" i="9"/>
  <c r="U2146" i="33"/>
  <c r="AK87" i="9"/>
  <c r="U2147" i="33"/>
  <c r="AM87" i="9"/>
  <c r="U2151" i="33"/>
  <c r="AO87" i="9"/>
  <c r="U2152" i="33"/>
  <c r="U2149" i="33"/>
  <c r="V2149" i="33"/>
  <c r="V2150" i="33"/>
  <c r="GT87" i="25"/>
  <c r="GO87" i="25"/>
  <c r="J87" i="25"/>
  <c r="K87" i="25"/>
  <c r="L87" i="25"/>
  <c r="M87" i="25"/>
  <c r="N87" i="25"/>
  <c r="O87" i="25"/>
  <c r="Q87" i="25"/>
  <c r="X87" i="25"/>
  <c r="Y87" i="25"/>
  <c r="Z87" i="25"/>
  <c r="AA87" i="25"/>
  <c r="AB87" i="25"/>
  <c r="AC87" i="25"/>
  <c r="AE87" i="25"/>
  <c r="AM87" i="25"/>
  <c r="AN87" i="25"/>
  <c r="AO87" i="25"/>
  <c r="AP87" i="25"/>
  <c r="AQ87" i="25"/>
  <c r="AT87" i="25"/>
  <c r="AY87" i="25"/>
  <c r="AR87" i="25"/>
  <c r="AZ87" i="25"/>
  <c r="BA87" i="25"/>
  <c r="BK87" i="25"/>
  <c r="BL87" i="25"/>
  <c r="BM87" i="25"/>
  <c r="BN87" i="25"/>
  <c r="BO87" i="25"/>
  <c r="BR87" i="25"/>
  <c r="BW87" i="25"/>
  <c r="BP87" i="25"/>
  <c r="BX87" i="25"/>
  <c r="BY87" i="25"/>
  <c r="CI87" i="25"/>
  <c r="CJ87" i="25"/>
  <c r="CK87" i="25"/>
  <c r="CL87" i="25"/>
  <c r="CM87" i="25"/>
  <c r="CP87" i="25"/>
  <c r="CU87" i="25"/>
  <c r="CN87" i="25"/>
  <c r="CV87" i="25"/>
  <c r="CW87" i="25"/>
  <c r="GI87" i="25"/>
  <c r="GJ87" i="25"/>
  <c r="GP87" i="25"/>
  <c r="GQ87" i="25"/>
  <c r="FA88" i="25"/>
  <c r="FB88" i="25"/>
  <c r="R2170" i="33"/>
  <c r="FD88" i="25"/>
  <c r="FE88" i="25"/>
  <c r="R2171" i="33"/>
  <c r="FK88" i="25"/>
  <c r="FL88" i="25"/>
  <c r="R2172" i="33"/>
  <c r="FR88" i="25"/>
  <c r="FS88" i="25"/>
  <c r="R2173" i="33"/>
  <c r="FY88" i="25"/>
  <c r="FZ88" i="25"/>
  <c r="R2174" i="33"/>
  <c r="R2178" i="33"/>
  <c r="R2179" i="33"/>
  <c r="S2176" i="33"/>
  <c r="T2176" i="33"/>
  <c r="V88" i="9"/>
  <c r="U2170" i="33"/>
  <c r="Y88" i="9"/>
  <c r="U2171" i="33"/>
  <c r="AC88" i="9"/>
  <c r="U2172" i="33"/>
  <c r="AG88" i="9"/>
  <c r="U2173" i="33"/>
  <c r="AK88" i="9"/>
  <c r="U2174" i="33"/>
  <c r="AM88" i="9"/>
  <c r="U2178" i="33"/>
  <c r="AO88" i="9"/>
  <c r="U2179" i="33"/>
  <c r="U2176" i="33"/>
  <c r="V2176" i="33"/>
  <c r="V2177" i="33"/>
  <c r="GT88" i="25"/>
  <c r="GO88" i="25"/>
  <c r="J88" i="25"/>
  <c r="K88" i="25"/>
  <c r="L88" i="25"/>
  <c r="M88" i="25"/>
  <c r="N88" i="25"/>
  <c r="O88" i="25"/>
  <c r="Q88" i="25"/>
  <c r="X88" i="25"/>
  <c r="Y88" i="25"/>
  <c r="Z88" i="25"/>
  <c r="AA88" i="25"/>
  <c r="AB88" i="25"/>
  <c r="AC88" i="25"/>
  <c r="AE88" i="25"/>
  <c r="AM88" i="25"/>
  <c r="AN88" i="25"/>
  <c r="AO88" i="25"/>
  <c r="AP88" i="25"/>
  <c r="AQ88" i="25"/>
  <c r="AT88" i="25"/>
  <c r="AY88" i="25"/>
  <c r="AR88" i="25"/>
  <c r="AZ88" i="25"/>
  <c r="BA88" i="25"/>
  <c r="BK88" i="25"/>
  <c r="BL88" i="25"/>
  <c r="BM88" i="25"/>
  <c r="BN88" i="25"/>
  <c r="BO88" i="25"/>
  <c r="BR88" i="25"/>
  <c r="BW88" i="25"/>
  <c r="BP88" i="25"/>
  <c r="BX88" i="25"/>
  <c r="BY88" i="25"/>
  <c r="CI88" i="25"/>
  <c r="CJ88" i="25"/>
  <c r="CK88" i="25"/>
  <c r="CL88" i="25"/>
  <c r="CM88" i="25"/>
  <c r="CP88" i="25"/>
  <c r="CU88" i="25"/>
  <c r="CN88" i="25"/>
  <c r="CV88" i="25"/>
  <c r="CW88" i="25"/>
  <c r="GI88" i="25"/>
  <c r="GJ88" i="25"/>
  <c r="GP88" i="25"/>
  <c r="GQ88" i="25"/>
  <c r="FA89" i="25"/>
  <c r="FB89" i="25"/>
  <c r="R2197" i="33"/>
  <c r="FD89" i="25"/>
  <c r="FE89" i="25"/>
  <c r="R2198" i="33"/>
  <c r="FK89" i="25"/>
  <c r="FL89" i="25"/>
  <c r="R2199" i="33"/>
  <c r="FR89" i="25"/>
  <c r="FS89" i="25"/>
  <c r="R2200" i="33"/>
  <c r="FY89" i="25"/>
  <c r="FZ89" i="25"/>
  <c r="R2201" i="33"/>
  <c r="R2205" i="33"/>
  <c r="R2206" i="33"/>
  <c r="S2203" i="33"/>
  <c r="T2203" i="33"/>
  <c r="V89" i="9"/>
  <c r="U2197" i="33"/>
  <c r="Y89" i="9"/>
  <c r="U2198" i="33"/>
  <c r="AC89" i="9"/>
  <c r="U2199" i="33"/>
  <c r="AG89" i="9"/>
  <c r="U2200" i="33"/>
  <c r="AK89" i="9"/>
  <c r="U2201" i="33"/>
  <c r="AM89" i="9"/>
  <c r="U2205" i="33"/>
  <c r="AO89" i="9"/>
  <c r="U2206" i="33"/>
  <c r="U2203" i="33"/>
  <c r="V2203" i="33"/>
  <c r="V2204" i="33"/>
  <c r="GT89" i="25"/>
  <c r="GO89" i="25"/>
  <c r="J89" i="25"/>
  <c r="K89" i="25"/>
  <c r="L89" i="25"/>
  <c r="M89" i="25"/>
  <c r="N89" i="25"/>
  <c r="O89" i="25"/>
  <c r="Q89" i="25"/>
  <c r="X89" i="25"/>
  <c r="Y89" i="25"/>
  <c r="Z89" i="25"/>
  <c r="AA89" i="25"/>
  <c r="AB89" i="25"/>
  <c r="AC89" i="25"/>
  <c r="AE89" i="25"/>
  <c r="AM89" i="25"/>
  <c r="AN89" i="25"/>
  <c r="AO89" i="25"/>
  <c r="AP89" i="25"/>
  <c r="AQ89" i="25"/>
  <c r="AT89" i="25"/>
  <c r="AY89" i="25"/>
  <c r="AR89" i="25"/>
  <c r="AZ89" i="25"/>
  <c r="BA89" i="25"/>
  <c r="BK89" i="25"/>
  <c r="BL89" i="25"/>
  <c r="BM89" i="25"/>
  <c r="BN89" i="25"/>
  <c r="BO89" i="25"/>
  <c r="BR89" i="25"/>
  <c r="BW89" i="25"/>
  <c r="BP89" i="25"/>
  <c r="BX89" i="25"/>
  <c r="BY89" i="25"/>
  <c r="CI89" i="25"/>
  <c r="CJ89" i="25"/>
  <c r="CK89" i="25"/>
  <c r="CL89" i="25"/>
  <c r="CM89" i="25"/>
  <c r="CP89" i="25"/>
  <c r="CU89" i="25"/>
  <c r="CN89" i="25"/>
  <c r="CV89" i="25"/>
  <c r="CW89" i="25"/>
  <c r="GI89" i="25"/>
  <c r="GJ89" i="25"/>
  <c r="GP89" i="25"/>
  <c r="GQ89" i="25"/>
  <c r="FA90" i="25"/>
  <c r="FB90" i="25"/>
  <c r="R2224" i="33"/>
  <c r="FD90" i="25"/>
  <c r="FE90" i="25"/>
  <c r="R2225" i="33"/>
  <c r="FK90" i="25"/>
  <c r="FL90" i="25"/>
  <c r="R2226" i="33"/>
  <c r="FR90" i="25"/>
  <c r="FS90" i="25"/>
  <c r="R2227" i="33"/>
  <c r="FY90" i="25"/>
  <c r="FZ90" i="25"/>
  <c r="R2228" i="33"/>
  <c r="R2232" i="33"/>
  <c r="R2233" i="33"/>
  <c r="S2230" i="33"/>
  <c r="T2230" i="33"/>
  <c r="V90" i="9"/>
  <c r="U2224" i="33"/>
  <c r="Y90" i="9"/>
  <c r="U2225" i="33"/>
  <c r="AC90" i="9"/>
  <c r="U2226" i="33"/>
  <c r="AG90" i="9"/>
  <c r="U2227" i="33"/>
  <c r="AK90" i="9"/>
  <c r="U2228" i="33"/>
  <c r="AM90" i="9"/>
  <c r="U2232" i="33"/>
  <c r="AO90" i="9"/>
  <c r="U2233" i="33"/>
  <c r="U2230" i="33"/>
  <c r="V2230" i="33"/>
  <c r="V2231" i="33"/>
  <c r="GT90" i="25"/>
  <c r="GO90" i="25"/>
  <c r="J90" i="25"/>
  <c r="K90" i="25"/>
  <c r="L90" i="25"/>
  <c r="M90" i="25"/>
  <c r="N90" i="25"/>
  <c r="O90" i="25"/>
  <c r="Q90" i="25"/>
  <c r="X90" i="25"/>
  <c r="Y90" i="25"/>
  <c r="Z90" i="25"/>
  <c r="AA90" i="25"/>
  <c r="AB90" i="25"/>
  <c r="AC90" i="25"/>
  <c r="AE90" i="25"/>
  <c r="AM90" i="25"/>
  <c r="AN90" i="25"/>
  <c r="AO90" i="25"/>
  <c r="AP90" i="25"/>
  <c r="AQ90" i="25"/>
  <c r="AT90" i="25"/>
  <c r="AY90" i="25"/>
  <c r="AR90" i="25"/>
  <c r="AZ90" i="25"/>
  <c r="BA90" i="25"/>
  <c r="BK90" i="25"/>
  <c r="BL90" i="25"/>
  <c r="BM90" i="25"/>
  <c r="BN90" i="25"/>
  <c r="BO90" i="25"/>
  <c r="BR90" i="25"/>
  <c r="BW90" i="25"/>
  <c r="BP90" i="25"/>
  <c r="BX90" i="25"/>
  <c r="BY90" i="25"/>
  <c r="CI90" i="25"/>
  <c r="CJ90" i="25"/>
  <c r="CK90" i="25"/>
  <c r="CL90" i="25"/>
  <c r="CM90" i="25"/>
  <c r="CP90" i="25"/>
  <c r="CU90" i="25"/>
  <c r="CN90" i="25"/>
  <c r="CV90" i="25"/>
  <c r="CW90" i="25"/>
  <c r="GI90" i="25"/>
  <c r="GJ90" i="25"/>
  <c r="GP90" i="25"/>
  <c r="GQ90" i="25"/>
  <c r="FA91" i="25"/>
  <c r="FB91" i="25"/>
  <c r="R2251" i="33"/>
  <c r="FD91" i="25"/>
  <c r="FE91" i="25"/>
  <c r="R2252" i="33"/>
  <c r="FK91" i="25"/>
  <c r="FL91" i="25"/>
  <c r="R2253" i="33"/>
  <c r="FR91" i="25"/>
  <c r="FS91" i="25"/>
  <c r="R2254" i="33"/>
  <c r="FY91" i="25"/>
  <c r="FZ91" i="25"/>
  <c r="R2255" i="33"/>
  <c r="R2259" i="33"/>
  <c r="R2260" i="33"/>
  <c r="S2257" i="33"/>
  <c r="T2257" i="33"/>
  <c r="V91" i="9"/>
  <c r="U2251" i="33"/>
  <c r="Y91" i="9"/>
  <c r="U2252" i="33"/>
  <c r="AC91" i="9"/>
  <c r="U2253" i="33"/>
  <c r="AG91" i="9"/>
  <c r="U2254" i="33"/>
  <c r="AK91" i="9"/>
  <c r="U2255" i="33"/>
  <c r="AM91" i="9"/>
  <c r="U2259" i="33"/>
  <c r="AO91" i="9"/>
  <c r="U2260" i="33"/>
  <c r="U2257" i="33"/>
  <c r="V2257" i="33"/>
  <c r="V2258" i="33"/>
  <c r="GT91" i="25"/>
  <c r="GO91" i="25"/>
  <c r="J91" i="25"/>
  <c r="K91" i="25"/>
  <c r="L91" i="25"/>
  <c r="M91" i="25"/>
  <c r="N91" i="25"/>
  <c r="O91" i="25"/>
  <c r="Q91" i="25"/>
  <c r="X91" i="25"/>
  <c r="Y91" i="25"/>
  <c r="Z91" i="25"/>
  <c r="AA91" i="25"/>
  <c r="AB91" i="25"/>
  <c r="AC91" i="25"/>
  <c r="AE91" i="25"/>
  <c r="AM91" i="25"/>
  <c r="AN91" i="25"/>
  <c r="AO91" i="25"/>
  <c r="AP91" i="25"/>
  <c r="AQ91" i="25"/>
  <c r="AT91" i="25"/>
  <c r="AY91" i="25"/>
  <c r="AR91" i="25"/>
  <c r="AZ91" i="25"/>
  <c r="BA91" i="25"/>
  <c r="BK91" i="25"/>
  <c r="BL91" i="25"/>
  <c r="BM91" i="25"/>
  <c r="BN91" i="25"/>
  <c r="BO91" i="25"/>
  <c r="BR91" i="25"/>
  <c r="BW91" i="25"/>
  <c r="BP91" i="25"/>
  <c r="BX91" i="25"/>
  <c r="BY91" i="25"/>
  <c r="CI91" i="25"/>
  <c r="CJ91" i="25"/>
  <c r="CK91" i="25"/>
  <c r="CL91" i="25"/>
  <c r="CM91" i="25"/>
  <c r="CP91" i="25"/>
  <c r="CU91" i="25"/>
  <c r="CN91" i="25"/>
  <c r="CV91" i="25"/>
  <c r="CW91" i="25"/>
  <c r="GI91" i="25"/>
  <c r="GJ91" i="25"/>
  <c r="GP91" i="25"/>
  <c r="GQ91" i="25"/>
  <c r="FA92" i="25"/>
  <c r="FB92" i="25"/>
  <c r="R2278" i="33"/>
  <c r="FD92" i="25"/>
  <c r="FE92" i="25"/>
  <c r="R2279" i="33"/>
  <c r="FK92" i="25"/>
  <c r="FL92" i="25"/>
  <c r="R2280" i="33"/>
  <c r="FR92" i="25"/>
  <c r="FS92" i="25"/>
  <c r="R2281" i="33"/>
  <c r="FY92" i="25"/>
  <c r="FZ92" i="25"/>
  <c r="R2282" i="33"/>
  <c r="R2286" i="33"/>
  <c r="R2287" i="33"/>
  <c r="S2284" i="33"/>
  <c r="T2284" i="33"/>
  <c r="V92" i="9"/>
  <c r="U2278" i="33"/>
  <c r="Y92" i="9"/>
  <c r="U2279" i="33"/>
  <c r="AC92" i="9"/>
  <c r="U2280" i="33"/>
  <c r="AG92" i="9"/>
  <c r="U2281" i="33"/>
  <c r="AK92" i="9"/>
  <c r="U2282" i="33"/>
  <c r="AM92" i="9"/>
  <c r="U2286" i="33"/>
  <c r="AO92" i="9"/>
  <c r="U2287" i="33"/>
  <c r="U2284" i="33"/>
  <c r="V2284" i="33"/>
  <c r="V2285" i="33"/>
  <c r="GT92" i="25"/>
  <c r="GO92" i="25"/>
  <c r="J92" i="25"/>
  <c r="K92" i="25"/>
  <c r="L92" i="25"/>
  <c r="M92" i="25"/>
  <c r="N92" i="25"/>
  <c r="O92" i="25"/>
  <c r="Q92" i="25"/>
  <c r="X92" i="25"/>
  <c r="Y92" i="25"/>
  <c r="Z92" i="25"/>
  <c r="AA92" i="25"/>
  <c r="AB92" i="25"/>
  <c r="AC92" i="25"/>
  <c r="AE92" i="25"/>
  <c r="AM92" i="25"/>
  <c r="AN92" i="25"/>
  <c r="AO92" i="25"/>
  <c r="AP92" i="25"/>
  <c r="AQ92" i="25"/>
  <c r="AT92" i="25"/>
  <c r="AY92" i="25"/>
  <c r="AR92" i="25"/>
  <c r="AZ92" i="25"/>
  <c r="BA92" i="25"/>
  <c r="BK92" i="25"/>
  <c r="BL92" i="25"/>
  <c r="BM92" i="25"/>
  <c r="BN92" i="25"/>
  <c r="BO92" i="25"/>
  <c r="BR92" i="25"/>
  <c r="BW92" i="25"/>
  <c r="BP92" i="25"/>
  <c r="BX92" i="25"/>
  <c r="BY92" i="25"/>
  <c r="CI92" i="25"/>
  <c r="CJ92" i="25"/>
  <c r="CK92" i="25"/>
  <c r="CL92" i="25"/>
  <c r="CM92" i="25"/>
  <c r="CP92" i="25"/>
  <c r="CU92" i="25"/>
  <c r="CN92" i="25"/>
  <c r="CV92" i="25"/>
  <c r="CW92" i="25"/>
  <c r="GI92" i="25"/>
  <c r="GJ92" i="25"/>
  <c r="GP92" i="25"/>
  <c r="GQ92" i="25"/>
  <c r="FA93" i="25"/>
  <c r="FB93" i="25"/>
  <c r="R2305" i="33"/>
  <c r="FD93" i="25"/>
  <c r="FE93" i="25"/>
  <c r="R2306" i="33"/>
  <c r="FK93" i="25"/>
  <c r="FL93" i="25"/>
  <c r="R2307" i="33"/>
  <c r="FR93" i="25"/>
  <c r="FS93" i="25"/>
  <c r="R2308" i="33"/>
  <c r="FY93" i="25"/>
  <c r="FZ93" i="25"/>
  <c r="R2309" i="33"/>
  <c r="R2313" i="33"/>
  <c r="R2314" i="33"/>
  <c r="S2311" i="33"/>
  <c r="T2311" i="33"/>
  <c r="V93" i="9"/>
  <c r="U2305" i="33"/>
  <c r="Y93" i="9"/>
  <c r="U2306" i="33"/>
  <c r="AC93" i="9"/>
  <c r="U2307" i="33"/>
  <c r="AG93" i="9"/>
  <c r="U2308" i="33"/>
  <c r="AK93" i="9"/>
  <c r="U2309" i="33"/>
  <c r="AM93" i="9"/>
  <c r="U2313" i="33"/>
  <c r="AO93" i="9"/>
  <c r="U2314" i="33"/>
  <c r="U2311" i="33"/>
  <c r="V2311" i="33"/>
  <c r="V2312" i="33"/>
  <c r="GT93" i="25"/>
  <c r="GO93" i="25"/>
  <c r="J93" i="25"/>
  <c r="K93" i="25"/>
  <c r="L93" i="25"/>
  <c r="M93" i="25"/>
  <c r="N93" i="25"/>
  <c r="O93" i="25"/>
  <c r="Q93" i="25"/>
  <c r="X93" i="25"/>
  <c r="Y93" i="25"/>
  <c r="Z93" i="25"/>
  <c r="AA93" i="25"/>
  <c r="AB93" i="25"/>
  <c r="AC93" i="25"/>
  <c r="AE93" i="25"/>
  <c r="AM93" i="25"/>
  <c r="AN93" i="25"/>
  <c r="AO93" i="25"/>
  <c r="AP93" i="25"/>
  <c r="AQ93" i="25"/>
  <c r="AT93" i="25"/>
  <c r="AY93" i="25"/>
  <c r="AR93" i="25"/>
  <c r="AZ93" i="25"/>
  <c r="BA93" i="25"/>
  <c r="BK93" i="25"/>
  <c r="BL93" i="25"/>
  <c r="BM93" i="25"/>
  <c r="BN93" i="25"/>
  <c r="BO93" i="25"/>
  <c r="BR93" i="25"/>
  <c r="BW93" i="25"/>
  <c r="BP93" i="25"/>
  <c r="BX93" i="25"/>
  <c r="BY93" i="25"/>
  <c r="CI93" i="25"/>
  <c r="CJ93" i="25"/>
  <c r="CK93" i="25"/>
  <c r="CL93" i="25"/>
  <c r="CM93" i="25"/>
  <c r="CP93" i="25"/>
  <c r="CU93" i="25"/>
  <c r="CN93" i="25"/>
  <c r="CV93" i="25"/>
  <c r="CW93" i="25"/>
  <c r="GI93" i="25"/>
  <c r="GJ93" i="25"/>
  <c r="GP93" i="25"/>
  <c r="GQ93" i="25"/>
  <c r="FA94" i="25"/>
  <c r="FB94" i="25"/>
  <c r="R2332" i="33"/>
  <c r="FD94" i="25"/>
  <c r="FE94" i="25"/>
  <c r="R2333" i="33"/>
  <c r="FK94" i="25"/>
  <c r="FL94" i="25"/>
  <c r="R2334" i="33"/>
  <c r="FR94" i="25"/>
  <c r="FS94" i="25"/>
  <c r="R2335" i="33"/>
  <c r="FY94" i="25"/>
  <c r="FZ94" i="25"/>
  <c r="R2336" i="33"/>
  <c r="R2340" i="33"/>
  <c r="R2341" i="33"/>
  <c r="S2338" i="33"/>
  <c r="T2338" i="33"/>
  <c r="V94" i="9"/>
  <c r="U2332" i="33"/>
  <c r="Y94" i="9"/>
  <c r="U2333" i="33"/>
  <c r="AC94" i="9"/>
  <c r="U2334" i="33"/>
  <c r="AG94" i="9"/>
  <c r="U2335" i="33"/>
  <c r="AK94" i="9"/>
  <c r="U2336" i="33"/>
  <c r="AM94" i="9"/>
  <c r="U2340" i="33"/>
  <c r="AO94" i="9"/>
  <c r="U2341" i="33"/>
  <c r="U2338" i="33"/>
  <c r="V2338" i="33"/>
  <c r="V2339" i="33"/>
  <c r="GT94" i="25"/>
  <c r="GO94" i="25"/>
  <c r="J94" i="25"/>
  <c r="K94" i="25"/>
  <c r="L94" i="25"/>
  <c r="M94" i="25"/>
  <c r="N94" i="25"/>
  <c r="O94" i="25"/>
  <c r="Q94" i="25"/>
  <c r="X94" i="25"/>
  <c r="Y94" i="25"/>
  <c r="Z94" i="25"/>
  <c r="AA94" i="25"/>
  <c r="AB94" i="25"/>
  <c r="AC94" i="25"/>
  <c r="AE94" i="25"/>
  <c r="AM94" i="25"/>
  <c r="AN94" i="25"/>
  <c r="AO94" i="25"/>
  <c r="AP94" i="25"/>
  <c r="AQ94" i="25"/>
  <c r="AT94" i="25"/>
  <c r="AY94" i="25"/>
  <c r="AR94" i="25"/>
  <c r="AZ94" i="25"/>
  <c r="BA94" i="25"/>
  <c r="BK94" i="25"/>
  <c r="BL94" i="25"/>
  <c r="BM94" i="25"/>
  <c r="BN94" i="25"/>
  <c r="BO94" i="25"/>
  <c r="BR94" i="25"/>
  <c r="BW94" i="25"/>
  <c r="BP94" i="25"/>
  <c r="BX94" i="25"/>
  <c r="BY94" i="25"/>
  <c r="CI94" i="25"/>
  <c r="CJ94" i="25"/>
  <c r="CK94" i="25"/>
  <c r="CL94" i="25"/>
  <c r="CM94" i="25"/>
  <c r="CP94" i="25"/>
  <c r="CU94" i="25"/>
  <c r="CN94" i="25"/>
  <c r="CV94" i="25"/>
  <c r="CW94" i="25"/>
  <c r="GI94" i="25"/>
  <c r="GJ94" i="25"/>
  <c r="GP94" i="25"/>
  <c r="GQ94" i="25"/>
  <c r="FA95" i="25"/>
  <c r="FB95" i="25"/>
  <c r="R2359" i="33"/>
  <c r="FD95" i="25"/>
  <c r="FE95" i="25"/>
  <c r="R2360" i="33"/>
  <c r="FK95" i="25"/>
  <c r="FL95" i="25"/>
  <c r="R2361" i="33"/>
  <c r="FR95" i="25"/>
  <c r="FS95" i="25"/>
  <c r="R2362" i="33"/>
  <c r="FY95" i="25"/>
  <c r="FZ95" i="25"/>
  <c r="R2363" i="33"/>
  <c r="R2367" i="33"/>
  <c r="R2368" i="33"/>
  <c r="S2365" i="33"/>
  <c r="T2365" i="33"/>
  <c r="V95" i="9"/>
  <c r="U2359" i="33"/>
  <c r="Y95" i="9"/>
  <c r="U2360" i="33"/>
  <c r="AC95" i="9"/>
  <c r="U2361" i="33"/>
  <c r="AG95" i="9"/>
  <c r="U2362" i="33"/>
  <c r="AK95" i="9"/>
  <c r="U2363" i="33"/>
  <c r="AM95" i="9"/>
  <c r="U2367" i="33"/>
  <c r="AO95" i="9"/>
  <c r="U2368" i="33"/>
  <c r="U2365" i="33"/>
  <c r="V2365" i="33"/>
  <c r="V2366" i="33"/>
  <c r="GT95" i="25"/>
  <c r="GO95" i="25"/>
  <c r="J95" i="25"/>
  <c r="K95" i="25"/>
  <c r="L95" i="25"/>
  <c r="M95" i="25"/>
  <c r="N95" i="25"/>
  <c r="O95" i="25"/>
  <c r="Q95" i="25"/>
  <c r="X95" i="25"/>
  <c r="Y95" i="25"/>
  <c r="Z95" i="25"/>
  <c r="AA95" i="25"/>
  <c r="AB95" i="25"/>
  <c r="AC95" i="25"/>
  <c r="AE95" i="25"/>
  <c r="AM95" i="25"/>
  <c r="AN95" i="25"/>
  <c r="AO95" i="25"/>
  <c r="AP95" i="25"/>
  <c r="AQ95" i="25"/>
  <c r="AT95" i="25"/>
  <c r="AY95" i="25"/>
  <c r="AR95" i="25"/>
  <c r="AZ95" i="25"/>
  <c r="BA95" i="25"/>
  <c r="BK95" i="25"/>
  <c r="BL95" i="25"/>
  <c r="BM95" i="25"/>
  <c r="BN95" i="25"/>
  <c r="BO95" i="25"/>
  <c r="BR95" i="25"/>
  <c r="BW95" i="25"/>
  <c r="BP95" i="25"/>
  <c r="BX95" i="25"/>
  <c r="BY95" i="25"/>
  <c r="CI95" i="25"/>
  <c r="CJ95" i="25"/>
  <c r="CK95" i="25"/>
  <c r="CL95" i="25"/>
  <c r="CM95" i="25"/>
  <c r="CP95" i="25"/>
  <c r="CU95" i="25"/>
  <c r="CN95" i="25"/>
  <c r="CV95" i="25"/>
  <c r="CW95" i="25"/>
  <c r="GI95" i="25"/>
  <c r="GJ95" i="25"/>
  <c r="GP95" i="25"/>
  <c r="GQ95" i="25"/>
  <c r="FA96" i="25"/>
  <c r="FB96" i="25"/>
  <c r="R2386" i="33"/>
  <c r="FD96" i="25"/>
  <c r="FE96" i="25"/>
  <c r="R2387" i="33"/>
  <c r="FK96" i="25"/>
  <c r="FL96" i="25"/>
  <c r="R2388" i="33"/>
  <c r="FR96" i="25"/>
  <c r="FS96" i="25"/>
  <c r="R2389" i="33"/>
  <c r="FY96" i="25"/>
  <c r="FZ96" i="25"/>
  <c r="R2390" i="33"/>
  <c r="R2394" i="33"/>
  <c r="R2395" i="33"/>
  <c r="S2392" i="33"/>
  <c r="T2392" i="33"/>
  <c r="V96" i="9"/>
  <c r="U2386" i="33"/>
  <c r="Y96" i="9"/>
  <c r="U2387" i="33"/>
  <c r="AC96" i="9"/>
  <c r="U2388" i="33"/>
  <c r="AG96" i="9"/>
  <c r="U2389" i="33"/>
  <c r="AK96" i="9"/>
  <c r="U2390" i="33"/>
  <c r="AM96" i="9"/>
  <c r="U2394" i="33"/>
  <c r="AO96" i="9"/>
  <c r="U2395" i="33"/>
  <c r="U2392" i="33"/>
  <c r="V2392" i="33"/>
  <c r="V2393" i="33"/>
  <c r="GT96" i="25"/>
  <c r="GO96" i="25"/>
  <c r="J96" i="25"/>
  <c r="K96" i="25"/>
  <c r="L96" i="25"/>
  <c r="M96" i="25"/>
  <c r="N96" i="25"/>
  <c r="O96" i="25"/>
  <c r="Q96" i="25"/>
  <c r="X96" i="25"/>
  <c r="Y96" i="25"/>
  <c r="Z96" i="25"/>
  <c r="AA96" i="25"/>
  <c r="AB96" i="25"/>
  <c r="AC96" i="25"/>
  <c r="AE96" i="25"/>
  <c r="AM96" i="25"/>
  <c r="AN96" i="25"/>
  <c r="AO96" i="25"/>
  <c r="AP96" i="25"/>
  <c r="AQ96" i="25"/>
  <c r="AT96" i="25"/>
  <c r="AY96" i="25"/>
  <c r="AR96" i="25"/>
  <c r="AZ96" i="25"/>
  <c r="BA96" i="25"/>
  <c r="BK96" i="25"/>
  <c r="BL96" i="25"/>
  <c r="BM96" i="25"/>
  <c r="BN96" i="25"/>
  <c r="BO96" i="25"/>
  <c r="BR96" i="25"/>
  <c r="BW96" i="25"/>
  <c r="BP96" i="25"/>
  <c r="BX96" i="25"/>
  <c r="BY96" i="25"/>
  <c r="CI96" i="25"/>
  <c r="CJ96" i="25"/>
  <c r="CK96" i="25"/>
  <c r="CL96" i="25"/>
  <c r="CM96" i="25"/>
  <c r="CP96" i="25"/>
  <c r="CU96" i="25"/>
  <c r="CN96" i="25"/>
  <c r="CV96" i="25"/>
  <c r="CW96" i="25"/>
  <c r="GI96" i="25"/>
  <c r="GJ96" i="25"/>
  <c r="GP96" i="25"/>
  <c r="GQ96" i="25"/>
  <c r="FA97" i="25"/>
  <c r="FB97" i="25"/>
  <c r="R2413" i="33"/>
  <c r="FD97" i="25"/>
  <c r="FE97" i="25"/>
  <c r="R2414" i="33"/>
  <c r="FK97" i="25"/>
  <c r="FL97" i="25"/>
  <c r="R2415" i="33"/>
  <c r="FR97" i="25"/>
  <c r="FS97" i="25"/>
  <c r="R2416" i="33"/>
  <c r="FY97" i="25"/>
  <c r="FZ97" i="25"/>
  <c r="R2417" i="33"/>
  <c r="R2421" i="33"/>
  <c r="R2422" i="33"/>
  <c r="S2419" i="33"/>
  <c r="T2419" i="33"/>
  <c r="V97" i="9"/>
  <c r="U2413" i="33"/>
  <c r="Y97" i="9"/>
  <c r="U2414" i="33"/>
  <c r="AC97" i="9"/>
  <c r="U2415" i="33"/>
  <c r="AG97" i="9"/>
  <c r="U2416" i="33"/>
  <c r="AK97" i="9"/>
  <c r="U2417" i="33"/>
  <c r="AM97" i="9"/>
  <c r="U2421" i="33"/>
  <c r="AO97" i="9"/>
  <c r="U2422" i="33"/>
  <c r="U2419" i="33"/>
  <c r="V2419" i="33"/>
  <c r="V2420" i="33"/>
  <c r="GT97" i="25"/>
  <c r="GO97" i="25"/>
  <c r="J97" i="25"/>
  <c r="K97" i="25"/>
  <c r="L97" i="25"/>
  <c r="M97" i="25"/>
  <c r="N97" i="25"/>
  <c r="O97" i="25"/>
  <c r="Q97" i="25"/>
  <c r="X97" i="25"/>
  <c r="Y97" i="25"/>
  <c r="Z97" i="25"/>
  <c r="AA97" i="25"/>
  <c r="AB97" i="25"/>
  <c r="AC97" i="25"/>
  <c r="AE97" i="25"/>
  <c r="AM97" i="25"/>
  <c r="AN97" i="25"/>
  <c r="AO97" i="25"/>
  <c r="AP97" i="25"/>
  <c r="AQ97" i="25"/>
  <c r="AT97" i="25"/>
  <c r="AY97" i="25"/>
  <c r="AR97" i="25"/>
  <c r="AZ97" i="25"/>
  <c r="BA97" i="25"/>
  <c r="BK97" i="25"/>
  <c r="BL97" i="25"/>
  <c r="BM97" i="25"/>
  <c r="BN97" i="25"/>
  <c r="BO97" i="25"/>
  <c r="BR97" i="25"/>
  <c r="BW97" i="25"/>
  <c r="BP97" i="25"/>
  <c r="BX97" i="25"/>
  <c r="BY97" i="25"/>
  <c r="CI97" i="25"/>
  <c r="CJ97" i="25"/>
  <c r="CK97" i="25"/>
  <c r="CL97" i="25"/>
  <c r="CM97" i="25"/>
  <c r="CP97" i="25"/>
  <c r="CU97" i="25"/>
  <c r="CN97" i="25"/>
  <c r="CV97" i="25"/>
  <c r="CW97" i="25"/>
  <c r="GI97" i="25"/>
  <c r="GJ97" i="25"/>
  <c r="GP97" i="25"/>
  <c r="GQ97" i="25"/>
  <c r="FA98" i="25"/>
  <c r="FB98" i="25"/>
  <c r="R2440" i="33"/>
  <c r="FD98" i="25"/>
  <c r="FE98" i="25"/>
  <c r="R2441" i="33"/>
  <c r="FK98" i="25"/>
  <c r="FL98" i="25"/>
  <c r="R2442" i="33"/>
  <c r="FR98" i="25"/>
  <c r="FS98" i="25"/>
  <c r="R2443" i="33"/>
  <c r="FY98" i="25"/>
  <c r="FZ98" i="25"/>
  <c r="R2444" i="33"/>
  <c r="R2448" i="33"/>
  <c r="R2449" i="33"/>
  <c r="S2446" i="33"/>
  <c r="T2446" i="33"/>
  <c r="V98" i="9"/>
  <c r="U2440" i="33"/>
  <c r="Y98" i="9"/>
  <c r="U2441" i="33"/>
  <c r="AC98" i="9"/>
  <c r="U2442" i="33"/>
  <c r="AG98" i="9"/>
  <c r="U2443" i="33"/>
  <c r="AK98" i="9"/>
  <c r="U2444" i="33"/>
  <c r="AM98" i="9"/>
  <c r="U2448" i="33"/>
  <c r="AO98" i="9"/>
  <c r="U2449" i="33"/>
  <c r="U2446" i="33"/>
  <c r="V2446" i="33"/>
  <c r="V2447" i="33"/>
  <c r="GT98" i="25"/>
  <c r="GO98" i="25"/>
  <c r="J98" i="25"/>
  <c r="K98" i="25"/>
  <c r="L98" i="25"/>
  <c r="M98" i="25"/>
  <c r="N98" i="25"/>
  <c r="O98" i="25"/>
  <c r="Q98" i="25"/>
  <c r="X98" i="25"/>
  <c r="Y98" i="25"/>
  <c r="Z98" i="25"/>
  <c r="AA98" i="25"/>
  <c r="AB98" i="25"/>
  <c r="AC98" i="25"/>
  <c r="AE98" i="25"/>
  <c r="AM98" i="25"/>
  <c r="AN98" i="25"/>
  <c r="AO98" i="25"/>
  <c r="AP98" i="25"/>
  <c r="AQ98" i="25"/>
  <c r="AT98" i="25"/>
  <c r="AY98" i="25"/>
  <c r="AR98" i="25"/>
  <c r="AZ98" i="25"/>
  <c r="BA98" i="25"/>
  <c r="BK98" i="25"/>
  <c r="BL98" i="25"/>
  <c r="BM98" i="25"/>
  <c r="BN98" i="25"/>
  <c r="BO98" i="25"/>
  <c r="BR98" i="25"/>
  <c r="BW98" i="25"/>
  <c r="BP98" i="25"/>
  <c r="BX98" i="25"/>
  <c r="BY98" i="25"/>
  <c r="CI98" i="25"/>
  <c r="CJ98" i="25"/>
  <c r="CK98" i="25"/>
  <c r="CL98" i="25"/>
  <c r="CM98" i="25"/>
  <c r="CP98" i="25"/>
  <c r="CU98" i="25"/>
  <c r="CN98" i="25"/>
  <c r="CV98" i="25"/>
  <c r="CW98" i="25"/>
  <c r="GI98" i="25"/>
  <c r="GJ98" i="25"/>
  <c r="GP98" i="25"/>
  <c r="GQ98" i="25"/>
  <c r="FA99" i="25"/>
  <c r="FB99" i="25"/>
  <c r="R2467" i="33"/>
  <c r="FD99" i="25"/>
  <c r="FE99" i="25"/>
  <c r="R2468" i="33"/>
  <c r="FK99" i="25"/>
  <c r="FL99" i="25"/>
  <c r="R2469" i="33"/>
  <c r="FR99" i="25"/>
  <c r="FS99" i="25"/>
  <c r="R2470" i="33"/>
  <c r="FY99" i="25"/>
  <c r="FZ99" i="25"/>
  <c r="R2471" i="33"/>
  <c r="R2475" i="33"/>
  <c r="R2476" i="33"/>
  <c r="S2473" i="33"/>
  <c r="T2473" i="33"/>
  <c r="V99" i="9"/>
  <c r="U2467" i="33"/>
  <c r="Y99" i="9"/>
  <c r="U2468" i="33"/>
  <c r="AC99" i="9"/>
  <c r="U2469" i="33"/>
  <c r="AG99" i="9"/>
  <c r="U2470" i="33"/>
  <c r="AK99" i="9"/>
  <c r="U2471" i="33"/>
  <c r="AM99" i="9"/>
  <c r="U2475" i="33"/>
  <c r="AO99" i="9"/>
  <c r="U2476" i="33"/>
  <c r="U2473" i="33"/>
  <c r="V2473" i="33"/>
  <c r="V2474" i="33"/>
  <c r="GT99" i="25"/>
  <c r="GO99" i="25"/>
  <c r="J99" i="25"/>
  <c r="K99" i="25"/>
  <c r="L99" i="25"/>
  <c r="M99" i="25"/>
  <c r="N99" i="25"/>
  <c r="O99" i="25"/>
  <c r="Q99" i="25"/>
  <c r="X99" i="25"/>
  <c r="Y99" i="25"/>
  <c r="Z99" i="25"/>
  <c r="AA99" i="25"/>
  <c r="AB99" i="25"/>
  <c r="AC99" i="25"/>
  <c r="AE99" i="25"/>
  <c r="AM99" i="25"/>
  <c r="AN99" i="25"/>
  <c r="AO99" i="25"/>
  <c r="AP99" i="25"/>
  <c r="AQ99" i="25"/>
  <c r="AT99" i="25"/>
  <c r="AY99" i="25"/>
  <c r="AR99" i="25"/>
  <c r="AZ99" i="25"/>
  <c r="BA99" i="25"/>
  <c r="BK99" i="25"/>
  <c r="BL99" i="25"/>
  <c r="BM99" i="25"/>
  <c r="BN99" i="25"/>
  <c r="BO99" i="25"/>
  <c r="BR99" i="25"/>
  <c r="BW99" i="25"/>
  <c r="BP99" i="25"/>
  <c r="BX99" i="25"/>
  <c r="BY99" i="25"/>
  <c r="CI99" i="25"/>
  <c r="CJ99" i="25"/>
  <c r="CK99" i="25"/>
  <c r="CL99" i="25"/>
  <c r="CM99" i="25"/>
  <c r="CP99" i="25"/>
  <c r="CU99" i="25"/>
  <c r="CN99" i="25"/>
  <c r="CV99" i="25"/>
  <c r="CW99" i="25"/>
  <c r="GI99" i="25"/>
  <c r="GJ99" i="25"/>
  <c r="GP99" i="25"/>
  <c r="GQ99" i="25"/>
  <c r="FA100" i="25"/>
  <c r="FB100" i="25"/>
  <c r="R2494" i="33"/>
  <c r="FD100" i="25"/>
  <c r="FE100" i="25"/>
  <c r="R2495" i="33"/>
  <c r="FK100" i="25"/>
  <c r="FL100" i="25"/>
  <c r="R2496" i="33"/>
  <c r="FR100" i="25"/>
  <c r="FS100" i="25"/>
  <c r="R2497" i="33"/>
  <c r="FY100" i="25"/>
  <c r="FZ100" i="25"/>
  <c r="R2498" i="33"/>
  <c r="R2502" i="33"/>
  <c r="R2503" i="33"/>
  <c r="S2500" i="33"/>
  <c r="T2500" i="33"/>
  <c r="V100" i="9"/>
  <c r="U2494" i="33"/>
  <c r="Y100" i="9"/>
  <c r="U2495" i="33"/>
  <c r="AC100" i="9"/>
  <c r="U2496" i="33"/>
  <c r="AG100" i="9"/>
  <c r="U2497" i="33"/>
  <c r="AK100" i="9"/>
  <c r="U2498" i="33"/>
  <c r="AM100" i="9"/>
  <c r="U2502" i="33"/>
  <c r="AO100" i="9"/>
  <c r="U2503" i="33"/>
  <c r="U2500" i="33"/>
  <c r="V2500" i="33"/>
  <c r="V2501" i="33"/>
  <c r="GT100" i="25"/>
  <c r="GO100" i="25"/>
  <c r="J100" i="25"/>
  <c r="K100" i="25"/>
  <c r="L100" i="25"/>
  <c r="M100" i="25"/>
  <c r="N100" i="25"/>
  <c r="O100" i="25"/>
  <c r="Q100" i="25"/>
  <c r="X100" i="25"/>
  <c r="Y100" i="25"/>
  <c r="Z100" i="25"/>
  <c r="AA100" i="25"/>
  <c r="AB100" i="25"/>
  <c r="AC100" i="25"/>
  <c r="AE100" i="25"/>
  <c r="AM100" i="25"/>
  <c r="AN100" i="25"/>
  <c r="AO100" i="25"/>
  <c r="AP100" i="25"/>
  <c r="AQ100" i="25"/>
  <c r="AT100" i="25"/>
  <c r="AY100" i="25"/>
  <c r="AR100" i="25"/>
  <c r="AZ100" i="25"/>
  <c r="BA100" i="25"/>
  <c r="BK100" i="25"/>
  <c r="BL100" i="25"/>
  <c r="BM100" i="25"/>
  <c r="BN100" i="25"/>
  <c r="BO100" i="25"/>
  <c r="BR100" i="25"/>
  <c r="BW100" i="25"/>
  <c r="BP100" i="25"/>
  <c r="BX100" i="25"/>
  <c r="BY100" i="25"/>
  <c r="CI100" i="25"/>
  <c r="CJ100" i="25"/>
  <c r="CK100" i="25"/>
  <c r="CL100" i="25"/>
  <c r="CM100" i="25"/>
  <c r="CP100" i="25"/>
  <c r="CU100" i="25"/>
  <c r="CN100" i="25"/>
  <c r="CV100" i="25"/>
  <c r="CW100" i="25"/>
  <c r="GI100" i="25"/>
  <c r="GJ100" i="25"/>
  <c r="GP100" i="25"/>
  <c r="GQ100" i="25"/>
  <c r="FA101" i="25"/>
  <c r="FB101" i="25"/>
  <c r="R2521" i="33"/>
  <c r="FD101" i="25"/>
  <c r="FE101" i="25"/>
  <c r="R2522" i="33"/>
  <c r="FK101" i="25"/>
  <c r="FL101" i="25"/>
  <c r="R2523" i="33"/>
  <c r="FR101" i="25"/>
  <c r="FS101" i="25"/>
  <c r="R2524" i="33"/>
  <c r="FY101" i="25"/>
  <c r="FZ101" i="25"/>
  <c r="R2525" i="33"/>
  <c r="R2529" i="33"/>
  <c r="R2530" i="33"/>
  <c r="S2527" i="33"/>
  <c r="T2527" i="33"/>
  <c r="V101" i="9"/>
  <c r="U2521" i="33"/>
  <c r="Y101" i="9"/>
  <c r="U2522" i="33"/>
  <c r="AC101" i="9"/>
  <c r="U2523" i="33"/>
  <c r="AG101" i="9"/>
  <c r="U2524" i="33"/>
  <c r="AK101" i="9"/>
  <c r="U2525" i="33"/>
  <c r="AM101" i="9"/>
  <c r="U2529" i="33"/>
  <c r="AO101" i="9"/>
  <c r="U2530" i="33"/>
  <c r="U2527" i="33"/>
  <c r="V2527" i="33"/>
  <c r="V2528" i="33"/>
  <c r="GT101" i="25"/>
  <c r="GO101" i="25"/>
  <c r="J101" i="25"/>
  <c r="K101" i="25"/>
  <c r="L101" i="25"/>
  <c r="M101" i="25"/>
  <c r="N101" i="25"/>
  <c r="O101" i="25"/>
  <c r="Q101" i="25"/>
  <c r="X101" i="25"/>
  <c r="Y101" i="25"/>
  <c r="Z101" i="25"/>
  <c r="AA101" i="25"/>
  <c r="AB101" i="25"/>
  <c r="AC101" i="25"/>
  <c r="AE101" i="25"/>
  <c r="AM101" i="25"/>
  <c r="AN101" i="25"/>
  <c r="AO101" i="25"/>
  <c r="AP101" i="25"/>
  <c r="AQ101" i="25"/>
  <c r="AT101" i="25"/>
  <c r="AY101" i="25"/>
  <c r="AR101" i="25"/>
  <c r="AZ101" i="25"/>
  <c r="BA101" i="25"/>
  <c r="BK101" i="25"/>
  <c r="BL101" i="25"/>
  <c r="BM101" i="25"/>
  <c r="BN101" i="25"/>
  <c r="BO101" i="25"/>
  <c r="BR101" i="25"/>
  <c r="BW101" i="25"/>
  <c r="BP101" i="25"/>
  <c r="BX101" i="25"/>
  <c r="BY101" i="25"/>
  <c r="CI101" i="25"/>
  <c r="CJ101" i="25"/>
  <c r="CK101" i="25"/>
  <c r="CL101" i="25"/>
  <c r="CM101" i="25"/>
  <c r="CP101" i="25"/>
  <c r="CU101" i="25"/>
  <c r="CN101" i="25"/>
  <c r="CV101" i="25"/>
  <c r="CW101" i="25"/>
  <c r="GI101" i="25"/>
  <c r="GJ101" i="25"/>
  <c r="GP101" i="25"/>
  <c r="GQ101" i="25"/>
  <c r="FA102" i="25"/>
  <c r="FB102" i="25"/>
  <c r="R2548" i="33"/>
  <c r="FD102" i="25"/>
  <c r="FE102" i="25"/>
  <c r="R2549" i="33"/>
  <c r="FK102" i="25"/>
  <c r="FL102" i="25"/>
  <c r="R2550" i="33"/>
  <c r="FR102" i="25"/>
  <c r="FS102" i="25"/>
  <c r="R2551" i="33"/>
  <c r="FY102" i="25"/>
  <c r="FZ102" i="25"/>
  <c r="R2552" i="33"/>
  <c r="R2556" i="33"/>
  <c r="R2557" i="33"/>
  <c r="S2554" i="33"/>
  <c r="T2554" i="33"/>
  <c r="V102" i="9"/>
  <c r="U2548" i="33"/>
  <c r="Y102" i="9"/>
  <c r="U2549" i="33"/>
  <c r="AC102" i="9"/>
  <c r="U2550" i="33"/>
  <c r="AG102" i="9"/>
  <c r="U2551" i="33"/>
  <c r="AK102" i="9"/>
  <c r="U2552" i="33"/>
  <c r="AM102" i="9"/>
  <c r="U2556" i="33"/>
  <c r="AO102" i="9"/>
  <c r="U2557" i="33"/>
  <c r="U2554" i="33"/>
  <c r="V2554" i="33"/>
  <c r="V2555" i="33"/>
  <c r="GT102" i="25"/>
  <c r="GO102" i="25"/>
  <c r="J102" i="25"/>
  <c r="K102" i="25"/>
  <c r="L102" i="25"/>
  <c r="M102" i="25"/>
  <c r="N102" i="25"/>
  <c r="O102" i="25"/>
  <c r="Q102" i="25"/>
  <c r="X102" i="25"/>
  <c r="Y102" i="25"/>
  <c r="Z102" i="25"/>
  <c r="AA102" i="25"/>
  <c r="AB102" i="25"/>
  <c r="AC102" i="25"/>
  <c r="AE102" i="25"/>
  <c r="AM102" i="25"/>
  <c r="AN102" i="25"/>
  <c r="AO102" i="25"/>
  <c r="AP102" i="25"/>
  <c r="AQ102" i="25"/>
  <c r="AT102" i="25"/>
  <c r="AY102" i="25"/>
  <c r="AR102" i="25"/>
  <c r="AZ102" i="25"/>
  <c r="BA102" i="25"/>
  <c r="BK102" i="25"/>
  <c r="BL102" i="25"/>
  <c r="BM102" i="25"/>
  <c r="BN102" i="25"/>
  <c r="BO102" i="25"/>
  <c r="BR102" i="25"/>
  <c r="BW102" i="25"/>
  <c r="BP102" i="25"/>
  <c r="BX102" i="25"/>
  <c r="BY102" i="25"/>
  <c r="CI102" i="25"/>
  <c r="CJ102" i="25"/>
  <c r="CK102" i="25"/>
  <c r="CL102" i="25"/>
  <c r="CM102" i="25"/>
  <c r="CP102" i="25"/>
  <c r="CU102" i="25"/>
  <c r="CN102" i="25"/>
  <c r="CV102" i="25"/>
  <c r="CW102" i="25"/>
  <c r="GI102" i="25"/>
  <c r="GJ102" i="25"/>
  <c r="GP102" i="25"/>
  <c r="GQ102" i="25"/>
  <c r="FA103" i="25"/>
  <c r="FB103" i="25"/>
  <c r="R2575" i="33"/>
  <c r="FD103" i="25"/>
  <c r="FE103" i="25"/>
  <c r="R2576" i="33"/>
  <c r="FK103" i="25"/>
  <c r="FL103" i="25"/>
  <c r="R2577" i="33"/>
  <c r="FR103" i="25"/>
  <c r="FS103" i="25"/>
  <c r="R2578" i="33"/>
  <c r="FY103" i="25"/>
  <c r="FZ103" i="25"/>
  <c r="R2579" i="33"/>
  <c r="R2583" i="33"/>
  <c r="R2584" i="33"/>
  <c r="S2581" i="33"/>
  <c r="T2581" i="33"/>
  <c r="V103" i="9"/>
  <c r="U2575" i="33"/>
  <c r="Y103" i="9"/>
  <c r="U2576" i="33"/>
  <c r="AC103" i="9"/>
  <c r="U2577" i="33"/>
  <c r="AG103" i="9"/>
  <c r="U2578" i="33"/>
  <c r="AK103" i="9"/>
  <c r="U2579" i="33"/>
  <c r="AM103" i="9"/>
  <c r="U2583" i="33"/>
  <c r="AO103" i="9"/>
  <c r="U2584" i="33"/>
  <c r="U2581" i="33"/>
  <c r="V2581" i="33"/>
  <c r="V2582" i="33"/>
  <c r="GT103" i="25"/>
  <c r="GO103" i="25"/>
  <c r="J103" i="25"/>
  <c r="K103" i="25"/>
  <c r="L103" i="25"/>
  <c r="M103" i="25"/>
  <c r="N103" i="25"/>
  <c r="O103" i="25"/>
  <c r="Q103" i="25"/>
  <c r="X103" i="25"/>
  <c r="Y103" i="25"/>
  <c r="Z103" i="25"/>
  <c r="AA103" i="25"/>
  <c r="AB103" i="25"/>
  <c r="AC103" i="25"/>
  <c r="AE103" i="25"/>
  <c r="AM103" i="25"/>
  <c r="AN103" i="25"/>
  <c r="AO103" i="25"/>
  <c r="AP103" i="25"/>
  <c r="AQ103" i="25"/>
  <c r="AT103" i="25"/>
  <c r="AY103" i="25"/>
  <c r="AR103" i="25"/>
  <c r="AZ103" i="25"/>
  <c r="BA103" i="25"/>
  <c r="BK103" i="25"/>
  <c r="BL103" i="25"/>
  <c r="BM103" i="25"/>
  <c r="BN103" i="25"/>
  <c r="BO103" i="25"/>
  <c r="BR103" i="25"/>
  <c r="BW103" i="25"/>
  <c r="BP103" i="25"/>
  <c r="BX103" i="25"/>
  <c r="BY103" i="25"/>
  <c r="CI103" i="25"/>
  <c r="CJ103" i="25"/>
  <c r="CK103" i="25"/>
  <c r="CL103" i="25"/>
  <c r="CM103" i="25"/>
  <c r="CP103" i="25"/>
  <c r="CU103" i="25"/>
  <c r="CN103" i="25"/>
  <c r="CV103" i="25"/>
  <c r="CW103" i="25"/>
  <c r="GI103" i="25"/>
  <c r="GJ103" i="25"/>
  <c r="GP103" i="25"/>
  <c r="GQ103" i="25"/>
  <c r="FA104" i="25"/>
  <c r="FB104" i="25"/>
  <c r="R2602" i="33"/>
  <c r="FD104" i="25"/>
  <c r="FE104" i="25"/>
  <c r="R2603" i="33"/>
  <c r="FK104" i="25"/>
  <c r="FL104" i="25"/>
  <c r="R2604" i="33"/>
  <c r="FR104" i="25"/>
  <c r="FS104" i="25"/>
  <c r="R2605" i="33"/>
  <c r="FY104" i="25"/>
  <c r="FZ104" i="25"/>
  <c r="R2606" i="33"/>
  <c r="R2610" i="33"/>
  <c r="R2611" i="33"/>
  <c r="S2608" i="33"/>
  <c r="T2608" i="33"/>
  <c r="V104" i="9"/>
  <c r="U2602" i="33"/>
  <c r="Y104" i="9"/>
  <c r="U2603" i="33"/>
  <c r="AC104" i="9"/>
  <c r="U2604" i="33"/>
  <c r="AG104" i="9"/>
  <c r="U2605" i="33"/>
  <c r="AK104" i="9"/>
  <c r="U2606" i="33"/>
  <c r="AM104" i="9"/>
  <c r="U2610" i="33"/>
  <c r="AO104" i="9"/>
  <c r="U2611" i="33"/>
  <c r="U2608" i="33"/>
  <c r="V2608" i="33"/>
  <c r="V2609" i="33"/>
  <c r="GT104" i="25"/>
  <c r="GO104" i="25"/>
  <c r="J104" i="25"/>
  <c r="K104" i="25"/>
  <c r="L104" i="25"/>
  <c r="M104" i="25"/>
  <c r="N104" i="25"/>
  <c r="O104" i="25"/>
  <c r="Q104" i="25"/>
  <c r="X104" i="25"/>
  <c r="Y104" i="25"/>
  <c r="Z104" i="25"/>
  <c r="AA104" i="25"/>
  <c r="AB104" i="25"/>
  <c r="AC104" i="25"/>
  <c r="AE104" i="25"/>
  <c r="AM104" i="25"/>
  <c r="AN104" i="25"/>
  <c r="AO104" i="25"/>
  <c r="AP104" i="25"/>
  <c r="AQ104" i="25"/>
  <c r="AT104" i="25"/>
  <c r="AY104" i="25"/>
  <c r="AR104" i="25"/>
  <c r="AZ104" i="25"/>
  <c r="BA104" i="25"/>
  <c r="BK104" i="25"/>
  <c r="BL104" i="25"/>
  <c r="BM104" i="25"/>
  <c r="BN104" i="25"/>
  <c r="BO104" i="25"/>
  <c r="BR104" i="25"/>
  <c r="BW104" i="25"/>
  <c r="BP104" i="25"/>
  <c r="BX104" i="25"/>
  <c r="BY104" i="25"/>
  <c r="CI104" i="25"/>
  <c r="CJ104" i="25"/>
  <c r="CK104" i="25"/>
  <c r="CL104" i="25"/>
  <c r="CM104" i="25"/>
  <c r="CP104" i="25"/>
  <c r="CU104" i="25"/>
  <c r="CN104" i="25"/>
  <c r="CV104" i="25"/>
  <c r="CW104" i="25"/>
  <c r="GI104" i="25"/>
  <c r="GJ104" i="25"/>
  <c r="GP104" i="25"/>
  <c r="GQ104" i="25"/>
  <c r="FA105" i="25"/>
  <c r="FB105" i="25"/>
  <c r="R2629" i="33"/>
  <c r="FD105" i="25"/>
  <c r="FE105" i="25"/>
  <c r="R2630" i="33"/>
  <c r="FK105" i="25"/>
  <c r="FL105" i="25"/>
  <c r="R2631" i="33"/>
  <c r="FR105" i="25"/>
  <c r="FS105" i="25"/>
  <c r="R2632" i="33"/>
  <c r="FY105" i="25"/>
  <c r="FZ105" i="25"/>
  <c r="R2633" i="33"/>
  <c r="R2637" i="33"/>
  <c r="R2638" i="33"/>
  <c r="S2635" i="33"/>
  <c r="T2635" i="33"/>
  <c r="V105" i="9"/>
  <c r="U2629" i="33"/>
  <c r="Y105" i="9"/>
  <c r="U2630" i="33"/>
  <c r="AC105" i="9"/>
  <c r="U2631" i="33"/>
  <c r="AG105" i="9"/>
  <c r="U2632" i="33"/>
  <c r="AK105" i="9"/>
  <c r="U2633" i="33"/>
  <c r="AM105" i="9"/>
  <c r="U2637" i="33"/>
  <c r="AO105" i="9"/>
  <c r="U2638" i="33"/>
  <c r="U2635" i="33"/>
  <c r="V2635" i="33"/>
  <c r="V2636" i="33"/>
  <c r="GT105" i="25"/>
  <c r="GO105" i="25"/>
  <c r="J105" i="25"/>
  <c r="K105" i="25"/>
  <c r="L105" i="25"/>
  <c r="M105" i="25"/>
  <c r="N105" i="25"/>
  <c r="O105" i="25"/>
  <c r="Q105" i="25"/>
  <c r="X105" i="25"/>
  <c r="Y105" i="25"/>
  <c r="Z105" i="25"/>
  <c r="AA105" i="25"/>
  <c r="AB105" i="25"/>
  <c r="AC105" i="25"/>
  <c r="AE105" i="25"/>
  <c r="AM105" i="25"/>
  <c r="AN105" i="25"/>
  <c r="AO105" i="25"/>
  <c r="AP105" i="25"/>
  <c r="AQ105" i="25"/>
  <c r="AT105" i="25"/>
  <c r="AY105" i="25"/>
  <c r="AR105" i="25"/>
  <c r="AZ105" i="25"/>
  <c r="BA105" i="25"/>
  <c r="BK105" i="25"/>
  <c r="BL105" i="25"/>
  <c r="BM105" i="25"/>
  <c r="BN105" i="25"/>
  <c r="BO105" i="25"/>
  <c r="BR105" i="25"/>
  <c r="BW105" i="25"/>
  <c r="BP105" i="25"/>
  <c r="BX105" i="25"/>
  <c r="BY105" i="25"/>
  <c r="CI105" i="25"/>
  <c r="CJ105" i="25"/>
  <c r="CK105" i="25"/>
  <c r="CL105" i="25"/>
  <c r="CM105" i="25"/>
  <c r="CP105" i="25"/>
  <c r="CU105" i="25"/>
  <c r="CN105" i="25"/>
  <c r="CV105" i="25"/>
  <c r="CW105" i="25"/>
  <c r="GI105" i="25"/>
  <c r="GJ105" i="25"/>
  <c r="GP105" i="25"/>
  <c r="GQ105" i="25"/>
  <c r="FA106" i="25"/>
  <c r="FB106" i="25"/>
  <c r="R2656" i="33"/>
  <c r="FD106" i="25"/>
  <c r="FE106" i="25"/>
  <c r="R2657" i="33"/>
  <c r="FK106" i="25"/>
  <c r="FL106" i="25"/>
  <c r="R2658" i="33"/>
  <c r="FR106" i="25"/>
  <c r="FS106" i="25"/>
  <c r="R2659" i="33"/>
  <c r="FY106" i="25"/>
  <c r="FZ106" i="25"/>
  <c r="R2660" i="33"/>
  <c r="R2664" i="33"/>
  <c r="R2665" i="33"/>
  <c r="S2662" i="33"/>
  <c r="T2662" i="33"/>
  <c r="V106" i="9"/>
  <c r="U2656" i="33"/>
  <c r="Y106" i="9"/>
  <c r="U2657" i="33"/>
  <c r="AC106" i="9"/>
  <c r="U2658" i="33"/>
  <c r="AG106" i="9"/>
  <c r="U2659" i="33"/>
  <c r="AK106" i="9"/>
  <c r="U2660" i="33"/>
  <c r="AM106" i="9"/>
  <c r="U2664" i="33"/>
  <c r="AO106" i="9"/>
  <c r="U2665" i="33"/>
  <c r="U2662" i="33"/>
  <c r="V2662" i="33"/>
  <c r="V2663" i="33"/>
  <c r="GT106" i="25"/>
  <c r="GO106" i="25"/>
  <c r="J106" i="25"/>
  <c r="K106" i="25"/>
  <c r="L106" i="25"/>
  <c r="M106" i="25"/>
  <c r="N106" i="25"/>
  <c r="O106" i="25"/>
  <c r="Q106" i="25"/>
  <c r="X106" i="25"/>
  <c r="Y106" i="25"/>
  <c r="Z106" i="25"/>
  <c r="AA106" i="25"/>
  <c r="AB106" i="25"/>
  <c r="AC106" i="25"/>
  <c r="AE106" i="25"/>
  <c r="AM106" i="25"/>
  <c r="AN106" i="25"/>
  <c r="AO106" i="25"/>
  <c r="AP106" i="25"/>
  <c r="AQ106" i="25"/>
  <c r="AT106" i="25"/>
  <c r="AY106" i="25"/>
  <c r="AR106" i="25"/>
  <c r="AZ106" i="25"/>
  <c r="BA106" i="25"/>
  <c r="BK106" i="25"/>
  <c r="BL106" i="25"/>
  <c r="BM106" i="25"/>
  <c r="BN106" i="25"/>
  <c r="BO106" i="25"/>
  <c r="BR106" i="25"/>
  <c r="BW106" i="25"/>
  <c r="BP106" i="25"/>
  <c r="BX106" i="25"/>
  <c r="BY106" i="25"/>
  <c r="CI106" i="25"/>
  <c r="CJ106" i="25"/>
  <c r="CK106" i="25"/>
  <c r="CL106" i="25"/>
  <c r="CM106" i="25"/>
  <c r="CP106" i="25"/>
  <c r="CU106" i="25"/>
  <c r="CN106" i="25"/>
  <c r="CV106" i="25"/>
  <c r="CW106" i="25"/>
  <c r="GI106" i="25"/>
  <c r="GJ106" i="25"/>
  <c r="GP106" i="25"/>
  <c r="GQ106" i="25"/>
  <c r="FA107" i="25"/>
  <c r="FB107" i="25"/>
  <c r="R2683" i="33"/>
  <c r="FD107" i="25"/>
  <c r="FE107" i="25"/>
  <c r="R2684" i="33"/>
  <c r="FK107" i="25"/>
  <c r="FL107" i="25"/>
  <c r="R2685" i="33"/>
  <c r="FR107" i="25"/>
  <c r="FS107" i="25"/>
  <c r="R2686" i="33"/>
  <c r="FY107" i="25"/>
  <c r="FZ107" i="25"/>
  <c r="R2687" i="33"/>
  <c r="R2691" i="33"/>
  <c r="R2692" i="33"/>
  <c r="S2689" i="33"/>
  <c r="T2689" i="33"/>
  <c r="V107" i="9"/>
  <c r="U2683" i="33"/>
  <c r="Y107" i="9"/>
  <c r="U2684" i="33"/>
  <c r="AC107" i="9"/>
  <c r="U2685" i="33"/>
  <c r="AG107" i="9"/>
  <c r="U2686" i="33"/>
  <c r="AK107" i="9"/>
  <c r="U2687" i="33"/>
  <c r="AM107" i="9"/>
  <c r="U2691" i="33"/>
  <c r="AO107" i="9"/>
  <c r="U2692" i="33"/>
  <c r="U2689" i="33"/>
  <c r="V2689" i="33"/>
  <c r="V2690" i="33"/>
  <c r="GT107" i="25"/>
  <c r="GO107" i="25"/>
  <c r="J107" i="25"/>
  <c r="K107" i="25"/>
  <c r="L107" i="25"/>
  <c r="M107" i="25"/>
  <c r="N107" i="25"/>
  <c r="O107" i="25"/>
  <c r="Q107" i="25"/>
  <c r="X107" i="25"/>
  <c r="Y107" i="25"/>
  <c r="Z107" i="25"/>
  <c r="AA107" i="25"/>
  <c r="AB107" i="25"/>
  <c r="AC107" i="25"/>
  <c r="AE107" i="25"/>
  <c r="AM107" i="25"/>
  <c r="AN107" i="25"/>
  <c r="AO107" i="25"/>
  <c r="AP107" i="25"/>
  <c r="AQ107" i="25"/>
  <c r="AT107" i="25"/>
  <c r="AY107" i="25"/>
  <c r="AR107" i="25"/>
  <c r="AZ107" i="25"/>
  <c r="BA107" i="25"/>
  <c r="BK107" i="25"/>
  <c r="BL107" i="25"/>
  <c r="BM107" i="25"/>
  <c r="BN107" i="25"/>
  <c r="BO107" i="25"/>
  <c r="BR107" i="25"/>
  <c r="BW107" i="25"/>
  <c r="BP107" i="25"/>
  <c r="BX107" i="25"/>
  <c r="BY107" i="25"/>
  <c r="CI107" i="25"/>
  <c r="CJ107" i="25"/>
  <c r="CK107" i="25"/>
  <c r="CL107" i="25"/>
  <c r="CM107" i="25"/>
  <c r="CP107" i="25"/>
  <c r="CU107" i="25"/>
  <c r="CN107" i="25"/>
  <c r="CV107" i="25"/>
  <c r="CW107" i="25"/>
  <c r="GI107" i="25"/>
  <c r="GJ107" i="25"/>
  <c r="GP107" i="25"/>
  <c r="GQ107" i="25"/>
  <c r="FA18" i="25"/>
  <c r="FB18" i="25"/>
  <c r="R280" i="33"/>
  <c r="FD18" i="25"/>
  <c r="FE18" i="25"/>
  <c r="R281" i="33"/>
  <c r="FK18" i="25"/>
  <c r="FL18" i="25"/>
  <c r="R282" i="33"/>
  <c r="FR18" i="25"/>
  <c r="FS18" i="25"/>
  <c r="R283" i="33"/>
  <c r="FY18" i="25"/>
  <c r="FZ18" i="25"/>
  <c r="R284" i="33"/>
  <c r="R288" i="33"/>
  <c r="R289" i="33"/>
  <c r="S286" i="33"/>
  <c r="T286" i="33"/>
  <c r="V18" i="9"/>
  <c r="U280" i="33"/>
  <c r="Y18" i="9"/>
  <c r="U281" i="33"/>
  <c r="AC18" i="9"/>
  <c r="U282" i="33"/>
  <c r="AG18" i="9"/>
  <c r="U283" i="33"/>
  <c r="AK18" i="9"/>
  <c r="U284" i="33"/>
  <c r="AM18" i="9"/>
  <c r="U288" i="33"/>
  <c r="AO18" i="9"/>
  <c r="U289" i="33"/>
  <c r="U286" i="33"/>
  <c r="V286" i="33"/>
  <c r="V287" i="33"/>
  <c r="GT18" i="25"/>
  <c r="GO18" i="25"/>
  <c r="J18" i="25"/>
  <c r="K18" i="25"/>
  <c r="L18" i="25"/>
  <c r="M18" i="25"/>
  <c r="N18" i="25"/>
  <c r="O18" i="25"/>
  <c r="Q18" i="25"/>
  <c r="X18" i="25"/>
  <c r="Y18" i="25"/>
  <c r="Z18" i="25"/>
  <c r="AA18" i="25"/>
  <c r="AB18" i="25"/>
  <c r="AC18" i="25"/>
  <c r="AE18" i="25"/>
  <c r="AM18" i="25"/>
  <c r="AN18" i="25"/>
  <c r="AO18" i="25"/>
  <c r="AP18" i="25"/>
  <c r="AQ18" i="25"/>
  <c r="AT18" i="25"/>
  <c r="AY18" i="25"/>
  <c r="AR18" i="25"/>
  <c r="AZ18" i="25"/>
  <c r="BA18" i="25"/>
  <c r="BK18" i="25"/>
  <c r="BL18" i="25"/>
  <c r="BM18" i="25"/>
  <c r="BN18" i="25"/>
  <c r="BO18" i="25"/>
  <c r="BR18" i="25"/>
  <c r="BW18" i="25"/>
  <c r="BP18" i="25"/>
  <c r="BX18" i="25"/>
  <c r="BY18" i="25"/>
  <c r="CI18" i="25"/>
  <c r="CJ18" i="25"/>
  <c r="CK18" i="25"/>
  <c r="CL18" i="25"/>
  <c r="CM18" i="25"/>
  <c r="CP18" i="25"/>
  <c r="CU18" i="25"/>
  <c r="CN18" i="25"/>
  <c r="CV18" i="25"/>
  <c r="CW18" i="25"/>
  <c r="GI18" i="25"/>
  <c r="GJ18" i="25"/>
  <c r="GP18" i="25"/>
  <c r="GQ18" i="25"/>
  <c r="FA19" i="25"/>
  <c r="FB19" i="25"/>
  <c r="R307" i="33"/>
  <c r="FD19" i="25"/>
  <c r="FE19" i="25"/>
  <c r="R308" i="33"/>
  <c r="FK19" i="25"/>
  <c r="FL19" i="25"/>
  <c r="R309" i="33"/>
  <c r="FR19" i="25"/>
  <c r="FS19" i="25"/>
  <c r="R310" i="33"/>
  <c r="FY19" i="25"/>
  <c r="FZ19" i="25"/>
  <c r="R311" i="33"/>
  <c r="R315" i="33"/>
  <c r="R316" i="33"/>
  <c r="S313" i="33"/>
  <c r="T313" i="33"/>
  <c r="V19" i="9"/>
  <c r="U307" i="33"/>
  <c r="Y19" i="9"/>
  <c r="U308" i="33"/>
  <c r="AC19" i="9"/>
  <c r="U309" i="33"/>
  <c r="AG19" i="9"/>
  <c r="U310" i="33"/>
  <c r="AK19" i="9"/>
  <c r="U311" i="33"/>
  <c r="AM19" i="9"/>
  <c r="U315" i="33"/>
  <c r="AO19" i="9"/>
  <c r="U316" i="33"/>
  <c r="U313" i="33"/>
  <c r="V313" i="33"/>
  <c r="V314" i="33"/>
  <c r="GT19" i="25"/>
  <c r="GO19" i="25"/>
  <c r="J19" i="25"/>
  <c r="K19" i="25"/>
  <c r="L19" i="25"/>
  <c r="M19" i="25"/>
  <c r="N19" i="25"/>
  <c r="O19" i="25"/>
  <c r="Q19" i="25"/>
  <c r="X19" i="25"/>
  <c r="Y19" i="25"/>
  <c r="Z19" i="25"/>
  <c r="AA19" i="25"/>
  <c r="AB19" i="25"/>
  <c r="AC19" i="25"/>
  <c r="AE19" i="25"/>
  <c r="AM19" i="25"/>
  <c r="AN19" i="25"/>
  <c r="AO19" i="25"/>
  <c r="AP19" i="25"/>
  <c r="AQ19" i="25"/>
  <c r="AT19" i="25"/>
  <c r="AY19" i="25"/>
  <c r="AR19" i="25"/>
  <c r="AZ19" i="25"/>
  <c r="BA19" i="25"/>
  <c r="BK19" i="25"/>
  <c r="BL19" i="25"/>
  <c r="BM19" i="25"/>
  <c r="BN19" i="25"/>
  <c r="BO19" i="25"/>
  <c r="BR19" i="25"/>
  <c r="BW19" i="25"/>
  <c r="BP19" i="25"/>
  <c r="BX19" i="25"/>
  <c r="BY19" i="25"/>
  <c r="CI19" i="25"/>
  <c r="CJ19" i="25"/>
  <c r="CK19" i="25"/>
  <c r="CL19" i="25"/>
  <c r="CM19" i="25"/>
  <c r="CP19" i="25"/>
  <c r="CU19" i="25"/>
  <c r="CN19" i="25"/>
  <c r="CV19" i="25"/>
  <c r="CW19" i="25"/>
  <c r="GI19" i="25"/>
  <c r="GJ19" i="25"/>
  <c r="GP19" i="25"/>
  <c r="GQ19" i="25"/>
  <c r="FA20" i="25"/>
  <c r="FB20" i="25"/>
  <c r="R334" i="33"/>
  <c r="FD20" i="25"/>
  <c r="FE20" i="25"/>
  <c r="R335" i="33"/>
  <c r="FK20" i="25"/>
  <c r="FL20" i="25"/>
  <c r="R336" i="33"/>
  <c r="FR20" i="25"/>
  <c r="FS20" i="25"/>
  <c r="R337" i="33"/>
  <c r="FY20" i="25"/>
  <c r="FZ20" i="25"/>
  <c r="R338" i="33"/>
  <c r="R342" i="33"/>
  <c r="R343" i="33"/>
  <c r="S340" i="33"/>
  <c r="T340" i="33"/>
  <c r="V20" i="9"/>
  <c r="U334" i="33"/>
  <c r="Y20" i="9"/>
  <c r="U335" i="33"/>
  <c r="AC20" i="9"/>
  <c r="U336" i="33"/>
  <c r="AG20" i="9"/>
  <c r="U337" i="33"/>
  <c r="AK20" i="9"/>
  <c r="U338" i="33"/>
  <c r="AM20" i="9"/>
  <c r="U342" i="33"/>
  <c r="AO20" i="9"/>
  <c r="U343" i="33"/>
  <c r="U340" i="33"/>
  <c r="V340" i="33"/>
  <c r="V341" i="33"/>
  <c r="GT20" i="25"/>
  <c r="GO20" i="25"/>
  <c r="J20" i="25"/>
  <c r="K20" i="25"/>
  <c r="L20" i="25"/>
  <c r="M20" i="25"/>
  <c r="N20" i="25"/>
  <c r="O20" i="25"/>
  <c r="Q20" i="25"/>
  <c r="X20" i="25"/>
  <c r="Y20" i="25"/>
  <c r="Z20" i="25"/>
  <c r="AA20" i="25"/>
  <c r="AB20" i="25"/>
  <c r="AC20" i="25"/>
  <c r="AE20" i="25"/>
  <c r="AM20" i="25"/>
  <c r="AN20" i="25"/>
  <c r="AO20" i="25"/>
  <c r="AP20" i="25"/>
  <c r="AQ20" i="25"/>
  <c r="AT20" i="25"/>
  <c r="AY20" i="25"/>
  <c r="AR20" i="25"/>
  <c r="AZ20" i="25"/>
  <c r="BA20" i="25"/>
  <c r="BK20" i="25"/>
  <c r="BL20" i="25"/>
  <c r="BM20" i="25"/>
  <c r="BN20" i="25"/>
  <c r="BO20" i="25"/>
  <c r="BR20" i="25"/>
  <c r="BW20" i="25"/>
  <c r="BP20" i="25"/>
  <c r="BX20" i="25"/>
  <c r="BY20" i="25"/>
  <c r="CI20" i="25"/>
  <c r="CJ20" i="25"/>
  <c r="CK20" i="25"/>
  <c r="CL20" i="25"/>
  <c r="CM20" i="25"/>
  <c r="CP20" i="25"/>
  <c r="CU20" i="25"/>
  <c r="CN20" i="25"/>
  <c r="CV20" i="25"/>
  <c r="CW20" i="25"/>
  <c r="GI20" i="25"/>
  <c r="GJ20" i="25"/>
  <c r="GP20" i="25"/>
  <c r="GQ20" i="25"/>
  <c r="FA21" i="25"/>
  <c r="FB21" i="25"/>
  <c r="R361" i="33"/>
  <c r="FD21" i="25"/>
  <c r="FE21" i="25"/>
  <c r="R362" i="33"/>
  <c r="FK21" i="25"/>
  <c r="FL21" i="25"/>
  <c r="R363" i="33"/>
  <c r="FR21" i="25"/>
  <c r="FS21" i="25"/>
  <c r="R364" i="33"/>
  <c r="FY21" i="25"/>
  <c r="FZ21" i="25"/>
  <c r="R365" i="33"/>
  <c r="R369" i="33"/>
  <c r="R370" i="33"/>
  <c r="S367" i="33"/>
  <c r="T367" i="33"/>
  <c r="V21" i="9"/>
  <c r="U361" i="33"/>
  <c r="Y21" i="9"/>
  <c r="U362" i="33"/>
  <c r="AC21" i="9"/>
  <c r="U363" i="33"/>
  <c r="AG21" i="9"/>
  <c r="U364" i="33"/>
  <c r="AK21" i="9"/>
  <c r="U365" i="33"/>
  <c r="AM21" i="9"/>
  <c r="U369" i="33"/>
  <c r="AO21" i="9"/>
  <c r="U370" i="33"/>
  <c r="U367" i="33"/>
  <c r="V367" i="33"/>
  <c r="V368" i="33"/>
  <c r="GT21" i="25"/>
  <c r="GO21" i="25"/>
  <c r="J21" i="25"/>
  <c r="K21" i="25"/>
  <c r="L21" i="25"/>
  <c r="M21" i="25"/>
  <c r="N21" i="25"/>
  <c r="O21" i="25"/>
  <c r="Q21" i="25"/>
  <c r="X21" i="25"/>
  <c r="Y21" i="25"/>
  <c r="Z21" i="25"/>
  <c r="AA21" i="25"/>
  <c r="AB21" i="25"/>
  <c r="AC21" i="25"/>
  <c r="AE21" i="25"/>
  <c r="AM21" i="25"/>
  <c r="AN21" i="25"/>
  <c r="AO21" i="25"/>
  <c r="AP21" i="25"/>
  <c r="AQ21" i="25"/>
  <c r="AT21" i="25"/>
  <c r="AY21" i="25"/>
  <c r="AR21" i="25"/>
  <c r="AZ21" i="25"/>
  <c r="BA21" i="25"/>
  <c r="BK21" i="25"/>
  <c r="BL21" i="25"/>
  <c r="BM21" i="25"/>
  <c r="BN21" i="25"/>
  <c r="BO21" i="25"/>
  <c r="BR21" i="25"/>
  <c r="BW21" i="25"/>
  <c r="BP21" i="25"/>
  <c r="BX21" i="25"/>
  <c r="BY21" i="25"/>
  <c r="CI21" i="25"/>
  <c r="CJ21" i="25"/>
  <c r="CK21" i="25"/>
  <c r="CL21" i="25"/>
  <c r="CM21" i="25"/>
  <c r="CP21" i="25"/>
  <c r="CU21" i="25"/>
  <c r="CN21" i="25"/>
  <c r="CV21" i="25"/>
  <c r="CW21" i="25"/>
  <c r="GI21" i="25"/>
  <c r="GJ21" i="25"/>
  <c r="GP21" i="25"/>
  <c r="GQ21" i="25"/>
  <c r="FA22" i="25"/>
  <c r="FB22" i="25"/>
  <c r="R388" i="33"/>
  <c r="FD22" i="25"/>
  <c r="FE22" i="25"/>
  <c r="R389" i="33"/>
  <c r="FK22" i="25"/>
  <c r="FL22" i="25"/>
  <c r="R390" i="33"/>
  <c r="FR22" i="25"/>
  <c r="FS22" i="25"/>
  <c r="R391" i="33"/>
  <c r="FY22" i="25"/>
  <c r="FZ22" i="25"/>
  <c r="R392" i="33"/>
  <c r="R396" i="33"/>
  <c r="R397" i="33"/>
  <c r="S394" i="33"/>
  <c r="T394" i="33"/>
  <c r="V22" i="9"/>
  <c r="U388" i="33"/>
  <c r="Y22" i="9"/>
  <c r="U389" i="33"/>
  <c r="AC22" i="9"/>
  <c r="U390" i="33"/>
  <c r="AG22" i="9"/>
  <c r="U391" i="33"/>
  <c r="AK22" i="9"/>
  <c r="U392" i="33"/>
  <c r="AM22" i="9"/>
  <c r="U396" i="33"/>
  <c r="AO22" i="9"/>
  <c r="U397" i="33"/>
  <c r="U394" i="33"/>
  <c r="V394" i="33"/>
  <c r="V395" i="33"/>
  <c r="GT22" i="25"/>
  <c r="GO22" i="25"/>
  <c r="J22" i="25"/>
  <c r="K22" i="25"/>
  <c r="L22" i="25"/>
  <c r="M22" i="25"/>
  <c r="N22" i="25"/>
  <c r="O22" i="25"/>
  <c r="Q22" i="25"/>
  <c r="X22" i="25"/>
  <c r="Y22" i="25"/>
  <c r="Z22" i="25"/>
  <c r="AA22" i="25"/>
  <c r="AB22" i="25"/>
  <c r="AC22" i="25"/>
  <c r="AE22" i="25"/>
  <c r="AM22" i="25"/>
  <c r="AN22" i="25"/>
  <c r="AO22" i="25"/>
  <c r="AP22" i="25"/>
  <c r="AQ22" i="25"/>
  <c r="AT22" i="25"/>
  <c r="AY22" i="25"/>
  <c r="AR22" i="25"/>
  <c r="AZ22" i="25"/>
  <c r="BA22" i="25"/>
  <c r="BK22" i="25"/>
  <c r="BL22" i="25"/>
  <c r="BM22" i="25"/>
  <c r="BN22" i="25"/>
  <c r="BO22" i="25"/>
  <c r="BR22" i="25"/>
  <c r="BW22" i="25"/>
  <c r="BP22" i="25"/>
  <c r="BX22" i="25"/>
  <c r="BY22" i="25"/>
  <c r="CI22" i="25"/>
  <c r="CJ22" i="25"/>
  <c r="CK22" i="25"/>
  <c r="CL22" i="25"/>
  <c r="CM22" i="25"/>
  <c r="CP22" i="25"/>
  <c r="CU22" i="25"/>
  <c r="CN22" i="25"/>
  <c r="CV22" i="25"/>
  <c r="CW22" i="25"/>
  <c r="GI22" i="25"/>
  <c r="GJ22" i="25"/>
  <c r="GP22" i="25"/>
  <c r="GQ22" i="25"/>
  <c r="FA23" i="25"/>
  <c r="FB23" i="25"/>
  <c r="R415" i="33"/>
  <c r="FD23" i="25"/>
  <c r="FE23" i="25"/>
  <c r="R416" i="33"/>
  <c r="FK23" i="25"/>
  <c r="FL23" i="25"/>
  <c r="R417" i="33"/>
  <c r="FR23" i="25"/>
  <c r="FS23" i="25"/>
  <c r="R418" i="33"/>
  <c r="FY23" i="25"/>
  <c r="FZ23" i="25"/>
  <c r="R419" i="33"/>
  <c r="R423" i="33"/>
  <c r="R424" i="33"/>
  <c r="S421" i="33"/>
  <c r="T421" i="33"/>
  <c r="V23" i="9"/>
  <c r="U415" i="33"/>
  <c r="Y23" i="9"/>
  <c r="U416" i="33"/>
  <c r="AC23" i="9"/>
  <c r="U417" i="33"/>
  <c r="AG23" i="9"/>
  <c r="U418" i="33"/>
  <c r="AK23" i="9"/>
  <c r="U419" i="33"/>
  <c r="AM23" i="9"/>
  <c r="U423" i="33"/>
  <c r="AO23" i="9"/>
  <c r="U424" i="33"/>
  <c r="U421" i="33"/>
  <c r="V421" i="33"/>
  <c r="V422" i="33"/>
  <c r="GT23" i="25"/>
  <c r="GO23" i="25"/>
  <c r="J23" i="25"/>
  <c r="K23" i="25"/>
  <c r="L23" i="25"/>
  <c r="M23" i="25"/>
  <c r="N23" i="25"/>
  <c r="O23" i="25"/>
  <c r="Q23" i="25"/>
  <c r="X23" i="25"/>
  <c r="Y23" i="25"/>
  <c r="Z23" i="25"/>
  <c r="AA23" i="25"/>
  <c r="AB23" i="25"/>
  <c r="AC23" i="25"/>
  <c r="AE23" i="25"/>
  <c r="AM23" i="25"/>
  <c r="AN23" i="25"/>
  <c r="AO23" i="25"/>
  <c r="AP23" i="25"/>
  <c r="AQ23" i="25"/>
  <c r="AT23" i="25"/>
  <c r="AY23" i="25"/>
  <c r="AR23" i="25"/>
  <c r="AZ23" i="25"/>
  <c r="BA23" i="25"/>
  <c r="BK23" i="25"/>
  <c r="BL23" i="25"/>
  <c r="BM23" i="25"/>
  <c r="BN23" i="25"/>
  <c r="BO23" i="25"/>
  <c r="BR23" i="25"/>
  <c r="BW23" i="25"/>
  <c r="BP23" i="25"/>
  <c r="BX23" i="25"/>
  <c r="BY23" i="25"/>
  <c r="CI23" i="25"/>
  <c r="CJ23" i="25"/>
  <c r="CK23" i="25"/>
  <c r="CL23" i="25"/>
  <c r="CM23" i="25"/>
  <c r="CP23" i="25"/>
  <c r="CU23" i="25"/>
  <c r="CN23" i="25"/>
  <c r="CV23" i="25"/>
  <c r="CW23" i="25"/>
  <c r="GI23" i="25"/>
  <c r="GJ23" i="25"/>
  <c r="GP23" i="25"/>
  <c r="GQ23" i="25"/>
  <c r="EM9" i="25"/>
  <c r="GH9" i="25"/>
  <c r="GN9" i="25"/>
  <c r="FA9" i="25"/>
  <c r="FB9" i="25"/>
  <c r="R37" i="33"/>
  <c r="FD9" i="25"/>
  <c r="FE9" i="25"/>
  <c r="R38" i="33"/>
  <c r="FK9" i="25"/>
  <c r="FL9" i="25"/>
  <c r="R39" i="33"/>
  <c r="FR9" i="25"/>
  <c r="FS9" i="25"/>
  <c r="R40" i="33"/>
  <c r="FY9" i="25"/>
  <c r="FZ9" i="25"/>
  <c r="R41" i="33"/>
  <c r="R45" i="33"/>
  <c r="R46" i="33"/>
  <c r="S43" i="33"/>
  <c r="T43" i="33"/>
  <c r="V9" i="9"/>
  <c r="U37" i="33"/>
  <c r="Y9" i="9"/>
  <c r="U38" i="33"/>
  <c r="AC9" i="9"/>
  <c r="U39" i="33"/>
  <c r="AG9" i="9"/>
  <c r="U40" i="33"/>
  <c r="AK9" i="9"/>
  <c r="U41" i="33"/>
  <c r="AM9" i="9"/>
  <c r="U45" i="33"/>
  <c r="AO9" i="9"/>
  <c r="U46" i="33"/>
  <c r="U43" i="33"/>
  <c r="V43" i="33"/>
  <c r="V44" i="33"/>
  <c r="GT9" i="25"/>
  <c r="GO9" i="25"/>
  <c r="GI9" i="25"/>
  <c r="DF9" i="25"/>
  <c r="GJ9" i="25"/>
  <c r="GP9" i="25"/>
  <c r="GQ9" i="25"/>
  <c r="EM10" i="25"/>
  <c r="GH10" i="25"/>
  <c r="GN10" i="25"/>
  <c r="FA10" i="25"/>
  <c r="FB10" i="25"/>
  <c r="R64" i="33"/>
  <c r="FD10" i="25"/>
  <c r="FE10" i="25"/>
  <c r="R65" i="33"/>
  <c r="FK10" i="25"/>
  <c r="FL10" i="25"/>
  <c r="R66" i="33"/>
  <c r="FR10" i="25"/>
  <c r="FS10" i="25"/>
  <c r="R67" i="33"/>
  <c r="FY10" i="25"/>
  <c r="FZ10" i="25"/>
  <c r="R68" i="33"/>
  <c r="R72" i="33"/>
  <c r="R73" i="33"/>
  <c r="S70" i="33"/>
  <c r="T70" i="33"/>
  <c r="V10" i="9"/>
  <c r="U64" i="33"/>
  <c r="Y10" i="9"/>
  <c r="U65" i="33"/>
  <c r="AC10" i="9"/>
  <c r="U66" i="33"/>
  <c r="AG10" i="9"/>
  <c r="U67" i="33"/>
  <c r="AK10" i="9"/>
  <c r="U68" i="33"/>
  <c r="AM10" i="9"/>
  <c r="U72" i="33"/>
  <c r="AO10" i="9"/>
  <c r="U73" i="33"/>
  <c r="U70" i="33"/>
  <c r="V70" i="33"/>
  <c r="V71" i="33"/>
  <c r="GT10" i="25"/>
  <c r="GO10" i="25"/>
  <c r="GI10" i="25"/>
  <c r="DF10" i="25"/>
  <c r="GJ10" i="25"/>
  <c r="GP10" i="25"/>
  <c r="GQ10" i="25"/>
  <c r="GN11" i="25"/>
  <c r="U92" i="33"/>
  <c r="U91" i="33"/>
  <c r="U93" i="33"/>
  <c r="U94" i="33"/>
  <c r="U95" i="33"/>
  <c r="U99" i="33"/>
  <c r="U100" i="33"/>
  <c r="U97" i="33"/>
  <c r="FA11" i="25"/>
  <c r="FB11" i="25"/>
  <c r="R91" i="33"/>
  <c r="FD11" i="25"/>
  <c r="FE11" i="25"/>
  <c r="R92" i="33"/>
  <c r="FK11" i="25"/>
  <c r="FL11" i="25"/>
  <c r="R93" i="33"/>
  <c r="FR11" i="25"/>
  <c r="FS11" i="25"/>
  <c r="R94" i="33"/>
  <c r="FY11" i="25"/>
  <c r="FZ11" i="25"/>
  <c r="R95" i="33"/>
  <c r="R99" i="33"/>
  <c r="R100" i="33"/>
  <c r="S97" i="33"/>
  <c r="T97" i="33"/>
  <c r="V97" i="33"/>
  <c r="T91" i="33"/>
  <c r="V91" i="33"/>
  <c r="V92" i="33"/>
  <c r="V93" i="33"/>
  <c r="V94" i="33"/>
  <c r="V95" i="33"/>
  <c r="V96" i="33"/>
  <c r="V98" i="33"/>
  <c r="GT11" i="25"/>
  <c r="GO11" i="25"/>
  <c r="M11" i="25"/>
  <c r="O11" i="25"/>
  <c r="Q11" i="25"/>
  <c r="GI11" i="25"/>
  <c r="R11" i="25"/>
  <c r="S11" i="25"/>
  <c r="DF11" i="25"/>
  <c r="GJ11" i="25"/>
  <c r="GP11" i="25"/>
  <c r="GQ11" i="25"/>
  <c r="GN12" i="25"/>
  <c r="FA12" i="25"/>
  <c r="FB12" i="25"/>
  <c r="R118" i="33"/>
  <c r="FD12" i="25"/>
  <c r="FE12" i="25"/>
  <c r="R119" i="33"/>
  <c r="FK12" i="25"/>
  <c r="FL12" i="25"/>
  <c r="R120" i="33"/>
  <c r="FR12" i="25"/>
  <c r="FS12" i="25"/>
  <c r="R121" i="33"/>
  <c r="FY12" i="25"/>
  <c r="FZ12" i="25"/>
  <c r="R122" i="33"/>
  <c r="R126" i="33"/>
  <c r="R127" i="33"/>
  <c r="S124" i="33"/>
  <c r="T124" i="33"/>
  <c r="V12" i="9"/>
  <c r="U118" i="33"/>
  <c r="Y12" i="9"/>
  <c r="U119" i="33"/>
  <c r="AC12" i="9"/>
  <c r="U120" i="33"/>
  <c r="AG12" i="9"/>
  <c r="U121" i="33"/>
  <c r="AK12" i="9"/>
  <c r="U122" i="33"/>
  <c r="AM12" i="9"/>
  <c r="U126" i="33"/>
  <c r="AO12" i="9"/>
  <c r="U127" i="33"/>
  <c r="U124" i="33"/>
  <c r="V124" i="33"/>
  <c r="V125" i="33"/>
  <c r="GT12" i="25"/>
  <c r="GO12" i="25"/>
  <c r="GI12" i="25"/>
  <c r="DF12" i="25"/>
  <c r="GJ12" i="25"/>
  <c r="GP12" i="25"/>
  <c r="GQ12" i="25"/>
  <c r="EM13" i="25"/>
  <c r="GH13" i="25"/>
  <c r="GN13" i="25"/>
  <c r="FA13" i="25"/>
  <c r="FB13" i="25"/>
  <c r="R145" i="33"/>
  <c r="FD13" i="25"/>
  <c r="FE13" i="25"/>
  <c r="R146" i="33"/>
  <c r="FK13" i="25"/>
  <c r="FL13" i="25"/>
  <c r="R147" i="33"/>
  <c r="FR13" i="25"/>
  <c r="FS13" i="25"/>
  <c r="R148" i="33"/>
  <c r="FY13" i="25"/>
  <c r="FZ13" i="25"/>
  <c r="R149" i="33"/>
  <c r="R153" i="33"/>
  <c r="R154" i="33"/>
  <c r="S151" i="33"/>
  <c r="T151" i="33"/>
  <c r="V13" i="9"/>
  <c r="U145" i="33"/>
  <c r="Y13" i="9"/>
  <c r="U146" i="33"/>
  <c r="AC13" i="9"/>
  <c r="U147" i="33"/>
  <c r="AG13" i="9"/>
  <c r="U148" i="33"/>
  <c r="AK13" i="9"/>
  <c r="U149" i="33"/>
  <c r="AM13" i="9"/>
  <c r="U153" i="33"/>
  <c r="AO13" i="9"/>
  <c r="U154" i="33"/>
  <c r="U151" i="33"/>
  <c r="V151" i="33"/>
  <c r="V152" i="33"/>
  <c r="GT13" i="25"/>
  <c r="GO13" i="25"/>
  <c r="GI13" i="25"/>
  <c r="DF13" i="25"/>
  <c r="GJ13" i="25"/>
  <c r="GP13" i="25"/>
  <c r="GQ13" i="25"/>
  <c r="EM14" i="25"/>
  <c r="GH14" i="25"/>
  <c r="GN14" i="25"/>
  <c r="FA14" i="25"/>
  <c r="FB14" i="25"/>
  <c r="R172" i="33"/>
  <c r="FD14" i="25"/>
  <c r="FE14" i="25"/>
  <c r="R173" i="33"/>
  <c r="FK14" i="25"/>
  <c r="FL14" i="25"/>
  <c r="R174" i="33"/>
  <c r="FR14" i="25"/>
  <c r="FS14" i="25"/>
  <c r="R175" i="33"/>
  <c r="FY14" i="25"/>
  <c r="FZ14" i="25"/>
  <c r="R176" i="33"/>
  <c r="R180" i="33"/>
  <c r="R181" i="33"/>
  <c r="S178" i="33"/>
  <c r="T178" i="33"/>
  <c r="V14" i="9"/>
  <c r="U172" i="33"/>
  <c r="Y14" i="9"/>
  <c r="U173" i="33"/>
  <c r="AC14" i="9"/>
  <c r="U174" i="33"/>
  <c r="AG14" i="9"/>
  <c r="U175" i="33"/>
  <c r="AK14" i="9"/>
  <c r="U176" i="33"/>
  <c r="AM14" i="9"/>
  <c r="U180" i="33"/>
  <c r="AO14" i="9"/>
  <c r="U181" i="33"/>
  <c r="U178" i="33"/>
  <c r="V178" i="33"/>
  <c r="V179" i="33"/>
  <c r="GT14" i="25"/>
  <c r="GO14" i="25"/>
  <c r="GI14" i="25"/>
  <c r="DF14" i="25"/>
  <c r="GJ14" i="25"/>
  <c r="GP14" i="25"/>
  <c r="GQ14" i="25"/>
  <c r="EM15" i="25"/>
  <c r="GH15" i="25"/>
  <c r="GN15" i="25"/>
  <c r="FA15" i="25"/>
  <c r="FB15" i="25"/>
  <c r="R199" i="33"/>
  <c r="FD15" i="25"/>
  <c r="FE15" i="25"/>
  <c r="R200" i="33"/>
  <c r="FK15" i="25"/>
  <c r="FL15" i="25"/>
  <c r="R201" i="33"/>
  <c r="FR15" i="25"/>
  <c r="FS15" i="25"/>
  <c r="R202" i="33"/>
  <c r="FY15" i="25"/>
  <c r="FZ15" i="25"/>
  <c r="R203" i="33"/>
  <c r="R207" i="33"/>
  <c r="R208" i="33"/>
  <c r="S205" i="33"/>
  <c r="T205" i="33"/>
  <c r="V15" i="9"/>
  <c r="U199" i="33"/>
  <c r="Y15" i="9"/>
  <c r="U200" i="33"/>
  <c r="AC15" i="9"/>
  <c r="U201" i="33"/>
  <c r="AG15" i="9"/>
  <c r="U202" i="33"/>
  <c r="AK15" i="9"/>
  <c r="U203" i="33"/>
  <c r="AM15" i="9"/>
  <c r="U207" i="33"/>
  <c r="AO15" i="9"/>
  <c r="U208" i="33"/>
  <c r="U205" i="33"/>
  <c r="V205" i="33"/>
  <c r="V206" i="33"/>
  <c r="GT15" i="25"/>
  <c r="GO15" i="25"/>
  <c r="GI15" i="25"/>
  <c r="DF15" i="25"/>
  <c r="GJ15" i="25"/>
  <c r="GP15" i="25"/>
  <c r="GQ15" i="25"/>
  <c r="GH16" i="25"/>
  <c r="GN16" i="25"/>
  <c r="FA16" i="25"/>
  <c r="FB16" i="25"/>
  <c r="R226" i="33"/>
  <c r="FD16" i="25"/>
  <c r="FE16" i="25"/>
  <c r="R227" i="33"/>
  <c r="FK16" i="25"/>
  <c r="FL16" i="25"/>
  <c r="R228" i="33"/>
  <c r="FR16" i="25"/>
  <c r="FS16" i="25"/>
  <c r="R229" i="33"/>
  <c r="FY16" i="25"/>
  <c r="FZ16" i="25"/>
  <c r="R230" i="33"/>
  <c r="R234" i="33"/>
  <c r="R235" i="33"/>
  <c r="S232" i="33"/>
  <c r="T232" i="33"/>
  <c r="V16" i="9"/>
  <c r="U226" i="33"/>
  <c r="Y16" i="9"/>
  <c r="U227" i="33"/>
  <c r="AC16" i="9"/>
  <c r="U228" i="33"/>
  <c r="AG16" i="9"/>
  <c r="U229" i="33"/>
  <c r="AK16" i="9"/>
  <c r="U230" i="33"/>
  <c r="AM16" i="9"/>
  <c r="U234" i="33"/>
  <c r="AO16" i="9"/>
  <c r="U235" i="33"/>
  <c r="U232" i="33"/>
  <c r="V232" i="33"/>
  <c r="V233" i="33"/>
  <c r="GT16" i="25"/>
  <c r="GO16" i="25"/>
  <c r="J16" i="25"/>
  <c r="K16" i="25"/>
  <c r="L16" i="25"/>
  <c r="M16" i="25"/>
  <c r="N16" i="25"/>
  <c r="O16" i="25"/>
  <c r="Q16" i="25"/>
  <c r="X16" i="25"/>
  <c r="Y16" i="25"/>
  <c r="Z16" i="25"/>
  <c r="AA16" i="25"/>
  <c r="AB16" i="25"/>
  <c r="AC16" i="25"/>
  <c r="AE16" i="25"/>
  <c r="AM16" i="25"/>
  <c r="AN16" i="25"/>
  <c r="AO16" i="25"/>
  <c r="AP16" i="25"/>
  <c r="AQ16" i="25"/>
  <c r="AT16" i="25"/>
  <c r="AY16" i="25"/>
  <c r="AR16" i="25"/>
  <c r="AZ16" i="25"/>
  <c r="BA16" i="25"/>
  <c r="BK16" i="25"/>
  <c r="BL16" i="25"/>
  <c r="BM16" i="25"/>
  <c r="BN16" i="25"/>
  <c r="BO16" i="25"/>
  <c r="BR16" i="25"/>
  <c r="BW16" i="25"/>
  <c r="BP16" i="25"/>
  <c r="BX16" i="25"/>
  <c r="BY16" i="25"/>
  <c r="CI16" i="25"/>
  <c r="CJ16" i="25"/>
  <c r="CK16" i="25"/>
  <c r="CL16" i="25"/>
  <c r="CM16" i="25"/>
  <c r="CP16" i="25"/>
  <c r="CU16" i="25"/>
  <c r="CN16" i="25"/>
  <c r="CV16" i="25"/>
  <c r="CW16" i="25"/>
  <c r="GI16" i="25"/>
  <c r="R16" i="25"/>
  <c r="S16" i="25"/>
  <c r="AF16" i="25"/>
  <c r="AG16" i="25"/>
  <c r="BB16" i="25"/>
  <c r="AS16" i="25"/>
  <c r="BC16" i="25"/>
  <c r="BZ16" i="25"/>
  <c r="BQ16" i="25"/>
  <c r="CA16" i="25"/>
  <c r="CX16" i="25"/>
  <c r="CY16" i="25"/>
  <c r="DF16" i="25"/>
  <c r="GJ16" i="25"/>
  <c r="GP16" i="25"/>
  <c r="GQ16" i="25"/>
  <c r="EM17" i="25"/>
  <c r="GH17" i="25"/>
  <c r="GN17" i="25"/>
  <c r="FA17" i="25"/>
  <c r="FB17" i="25"/>
  <c r="R253" i="33"/>
  <c r="FD17" i="25"/>
  <c r="FE17" i="25"/>
  <c r="R254" i="33"/>
  <c r="FK17" i="25"/>
  <c r="FL17" i="25"/>
  <c r="R255" i="33"/>
  <c r="FR17" i="25"/>
  <c r="FS17" i="25"/>
  <c r="R256" i="33"/>
  <c r="FY17" i="25"/>
  <c r="FZ17" i="25"/>
  <c r="R257" i="33"/>
  <c r="R261" i="33"/>
  <c r="R262" i="33"/>
  <c r="S259" i="33"/>
  <c r="T259" i="33"/>
  <c r="V17" i="9"/>
  <c r="U253" i="33"/>
  <c r="Y17" i="9"/>
  <c r="U254" i="33"/>
  <c r="AC17" i="9"/>
  <c r="U255" i="33"/>
  <c r="AG17" i="9"/>
  <c r="U256" i="33"/>
  <c r="AK17" i="9"/>
  <c r="U257" i="33"/>
  <c r="AM17" i="9"/>
  <c r="U261" i="33"/>
  <c r="AO17" i="9"/>
  <c r="U262" i="33"/>
  <c r="U259" i="33"/>
  <c r="V259" i="33"/>
  <c r="V260" i="33"/>
  <c r="GT17" i="25"/>
  <c r="GO17" i="25"/>
  <c r="M17" i="25"/>
  <c r="O17" i="25"/>
  <c r="Q17" i="25"/>
  <c r="GI17" i="25"/>
  <c r="R17" i="25"/>
  <c r="S17" i="25"/>
  <c r="DF17" i="25"/>
  <c r="GJ17" i="25"/>
  <c r="GP17" i="25"/>
  <c r="GQ17" i="25"/>
  <c r="EM8" i="25"/>
  <c r="GH8" i="25"/>
  <c r="GN8" i="25"/>
  <c r="FA8" i="25"/>
  <c r="FB8" i="25"/>
  <c r="R10" i="33"/>
  <c r="FD8" i="25"/>
  <c r="FE8" i="25"/>
  <c r="R11" i="33"/>
  <c r="FK8" i="25"/>
  <c r="FL8" i="25"/>
  <c r="R12" i="33"/>
  <c r="FR8" i="25"/>
  <c r="FS8" i="25"/>
  <c r="R13" i="33"/>
  <c r="FY8" i="25"/>
  <c r="FZ8" i="25"/>
  <c r="R14" i="33"/>
  <c r="R18" i="33"/>
  <c r="R19" i="33"/>
  <c r="S16" i="33"/>
  <c r="T16" i="33"/>
  <c r="V8" i="9"/>
  <c r="U10" i="33"/>
  <c r="Y8" i="9"/>
  <c r="U11" i="33"/>
  <c r="AC8" i="9"/>
  <c r="U12" i="33"/>
  <c r="AG8" i="9"/>
  <c r="U13" i="33"/>
  <c r="AK8" i="9"/>
  <c r="U14" i="33"/>
  <c r="AM8" i="9"/>
  <c r="U18" i="33"/>
  <c r="AO8" i="9"/>
  <c r="U19" i="33"/>
  <c r="U16" i="33"/>
  <c r="V16" i="33"/>
  <c r="V17" i="33"/>
  <c r="GT8" i="25"/>
  <c r="GO8" i="25"/>
  <c r="GI8" i="25"/>
  <c r="DF8" i="25"/>
  <c r="GJ8" i="25"/>
  <c r="GP8" i="25"/>
  <c r="GQ8" i="25"/>
  <c r="Q9" i="15"/>
  <c r="Q10" i="15"/>
  <c r="T92" i="33"/>
  <c r="Q11" i="15"/>
  <c r="M7" i="9"/>
  <c r="Z7" i="9"/>
  <c r="X12" i="9"/>
  <c r="U12" i="9"/>
  <c r="AB12" i="9"/>
  <c r="AF12" i="9"/>
  <c r="AJ12" i="9"/>
  <c r="AQ12" i="9"/>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8" i="15"/>
  <c r="AJ107" i="9"/>
  <c r="AF107" i="9"/>
  <c r="AB107" i="9"/>
  <c r="X107" i="9"/>
  <c r="U107" i="9"/>
  <c r="AJ106" i="9"/>
  <c r="AF106" i="9"/>
  <c r="AB106" i="9"/>
  <c r="X106" i="9"/>
  <c r="U106" i="9"/>
  <c r="AJ105" i="9"/>
  <c r="AF105" i="9"/>
  <c r="AB105" i="9"/>
  <c r="X105" i="9"/>
  <c r="U105" i="9"/>
  <c r="AJ104" i="9"/>
  <c r="AF104" i="9"/>
  <c r="AB104" i="9"/>
  <c r="X104" i="9"/>
  <c r="U104" i="9"/>
  <c r="AJ103" i="9"/>
  <c r="AF103" i="9"/>
  <c r="AB103" i="9"/>
  <c r="X103" i="9"/>
  <c r="U103" i="9"/>
  <c r="AJ102" i="9"/>
  <c r="AF102" i="9"/>
  <c r="AB102" i="9"/>
  <c r="X102" i="9"/>
  <c r="U102" i="9"/>
  <c r="AJ101" i="9"/>
  <c r="AF101" i="9"/>
  <c r="AB101" i="9"/>
  <c r="X101" i="9"/>
  <c r="U101" i="9"/>
  <c r="AJ100" i="9"/>
  <c r="AF100" i="9"/>
  <c r="AB100" i="9"/>
  <c r="X100" i="9"/>
  <c r="U100" i="9"/>
  <c r="AJ99" i="9"/>
  <c r="AF99" i="9"/>
  <c r="AB99" i="9"/>
  <c r="X99" i="9"/>
  <c r="U99" i="9"/>
  <c r="AJ98" i="9"/>
  <c r="AF98" i="9"/>
  <c r="AB98" i="9"/>
  <c r="X98" i="9"/>
  <c r="U98" i="9"/>
  <c r="AJ97" i="9"/>
  <c r="AF97" i="9"/>
  <c r="AB97" i="9"/>
  <c r="X97" i="9"/>
  <c r="U97" i="9"/>
  <c r="AJ96" i="9"/>
  <c r="AF96" i="9"/>
  <c r="AB96" i="9"/>
  <c r="X96" i="9"/>
  <c r="U96" i="9"/>
  <c r="AJ95" i="9"/>
  <c r="AF95" i="9"/>
  <c r="AB95" i="9"/>
  <c r="X95" i="9"/>
  <c r="U95" i="9"/>
  <c r="AJ94" i="9"/>
  <c r="AF94" i="9"/>
  <c r="AB94" i="9"/>
  <c r="X94" i="9"/>
  <c r="U94" i="9"/>
  <c r="AJ93" i="9"/>
  <c r="AF93" i="9"/>
  <c r="AB93" i="9"/>
  <c r="X93" i="9"/>
  <c r="U93" i="9"/>
  <c r="AJ92" i="9"/>
  <c r="AF92" i="9"/>
  <c r="AB92" i="9"/>
  <c r="X92" i="9"/>
  <c r="U92" i="9"/>
  <c r="AJ91" i="9"/>
  <c r="AF91" i="9"/>
  <c r="AB91" i="9"/>
  <c r="X91" i="9"/>
  <c r="U91" i="9"/>
  <c r="AJ90" i="9"/>
  <c r="AF90" i="9"/>
  <c r="AB90" i="9"/>
  <c r="X90" i="9"/>
  <c r="U90" i="9"/>
  <c r="AJ89" i="9"/>
  <c r="AF89" i="9"/>
  <c r="AB89" i="9"/>
  <c r="X89" i="9"/>
  <c r="U89" i="9"/>
  <c r="AJ88" i="9"/>
  <c r="AF88" i="9"/>
  <c r="AB88" i="9"/>
  <c r="X88" i="9"/>
  <c r="U88" i="9"/>
  <c r="AJ87" i="9"/>
  <c r="AF87" i="9"/>
  <c r="AB87" i="9"/>
  <c r="X87" i="9"/>
  <c r="U87" i="9"/>
  <c r="AJ86" i="9"/>
  <c r="AF86" i="9"/>
  <c r="AB86" i="9"/>
  <c r="X86" i="9"/>
  <c r="U86" i="9"/>
  <c r="AJ85" i="9"/>
  <c r="AF85" i="9"/>
  <c r="AB85" i="9"/>
  <c r="X85" i="9"/>
  <c r="U85" i="9"/>
  <c r="AJ84" i="9"/>
  <c r="AF84" i="9"/>
  <c r="AB84" i="9"/>
  <c r="X84" i="9"/>
  <c r="U84" i="9"/>
  <c r="AJ83" i="9"/>
  <c r="AF83" i="9"/>
  <c r="AB83" i="9"/>
  <c r="X83" i="9"/>
  <c r="U83" i="9"/>
  <c r="AJ82" i="9"/>
  <c r="AF82" i="9"/>
  <c r="AB82" i="9"/>
  <c r="X82" i="9"/>
  <c r="U82" i="9"/>
  <c r="AJ81" i="9"/>
  <c r="AF81" i="9"/>
  <c r="AB81" i="9"/>
  <c r="X81" i="9"/>
  <c r="U81" i="9"/>
  <c r="AJ80" i="9"/>
  <c r="AF80" i="9"/>
  <c r="AB80" i="9"/>
  <c r="X80" i="9"/>
  <c r="U80" i="9"/>
  <c r="AJ79" i="9"/>
  <c r="AF79" i="9"/>
  <c r="AB79" i="9"/>
  <c r="X79" i="9"/>
  <c r="U79" i="9"/>
  <c r="AJ78" i="9"/>
  <c r="AF78" i="9"/>
  <c r="AB78" i="9"/>
  <c r="X78" i="9"/>
  <c r="U78" i="9"/>
  <c r="AJ77" i="9"/>
  <c r="AF77" i="9"/>
  <c r="AB77" i="9"/>
  <c r="X77" i="9"/>
  <c r="U77" i="9"/>
  <c r="AJ76" i="9"/>
  <c r="AF76" i="9"/>
  <c r="AB76" i="9"/>
  <c r="X76" i="9"/>
  <c r="U76" i="9"/>
  <c r="AJ75" i="9"/>
  <c r="AF75" i="9"/>
  <c r="AB75" i="9"/>
  <c r="X75" i="9"/>
  <c r="U75" i="9"/>
  <c r="AJ74" i="9"/>
  <c r="AF74" i="9"/>
  <c r="AB74" i="9"/>
  <c r="X74" i="9"/>
  <c r="U74" i="9"/>
  <c r="AJ73" i="9"/>
  <c r="AF73" i="9"/>
  <c r="AB73" i="9"/>
  <c r="X73" i="9"/>
  <c r="U73" i="9"/>
  <c r="AJ72" i="9"/>
  <c r="AF72" i="9"/>
  <c r="AB72" i="9"/>
  <c r="X72" i="9"/>
  <c r="U72" i="9"/>
  <c r="AJ71" i="9"/>
  <c r="AF71" i="9"/>
  <c r="AB71" i="9"/>
  <c r="X71" i="9"/>
  <c r="U71" i="9"/>
  <c r="AJ70" i="9"/>
  <c r="AF70" i="9"/>
  <c r="AB70" i="9"/>
  <c r="X70" i="9"/>
  <c r="U70" i="9"/>
  <c r="AJ69" i="9"/>
  <c r="AF69" i="9"/>
  <c r="AB69" i="9"/>
  <c r="X69" i="9"/>
  <c r="U69" i="9"/>
  <c r="AJ68" i="9"/>
  <c r="AF68" i="9"/>
  <c r="AB68" i="9"/>
  <c r="X68" i="9"/>
  <c r="U68" i="9"/>
  <c r="AJ67" i="9"/>
  <c r="AF67" i="9"/>
  <c r="AB67" i="9"/>
  <c r="X67" i="9"/>
  <c r="U67" i="9"/>
  <c r="AJ66" i="9"/>
  <c r="AF66" i="9"/>
  <c r="AB66" i="9"/>
  <c r="X66" i="9"/>
  <c r="U66" i="9"/>
  <c r="AJ65" i="9"/>
  <c r="AF65" i="9"/>
  <c r="AB65" i="9"/>
  <c r="X65" i="9"/>
  <c r="U65" i="9"/>
  <c r="AJ64" i="9"/>
  <c r="AF64" i="9"/>
  <c r="AB64" i="9"/>
  <c r="X64" i="9"/>
  <c r="U64" i="9"/>
  <c r="AJ63" i="9"/>
  <c r="AF63" i="9"/>
  <c r="AB63" i="9"/>
  <c r="X63" i="9"/>
  <c r="U63" i="9"/>
  <c r="AJ62" i="9"/>
  <c r="AF62" i="9"/>
  <c r="AB62" i="9"/>
  <c r="X62" i="9"/>
  <c r="U62" i="9"/>
  <c r="AJ61" i="9"/>
  <c r="AF61" i="9"/>
  <c r="AB61" i="9"/>
  <c r="X61" i="9"/>
  <c r="U61" i="9"/>
  <c r="AJ60" i="9"/>
  <c r="AF60" i="9"/>
  <c r="AB60" i="9"/>
  <c r="X60" i="9"/>
  <c r="U60" i="9"/>
  <c r="AJ59" i="9"/>
  <c r="AF59" i="9"/>
  <c r="AB59" i="9"/>
  <c r="X59" i="9"/>
  <c r="U59" i="9"/>
  <c r="AJ58" i="9"/>
  <c r="AF58" i="9"/>
  <c r="AB58" i="9"/>
  <c r="X58" i="9"/>
  <c r="U58" i="9"/>
  <c r="AJ57" i="9"/>
  <c r="AF57" i="9"/>
  <c r="AB57" i="9"/>
  <c r="X57" i="9"/>
  <c r="U57" i="9"/>
  <c r="AJ56" i="9"/>
  <c r="AF56" i="9"/>
  <c r="AB56" i="9"/>
  <c r="X56" i="9"/>
  <c r="U56" i="9"/>
  <c r="AJ55" i="9"/>
  <c r="AF55" i="9"/>
  <c r="AB55" i="9"/>
  <c r="X55" i="9"/>
  <c r="U55" i="9"/>
  <c r="AJ54" i="9"/>
  <c r="AF54" i="9"/>
  <c r="AB54" i="9"/>
  <c r="X54" i="9"/>
  <c r="U54" i="9"/>
  <c r="AJ53" i="9"/>
  <c r="AF53" i="9"/>
  <c r="AB53" i="9"/>
  <c r="X53" i="9"/>
  <c r="U53" i="9"/>
  <c r="AJ52" i="9"/>
  <c r="AF52" i="9"/>
  <c r="AB52" i="9"/>
  <c r="X52" i="9"/>
  <c r="U52" i="9"/>
  <c r="AJ51" i="9"/>
  <c r="AF51" i="9"/>
  <c r="AB51" i="9"/>
  <c r="X51" i="9"/>
  <c r="U51" i="9"/>
  <c r="AJ50" i="9"/>
  <c r="AF50" i="9"/>
  <c r="AB50" i="9"/>
  <c r="X50" i="9"/>
  <c r="U50" i="9"/>
  <c r="AJ49" i="9"/>
  <c r="AF49" i="9"/>
  <c r="AB49" i="9"/>
  <c r="X49" i="9"/>
  <c r="U49" i="9"/>
  <c r="AJ48" i="9"/>
  <c r="AF48" i="9"/>
  <c r="AB48" i="9"/>
  <c r="X48" i="9"/>
  <c r="U48" i="9"/>
  <c r="AJ47" i="9"/>
  <c r="AF47" i="9"/>
  <c r="AB47" i="9"/>
  <c r="X47" i="9"/>
  <c r="U47" i="9"/>
  <c r="AJ46" i="9"/>
  <c r="AF46" i="9"/>
  <c r="AB46" i="9"/>
  <c r="X46" i="9"/>
  <c r="U46" i="9"/>
  <c r="AJ45" i="9"/>
  <c r="AF45" i="9"/>
  <c r="AB45" i="9"/>
  <c r="X45" i="9"/>
  <c r="U45" i="9"/>
  <c r="AJ44" i="9"/>
  <c r="AF44" i="9"/>
  <c r="AB44" i="9"/>
  <c r="X44" i="9"/>
  <c r="U44" i="9"/>
  <c r="AJ43" i="9"/>
  <c r="AF43" i="9"/>
  <c r="AB43" i="9"/>
  <c r="X43" i="9"/>
  <c r="U43" i="9"/>
  <c r="AJ42" i="9"/>
  <c r="AF42" i="9"/>
  <c r="AB42" i="9"/>
  <c r="X42" i="9"/>
  <c r="U42" i="9"/>
  <c r="AJ41" i="9"/>
  <c r="AF41" i="9"/>
  <c r="AB41" i="9"/>
  <c r="X41" i="9"/>
  <c r="U41" i="9"/>
  <c r="AJ40" i="9"/>
  <c r="AF40" i="9"/>
  <c r="AB40" i="9"/>
  <c r="X40" i="9"/>
  <c r="U40" i="9"/>
  <c r="AJ39" i="9"/>
  <c r="AF39" i="9"/>
  <c r="AB39" i="9"/>
  <c r="X39" i="9"/>
  <c r="U39" i="9"/>
  <c r="AJ38" i="9"/>
  <c r="AF38" i="9"/>
  <c r="AB38" i="9"/>
  <c r="X38" i="9"/>
  <c r="U38" i="9"/>
  <c r="AJ37" i="9"/>
  <c r="AF37" i="9"/>
  <c r="AB37" i="9"/>
  <c r="X37" i="9"/>
  <c r="U37" i="9"/>
  <c r="AJ36" i="9"/>
  <c r="AF36" i="9"/>
  <c r="AB36" i="9"/>
  <c r="X36" i="9"/>
  <c r="U36" i="9"/>
  <c r="AJ35" i="9"/>
  <c r="AF35" i="9"/>
  <c r="AB35" i="9"/>
  <c r="X35" i="9"/>
  <c r="U35" i="9"/>
  <c r="AJ34" i="9"/>
  <c r="AF34" i="9"/>
  <c r="AB34" i="9"/>
  <c r="X34" i="9"/>
  <c r="U34" i="9"/>
  <c r="AJ33" i="9"/>
  <c r="AF33" i="9"/>
  <c r="AB33" i="9"/>
  <c r="X33" i="9"/>
  <c r="U33" i="9"/>
  <c r="AJ32" i="9"/>
  <c r="AF32" i="9"/>
  <c r="AB32" i="9"/>
  <c r="X32" i="9"/>
  <c r="U32" i="9"/>
  <c r="AJ31" i="9"/>
  <c r="AF31" i="9"/>
  <c r="AB31" i="9"/>
  <c r="X31" i="9"/>
  <c r="U31" i="9"/>
  <c r="AJ30" i="9"/>
  <c r="AF30" i="9"/>
  <c r="AB30" i="9"/>
  <c r="X30" i="9"/>
  <c r="U30" i="9"/>
  <c r="AJ29" i="9"/>
  <c r="AF29" i="9"/>
  <c r="AB29" i="9"/>
  <c r="X29" i="9"/>
  <c r="U29" i="9"/>
  <c r="AJ28" i="9"/>
  <c r="AF28" i="9"/>
  <c r="AB28" i="9"/>
  <c r="X28" i="9"/>
  <c r="U28" i="9"/>
  <c r="AJ27" i="9"/>
  <c r="AF27" i="9"/>
  <c r="AB27" i="9"/>
  <c r="X27" i="9"/>
  <c r="U27" i="9"/>
  <c r="AJ26" i="9"/>
  <c r="AF26" i="9"/>
  <c r="AB26" i="9"/>
  <c r="X26" i="9"/>
  <c r="U26" i="9"/>
  <c r="AJ25" i="9"/>
  <c r="AF25" i="9"/>
  <c r="AB25" i="9"/>
  <c r="X25" i="9"/>
  <c r="U25" i="9"/>
  <c r="AJ24" i="9"/>
  <c r="AF24" i="9"/>
  <c r="AB24" i="9"/>
  <c r="X24" i="9"/>
  <c r="U24" i="9"/>
  <c r="AJ23" i="9"/>
  <c r="AF23" i="9"/>
  <c r="AB23" i="9"/>
  <c r="X23" i="9"/>
  <c r="U23" i="9"/>
  <c r="AJ22" i="9"/>
  <c r="AF22" i="9"/>
  <c r="AB22" i="9"/>
  <c r="X22" i="9"/>
  <c r="U22" i="9"/>
  <c r="AJ21" i="9"/>
  <c r="AF21" i="9"/>
  <c r="AB21" i="9"/>
  <c r="X21" i="9"/>
  <c r="U21" i="9"/>
  <c r="AJ20" i="9"/>
  <c r="AF20" i="9"/>
  <c r="AB20" i="9"/>
  <c r="X20" i="9"/>
  <c r="U20" i="9"/>
  <c r="AJ19" i="9"/>
  <c r="AF19" i="9"/>
  <c r="AB19" i="9"/>
  <c r="X19" i="9"/>
  <c r="U19" i="9"/>
  <c r="AJ18" i="9"/>
  <c r="AF18" i="9"/>
  <c r="AB18" i="9"/>
  <c r="X18" i="9"/>
  <c r="U18" i="9"/>
  <c r="AJ17" i="9"/>
  <c r="AF17" i="9"/>
  <c r="AB17" i="9"/>
  <c r="X17" i="9"/>
  <c r="U17" i="9"/>
  <c r="AJ16" i="9"/>
  <c r="AF16" i="9"/>
  <c r="AB16" i="9"/>
  <c r="X16" i="9"/>
  <c r="U16" i="9"/>
  <c r="AJ15" i="9"/>
  <c r="AF15" i="9"/>
  <c r="AB15" i="9"/>
  <c r="X15" i="9"/>
  <c r="U15" i="9"/>
  <c r="AJ14" i="9"/>
  <c r="AF14" i="9"/>
  <c r="AB14" i="9"/>
  <c r="X14" i="9"/>
  <c r="U14" i="9"/>
  <c r="AJ13" i="9"/>
  <c r="AF13" i="9"/>
  <c r="AB13" i="9"/>
  <c r="X13" i="9"/>
  <c r="U13" i="9"/>
  <c r="AJ10" i="9"/>
  <c r="AF10" i="9"/>
  <c r="AB10" i="9"/>
  <c r="X10" i="9"/>
  <c r="U10" i="9"/>
  <c r="AJ9" i="9"/>
  <c r="AF9" i="9"/>
  <c r="AB9" i="9"/>
  <c r="X9" i="9"/>
  <c r="U9" i="9"/>
  <c r="AJ8" i="9"/>
  <c r="AF8" i="9"/>
  <c r="AB8" i="9"/>
  <c r="X8" i="9"/>
  <c r="U8" i="9"/>
  <c r="EW9" i="25"/>
  <c r="EX9" i="25"/>
  <c r="EY9" i="25"/>
  <c r="EW10" i="25"/>
  <c r="EX10" i="25"/>
  <c r="EY10" i="25"/>
  <c r="EW11" i="25"/>
  <c r="EX11" i="25"/>
  <c r="EY11" i="25"/>
  <c r="EW12" i="25"/>
  <c r="EX12" i="25"/>
  <c r="EY12" i="25"/>
  <c r="EW13" i="25"/>
  <c r="EX13" i="25"/>
  <c r="EY13" i="25"/>
  <c r="EW14" i="25"/>
  <c r="EX14" i="25"/>
  <c r="EY14" i="25"/>
  <c r="EW15" i="25"/>
  <c r="EX15" i="25"/>
  <c r="EY15" i="25"/>
  <c r="EW16" i="25"/>
  <c r="EX16" i="25"/>
  <c r="EY16" i="25"/>
  <c r="EW17" i="25"/>
  <c r="EX17" i="25"/>
  <c r="EY17" i="25"/>
  <c r="EW18" i="25"/>
  <c r="EX18" i="25"/>
  <c r="EY18" i="25"/>
  <c r="EW19" i="25"/>
  <c r="EX19" i="25"/>
  <c r="EY19" i="25"/>
  <c r="EW20" i="25"/>
  <c r="EX20" i="25"/>
  <c r="EY20" i="25"/>
  <c r="EW21" i="25"/>
  <c r="EX21" i="25"/>
  <c r="EY21" i="25"/>
  <c r="EW22" i="25"/>
  <c r="EX22" i="25"/>
  <c r="EY22" i="25"/>
  <c r="EW23" i="25"/>
  <c r="EX23" i="25"/>
  <c r="EY23" i="25"/>
  <c r="EW24" i="25"/>
  <c r="EX24" i="25"/>
  <c r="EY24" i="25"/>
  <c r="EW25" i="25"/>
  <c r="EX25" i="25"/>
  <c r="EY25" i="25"/>
  <c r="EW26" i="25"/>
  <c r="EX26" i="25"/>
  <c r="EY26" i="25"/>
  <c r="EW27" i="25"/>
  <c r="EX27" i="25"/>
  <c r="EY27" i="25"/>
  <c r="EW28" i="25"/>
  <c r="EX28" i="25"/>
  <c r="EY28" i="25"/>
  <c r="EW29" i="25"/>
  <c r="EX29" i="25"/>
  <c r="EY29" i="25"/>
  <c r="EW30" i="25"/>
  <c r="EX30" i="25"/>
  <c r="EY30" i="25"/>
  <c r="EW31" i="25"/>
  <c r="EX31" i="25"/>
  <c r="EY31" i="25"/>
  <c r="EW32" i="25"/>
  <c r="EX32" i="25"/>
  <c r="EY32" i="25"/>
  <c r="EW33" i="25"/>
  <c r="EX33" i="25"/>
  <c r="EY33" i="25"/>
  <c r="EW34" i="25"/>
  <c r="EX34" i="25"/>
  <c r="EY34" i="25"/>
  <c r="EW35" i="25"/>
  <c r="EX35" i="25"/>
  <c r="EY35" i="25"/>
  <c r="EW36" i="25"/>
  <c r="EX36" i="25"/>
  <c r="EY36" i="25"/>
  <c r="EW37" i="25"/>
  <c r="EX37" i="25"/>
  <c r="EY37" i="25"/>
  <c r="EW38" i="25"/>
  <c r="EX38" i="25"/>
  <c r="EY38" i="25"/>
  <c r="EW39" i="25"/>
  <c r="EX39" i="25"/>
  <c r="EY39" i="25"/>
  <c r="EW40" i="25"/>
  <c r="EX40" i="25"/>
  <c r="EY40" i="25"/>
  <c r="EW41" i="25"/>
  <c r="EX41" i="25"/>
  <c r="EY41" i="25"/>
  <c r="EW42" i="25"/>
  <c r="EX42" i="25"/>
  <c r="EY42" i="25"/>
  <c r="EW43" i="25"/>
  <c r="EX43" i="25"/>
  <c r="EY43" i="25"/>
  <c r="EW44" i="25"/>
  <c r="EX44" i="25"/>
  <c r="EY44" i="25"/>
  <c r="EW45" i="25"/>
  <c r="EX45" i="25"/>
  <c r="EY45" i="25"/>
  <c r="EW46" i="25"/>
  <c r="EX46" i="25"/>
  <c r="EY46" i="25"/>
  <c r="EW47" i="25"/>
  <c r="EX47" i="25"/>
  <c r="EY47" i="25"/>
  <c r="EW48" i="25"/>
  <c r="EX48" i="25"/>
  <c r="EY48" i="25"/>
  <c r="EW49" i="25"/>
  <c r="EX49" i="25"/>
  <c r="EY49" i="25"/>
  <c r="EW50" i="25"/>
  <c r="EX50" i="25"/>
  <c r="EY50" i="25"/>
  <c r="EW51" i="25"/>
  <c r="EX51" i="25"/>
  <c r="EY51" i="25"/>
  <c r="EW52" i="25"/>
  <c r="EX52" i="25"/>
  <c r="EY52" i="25"/>
  <c r="EW53" i="25"/>
  <c r="EX53" i="25"/>
  <c r="EY53" i="25"/>
  <c r="EW54" i="25"/>
  <c r="EX54" i="25"/>
  <c r="EY54" i="25"/>
  <c r="EW55" i="25"/>
  <c r="EX55" i="25"/>
  <c r="EY55" i="25"/>
  <c r="EW56" i="25"/>
  <c r="EX56" i="25"/>
  <c r="EY56" i="25"/>
  <c r="EW57" i="25"/>
  <c r="EX57" i="25"/>
  <c r="EY57" i="25"/>
  <c r="EW58" i="25"/>
  <c r="EX58" i="25"/>
  <c r="EY58" i="25"/>
  <c r="EW59" i="25"/>
  <c r="EX59" i="25"/>
  <c r="EY59" i="25"/>
  <c r="EW60" i="25"/>
  <c r="EX60" i="25"/>
  <c r="EY60" i="25"/>
  <c r="EW61" i="25"/>
  <c r="EX61" i="25"/>
  <c r="EY61" i="25"/>
  <c r="EW62" i="25"/>
  <c r="EX62" i="25"/>
  <c r="EY62" i="25"/>
  <c r="EW63" i="25"/>
  <c r="EX63" i="25"/>
  <c r="EY63" i="25"/>
  <c r="EW64" i="25"/>
  <c r="EX64" i="25"/>
  <c r="EY64" i="25"/>
  <c r="EW65" i="25"/>
  <c r="EX65" i="25"/>
  <c r="EY65" i="25"/>
  <c r="EW66" i="25"/>
  <c r="EX66" i="25"/>
  <c r="EY66" i="25"/>
  <c r="EW67" i="25"/>
  <c r="EX67" i="25"/>
  <c r="EY67" i="25"/>
  <c r="EW68" i="25"/>
  <c r="EX68" i="25"/>
  <c r="EY68" i="25"/>
  <c r="EW69" i="25"/>
  <c r="EX69" i="25"/>
  <c r="EY69" i="25"/>
  <c r="EW70" i="25"/>
  <c r="EX70" i="25"/>
  <c r="EY70" i="25"/>
  <c r="EW71" i="25"/>
  <c r="EX71" i="25"/>
  <c r="EY71" i="25"/>
  <c r="EW72" i="25"/>
  <c r="EX72" i="25"/>
  <c r="EY72" i="25"/>
  <c r="EW73" i="25"/>
  <c r="EX73" i="25"/>
  <c r="EY73" i="25"/>
  <c r="EW74" i="25"/>
  <c r="EX74" i="25"/>
  <c r="EY74" i="25"/>
  <c r="EW75" i="25"/>
  <c r="EX75" i="25"/>
  <c r="EY75" i="25"/>
  <c r="EW76" i="25"/>
  <c r="EX76" i="25"/>
  <c r="EY76" i="25"/>
  <c r="EW77" i="25"/>
  <c r="EX77" i="25"/>
  <c r="EY77" i="25"/>
  <c r="EW78" i="25"/>
  <c r="EX78" i="25"/>
  <c r="EY78" i="25"/>
  <c r="EW79" i="25"/>
  <c r="EX79" i="25"/>
  <c r="EY79" i="25"/>
  <c r="EW80" i="25"/>
  <c r="EX80" i="25"/>
  <c r="EY80" i="25"/>
  <c r="EW81" i="25"/>
  <c r="EX81" i="25"/>
  <c r="EY81" i="25"/>
  <c r="EW82" i="25"/>
  <c r="EX82" i="25"/>
  <c r="EY82" i="25"/>
  <c r="EW83" i="25"/>
  <c r="EX83" i="25"/>
  <c r="EY83" i="25"/>
  <c r="EW84" i="25"/>
  <c r="EX84" i="25"/>
  <c r="EY84" i="25"/>
  <c r="EW85" i="25"/>
  <c r="EX85" i="25"/>
  <c r="EY85" i="25"/>
  <c r="EW86" i="25"/>
  <c r="EX86" i="25"/>
  <c r="EY86" i="25"/>
  <c r="EW87" i="25"/>
  <c r="EX87" i="25"/>
  <c r="EY87" i="25"/>
  <c r="EW88" i="25"/>
  <c r="EX88" i="25"/>
  <c r="EY88" i="25"/>
  <c r="EW89" i="25"/>
  <c r="EX89" i="25"/>
  <c r="EY89" i="25"/>
  <c r="EW90" i="25"/>
  <c r="EX90" i="25"/>
  <c r="EY90" i="25"/>
  <c r="EW91" i="25"/>
  <c r="EX91" i="25"/>
  <c r="EY91" i="25"/>
  <c r="EW92" i="25"/>
  <c r="EX92" i="25"/>
  <c r="EY92" i="25"/>
  <c r="EW93" i="25"/>
  <c r="EX93" i="25"/>
  <c r="EY93" i="25"/>
  <c r="EW94" i="25"/>
  <c r="EX94" i="25"/>
  <c r="EY94" i="25"/>
  <c r="EW95" i="25"/>
  <c r="EX95" i="25"/>
  <c r="EY95" i="25"/>
  <c r="EW96" i="25"/>
  <c r="EX96" i="25"/>
  <c r="EY96" i="25"/>
  <c r="EW97" i="25"/>
  <c r="EX97" i="25"/>
  <c r="EY97" i="25"/>
  <c r="EW98" i="25"/>
  <c r="EX98" i="25"/>
  <c r="EY98" i="25"/>
  <c r="EW99" i="25"/>
  <c r="EX99" i="25"/>
  <c r="EY99" i="25"/>
  <c r="EW100" i="25"/>
  <c r="EX100" i="25"/>
  <c r="EY100" i="25"/>
  <c r="EW101" i="25"/>
  <c r="EX101" i="25"/>
  <c r="EY101" i="25"/>
  <c r="EW102" i="25"/>
  <c r="EX102" i="25"/>
  <c r="EY102" i="25"/>
  <c r="EW103" i="25"/>
  <c r="EX103" i="25"/>
  <c r="EY103" i="25"/>
  <c r="EW104" i="25"/>
  <c r="EX104" i="25"/>
  <c r="EY104" i="25"/>
  <c r="EW105" i="25"/>
  <c r="EX105" i="25"/>
  <c r="EY105" i="25"/>
  <c r="EW106" i="25"/>
  <c r="EX106" i="25"/>
  <c r="EY106" i="25"/>
  <c r="EW107" i="25"/>
  <c r="EX107" i="25"/>
  <c r="EY107" i="25"/>
  <c r="EW8" i="25"/>
  <c r="EX8" i="25"/>
  <c r="EY8" i="25"/>
  <c r="EM18" i="25"/>
  <c r="GH18" i="25"/>
  <c r="EM19" i="25"/>
  <c r="GH19" i="25"/>
  <c r="EM20" i="25"/>
  <c r="GH20" i="25"/>
  <c r="EM21" i="25"/>
  <c r="GH21" i="25"/>
  <c r="EM22" i="25"/>
  <c r="GH22" i="25"/>
  <c r="EM23" i="25"/>
  <c r="GH23" i="25"/>
  <c r="EM24" i="25"/>
  <c r="GH24" i="25"/>
  <c r="EM25" i="25"/>
  <c r="GH25" i="25"/>
  <c r="EM26" i="25"/>
  <c r="GH26" i="25"/>
  <c r="EM27" i="25"/>
  <c r="GH27" i="25"/>
  <c r="EM28" i="25"/>
  <c r="GH28" i="25"/>
  <c r="EM29" i="25"/>
  <c r="GH29" i="25"/>
  <c r="EM30" i="25"/>
  <c r="GH30" i="25"/>
  <c r="EM31" i="25"/>
  <c r="GH31" i="25"/>
  <c r="EM32" i="25"/>
  <c r="GH32" i="25"/>
  <c r="EM33" i="25"/>
  <c r="GH33" i="25"/>
  <c r="EM34" i="25"/>
  <c r="GH34" i="25"/>
  <c r="EM35" i="25"/>
  <c r="GH35" i="25"/>
  <c r="EM36" i="25"/>
  <c r="GH36" i="25"/>
  <c r="EM37" i="25"/>
  <c r="GH37" i="25"/>
  <c r="EM38" i="25"/>
  <c r="GH38" i="25"/>
  <c r="EM39" i="25"/>
  <c r="GH39" i="25"/>
  <c r="EM40" i="25"/>
  <c r="GH40" i="25"/>
  <c r="EM41" i="25"/>
  <c r="GH41" i="25"/>
  <c r="EM42" i="25"/>
  <c r="GH42" i="25"/>
  <c r="EM43" i="25"/>
  <c r="GH43" i="25"/>
  <c r="EM44" i="25"/>
  <c r="GH44" i="25"/>
  <c r="EM45" i="25"/>
  <c r="GH45" i="25"/>
  <c r="EM46" i="25"/>
  <c r="GH46" i="25"/>
  <c r="EM47" i="25"/>
  <c r="GH47" i="25"/>
  <c r="EM48" i="25"/>
  <c r="GH48" i="25"/>
  <c r="EM49" i="25"/>
  <c r="GH49" i="25"/>
  <c r="EM50" i="25"/>
  <c r="GH50" i="25"/>
  <c r="EM51" i="25"/>
  <c r="GH51" i="25"/>
  <c r="EM52" i="25"/>
  <c r="GH52" i="25"/>
  <c r="EM53" i="25"/>
  <c r="GH53" i="25"/>
  <c r="EM54" i="25"/>
  <c r="GH54" i="25"/>
  <c r="EM55" i="25"/>
  <c r="GH55" i="25"/>
  <c r="EM56" i="25"/>
  <c r="GH56" i="25"/>
  <c r="EM57" i="25"/>
  <c r="GH57" i="25"/>
  <c r="EM58" i="25"/>
  <c r="GH58" i="25"/>
  <c r="EM59" i="25"/>
  <c r="GH59" i="25"/>
  <c r="EM60" i="25"/>
  <c r="GH60" i="25"/>
  <c r="EM61" i="25"/>
  <c r="GH61" i="25"/>
  <c r="EM62" i="25"/>
  <c r="GH62" i="25"/>
  <c r="EM63" i="25"/>
  <c r="GH63" i="25"/>
  <c r="EM64" i="25"/>
  <c r="GH64" i="25"/>
  <c r="EM65" i="25"/>
  <c r="GH65" i="25"/>
  <c r="EM66" i="25"/>
  <c r="GH66" i="25"/>
  <c r="EM67" i="25"/>
  <c r="GH67" i="25"/>
  <c r="EM68" i="25"/>
  <c r="GH68" i="25"/>
  <c r="EM69" i="25"/>
  <c r="GH69" i="25"/>
  <c r="EM70" i="25"/>
  <c r="GH70" i="25"/>
  <c r="EM71" i="25"/>
  <c r="GH71" i="25"/>
  <c r="EM72" i="25"/>
  <c r="GH72" i="25"/>
  <c r="EM73" i="25"/>
  <c r="GH73" i="25"/>
  <c r="EM74" i="25"/>
  <c r="GH74" i="25"/>
  <c r="EM75" i="25"/>
  <c r="GH75" i="25"/>
  <c r="EM76" i="25"/>
  <c r="GH76" i="25"/>
  <c r="EM77" i="25"/>
  <c r="GH77" i="25"/>
  <c r="EM78" i="25"/>
  <c r="GH78" i="25"/>
  <c r="EM79" i="25"/>
  <c r="GH79" i="25"/>
  <c r="EM80" i="25"/>
  <c r="GH80" i="25"/>
  <c r="EM81" i="25"/>
  <c r="GH81" i="25"/>
  <c r="EM82" i="25"/>
  <c r="GH82" i="25"/>
  <c r="EM83" i="25"/>
  <c r="GH83" i="25"/>
  <c r="EM84" i="25"/>
  <c r="GH84" i="25"/>
  <c r="EM85" i="25"/>
  <c r="GH85" i="25"/>
  <c r="EM86" i="25"/>
  <c r="GH86" i="25"/>
  <c r="EM87" i="25"/>
  <c r="GH87" i="25"/>
  <c r="EM88" i="25"/>
  <c r="GH88" i="25"/>
  <c r="EM89" i="25"/>
  <c r="GH89" i="25"/>
  <c r="EM90" i="25"/>
  <c r="GH90" i="25"/>
  <c r="EM91" i="25"/>
  <c r="GH91" i="25"/>
  <c r="EM92" i="25"/>
  <c r="GH92" i="25"/>
  <c r="EM93" i="25"/>
  <c r="GH93" i="25"/>
  <c r="EM94" i="25"/>
  <c r="GH94" i="25"/>
  <c r="EM95" i="25"/>
  <c r="GH95" i="25"/>
  <c r="EM96" i="25"/>
  <c r="GH96" i="25"/>
  <c r="EM97" i="25"/>
  <c r="GH97" i="25"/>
  <c r="EM98" i="25"/>
  <c r="GH98" i="25"/>
  <c r="EM99" i="25"/>
  <c r="GH99" i="25"/>
  <c r="EM100" i="25"/>
  <c r="GH100" i="25"/>
  <c r="EM101" i="25"/>
  <c r="GH101" i="25"/>
  <c r="EM102" i="25"/>
  <c r="GH102" i="25"/>
  <c r="EM103" i="25"/>
  <c r="GH103" i="25"/>
  <c r="EM104" i="25"/>
  <c r="GH104" i="25"/>
  <c r="EM105" i="25"/>
  <c r="GH105" i="25"/>
  <c r="EM106" i="25"/>
  <c r="GH106" i="25"/>
  <c r="EM107" i="25"/>
  <c r="GH107" i="25"/>
  <c r="U112" i="15"/>
  <c r="GW35" i="25"/>
  <c r="B9" i="25"/>
  <c r="H9" i="15"/>
  <c r="C9" i="25"/>
  <c r="I9" i="15"/>
  <c r="V9" i="15"/>
  <c r="B10" i="25"/>
  <c r="H10" i="15"/>
  <c r="C10" i="25"/>
  <c r="I10" i="15"/>
  <c r="V10" i="15"/>
  <c r="B11" i="25"/>
  <c r="H11" i="15"/>
  <c r="C11" i="25"/>
  <c r="I11" i="15"/>
  <c r="V11" i="15"/>
  <c r="B12" i="25"/>
  <c r="H12" i="15"/>
  <c r="C12" i="25"/>
  <c r="I12" i="15"/>
  <c r="V12" i="15"/>
  <c r="B13" i="25"/>
  <c r="H13" i="15"/>
  <c r="C13" i="25"/>
  <c r="I13" i="15"/>
  <c r="V13" i="15"/>
  <c r="B14" i="25"/>
  <c r="H14" i="15"/>
  <c r="C14" i="25"/>
  <c r="I14" i="15"/>
  <c r="V14" i="15"/>
  <c r="B15" i="25"/>
  <c r="H15" i="15"/>
  <c r="C15" i="25"/>
  <c r="I15" i="15"/>
  <c r="V15" i="15"/>
  <c r="B16" i="25"/>
  <c r="H16" i="15"/>
  <c r="C16" i="25"/>
  <c r="I16" i="15"/>
  <c r="V16" i="15"/>
  <c r="B17" i="25"/>
  <c r="H17" i="15"/>
  <c r="C17" i="25"/>
  <c r="I17" i="15"/>
  <c r="V17" i="15"/>
  <c r="B18" i="25"/>
  <c r="H18" i="15"/>
  <c r="C18" i="25"/>
  <c r="I18" i="15"/>
  <c r="V18" i="15"/>
  <c r="B19" i="25"/>
  <c r="H19" i="15"/>
  <c r="C19" i="25"/>
  <c r="I19" i="15"/>
  <c r="V19" i="15"/>
  <c r="B20" i="25"/>
  <c r="H20" i="15"/>
  <c r="C20" i="25"/>
  <c r="I20" i="15"/>
  <c r="V20" i="15"/>
  <c r="B21" i="25"/>
  <c r="H21" i="15"/>
  <c r="C21" i="25"/>
  <c r="I21" i="15"/>
  <c r="V21" i="15"/>
  <c r="B22" i="25"/>
  <c r="H22" i="15"/>
  <c r="C22" i="25"/>
  <c r="I22" i="15"/>
  <c r="V22" i="15"/>
  <c r="B23" i="25"/>
  <c r="H23" i="15"/>
  <c r="C23" i="25"/>
  <c r="I23" i="15"/>
  <c r="V23" i="15"/>
  <c r="B24" i="25"/>
  <c r="H24" i="15"/>
  <c r="C24" i="25"/>
  <c r="I24" i="15"/>
  <c r="V24" i="15"/>
  <c r="B25" i="25"/>
  <c r="H25" i="15"/>
  <c r="C25" i="25"/>
  <c r="I25" i="15"/>
  <c r="V25" i="15"/>
  <c r="B26" i="25"/>
  <c r="H26" i="15"/>
  <c r="C26" i="25"/>
  <c r="I26" i="15"/>
  <c r="V26" i="15"/>
  <c r="B27" i="25"/>
  <c r="H27" i="15"/>
  <c r="C27" i="25"/>
  <c r="I27" i="15"/>
  <c r="V27" i="15"/>
  <c r="B28" i="25"/>
  <c r="H28" i="15"/>
  <c r="C28" i="25"/>
  <c r="I28" i="15"/>
  <c r="V28" i="15"/>
  <c r="B29" i="25"/>
  <c r="H29" i="15"/>
  <c r="C29" i="25"/>
  <c r="I29" i="15"/>
  <c r="V29" i="15"/>
  <c r="B30" i="25"/>
  <c r="H30" i="15"/>
  <c r="C30" i="25"/>
  <c r="I30" i="15"/>
  <c r="V30" i="15"/>
  <c r="B31" i="25"/>
  <c r="H31" i="15"/>
  <c r="C31" i="25"/>
  <c r="I31" i="15"/>
  <c r="V31" i="15"/>
  <c r="B32" i="25"/>
  <c r="H32" i="15"/>
  <c r="C32" i="25"/>
  <c r="I32" i="15"/>
  <c r="V32" i="15"/>
  <c r="B33" i="25"/>
  <c r="H33" i="15"/>
  <c r="C33" i="25"/>
  <c r="I33" i="15"/>
  <c r="V33" i="15"/>
  <c r="B34" i="25"/>
  <c r="H34" i="15"/>
  <c r="C34" i="25"/>
  <c r="I34" i="15"/>
  <c r="V34" i="15"/>
  <c r="B35" i="25"/>
  <c r="H35" i="15"/>
  <c r="C35" i="25"/>
  <c r="I35" i="15"/>
  <c r="V35" i="15"/>
  <c r="B36" i="25"/>
  <c r="H36" i="15"/>
  <c r="C36" i="25"/>
  <c r="I36" i="15"/>
  <c r="V36" i="15"/>
  <c r="B37" i="25"/>
  <c r="H37" i="15"/>
  <c r="C37" i="25"/>
  <c r="I37" i="15"/>
  <c r="V37" i="15"/>
  <c r="B38" i="25"/>
  <c r="H38" i="15"/>
  <c r="C38" i="25"/>
  <c r="I38" i="15"/>
  <c r="V38" i="15"/>
  <c r="B39" i="25"/>
  <c r="H39" i="15"/>
  <c r="C39" i="25"/>
  <c r="I39" i="15"/>
  <c r="V39" i="15"/>
  <c r="B40" i="25"/>
  <c r="H40" i="15"/>
  <c r="C40" i="25"/>
  <c r="I40" i="15"/>
  <c r="V40" i="15"/>
  <c r="B41" i="25"/>
  <c r="H41" i="15"/>
  <c r="C41" i="25"/>
  <c r="I41" i="15"/>
  <c r="V41" i="15"/>
  <c r="B42" i="25"/>
  <c r="H42" i="15"/>
  <c r="C42" i="25"/>
  <c r="I42" i="15"/>
  <c r="V42" i="15"/>
  <c r="B43" i="25"/>
  <c r="H43" i="15"/>
  <c r="C43" i="25"/>
  <c r="I43" i="15"/>
  <c r="V43" i="15"/>
  <c r="B44" i="25"/>
  <c r="H44" i="15"/>
  <c r="C44" i="25"/>
  <c r="I44" i="15"/>
  <c r="V44" i="15"/>
  <c r="B45" i="25"/>
  <c r="H45" i="15"/>
  <c r="C45" i="25"/>
  <c r="I45" i="15"/>
  <c r="V45" i="15"/>
  <c r="B46" i="25"/>
  <c r="H46" i="15"/>
  <c r="C46" i="25"/>
  <c r="I46" i="15"/>
  <c r="V46" i="15"/>
  <c r="B47" i="25"/>
  <c r="H47" i="15"/>
  <c r="C47" i="25"/>
  <c r="I47" i="15"/>
  <c r="V47" i="15"/>
  <c r="B48" i="25"/>
  <c r="H48" i="15"/>
  <c r="C48" i="25"/>
  <c r="I48" i="15"/>
  <c r="V48" i="15"/>
  <c r="B49" i="25"/>
  <c r="H49" i="15"/>
  <c r="C49" i="25"/>
  <c r="I49" i="15"/>
  <c r="V49" i="15"/>
  <c r="B50" i="25"/>
  <c r="H50" i="15"/>
  <c r="C50" i="25"/>
  <c r="I50" i="15"/>
  <c r="V50" i="15"/>
  <c r="B51" i="25"/>
  <c r="H51" i="15"/>
  <c r="C51" i="25"/>
  <c r="I51" i="15"/>
  <c r="V51" i="15"/>
  <c r="B52" i="25"/>
  <c r="H52" i="15"/>
  <c r="C52" i="25"/>
  <c r="I52" i="15"/>
  <c r="V52" i="15"/>
  <c r="B53" i="25"/>
  <c r="H53" i="15"/>
  <c r="C53" i="25"/>
  <c r="I53" i="15"/>
  <c r="V53" i="15"/>
  <c r="B54" i="25"/>
  <c r="H54" i="15"/>
  <c r="C54" i="25"/>
  <c r="I54" i="15"/>
  <c r="V54" i="15"/>
  <c r="B55" i="25"/>
  <c r="H55" i="15"/>
  <c r="C55" i="25"/>
  <c r="I55" i="15"/>
  <c r="V55" i="15"/>
  <c r="B56" i="25"/>
  <c r="H56" i="15"/>
  <c r="C56" i="25"/>
  <c r="I56" i="15"/>
  <c r="V56" i="15"/>
  <c r="B57" i="25"/>
  <c r="H57" i="15"/>
  <c r="C57" i="25"/>
  <c r="I57" i="15"/>
  <c r="V57" i="15"/>
  <c r="B58" i="25"/>
  <c r="H58" i="15"/>
  <c r="C58" i="25"/>
  <c r="I58" i="15"/>
  <c r="V58" i="15"/>
  <c r="B59" i="25"/>
  <c r="H59" i="15"/>
  <c r="C59" i="25"/>
  <c r="I59" i="15"/>
  <c r="V59" i="15"/>
  <c r="B60" i="25"/>
  <c r="H60" i="15"/>
  <c r="C60" i="25"/>
  <c r="I60" i="15"/>
  <c r="V60" i="15"/>
  <c r="B61" i="25"/>
  <c r="H61" i="15"/>
  <c r="C61" i="25"/>
  <c r="I61" i="15"/>
  <c r="V61" i="15"/>
  <c r="B62" i="25"/>
  <c r="H62" i="15"/>
  <c r="C62" i="25"/>
  <c r="I62" i="15"/>
  <c r="V62" i="15"/>
  <c r="B63" i="25"/>
  <c r="H63" i="15"/>
  <c r="C63" i="25"/>
  <c r="I63" i="15"/>
  <c r="V63" i="15"/>
  <c r="B64" i="25"/>
  <c r="H64" i="15"/>
  <c r="C64" i="25"/>
  <c r="I64" i="15"/>
  <c r="V64" i="15"/>
  <c r="B65" i="25"/>
  <c r="H65" i="15"/>
  <c r="C65" i="25"/>
  <c r="I65" i="15"/>
  <c r="V65" i="15"/>
  <c r="B66" i="25"/>
  <c r="H66" i="15"/>
  <c r="C66" i="25"/>
  <c r="I66" i="15"/>
  <c r="V66" i="15"/>
  <c r="B67" i="25"/>
  <c r="H67" i="15"/>
  <c r="C67" i="25"/>
  <c r="I67" i="15"/>
  <c r="V67" i="15"/>
  <c r="B68" i="25"/>
  <c r="H68" i="15"/>
  <c r="C68" i="25"/>
  <c r="I68" i="15"/>
  <c r="V68" i="15"/>
  <c r="B69" i="25"/>
  <c r="H69" i="15"/>
  <c r="C69" i="25"/>
  <c r="I69" i="15"/>
  <c r="V69" i="15"/>
  <c r="B70" i="25"/>
  <c r="H70" i="15"/>
  <c r="C70" i="25"/>
  <c r="I70" i="15"/>
  <c r="V70" i="15"/>
  <c r="B71" i="25"/>
  <c r="H71" i="15"/>
  <c r="C71" i="25"/>
  <c r="I71" i="15"/>
  <c r="V71" i="15"/>
  <c r="B72" i="25"/>
  <c r="H72" i="15"/>
  <c r="C72" i="25"/>
  <c r="I72" i="15"/>
  <c r="V72" i="15"/>
  <c r="B73" i="25"/>
  <c r="H73" i="15"/>
  <c r="C73" i="25"/>
  <c r="I73" i="15"/>
  <c r="V73" i="15"/>
  <c r="B74" i="25"/>
  <c r="H74" i="15"/>
  <c r="C74" i="25"/>
  <c r="I74" i="15"/>
  <c r="V74" i="15"/>
  <c r="B75" i="25"/>
  <c r="H75" i="15"/>
  <c r="C75" i="25"/>
  <c r="I75" i="15"/>
  <c r="V75" i="15"/>
  <c r="B76" i="25"/>
  <c r="H76" i="15"/>
  <c r="C76" i="25"/>
  <c r="I76" i="15"/>
  <c r="V76" i="15"/>
  <c r="B77" i="25"/>
  <c r="H77" i="15"/>
  <c r="C77" i="25"/>
  <c r="I77" i="15"/>
  <c r="V77" i="15"/>
  <c r="B78" i="25"/>
  <c r="H78" i="15"/>
  <c r="C78" i="25"/>
  <c r="I78" i="15"/>
  <c r="V78" i="15"/>
  <c r="B79" i="25"/>
  <c r="H79" i="15"/>
  <c r="C79" i="25"/>
  <c r="I79" i="15"/>
  <c r="V79" i="15"/>
  <c r="B80" i="25"/>
  <c r="H80" i="15"/>
  <c r="C80" i="25"/>
  <c r="I80" i="15"/>
  <c r="V80" i="15"/>
  <c r="B81" i="25"/>
  <c r="H81" i="15"/>
  <c r="C81" i="25"/>
  <c r="I81" i="15"/>
  <c r="V81" i="15"/>
  <c r="B82" i="25"/>
  <c r="H82" i="15"/>
  <c r="C82" i="25"/>
  <c r="I82" i="15"/>
  <c r="V82" i="15"/>
  <c r="B83" i="25"/>
  <c r="H83" i="15"/>
  <c r="C83" i="25"/>
  <c r="I83" i="15"/>
  <c r="V83" i="15"/>
  <c r="B84" i="25"/>
  <c r="H84" i="15"/>
  <c r="C84" i="25"/>
  <c r="I84" i="15"/>
  <c r="V84" i="15"/>
  <c r="B85" i="25"/>
  <c r="H85" i="15"/>
  <c r="C85" i="25"/>
  <c r="I85" i="15"/>
  <c r="V85" i="15"/>
  <c r="B86" i="25"/>
  <c r="H86" i="15"/>
  <c r="C86" i="25"/>
  <c r="I86" i="15"/>
  <c r="V86" i="15"/>
  <c r="B87" i="25"/>
  <c r="H87" i="15"/>
  <c r="C87" i="25"/>
  <c r="I87" i="15"/>
  <c r="V87" i="15"/>
  <c r="B88" i="25"/>
  <c r="H88" i="15"/>
  <c r="C88" i="25"/>
  <c r="I88" i="15"/>
  <c r="V88" i="15"/>
  <c r="B89" i="25"/>
  <c r="H89" i="15"/>
  <c r="C89" i="25"/>
  <c r="I89" i="15"/>
  <c r="V89" i="15"/>
  <c r="B90" i="25"/>
  <c r="H90" i="15"/>
  <c r="C90" i="25"/>
  <c r="I90" i="15"/>
  <c r="V90" i="15"/>
  <c r="B91" i="25"/>
  <c r="H91" i="15"/>
  <c r="C91" i="25"/>
  <c r="I91" i="15"/>
  <c r="V91" i="15"/>
  <c r="B92" i="25"/>
  <c r="H92" i="15"/>
  <c r="C92" i="25"/>
  <c r="I92" i="15"/>
  <c r="V92" i="15"/>
  <c r="B93" i="25"/>
  <c r="H93" i="15"/>
  <c r="C93" i="25"/>
  <c r="I93" i="15"/>
  <c r="V93" i="15"/>
  <c r="B94" i="25"/>
  <c r="H94" i="15"/>
  <c r="C94" i="25"/>
  <c r="I94" i="15"/>
  <c r="V94" i="15"/>
  <c r="B95" i="25"/>
  <c r="H95" i="15"/>
  <c r="C95" i="25"/>
  <c r="I95" i="15"/>
  <c r="V95" i="15"/>
  <c r="B96" i="25"/>
  <c r="H96" i="15"/>
  <c r="C96" i="25"/>
  <c r="I96" i="15"/>
  <c r="V96" i="15"/>
  <c r="B97" i="25"/>
  <c r="H97" i="15"/>
  <c r="C97" i="25"/>
  <c r="I97" i="15"/>
  <c r="V97" i="15"/>
  <c r="B98" i="25"/>
  <c r="H98" i="15"/>
  <c r="C98" i="25"/>
  <c r="I98" i="15"/>
  <c r="V98" i="15"/>
  <c r="B99" i="25"/>
  <c r="H99" i="15"/>
  <c r="C99" i="25"/>
  <c r="I99" i="15"/>
  <c r="V99" i="15"/>
  <c r="B100" i="25"/>
  <c r="H100" i="15"/>
  <c r="C100" i="25"/>
  <c r="I100" i="15"/>
  <c r="V100" i="15"/>
  <c r="B101" i="25"/>
  <c r="H101" i="15"/>
  <c r="C101" i="25"/>
  <c r="I101" i="15"/>
  <c r="V101" i="15"/>
  <c r="B102" i="25"/>
  <c r="H102" i="15"/>
  <c r="C102" i="25"/>
  <c r="I102" i="15"/>
  <c r="V102" i="15"/>
  <c r="B103" i="25"/>
  <c r="H103" i="15"/>
  <c r="C103" i="25"/>
  <c r="I103" i="15"/>
  <c r="V103" i="15"/>
  <c r="B104" i="25"/>
  <c r="H104" i="15"/>
  <c r="C104" i="25"/>
  <c r="I104" i="15"/>
  <c r="V104" i="15"/>
  <c r="B105" i="25"/>
  <c r="H105" i="15"/>
  <c r="C105" i="25"/>
  <c r="I105" i="15"/>
  <c r="V105" i="15"/>
  <c r="B106" i="25"/>
  <c r="H106" i="15"/>
  <c r="C106" i="25"/>
  <c r="I106" i="15"/>
  <c r="V106" i="15"/>
  <c r="B107" i="25"/>
  <c r="H107" i="15"/>
  <c r="C107" i="25"/>
  <c r="I107" i="15"/>
  <c r="V107" i="15"/>
  <c r="B8" i="25"/>
  <c r="H8" i="15"/>
  <c r="C8" i="25"/>
  <c r="I8" i="15"/>
  <c r="V8" i="15"/>
  <c r="V112" i="15"/>
  <c r="GX35" i="2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8" i="15"/>
  <c r="W112" i="15"/>
  <c r="GY35" i="2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8" i="15"/>
  <c r="X112" i="15"/>
  <c r="GZ35" i="2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8" i="15"/>
  <c r="Y112" i="15"/>
  <c r="HA35" i="2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8" i="15"/>
  <c r="Z112" i="15"/>
  <c r="HB35" i="2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8" i="15"/>
  <c r="AA112" i="15"/>
  <c r="HC35" i="25"/>
  <c r="AB9" i="15"/>
  <c r="AB10" i="15"/>
  <c r="AB11" i="15"/>
  <c r="AB12" i="15"/>
  <c r="AB13" i="15"/>
  <c r="AB14"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8" i="15"/>
  <c r="AB112" i="15"/>
  <c r="HD35" i="25"/>
  <c r="AC9" i="15"/>
  <c r="AC10" i="15"/>
  <c r="AC11" i="15"/>
  <c r="AC12" i="15"/>
  <c r="AC13"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06" i="15"/>
  <c r="AC107" i="15"/>
  <c r="AC8" i="15"/>
  <c r="AC112" i="15"/>
  <c r="HE35" i="25"/>
  <c r="AD9" i="15"/>
  <c r="AD10" i="15"/>
  <c r="AD11" i="15"/>
  <c r="AD12" i="15"/>
  <c r="AD13" i="15"/>
  <c r="AD14" i="15"/>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8" i="15"/>
  <c r="AD112" i="15"/>
  <c r="HF35" i="2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8" i="15"/>
  <c r="AE112" i="15"/>
  <c r="HG35" i="25"/>
  <c r="AF9" i="15"/>
  <c r="AF10" i="15"/>
  <c r="AF11" i="15"/>
  <c r="AF12" i="15"/>
  <c r="AF13" i="15"/>
  <c r="AF14" i="15"/>
  <c r="AF15" i="15"/>
  <c r="AF16" i="15"/>
  <c r="AF17" i="15"/>
  <c r="AF18" i="15"/>
  <c r="AF19" i="15"/>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8" i="15"/>
  <c r="AF112" i="15"/>
  <c r="HH35" i="2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8" i="15"/>
  <c r="AG112" i="15"/>
  <c r="HI35" i="25"/>
  <c r="AH112" i="15"/>
  <c r="HJ35" i="25"/>
  <c r="U113" i="15"/>
  <c r="GW36" i="25"/>
  <c r="V113" i="15"/>
  <c r="GX36" i="25"/>
  <c r="W113" i="15"/>
  <c r="GY36" i="25"/>
  <c r="X113" i="15"/>
  <c r="GZ36" i="25"/>
  <c r="Y113" i="15"/>
  <c r="HA36" i="25"/>
  <c r="Z113" i="15"/>
  <c r="HB36" i="25"/>
  <c r="AA113" i="15"/>
  <c r="HC36" i="25"/>
  <c r="AB113" i="15"/>
  <c r="HD36" i="25"/>
  <c r="AC113" i="15"/>
  <c r="HE36" i="25"/>
  <c r="AD113" i="15"/>
  <c r="HF36" i="25"/>
  <c r="AE113" i="15"/>
  <c r="HG36" i="25"/>
  <c r="AF113" i="15"/>
  <c r="HH36" i="25"/>
  <c r="AG113" i="15"/>
  <c r="HI36" i="25"/>
  <c r="AH113" i="15"/>
  <c r="HJ36" i="25"/>
  <c r="U114" i="15"/>
  <c r="GW37" i="25"/>
  <c r="V111" i="15"/>
  <c r="V114" i="15"/>
  <c r="GX37" i="25"/>
  <c r="W111" i="15"/>
  <c r="W114" i="15"/>
  <c r="GY37" i="25"/>
  <c r="X111" i="15"/>
  <c r="X114" i="15"/>
  <c r="GZ37" i="25"/>
  <c r="Y111" i="15"/>
  <c r="Y114" i="15"/>
  <c r="HA37" i="25"/>
  <c r="Z111" i="15"/>
  <c r="Z114" i="15"/>
  <c r="HB37" i="25"/>
  <c r="AA111" i="15"/>
  <c r="AA114" i="15"/>
  <c r="HC37" i="25"/>
  <c r="AB111" i="15"/>
  <c r="AB114" i="15"/>
  <c r="HD37" i="25"/>
  <c r="AC111" i="15"/>
  <c r="AC114" i="15"/>
  <c r="HE37" i="25"/>
  <c r="AD111" i="15"/>
  <c r="AD114" i="15"/>
  <c r="HF37" i="25"/>
  <c r="AE111" i="15"/>
  <c r="AE114" i="15"/>
  <c r="HG37" i="25"/>
  <c r="AF111" i="15"/>
  <c r="AF114" i="15"/>
  <c r="HH37" i="25"/>
  <c r="AG111" i="15"/>
  <c r="AG114" i="15"/>
  <c r="HI37" i="25"/>
  <c r="AH114" i="15"/>
  <c r="HJ37" i="25"/>
  <c r="U115" i="15"/>
  <c r="GW38" i="25"/>
  <c r="V115" i="15"/>
  <c r="GX38" i="25"/>
  <c r="W115" i="15"/>
  <c r="GY38" i="25"/>
  <c r="X115" i="15"/>
  <c r="GZ38" i="25"/>
  <c r="Y115" i="15"/>
  <c r="HA38" i="25"/>
  <c r="Z115" i="15"/>
  <c r="HB38" i="25"/>
  <c r="AA115" i="15"/>
  <c r="HC38" i="25"/>
  <c r="AB115" i="15"/>
  <c r="HD38" i="25"/>
  <c r="AC115" i="15"/>
  <c r="HE38" i="25"/>
  <c r="AD115" i="15"/>
  <c r="HF38" i="25"/>
  <c r="AE115" i="15"/>
  <c r="HG38" i="25"/>
  <c r="AF115" i="15"/>
  <c r="HH38" i="25"/>
  <c r="AG115" i="15"/>
  <c r="HI38" i="25"/>
  <c r="AH115" i="15"/>
  <c r="HJ38" i="25"/>
  <c r="U116" i="15"/>
  <c r="GW39" i="25"/>
  <c r="V116" i="15"/>
  <c r="GX39" i="25"/>
  <c r="W116" i="15"/>
  <c r="GY39" i="25"/>
  <c r="X116" i="15"/>
  <c r="GZ39" i="25"/>
  <c r="Y116" i="15"/>
  <c r="HA39" i="25"/>
  <c r="Z116" i="15"/>
  <c r="HB39" i="25"/>
  <c r="AA116" i="15"/>
  <c r="HC39" i="25"/>
  <c r="AB116" i="15"/>
  <c r="HD39" i="25"/>
  <c r="AC116" i="15"/>
  <c r="HE39" i="25"/>
  <c r="AD116" i="15"/>
  <c r="HF39" i="25"/>
  <c r="AE116" i="15"/>
  <c r="HG39" i="25"/>
  <c r="AF116" i="15"/>
  <c r="HH39" i="25"/>
  <c r="AG116" i="15"/>
  <c r="HI39" i="25"/>
  <c r="AH116" i="15"/>
  <c r="HJ39" i="25"/>
  <c r="U117" i="15"/>
  <c r="GW40" i="25"/>
  <c r="V117" i="15"/>
  <c r="GX40" i="25"/>
  <c r="W117" i="15"/>
  <c r="GY40" i="25"/>
  <c r="X117" i="15"/>
  <c r="GZ40" i="25"/>
  <c r="Y117" i="15"/>
  <c r="HA40" i="25"/>
  <c r="Z117" i="15"/>
  <c r="HB40" i="25"/>
  <c r="AA117" i="15"/>
  <c r="HC40" i="25"/>
  <c r="AB117" i="15"/>
  <c r="HD40" i="25"/>
  <c r="AC117" i="15"/>
  <c r="HE40" i="25"/>
  <c r="AD117" i="15"/>
  <c r="HF40" i="25"/>
  <c r="AE117" i="15"/>
  <c r="HG40" i="25"/>
  <c r="AF117" i="15"/>
  <c r="HH40" i="25"/>
  <c r="AG117" i="15"/>
  <c r="HI40" i="25"/>
  <c r="AH117" i="15"/>
  <c r="HJ40" i="25"/>
  <c r="U118" i="15"/>
  <c r="GW41" i="25"/>
  <c r="V118" i="15"/>
  <c r="GX41" i="25"/>
  <c r="W118" i="15"/>
  <c r="GY41" i="25"/>
  <c r="X118" i="15"/>
  <c r="GZ41" i="25"/>
  <c r="Y118" i="15"/>
  <c r="HA41" i="25"/>
  <c r="Z118" i="15"/>
  <c r="HB41" i="25"/>
  <c r="AA118" i="15"/>
  <c r="HC41" i="25"/>
  <c r="AB118" i="15"/>
  <c r="HD41" i="25"/>
  <c r="AC118" i="15"/>
  <c r="HE41" i="25"/>
  <c r="AD118" i="15"/>
  <c r="HF41" i="25"/>
  <c r="AE118" i="15"/>
  <c r="HG41" i="25"/>
  <c r="AF118" i="15"/>
  <c r="HH41" i="25"/>
  <c r="AG118" i="15"/>
  <c r="HI41" i="25"/>
  <c r="AH118" i="15"/>
  <c r="HJ41" i="25"/>
  <c r="U119" i="15"/>
  <c r="GW42" i="25"/>
  <c r="V119" i="15"/>
  <c r="GX42" i="25"/>
  <c r="W119" i="15"/>
  <c r="GY42" i="25"/>
  <c r="X119" i="15"/>
  <c r="GZ42" i="25"/>
  <c r="Y119" i="15"/>
  <c r="HA42" i="25"/>
  <c r="Z119" i="15"/>
  <c r="HB42" i="25"/>
  <c r="AA119" i="15"/>
  <c r="HC42" i="25"/>
  <c r="AB119" i="15"/>
  <c r="HD42" i="25"/>
  <c r="AC119" i="15"/>
  <c r="HE42" i="25"/>
  <c r="AD119" i="15"/>
  <c r="HF42" i="25"/>
  <c r="AE119" i="15"/>
  <c r="HG42" i="25"/>
  <c r="AF119" i="15"/>
  <c r="HH42" i="25"/>
  <c r="AG119" i="15"/>
  <c r="HI42" i="25"/>
  <c r="AH119" i="15"/>
  <c r="HJ42" i="25"/>
  <c r="U120" i="15"/>
  <c r="GW43" i="25"/>
  <c r="V120" i="15"/>
  <c r="GX43" i="25"/>
  <c r="W120" i="15"/>
  <c r="GY43" i="25"/>
  <c r="X120" i="15"/>
  <c r="GZ43" i="25"/>
  <c r="Y120" i="15"/>
  <c r="HA43" i="25"/>
  <c r="Z120" i="15"/>
  <c r="HB43" i="25"/>
  <c r="AA120" i="15"/>
  <c r="HC43" i="25"/>
  <c r="AB120" i="15"/>
  <c r="HD43" i="25"/>
  <c r="AC120" i="15"/>
  <c r="HE43" i="25"/>
  <c r="AD120" i="15"/>
  <c r="HF43" i="25"/>
  <c r="AE120" i="15"/>
  <c r="HG43" i="25"/>
  <c r="AF120" i="15"/>
  <c r="HH43" i="25"/>
  <c r="AG120" i="15"/>
  <c r="HI43" i="25"/>
  <c r="AH120" i="15"/>
  <c r="HJ43" i="25"/>
  <c r="U111" i="15"/>
  <c r="U124" i="15"/>
  <c r="EL8" i="25"/>
  <c r="U125" i="15"/>
  <c r="U126" i="15"/>
  <c r="U127" i="15"/>
  <c r="U128" i="15"/>
  <c r="U129" i="15"/>
  <c r="U130" i="15"/>
  <c r="U131" i="15"/>
  <c r="U132" i="15"/>
  <c r="U133" i="15"/>
  <c r="U134" i="15"/>
  <c r="U135" i="15"/>
  <c r="U136" i="15"/>
  <c r="U137" i="15"/>
  <c r="U138" i="15"/>
  <c r="U139" i="15"/>
  <c r="U140" i="15"/>
  <c r="G117" i="9"/>
  <c r="CW110" i="25"/>
  <c r="CR110" i="25"/>
  <c r="CM110" i="25"/>
  <c r="BY110" i="25"/>
  <c r="BT110" i="25"/>
  <c r="BO110" i="25"/>
  <c r="BA110" i="25"/>
  <c r="AV110" i="25"/>
  <c r="AQ110" i="25"/>
  <c r="T2694" i="33"/>
  <c r="T2696" i="33"/>
  <c r="T2667" i="33"/>
  <c r="T2669" i="33"/>
  <c r="T2640" i="33"/>
  <c r="T2642" i="33"/>
  <c r="T2613" i="33"/>
  <c r="T2615" i="33"/>
  <c r="T2586" i="33"/>
  <c r="T2588" i="33"/>
  <c r="T2559" i="33"/>
  <c r="T2561" i="33"/>
  <c r="T2532" i="33"/>
  <c r="T2534" i="33"/>
  <c r="T2505" i="33"/>
  <c r="T2507" i="33"/>
  <c r="T2478" i="33"/>
  <c r="T2480" i="33"/>
  <c r="T2451" i="33"/>
  <c r="T2453" i="33"/>
  <c r="T2424" i="33"/>
  <c r="T2426" i="33"/>
  <c r="T2397" i="33"/>
  <c r="T2399" i="33"/>
  <c r="T2370" i="33"/>
  <c r="T2372" i="33"/>
  <c r="T2343" i="33"/>
  <c r="T2345" i="33"/>
  <c r="T2316" i="33"/>
  <c r="T2318" i="33"/>
  <c r="T2289" i="33"/>
  <c r="T2291" i="33"/>
  <c r="T2262" i="33"/>
  <c r="T2264" i="33"/>
  <c r="T2235" i="33"/>
  <c r="T2237" i="33"/>
  <c r="T2208" i="33"/>
  <c r="T2210" i="33"/>
  <c r="T2181" i="33"/>
  <c r="T2183" i="33"/>
  <c r="T2154" i="33"/>
  <c r="T2156" i="33"/>
  <c r="T2127" i="33"/>
  <c r="T2129" i="33"/>
  <c r="T2100" i="33"/>
  <c r="T2102" i="33"/>
  <c r="T2073" i="33"/>
  <c r="T2075" i="33"/>
  <c r="T2046" i="33"/>
  <c r="T2048" i="33"/>
  <c r="T2019" i="33"/>
  <c r="T2021" i="33"/>
  <c r="T1992" i="33"/>
  <c r="T1994" i="33"/>
  <c r="T1965" i="33"/>
  <c r="T1967" i="33"/>
  <c r="T1938" i="33"/>
  <c r="T1940" i="33"/>
  <c r="T1911" i="33"/>
  <c r="T1913" i="33"/>
  <c r="T1884" i="33"/>
  <c r="T1886" i="33"/>
  <c r="T1857" i="33"/>
  <c r="T1859" i="33"/>
  <c r="T1830" i="33"/>
  <c r="T1832" i="33"/>
  <c r="T1803" i="33"/>
  <c r="T1805" i="33"/>
  <c r="T1776" i="33"/>
  <c r="T1778" i="33"/>
  <c r="T1749" i="33"/>
  <c r="T1751" i="33"/>
  <c r="T1722" i="33"/>
  <c r="T1724" i="33"/>
  <c r="T1695" i="33"/>
  <c r="T1697" i="33"/>
  <c r="T1668" i="33"/>
  <c r="T1670" i="33"/>
  <c r="T1641" i="33"/>
  <c r="T1643" i="33"/>
  <c r="T1614" i="33"/>
  <c r="T1616" i="33"/>
  <c r="T1587" i="33"/>
  <c r="T1589" i="33"/>
  <c r="T1560" i="33"/>
  <c r="T1562" i="33"/>
  <c r="T1533" i="33"/>
  <c r="T1535" i="33"/>
  <c r="T1506" i="33"/>
  <c r="T1508" i="33"/>
  <c r="T1479" i="33"/>
  <c r="T1481" i="33"/>
  <c r="T1452" i="33"/>
  <c r="T1454" i="33"/>
  <c r="T1425" i="33"/>
  <c r="T1427" i="33"/>
  <c r="T1398" i="33"/>
  <c r="T1400" i="33"/>
  <c r="T1371" i="33"/>
  <c r="T1373" i="33"/>
  <c r="T1344" i="33"/>
  <c r="T1346" i="33"/>
  <c r="T1317" i="33"/>
  <c r="T1319" i="33"/>
  <c r="T1290" i="33"/>
  <c r="T1292" i="33"/>
  <c r="T1263" i="33"/>
  <c r="T1265" i="33"/>
  <c r="T1236" i="33"/>
  <c r="T1238" i="33"/>
  <c r="T1209" i="33"/>
  <c r="T1211" i="33"/>
  <c r="T1182" i="33"/>
  <c r="T1184" i="33"/>
  <c r="T1155" i="33"/>
  <c r="T1157" i="33"/>
  <c r="T1128" i="33"/>
  <c r="T1130" i="33"/>
  <c r="T1101" i="33"/>
  <c r="T1103" i="33"/>
  <c r="T1074" i="33"/>
  <c r="T1076" i="33"/>
  <c r="T1047" i="33"/>
  <c r="T1049" i="33"/>
  <c r="T1020" i="33"/>
  <c r="T1022" i="33"/>
  <c r="T993" i="33"/>
  <c r="T995" i="33"/>
  <c r="T966" i="33"/>
  <c r="T968" i="33"/>
  <c r="T939" i="33"/>
  <c r="T941" i="33"/>
  <c r="T912" i="33"/>
  <c r="T914" i="33"/>
  <c r="T885" i="33"/>
  <c r="T887" i="33"/>
  <c r="T858" i="33"/>
  <c r="T860" i="33"/>
  <c r="T831" i="33"/>
  <c r="T833" i="33"/>
  <c r="T804" i="33"/>
  <c r="T806" i="33"/>
  <c r="T777" i="33"/>
  <c r="T779" i="33"/>
  <c r="T750" i="33"/>
  <c r="T752" i="33"/>
  <c r="T723" i="33"/>
  <c r="T725" i="33"/>
  <c r="T696" i="33"/>
  <c r="T698" i="33"/>
  <c r="T669" i="33"/>
  <c r="T671" i="33"/>
  <c r="T642" i="33"/>
  <c r="T644" i="33"/>
  <c r="T615" i="33"/>
  <c r="T617" i="33"/>
  <c r="T588" i="33"/>
  <c r="T590" i="33"/>
  <c r="T561" i="33"/>
  <c r="T563" i="33"/>
  <c r="T534" i="33"/>
  <c r="T536" i="33"/>
  <c r="T507" i="33"/>
  <c r="T509" i="33"/>
  <c r="T480" i="33"/>
  <c r="T482" i="33"/>
  <c r="T453" i="33"/>
  <c r="T455" i="33"/>
  <c r="T426" i="33"/>
  <c r="T428" i="33"/>
  <c r="T399" i="33"/>
  <c r="T401" i="33"/>
  <c r="T372" i="33"/>
  <c r="T374" i="33"/>
  <c r="T345" i="33"/>
  <c r="T347" i="33"/>
  <c r="T318" i="33"/>
  <c r="T320" i="33"/>
  <c r="T291" i="33"/>
  <c r="T293" i="33"/>
  <c r="T17" i="25"/>
  <c r="EL17" i="25"/>
  <c r="T264" i="33"/>
  <c r="T266" i="33"/>
  <c r="U16" i="25"/>
  <c r="T16" i="25"/>
  <c r="AI16" i="25"/>
  <c r="AH16" i="25"/>
  <c r="BG16" i="25"/>
  <c r="BF16" i="25"/>
  <c r="BD16" i="25"/>
  <c r="BE16" i="25"/>
  <c r="CE16" i="25"/>
  <c r="CD16" i="25"/>
  <c r="CB16" i="25"/>
  <c r="CC16" i="25"/>
  <c r="CO16" i="25"/>
  <c r="DC16" i="25"/>
  <c r="DB16" i="25"/>
  <c r="CZ16" i="25"/>
  <c r="DA16" i="25"/>
  <c r="EH16" i="25"/>
  <c r="EI16" i="25"/>
  <c r="EJ16" i="25"/>
  <c r="EK16" i="25"/>
  <c r="EL16" i="25"/>
  <c r="DG16" i="25"/>
  <c r="DH16" i="25"/>
  <c r="DI16" i="25"/>
  <c r="DK16" i="25"/>
  <c r="DR16" i="25"/>
  <c r="DJ16" i="25"/>
  <c r="DL16" i="25"/>
  <c r="DN16" i="25"/>
  <c r="DO16" i="25"/>
  <c r="DP16" i="25"/>
  <c r="DQ16" i="25"/>
  <c r="EA16" i="25"/>
  <c r="DT16" i="25"/>
  <c r="DU16" i="25"/>
  <c r="DW16" i="25"/>
  <c r="DX16" i="25"/>
  <c r="DY16" i="25"/>
  <c r="DZ16" i="25"/>
  <c r="T237" i="33"/>
  <c r="T239" i="33"/>
  <c r="T210" i="33"/>
  <c r="T212" i="33"/>
  <c r="T183" i="33"/>
  <c r="T185" i="33"/>
  <c r="T156" i="33"/>
  <c r="T158" i="33"/>
  <c r="T129" i="33"/>
  <c r="T131" i="33"/>
  <c r="T11" i="25"/>
  <c r="T102" i="33"/>
  <c r="T104" i="33"/>
  <c r="T75" i="33"/>
  <c r="T77" i="33"/>
  <c r="T48" i="33"/>
  <c r="T50" i="33"/>
  <c r="AP8" i="9"/>
  <c r="AE6" i="9"/>
  <c r="AQ8" i="9"/>
  <c r="T21" i="33"/>
  <c r="T23" i="33"/>
  <c r="M12" i="33"/>
  <c r="M13" i="33"/>
  <c r="L10" i="33"/>
  <c r="L11" i="33"/>
  <c r="L12" i="33"/>
  <c r="L13" i="33"/>
  <c r="L14" i="33"/>
  <c r="M10" i="33"/>
  <c r="M14" i="33"/>
  <c r="M18" i="33"/>
  <c r="M15" i="33"/>
  <c r="M11" i="33"/>
  <c r="M16" i="33"/>
  <c r="M17" i="33"/>
  <c r="AT6" i="25"/>
  <c r="AY6" i="25"/>
  <c r="AZ6" i="25"/>
  <c r="BR6" i="25"/>
  <c r="BW6" i="25"/>
  <c r="BX6" i="25"/>
  <c r="GL107" i="25"/>
  <c r="GM107" i="25"/>
  <c r="GL106" i="25"/>
  <c r="GM106" i="25"/>
  <c r="GL105" i="25"/>
  <c r="GM105" i="25"/>
  <c r="GL104" i="25"/>
  <c r="GM104" i="25"/>
  <c r="GL103" i="25"/>
  <c r="GM103" i="25"/>
  <c r="GL102" i="25"/>
  <c r="GM102" i="25"/>
  <c r="GL101" i="25"/>
  <c r="GM101" i="25"/>
  <c r="GL100" i="25"/>
  <c r="GM100" i="25"/>
  <c r="GL99" i="25"/>
  <c r="GM99" i="25"/>
  <c r="GL98" i="25"/>
  <c r="GM98" i="25"/>
  <c r="GL97" i="25"/>
  <c r="GM97" i="25"/>
  <c r="GL96" i="25"/>
  <c r="GM96" i="25"/>
  <c r="GL95" i="25"/>
  <c r="GM95" i="25"/>
  <c r="GL94" i="25"/>
  <c r="GM94" i="25"/>
  <c r="GL93" i="25"/>
  <c r="GM93" i="25"/>
  <c r="GL92" i="25"/>
  <c r="GM92" i="25"/>
  <c r="GL91" i="25"/>
  <c r="GM91" i="25"/>
  <c r="GL90" i="25"/>
  <c r="GM90" i="25"/>
  <c r="GL89" i="25"/>
  <c r="GM89" i="25"/>
  <c r="GL88" i="25"/>
  <c r="GM88" i="25"/>
  <c r="GL87" i="25"/>
  <c r="GM87" i="25"/>
  <c r="GL86" i="25"/>
  <c r="GM86" i="25"/>
  <c r="GL85" i="25"/>
  <c r="GM85" i="25"/>
  <c r="GL84" i="25"/>
  <c r="GM84" i="25"/>
  <c r="GL83" i="25"/>
  <c r="GM83" i="25"/>
  <c r="GL82" i="25"/>
  <c r="GM82" i="25"/>
  <c r="GL81" i="25"/>
  <c r="GM81" i="25"/>
  <c r="GL80" i="25"/>
  <c r="GM80" i="25"/>
  <c r="GL79" i="25"/>
  <c r="GM79" i="25"/>
  <c r="GL78" i="25"/>
  <c r="GM78" i="25"/>
  <c r="GL77" i="25"/>
  <c r="GM77" i="25"/>
  <c r="GL76" i="25"/>
  <c r="GM76" i="25"/>
  <c r="GL75" i="25"/>
  <c r="GM75" i="25"/>
  <c r="GL74" i="25"/>
  <c r="GM74" i="25"/>
  <c r="GL73" i="25"/>
  <c r="GM73" i="25"/>
  <c r="GL72" i="25"/>
  <c r="GM72" i="25"/>
  <c r="GL71" i="25"/>
  <c r="GM71" i="25"/>
  <c r="GL70" i="25"/>
  <c r="GM70" i="25"/>
  <c r="GL69" i="25"/>
  <c r="GM69" i="25"/>
  <c r="GL68" i="25"/>
  <c r="GM68" i="25"/>
  <c r="GL67" i="25"/>
  <c r="GM67" i="25"/>
  <c r="GL66" i="25"/>
  <c r="GM66" i="25"/>
  <c r="GL65" i="25"/>
  <c r="GM65" i="25"/>
  <c r="GL64" i="25"/>
  <c r="GM64" i="25"/>
  <c r="GL63" i="25"/>
  <c r="GM63" i="25"/>
  <c r="GL62" i="25"/>
  <c r="GM62" i="25"/>
  <c r="GL61" i="25"/>
  <c r="GM61" i="25"/>
  <c r="GL60" i="25"/>
  <c r="GM60" i="25"/>
  <c r="GL59" i="25"/>
  <c r="GM59" i="25"/>
  <c r="GL58" i="25"/>
  <c r="GM58" i="25"/>
  <c r="GL57" i="25"/>
  <c r="GM57" i="25"/>
  <c r="GL56" i="25"/>
  <c r="GM56" i="25"/>
  <c r="GL55" i="25"/>
  <c r="GM55" i="25"/>
  <c r="GL54" i="25"/>
  <c r="GM54" i="25"/>
  <c r="GL53" i="25"/>
  <c r="GM53" i="25"/>
  <c r="GL52" i="25"/>
  <c r="GM52" i="25"/>
  <c r="GL51" i="25"/>
  <c r="GM51" i="25"/>
  <c r="GL50" i="25"/>
  <c r="GM50" i="25"/>
  <c r="GL49" i="25"/>
  <c r="GM49" i="25"/>
  <c r="GL48" i="25"/>
  <c r="GM48" i="25"/>
  <c r="GL47" i="25"/>
  <c r="GM47" i="25"/>
  <c r="GL46" i="25"/>
  <c r="GM46" i="25"/>
  <c r="GL45" i="25"/>
  <c r="GM45" i="25"/>
  <c r="GL44" i="25"/>
  <c r="GM44" i="25"/>
  <c r="GL43" i="25"/>
  <c r="GM43" i="25"/>
  <c r="GL42" i="25"/>
  <c r="GM42" i="25"/>
  <c r="GL41" i="25"/>
  <c r="GM41" i="25"/>
  <c r="GL40" i="25"/>
  <c r="GM40" i="25"/>
  <c r="GL39" i="25"/>
  <c r="GM39" i="25"/>
  <c r="GL38" i="25"/>
  <c r="GM38" i="25"/>
  <c r="GL37" i="25"/>
  <c r="GM37" i="25"/>
  <c r="GL36" i="25"/>
  <c r="GM36" i="25"/>
  <c r="GL35" i="25"/>
  <c r="GM35" i="25"/>
  <c r="GL34" i="25"/>
  <c r="GM34" i="25"/>
  <c r="GL33" i="25"/>
  <c r="GM33" i="25"/>
  <c r="GL32" i="25"/>
  <c r="GM32" i="25"/>
  <c r="GL31" i="25"/>
  <c r="GM31" i="25"/>
  <c r="GL30" i="25"/>
  <c r="GM30" i="25"/>
  <c r="GL29" i="25"/>
  <c r="GM29" i="25"/>
  <c r="GL28" i="25"/>
  <c r="GM28" i="25"/>
  <c r="GL27" i="25"/>
  <c r="GM27" i="25"/>
  <c r="GL26" i="25"/>
  <c r="GM26" i="25"/>
  <c r="GL25" i="25"/>
  <c r="GM25" i="25"/>
  <c r="GL24" i="25"/>
  <c r="GM24" i="25"/>
  <c r="GL23" i="25"/>
  <c r="GM23" i="25"/>
  <c r="GL22" i="25"/>
  <c r="GM22" i="25"/>
  <c r="GL21" i="25"/>
  <c r="GM21" i="25"/>
  <c r="GL20" i="25"/>
  <c r="GM20" i="25"/>
  <c r="GL19" i="25"/>
  <c r="GM19" i="25"/>
  <c r="GL18" i="25"/>
  <c r="GM18" i="25"/>
  <c r="GL17" i="25"/>
  <c r="EM16" i="25"/>
  <c r="GL16" i="25"/>
  <c r="GL15" i="25"/>
  <c r="GL14" i="25"/>
  <c r="GL13" i="25"/>
  <c r="GL12" i="25"/>
  <c r="GM12" i="25"/>
  <c r="GL11" i="25"/>
  <c r="GL10" i="25"/>
  <c r="GL9" i="25"/>
  <c r="GL8" i="25"/>
  <c r="GM8" i="25"/>
  <c r="BQ107" i="25"/>
  <c r="CA107" i="25"/>
  <c r="BQ106" i="25"/>
  <c r="CA106" i="25"/>
  <c r="BQ105" i="25"/>
  <c r="CA105" i="25"/>
  <c r="BQ104" i="25"/>
  <c r="CA104" i="25"/>
  <c r="BQ103" i="25"/>
  <c r="CA103" i="25"/>
  <c r="BQ102" i="25"/>
  <c r="CA102" i="25"/>
  <c r="BQ101" i="25"/>
  <c r="CA101" i="25"/>
  <c r="BQ100" i="25"/>
  <c r="CA100" i="25"/>
  <c r="BQ99" i="25"/>
  <c r="CA99" i="25"/>
  <c r="BQ98" i="25"/>
  <c r="CA98" i="25"/>
  <c r="BQ97" i="25"/>
  <c r="CA97" i="25"/>
  <c r="BQ96" i="25"/>
  <c r="CA96" i="25"/>
  <c r="BQ95" i="25"/>
  <c r="CA95" i="25"/>
  <c r="BQ94" i="25"/>
  <c r="CA94" i="25"/>
  <c r="BQ93" i="25"/>
  <c r="CA93" i="25"/>
  <c r="BQ92" i="25"/>
  <c r="CA92" i="25"/>
  <c r="BQ91" i="25"/>
  <c r="CA91" i="25"/>
  <c r="BQ90" i="25"/>
  <c r="CA90" i="25"/>
  <c r="BQ89" i="25"/>
  <c r="CA89" i="25"/>
  <c r="BQ88" i="25"/>
  <c r="CA88" i="25"/>
  <c r="BQ87" i="25"/>
  <c r="CA87" i="25"/>
  <c r="BQ86" i="25"/>
  <c r="CA86" i="25"/>
  <c r="BQ85" i="25"/>
  <c r="CA85" i="25"/>
  <c r="BQ84" i="25"/>
  <c r="CA84" i="25"/>
  <c r="BQ83" i="25"/>
  <c r="CA83" i="25"/>
  <c r="BQ82" i="25"/>
  <c r="CA82" i="25"/>
  <c r="BQ81" i="25"/>
  <c r="CA81" i="25"/>
  <c r="BQ80" i="25"/>
  <c r="CA80" i="25"/>
  <c r="BQ79" i="25"/>
  <c r="CA79" i="25"/>
  <c r="BQ78" i="25"/>
  <c r="CA78" i="25"/>
  <c r="BQ77" i="25"/>
  <c r="CA77" i="25"/>
  <c r="BQ76" i="25"/>
  <c r="CA76" i="25"/>
  <c r="BQ75" i="25"/>
  <c r="CA75" i="25"/>
  <c r="BQ74" i="25"/>
  <c r="CA74" i="25"/>
  <c r="BQ73" i="25"/>
  <c r="CA73" i="25"/>
  <c r="BQ72" i="25"/>
  <c r="CA72" i="25"/>
  <c r="BQ71" i="25"/>
  <c r="CA71" i="25"/>
  <c r="BQ70" i="25"/>
  <c r="CA70" i="25"/>
  <c r="BQ69" i="25"/>
  <c r="CA69" i="25"/>
  <c r="BQ68" i="25"/>
  <c r="CA68" i="25"/>
  <c r="BQ67" i="25"/>
  <c r="CA67" i="25"/>
  <c r="BQ66" i="25"/>
  <c r="CA66" i="25"/>
  <c r="BQ65" i="25"/>
  <c r="CA65" i="25"/>
  <c r="BQ64" i="25"/>
  <c r="CA64" i="25"/>
  <c r="BQ63" i="25"/>
  <c r="CA63" i="25"/>
  <c r="BQ62" i="25"/>
  <c r="CA62" i="25"/>
  <c r="BQ61" i="25"/>
  <c r="CA61" i="25"/>
  <c r="BQ60" i="25"/>
  <c r="CA60" i="25"/>
  <c r="BQ59" i="25"/>
  <c r="CA59" i="25"/>
  <c r="BQ58" i="25"/>
  <c r="CA58" i="25"/>
  <c r="BQ57" i="25"/>
  <c r="CA57" i="25"/>
  <c r="BQ56" i="25"/>
  <c r="CA56" i="25"/>
  <c r="BQ55" i="25"/>
  <c r="CA55" i="25"/>
  <c r="BQ54" i="25"/>
  <c r="CA54" i="25"/>
  <c r="BQ53" i="25"/>
  <c r="CA53" i="25"/>
  <c r="BQ52" i="25"/>
  <c r="CA52" i="25"/>
  <c r="BQ51" i="25"/>
  <c r="CA51" i="25"/>
  <c r="BQ50" i="25"/>
  <c r="CA50" i="25"/>
  <c r="BQ49" i="25"/>
  <c r="CA49" i="25"/>
  <c r="BQ48" i="25"/>
  <c r="CA48" i="25"/>
  <c r="BQ47" i="25"/>
  <c r="CA47" i="25"/>
  <c r="BQ46" i="25"/>
  <c r="CA46" i="25"/>
  <c r="BQ45" i="25"/>
  <c r="CA45" i="25"/>
  <c r="BQ44" i="25"/>
  <c r="CA44" i="25"/>
  <c r="BQ43" i="25"/>
  <c r="CA43" i="25"/>
  <c r="BQ42" i="25"/>
  <c r="CA42" i="25"/>
  <c r="BQ41" i="25"/>
  <c r="CA41" i="25"/>
  <c r="BQ40" i="25"/>
  <c r="CA40" i="25"/>
  <c r="BQ39" i="25"/>
  <c r="CA39" i="25"/>
  <c r="BQ38" i="25"/>
  <c r="CA38" i="25"/>
  <c r="BQ37" i="25"/>
  <c r="CA37" i="25"/>
  <c r="BQ36" i="25"/>
  <c r="CA36" i="25"/>
  <c r="BQ35" i="25"/>
  <c r="CA35" i="25"/>
  <c r="BQ34" i="25"/>
  <c r="CA34" i="25"/>
  <c r="BQ33" i="25"/>
  <c r="CA33" i="25"/>
  <c r="BQ32" i="25"/>
  <c r="CA32" i="25"/>
  <c r="BQ31" i="25"/>
  <c r="CA31" i="25"/>
  <c r="BQ30" i="25"/>
  <c r="CA30" i="25"/>
  <c r="BQ29" i="25"/>
  <c r="CA29" i="25"/>
  <c r="BQ28" i="25"/>
  <c r="CA28" i="25"/>
  <c r="BQ27" i="25"/>
  <c r="CA27" i="25"/>
  <c r="BQ26" i="25"/>
  <c r="CA26" i="25"/>
  <c r="BQ25" i="25"/>
  <c r="CA25" i="25"/>
  <c r="BQ24" i="25"/>
  <c r="CA24" i="25"/>
  <c r="BQ23" i="25"/>
  <c r="CA23" i="25"/>
  <c r="BQ22" i="25"/>
  <c r="CA22" i="25"/>
  <c r="BQ21" i="25"/>
  <c r="CA21" i="25"/>
  <c r="BQ20" i="25"/>
  <c r="CA20" i="25"/>
  <c r="BQ19" i="25"/>
  <c r="CA19" i="25"/>
  <c r="BQ18" i="25"/>
  <c r="CA18" i="25"/>
  <c r="CO107" i="25"/>
  <c r="CO6" i="25"/>
  <c r="CT6" i="25"/>
  <c r="CY107" i="25"/>
  <c r="CO106" i="25"/>
  <c r="CY106" i="25"/>
  <c r="CO105" i="25"/>
  <c r="CY105" i="25"/>
  <c r="CO104" i="25"/>
  <c r="CY104" i="25"/>
  <c r="CO103" i="25"/>
  <c r="CY103" i="25"/>
  <c r="CO102" i="25"/>
  <c r="CY102" i="25"/>
  <c r="CO101" i="25"/>
  <c r="CY101" i="25"/>
  <c r="CO100" i="25"/>
  <c r="CY100" i="25"/>
  <c r="CO99" i="25"/>
  <c r="CY99" i="25"/>
  <c r="CO98" i="25"/>
  <c r="CY98" i="25"/>
  <c r="CO97" i="25"/>
  <c r="CY97" i="25"/>
  <c r="CO96" i="25"/>
  <c r="CY96" i="25"/>
  <c r="CO95" i="25"/>
  <c r="CY95" i="25"/>
  <c r="CO94" i="25"/>
  <c r="CY94" i="25"/>
  <c r="CO93" i="25"/>
  <c r="CY93" i="25"/>
  <c r="CO92" i="25"/>
  <c r="CY92" i="25"/>
  <c r="CO91" i="25"/>
  <c r="CY91" i="25"/>
  <c r="CO90" i="25"/>
  <c r="CY90" i="25"/>
  <c r="CO89" i="25"/>
  <c r="CY89" i="25"/>
  <c r="CO88" i="25"/>
  <c r="CY88" i="25"/>
  <c r="CO87" i="25"/>
  <c r="CY87" i="25"/>
  <c r="CO86" i="25"/>
  <c r="CY86" i="25"/>
  <c r="CO85" i="25"/>
  <c r="CY85" i="25"/>
  <c r="CO84" i="25"/>
  <c r="CY84" i="25"/>
  <c r="CO83" i="25"/>
  <c r="CY83" i="25"/>
  <c r="CO82" i="25"/>
  <c r="CY82" i="25"/>
  <c r="CO81" i="25"/>
  <c r="CY81" i="25"/>
  <c r="CO80" i="25"/>
  <c r="CY80" i="25"/>
  <c r="CO79" i="25"/>
  <c r="CY79" i="25"/>
  <c r="CO78" i="25"/>
  <c r="CY78" i="25"/>
  <c r="CO77" i="25"/>
  <c r="CY77" i="25"/>
  <c r="CO76" i="25"/>
  <c r="CY76" i="25"/>
  <c r="CO75" i="25"/>
  <c r="CY75" i="25"/>
  <c r="CO74" i="25"/>
  <c r="CY74" i="25"/>
  <c r="CO73" i="25"/>
  <c r="CY73" i="25"/>
  <c r="CO72" i="25"/>
  <c r="CY72" i="25"/>
  <c r="CO71" i="25"/>
  <c r="CY71" i="25"/>
  <c r="CO70" i="25"/>
  <c r="CY70" i="25"/>
  <c r="CO69" i="25"/>
  <c r="CY69" i="25"/>
  <c r="CO68" i="25"/>
  <c r="CY68" i="25"/>
  <c r="CO67" i="25"/>
  <c r="CY67" i="25"/>
  <c r="CO66" i="25"/>
  <c r="CY66" i="25"/>
  <c r="CO65" i="25"/>
  <c r="CY65" i="25"/>
  <c r="CO64" i="25"/>
  <c r="CY64" i="25"/>
  <c r="CO63" i="25"/>
  <c r="CY63" i="25"/>
  <c r="CO62" i="25"/>
  <c r="CY62" i="25"/>
  <c r="CO61" i="25"/>
  <c r="CY61" i="25"/>
  <c r="CO60" i="25"/>
  <c r="CY60" i="25"/>
  <c r="CO59" i="25"/>
  <c r="CY59" i="25"/>
  <c r="CO58" i="25"/>
  <c r="CY58" i="25"/>
  <c r="CO57" i="25"/>
  <c r="CY57" i="25"/>
  <c r="CO56" i="25"/>
  <c r="CY56" i="25"/>
  <c r="CO55" i="25"/>
  <c r="CY55" i="25"/>
  <c r="CO54" i="25"/>
  <c r="CY54" i="25"/>
  <c r="CO53" i="25"/>
  <c r="CY53" i="25"/>
  <c r="CO52" i="25"/>
  <c r="CY52" i="25"/>
  <c r="CO51" i="25"/>
  <c r="CY51" i="25"/>
  <c r="CO50" i="25"/>
  <c r="CY50" i="25"/>
  <c r="CO49" i="25"/>
  <c r="CY49" i="25"/>
  <c r="CO48" i="25"/>
  <c r="CY48" i="25"/>
  <c r="CO47" i="25"/>
  <c r="CY47" i="25"/>
  <c r="CO46" i="25"/>
  <c r="CY46" i="25"/>
  <c r="CO45" i="25"/>
  <c r="CY45" i="25"/>
  <c r="CO44" i="25"/>
  <c r="CY44" i="25"/>
  <c r="CO43" i="25"/>
  <c r="CY43" i="25"/>
  <c r="CO42" i="25"/>
  <c r="CY42" i="25"/>
  <c r="CO41" i="25"/>
  <c r="CY41" i="25"/>
  <c r="CO40" i="25"/>
  <c r="CY40" i="25"/>
  <c r="CO39" i="25"/>
  <c r="CY39" i="25"/>
  <c r="CO38" i="25"/>
  <c r="CY38" i="25"/>
  <c r="CO37" i="25"/>
  <c r="CY37" i="25"/>
  <c r="CO36" i="25"/>
  <c r="CY36" i="25"/>
  <c r="CO35" i="25"/>
  <c r="CY35" i="25"/>
  <c r="CO34" i="25"/>
  <c r="CY34" i="25"/>
  <c r="CO33" i="25"/>
  <c r="CY33" i="25"/>
  <c r="CO32" i="25"/>
  <c r="CY32" i="25"/>
  <c r="CO31" i="25"/>
  <c r="CY31" i="25"/>
  <c r="CO30" i="25"/>
  <c r="CY30" i="25"/>
  <c r="CO29" i="25"/>
  <c r="CY29" i="25"/>
  <c r="CO28" i="25"/>
  <c r="CY28" i="25"/>
  <c r="CO27" i="25"/>
  <c r="CY27" i="25"/>
  <c r="CO26" i="25"/>
  <c r="CY26" i="25"/>
  <c r="CO25" i="25"/>
  <c r="CY25" i="25"/>
  <c r="CO24" i="25"/>
  <c r="CY24" i="25"/>
  <c r="CO23" i="25"/>
  <c r="CY23" i="25"/>
  <c r="CO22" i="25"/>
  <c r="CY22" i="25"/>
  <c r="CO21" i="25"/>
  <c r="CY21" i="25"/>
  <c r="CO20" i="25"/>
  <c r="CY20" i="25"/>
  <c r="CO19" i="25"/>
  <c r="CY19" i="25"/>
  <c r="CO18" i="25"/>
  <c r="CY18" i="25"/>
  <c r="AS18" i="25"/>
  <c r="BC18" i="25"/>
  <c r="AS19" i="25"/>
  <c r="BC19" i="25"/>
  <c r="AS20" i="25"/>
  <c r="BC20" i="25"/>
  <c r="AS21" i="25"/>
  <c r="BC21" i="25"/>
  <c r="AS22" i="25"/>
  <c r="BC22" i="25"/>
  <c r="AS23" i="25"/>
  <c r="BC23" i="25"/>
  <c r="AS24" i="25"/>
  <c r="BC24" i="25"/>
  <c r="AS25" i="25"/>
  <c r="BC25" i="25"/>
  <c r="AS26" i="25"/>
  <c r="BC26" i="25"/>
  <c r="AS27" i="25"/>
  <c r="BC27" i="25"/>
  <c r="AS28" i="25"/>
  <c r="BC28" i="25"/>
  <c r="AS29" i="25"/>
  <c r="BC29" i="25"/>
  <c r="AS30" i="25"/>
  <c r="BC30" i="25"/>
  <c r="AS31" i="25"/>
  <c r="BC31" i="25"/>
  <c r="AS32" i="25"/>
  <c r="BC32" i="25"/>
  <c r="AS33" i="25"/>
  <c r="BC33" i="25"/>
  <c r="AS34" i="25"/>
  <c r="BC34" i="25"/>
  <c r="AS35" i="25"/>
  <c r="BC35" i="25"/>
  <c r="AS36" i="25"/>
  <c r="BC36" i="25"/>
  <c r="AS37" i="25"/>
  <c r="BC37" i="25"/>
  <c r="AS38" i="25"/>
  <c r="BC38" i="25"/>
  <c r="AS39" i="25"/>
  <c r="BC39" i="25"/>
  <c r="AS40" i="25"/>
  <c r="BC40" i="25"/>
  <c r="AS41" i="25"/>
  <c r="BC41" i="25"/>
  <c r="AS42" i="25"/>
  <c r="BC42" i="25"/>
  <c r="AS43" i="25"/>
  <c r="BC43" i="25"/>
  <c r="AS44" i="25"/>
  <c r="BC44" i="25"/>
  <c r="AS45" i="25"/>
  <c r="BC45" i="25"/>
  <c r="AS46" i="25"/>
  <c r="BC46" i="25"/>
  <c r="AS47" i="25"/>
  <c r="BC47" i="25"/>
  <c r="AS48" i="25"/>
  <c r="BC48" i="25"/>
  <c r="AS49" i="25"/>
  <c r="BC49" i="25"/>
  <c r="AS50" i="25"/>
  <c r="BC50" i="25"/>
  <c r="AS51" i="25"/>
  <c r="BC51" i="25"/>
  <c r="AS52" i="25"/>
  <c r="BC52" i="25"/>
  <c r="AS53" i="25"/>
  <c r="BC53" i="25"/>
  <c r="AS54" i="25"/>
  <c r="BC54" i="25"/>
  <c r="AS55" i="25"/>
  <c r="BC55" i="25"/>
  <c r="AS56" i="25"/>
  <c r="BC56" i="25"/>
  <c r="AS57" i="25"/>
  <c r="BC57" i="25"/>
  <c r="AS58" i="25"/>
  <c r="BC58" i="25"/>
  <c r="AS59" i="25"/>
  <c r="BC59" i="25"/>
  <c r="AS60" i="25"/>
  <c r="BC60" i="25"/>
  <c r="AS61" i="25"/>
  <c r="BC61" i="25"/>
  <c r="AS62" i="25"/>
  <c r="BC62" i="25"/>
  <c r="AS63" i="25"/>
  <c r="BC63" i="25"/>
  <c r="AS64" i="25"/>
  <c r="BC64" i="25"/>
  <c r="AS65" i="25"/>
  <c r="BC65" i="25"/>
  <c r="AS66" i="25"/>
  <c r="BC66" i="25"/>
  <c r="AS67" i="25"/>
  <c r="BC67" i="25"/>
  <c r="AS68" i="25"/>
  <c r="BC68" i="25"/>
  <c r="AS69" i="25"/>
  <c r="BC69" i="25"/>
  <c r="AS70" i="25"/>
  <c r="BC70" i="25"/>
  <c r="AS71" i="25"/>
  <c r="BC71" i="25"/>
  <c r="AS72" i="25"/>
  <c r="BC72" i="25"/>
  <c r="AS73" i="25"/>
  <c r="BC73" i="25"/>
  <c r="AS74" i="25"/>
  <c r="BC74" i="25"/>
  <c r="AS75" i="25"/>
  <c r="BC75" i="25"/>
  <c r="AS76" i="25"/>
  <c r="BC76" i="25"/>
  <c r="AS77" i="25"/>
  <c r="BC77" i="25"/>
  <c r="AS78" i="25"/>
  <c r="BC78" i="25"/>
  <c r="AS79" i="25"/>
  <c r="BC79" i="25"/>
  <c r="AS80" i="25"/>
  <c r="BC80" i="25"/>
  <c r="AS81" i="25"/>
  <c r="BC81" i="25"/>
  <c r="AS82" i="25"/>
  <c r="BC82" i="25"/>
  <c r="AS83" i="25"/>
  <c r="BC83" i="25"/>
  <c r="AS84" i="25"/>
  <c r="BC84" i="25"/>
  <c r="AS85" i="25"/>
  <c r="BC85" i="25"/>
  <c r="AS86" i="25"/>
  <c r="BC86" i="25"/>
  <c r="AS87" i="25"/>
  <c r="BC87" i="25"/>
  <c r="AS88" i="25"/>
  <c r="BC88" i="25"/>
  <c r="AS89" i="25"/>
  <c r="BC89" i="25"/>
  <c r="AS90" i="25"/>
  <c r="BC90" i="25"/>
  <c r="AS91" i="25"/>
  <c r="BC91" i="25"/>
  <c r="AS92" i="25"/>
  <c r="BC92" i="25"/>
  <c r="AS93" i="25"/>
  <c r="BC93" i="25"/>
  <c r="AS94" i="25"/>
  <c r="BC94" i="25"/>
  <c r="AS95" i="25"/>
  <c r="BC95" i="25"/>
  <c r="AS96" i="25"/>
  <c r="BC96" i="25"/>
  <c r="AS97" i="25"/>
  <c r="BC97" i="25"/>
  <c r="AS98" i="25"/>
  <c r="BC98" i="25"/>
  <c r="AS99" i="25"/>
  <c r="BC99" i="25"/>
  <c r="AS100" i="25"/>
  <c r="BC100" i="25"/>
  <c r="AS101" i="25"/>
  <c r="BC101" i="25"/>
  <c r="AS102" i="25"/>
  <c r="BC102" i="25"/>
  <c r="AS103" i="25"/>
  <c r="BC103" i="25"/>
  <c r="AS104" i="25"/>
  <c r="BC104" i="25"/>
  <c r="AS105" i="25"/>
  <c r="BC105" i="25"/>
  <c r="AS106" i="25"/>
  <c r="BC106" i="25"/>
  <c r="AS107" i="25"/>
  <c r="BC107" i="25"/>
  <c r="X113" i="25"/>
  <c r="Y113" i="25"/>
  <c r="Z113" i="25"/>
  <c r="AB113" i="25"/>
  <c r="AD113" i="25"/>
  <c r="J113" i="25"/>
  <c r="K113" i="25"/>
  <c r="L113" i="25"/>
  <c r="N113" i="25"/>
  <c r="P113" i="25"/>
  <c r="CH107" i="25"/>
  <c r="B2687" i="33"/>
  <c r="CH106" i="25"/>
  <c r="B2660" i="33"/>
  <c r="CH105" i="25"/>
  <c r="B2633" i="33"/>
  <c r="CH104" i="25"/>
  <c r="B2606" i="33"/>
  <c r="CH103" i="25"/>
  <c r="B2579" i="33"/>
  <c r="CH102" i="25"/>
  <c r="B2552" i="33"/>
  <c r="CH101" i="25"/>
  <c r="B2525" i="33"/>
  <c r="CH100" i="25"/>
  <c r="B2498" i="33"/>
  <c r="CH99" i="25"/>
  <c r="B2471" i="33"/>
  <c r="CH98" i="25"/>
  <c r="B2444" i="33"/>
  <c r="CH97" i="25"/>
  <c r="B2417" i="33"/>
  <c r="CH96" i="25"/>
  <c r="B2390" i="33"/>
  <c r="CH95" i="25"/>
  <c r="B2363" i="33"/>
  <c r="CH94" i="25"/>
  <c r="B2336" i="33"/>
  <c r="CH93" i="25"/>
  <c r="B2309" i="33"/>
  <c r="CH92" i="25"/>
  <c r="B2282" i="33"/>
  <c r="CH91" i="25"/>
  <c r="B2255" i="33"/>
  <c r="CH90" i="25"/>
  <c r="B2228" i="33"/>
  <c r="CH89" i="25"/>
  <c r="B2201" i="33"/>
  <c r="CH88" i="25"/>
  <c r="B2174" i="33"/>
  <c r="CH87" i="25"/>
  <c r="B2147" i="33"/>
  <c r="CH86" i="25"/>
  <c r="B2120" i="33"/>
  <c r="CH85" i="25"/>
  <c r="B2093" i="33"/>
  <c r="CH84" i="25"/>
  <c r="B2066" i="33"/>
  <c r="CH83" i="25"/>
  <c r="B2039" i="33"/>
  <c r="CH82" i="25"/>
  <c r="B2012" i="33"/>
  <c r="CH81" i="25"/>
  <c r="B1985" i="33"/>
  <c r="CH80" i="25"/>
  <c r="B1958" i="33"/>
  <c r="CH79" i="25"/>
  <c r="B1931" i="33"/>
  <c r="CH78" i="25"/>
  <c r="B1904" i="33"/>
  <c r="CH77" i="25"/>
  <c r="B1877" i="33"/>
  <c r="CH76" i="25"/>
  <c r="B1850" i="33"/>
  <c r="CH75" i="25"/>
  <c r="B1823" i="33"/>
  <c r="CH74" i="25"/>
  <c r="B1796" i="33"/>
  <c r="CH73" i="25"/>
  <c r="B1769" i="33"/>
  <c r="CH72" i="25"/>
  <c r="B1742" i="33"/>
  <c r="CH71" i="25"/>
  <c r="B1715" i="33"/>
  <c r="CH70" i="25"/>
  <c r="B1688" i="33"/>
  <c r="CH69" i="25"/>
  <c r="B1661" i="33"/>
  <c r="CH68" i="25"/>
  <c r="B1634" i="33"/>
  <c r="CH67" i="25"/>
  <c r="B1607" i="33"/>
  <c r="CH66" i="25"/>
  <c r="B1580" i="33"/>
  <c r="CH65" i="25"/>
  <c r="B1553" i="33"/>
  <c r="CH64" i="25"/>
  <c r="B1526" i="33"/>
  <c r="CH63" i="25"/>
  <c r="B1499" i="33"/>
  <c r="CH62" i="25"/>
  <c r="B1472" i="33"/>
  <c r="CH61" i="25"/>
  <c r="B1445" i="33"/>
  <c r="CH60" i="25"/>
  <c r="B1418" i="33"/>
  <c r="CH59" i="25"/>
  <c r="B1391" i="33"/>
  <c r="CH58" i="25"/>
  <c r="B1364" i="33"/>
  <c r="CH57" i="25"/>
  <c r="B1337" i="33"/>
  <c r="CH56" i="25"/>
  <c r="B1310" i="33"/>
  <c r="CH55" i="25"/>
  <c r="B1283" i="33"/>
  <c r="CH54" i="25"/>
  <c r="B1256" i="33"/>
  <c r="CH53" i="25"/>
  <c r="B1229" i="33"/>
  <c r="CH52" i="25"/>
  <c r="B1202" i="33"/>
  <c r="CH51" i="25"/>
  <c r="B1175" i="33"/>
  <c r="CH50" i="25"/>
  <c r="B1148" i="33"/>
  <c r="CH49" i="25"/>
  <c r="B1121" i="33"/>
  <c r="CH48" i="25"/>
  <c r="B1094" i="33"/>
  <c r="CH47" i="25"/>
  <c r="B1067" i="33"/>
  <c r="CH46" i="25"/>
  <c r="B1040" i="33"/>
  <c r="CH45" i="25"/>
  <c r="B1013" i="33"/>
  <c r="CH44" i="25"/>
  <c r="B986" i="33"/>
  <c r="CH43" i="25"/>
  <c r="B959" i="33"/>
  <c r="CH42" i="25"/>
  <c r="B932" i="33"/>
  <c r="CH41" i="25"/>
  <c r="B905" i="33"/>
  <c r="CH40" i="25"/>
  <c r="B878" i="33"/>
  <c r="CH39" i="25"/>
  <c r="B851" i="33"/>
  <c r="CH38" i="25"/>
  <c r="B824" i="33"/>
  <c r="CH37" i="25"/>
  <c r="B797" i="33"/>
  <c r="CH36" i="25"/>
  <c r="B770" i="33"/>
  <c r="CH35" i="25"/>
  <c r="B743" i="33"/>
  <c r="CH34" i="25"/>
  <c r="B716" i="33"/>
  <c r="CH33" i="25"/>
  <c r="B689" i="33"/>
  <c r="CH32" i="25"/>
  <c r="B662" i="33"/>
  <c r="CH31" i="25"/>
  <c r="B635" i="33"/>
  <c r="CH30" i="25"/>
  <c r="B608" i="33"/>
  <c r="CH29" i="25"/>
  <c r="B581" i="33"/>
  <c r="CH28" i="25"/>
  <c r="B554" i="33"/>
  <c r="CH27" i="25"/>
  <c r="B527" i="33"/>
  <c r="CH26" i="25"/>
  <c r="B500" i="33"/>
  <c r="CH25" i="25"/>
  <c r="B473" i="33"/>
  <c r="CH24" i="25"/>
  <c r="B446" i="33"/>
  <c r="CH23" i="25"/>
  <c r="B419" i="33"/>
  <c r="CH22" i="25"/>
  <c r="B392" i="33"/>
  <c r="CH21" i="25"/>
  <c r="B365" i="33"/>
  <c r="CH20" i="25"/>
  <c r="B338" i="33"/>
  <c r="CH19" i="25"/>
  <c r="B311" i="33"/>
  <c r="CH18" i="25"/>
  <c r="B284" i="33"/>
  <c r="CH17" i="25"/>
  <c r="CH3" i="25"/>
  <c r="B257" i="33"/>
  <c r="CH16" i="25"/>
  <c r="B230" i="33"/>
  <c r="CH15" i="25"/>
  <c r="B203" i="33"/>
  <c r="CH14" i="25"/>
  <c r="B176" i="33"/>
  <c r="CH13" i="25"/>
  <c r="B149" i="33"/>
  <c r="CH12" i="25"/>
  <c r="B122" i="33"/>
  <c r="CH11" i="25"/>
  <c r="CZ3" i="25"/>
  <c r="B95" i="33"/>
  <c r="CH10" i="25"/>
  <c r="CT3" i="25"/>
  <c r="B68" i="33"/>
  <c r="CH9" i="25"/>
  <c r="CN3" i="25"/>
  <c r="B41" i="33"/>
  <c r="CH8" i="25"/>
  <c r="B14" i="33"/>
  <c r="G116" i="25"/>
  <c r="G115" i="25"/>
  <c r="G114" i="25"/>
  <c r="GK8" i="25"/>
  <c r="GK9" i="25"/>
  <c r="GK10" i="25"/>
  <c r="GK11" i="25"/>
  <c r="GK12" i="25"/>
  <c r="GK13" i="25"/>
  <c r="GK14" i="25"/>
  <c r="GK15" i="25"/>
  <c r="GK16" i="25"/>
  <c r="GK17" i="25"/>
  <c r="GK18" i="25"/>
  <c r="GK19" i="25"/>
  <c r="GK20" i="25"/>
  <c r="GK21" i="25"/>
  <c r="GK22" i="25"/>
  <c r="GK23" i="25"/>
  <c r="GK24" i="25"/>
  <c r="GK25" i="25"/>
  <c r="GK26" i="25"/>
  <c r="GK27" i="25"/>
  <c r="GK28" i="25"/>
  <c r="GK29" i="25"/>
  <c r="GK30" i="25"/>
  <c r="GK31" i="25"/>
  <c r="GK32" i="25"/>
  <c r="GK33" i="25"/>
  <c r="GK34" i="25"/>
  <c r="GK35" i="25"/>
  <c r="GK36" i="25"/>
  <c r="GK37" i="25"/>
  <c r="GK38" i="25"/>
  <c r="GK39" i="25"/>
  <c r="GK40" i="25"/>
  <c r="GK41" i="25"/>
  <c r="GK42" i="25"/>
  <c r="GK43" i="25"/>
  <c r="GK44" i="25"/>
  <c r="GK45" i="25"/>
  <c r="GK46" i="25"/>
  <c r="GK47" i="25"/>
  <c r="GK48" i="25"/>
  <c r="GK49" i="25"/>
  <c r="GK50" i="25"/>
  <c r="GK51" i="25"/>
  <c r="GK52" i="25"/>
  <c r="GK53" i="25"/>
  <c r="GK54" i="25"/>
  <c r="GK55" i="25"/>
  <c r="GK56" i="25"/>
  <c r="GK57" i="25"/>
  <c r="GK58" i="25"/>
  <c r="GK59" i="25"/>
  <c r="GK60" i="25"/>
  <c r="GK61" i="25"/>
  <c r="GK62" i="25"/>
  <c r="GK63" i="25"/>
  <c r="GK64" i="25"/>
  <c r="GK65" i="25"/>
  <c r="GK66" i="25"/>
  <c r="GK67" i="25"/>
  <c r="GK68" i="25"/>
  <c r="GK69" i="25"/>
  <c r="GK70" i="25"/>
  <c r="GK71" i="25"/>
  <c r="GK72" i="25"/>
  <c r="GK73" i="25"/>
  <c r="GK74" i="25"/>
  <c r="GK75" i="25"/>
  <c r="GK76" i="25"/>
  <c r="GK77" i="25"/>
  <c r="GK78" i="25"/>
  <c r="GK79" i="25"/>
  <c r="GK80" i="25"/>
  <c r="GK81" i="25"/>
  <c r="GK82" i="25"/>
  <c r="GK83" i="25"/>
  <c r="GK84" i="25"/>
  <c r="GK85" i="25"/>
  <c r="GK86" i="25"/>
  <c r="GK87" i="25"/>
  <c r="GK88" i="25"/>
  <c r="GK89" i="25"/>
  <c r="GK90" i="25"/>
  <c r="GK91" i="25"/>
  <c r="GK92" i="25"/>
  <c r="GK93" i="25"/>
  <c r="GK94" i="25"/>
  <c r="GK95" i="25"/>
  <c r="GK96" i="25"/>
  <c r="GK97" i="25"/>
  <c r="GK98" i="25"/>
  <c r="GK99" i="25"/>
  <c r="GK100" i="25"/>
  <c r="GK101" i="25"/>
  <c r="GK102" i="25"/>
  <c r="GK103" i="25"/>
  <c r="GK104" i="25"/>
  <c r="GK105" i="25"/>
  <c r="GK106" i="25"/>
  <c r="GK107" i="25"/>
  <c r="HM9" i="25"/>
  <c r="HM10" i="25"/>
  <c r="HM11" i="25"/>
  <c r="HM12" i="25"/>
  <c r="HM13" i="25"/>
  <c r="HM14" i="25"/>
  <c r="HM16" i="25"/>
  <c r="HM8" i="25"/>
  <c r="HO8" i="25"/>
  <c r="AL8" i="25"/>
  <c r="FG8" i="25"/>
  <c r="AL9" i="25"/>
  <c r="FG9" i="25"/>
  <c r="AL10" i="25"/>
  <c r="FG10" i="25"/>
  <c r="AL11" i="25"/>
  <c r="FG11" i="25"/>
  <c r="AL12" i="25"/>
  <c r="FG12" i="25"/>
  <c r="AL13" i="25"/>
  <c r="FG13" i="25"/>
  <c r="AL14" i="25"/>
  <c r="FG14" i="25"/>
  <c r="AL15" i="25"/>
  <c r="FG15" i="25"/>
  <c r="AL16" i="25"/>
  <c r="FG16" i="25"/>
  <c r="AL17" i="25"/>
  <c r="FG17" i="25"/>
  <c r="AL18" i="25"/>
  <c r="FG18" i="25"/>
  <c r="AL19" i="25"/>
  <c r="FG19" i="25"/>
  <c r="AL20" i="25"/>
  <c r="FG20" i="25"/>
  <c r="AL21" i="25"/>
  <c r="FG21" i="25"/>
  <c r="AL22" i="25"/>
  <c r="FG22" i="25"/>
  <c r="AL23" i="25"/>
  <c r="FG23" i="25"/>
  <c r="AL24" i="25"/>
  <c r="FG24" i="25"/>
  <c r="AL25" i="25"/>
  <c r="FG25" i="25"/>
  <c r="AL26" i="25"/>
  <c r="FG26" i="25"/>
  <c r="AL27" i="25"/>
  <c r="FG27" i="25"/>
  <c r="AL28" i="25"/>
  <c r="FG28" i="25"/>
  <c r="AL29" i="25"/>
  <c r="FG29" i="25"/>
  <c r="AL30" i="25"/>
  <c r="FG30" i="25"/>
  <c r="AL31" i="25"/>
  <c r="FG31" i="25"/>
  <c r="AL32" i="25"/>
  <c r="FG32" i="25"/>
  <c r="AL33" i="25"/>
  <c r="FG33" i="25"/>
  <c r="AL34" i="25"/>
  <c r="FG34" i="25"/>
  <c r="AL35" i="25"/>
  <c r="FG35" i="25"/>
  <c r="AL36" i="25"/>
  <c r="FG36" i="25"/>
  <c r="AL37" i="25"/>
  <c r="FG37" i="25"/>
  <c r="AL38" i="25"/>
  <c r="FG38" i="25"/>
  <c r="AL39" i="25"/>
  <c r="FG39" i="25"/>
  <c r="AL40" i="25"/>
  <c r="FG40" i="25"/>
  <c r="AL41" i="25"/>
  <c r="FG41" i="25"/>
  <c r="AL42" i="25"/>
  <c r="FG42" i="25"/>
  <c r="AL43" i="25"/>
  <c r="FG43" i="25"/>
  <c r="AL44" i="25"/>
  <c r="FG44" i="25"/>
  <c r="AL45" i="25"/>
  <c r="FG45" i="25"/>
  <c r="AL46" i="25"/>
  <c r="FG46" i="25"/>
  <c r="AL47" i="25"/>
  <c r="FG47" i="25"/>
  <c r="AL48" i="25"/>
  <c r="FG48" i="25"/>
  <c r="AL49" i="25"/>
  <c r="FG49" i="25"/>
  <c r="AL62" i="25"/>
  <c r="FG62" i="25"/>
  <c r="AL64" i="25"/>
  <c r="FG64" i="25"/>
  <c r="AL63" i="25"/>
  <c r="FG63" i="25"/>
  <c r="AL65" i="25"/>
  <c r="FG65" i="25"/>
  <c r="AL66" i="25"/>
  <c r="FG66" i="25"/>
  <c r="AL67" i="25"/>
  <c r="FG67" i="25"/>
  <c r="AL68" i="25"/>
  <c r="FG68" i="25"/>
  <c r="AL69" i="25"/>
  <c r="FG69" i="25"/>
  <c r="AL70" i="25"/>
  <c r="FG70" i="25"/>
  <c r="AL71" i="25"/>
  <c r="FG71" i="25"/>
  <c r="AL72" i="25"/>
  <c r="FG72" i="25"/>
  <c r="AL73" i="25"/>
  <c r="FG73" i="25"/>
  <c r="AL74" i="25"/>
  <c r="FG74" i="25"/>
  <c r="AL75" i="25"/>
  <c r="FG75" i="25"/>
  <c r="AL76" i="25"/>
  <c r="FG76" i="25"/>
  <c r="AL77" i="25"/>
  <c r="FG77" i="25"/>
  <c r="AL78" i="25"/>
  <c r="FG78" i="25"/>
  <c r="AL79" i="25"/>
  <c r="FG79" i="25"/>
  <c r="AL80" i="25"/>
  <c r="FG80" i="25"/>
  <c r="AL81" i="25"/>
  <c r="FG81" i="25"/>
  <c r="AL82" i="25"/>
  <c r="FG82" i="25"/>
  <c r="AL83" i="25"/>
  <c r="FG83" i="25"/>
  <c r="AL84" i="25"/>
  <c r="FG84" i="25"/>
  <c r="AL85" i="25"/>
  <c r="FG85" i="25"/>
  <c r="AL86" i="25"/>
  <c r="FG86" i="25"/>
  <c r="AL87" i="25"/>
  <c r="FG87" i="25"/>
  <c r="AL88" i="25"/>
  <c r="FG88" i="25"/>
  <c r="AL89" i="25"/>
  <c r="FG89" i="25"/>
  <c r="AL90" i="25"/>
  <c r="FG90" i="25"/>
  <c r="AL91" i="25"/>
  <c r="FG91" i="25"/>
  <c r="AL92" i="25"/>
  <c r="FG92" i="25"/>
  <c r="AL93" i="25"/>
  <c r="FG93" i="25"/>
  <c r="AL94" i="25"/>
  <c r="FG94" i="25"/>
  <c r="AL95" i="25"/>
  <c r="FG95" i="25"/>
  <c r="AL96" i="25"/>
  <c r="FG96" i="25"/>
  <c r="AL97" i="25"/>
  <c r="FG97" i="25"/>
  <c r="AL98" i="25"/>
  <c r="FG98" i="25"/>
  <c r="AL99" i="25"/>
  <c r="FG99" i="25"/>
  <c r="AL100" i="25"/>
  <c r="FG100" i="25"/>
  <c r="AL101" i="25"/>
  <c r="FG101" i="25"/>
  <c r="AL102" i="25"/>
  <c r="FG102" i="25"/>
  <c r="AL103" i="25"/>
  <c r="FG103" i="25"/>
  <c r="AL104" i="25"/>
  <c r="FG104" i="25"/>
  <c r="AL105" i="25"/>
  <c r="FG105" i="25"/>
  <c r="AL106" i="25"/>
  <c r="FG106" i="25"/>
  <c r="AL107" i="25"/>
  <c r="FG107" i="25"/>
  <c r="AL50" i="25"/>
  <c r="FG50" i="25"/>
  <c r="AL51" i="25"/>
  <c r="FG51" i="25"/>
  <c r="AL52" i="25"/>
  <c r="FG52" i="25"/>
  <c r="AL53" i="25"/>
  <c r="FG53" i="25"/>
  <c r="AL54" i="25"/>
  <c r="FG54" i="25"/>
  <c r="AL55" i="25"/>
  <c r="FG55" i="25"/>
  <c r="AL56" i="25"/>
  <c r="FG56" i="25"/>
  <c r="AL57" i="25"/>
  <c r="FG57" i="25"/>
  <c r="AL58" i="25"/>
  <c r="FG58" i="25"/>
  <c r="AL59" i="25"/>
  <c r="FG59" i="25"/>
  <c r="AL60" i="25"/>
  <c r="FG60" i="25"/>
  <c r="AL61" i="25"/>
  <c r="FG61" i="25"/>
  <c r="F116" i="9"/>
  <c r="HN14" i="25"/>
  <c r="F114" i="9"/>
  <c r="HN12" i="25"/>
  <c r="H8" i="9"/>
  <c r="H9" i="9"/>
  <c r="H10"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F110" i="9"/>
  <c r="HN8" i="25"/>
  <c r="HN15" i="25"/>
  <c r="G10" i="33"/>
  <c r="D10" i="33"/>
  <c r="E10" i="33"/>
  <c r="F10" i="33"/>
  <c r="J10" i="33"/>
  <c r="O10" i="33"/>
  <c r="Q10" i="33"/>
  <c r="G11" i="33"/>
  <c r="D11" i="33"/>
  <c r="E11" i="33"/>
  <c r="F11" i="33"/>
  <c r="J11" i="33"/>
  <c r="O11" i="33"/>
  <c r="Q11" i="33"/>
  <c r="G12" i="33"/>
  <c r="D12" i="33"/>
  <c r="E12" i="33"/>
  <c r="F12" i="33"/>
  <c r="J12" i="33"/>
  <c r="O12" i="33"/>
  <c r="H12" i="33"/>
  <c r="P12" i="33"/>
  <c r="Q12" i="33"/>
  <c r="G13" i="33"/>
  <c r="D13" i="33"/>
  <c r="E13" i="33"/>
  <c r="F13" i="33"/>
  <c r="J13" i="33"/>
  <c r="O13" i="33"/>
  <c r="H13" i="33"/>
  <c r="P13" i="33"/>
  <c r="Q13" i="33"/>
  <c r="G14" i="33"/>
  <c r="D14" i="33"/>
  <c r="E14" i="33"/>
  <c r="F14" i="33"/>
  <c r="J14" i="33"/>
  <c r="O14" i="33"/>
  <c r="H14" i="33"/>
  <c r="P14" i="33"/>
  <c r="Q14" i="33"/>
  <c r="Q15" i="33"/>
  <c r="N10" i="33"/>
  <c r="N11" i="33"/>
  <c r="N12" i="33"/>
  <c r="N13" i="33"/>
  <c r="N14" i="33"/>
  <c r="N15" i="33"/>
  <c r="N16" i="33"/>
  <c r="L16" i="33"/>
  <c r="J15" i="33"/>
  <c r="D15" i="33"/>
  <c r="D16" i="33"/>
  <c r="E15" i="33"/>
  <c r="E16" i="33"/>
  <c r="F15" i="33"/>
  <c r="F16" i="33"/>
  <c r="I10" i="33"/>
  <c r="I11" i="33"/>
  <c r="I12" i="33"/>
  <c r="I13" i="33"/>
  <c r="I14" i="33"/>
  <c r="I15" i="33"/>
  <c r="H18" i="33"/>
  <c r="I16" i="33"/>
  <c r="H15" i="33"/>
  <c r="H11" i="33"/>
  <c r="H16" i="33"/>
  <c r="G16" i="33"/>
  <c r="J16" i="33"/>
  <c r="O16" i="33"/>
  <c r="P16" i="33"/>
  <c r="Q16" i="33"/>
  <c r="S10" i="33"/>
  <c r="S11" i="33"/>
  <c r="S12" i="33"/>
  <c r="S13" i="33"/>
  <c r="S14" i="33"/>
  <c r="S15" i="33"/>
  <c r="V10" i="33"/>
  <c r="V11" i="33"/>
  <c r="V12" i="33"/>
  <c r="T13" i="33"/>
  <c r="V13" i="33"/>
  <c r="V14" i="33"/>
  <c r="V15" i="33"/>
  <c r="AT8" i="9"/>
  <c r="AT9" i="9"/>
  <c r="AT10" i="9"/>
  <c r="AT11" i="9"/>
  <c r="AT12" i="9"/>
  <c r="AT13" i="9"/>
  <c r="AT14" i="9"/>
  <c r="AT15" i="9"/>
  <c r="AT16" i="9"/>
  <c r="AT17" i="9"/>
  <c r="AT18" i="9"/>
  <c r="AT19" i="9"/>
  <c r="AT20" i="9"/>
  <c r="AT21" i="9"/>
  <c r="AT22" i="9"/>
  <c r="AT23" i="9"/>
  <c r="AT24" i="9"/>
  <c r="AT25" i="9"/>
  <c r="AT26" i="9"/>
  <c r="AT27" i="9"/>
  <c r="AT28" i="9"/>
  <c r="AT29" i="9"/>
  <c r="AT30" i="9"/>
  <c r="AT31" i="9"/>
  <c r="AT32" i="9"/>
  <c r="AT33" i="9"/>
  <c r="AT34" i="9"/>
  <c r="AT35" i="9"/>
  <c r="AT36" i="9"/>
  <c r="AT37" i="9"/>
  <c r="AT38" i="9"/>
  <c r="AT39" i="9"/>
  <c r="AT40" i="9"/>
  <c r="AT41" i="9"/>
  <c r="AT42" i="9"/>
  <c r="AT43" i="9"/>
  <c r="AT44" i="9"/>
  <c r="AT45" i="9"/>
  <c r="AT46" i="9"/>
  <c r="AT47" i="9"/>
  <c r="AT48" i="9"/>
  <c r="AT49" i="9"/>
  <c r="AT62" i="9"/>
  <c r="AT64" i="9"/>
  <c r="AT63" i="9"/>
  <c r="AT65" i="9"/>
  <c r="AT66" i="9"/>
  <c r="AT67" i="9"/>
  <c r="AT68" i="9"/>
  <c r="AT69" i="9"/>
  <c r="AT70" i="9"/>
  <c r="AT71" i="9"/>
  <c r="AT72" i="9"/>
  <c r="AT73" i="9"/>
  <c r="AT74" i="9"/>
  <c r="AT75"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1" i="9"/>
  <c r="AT102" i="9"/>
  <c r="AT103" i="9"/>
  <c r="AT104" i="9"/>
  <c r="AT105" i="9"/>
  <c r="AT106" i="9"/>
  <c r="AT107" i="9"/>
  <c r="AT50" i="9"/>
  <c r="AT51" i="9"/>
  <c r="AT52" i="9"/>
  <c r="AT53" i="9"/>
  <c r="AT54" i="9"/>
  <c r="AT55" i="9"/>
  <c r="AT56" i="9"/>
  <c r="AT57" i="9"/>
  <c r="AT58" i="9"/>
  <c r="AT59" i="9"/>
  <c r="AT60" i="9"/>
  <c r="AT61" i="9"/>
  <c r="F112" i="9"/>
  <c r="HN10" i="25"/>
  <c r="F113" i="9"/>
  <c r="HN11" i="25"/>
  <c r="F111" i="9"/>
  <c r="HN9" i="25"/>
  <c r="GH109" i="25"/>
  <c r="HN6" i="25"/>
  <c r="AK7" i="25"/>
  <c r="W7" i="25"/>
  <c r="CB3" i="25"/>
  <c r="BV3" i="25"/>
  <c r="BP3" i="25"/>
  <c r="BJ3" i="25"/>
  <c r="BD3" i="25"/>
  <c r="AX3" i="25"/>
  <c r="AR3" i="25"/>
  <c r="AL3" i="25"/>
  <c r="EO7" i="25"/>
  <c r="EP7" i="25"/>
  <c r="EQ7" i="25"/>
  <c r="ER7" i="25"/>
  <c r="ES7" i="25"/>
  <c r="ET7" i="25"/>
  <c r="EU7" i="25"/>
  <c r="EV7" i="25"/>
  <c r="EW7" i="25"/>
  <c r="EX7" i="25"/>
  <c r="ER9" i="25"/>
  <c r="ER11" i="25"/>
  <c r="ER13" i="25"/>
  <c r="ER15" i="25"/>
  <c r="ER17" i="25"/>
  <c r="ER19" i="25"/>
  <c r="ER21" i="25"/>
  <c r="ER23" i="25"/>
  <c r="ER25" i="25"/>
  <c r="ER27" i="25"/>
  <c r="ER29" i="25"/>
  <c r="ER31" i="25"/>
  <c r="ER33" i="25"/>
  <c r="ER35" i="25"/>
  <c r="ER37" i="25"/>
  <c r="ER39" i="25"/>
  <c r="ER41" i="25"/>
  <c r="ER43" i="25"/>
  <c r="ER45" i="25"/>
  <c r="ER47" i="25"/>
  <c r="ER49" i="25"/>
  <c r="ER51" i="25"/>
  <c r="ER53" i="25"/>
  <c r="ER55" i="25"/>
  <c r="ER57" i="25"/>
  <c r="EV6" i="25"/>
  <c r="ER6" i="25"/>
  <c r="EW5" i="25"/>
  <c r="EU5" i="25"/>
  <c r="ES5" i="25"/>
  <c r="EQ5" i="25"/>
  <c r="EO5" i="25"/>
  <c r="EV61" i="25"/>
  <c r="ET61" i="25"/>
  <c r="ER61" i="25"/>
  <c r="EP61" i="25"/>
  <c r="EV60" i="25"/>
  <c r="ET60" i="25"/>
  <c r="ER60" i="25"/>
  <c r="EP60" i="25"/>
  <c r="EV59" i="25"/>
  <c r="ET59" i="25"/>
  <c r="ER59" i="25"/>
  <c r="EP59" i="25"/>
  <c r="EV58" i="25"/>
  <c r="ET58" i="25"/>
  <c r="ER58" i="25"/>
  <c r="EP58" i="25"/>
  <c r="EV57" i="25"/>
  <c r="ET57" i="25"/>
  <c r="EP57" i="25"/>
  <c r="EV56" i="25"/>
  <c r="ET56" i="25"/>
  <c r="ER56" i="25"/>
  <c r="EP56" i="25"/>
  <c r="EV55" i="25"/>
  <c r="ET55" i="25"/>
  <c r="EP55" i="25"/>
  <c r="EV54" i="25"/>
  <c r="ET54" i="25"/>
  <c r="ER54" i="25"/>
  <c r="EP54" i="25"/>
  <c r="EV53" i="25"/>
  <c r="ET53" i="25"/>
  <c r="EP53" i="25"/>
  <c r="EV52" i="25"/>
  <c r="ET52" i="25"/>
  <c r="ER52" i="25"/>
  <c r="EP52" i="25"/>
  <c r="EV51" i="25"/>
  <c r="ET51" i="25"/>
  <c r="EP51" i="25"/>
  <c r="EV50" i="25"/>
  <c r="ET50" i="25"/>
  <c r="ER50" i="25"/>
  <c r="EP50" i="25"/>
  <c r="EV49" i="25"/>
  <c r="ET49" i="25"/>
  <c r="EP49" i="25"/>
  <c r="EV48" i="25"/>
  <c r="ET48" i="25"/>
  <c r="ER48" i="25"/>
  <c r="EP48" i="25"/>
  <c r="EV47" i="25"/>
  <c r="ET47" i="25"/>
  <c r="EP47" i="25"/>
  <c r="EV46" i="25"/>
  <c r="ET46" i="25"/>
  <c r="ER46" i="25"/>
  <c r="EP46" i="25"/>
  <c r="EV45" i="25"/>
  <c r="ET45" i="25"/>
  <c r="EP45" i="25"/>
  <c r="EV44" i="25"/>
  <c r="ET44" i="25"/>
  <c r="ER44" i="25"/>
  <c r="EP44" i="25"/>
  <c r="EV43" i="25"/>
  <c r="ET43" i="25"/>
  <c r="EP43" i="25"/>
  <c r="EV42" i="25"/>
  <c r="ET42" i="25"/>
  <c r="ER42" i="25"/>
  <c r="EP42" i="25"/>
  <c r="EV41" i="25"/>
  <c r="ET41" i="25"/>
  <c r="EP41" i="25"/>
  <c r="EV40" i="25"/>
  <c r="ET40" i="25"/>
  <c r="ER40" i="25"/>
  <c r="EP40" i="25"/>
  <c r="EV39" i="25"/>
  <c r="ET39" i="25"/>
  <c r="EP39" i="25"/>
  <c r="EV38" i="25"/>
  <c r="ET38" i="25"/>
  <c r="ER38" i="25"/>
  <c r="EP38" i="25"/>
  <c r="EV37" i="25"/>
  <c r="ET37" i="25"/>
  <c r="EP37" i="25"/>
  <c r="EV36" i="25"/>
  <c r="ET36" i="25"/>
  <c r="ER36" i="25"/>
  <c r="EP36" i="25"/>
  <c r="EV35" i="25"/>
  <c r="ET35" i="25"/>
  <c r="EP35" i="25"/>
  <c r="EV34" i="25"/>
  <c r="ET34" i="25"/>
  <c r="ER34" i="25"/>
  <c r="EP34" i="25"/>
  <c r="EV33" i="25"/>
  <c r="ET33" i="25"/>
  <c r="EP33" i="25"/>
  <c r="EV32" i="25"/>
  <c r="ET32" i="25"/>
  <c r="ER32" i="25"/>
  <c r="EP32" i="25"/>
  <c r="EV31" i="25"/>
  <c r="ET31" i="25"/>
  <c r="EP31" i="25"/>
  <c r="EV30" i="25"/>
  <c r="ET30" i="25"/>
  <c r="ER30" i="25"/>
  <c r="EP30" i="25"/>
  <c r="EV29" i="25"/>
  <c r="ET29" i="25"/>
  <c r="EP29" i="25"/>
  <c r="EV28" i="25"/>
  <c r="ET28" i="25"/>
  <c r="ER28" i="25"/>
  <c r="EP28" i="25"/>
  <c r="EV27" i="25"/>
  <c r="ET27" i="25"/>
  <c r="EP27" i="25"/>
  <c r="EV26" i="25"/>
  <c r="ET26" i="25"/>
  <c r="ER26" i="25"/>
  <c r="EP26" i="25"/>
  <c r="EV25" i="25"/>
  <c r="ET25" i="25"/>
  <c r="EP25" i="25"/>
  <c r="EV24" i="25"/>
  <c r="ET24" i="25"/>
  <c r="ER24" i="25"/>
  <c r="EP24" i="25"/>
  <c r="EV23" i="25"/>
  <c r="ET23" i="25"/>
  <c r="EP23" i="25"/>
  <c r="EV22" i="25"/>
  <c r="ET22" i="25"/>
  <c r="ER22" i="25"/>
  <c r="EP22" i="25"/>
  <c r="EV21" i="25"/>
  <c r="ET21" i="25"/>
  <c r="EP21" i="25"/>
  <c r="EV20" i="25"/>
  <c r="ET20" i="25"/>
  <c r="ER20" i="25"/>
  <c r="EP20" i="25"/>
  <c r="EV19" i="25"/>
  <c r="ET19" i="25"/>
  <c r="EP19" i="25"/>
  <c r="EV18" i="25"/>
  <c r="ET18" i="25"/>
  <c r="ER18" i="25"/>
  <c r="EP18" i="25"/>
  <c r="EV17" i="25"/>
  <c r="ET17" i="25"/>
  <c r="EP17" i="25"/>
  <c r="EV16" i="25"/>
  <c r="ET16" i="25"/>
  <c r="ER16" i="25"/>
  <c r="EP16" i="25"/>
  <c r="EV15" i="25"/>
  <c r="ET15" i="25"/>
  <c r="EP15" i="25"/>
  <c r="EV14" i="25"/>
  <c r="ET14" i="25"/>
  <c r="ER14" i="25"/>
  <c r="EP14" i="25"/>
  <c r="EV13" i="25"/>
  <c r="ET13" i="25"/>
  <c r="EP13" i="25"/>
  <c r="EV12" i="25"/>
  <c r="ET12" i="25"/>
  <c r="ER12" i="25"/>
  <c r="EP12" i="25"/>
  <c r="EV11" i="25"/>
  <c r="ET11" i="25"/>
  <c r="EP11" i="25"/>
  <c r="EV10" i="25"/>
  <c r="ET10" i="25"/>
  <c r="ER10" i="25"/>
  <c r="EP10" i="25"/>
  <c r="EV9" i="25"/>
  <c r="ET9" i="25"/>
  <c r="EP9" i="25"/>
  <c r="EV8" i="25"/>
  <c r="ET8" i="25"/>
  <c r="ER8" i="25"/>
  <c r="EP8" i="25"/>
  <c r="EX6" i="25"/>
  <c r="EP6" i="25"/>
  <c r="ET6" i="25"/>
  <c r="EO6" i="25"/>
  <c r="EO61" i="25"/>
  <c r="EO59" i="25"/>
  <c r="EO57" i="25"/>
  <c r="EO55" i="25"/>
  <c r="EO53" i="25"/>
  <c r="EO51" i="25"/>
  <c r="EO49" i="25"/>
  <c r="EO47" i="25"/>
  <c r="EO45" i="25"/>
  <c r="EO43" i="25"/>
  <c r="EO41" i="25"/>
  <c r="EO39" i="25"/>
  <c r="EO37" i="25"/>
  <c r="EO35" i="25"/>
  <c r="EO60" i="25"/>
  <c r="EO58" i="25"/>
  <c r="EO56" i="25"/>
  <c r="EO54" i="25"/>
  <c r="EO52" i="25"/>
  <c r="EO50" i="25"/>
  <c r="EO48" i="25"/>
  <c r="EO46" i="25"/>
  <c r="EO44" i="25"/>
  <c r="EO42" i="25"/>
  <c r="EO40" i="25"/>
  <c r="EO38" i="25"/>
  <c r="EO36" i="25"/>
  <c r="EO8" i="25"/>
  <c r="EO15" i="25"/>
  <c r="EO32" i="25"/>
  <c r="EO28" i="25"/>
  <c r="EO24" i="25"/>
  <c r="EO20" i="25"/>
  <c r="EO16" i="25"/>
  <c r="EO13" i="25"/>
  <c r="EO11" i="25"/>
  <c r="EO9" i="25"/>
  <c r="EO17" i="25"/>
  <c r="EO34" i="25"/>
  <c r="EO30" i="25"/>
  <c r="EO26" i="25"/>
  <c r="EO22" i="25"/>
  <c r="EO18" i="25"/>
  <c r="EO33" i="25"/>
  <c r="EO31" i="25"/>
  <c r="EO29" i="25"/>
  <c r="EO27" i="25"/>
  <c r="EO25" i="25"/>
  <c r="EO23" i="25"/>
  <c r="EO21" i="25"/>
  <c r="EO19" i="25"/>
  <c r="EO14" i="25"/>
  <c r="EO12" i="25"/>
  <c r="EO10" i="25"/>
  <c r="EQ6" i="25"/>
  <c r="EQ36" i="25"/>
  <c r="EQ38" i="25"/>
  <c r="EQ40" i="25"/>
  <c r="EQ42" i="25"/>
  <c r="EQ44" i="25"/>
  <c r="EQ46" i="25"/>
  <c r="EQ48" i="25"/>
  <c r="EQ50" i="25"/>
  <c r="EQ52" i="25"/>
  <c r="EQ54" i="25"/>
  <c r="EQ56" i="25"/>
  <c r="EQ58" i="25"/>
  <c r="EQ60" i="25"/>
  <c r="EQ35" i="25"/>
  <c r="EQ37" i="25"/>
  <c r="EQ39" i="25"/>
  <c r="EQ41" i="25"/>
  <c r="EQ43" i="25"/>
  <c r="EQ45" i="25"/>
  <c r="EQ47" i="25"/>
  <c r="EQ49" i="25"/>
  <c r="EQ51" i="25"/>
  <c r="EQ53" i="25"/>
  <c r="EQ55" i="25"/>
  <c r="EQ57" i="25"/>
  <c r="EQ59" i="25"/>
  <c r="EQ61" i="25"/>
  <c r="ES6" i="25"/>
  <c r="EQ10" i="25"/>
  <c r="EQ12" i="25"/>
  <c r="EQ14" i="25"/>
  <c r="EQ19" i="25"/>
  <c r="EQ21" i="25"/>
  <c r="EQ23" i="25"/>
  <c r="EQ25" i="25"/>
  <c r="EQ27" i="25"/>
  <c r="EQ29" i="25"/>
  <c r="EQ31" i="25"/>
  <c r="EQ33" i="25"/>
  <c r="EQ17" i="25"/>
  <c r="EQ9" i="25"/>
  <c r="EQ11" i="25"/>
  <c r="EQ13" i="25"/>
  <c r="EQ15" i="25"/>
  <c r="EQ8" i="25"/>
  <c r="EQ18" i="25"/>
  <c r="EQ22" i="25"/>
  <c r="EQ26" i="25"/>
  <c r="EQ30" i="25"/>
  <c r="EQ34" i="25"/>
  <c r="EQ16" i="25"/>
  <c r="EQ20" i="25"/>
  <c r="EQ24" i="25"/>
  <c r="EQ28" i="25"/>
  <c r="EQ32" i="25"/>
  <c r="I4" i="25"/>
  <c r="H4" i="25"/>
  <c r="G4" i="25"/>
  <c r="AR1" i="3"/>
  <c r="I1" i="3"/>
  <c r="ES61" i="25"/>
  <c r="ES59" i="25"/>
  <c r="ES57" i="25"/>
  <c r="ES55" i="25"/>
  <c r="ES53" i="25"/>
  <c r="ES51" i="25"/>
  <c r="ES49" i="25"/>
  <c r="ES47" i="25"/>
  <c r="ES45" i="25"/>
  <c r="ES43" i="25"/>
  <c r="ES41" i="25"/>
  <c r="ES39" i="25"/>
  <c r="ES37" i="25"/>
  <c r="ES35" i="25"/>
  <c r="ES60" i="25"/>
  <c r="ES58" i="25"/>
  <c r="ES56" i="25"/>
  <c r="ES54" i="25"/>
  <c r="ES52" i="25"/>
  <c r="ES50" i="25"/>
  <c r="ES48" i="25"/>
  <c r="ES46" i="25"/>
  <c r="ES44" i="25"/>
  <c r="ES42" i="25"/>
  <c r="ES40" i="25"/>
  <c r="ES38" i="25"/>
  <c r="ES36" i="25"/>
  <c r="ES32" i="25"/>
  <c r="ES28" i="25"/>
  <c r="ES24" i="25"/>
  <c r="ES20" i="25"/>
  <c r="ES16" i="25"/>
  <c r="ES34" i="25"/>
  <c r="ES30" i="25"/>
  <c r="ES26" i="25"/>
  <c r="ES22" i="25"/>
  <c r="ES18" i="25"/>
  <c r="ES8" i="25"/>
  <c r="ES15" i="25"/>
  <c r="ES13" i="25"/>
  <c r="ES11" i="25"/>
  <c r="ES9" i="25"/>
  <c r="ES17" i="25"/>
  <c r="ES33" i="25"/>
  <c r="ES31" i="25"/>
  <c r="ES29" i="25"/>
  <c r="ES27" i="25"/>
  <c r="ES25" i="25"/>
  <c r="ES23" i="25"/>
  <c r="ES21" i="25"/>
  <c r="ES19" i="25"/>
  <c r="ES14" i="25"/>
  <c r="ES12" i="25"/>
  <c r="ES10" i="25"/>
  <c r="EW6" i="25"/>
  <c r="EU6" i="25"/>
  <c r="F2" i="15"/>
  <c r="E2" i="15"/>
  <c r="EU36" i="25"/>
  <c r="EU38" i="25"/>
  <c r="EU40" i="25"/>
  <c r="EU42" i="25"/>
  <c r="EU44" i="25"/>
  <c r="EU46" i="25"/>
  <c r="EU48" i="25"/>
  <c r="EU50" i="25"/>
  <c r="EU52" i="25"/>
  <c r="EU54" i="25"/>
  <c r="EU56" i="25"/>
  <c r="EU58" i="25"/>
  <c r="EU60" i="25"/>
  <c r="EU35" i="25"/>
  <c r="EU37" i="25"/>
  <c r="EU39" i="25"/>
  <c r="EU41" i="25"/>
  <c r="EU43" i="25"/>
  <c r="EU45" i="25"/>
  <c r="EU47" i="25"/>
  <c r="EU49" i="25"/>
  <c r="EU51" i="25"/>
  <c r="EU53" i="25"/>
  <c r="EU55" i="25"/>
  <c r="EU57" i="25"/>
  <c r="EU59" i="25"/>
  <c r="EU61" i="25"/>
  <c r="EU10" i="25"/>
  <c r="EU12" i="25"/>
  <c r="EU14" i="25"/>
  <c r="EU19" i="25"/>
  <c r="EU21" i="25"/>
  <c r="EU23" i="25"/>
  <c r="EU25" i="25"/>
  <c r="EU27" i="25"/>
  <c r="EU29" i="25"/>
  <c r="EU31" i="25"/>
  <c r="EU33" i="25"/>
  <c r="EU17" i="25"/>
  <c r="EU9" i="25"/>
  <c r="EU11" i="25"/>
  <c r="EU13" i="25"/>
  <c r="EU15" i="25"/>
  <c r="EU8" i="25"/>
  <c r="EU18" i="25"/>
  <c r="EU22" i="25"/>
  <c r="EU26" i="25"/>
  <c r="EU30" i="25"/>
  <c r="EU34" i="25"/>
  <c r="EU16" i="25"/>
  <c r="EU20" i="25"/>
  <c r="EU24" i="25"/>
  <c r="EU28" i="25"/>
  <c r="EU32" i="25"/>
  <c r="F4" i="25"/>
  <c r="E2" i="9"/>
  <c r="D2" i="15"/>
  <c r="D3" i="9"/>
  <c r="AU78" i="9"/>
  <c r="AU74" i="9"/>
  <c r="AU70" i="9"/>
  <c r="AU66" i="9"/>
  <c r="AU62" i="9"/>
  <c r="AU58" i="9"/>
  <c r="AU54" i="9"/>
  <c r="AU50" i="9"/>
  <c r="AU46" i="9"/>
  <c r="R42" i="15"/>
  <c r="R38" i="15"/>
  <c r="AU34" i="9"/>
  <c r="AU30" i="9"/>
  <c r="AU28" i="9"/>
  <c r="AU26" i="9"/>
  <c r="AU24" i="9"/>
  <c r="AU22" i="9"/>
  <c r="AU20" i="9"/>
  <c r="AU18" i="9"/>
  <c r="AU15" i="9"/>
  <c r="AU14" i="9"/>
  <c r="AU13" i="9"/>
  <c r="AU12" i="9"/>
  <c r="AU11" i="9"/>
  <c r="AU10" i="9"/>
  <c r="AU9" i="9"/>
  <c r="AU8" i="9"/>
  <c r="R2" i="15"/>
  <c r="AU2" i="9"/>
  <c r="A1" i="25"/>
  <c r="AU16" i="9"/>
  <c r="AU17" i="9"/>
  <c r="AU19" i="9"/>
  <c r="AU21" i="9"/>
  <c r="AU23" i="9"/>
  <c r="AU25" i="9"/>
  <c r="AU27" i="9"/>
  <c r="AU29" i="9"/>
  <c r="AU31" i="9"/>
  <c r="AU32" i="9"/>
  <c r="AU33" i="9"/>
  <c r="AU35" i="9"/>
  <c r="AU36" i="9"/>
  <c r="AU37" i="9"/>
  <c r="AU39" i="9"/>
  <c r="AU40" i="9"/>
  <c r="AU41" i="9"/>
  <c r="AU43" i="9"/>
  <c r="AU44" i="9"/>
  <c r="AU45" i="9"/>
  <c r="AU47" i="9"/>
  <c r="AU48" i="9"/>
  <c r="AU49" i="9"/>
  <c r="AU51" i="9"/>
  <c r="AU52" i="9"/>
  <c r="AU53" i="9"/>
  <c r="AU55" i="9"/>
  <c r="AU56" i="9"/>
  <c r="AU57" i="9"/>
  <c r="AU59" i="9"/>
  <c r="AU60" i="9"/>
  <c r="AU61" i="9"/>
  <c r="AU63" i="9"/>
  <c r="AU64" i="9"/>
  <c r="AU65" i="9"/>
  <c r="AU67" i="9"/>
  <c r="AU68" i="9"/>
  <c r="AU69" i="9"/>
  <c r="AU71" i="9"/>
  <c r="AU72" i="9"/>
  <c r="AU73" i="9"/>
  <c r="AU75" i="9"/>
  <c r="AU76" i="9"/>
  <c r="AU77" i="9"/>
  <c r="AU79" i="9"/>
  <c r="AU80" i="9"/>
  <c r="AU81" i="9"/>
  <c r="AU82" i="9"/>
  <c r="AU83" i="9"/>
  <c r="AU84" i="9"/>
  <c r="AU85" i="9"/>
  <c r="AU86" i="9"/>
  <c r="AU87" i="9"/>
  <c r="AU88" i="9"/>
  <c r="AU89" i="9"/>
  <c r="AU90" i="9"/>
  <c r="AU91" i="9"/>
  <c r="AU92" i="9"/>
  <c r="AU93" i="9"/>
  <c r="AU94" i="9"/>
  <c r="AU95" i="9"/>
  <c r="AU96" i="9"/>
  <c r="AU97" i="9"/>
  <c r="AU98" i="9"/>
  <c r="AU99" i="9"/>
  <c r="AU100" i="9"/>
  <c r="AU101" i="9"/>
  <c r="AU102" i="9"/>
  <c r="AU103" i="9"/>
  <c r="AU104" i="9"/>
  <c r="AU105" i="9"/>
  <c r="AU106" i="9"/>
  <c r="AU107" i="9"/>
  <c r="L37" i="33"/>
  <c r="L40" i="33"/>
  <c r="L41" i="33"/>
  <c r="B10" i="15"/>
  <c r="B11" i="15"/>
  <c r="B12" i="15"/>
  <c r="B13" i="15"/>
  <c r="B14" i="15"/>
  <c r="B16" i="15"/>
  <c r="B18" i="15"/>
  <c r="B20" i="15"/>
  <c r="B21" i="15"/>
  <c r="B22" i="15"/>
  <c r="B23" i="15"/>
  <c r="B24" i="15"/>
  <c r="B25" i="15"/>
  <c r="B26" i="15"/>
  <c r="B27" i="15"/>
  <c r="B28" i="15"/>
  <c r="B29" i="15"/>
  <c r="B30" i="15"/>
  <c r="B31" i="15"/>
  <c r="B32" i="15"/>
  <c r="B33" i="15"/>
  <c r="B35" i="15"/>
  <c r="B37" i="15"/>
  <c r="B38" i="15"/>
  <c r="B39" i="15"/>
  <c r="B40" i="15"/>
  <c r="B41" i="15"/>
  <c r="B43" i="15"/>
  <c r="B45" i="15"/>
  <c r="B46" i="15"/>
  <c r="B47" i="15"/>
  <c r="B48" i="15"/>
  <c r="B49" i="15"/>
  <c r="B50" i="15"/>
  <c r="B51" i="15"/>
  <c r="B52" i="15"/>
  <c r="B53" i="15"/>
  <c r="B54" i="15"/>
  <c r="B55" i="15"/>
  <c r="B57" i="15"/>
  <c r="B59" i="15"/>
  <c r="B61" i="15"/>
  <c r="B62" i="15"/>
  <c r="B63" i="15"/>
  <c r="B64" i="15"/>
  <c r="B65" i="15"/>
  <c r="B66" i="15"/>
  <c r="B67" i="15"/>
  <c r="B68" i="15"/>
  <c r="B69" i="15"/>
  <c r="B70" i="15"/>
  <c r="B71" i="15"/>
  <c r="B73" i="15"/>
  <c r="B75" i="15"/>
  <c r="B77" i="15"/>
  <c r="B78" i="15"/>
  <c r="B79" i="15"/>
  <c r="B80" i="15"/>
  <c r="B81" i="15"/>
  <c r="B82" i="15"/>
  <c r="B84" i="15"/>
  <c r="B88" i="15"/>
  <c r="B92" i="15"/>
  <c r="B96" i="15"/>
  <c r="B97" i="15"/>
  <c r="B99" i="15"/>
  <c r="B100" i="15"/>
  <c r="B104" i="15"/>
  <c r="A9" i="25"/>
  <c r="A9" i="15"/>
  <c r="E9" i="25"/>
  <c r="C9" i="15"/>
  <c r="F9" i="25"/>
  <c r="D9" i="15"/>
  <c r="G9" i="25"/>
  <c r="E9" i="15"/>
  <c r="H9" i="25"/>
  <c r="F9" i="15"/>
  <c r="I9" i="25"/>
  <c r="G9" i="15"/>
  <c r="FJ9" i="25"/>
  <c r="BJ9" i="25"/>
  <c r="FO9" i="25"/>
  <c r="FX9" i="25"/>
  <c r="A10" i="25"/>
  <c r="A10" i="15"/>
  <c r="E10" i="25"/>
  <c r="C10" i="15"/>
  <c r="F10" i="25"/>
  <c r="D10" i="15"/>
  <c r="G10" i="25"/>
  <c r="E10" i="15"/>
  <c r="H10" i="25"/>
  <c r="F10" i="15"/>
  <c r="I10" i="25"/>
  <c r="G10" i="15"/>
  <c r="FH10" i="25"/>
  <c r="BJ10" i="25"/>
  <c r="FQ10" i="25"/>
  <c r="FV10" i="25"/>
  <c r="R10" i="15"/>
  <c r="A11" i="25"/>
  <c r="A11" i="15"/>
  <c r="E11" i="25"/>
  <c r="C11" i="15"/>
  <c r="F11" i="25"/>
  <c r="D11" i="15"/>
  <c r="G11" i="25"/>
  <c r="E11" i="15"/>
  <c r="H11" i="25"/>
  <c r="F11" i="15"/>
  <c r="I11" i="25"/>
  <c r="G11" i="15"/>
  <c r="FJ11" i="25"/>
  <c r="BJ11" i="25"/>
  <c r="FO11" i="25"/>
  <c r="FX11" i="25"/>
  <c r="A12" i="25"/>
  <c r="A12" i="15"/>
  <c r="E12" i="25"/>
  <c r="C12" i="15"/>
  <c r="F12" i="25"/>
  <c r="D12" i="15"/>
  <c r="G12" i="25"/>
  <c r="E12" i="15"/>
  <c r="H12" i="25"/>
  <c r="F12" i="15"/>
  <c r="I12" i="25"/>
  <c r="G12" i="15"/>
  <c r="BJ12" i="25"/>
  <c r="FQ12" i="25"/>
  <c r="FW12" i="25"/>
  <c r="R12" i="15"/>
  <c r="A13" i="25"/>
  <c r="A13" i="15"/>
  <c r="E13" i="25"/>
  <c r="C13" i="15"/>
  <c r="F13" i="25"/>
  <c r="D13" i="15"/>
  <c r="G13" i="25"/>
  <c r="E13" i="15"/>
  <c r="H13" i="25"/>
  <c r="F13" i="15"/>
  <c r="I13" i="25"/>
  <c r="G13" i="15"/>
  <c r="FJ13" i="25"/>
  <c r="BJ13" i="25"/>
  <c r="FP13" i="25"/>
  <c r="FX13" i="25"/>
  <c r="A14" i="25"/>
  <c r="A14" i="15"/>
  <c r="E14" i="25"/>
  <c r="C14" i="15"/>
  <c r="F14" i="25"/>
  <c r="D14" i="15"/>
  <c r="G14" i="25"/>
  <c r="E14" i="15"/>
  <c r="H14" i="25"/>
  <c r="F14" i="15"/>
  <c r="I14" i="25"/>
  <c r="G14" i="15"/>
  <c r="BJ14" i="25"/>
  <c r="FQ14" i="25"/>
  <c r="FW14" i="25"/>
  <c r="R14" i="15"/>
  <c r="A15" i="25"/>
  <c r="A15" i="15"/>
  <c r="E15" i="25"/>
  <c r="C15" i="15"/>
  <c r="F15" i="25"/>
  <c r="D15" i="15"/>
  <c r="G15" i="25"/>
  <c r="E15" i="15"/>
  <c r="H15" i="25"/>
  <c r="F15" i="15"/>
  <c r="I15" i="25"/>
  <c r="G15" i="15"/>
  <c r="FH15" i="25"/>
  <c r="BJ15" i="25"/>
  <c r="FP15" i="25"/>
  <c r="FV15" i="25"/>
  <c r="A16" i="25"/>
  <c r="A16" i="15"/>
  <c r="E16" i="25"/>
  <c r="C16" i="15"/>
  <c r="F16" i="25"/>
  <c r="D16" i="15"/>
  <c r="G16" i="25"/>
  <c r="E16" i="15"/>
  <c r="H16" i="25"/>
  <c r="F16" i="15"/>
  <c r="I16" i="25"/>
  <c r="G16" i="15"/>
  <c r="FH16" i="25"/>
  <c r="BJ16" i="25"/>
  <c r="FO16" i="25"/>
  <c r="R16" i="15"/>
  <c r="A17" i="25"/>
  <c r="A17" i="15"/>
  <c r="E17" i="25"/>
  <c r="C17" i="15"/>
  <c r="F17" i="25"/>
  <c r="D17" i="15"/>
  <c r="G17" i="25"/>
  <c r="E17" i="15"/>
  <c r="H17" i="25"/>
  <c r="F17" i="15"/>
  <c r="I17" i="25"/>
  <c r="G17" i="15"/>
  <c r="FJ17" i="25"/>
  <c r="BJ17" i="25"/>
  <c r="FO17" i="25"/>
  <c r="FX17" i="25"/>
  <c r="A18" i="25"/>
  <c r="A18" i="15"/>
  <c r="E18" i="25"/>
  <c r="C18" i="15"/>
  <c r="F18" i="25"/>
  <c r="D18" i="15"/>
  <c r="G18" i="25"/>
  <c r="E18" i="15"/>
  <c r="H18" i="25"/>
  <c r="F18" i="15"/>
  <c r="I18" i="25"/>
  <c r="G18" i="15"/>
  <c r="FH18" i="25"/>
  <c r="BJ18" i="25"/>
  <c r="FQ18" i="25"/>
  <c r="FV18" i="25"/>
  <c r="A19" i="25"/>
  <c r="A19" i="15"/>
  <c r="E19" i="25"/>
  <c r="C19" i="15"/>
  <c r="F19" i="25"/>
  <c r="D19" i="15"/>
  <c r="G19" i="25"/>
  <c r="E19" i="15"/>
  <c r="H19" i="25"/>
  <c r="F19" i="15"/>
  <c r="I19" i="25"/>
  <c r="G19" i="15"/>
  <c r="FH19" i="25"/>
  <c r="BJ19" i="25"/>
  <c r="FO19" i="25"/>
  <c r="FV19" i="25"/>
  <c r="R19" i="15"/>
  <c r="A20" i="25"/>
  <c r="A20" i="15"/>
  <c r="E20" i="25"/>
  <c r="C20" i="15"/>
  <c r="F20" i="25"/>
  <c r="D20" i="15"/>
  <c r="G20" i="25"/>
  <c r="E20" i="15"/>
  <c r="H20" i="25"/>
  <c r="F20" i="15"/>
  <c r="I20" i="25"/>
  <c r="G20" i="15"/>
  <c r="FI20" i="25"/>
  <c r="BJ20" i="25"/>
  <c r="R20" i="15"/>
  <c r="A21" i="25"/>
  <c r="A21" i="15"/>
  <c r="E21" i="25"/>
  <c r="C21" i="15"/>
  <c r="F21" i="25"/>
  <c r="D21" i="15"/>
  <c r="G21" i="25"/>
  <c r="E21" i="15"/>
  <c r="H21" i="25"/>
  <c r="F21" i="15"/>
  <c r="I21" i="25"/>
  <c r="G21" i="15"/>
  <c r="FH21" i="25"/>
  <c r="BJ21" i="25"/>
  <c r="FV21" i="25"/>
  <c r="A22" i="25"/>
  <c r="A22" i="15"/>
  <c r="E22" i="25"/>
  <c r="C22" i="15"/>
  <c r="F22" i="25"/>
  <c r="D22" i="15"/>
  <c r="G22" i="25"/>
  <c r="E22" i="15"/>
  <c r="H22" i="25"/>
  <c r="F22" i="15"/>
  <c r="I22" i="25"/>
  <c r="G22" i="15"/>
  <c r="FH22" i="25"/>
  <c r="BJ22" i="25"/>
  <c r="FO22" i="25"/>
  <c r="FW22" i="25"/>
  <c r="A23" i="25"/>
  <c r="A23" i="15"/>
  <c r="E23" i="25"/>
  <c r="C23" i="15"/>
  <c r="F23" i="25"/>
  <c r="D23" i="15"/>
  <c r="G23" i="25"/>
  <c r="E23" i="15"/>
  <c r="H23" i="25"/>
  <c r="F23" i="15"/>
  <c r="I23" i="25"/>
  <c r="G23" i="15"/>
  <c r="FH23" i="25"/>
  <c r="BJ23" i="25"/>
  <c r="FP23" i="25"/>
  <c r="FV23" i="25"/>
  <c r="R23" i="15"/>
  <c r="A24" i="25"/>
  <c r="A24" i="15"/>
  <c r="E24" i="25"/>
  <c r="C24" i="15"/>
  <c r="F24" i="25"/>
  <c r="D24" i="15"/>
  <c r="G24" i="25"/>
  <c r="E24" i="15"/>
  <c r="H24" i="25"/>
  <c r="F24" i="15"/>
  <c r="I24" i="25"/>
  <c r="G24" i="15"/>
  <c r="FI24" i="25"/>
  <c r="BJ24" i="25"/>
  <c r="FO24" i="25"/>
  <c r="FV24" i="25"/>
  <c r="R24" i="15"/>
  <c r="A25" i="25"/>
  <c r="A25" i="15"/>
  <c r="E25" i="25"/>
  <c r="C25" i="15"/>
  <c r="F25" i="25"/>
  <c r="D25" i="15"/>
  <c r="G25" i="25"/>
  <c r="E25" i="15"/>
  <c r="H25" i="25"/>
  <c r="F25" i="15"/>
  <c r="I25" i="25"/>
  <c r="G25" i="15"/>
  <c r="FH25" i="25"/>
  <c r="BJ25" i="25"/>
  <c r="FV25" i="25"/>
  <c r="R25" i="15"/>
  <c r="A26" i="25"/>
  <c r="A26" i="15"/>
  <c r="E26" i="25"/>
  <c r="C26" i="15"/>
  <c r="F26" i="25"/>
  <c r="D26" i="15"/>
  <c r="G26" i="25"/>
  <c r="E26" i="15"/>
  <c r="H26" i="25"/>
  <c r="F26" i="15"/>
  <c r="I26" i="25"/>
  <c r="G26" i="15"/>
  <c r="BJ26" i="25"/>
  <c r="FO26" i="25"/>
  <c r="FW26" i="25"/>
  <c r="A27" i="25"/>
  <c r="A27" i="15"/>
  <c r="E27" i="25"/>
  <c r="C27" i="15"/>
  <c r="F27" i="25"/>
  <c r="D27" i="15"/>
  <c r="G27" i="25"/>
  <c r="E27" i="15"/>
  <c r="H27" i="25"/>
  <c r="F27" i="15"/>
  <c r="I27" i="25"/>
  <c r="G27" i="15"/>
  <c r="FH27" i="25"/>
  <c r="BJ27" i="25"/>
  <c r="FO27" i="25"/>
  <c r="FV27" i="25"/>
  <c r="A28" i="25"/>
  <c r="A28" i="15"/>
  <c r="E28" i="25"/>
  <c r="C28" i="15"/>
  <c r="F28" i="25"/>
  <c r="D28" i="15"/>
  <c r="G28" i="25"/>
  <c r="E28" i="15"/>
  <c r="H28" i="25"/>
  <c r="F28" i="15"/>
  <c r="I28" i="25"/>
  <c r="G28" i="15"/>
  <c r="BJ28" i="25"/>
  <c r="FO28" i="25"/>
  <c r="FW28" i="25"/>
  <c r="R28" i="15"/>
  <c r="A29" i="25"/>
  <c r="A29" i="15"/>
  <c r="E29" i="25"/>
  <c r="C29" i="15"/>
  <c r="F29" i="25"/>
  <c r="D29" i="15"/>
  <c r="G29" i="25"/>
  <c r="E29" i="15"/>
  <c r="H29" i="25"/>
  <c r="F29" i="15"/>
  <c r="I29" i="25"/>
  <c r="G29" i="15"/>
  <c r="FH29" i="25"/>
  <c r="BJ29" i="25"/>
  <c r="FP29" i="25"/>
  <c r="A30" i="25"/>
  <c r="A30" i="15"/>
  <c r="E30" i="25"/>
  <c r="C30" i="15"/>
  <c r="F30" i="25"/>
  <c r="D30" i="15"/>
  <c r="G30" i="25"/>
  <c r="E30" i="15"/>
  <c r="H30" i="25"/>
  <c r="F30" i="15"/>
  <c r="I30" i="25"/>
  <c r="G30" i="15"/>
  <c r="BJ30" i="25"/>
  <c r="FW30" i="25"/>
  <c r="A31" i="25"/>
  <c r="A31" i="15"/>
  <c r="E31" i="25"/>
  <c r="C31" i="15"/>
  <c r="F31" i="25"/>
  <c r="D31" i="15"/>
  <c r="G31" i="25"/>
  <c r="E31" i="15"/>
  <c r="H31" i="25"/>
  <c r="F31" i="15"/>
  <c r="I31" i="25"/>
  <c r="G31" i="15"/>
  <c r="BJ31" i="25"/>
  <c r="A32" i="25"/>
  <c r="A32" i="15"/>
  <c r="E32" i="25"/>
  <c r="C32" i="15"/>
  <c r="F32" i="25"/>
  <c r="D32" i="15"/>
  <c r="G32" i="25"/>
  <c r="E32" i="15"/>
  <c r="H32" i="25"/>
  <c r="F32" i="15"/>
  <c r="I32" i="25"/>
  <c r="G32" i="15"/>
  <c r="FI32" i="25"/>
  <c r="BJ32" i="25"/>
  <c r="R32" i="15"/>
  <c r="A33" i="25"/>
  <c r="A33" i="15"/>
  <c r="E33" i="25"/>
  <c r="C33" i="15"/>
  <c r="F33" i="25"/>
  <c r="D33" i="15"/>
  <c r="G33" i="25"/>
  <c r="E33" i="15"/>
  <c r="H33" i="25"/>
  <c r="F33" i="15"/>
  <c r="I33" i="25"/>
  <c r="G33" i="15"/>
  <c r="BJ33" i="25"/>
  <c r="FO33" i="25"/>
  <c r="FV33" i="25"/>
  <c r="A34" i="25"/>
  <c r="A34" i="15"/>
  <c r="E34" i="25"/>
  <c r="C34" i="15"/>
  <c r="B34" i="15"/>
  <c r="F34" i="25"/>
  <c r="D34" i="15"/>
  <c r="G34" i="25"/>
  <c r="E34" i="15"/>
  <c r="H34" i="25"/>
  <c r="F34" i="15"/>
  <c r="I34" i="25"/>
  <c r="G34" i="15"/>
  <c r="FH34" i="25"/>
  <c r="BJ34" i="25"/>
  <c r="FP34" i="25"/>
  <c r="A35" i="25"/>
  <c r="A35" i="15"/>
  <c r="E35" i="25"/>
  <c r="C35" i="15"/>
  <c r="F35" i="25"/>
  <c r="D35" i="15"/>
  <c r="G35" i="25"/>
  <c r="E35" i="15"/>
  <c r="H35" i="25"/>
  <c r="F35" i="15"/>
  <c r="I35" i="25"/>
  <c r="G35" i="15"/>
  <c r="FI35" i="25"/>
  <c r="BJ35" i="25"/>
  <c r="FO35" i="25"/>
  <c r="A36" i="25"/>
  <c r="A36" i="15"/>
  <c r="E36" i="25"/>
  <c r="C36" i="15"/>
  <c r="B36" i="15"/>
  <c r="F36" i="25"/>
  <c r="D36" i="15"/>
  <c r="G36" i="25"/>
  <c r="E36" i="15"/>
  <c r="H36" i="25"/>
  <c r="F36" i="15"/>
  <c r="I36" i="25"/>
  <c r="G36" i="15"/>
  <c r="FH36" i="25"/>
  <c r="BJ36" i="25"/>
  <c r="FO36" i="25"/>
  <c r="FV36" i="25"/>
  <c r="R36" i="15"/>
  <c r="A37" i="25"/>
  <c r="A37" i="15"/>
  <c r="E37" i="25"/>
  <c r="C37" i="15"/>
  <c r="F37" i="25"/>
  <c r="D37" i="15"/>
  <c r="G37" i="25"/>
  <c r="E37" i="15"/>
  <c r="H37" i="25"/>
  <c r="F37" i="15"/>
  <c r="I37" i="25"/>
  <c r="G37" i="15"/>
  <c r="FI37" i="25"/>
  <c r="BJ37" i="25"/>
  <c r="A38" i="25"/>
  <c r="A38" i="15"/>
  <c r="E38" i="25"/>
  <c r="C38" i="15"/>
  <c r="F38" i="25"/>
  <c r="D38" i="15"/>
  <c r="G38" i="25"/>
  <c r="E38" i="15"/>
  <c r="H38" i="25"/>
  <c r="F38" i="15"/>
  <c r="I38" i="25"/>
  <c r="G38" i="15"/>
  <c r="FH38" i="25"/>
  <c r="BJ38" i="25"/>
  <c r="FV38" i="25"/>
  <c r="A39" i="25"/>
  <c r="A39" i="15"/>
  <c r="E39" i="25"/>
  <c r="C39" i="15"/>
  <c r="F39" i="25"/>
  <c r="D39" i="15"/>
  <c r="G39" i="25"/>
  <c r="E39" i="15"/>
  <c r="H39" i="25"/>
  <c r="F39" i="15"/>
  <c r="I39" i="25"/>
  <c r="G39" i="15"/>
  <c r="FH39" i="25"/>
  <c r="BJ39" i="25"/>
  <c r="FO39" i="25"/>
  <c r="FW39" i="25"/>
  <c r="R39" i="15"/>
  <c r="A40" i="25"/>
  <c r="A40" i="15"/>
  <c r="E40" i="25"/>
  <c r="C40" i="15"/>
  <c r="F40" i="25"/>
  <c r="D40" i="15"/>
  <c r="G40" i="25"/>
  <c r="E40" i="15"/>
  <c r="H40" i="25"/>
  <c r="F40" i="15"/>
  <c r="I40" i="25"/>
  <c r="G40" i="15"/>
  <c r="BJ40" i="25"/>
  <c r="FP40" i="25"/>
  <c r="FV40" i="25"/>
  <c r="R40" i="15"/>
  <c r="A41" i="25"/>
  <c r="A41" i="15"/>
  <c r="E41" i="25"/>
  <c r="C41" i="15"/>
  <c r="F41" i="25"/>
  <c r="D41" i="15"/>
  <c r="G41" i="25"/>
  <c r="E41" i="15"/>
  <c r="H41" i="25"/>
  <c r="F41" i="15"/>
  <c r="I41" i="25"/>
  <c r="G41" i="15"/>
  <c r="BJ41" i="25"/>
  <c r="FW41" i="25"/>
  <c r="R41" i="15"/>
  <c r="A42" i="25"/>
  <c r="A42" i="15"/>
  <c r="E42" i="25"/>
  <c r="C42" i="15"/>
  <c r="B42" i="15"/>
  <c r="F42" i="25"/>
  <c r="D42" i="15"/>
  <c r="G42" i="25"/>
  <c r="E42" i="15"/>
  <c r="H42" i="25"/>
  <c r="F42" i="15"/>
  <c r="I42" i="25"/>
  <c r="G42" i="15"/>
  <c r="FH42" i="25"/>
  <c r="BJ42" i="25"/>
  <c r="FO42" i="25"/>
  <c r="FV42" i="25"/>
  <c r="A43" i="25"/>
  <c r="A43" i="15"/>
  <c r="E43" i="25"/>
  <c r="C43" i="15"/>
  <c r="F43" i="25"/>
  <c r="D43" i="15"/>
  <c r="G43" i="25"/>
  <c r="E43" i="15"/>
  <c r="H43" i="25"/>
  <c r="F43" i="15"/>
  <c r="I43" i="25"/>
  <c r="G43" i="15"/>
  <c r="FH43" i="25"/>
  <c r="BJ43" i="25"/>
  <c r="FO43" i="25"/>
  <c r="A44" i="25"/>
  <c r="A44" i="15"/>
  <c r="E44" i="25"/>
  <c r="C44" i="15"/>
  <c r="B44" i="15"/>
  <c r="F44" i="25"/>
  <c r="D44" i="15"/>
  <c r="G44" i="25"/>
  <c r="E44" i="15"/>
  <c r="H44" i="25"/>
  <c r="F44" i="15"/>
  <c r="I44" i="25"/>
  <c r="G44" i="15"/>
  <c r="BJ44" i="25"/>
  <c r="FV44" i="25"/>
  <c r="R44" i="15"/>
  <c r="A45" i="25"/>
  <c r="A45" i="15"/>
  <c r="E45" i="25"/>
  <c r="C45" i="15"/>
  <c r="F45" i="25"/>
  <c r="D45" i="15"/>
  <c r="G45" i="25"/>
  <c r="E45" i="15"/>
  <c r="H45" i="25"/>
  <c r="F45" i="15"/>
  <c r="I45" i="25"/>
  <c r="G45" i="15"/>
  <c r="FH45" i="25"/>
  <c r="BJ45" i="25"/>
  <c r="FO45" i="25"/>
  <c r="FV45" i="25"/>
  <c r="A46" i="25"/>
  <c r="A46" i="15"/>
  <c r="E46" i="25"/>
  <c r="C46" i="15"/>
  <c r="F46" i="25"/>
  <c r="D46" i="15"/>
  <c r="G46" i="25"/>
  <c r="E46" i="15"/>
  <c r="H46" i="25"/>
  <c r="F46" i="15"/>
  <c r="I46" i="25"/>
  <c r="G46" i="15"/>
  <c r="FH46" i="25"/>
  <c r="BJ46" i="25"/>
  <c r="A47" i="25"/>
  <c r="A47" i="15"/>
  <c r="E47" i="25"/>
  <c r="C47" i="15"/>
  <c r="F47" i="25"/>
  <c r="D47" i="15"/>
  <c r="G47" i="25"/>
  <c r="E47" i="15"/>
  <c r="H47" i="25"/>
  <c r="F47" i="15"/>
  <c r="I47" i="25"/>
  <c r="G47" i="15"/>
  <c r="FH47" i="25"/>
  <c r="BJ47" i="25"/>
  <c r="FO47" i="25"/>
  <c r="FV47" i="25"/>
  <c r="A48" i="25"/>
  <c r="A48" i="15"/>
  <c r="E48" i="25"/>
  <c r="C48" i="15"/>
  <c r="F48" i="25"/>
  <c r="D48" i="15"/>
  <c r="G48" i="25"/>
  <c r="E48" i="15"/>
  <c r="H48" i="25"/>
  <c r="F48" i="15"/>
  <c r="I48" i="25"/>
  <c r="G48" i="15"/>
  <c r="FH48" i="25"/>
  <c r="BJ48" i="25"/>
  <c r="FO48" i="25"/>
  <c r="FV48" i="25"/>
  <c r="R48" i="15"/>
  <c r="A49" i="25"/>
  <c r="A49" i="15"/>
  <c r="E49" i="25"/>
  <c r="C49" i="15"/>
  <c r="F49" i="25"/>
  <c r="D49" i="15"/>
  <c r="G49" i="25"/>
  <c r="E49" i="15"/>
  <c r="H49" i="25"/>
  <c r="F49" i="15"/>
  <c r="I49" i="25"/>
  <c r="G49" i="15"/>
  <c r="FH49" i="25"/>
  <c r="BJ49" i="25"/>
  <c r="FO49" i="25"/>
  <c r="FV49" i="25"/>
  <c r="A50" i="25"/>
  <c r="A50" i="15"/>
  <c r="E50" i="25"/>
  <c r="C50" i="15"/>
  <c r="F50" i="25"/>
  <c r="D50" i="15"/>
  <c r="G50" i="25"/>
  <c r="E50" i="15"/>
  <c r="H50" i="25"/>
  <c r="F50" i="15"/>
  <c r="I50" i="25"/>
  <c r="G50" i="15"/>
  <c r="FH50" i="25"/>
  <c r="BJ50" i="25"/>
  <c r="FO50" i="25"/>
  <c r="FV50" i="25"/>
  <c r="A51" i="25"/>
  <c r="A51" i="15"/>
  <c r="E51" i="25"/>
  <c r="C51" i="15"/>
  <c r="F51" i="25"/>
  <c r="D51" i="15"/>
  <c r="G51" i="25"/>
  <c r="E51" i="15"/>
  <c r="H51" i="25"/>
  <c r="F51" i="15"/>
  <c r="I51" i="25"/>
  <c r="G51" i="15"/>
  <c r="FH51" i="25"/>
  <c r="BJ51" i="25"/>
  <c r="FO51" i="25"/>
  <c r="FV51" i="25"/>
  <c r="R51" i="15"/>
  <c r="A52" i="25"/>
  <c r="A52" i="15"/>
  <c r="E52" i="25"/>
  <c r="C52" i="15"/>
  <c r="F52" i="25"/>
  <c r="D52" i="15"/>
  <c r="G52" i="25"/>
  <c r="E52" i="15"/>
  <c r="H52" i="25"/>
  <c r="F52" i="15"/>
  <c r="I52" i="25"/>
  <c r="G52" i="15"/>
  <c r="FH52" i="25"/>
  <c r="BJ52" i="25"/>
  <c r="FO52" i="25"/>
  <c r="FV52" i="25"/>
  <c r="R52" i="15"/>
  <c r="A53" i="25"/>
  <c r="A53" i="15"/>
  <c r="E53" i="25"/>
  <c r="C53" i="15"/>
  <c r="F53" i="25"/>
  <c r="D53" i="15"/>
  <c r="G53" i="25"/>
  <c r="E53" i="15"/>
  <c r="H53" i="25"/>
  <c r="F53" i="15"/>
  <c r="I53" i="25"/>
  <c r="G53" i="15"/>
  <c r="FH53" i="25"/>
  <c r="BJ53" i="25"/>
  <c r="FO53" i="25"/>
  <c r="FV53" i="25"/>
  <c r="A54" i="25"/>
  <c r="A54" i="15"/>
  <c r="E54" i="25"/>
  <c r="C54" i="15"/>
  <c r="F54" i="25"/>
  <c r="D54" i="15"/>
  <c r="G54" i="25"/>
  <c r="E54" i="15"/>
  <c r="H54" i="25"/>
  <c r="F54" i="15"/>
  <c r="I54" i="25"/>
  <c r="G54" i="15"/>
  <c r="FH54" i="25"/>
  <c r="BJ54" i="25"/>
  <c r="FO54" i="25"/>
  <c r="FV54" i="25"/>
  <c r="A55" i="25"/>
  <c r="A55" i="15"/>
  <c r="E55" i="25"/>
  <c r="C55" i="15"/>
  <c r="F55" i="25"/>
  <c r="D55" i="15"/>
  <c r="G55" i="25"/>
  <c r="E55" i="15"/>
  <c r="H55" i="25"/>
  <c r="F55" i="15"/>
  <c r="I55" i="25"/>
  <c r="G55" i="15"/>
  <c r="FH55" i="25"/>
  <c r="BJ55" i="25"/>
  <c r="FO55" i="25"/>
  <c r="FV55" i="25"/>
  <c r="A56" i="25"/>
  <c r="A56" i="15"/>
  <c r="E56" i="25"/>
  <c r="C56" i="15"/>
  <c r="B56" i="15"/>
  <c r="F56" i="25"/>
  <c r="D56" i="15"/>
  <c r="G56" i="25"/>
  <c r="E56" i="15"/>
  <c r="H56" i="25"/>
  <c r="F56" i="15"/>
  <c r="I56" i="25"/>
  <c r="G56" i="15"/>
  <c r="FH56" i="25"/>
  <c r="BJ56" i="25"/>
  <c r="FO56" i="25"/>
  <c r="FV56" i="25"/>
  <c r="R56" i="15"/>
  <c r="A57" i="25"/>
  <c r="A57" i="15"/>
  <c r="E57" i="25"/>
  <c r="C57" i="15"/>
  <c r="F57" i="25"/>
  <c r="D57" i="15"/>
  <c r="G57" i="25"/>
  <c r="E57" i="15"/>
  <c r="H57" i="25"/>
  <c r="F57" i="15"/>
  <c r="I57" i="25"/>
  <c r="G57" i="15"/>
  <c r="FH57" i="25"/>
  <c r="BJ57" i="25"/>
  <c r="FO57" i="25"/>
  <c r="FV57" i="25"/>
  <c r="A58" i="25"/>
  <c r="A58" i="15"/>
  <c r="E58" i="25"/>
  <c r="C58" i="15"/>
  <c r="B58" i="15"/>
  <c r="F58" i="25"/>
  <c r="D58" i="15"/>
  <c r="G58" i="25"/>
  <c r="E58" i="15"/>
  <c r="H58" i="25"/>
  <c r="F58" i="15"/>
  <c r="I58" i="25"/>
  <c r="G58" i="15"/>
  <c r="FH58" i="25"/>
  <c r="BJ58" i="25"/>
  <c r="FO58" i="25"/>
  <c r="FV58" i="25"/>
  <c r="A59" i="25"/>
  <c r="A59" i="15"/>
  <c r="E59" i="25"/>
  <c r="C59" i="15"/>
  <c r="F59" i="25"/>
  <c r="D59" i="15"/>
  <c r="G59" i="25"/>
  <c r="E59" i="15"/>
  <c r="H59" i="25"/>
  <c r="F59" i="15"/>
  <c r="I59" i="25"/>
  <c r="G59" i="15"/>
  <c r="FH59" i="25"/>
  <c r="BJ59" i="25"/>
  <c r="FO59" i="25"/>
  <c r="FV59" i="25"/>
  <c r="A60" i="25"/>
  <c r="A60" i="15"/>
  <c r="E60" i="25"/>
  <c r="C60" i="15"/>
  <c r="B60" i="15"/>
  <c r="F60" i="25"/>
  <c r="D60" i="15"/>
  <c r="G60" i="25"/>
  <c r="E60" i="15"/>
  <c r="H60" i="25"/>
  <c r="F60" i="15"/>
  <c r="I60" i="25"/>
  <c r="G60" i="15"/>
  <c r="FH60" i="25"/>
  <c r="BJ60" i="25"/>
  <c r="FO60" i="25"/>
  <c r="FV60" i="25"/>
  <c r="R60" i="15"/>
  <c r="A61" i="25"/>
  <c r="A61" i="15"/>
  <c r="E61" i="25"/>
  <c r="C61" i="15"/>
  <c r="F61" i="25"/>
  <c r="D61" i="15"/>
  <c r="G61" i="25"/>
  <c r="E61" i="15"/>
  <c r="H61" i="25"/>
  <c r="F61" i="15"/>
  <c r="I61" i="25"/>
  <c r="G61" i="15"/>
  <c r="FH61" i="25"/>
  <c r="BJ61" i="25"/>
  <c r="FO61" i="25"/>
  <c r="FV61" i="25"/>
  <c r="R61" i="15"/>
  <c r="A62" i="25"/>
  <c r="A62" i="15"/>
  <c r="E62" i="25"/>
  <c r="C62" i="15"/>
  <c r="F62" i="25"/>
  <c r="D62" i="15"/>
  <c r="G62" i="25"/>
  <c r="E62" i="15"/>
  <c r="H62" i="25"/>
  <c r="F62" i="15"/>
  <c r="I62" i="25"/>
  <c r="G62" i="15"/>
  <c r="FH62" i="25"/>
  <c r="BJ62" i="25"/>
  <c r="FO62" i="25"/>
  <c r="FV62" i="25"/>
  <c r="A63" i="25"/>
  <c r="A63" i="15"/>
  <c r="E63" i="25"/>
  <c r="C63" i="15"/>
  <c r="F63" i="25"/>
  <c r="D63" i="15"/>
  <c r="G63" i="25"/>
  <c r="E63" i="15"/>
  <c r="H63" i="25"/>
  <c r="F63" i="15"/>
  <c r="I63" i="25"/>
  <c r="G63" i="15"/>
  <c r="FH63" i="25"/>
  <c r="BJ63" i="25"/>
  <c r="FO63" i="25"/>
  <c r="FV63" i="25"/>
  <c r="A64" i="25"/>
  <c r="A64" i="15"/>
  <c r="E64" i="25"/>
  <c r="C64" i="15"/>
  <c r="F64" i="25"/>
  <c r="D64" i="15"/>
  <c r="G64" i="25"/>
  <c r="E64" i="15"/>
  <c r="H64" i="25"/>
  <c r="F64" i="15"/>
  <c r="I64" i="25"/>
  <c r="G64" i="15"/>
  <c r="FH64" i="25"/>
  <c r="BJ64" i="25"/>
  <c r="FO64" i="25"/>
  <c r="FV64" i="25"/>
  <c r="R64" i="15"/>
  <c r="A65" i="25"/>
  <c r="A65" i="15"/>
  <c r="E65" i="25"/>
  <c r="C65" i="15"/>
  <c r="F65" i="25"/>
  <c r="D65" i="15"/>
  <c r="G65" i="25"/>
  <c r="E65" i="15"/>
  <c r="H65" i="25"/>
  <c r="F65" i="15"/>
  <c r="I65" i="25"/>
  <c r="G65" i="15"/>
  <c r="FH65" i="25"/>
  <c r="BJ65" i="25"/>
  <c r="FO65" i="25"/>
  <c r="FV65" i="25"/>
  <c r="A66" i="25"/>
  <c r="A66" i="15"/>
  <c r="E66" i="25"/>
  <c r="C66" i="15"/>
  <c r="F66" i="25"/>
  <c r="D66" i="15"/>
  <c r="G66" i="25"/>
  <c r="E66" i="15"/>
  <c r="H66" i="25"/>
  <c r="F66" i="15"/>
  <c r="I66" i="25"/>
  <c r="G66" i="15"/>
  <c r="FH66" i="25"/>
  <c r="BJ66" i="25"/>
  <c r="FO66" i="25"/>
  <c r="FV66" i="25"/>
  <c r="A67" i="25"/>
  <c r="A67" i="15"/>
  <c r="E67" i="25"/>
  <c r="C67" i="15"/>
  <c r="F67" i="25"/>
  <c r="D67" i="15"/>
  <c r="G67" i="25"/>
  <c r="E67" i="15"/>
  <c r="H67" i="25"/>
  <c r="F67" i="15"/>
  <c r="I67" i="25"/>
  <c r="G67" i="15"/>
  <c r="FH67" i="25"/>
  <c r="BJ67" i="25"/>
  <c r="FO67" i="25"/>
  <c r="FV67" i="25"/>
  <c r="A68" i="25"/>
  <c r="A68" i="15"/>
  <c r="E68" i="25"/>
  <c r="C68" i="15"/>
  <c r="F68" i="25"/>
  <c r="D68" i="15"/>
  <c r="G68" i="25"/>
  <c r="E68" i="15"/>
  <c r="H68" i="25"/>
  <c r="F68" i="15"/>
  <c r="I68" i="25"/>
  <c r="G68" i="15"/>
  <c r="FH68" i="25"/>
  <c r="BJ68" i="25"/>
  <c r="FO68" i="25"/>
  <c r="FV68" i="25"/>
  <c r="R68" i="15"/>
  <c r="A69" i="25"/>
  <c r="A69" i="15"/>
  <c r="E69" i="25"/>
  <c r="C69" i="15"/>
  <c r="F69" i="25"/>
  <c r="D69" i="15"/>
  <c r="G69" i="25"/>
  <c r="E69" i="15"/>
  <c r="H69" i="25"/>
  <c r="F69" i="15"/>
  <c r="I69" i="25"/>
  <c r="G69" i="15"/>
  <c r="FH69" i="25"/>
  <c r="BJ69" i="25"/>
  <c r="FO69" i="25"/>
  <c r="FV69" i="25"/>
  <c r="A70" i="25"/>
  <c r="A70" i="15"/>
  <c r="E70" i="25"/>
  <c r="C70" i="15"/>
  <c r="F70" i="25"/>
  <c r="D70" i="15"/>
  <c r="G70" i="25"/>
  <c r="E70" i="15"/>
  <c r="H70" i="25"/>
  <c r="F70" i="15"/>
  <c r="I70" i="25"/>
  <c r="G70" i="15"/>
  <c r="FH70" i="25"/>
  <c r="BJ70" i="25"/>
  <c r="FO70" i="25"/>
  <c r="FV70" i="25"/>
  <c r="A71" i="25"/>
  <c r="A71" i="15"/>
  <c r="E71" i="25"/>
  <c r="C71" i="15"/>
  <c r="F71" i="25"/>
  <c r="D71" i="15"/>
  <c r="G71" i="25"/>
  <c r="E71" i="15"/>
  <c r="H71" i="25"/>
  <c r="F71" i="15"/>
  <c r="I71" i="25"/>
  <c r="G71" i="15"/>
  <c r="FH71" i="25"/>
  <c r="BJ71" i="25"/>
  <c r="FO71" i="25"/>
  <c r="FV71" i="25"/>
  <c r="A72" i="25"/>
  <c r="A72" i="15"/>
  <c r="E72" i="25"/>
  <c r="C72" i="15"/>
  <c r="B72" i="15"/>
  <c r="F72" i="25"/>
  <c r="D72" i="15"/>
  <c r="G72" i="25"/>
  <c r="E72" i="15"/>
  <c r="H72" i="25"/>
  <c r="F72" i="15"/>
  <c r="I72" i="25"/>
  <c r="G72" i="15"/>
  <c r="FH72" i="25"/>
  <c r="BJ72" i="25"/>
  <c r="FO72" i="25"/>
  <c r="FV72" i="25"/>
  <c r="R72" i="15"/>
  <c r="A73" i="25"/>
  <c r="A73" i="15"/>
  <c r="E73" i="25"/>
  <c r="C73" i="15"/>
  <c r="F73" i="25"/>
  <c r="D73" i="15"/>
  <c r="G73" i="25"/>
  <c r="E73" i="15"/>
  <c r="H73" i="25"/>
  <c r="F73" i="15"/>
  <c r="I73" i="25"/>
  <c r="G73" i="15"/>
  <c r="FH73" i="25"/>
  <c r="BJ73" i="25"/>
  <c r="FQ73" i="25"/>
  <c r="FV73" i="25"/>
  <c r="A74" i="25"/>
  <c r="A74" i="15"/>
  <c r="E74" i="25"/>
  <c r="C74" i="15"/>
  <c r="B74" i="15"/>
  <c r="F74" i="25"/>
  <c r="D74" i="15"/>
  <c r="G74" i="25"/>
  <c r="E74" i="15"/>
  <c r="H74" i="25"/>
  <c r="F74" i="15"/>
  <c r="I74" i="25"/>
  <c r="G74" i="15"/>
  <c r="FJ74" i="25"/>
  <c r="BJ74" i="25"/>
  <c r="FO74" i="25"/>
  <c r="FX74" i="25"/>
  <c r="A75" i="25"/>
  <c r="A75" i="15"/>
  <c r="E75" i="25"/>
  <c r="C75" i="15"/>
  <c r="F75" i="25"/>
  <c r="D75" i="15"/>
  <c r="G75" i="25"/>
  <c r="E75" i="15"/>
  <c r="H75" i="25"/>
  <c r="F75" i="15"/>
  <c r="I75" i="25"/>
  <c r="G75" i="15"/>
  <c r="FH75" i="25"/>
  <c r="BJ75" i="25"/>
  <c r="FQ75" i="25"/>
  <c r="FV75" i="25"/>
  <c r="A76" i="25"/>
  <c r="A76" i="15"/>
  <c r="E76" i="25"/>
  <c r="C76" i="15"/>
  <c r="B76" i="15"/>
  <c r="F76" i="25"/>
  <c r="D76" i="15"/>
  <c r="G76" i="25"/>
  <c r="E76" i="15"/>
  <c r="H76" i="25"/>
  <c r="F76" i="15"/>
  <c r="I76" i="25"/>
  <c r="G76" i="15"/>
  <c r="FJ76" i="25"/>
  <c r="BJ76" i="25"/>
  <c r="FO76" i="25"/>
  <c r="FX76" i="25"/>
  <c r="R76" i="15"/>
  <c r="A77" i="25"/>
  <c r="A77" i="15"/>
  <c r="E77" i="25"/>
  <c r="C77" i="15"/>
  <c r="F77" i="25"/>
  <c r="D77" i="15"/>
  <c r="G77" i="25"/>
  <c r="E77" i="15"/>
  <c r="H77" i="25"/>
  <c r="F77" i="15"/>
  <c r="I77" i="25"/>
  <c r="G77" i="15"/>
  <c r="FH77" i="25"/>
  <c r="BJ77" i="25"/>
  <c r="FQ77" i="25"/>
  <c r="FV77" i="25"/>
  <c r="A78" i="25"/>
  <c r="A78" i="15"/>
  <c r="E78" i="25"/>
  <c r="C78" i="15"/>
  <c r="F78" i="25"/>
  <c r="D78" i="15"/>
  <c r="G78" i="25"/>
  <c r="E78" i="15"/>
  <c r="H78" i="25"/>
  <c r="F78" i="15"/>
  <c r="I78" i="25"/>
  <c r="G78" i="15"/>
  <c r="FJ78" i="25"/>
  <c r="BJ78" i="25"/>
  <c r="FO78" i="25"/>
  <c r="FX78" i="25"/>
  <c r="A79" i="25"/>
  <c r="A79" i="15"/>
  <c r="E79" i="25"/>
  <c r="C79" i="15"/>
  <c r="F79" i="25"/>
  <c r="D79" i="15"/>
  <c r="G79" i="25"/>
  <c r="E79" i="15"/>
  <c r="H79" i="25"/>
  <c r="F79" i="15"/>
  <c r="I79" i="25"/>
  <c r="G79" i="15"/>
  <c r="FH79" i="25"/>
  <c r="BJ79" i="25"/>
  <c r="FQ79" i="25"/>
  <c r="FV79" i="25"/>
  <c r="A80" i="25"/>
  <c r="A80" i="15"/>
  <c r="E80" i="25"/>
  <c r="C80" i="15"/>
  <c r="F80" i="25"/>
  <c r="D80" i="15"/>
  <c r="G80" i="25"/>
  <c r="E80" i="15"/>
  <c r="H80" i="25"/>
  <c r="F80" i="15"/>
  <c r="I80" i="25"/>
  <c r="G80" i="15"/>
  <c r="FJ80" i="25"/>
  <c r="BJ80" i="25"/>
  <c r="FO80" i="25"/>
  <c r="A81" i="25"/>
  <c r="A81" i="15"/>
  <c r="E81" i="25"/>
  <c r="C81" i="15"/>
  <c r="F81" i="25"/>
  <c r="D81" i="15"/>
  <c r="G81" i="25"/>
  <c r="E81" i="15"/>
  <c r="H81" i="25"/>
  <c r="F81" i="15"/>
  <c r="I81" i="25"/>
  <c r="G81" i="15"/>
  <c r="BJ81" i="25"/>
  <c r="FO81" i="25"/>
  <c r="FX81" i="25"/>
  <c r="A82" i="25"/>
  <c r="A82" i="15"/>
  <c r="E82" i="25"/>
  <c r="C82" i="15"/>
  <c r="F82" i="25"/>
  <c r="D82" i="15"/>
  <c r="G82" i="25"/>
  <c r="E82" i="15"/>
  <c r="H82" i="25"/>
  <c r="F82" i="15"/>
  <c r="I82" i="25"/>
  <c r="G82" i="15"/>
  <c r="FJ82" i="25"/>
  <c r="BJ82" i="25"/>
  <c r="FO82" i="25"/>
  <c r="A83" i="25"/>
  <c r="A83" i="15"/>
  <c r="E83" i="25"/>
  <c r="C83" i="15"/>
  <c r="F83" i="25"/>
  <c r="D83" i="15"/>
  <c r="G83" i="25"/>
  <c r="E83" i="15"/>
  <c r="H83" i="25"/>
  <c r="F83" i="15"/>
  <c r="I83" i="25"/>
  <c r="G83" i="15"/>
  <c r="BJ83" i="25"/>
  <c r="FN83" i="25"/>
  <c r="FU83" i="25"/>
  <c r="A84" i="25"/>
  <c r="A84" i="15"/>
  <c r="E84" i="25"/>
  <c r="C84" i="15"/>
  <c r="F84" i="25"/>
  <c r="D84" i="15"/>
  <c r="G84" i="25"/>
  <c r="E84" i="15"/>
  <c r="H84" i="25"/>
  <c r="F84" i="15"/>
  <c r="I84" i="25"/>
  <c r="G84" i="15"/>
  <c r="BJ84" i="25"/>
  <c r="FN84" i="25"/>
  <c r="FU84" i="25"/>
  <c r="A85" i="25"/>
  <c r="A85" i="15"/>
  <c r="E85" i="25"/>
  <c r="C85" i="15"/>
  <c r="F85" i="25"/>
  <c r="D85" i="15"/>
  <c r="G85" i="25"/>
  <c r="E85" i="15"/>
  <c r="H85" i="25"/>
  <c r="F85" i="15"/>
  <c r="I85" i="25"/>
  <c r="G85" i="15"/>
  <c r="BJ85" i="25"/>
  <c r="FN85" i="25"/>
  <c r="FU85" i="25"/>
  <c r="A86" i="25"/>
  <c r="A86" i="15"/>
  <c r="E86" i="25"/>
  <c r="C86" i="15"/>
  <c r="B86" i="15"/>
  <c r="F86" i="25"/>
  <c r="D86" i="15"/>
  <c r="G86" i="25"/>
  <c r="E86" i="15"/>
  <c r="H86" i="25"/>
  <c r="F86" i="15"/>
  <c r="I86" i="25"/>
  <c r="G86" i="15"/>
  <c r="BJ86" i="25"/>
  <c r="FN86" i="25"/>
  <c r="FU86" i="25"/>
  <c r="R86" i="15"/>
  <c r="A87" i="25"/>
  <c r="A87" i="15"/>
  <c r="E87" i="25"/>
  <c r="C87" i="15"/>
  <c r="F87" i="25"/>
  <c r="D87" i="15"/>
  <c r="G87" i="25"/>
  <c r="E87" i="15"/>
  <c r="H87" i="25"/>
  <c r="F87" i="15"/>
  <c r="I87" i="25"/>
  <c r="G87" i="15"/>
  <c r="BJ87" i="25"/>
  <c r="FN87" i="25"/>
  <c r="FU87" i="25"/>
  <c r="A88" i="25"/>
  <c r="A88" i="15"/>
  <c r="E88" i="25"/>
  <c r="C88" i="15"/>
  <c r="F88" i="25"/>
  <c r="D88" i="15"/>
  <c r="G88" i="25"/>
  <c r="E88" i="15"/>
  <c r="H88" i="25"/>
  <c r="F88" i="15"/>
  <c r="I88" i="25"/>
  <c r="G88" i="15"/>
  <c r="BJ88" i="25"/>
  <c r="FN88" i="25"/>
  <c r="FU88" i="25"/>
  <c r="A89" i="25"/>
  <c r="A89" i="15"/>
  <c r="E89" i="25"/>
  <c r="C89" i="15"/>
  <c r="F89" i="25"/>
  <c r="D89" i="15"/>
  <c r="G89" i="25"/>
  <c r="E89" i="15"/>
  <c r="H89" i="25"/>
  <c r="F89" i="15"/>
  <c r="I89" i="25"/>
  <c r="G89" i="15"/>
  <c r="BJ89" i="25"/>
  <c r="FN89" i="25"/>
  <c r="FU89" i="25"/>
  <c r="A90" i="25"/>
  <c r="A90" i="15"/>
  <c r="E90" i="25"/>
  <c r="C90" i="15"/>
  <c r="B90" i="15"/>
  <c r="F90" i="25"/>
  <c r="D90" i="15"/>
  <c r="G90" i="25"/>
  <c r="E90" i="15"/>
  <c r="H90" i="25"/>
  <c r="F90" i="15"/>
  <c r="I90" i="25"/>
  <c r="G90" i="15"/>
  <c r="BJ90" i="25"/>
  <c r="FN90" i="25"/>
  <c r="FU90" i="25"/>
  <c r="A91" i="25"/>
  <c r="A91" i="15"/>
  <c r="E91" i="25"/>
  <c r="C91" i="15"/>
  <c r="F91" i="25"/>
  <c r="D91" i="15"/>
  <c r="G91" i="25"/>
  <c r="E91" i="15"/>
  <c r="H91" i="25"/>
  <c r="F91" i="15"/>
  <c r="I91" i="25"/>
  <c r="G91" i="15"/>
  <c r="BJ91" i="25"/>
  <c r="FN91" i="25"/>
  <c r="FU91" i="25"/>
  <c r="A92" i="25"/>
  <c r="A92" i="15"/>
  <c r="E92" i="25"/>
  <c r="C92" i="15"/>
  <c r="F92" i="25"/>
  <c r="D92" i="15"/>
  <c r="G92" i="25"/>
  <c r="E92" i="15"/>
  <c r="H92" i="25"/>
  <c r="F92" i="15"/>
  <c r="I92" i="25"/>
  <c r="G92" i="15"/>
  <c r="BJ92" i="25"/>
  <c r="FQ92" i="25"/>
  <c r="FU92" i="25"/>
  <c r="A93" i="25"/>
  <c r="A93" i="15"/>
  <c r="E93" i="25"/>
  <c r="C93" i="15"/>
  <c r="F93" i="25"/>
  <c r="D93" i="15"/>
  <c r="G93" i="25"/>
  <c r="E93" i="15"/>
  <c r="H93" i="25"/>
  <c r="F93" i="15"/>
  <c r="I93" i="25"/>
  <c r="G93" i="15"/>
  <c r="BJ93" i="25"/>
  <c r="FO93" i="25"/>
  <c r="FU93" i="25"/>
  <c r="A94" i="25"/>
  <c r="A94" i="15"/>
  <c r="E94" i="25"/>
  <c r="C94" i="15"/>
  <c r="B94" i="15"/>
  <c r="F94" i="25"/>
  <c r="D94" i="15"/>
  <c r="G94" i="25"/>
  <c r="E94" i="15"/>
  <c r="H94" i="25"/>
  <c r="F94" i="15"/>
  <c r="I94" i="25"/>
  <c r="G94" i="15"/>
  <c r="BJ94" i="25"/>
  <c r="FQ94" i="25"/>
  <c r="FU94" i="25"/>
  <c r="R94" i="15"/>
  <c r="A95" i="25"/>
  <c r="A95" i="15"/>
  <c r="E95" i="25"/>
  <c r="C95" i="15"/>
  <c r="F95" i="25"/>
  <c r="D95" i="15"/>
  <c r="G95" i="25"/>
  <c r="E95" i="15"/>
  <c r="H95" i="25"/>
  <c r="F95" i="15"/>
  <c r="I95" i="25"/>
  <c r="G95" i="15"/>
  <c r="BJ95" i="25"/>
  <c r="FO95" i="25"/>
  <c r="FU95" i="25"/>
  <c r="A96" i="25"/>
  <c r="A96" i="15"/>
  <c r="E96" i="25"/>
  <c r="C96" i="15"/>
  <c r="F96" i="25"/>
  <c r="D96" i="15"/>
  <c r="G96" i="25"/>
  <c r="E96" i="15"/>
  <c r="H96" i="25"/>
  <c r="F96" i="15"/>
  <c r="I96" i="25"/>
  <c r="G96" i="15"/>
  <c r="BJ96" i="25"/>
  <c r="FQ96" i="25"/>
  <c r="FU96" i="25"/>
  <c r="A97" i="25"/>
  <c r="A97" i="15"/>
  <c r="E97" i="25"/>
  <c r="C97" i="15"/>
  <c r="F97" i="25"/>
  <c r="D97" i="15"/>
  <c r="G97" i="25"/>
  <c r="E97" i="15"/>
  <c r="H97" i="25"/>
  <c r="F97" i="15"/>
  <c r="I97" i="25"/>
  <c r="G97" i="15"/>
  <c r="BJ97" i="25"/>
  <c r="FO97" i="25"/>
  <c r="FU97" i="25"/>
  <c r="A98" i="25"/>
  <c r="A98" i="15"/>
  <c r="E98" i="25"/>
  <c r="C98" i="15"/>
  <c r="B98" i="15"/>
  <c r="F98" i="25"/>
  <c r="D98" i="15"/>
  <c r="G98" i="25"/>
  <c r="E98" i="15"/>
  <c r="H98" i="25"/>
  <c r="F98" i="15"/>
  <c r="I98" i="25"/>
  <c r="G98" i="15"/>
  <c r="BJ98" i="25"/>
  <c r="FQ98" i="25"/>
  <c r="FU98" i="25"/>
  <c r="A99" i="25"/>
  <c r="A99" i="15"/>
  <c r="E99" i="25"/>
  <c r="C99" i="15"/>
  <c r="F99" i="25"/>
  <c r="D99" i="15"/>
  <c r="G99" i="25"/>
  <c r="E99" i="15"/>
  <c r="H99" i="25"/>
  <c r="F99" i="15"/>
  <c r="I99" i="25"/>
  <c r="G99" i="15"/>
  <c r="BJ99" i="25"/>
  <c r="FO99" i="25"/>
  <c r="FU99" i="25"/>
  <c r="A100" i="25"/>
  <c r="A100" i="15"/>
  <c r="E100" i="25"/>
  <c r="C100" i="15"/>
  <c r="F100" i="25"/>
  <c r="D100" i="15"/>
  <c r="G100" i="25"/>
  <c r="E100" i="15"/>
  <c r="H100" i="25"/>
  <c r="F100" i="15"/>
  <c r="I100" i="25"/>
  <c r="G100" i="15"/>
  <c r="BJ100" i="25"/>
  <c r="FQ100" i="25"/>
  <c r="FU100" i="25"/>
  <c r="A101" i="25"/>
  <c r="A101" i="15"/>
  <c r="E101" i="25"/>
  <c r="C101" i="15"/>
  <c r="F101" i="25"/>
  <c r="D101" i="15"/>
  <c r="G101" i="25"/>
  <c r="E101" i="15"/>
  <c r="H101" i="25"/>
  <c r="F101" i="15"/>
  <c r="I101" i="25"/>
  <c r="G101" i="15"/>
  <c r="BJ101" i="25"/>
  <c r="FQ101" i="25"/>
  <c r="FU101" i="25"/>
  <c r="A102" i="25"/>
  <c r="A102" i="15"/>
  <c r="E102" i="25"/>
  <c r="C102" i="15"/>
  <c r="B102" i="15"/>
  <c r="F102" i="25"/>
  <c r="D102" i="15"/>
  <c r="G102" i="25"/>
  <c r="E102" i="15"/>
  <c r="H102" i="25"/>
  <c r="F102" i="15"/>
  <c r="I102" i="25"/>
  <c r="G102" i="15"/>
  <c r="BJ102" i="25"/>
  <c r="FN102" i="25"/>
  <c r="FU102" i="25"/>
  <c r="R102" i="15"/>
  <c r="A103" i="25"/>
  <c r="A103" i="15"/>
  <c r="E103" i="25"/>
  <c r="C103" i="15"/>
  <c r="F103" i="25"/>
  <c r="D103" i="15"/>
  <c r="G103" i="25"/>
  <c r="E103" i="15"/>
  <c r="H103" i="25"/>
  <c r="F103" i="15"/>
  <c r="I103" i="25"/>
  <c r="G103" i="15"/>
  <c r="BJ103" i="25"/>
  <c r="FN103" i="25"/>
  <c r="FU103" i="25"/>
  <c r="A104" i="25"/>
  <c r="A104" i="15"/>
  <c r="E104" i="25"/>
  <c r="C104" i="15"/>
  <c r="F104" i="25"/>
  <c r="D104" i="15"/>
  <c r="G104" i="25"/>
  <c r="E104" i="15"/>
  <c r="H104" i="25"/>
  <c r="F104" i="15"/>
  <c r="I104" i="25"/>
  <c r="G104" i="15"/>
  <c r="BJ104" i="25"/>
  <c r="FN104" i="25"/>
  <c r="FU104" i="25"/>
  <c r="A105" i="25"/>
  <c r="A105" i="15"/>
  <c r="E105" i="25"/>
  <c r="C105" i="15"/>
  <c r="F105" i="25"/>
  <c r="D105" i="15"/>
  <c r="G105" i="25"/>
  <c r="E105" i="15"/>
  <c r="H105" i="25"/>
  <c r="F105" i="15"/>
  <c r="I105" i="25"/>
  <c r="G105" i="15"/>
  <c r="BJ105" i="25"/>
  <c r="FN105" i="25"/>
  <c r="FU105" i="25"/>
  <c r="A106" i="25"/>
  <c r="A106" i="15"/>
  <c r="E106" i="25"/>
  <c r="C106" i="15"/>
  <c r="B106" i="15"/>
  <c r="F106" i="25"/>
  <c r="D106" i="15"/>
  <c r="G106" i="25"/>
  <c r="E106" i="15"/>
  <c r="H106" i="25"/>
  <c r="F106" i="15"/>
  <c r="I106" i="25"/>
  <c r="G106" i="15"/>
  <c r="BJ106" i="25"/>
  <c r="FN106" i="25"/>
  <c r="FU106" i="25"/>
  <c r="A107" i="25"/>
  <c r="A107" i="15"/>
  <c r="E107" i="25"/>
  <c r="C107" i="15"/>
  <c r="F107" i="25"/>
  <c r="D107" i="15"/>
  <c r="G107" i="25"/>
  <c r="E107" i="15"/>
  <c r="H107" i="25"/>
  <c r="F107" i="15"/>
  <c r="I107" i="25"/>
  <c r="G107" i="15"/>
  <c r="BJ107" i="25"/>
  <c r="FN107" i="25"/>
  <c r="FU107" i="25"/>
  <c r="R8" i="15"/>
  <c r="FH8" i="25"/>
  <c r="BJ8" i="25"/>
  <c r="FO8" i="25"/>
  <c r="FV8" i="25"/>
  <c r="B8" i="15"/>
  <c r="F8" i="25"/>
  <c r="D8" i="15"/>
  <c r="G8" i="25"/>
  <c r="E8" i="15"/>
  <c r="H8" i="25"/>
  <c r="F8" i="15"/>
  <c r="I8" i="25"/>
  <c r="G8" i="15"/>
  <c r="E8" i="25"/>
  <c r="A8" i="25"/>
  <c r="A8" i="9"/>
  <c r="A13" i="9"/>
  <c r="T37" i="33"/>
  <c r="L38" i="33"/>
  <c r="HM17" i="25"/>
  <c r="A1" i="9"/>
  <c r="HL1" i="25"/>
  <c r="A79" i="9"/>
  <c r="A83" i="9"/>
  <c r="A47" i="9"/>
  <c r="A101" i="9"/>
  <c r="R106" i="15"/>
  <c r="R98" i="15"/>
  <c r="R90" i="15"/>
  <c r="R82" i="15"/>
  <c r="R80" i="15"/>
  <c r="R77" i="15"/>
  <c r="R67" i="15"/>
  <c r="R29" i="15"/>
  <c r="A94" i="9"/>
  <c r="A31" i="9"/>
  <c r="A9" i="9"/>
  <c r="R104" i="15"/>
  <c r="R100" i="15"/>
  <c r="R96" i="15"/>
  <c r="R92" i="15"/>
  <c r="R88" i="15"/>
  <c r="R84" i="15"/>
  <c r="R75" i="15"/>
  <c r="R69" i="15"/>
  <c r="R59" i="15"/>
  <c r="R53" i="15"/>
  <c r="R45" i="15"/>
  <c r="R43" i="15"/>
  <c r="R37" i="15"/>
  <c r="R35" i="15"/>
  <c r="R17" i="15"/>
  <c r="A65" i="9"/>
  <c r="A37" i="9"/>
  <c r="A23" i="9"/>
  <c r="A11" i="9"/>
  <c r="AU42" i="9"/>
  <c r="AU38" i="9"/>
  <c r="B9" i="15"/>
  <c r="F110" i="25"/>
  <c r="A71" i="9"/>
  <c r="A59" i="9"/>
  <c r="A98" i="9"/>
  <c r="A75" i="9"/>
  <c r="A67" i="9"/>
  <c r="A63" i="9"/>
  <c r="A51" i="9"/>
  <c r="A43" i="9"/>
  <c r="A35" i="9"/>
  <c r="B107" i="15"/>
  <c r="R105" i="15"/>
  <c r="B103" i="15"/>
  <c r="R101" i="15"/>
  <c r="R97" i="15"/>
  <c r="R89" i="15"/>
  <c r="R85" i="15"/>
  <c r="A99" i="9"/>
  <c r="A97" i="9"/>
  <c r="A91" i="9"/>
  <c r="A81" i="9"/>
  <c r="A77" i="9"/>
  <c r="A61" i="9"/>
  <c r="A55" i="9"/>
  <c r="A49" i="9"/>
  <c r="A45" i="9"/>
  <c r="A39" i="9"/>
  <c r="A27" i="9"/>
  <c r="A17" i="9"/>
  <c r="R107" i="15"/>
  <c r="R73" i="15"/>
  <c r="R57" i="15"/>
  <c r="R33" i="15"/>
  <c r="A100" i="9"/>
  <c r="A96" i="9"/>
  <c r="A92" i="9"/>
  <c r="A87" i="9"/>
  <c r="A73" i="9"/>
  <c r="A69" i="9"/>
  <c r="A57" i="9"/>
  <c r="A53" i="9"/>
  <c r="A41" i="9"/>
  <c r="A33" i="9"/>
  <c r="A29" i="9"/>
  <c r="A25" i="9"/>
  <c r="A21" i="9"/>
  <c r="R99" i="15"/>
  <c r="R95" i="15"/>
  <c r="B93" i="15"/>
  <c r="R91" i="15"/>
  <c r="R87" i="15"/>
  <c r="R83" i="15"/>
  <c r="R81" i="15"/>
  <c r="R65" i="15"/>
  <c r="R49" i="15"/>
  <c r="R13" i="15"/>
  <c r="C8" i="15"/>
  <c r="L39" i="33"/>
  <c r="A103" i="9"/>
  <c r="A89" i="9"/>
  <c r="A85" i="9"/>
  <c r="A22" i="9"/>
  <c r="A19" i="9"/>
  <c r="A15" i="9"/>
  <c r="A12" i="9"/>
  <c r="A10" i="9"/>
  <c r="B105" i="15"/>
  <c r="R103" i="15"/>
  <c r="B95" i="15"/>
  <c r="R93" i="15"/>
  <c r="R79" i="15"/>
  <c r="R78" i="15"/>
  <c r="R74" i="15"/>
  <c r="R71" i="15"/>
  <c r="R70" i="15"/>
  <c r="R66" i="15"/>
  <c r="R63" i="15"/>
  <c r="R62" i="15"/>
  <c r="R58" i="15"/>
  <c r="R55" i="15"/>
  <c r="R54" i="15"/>
  <c r="R50" i="15"/>
  <c r="R47" i="15"/>
  <c r="R46" i="15"/>
  <c r="R34" i="15"/>
  <c r="R31" i="15"/>
  <c r="R30" i="15"/>
  <c r="R27" i="15"/>
  <c r="R26" i="15"/>
  <c r="R22" i="15"/>
  <c r="R21" i="15"/>
  <c r="R18" i="15"/>
  <c r="R15" i="15"/>
  <c r="R11" i="15"/>
  <c r="R9" i="15"/>
  <c r="FP83" i="25"/>
  <c r="FJ15" i="25"/>
  <c r="A107" i="9"/>
  <c r="A95" i="9"/>
  <c r="A90" i="9"/>
  <c r="A88" i="9"/>
  <c r="A86" i="9"/>
  <c r="A84" i="9"/>
  <c r="A82" i="9"/>
  <c r="A80" i="9"/>
  <c r="A78" i="9"/>
  <c r="A76" i="9"/>
  <c r="A74" i="9"/>
  <c r="A72" i="9"/>
  <c r="A70" i="9"/>
  <c r="A68" i="9"/>
  <c r="A66" i="9"/>
  <c r="A64" i="9"/>
  <c r="A62" i="9"/>
  <c r="A60" i="9"/>
  <c r="A58" i="9"/>
  <c r="A56" i="9"/>
  <c r="A54" i="9"/>
  <c r="A52" i="9"/>
  <c r="A50" i="9"/>
  <c r="A48" i="9"/>
  <c r="A46" i="9"/>
  <c r="A44" i="9"/>
  <c r="A42" i="9"/>
  <c r="A40" i="9"/>
  <c r="A38" i="9"/>
  <c r="A36" i="9"/>
  <c r="A34" i="9"/>
  <c r="A32" i="9"/>
  <c r="A30" i="9"/>
  <c r="A28" i="9"/>
  <c r="A26" i="9"/>
  <c r="A24" i="9"/>
  <c r="A20" i="9"/>
  <c r="A18" i="9"/>
  <c r="A16" i="9"/>
  <c r="A14" i="9"/>
  <c r="FJ101" i="25"/>
  <c r="B101" i="15"/>
  <c r="FX96" i="25"/>
  <c r="FX91" i="25"/>
  <c r="B91" i="15"/>
  <c r="B89" i="15"/>
  <c r="B87" i="15"/>
  <c r="B85" i="15"/>
  <c r="FQ83" i="25"/>
  <c r="FO83" i="25"/>
  <c r="FJ83" i="25"/>
  <c r="B83" i="15"/>
  <c r="FQ102" i="25"/>
  <c r="FX93" i="25"/>
  <c r="FV91" i="25"/>
  <c r="FX90" i="25"/>
  <c r="FX89" i="25"/>
  <c r="FQ107" i="25"/>
  <c r="FJ105" i="25"/>
  <c r="FX101" i="25"/>
  <c r="FJ94" i="25"/>
  <c r="FV89" i="25"/>
  <c r="FX88" i="25"/>
  <c r="FI22" i="25"/>
  <c r="FO107" i="25"/>
  <c r="FX105" i="25"/>
  <c r="FH105" i="25"/>
  <c r="FX104" i="25"/>
  <c r="FQ104" i="25"/>
  <c r="FO102" i="25"/>
  <c r="FV101" i="25"/>
  <c r="FH101" i="25"/>
  <c r="FX100" i="25"/>
  <c r="FX99" i="25"/>
  <c r="FJ98" i="25"/>
  <c r="FV96" i="25"/>
  <c r="FX95" i="25"/>
  <c r="FX94" i="25"/>
  <c r="FH94" i="25"/>
  <c r="FJ90" i="25"/>
  <c r="FV88" i="25"/>
  <c r="FQ86" i="25"/>
  <c r="FQ85" i="25"/>
  <c r="FV99" i="25"/>
  <c r="FQ99" i="25"/>
  <c r="FJ99" i="25"/>
  <c r="FX98" i="25"/>
  <c r="FH98" i="25"/>
  <c r="FJ97" i="25"/>
  <c r="FV94" i="25"/>
  <c r="FI94" i="25"/>
  <c r="FJ93" i="25"/>
  <c r="FJ92" i="25"/>
  <c r="FV90" i="25"/>
  <c r="FH90" i="25"/>
  <c r="FW88" i="25"/>
  <c r="FQ88" i="25"/>
  <c r="FJ88" i="25"/>
  <c r="FJ87" i="25"/>
  <c r="FO85" i="25"/>
  <c r="FQ84" i="25"/>
  <c r="FP74" i="25"/>
  <c r="FQ71" i="25"/>
  <c r="FI71" i="25"/>
  <c r="FJ66" i="25"/>
  <c r="FW65" i="25"/>
  <c r="FQ55" i="25"/>
  <c r="FI55" i="25"/>
  <c r="FQ22" i="25"/>
  <c r="FO106" i="25"/>
  <c r="FX103" i="25"/>
  <c r="FQ103" i="25"/>
  <c r="FV100" i="25"/>
  <c r="FV98" i="25"/>
  <c r="FI98" i="25"/>
  <c r="FX97" i="25"/>
  <c r="FH97" i="25"/>
  <c r="FV95" i="25"/>
  <c r="FQ95" i="25"/>
  <c r="FJ95" i="25"/>
  <c r="FV93" i="25"/>
  <c r="FH93" i="25"/>
  <c r="FX92" i="25"/>
  <c r="FW91" i="25"/>
  <c r="FQ91" i="25"/>
  <c r="FJ91" i="25"/>
  <c r="FW89" i="25"/>
  <c r="FQ89" i="25"/>
  <c r="FJ89" i="25"/>
  <c r="FX87" i="25"/>
  <c r="FH87" i="25"/>
  <c r="FO86" i="25"/>
  <c r="FO84" i="25"/>
  <c r="FP82" i="25"/>
  <c r="FQ81" i="25"/>
  <c r="FP80" i="25"/>
  <c r="FJ55" i="25"/>
  <c r="FX54" i="25"/>
  <c r="FP54" i="25"/>
  <c r="FJ54" i="25"/>
  <c r="FW53" i="25"/>
  <c r="FX52" i="25"/>
  <c r="FP52" i="25"/>
  <c r="FJ50" i="25"/>
  <c r="FW49" i="25"/>
  <c r="FQ43" i="25"/>
  <c r="FI43" i="25"/>
  <c r="FQ106" i="25"/>
  <c r="FJ25" i="25"/>
  <c r="FW24" i="25"/>
  <c r="FP106" i="25"/>
  <c r="FJ106" i="25"/>
  <c r="FV105" i="25"/>
  <c r="FQ105" i="25"/>
  <c r="FO104" i="25"/>
  <c r="FO103" i="25"/>
  <c r="FJ103" i="25"/>
  <c r="FP102" i="25"/>
  <c r="FJ102" i="25"/>
  <c r="FW101" i="25"/>
  <c r="FI101" i="25"/>
  <c r="FW100" i="25"/>
  <c r="FJ100" i="25"/>
  <c r="FH99" i="25"/>
  <c r="FV97" i="25"/>
  <c r="FI97" i="25"/>
  <c r="FW96" i="25"/>
  <c r="FJ96" i="25"/>
  <c r="FH95" i="25"/>
  <c r="FW93" i="25"/>
  <c r="FQ93" i="25"/>
  <c r="FV92" i="25"/>
  <c r="FH92" i="25"/>
  <c r="FW90" i="25"/>
  <c r="FQ90" i="25"/>
  <c r="FH89" i="25"/>
  <c r="FH88" i="25"/>
  <c r="FV87" i="25"/>
  <c r="FI87" i="25"/>
  <c r="FX86" i="25"/>
  <c r="FP85" i="25"/>
  <c r="FJ85" i="25"/>
  <c r="FX84" i="25"/>
  <c r="FQ80" i="25"/>
  <c r="FW79" i="25"/>
  <c r="FX65" i="25"/>
  <c r="FQ65" i="25"/>
  <c r="FI65" i="25"/>
  <c r="FX64" i="25"/>
  <c r="FP64" i="25"/>
  <c r="FQ63" i="25"/>
  <c r="FI63" i="25"/>
  <c r="FX60" i="25"/>
  <c r="FP60" i="25"/>
  <c r="FJ43" i="25"/>
  <c r="FX42" i="25"/>
  <c r="FP42" i="25"/>
  <c r="FJ42" i="25"/>
  <c r="FX40" i="25"/>
  <c r="FQ39" i="25"/>
  <c r="FI39" i="25"/>
  <c r="FX36" i="25"/>
  <c r="FP36" i="25"/>
  <c r="FX24" i="25"/>
  <c r="FQ24" i="25"/>
  <c r="FX23" i="25"/>
  <c r="FJ22" i="25"/>
  <c r="FJ21" i="25"/>
  <c r="FX19" i="25"/>
  <c r="FP19" i="25"/>
  <c r="FW18" i="25"/>
  <c r="FP17" i="25"/>
  <c r="FW8" i="25"/>
  <c r="FH91" i="25"/>
  <c r="A105" i="9"/>
  <c r="A93" i="9"/>
  <c r="FX8" i="25"/>
  <c r="FQ8" i="25"/>
  <c r="FI8" i="25"/>
  <c r="FX106" i="25"/>
  <c r="FO105" i="25"/>
  <c r="FP104" i="25"/>
  <c r="FJ104" i="25"/>
  <c r="FV103" i="25"/>
  <c r="FH103" i="25"/>
  <c r="FX102" i="25"/>
  <c r="FH100" i="25"/>
  <c r="FW97" i="25"/>
  <c r="FQ97" i="25"/>
  <c r="FH96" i="25"/>
  <c r="FI93" i="25"/>
  <c r="FW92" i="25"/>
  <c r="FI91" i="25"/>
  <c r="FI90" i="25"/>
  <c r="FI89" i="25"/>
  <c r="FI88" i="25"/>
  <c r="FW87" i="25"/>
  <c r="FQ87" i="25"/>
  <c r="FP86" i="25"/>
  <c r="FJ86" i="25"/>
  <c r="FX85" i="25"/>
  <c r="FP84" i="25"/>
  <c r="FJ84" i="25"/>
  <c r="FX83" i="25"/>
  <c r="FQ82" i="25"/>
  <c r="FI77" i="25"/>
  <c r="FJ71" i="25"/>
  <c r="FX70" i="25"/>
  <c r="FP70" i="25"/>
  <c r="FJ70" i="25"/>
  <c r="FW69" i="25"/>
  <c r="FX68" i="25"/>
  <c r="FP68" i="25"/>
  <c r="FQ60" i="25"/>
  <c r="FJ60" i="25"/>
  <c r="FW59" i="25"/>
  <c r="FQ59" i="25"/>
  <c r="FI59" i="25"/>
  <c r="FJ58" i="25"/>
  <c r="FW57" i="25"/>
  <c r="FX49" i="25"/>
  <c r="FQ49" i="25"/>
  <c r="FI49" i="25"/>
  <c r="FX48" i="25"/>
  <c r="FP48" i="25"/>
  <c r="FQ47" i="25"/>
  <c r="FI47" i="25"/>
  <c r="FJ46" i="25"/>
  <c r="FW45" i="25"/>
  <c r="FQ36" i="25"/>
  <c r="FJ34" i="25"/>
  <c r="FW33" i="25"/>
  <c r="FJ29" i="25"/>
  <c r="FX27" i="25"/>
  <c r="FP27" i="25"/>
  <c r="FI18" i="25"/>
  <c r="FX82" i="25"/>
  <c r="FP81" i="25"/>
  <c r="FJ81" i="25"/>
  <c r="FX80" i="25"/>
  <c r="FP78" i="25"/>
  <c r="FW75" i="25"/>
  <c r="FI73" i="25"/>
  <c r="FX72" i="25"/>
  <c r="FP72" i="25"/>
  <c r="FQ68" i="25"/>
  <c r="FJ68" i="25"/>
  <c r="FW67" i="25"/>
  <c r="FQ67" i="25"/>
  <c r="FI67" i="25"/>
  <c r="FJ63" i="25"/>
  <c r="FX62" i="25"/>
  <c r="FP62" i="25"/>
  <c r="FJ62" i="25"/>
  <c r="FW61" i="25"/>
  <c r="FX57" i="25"/>
  <c r="FQ57" i="25"/>
  <c r="FI57" i="25"/>
  <c r="FX56" i="25"/>
  <c r="FP56" i="25"/>
  <c r="FQ52" i="25"/>
  <c r="FJ52" i="25"/>
  <c r="FW51" i="25"/>
  <c r="FQ51" i="25"/>
  <c r="FI51" i="25"/>
  <c r="FJ47" i="25"/>
  <c r="FX45" i="25"/>
  <c r="FQ45" i="25"/>
  <c r="FI45" i="25"/>
  <c r="FJ39" i="25"/>
  <c r="FX33" i="25"/>
  <c r="FQ27" i="25"/>
  <c r="FJ27" i="25"/>
  <c r="FQ19" i="25"/>
  <c r="FX18" i="25"/>
  <c r="FJ18" i="25"/>
  <c r="FQ17" i="25"/>
  <c r="FQ16" i="25"/>
  <c r="FI16" i="25"/>
  <c r="FI10" i="25"/>
  <c r="FV46" i="25"/>
  <c r="FX46" i="25"/>
  <c r="FO44" i="25"/>
  <c r="FQ44" i="25"/>
  <c r="FV43" i="25"/>
  <c r="FW43" i="25"/>
  <c r="FO41" i="25"/>
  <c r="FQ41" i="25"/>
  <c r="FH40" i="25"/>
  <c r="FJ40" i="25"/>
  <c r="FV37" i="25"/>
  <c r="FX37" i="25"/>
  <c r="FV34" i="25"/>
  <c r="FX34" i="25"/>
  <c r="FH26" i="25"/>
  <c r="FJ26" i="25"/>
  <c r="FV20" i="25"/>
  <c r="FX20" i="25"/>
  <c r="A106" i="9"/>
  <c r="A104" i="9"/>
  <c r="A102" i="9"/>
  <c r="FP107" i="25"/>
  <c r="FV106" i="25"/>
  <c r="FH106" i="25"/>
  <c r="FP105" i="25"/>
  <c r="FV104" i="25"/>
  <c r="FH104" i="25"/>
  <c r="FP103" i="25"/>
  <c r="FV102" i="25"/>
  <c r="FH102" i="25"/>
  <c r="FO101" i="25"/>
  <c r="FI100" i="25"/>
  <c r="FW99" i="25"/>
  <c r="FI99" i="25"/>
  <c r="FW98" i="25"/>
  <c r="FI96" i="25"/>
  <c r="FW95" i="25"/>
  <c r="FI95" i="25"/>
  <c r="FW94" i="25"/>
  <c r="FI92" i="25"/>
  <c r="FO91" i="25"/>
  <c r="FO90" i="25"/>
  <c r="FO89" i="25"/>
  <c r="FO88" i="25"/>
  <c r="FO87" i="25"/>
  <c r="FV86" i="25"/>
  <c r="FH86" i="25"/>
  <c r="FV85" i="25"/>
  <c r="FH85" i="25"/>
  <c r="FV84" i="25"/>
  <c r="FH84" i="25"/>
  <c r="FV83" i="25"/>
  <c r="FH83" i="25"/>
  <c r="FV82" i="25"/>
  <c r="FH82" i="25"/>
  <c r="FV81" i="25"/>
  <c r="FH81" i="25"/>
  <c r="FV80" i="25"/>
  <c r="FH80" i="25"/>
  <c r="FI79" i="25"/>
  <c r="FW77" i="25"/>
  <c r="FP76" i="25"/>
  <c r="FI75" i="25"/>
  <c r="FW73" i="25"/>
  <c r="FQ72" i="25"/>
  <c r="FJ72" i="25"/>
  <c r="FW71" i="25"/>
  <c r="FX69" i="25"/>
  <c r="FQ69" i="25"/>
  <c r="FI69" i="25"/>
  <c r="FJ67" i="25"/>
  <c r="FX66" i="25"/>
  <c r="FP66" i="25"/>
  <c r="FQ64" i="25"/>
  <c r="FJ64" i="25"/>
  <c r="FW63" i="25"/>
  <c r="FX61" i="25"/>
  <c r="FQ61" i="25"/>
  <c r="FI61" i="25"/>
  <c r="FJ59" i="25"/>
  <c r="FX58" i="25"/>
  <c r="FP58" i="25"/>
  <c r="FQ56" i="25"/>
  <c r="FJ56" i="25"/>
  <c r="FW55" i="25"/>
  <c r="FX53" i="25"/>
  <c r="FQ53" i="25"/>
  <c r="FI53" i="25"/>
  <c r="FJ51" i="25"/>
  <c r="FX50" i="25"/>
  <c r="FP50" i="25"/>
  <c r="FQ48" i="25"/>
  <c r="FJ48" i="25"/>
  <c r="FW47" i="25"/>
  <c r="FQ35" i="25"/>
  <c r="FO46" i="25"/>
  <c r="FP46" i="25"/>
  <c r="FH44" i="25"/>
  <c r="FJ44" i="25"/>
  <c r="FV41" i="25"/>
  <c r="FX41" i="25"/>
  <c r="FO40" i="25"/>
  <c r="FQ40" i="25"/>
  <c r="FO37" i="25"/>
  <c r="FQ37" i="25"/>
  <c r="FH35" i="25"/>
  <c r="FJ35" i="25"/>
  <c r="FV28" i="25"/>
  <c r="FX28" i="25"/>
  <c r="FO23" i="25"/>
  <c r="FQ23" i="25"/>
  <c r="FO20" i="25"/>
  <c r="FQ20" i="25"/>
  <c r="FX44" i="25"/>
  <c r="FP44" i="25"/>
  <c r="FJ38" i="25"/>
  <c r="FW37" i="25"/>
  <c r="FQ26" i="25"/>
  <c r="FI26" i="25"/>
  <c r="FW20" i="25"/>
  <c r="FJ16" i="25"/>
  <c r="FX15" i="25"/>
  <c r="FP11" i="25"/>
  <c r="FW10" i="25"/>
  <c r="FP9" i="25"/>
  <c r="FN100" i="25"/>
  <c r="FP100" i="25"/>
  <c r="FN98" i="25"/>
  <c r="FP98" i="25"/>
  <c r="FN96" i="25"/>
  <c r="FP96" i="25"/>
  <c r="FN94" i="25"/>
  <c r="FP94" i="25"/>
  <c r="FN92" i="25"/>
  <c r="FP92" i="25"/>
  <c r="FJ107" i="25"/>
  <c r="FH107" i="25"/>
  <c r="FN101" i="25"/>
  <c r="FP101" i="25"/>
  <c r="FN99" i="25"/>
  <c r="FP99" i="25"/>
  <c r="FN97" i="25"/>
  <c r="FP97" i="25"/>
  <c r="FN95" i="25"/>
  <c r="FP95" i="25"/>
  <c r="FN93" i="25"/>
  <c r="FP93" i="25"/>
  <c r="FX107" i="25"/>
  <c r="FV107" i="25"/>
  <c r="FJ8" i="25"/>
  <c r="FW107" i="25"/>
  <c r="FI107" i="25"/>
  <c r="FW106" i="25"/>
  <c r="FI106" i="25"/>
  <c r="FW105" i="25"/>
  <c r="FI105" i="25"/>
  <c r="FW104" i="25"/>
  <c r="FI104" i="25"/>
  <c r="FW103" i="25"/>
  <c r="FI103" i="25"/>
  <c r="FW102" i="25"/>
  <c r="FI102" i="25"/>
  <c r="FO100" i="25"/>
  <c r="FO98" i="25"/>
  <c r="FO96" i="25"/>
  <c r="FO94" i="25"/>
  <c r="FO92" i="25"/>
  <c r="FH41" i="25"/>
  <c r="FJ41" i="25"/>
  <c r="FO38" i="25"/>
  <c r="FQ38" i="25"/>
  <c r="FV35" i="25"/>
  <c r="FX35" i="25"/>
  <c r="FH33" i="25"/>
  <c r="FJ33" i="25"/>
  <c r="FV32" i="25"/>
  <c r="FX32" i="25"/>
  <c r="FV31" i="25"/>
  <c r="FX31" i="25"/>
  <c r="FO31" i="25"/>
  <c r="FQ31" i="25"/>
  <c r="FO30" i="25"/>
  <c r="FQ30" i="25"/>
  <c r="FH30" i="25"/>
  <c r="FJ30" i="25"/>
  <c r="FH28" i="25"/>
  <c r="FJ28" i="25"/>
  <c r="FO25" i="25"/>
  <c r="FQ25" i="25"/>
  <c r="FO21" i="25"/>
  <c r="FQ21" i="25"/>
  <c r="FV16" i="25"/>
  <c r="FX16" i="25"/>
  <c r="FH14" i="25"/>
  <c r="FJ14" i="25"/>
  <c r="FH12" i="25"/>
  <c r="FJ12" i="25"/>
  <c r="FV39" i="25"/>
  <c r="FX39" i="25"/>
  <c r="FH37" i="25"/>
  <c r="FJ37" i="25"/>
  <c r="FO34" i="25"/>
  <c r="FQ34" i="25"/>
  <c r="FO32" i="25"/>
  <c r="FQ32" i="25"/>
  <c r="FH32" i="25"/>
  <c r="FJ32" i="25"/>
  <c r="FH31" i="25"/>
  <c r="FJ31" i="25"/>
  <c r="FV30" i="25"/>
  <c r="FX30" i="25"/>
  <c r="FV29" i="25"/>
  <c r="FX29" i="25"/>
  <c r="FO29" i="25"/>
  <c r="FQ29" i="25"/>
  <c r="FV26" i="25"/>
  <c r="FX26" i="25"/>
  <c r="FH24" i="25"/>
  <c r="FJ24" i="25"/>
  <c r="FV22" i="25"/>
  <c r="FX22" i="25"/>
  <c r="FH20" i="25"/>
  <c r="FJ20" i="25"/>
  <c r="FO15" i="25"/>
  <c r="FQ15" i="25"/>
  <c r="FV14" i="25"/>
  <c r="FX14" i="25"/>
  <c r="FO13" i="25"/>
  <c r="FQ13" i="25"/>
  <c r="FV12" i="25"/>
  <c r="FX12" i="25"/>
  <c r="FP91" i="25"/>
  <c r="FP90" i="25"/>
  <c r="FP89" i="25"/>
  <c r="FP88" i="25"/>
  <c r="FP87" i="25"/>
  <c r="FW86" i="25"/>
  <c r="FI86" i="25"/>
  <c r="FW85" i="25"/>
  <c r="FI85" i="25"/>
  <c r="FW84" i="25"/>
  <c r="FI84" i="25"/>
  <c r="FW83" i="25"/>
  <c r="FI83" i="25"/>
  <c r="FW82" i="25"/>
  <c r="FI82" i="25"/>
  <c r="FW81" i="25"/>
  <c r="FI81" i="25"/>
  <c r="FW80" i="25"/>
  <c r="FI80" i="25"/>
  <c r="FX79" i="25"/>
  <c r="FJ79" i="25"/>
  <c r="FQ78" i="25"/>
  <c r="FX77" i="25"/>
  <c r="FJ77" i="25"/>
  <c r="FQ76" i="25"/>
  <c r="FX75" i="25"/>
  <c r="FJ75" i="25"/>
  <c r="FQ74" i="25"/>
  <c r="FX73" i="25"/>
  <c r="FJ73" i="25"/>
  <c r="FX71" i="25"/>
  <c r="FQ70" i="25"/>
  <c r="FJ69" i="25"/>
  <c r="FX67" i="25"/>
  <c r="FQ66" i="25"/>
  <c r="FJ65" i="25"/>
  <c r="FX63" i="25"/>
  <c r="FQ62" i="25"/>
  <c r="FJ61" i="25"/>
  <c r="FX59" i="25"/>
  <c r="FQ58" i="25"/>
  <c r="FJ57" i="25"/>
  <c r="FX55" i="25"/>
  <c r="FQ54" i="25"/>
  <c r="FJ53" i="25"/>
  <c r="FX51" i="25"/>
  <c r="FQ50" i="25"/>
  <c r="FJ49" i="25"/>
  <c r="FX47" i="25"/>
  <c r="FQ46" i="25"/>
  <c r="FJ45" i="25"/>
  <c r="FX43" i="25"/>
  <c r="FQ42" i="25"/>
  <c r="FI41" i="25"/>
  <c r="FX38" i="25"/>
  <c r="FP38" i="25"/>
  <c r="FJ36" i="25"/>
  <c r="FW35" i="25"/>
  <c r="FQ33" i="25"/>
  <c r="FI33" i="25"/>
  <c r="FW32" i="25"/>
  <c r="FP31" i="25"/>
  <c r="FI30" i="25"/>
  <c r="FQ28" i="25"/>
  <c r="FI28" i="25"/>
  <c r="FX25" i="25"/>
  <c r="FP25" i="25"/>
  <c r="FJ23" i="25"/>
  <c r="FX21" i="25"/>
  <c r="FP21" i="25"/>
  <c r="FJ19" i="25"/>
  <c r="FW16" i="25"/>
  <c r="FI14" i="25"/>
  <c r="FI12" i="25"/>
  <c r="FQ11" i="25"/>
  <c r="FX10" i="25"/>
  <c r="FJ10" i="25"/>
  <c r="FQ9" i="25"/>
  <c r="FP79" i="25"/>
  <c r="FW78" i="25"/>
  <c r="FI78" i="25"/>
  <c r="FP77" i="25"/>
  <c r="FW76" i="25"/>
  <c r="FI76" i="25"/>
  <c r="FP75" i="25"/>
  <c r="FW74" i="25"/>
  <c r="FI74" i="25"/>
  <c r="FP73" i="25"/>
  <c r="FP8" i="25"/>
  <c r="FO79" i="25"/>
  <c r="FV78" i="25"/>
  <c r="FH78" i="25"/>
  <c r="FO77" i="25"/>
  <c r="FV76" i="25"/>
  <c r="FH76" i="25"/>
  <c r="FO75" i="25"/>
  <c r="FV74" i="25"/>
  <c r="FH74" i="25"/>
  <c r="FO73" i="25"/>
  <c r="FP18" i="25"/>
  <c r="FW17" i="25"/>
  <c r="FI17" i="25"/>
  <c r="FP14" i="25"/>
  <c r="FW13" i="25"/>
  <c r="FI13" i="25"/>
  <c r="FP12" i="25"/>
  <c r="FW11" i="25"/>
  <c r="FI11" i="25"/>
  <c r="FP10" i="25"/>
  <c r="FW9" i="25"/>
  <c r="FI9" i="25"/>
  <c r="FW72" i="25"/>
  <c r="FI72" i="25"/>
  <c r="FP71" i="25"/>
  <c r="FW70" i="25"/>
  <c r="FI70" i="25"/>
  <c r="FP69" i="25"/>
  <c r="FW68" i="25"/>
  <c r="FI68" i="25"/>
  <c r="FP67" i="25"/>
  <c r="FW66" i="25"/>
  <c r="FI66" i="25"/>
  <c r="FP65" i="25"/>
  <c r="FW64" i="25"/>
  <c r="FI64" i="25"/>
  <c r="FP63" i="25"/>
  <c r="FW62" i="25"/>
  <c r="FI62" i="25"/>
  <c r="FP61" i="25"/>
  <c r="FW60" i="25"/>
  <c r="FI60" i="25"/>
  <c r="FP59" i="25"/>
  <c r="FW58" i="25"/>
  <c r="FI58" i="25"/>
  <c r="FP57" i="25"/>
  <c r="FW56" i="25"/>
  <c r="FI56" i="25"/>
  <c r="FP55" i="25"/>
  <c r="FW54" i="25"/>
  <c r="FI54" i="25"/>
  <c r="FP53" i="25"/>
  <c r="FW52" i="25"/>
  <c r="FI52" i="25"/>
  <c r="FP51" i="25"/>
  <c r="FW50" i="25"/>
  <c r="FI50" i="25"/>
  <c r="FP49" i="25"/>
  <c r="FW48" i="25"/>
  <c r="FI48" i="25"/>
  <c r="FP47" i="25"/>
  <c r="FW46" i="25"/>
  <c r="FI46" i="25"/>
  <c r="FP45" i="25"/>
  <c r="FW44" i="25"/>
  <c r="FI44" i="25"/>
  <c r="FP43" i="25"/>
  <c r="FW42" i="25"/>
  <c r="FI42" i="25"/>
  <c r="FP41" i="25"/>
  <c r="FW40" i="25"/>
  <c r="FI40" i="25"/>
  <c r="FP39" i="25"/>
  <c r="FW38" i="25"/>
  <c r="FI38" i="25"/>
  <c r="FP37" i="25"/>
  <c r="FW36" i="25"/>
  <c r="FI36" i="25"/>
  <c r="FP35" i="25"/>
  <c r="FW34" i="25"/>
  <c r="FI34" i="25"/>
  <c r="FP33" i="25"/>
  <c r="FP32" i="25"/>
  <c r="FW31" i="25"/>
  <c r="FI31" i="25"/>
  <c r="FP30" i="25"/>
  <c r="FW29" i="25"/>
  <c r="FI29" i="25"/>
  <c r="FP28" i="25"/>
  <c r="FW27" i="25"/>
  <c r="FI27" i="25"/>
  <c r="FP26" i="25"/>
  <c r="FW25" i="25"/>
  <c r="FI25" i="25"/>
  <c r="FP24" i="25"/>
  <c r="FW23" i="25"/>
  <c r="FI23" i="25"/>
  <c r="FP22" i="25"/>
  <c r="FW21" i="25"/>
  <c r="FI21" i="25"/>
  <c r="FP20" i="25"/>
  <c r="FW19" i="25"/>
  <c r="FI19" i="25"/>
  <c r="FP16" i="25"/>
  <c r="FW15" i="25"/>
  <c r="FI15" i="25"/>
  <c r="FO18" i="25"/>
  <c r="FV17" i="25"/>
  <c r="FH17" i="25"/>
  <c r="FO14" i="25"/>
  <c r="FV13" i="25"/>
  <c r="FH13" i="25"/>
  <c r="FO12" i="25"/>
  <c r="FV11" i="25"/>
  <c r="FH11" i="25"/>
  <c r="FO10" i="25"/>
  <c r="FV9" i="25"/>
  <c r="FH9" i="25"/>
  <c r="B19" i="15"/>
  <c r="B17" i="15"/>
  <c r="B15" i="15"/>
  <c r="S2200" i="33"/>
  <c r="S2038" i="33"/>
  <c r="S2255" i="33"/>
  <c r="S2579" i="33"/>
  <c r="GG88" i="25"/>
  <c r="K84" i="15"/>
  <c r="K54" i="15"/>
  <c r="K80" i="15"/>
  <c r="K8" i="15"/>
  <c r="K52" i="15"/>
  <c r="K36" i="15"/>
  <c r="S2287" i="33"/>
  <c r="S2610" i="33"/>
  <c r="O2072" i="33"/>
  <c r="O2504" i="33"/>
  <c r="S2394" i="33"/>
  <c r="F110" i="15"/>
  <c r="GG90" i="25"/>
  <c r="GG102" i="25"/>
  <c r="S2552" i="33"/>
  <c r="S2417" i="33"/>
  <c r="J88" i="15"/>
  <c r="J96" i="15"/>
  <c r="GN86" i="25"/>
  <c r="GN90" i="25"/>
  <c r="O2342" i="33"/>
  <c r="D2450" i="33"/>
  <c r="S2448" i="33"/>
  <c r="S2043" i="33"/>
  <c r="D2099" i="33"/>
  <c r="S2097" i="33"/>
  <c r="D2153" i="33"/>
  <c r="S2151" i="33"/>
  <c r="O2207" i="33"/>
  <c r="S2205" i="33"/>
  <c r="D2261" i="33"/>
  <c r="S2259" i="33"/>
  <c r="S2313" i="33"/>
  <c r="O2369" i="33"/>
  <c r="S2367" i="33"/>
  <c r="O2477" i="33"/>
  <c r="O2531" i="33"/>
  <c r="S2529" i="33"/>
  <c r="O2585" i="33"/>
  <c r="S2583" i="33"/>
  <c r="D2693" i="33"/>
  <c r="CB28" i="25"/>
  <c r="O6" i="9"/>
  <c r="AH6" i="9"/>
  <c r="T145" i="33"/>
  <c r="T146" i="33"/>
  <c r="T147" i="33"/>
  <c r="T199" i="33"/>
  <c r="T200" i="33"/>
  <c r="T203" i="33"/>
  <c r="T307" i="33"/>
  <c r="T308" i="33"/>
  <c r="T309" i="33"/>
  <c r="M6" i="9"/>
  <c r="Z6" i="9"/>
  <c r="T793" i="33"/>
  <c r="T794" i="33"/>
  <c r="T797" i="33"/>
  <c r="T1009" i="33"/>
  <c r="T1010" i="33"/>
  <c r="T1013" i="33"/>
  <c r="S2044" i="33"/>
  <c r="S2070" i="33"/>
  <c r="S2098" i="33"/>
  <c r="S2152" i="33"/>
  <c r="S2179" i="33"/>
  <c r="S2206" i="33"/>
  <c r="S2260" i="33"/>
  <c r="S2286" i="33"/>
  <c r="S2314" i="33"/>
  <c r="S2368" i="33"/>
  <c r="S2422" i="33"/>
  <c r="S2584" i="33"/>
  <c r="S2665" i="33"/>
  <c r="S2692" i="33"/>
  <c r="H2439" i="33"/>
  <c r="M2655" i="33"/>
  <c r="BS9" i="25"/>
  <c r="H2629" i="33"/>
  <c r="M1738" i="33"/>
  <c r="CQ9" i="25"/>
  <c r="H416" i="33"/>
  <c r="M2576" i="33"/>
  <c r="N37" i="33"/>
  <c r="N38" i="33"/>
  <c r="M39" i="33"/>
  <c r="N39" i="33"/>
  <c r="M40" i="33"/>
  <c r="N40" i="33"/>
  <c r="M41" i="33"/>
  <c r="N41" i="33"/>
  <c r="G41" i="33"/>
  <c r="GG92" i="25"/>
  <c r="GG105" i="25"/>
  <c r="GG106" i="25"/>
  <c r="GG107" i="25"/>
  <c r="GN88" i="25"/>
  <c r="GN96" i="25"/>
  <c r="AP9" i="9"/>
  <c r="P2160" i="33"/>
  <c r="L2696" i="33"/>
  <c r="EU107" i="25"/>
  <c r="J2696" i="33"/>
  <c r="ES107" i="25"/>
  <c r="H2696" i="33"/>
  <c r="EQ107" i="25"/>
  <c r="F2696" i="33"/>
  <c r="EO107" i="25"/>
  <c r="D2696" i="33"/>
  <c r="L2695" i="33"/>
  <c r="EV107" i="25"/>
  <c r="J2695" i="33"/>
  <c r="ET107" i="25"/>
  <c r="H2695" i="33"/>
  <c r="ER107" i="25"/>
  <c r="F2695" i="33"/>
  <c r="EP107" i="25"/>
  <c r="D2695" i="33"/>
  <c r="T2692" i="33"/>
  <c r="O2692" i="33"/>
  <c r="Q2692" i="33"/>
  <c r="DU107" i="25"/>
  <c r="K2692" i="33"/>
  <c r="DU6" i="25"/>
  <c r="DT107" i="25"/>
  <c r="DX107" i="25"/>
  <c r="DT6" i="25"/>
  <c r="DT3" i="25"/>
  <c r="B1963" i="33"/>
  <c r="T2691" i="33"/>
  <c r="L2691" i="33"/>
  <c r="G2683" i="33"/>
  <c r="J2683" i="33"/>
  <c r="K2683" i="33"/>
  <c r="K2688" i="33"/>
  <c r="K2689" i="33"/>
  <c r="K2690" i="33"/>
  <c r="G2684" i="33"/>
  <c r="I2684" i="33"/>
  <c r="G2685" i="33"/>
  <c r="I2685" i="33"/>
  <c r="G2686" i="33"/>
  <c r="G2687" i="33"/>
  <c r="I2687" i="33"/>
  <c r="H2685" i="33"/>
  <c r="H2686" i="33"/>
  <c r="H2687" i="33"/>
  <c r="L2683" i="33"/>
  <c r="N2683" i="33"/>
  <c r="L2684" i="33"/>
  <c r="N2684" i="33"/>
  <c r="L2685" i="33"/>
  <c r="N2685" i="33"/>
  <c r="L2686" i="33"/>
  <c r="N2686" i="33"/>
  <c r="L2687" i="33"/>
  <c r="N2687" i="33"/>
  <c r="M2685" i="33"/>
  <c r="M2686" i="33"/>
  <c r="M2687" i="33"/>
  <c r="DK107" i="25"/>
  <c r="G2691" i="33"/>
  <c r="J2691" i="33"/>
  <c r="K2691" i="33"/>
  <c r="DI107" i="25"/>
  <c r="F2691" i="33"/>
  <c r="DH107" i="25"/>
  <c r="E2691" i="33"/>
  <c r="DG107" i="25"/>
  <c r="DG3" i="25"/>
  <c r="F2683" i="33"/>
  <c r="F2684" i="33"/>
  <c r="F2685" i="33"/>
  <c r="F2686" i="33"/>
  <c r="F2687" i="33"/>
  <c r="E2683" i="33"/>
  <c r="E2684" i="33"/>
  <c r="E2685" i="33"/>
  <c r="E2686" i="33"/>
  <c r="E2687" i="33"/>
  <c r="D2683" i="33"/>
  <c r="D2684" i="33"/>
  <c r="D2685" i="33"/>
  <c r="D2686" i="33"/>
  <c r="D2687" i="33"/>
  <c r="T2683" i="33"/>
  <c r="T2684" i="33"/>
  <c r="T2685" i="33"/>
  <c r="T2686" i="33"/>
  <c r="T2687" i="33"/>
  <c r="S2685" i="33"/>
  <c r="B2686" i="33"/>
  <c r="B2685" i="33"/>
  <c r="M2684" i="33"/>
  <c r="X3" i="25"/>
  <c r="H2683" i="33"/>
  <c r="J3" i="25"/>
  <c r="M2682" i="33"/>
  <c r="T2679" i="33"/>
  <c r="D2679" i="33"/>
  <c r="T2678" i="33"/>
  <c r="D2678" i="33"/>
  <c r="T2677" i="33"/>
  <c r="D2677" i="33"/>
  <c r="A3" i="25"/>
  <c r="HM5" i="25"/>
  <c r="F3" i="25"/>
  <c r="A2675" i="33"/>
  <c r="L2669" i="33"/>
  <c r="EU106" i="25"/>
  <c r="J2669" i="33"/>
  <c r="ES106" i="25"/>
  <c r="H2669" i="33"/>
  <c r="EQ106" i="25"/>
  <c r="F2669" i="33"/>
  <c r="EO106" i="25"/>
  <c r="D2669" i="33"/>
  <c r="L2668" i="33"/>
  <c r="EV106" i="25"/>
  <c r="J2668" i="33"/>
  <c r="ET106" i="25"/>
  <c r="H2668" i="33"/>
  <c r="ER106" i="25"/>
  <c r="F2668" i="33"/>
  <c r="EP106" i="25"/>
  <c r="D2668" i="33"/>
  <c r="D2666" i="33"/>
  <c r="T2665" i="33"/>
  <c r="O2665" i="33"/>
  <c r="Q2665" i="33"/>
  <c r="DU106" i="25"/>
  <c r="K2665" i="33"/>
  <c r="DT106" i="25"/>
  <c r="T2664" i="33"/>
  <c r="L2664" i="33"/>
  <c r="O2664" i="33"/>
  <c r="Q2664" i="33"/>
  <c r="G2656" i="33"/>
  <c r="I2656" i="33"/>
  <c r="G2657" i="33"/>
  <c r="G2658" i="33"/>
  <c r="I2658" i="33"/>
  <c r="G2659" i="33"/>
  <c r="I2659" i="33"/>
  <c r="G2660" i="33"/>
  <c r="I2660" i="33"/>
  <c r="H2658" i="33"/>
  <c r="H2659" i="33"/>
  <c r="H2660" i="33"/>
  <c r="L2656" i="33"/>
  <c r="L2657" i="33"/>
  <c r="L2658" i="33"/>
  <c r="O2658" i="33"/>
  <c r="Q2658" i="33"/>
  <c r="L2659" i="33"/>
  <c r="N2659" i="33"/>
  <c r="L2660" i="33"/>
  <c r="N2660" i="33"/>
  <c r="M2658" i="33"/>
  <c r="M2659" i="33"/>
  <c r="M2660" i="33"/>
  <c r="DK106" i="25"/>
  <c r="G2664" i="33"/>
  <c r="J2664" i="33"/>
  <c r="K2664" i="33"/>
  <c r="DI106" i="25"/>
  <c r="F2664" i="33"/>
  <c r="DH106" i="25"/>
  <c r="E2664" i="33"/>
  <c r="DG106" i="25"/>
  <c r="O2656" i="33"/>
  <c r="Q2656" i="33"/>
  <c r="Q2661" i="33"/>
  <c r="Q2662" i="33"/>
  <c r="Q2663" i="33"/>
  <c r="F2656" i="33"/>
  <c r="F2657" i="33"/>
  <c r="F2658" i="33"/>
  <c r="F2659" i="33"/>
  <c r="F2660" i="33"/>
  <c r="E2656" i="33"/>
  <c r="E2657" i="33"/>
  <c r="E2658" i="33"/>
  <c r="E2659" i="33"/>
  <c r="E2660" i="33"/>
  <c r="D2656" i="33"/>
  <c r="D2657" i="33"/>
  <c r="D2658" i="33"/>
  <c r="D2659" i="33"/>
  <c r="D2660" i="33"/>
  <c r="T2656" i="33"/>
  <c r="T2657" i="33"/>
  <c r="T2658" i="33"/>
  <c r="T2659" i="33"/>
  <c r="T2660" i="33"/>
  <c r="S2658" i="33"/>
  <c r="B2659" i="33"/>
  <c r="B2658" i="33"/>
  <c r="M2657" i="33"/>
  <c r="T2652" i="33"/>
  <c r="D2652" i="33"/>
  <c r="T2651" i="33"/>
  <c r="D2651" i="33"/>
  <c r="T2650" i="33"/>
  <c r="D2650" i="33"/>
  <c r="A2648" i="33"/>
  <c r="L2642" i="33"/>
  <c r="EU105" i="25"/>
  <c r="J2642" i="33"/>
  <c r="ES105" i="25"/>
  <c r="H2642" i="33"/>
  <c r="EQ105" i="25"/>
  <c r="F2642" i="33"/>
  <c r="EO105" i="25"/>
  <c r="D2642" i="33"/>
  <c r="L2641" i="33"/>
  <c r="EV105" i="25"/>
  <c r="J2641" i="33"/>
  <c r="ET105" i="25"/>
  <c r="H2641" i="33"/>
  <c r="ER105" i="25"/>
  <c r="F2641" i="33"/>
  <c r="EP105" i="25"/>
  <c r="D2641" i="33"/>
  <c r="T2638" i="33"/>
  <c r="O2638" i="33"/>
  <c r="Q2638" i="33"/>
  <c r="DU105" i="25"/>
  <c r="DT105" i="25"/>
  <c r="G2638" i="33"/>
  <c r="T2637" i="33"/>
  <c r="L2637" i="33"/>
  <c r="O2637" i="33"/>
  <c r="Q2637" i="33"/>
  <c r="G2629" i="33"/>
  <c r="I2629" i="33"/>
  <c r="G2630" i="33"/>
  <c r="I2630" i="33"/>
  <c r="G2631" i="33"/>
  <c r="I2631" i="33"/>
  <c r="G2632" i="33"/>
  <c r="I2632" i="33"/>
  <c r="G2633" i="33"/>
  <c r="I2633" i="33"/>
  <c r="H2631" i="33"/>
  <c r="H2632" i="33"/>
  <c r="H2633" i="33"/>
  <c r="L2629" i="33"/>
  <c r="O2629" i="33"/>
  <c r="Q2629" i="33"/>
  <c r="Q2634" i="33"/>
  <c r="Q2635" i="33"/>
  <c r="Q2636" i="33"/>
  <c r="L2630" i="33"/>
  <c r="O2630" i="33"/>
  <c r="Q2630" i="33"/>
  <c r="L2631" i="33"/>
  <c r="N2631" i="33"/>
  <c r="L2632" i="33"/>
  <c r="N2632" i="33"/>
  <c r="L2633" i="33"/>
  <c r="N2633" i="33"/>
  <c r="M2631" i="33"/>
  <c r="M2632" i="33"/>
  <c r="M2633" i="33"/>
  <c r="DK105" i="25"/>
  <c r="G2637" i="33"/>
  <c r="J2637" i="33"/>
  <c r="K2637" i="33"/>
  <c r="DI105" i="25"/>
  <c r="F2637" i="33"/>
  <c r="DH105" i="25"/>
  <c r="DG105" i="25"/>
  <c r="F2629" i="33"/>
  <c r="F2630" i="33"/>
  <c r="F2631" i="33"/>
  <c r="F2632" i="33"/>
  <c r="F2633" i="33"/>
  <c r="E2629" i="33"/>
  <c r="E2630" i="33"/>
  <c r="E2631" i="33"/>
  <c r="E2632" i="33"/>
  <c r="E2633" i="33"/>
  <c r="D2629" i="33"/>
  <c r="D2630" i="33"/>
  <c r="D2631" i="33"/>
  <c r="D2632" i="33"/>
  <c r="D2633" i="33"/>
  <c r="T2629" i="33"/>
  <c r="T2630" i="33"/>
  <c r="T2631" i="33"/>
  <c r="T2632" i="33"/>
  <c r="T2633" i="33"/>
  <c r="S2631" i="33"/>
  <c r="B2632" i="33"/>
  <c r="B2631" i="33"/>
  <c r="M2628" i="33"/>
  <c r="T2625" i="33"/>
  <c r="D2625" i="33"/>
  <c r="T2624" i="33"/>
  <c r="D2624" i="33"/>
  <c r="T2623" i="33"/>
  <c r="D2623" i="33"/>
  <c r="A2621" i="33"/>
  <c r="L2615" i="33"/>
  <c r="EU104" i="25"/>
  <c r="J2615" i="33"/>
  <c r="ES104" i="25"/>
  <c r="H2615" i="33"/>
  <c r="EQ104" i="25"/>
  <c r="F2615" i="33"/>
  <c r="EO104" i="25"/>
  <c r="D2615" i="33"/>
  <c r="L2614" i="33"/>
  <c r="EV104" i="25"/>
  <c r="J2614" i="33"/>
  <c r="ET104" i="25"/>
  <c r="H2614" i="33"/>
  <c r="ER104" i="25"/>
  <c r="F2614" i="33"/>
  <c r="EP104" i="25"/>
  <c r="D2614" i="33"/>
  <c r="T2611" i="33"/>
  <c r="O2611" i="33"/>
  <c r="Q2611" i="33"/>
  <c r="DU104" i="25"/>
  <c r="DT104" i="25"/>
  <c r="T2610" i="33"/>
  <c r="L2610" i="33"/>
  <c r="O2610" i="33"/>
  <c r="Q2610" i="33"/>
  <c r="G2602" i="33"/>
  <c r="J2602" i="33"/>
  <c r="K2602" i="33"/>
  <c r="K2607" i="33"/>
  <c r="K2608" i="33"/>
  <c r="K2609" i="33"/>
  <c r="G2603" i="33"/>
  <c r="G2604" i="33"/>
  <c r="I2604" i="33"/>
  <c r="G2605" i="33"/>
  <c r="I2605" i="33"/>
  <c r="G2606" i="33"/>
  <c r="J2606" i="33"/>
  <c r="J2607" i="33"/>
  <c r="J2608" i="33"/>
  <c r="J2609" i="33"/>
  <c r="H2604" i="33"/>
  <c r="H2605" i="33"/>
  <c r="H2606" i="33"/>
  <c r="L2602" i="33"/>
  <c r="N2602" i="33"/>
  <c r="L2603" i="33"/>
  <c r="O2603" i="33"/>
  <c r="Q2603" i="33"/>
  <c r="L2604" i="33"/>
  <c r="N2604" i="33"/>
  <c r="L2605" i="33"/>
  <c r="N2605" i="33"/>
  <c r="L2606" i="33"/>
  <c r="N2606" i="33"/>
  <c r="M2604" i="33"/>
  <c r="M2605" i="33"/>
  <c r="M2606" i="33"/>
  <c r="DK104" i="25"/>
  <c r="G2610" i="33"/>
  <c r="DI104" i="25"/>
  <c r="F2610" i="33"/>
  <c r="DH104" i="25"/>
  <c r="DG104" i="25"/>
  <c r="D2610" i="33"/>
  <c r="F2602" i="33"/>
  <c r="F2603" i="33"/>
  <c r="F2604" i="33"/>
  <c r="F2605" i="33"/>
  <c r="F2606" i="33"/>
  <c r="E2602" i="33"/>
  <c r="E2603" i="33"/>
  <c r="E2604" i="33"/>
  <c r="E2605" i="33"/>
  <c r="E2606" i="33"/>
  <c r="D2602" i="33"/>
  <c r="D2603" i="33"/>
  <c r="D2604" i="33"/>
  <c r="D2605" i="33"/>
  <c r="D2606" i="33"/>
  <c r="T2602" i="33"/>
  <c r="T2603" i="33"/>
  <c r="T2604" i="33"/>
  <c r="T2605" i="33"/>
  <c r="T2606" i="33"/>
  <c r="S2604" i="33"/>
  <c r="S2606" i="33"/>
  <c r="B2605" i="33"/>
  <c r="B2604" i="33"/>
  <c r="T2598" i="33"/>
  <c r="D2598" i="33"/>
  <c r="T2597" i="33"/>
  <c r="D2597" i="33"/>
  <c r="T2596" i="33"/>
  <c r="D2596" i="33"/>
  <c r="A2594" i="33"/>
  <c r="L2588" i="33"/>
  <c r="EU103" i="25"/>
  <c r="J2588" i="33"/>
  <c r="ES103" i="25"/>
  <c r="H2588" i="33"/>
  <c r="EQ103" i="25"/>
  <c r="F2588" i="33"/>
  <c r="EO103" i="25"/>
  <c r="D2588" i="33"/>
  <c r="L2587" i="33"/>
  <c r="EV103" i="25"/>
  <c r="J2587" i="33"/>
  <c r="ET103" i="25"/>
  <c r="H2587" i="33"/>
  <c r="ER103" i="25"/>
  <c r="F2587" i="33"/>
  <c r="EP103" i="25"/>
  <c r="D2587" i="33"/>
  <c r="T2584" i="33"/>
  <c r="O2584" i="33"/>
  <c r="Q2584" i="33"/>
  <c r="DU103" i="25"/>
  <c r="K2584" i="33"/>
  <c r="DT103" i="25"/>
  <c r="T2583" i="33"/>
  <c r="L2583" i="33"/>
  <c r="O2583" i="33"/>
  <c r="Q2583" i="33"/>
  <c r="G2575" i="33"/>
  <c r="J2575" i="33"/>
  <c r="K2575" i="33"/>
  <c r="K2580" i="33"/>
  <c r="K2581" i="33"/>
  <c r="K2582" i="33"/>
  <c r="G2576" i="33"/>
  <c r="J2576" i="33"/>
  <c r="K2576" i="33"/>
  <c r="G2577" i="33"/>
  <c r="I2577" i="33"/>
  <c r="G2578" i="33"/>
  <c r="I2578" i="33"/>
  <c r="G2579" i="33"/>
  <c r="H2577" i="33"/>
  <c r="H2578" i="33"/>
  <c r="H2579" i="33"/>
  <c r="L2575" i="33"/>
  <c r="N2575" i="33"/>
  <c r="L2576" i="33"/>
  <c r="O2576" i="33"/>
  <c r="Q2576" i="33"/>
  <c r="L2577" i="33"/>
  <c r="N2577" i="33"/>
  <c r="L2578" i="33"/>
  <c r="N2578" i="33"/>
  <c r="L2579" i="33"/>
  <c r="N2579" i="33"/>
  <c r="M2577" i="33"/>
  <c r="M2578" i="33"/>
  <c r="P2578" i="33"/>
  <c r="M2579" i="33"/>
  <c r="DK103" i="25"/>
  <c r="G2583" i="33"/>
  <c r="DI103" i="25"/>
  <c r="F2583" i="33"/>
  <c r="DH103" i="25"/>
  <c r="E2583" i="33"/>
  <c r="DG103" i="25"/>
  <c r="F2575" i="33"/>
  <c r="F2576" i="33"/>
  <c r="F2577" i="33"/>
  <c r="F2578" i="33"/>
  <c r="F2579" i="33"/>
  <c r="E2575" i="33"/>
  <c r="E2576" i="33"/>
  <c r="E2577" i="33"/>
  <c r="E2578" i="33"/>
  <c r="E2579" i="33"/>
  <c r="D2575" i="33"/>
  <c r="D2576" i="33"/>
  <c r="D2577" i="33"/>
  <c r="D2578" i="33"/>
  <c r="D2579" i="33"/>
  <c r="T2575" i="33"/>
  <c r="T2576" i="33"/>
  <c r="T2577" i="33"/>
  <c r="T2578" i="33"/>
  <c r="T2579" i="33"/>
  <c r="S2577" i="33"/>
  <c r="S2578" i="33"/>
  <c r="B2578" i="33"/>
  <c r="B2577" i="33"/>
  <c r="M2574" i="33"/>
  <c r="T2571" i="33"/>
  <c r="D2571" i="33"/>
  <c r="T2570" i="33"/>
  <c r="D2570" i="33"/>
  <c r="T2569" i="33"/>
  <c r="D2569" i="33"/>
  <c r="A2567" i="33"/>
  <c r="L2561" i="33"/>
  <c r="EU102" i="25"/>
  <c r="J2561" i="33"/>
  <c r="ES102" i="25"/>
  <c r="H2561" i="33"/>
  <c r="EQ102" i="25"/>
  <c r="F2561" i="33"/>
  <c r="EO102" i="25"/>
  <c r="D2561" i="33"/>
  <c r="L2560" i="33"/>
  <c r="EV102" i="25"/>
  <c r="J2560" i="33"/>
  <c r="ET102" i="25"/>
  <c r="H2560" i="33"/>
  <c r="ER102" i="25"/>
  <c r="F2560" i="33"/>
  <c r="EP102" i="25"/>
  <c r="D2560" i="33"/>
  <c r="T2557" i="33"/>
  <c r="O2557" i="33"/>
  <c r="Q2557" i="33"/>
  <c r="N2557" i="33"/>
  <c r="DU102" i="25"/>
  <c r="K2557" i="33"/>
  <c r="J2557" i="33"/>
  <c r="DT102" i="25"/>
  <c r="DY102" i="25"/>
  <c r="F2557" i="33"/>
  <c r="T2556" i="33"/>
  <c r="L2556" i="33"/>
  <c r="O2556" i="33"/>
  <c r="Q2556" i="33"/>
  <c r="G2548" i="33"/>
  <c r="I2548" i="33"/>
  <c r="G2549" i="33"/>
  <c r="J2549" i="33"/>
  <c r="K2549" i="33"/>
  <c r="G2550" i="33"/>
  <c r="I2550" i="33"/>
  <c r="G2551" i="33"/>
  <c r="I2551" i="33"/>
  <c r="G2552" i="33"/>
  <c r="I2552" i="33"/>
  <c r="H2550" i="33"/>
  <c r="H2551" i="33"/>
  <c r="H2552" i="33"/>
  <c r="L2548" i="33"/>
  <c r="O2548" i="33"/>
  <c r="Q2548" i="33"/>
  <c r="Q2553" i="33"/>
  <c r="Q2554" i="33"/>
  <c r="Q2555" i="33"/>
  <c r="L2549" i="33"/>
  <c r="L2550" i="33"/>
  <c r="N2550" i="33"/>
  <c r="L2551" i="33"/>
  <c r="N2551" i="33"/>
  <c r="L2552" i="33"/>
  <c r="O2552" i="33"/>
  <c r="Q2552" i="33"/>
  <c r="M2550" i="33"/>
  <c r="M2551" i="33"/>
  <c r="M2552" i="33"/>
  <c r="DK102" i="25"/>
  <c r="G2556" i="33"/>
  <c r="J2556" i="33"/>
  <c r="K2556" i="33"/>
  <c r="DI102" i="25"/>
  <c r="F2556" i="33"/>
  <c r="DH102" i="25"/>
  <c r="DG102" i="25"/>
  <c r="F2548" i="33"/>
  <c r="F2549" i="33"/>
  <c r="F2550" i="33"/>
  <c r="F2551" i="33"/>
  <c r="F2552" i="33"/>
  <c r="E2548" i="33"/>
  <c r="E2549" i="33"/>
  <c r="E2550" i="33"/>
  <c r="E2551" i="33"/>
  <c r="E2552" i="33"/>
  <c r="D2548" i="33"/>
  <c r="D2549" i="33"/>
  <c r="D2550" i="33"/>
  <c r="D2551" i="33"/>
  <c r="D2552" i="33"/>
  <c r="T2548" i="33"/>
  <c r="T2549" i="33"/>
  <c r="T2550" i="33"/>
  <c r="T2551" i="33"/>
  <c r="T2552" i="33"/>
  <c r="S2550" i="33"/>
  <c r="B2551" i="33"/>
  <c r="B2550" i="33"/>
  <c r="T2544" i="33"/>
  <c r="D2544" i="33"/>
  <c r="T2543" i="33"/>
  <c r="D2543" i="33"/>
  <c r="T2542" i="33"/>
  <c r="D2542" i="33"/>
  <c r="A2540" i="33"/>
  <c r="L2534" i="33"/>
  <c r="EU101" i="25"/>
  <c r="J2534" i="33"/>
  <c r="ES101" i="25"/>
  <c r="H2534" i="33"/>
  <c r="EQ101" i="25"/>
  <c r="F2534" i="33"/>
  <c r="EO101" i="25"/>
  <c r="D2534" i="33"/>
  <c r="L2533" i="33"/>
  <c r="EV101" i="25"/>
  <c r="J2533" i="33"/>
  <c r="ET101" i="25"/>
  <c r="H2533" i="33"/>
  <c r="ER101" i="25"/>
  <c r="F2533" i="33"/>
  <c r="EP101" i="25"/>
  <c r="D2533" i="33"/>
  <c r="T2530" i="33"/>
  <c r="O2530" i="33"/>
  <c r="Q2530" i="33"/>
  <c r="DU101" i="25"/>
  <c r="K2530" i="33"/>
  <c r="DT101" i="25"/>
  <c r="DX101" i="25"/>
  <c r="T2529" i="33"/>
  <c r="L2529" i="33"/>
  <c r="O2529" i="33"/>
  <c r="Q2529" i="33"/>
  <c r="G2521" i="33"/>
  <c r="I2521" i="33"/>
  <c r="G2522" i="33"/>
  <c r="G2523" i="33"/>
  <c r="I2523" i="33"/>
  <c r="G2524" i="33"/>
  <c r="I2524" i="33"/>
  <c r="G2525" i="33"/>
  <c r="I2525" i="33"/>
  <c r="H2523" i="33"/>
  <c r="H2524" i="33"/>
  <c r="H2525" i="33"/>
  <c r="L2521" i="33"/>
  <c r="O2521" i="33"/>
  <c r="Q2521" i="33"/>
  <c r="Q2526" i="33"/>
  <c r="Q2527" i="33"/>
  <c r="Q2528" i="33"/>
  <c r="L2522" i="33"/>
  <c r="O2522" i="33"/>
  <c r="Q2522" i="33"/>
  <c r="L2523" i="33"/>
  <c r="N2523" i="33"/>
  <c r="L2524" i="33"/>
  <c r="N2524" i="33"/>
  <c r="L2525" i="33"/>
  <c r="N2525" i="33"/>
  <c r="M2523" i="33"/>
  <c r="M2524" i="33"/>
  <c r="M2525" i="33"/>
  <c r="DK101" i="25"/>
  <c r="G2529" i="33"/>
  <c r="J2529" i="33"/>
  <c r="K2529" i="33"/>
  <c r="DI101" i="25"/>
  <c r="F2529" i="33"/>
  <c r="DH101" i="25"/>
  <c r="E2529" i="33"/>
  <c r="DG101" i="25"/>
  <c r="B2529" i="33"/>
  <c r="I2522" i="33"/>
  <c r="F2521" i="33"/>
  <c r="F2522" i="33"/>
  <c r="F2523" i="33"/>
  <c r="F2524" i="33"/>
  <c r="F2525" i="33"/>
  <c r="E2521" i="33"/>
  <c r="E2522" i="33"/>
  <c r="E2523" i="33"/>
  <c r="E2524" i="33"/>
  <c r="E2525" i="33"/>
  <c r="D2521" i="33"/>
  <c r="D2522" i="33"/>
  <c r="D2523" i="33"/>
  <c r="D2524" i="33"/>
  <c r="D2525" i="33"/>
  <c r="T2521" i="33"/>
  <c r="T2522" i="33"/>
  <c r="T2523" i="33"/>
  <c r="T2524" i="33"/>
  <c r="T2525" i="33"/>
  <c r="S2523" i="33"/>
  <c r="S2524" i="33"/>
  <c r="S2525" i="33"/>
  <c r="B2524" i="33"/>
  <c r="B2523" i="33"/>
  <c r="M2522" i="33"/>
  <c r="T2517" i="33"/>
  <c r="D2517" i="33"/>
  <c r="T2516" i="33"/>
  <c r="D2516" i="33"/>
  <c r="T2515" i="33"/>
  <c r="D2515" i="33"/>
  <c r="A2513" i="33"/>
  <c r="L2507" i="33"/>
  <c r="EU100" i="25"/>
  <c r="J2507" i="33"/>
  <c r="ES100" i="25"/>
  <c r="H2507" i="33"/>
  <c r="EQ100" i="25"/>
  <c r="F2507" i="33"/>
  <c r="EO100" i="25"/>
  <c r="D2507" i="33"/>
  <c r="L2506" i="33"/>
  <c r="EV100" i="25"/>
  <c r="J2506" i="33"/>
  <c r="ET100" i="25"/>
  <c r="H2506" i="33"/>
  <c r="ER100" i="25"/>
  <c r="F2506" i="33"/>
  <c r="EP100" i="25"/>
  <c r="D2506" i="33"/>
  <c r="T2503" i="33"/>
  <c r="O2503" i="33"/>
  <c r="Q2503" i="33"/>
  <c r="DU100" i="25"/>
  <c r="DT100" i="25"/>
  <c r="DX100" i="25"/>
  <c r="T2502" i="33"/>
  <c r="L2502" i="33"/>
  <c r="O2502" i="33"/>
  <c r="Q2502" i="33"/>
  <c r="G2494" i="33"/>
  <c r="I2494" i="33"/>
  <c r="G2495" i="33"/>
  <c r="G2496" i="33"/>
  <c r="J2496" i="33"/>
  <c r="K2496" i="33"/>
  <c r="G2497" i="33"/>
  <c r="I2497" i="33"/>
  <c r="G2498" i="33"/>
  <c r="J2498" i="33"/>
  <c r="H2496" i="33"/>
  <c r="H2497" i="33"/>
  <c r="H2498" i="33"/>
  <c r="L2494" i="33"/>
  <c r="N2494" i="33"/>
  <c r="L2495" i="33"/>
  <c r="O2495" i="33"/>
  <c r="Q2495" i="33"/>
  <c r="L2496" i="33"/>
  <c r="N2496" i="33"/>
  <c r="L2497" i="33"/>
  <c r="O2497" i="33"/>
  <c r="Q2497" i="33"/>
  <c r="L2498" i="33"/>
  <c r="N2498" i="33"/>
  <c r="M2496" i="33"/>
  <c r="M2497" i="33"/>
  <c r="M2498" i="33"/>
  <c r="DK100" i="25"/>
  <c r="G2502" i="33"/>
  <c r="DI100" i="25"/>
  <c r="F2502" i="33"/>
  <c r="DH100" i="25"/>
  <c r="DG100" i="25"/>
  <c r="F2494" i="33"/>
  <c r="F2495" i="33"/>
  <c r="F2496" i="33"/>
  <c r="F2497" i="33"/>
  <c r="F2498" i="33"/>
  <c r="E2494" i="33"/>
  <c r="E2495" i="33"/>
  <c r="E2496" i="33"/>
  <c r="E2497" i="33"/>
  <c r="E2498" i="33"/>
  <c r="D2494" i="33"/>
  <c r="D2495" i="33"/>
  <c r="D2496" i="33"/>
  <c r="D2497" i="33"/>
  <c r="D2498" i="33"/>
  <c r="T2494" i="33"/>
  <c r="T2495" i="33"/>
  <c r="T2496" i="33"/>
  <c r="T2497" i="33"/>
  <c r="T2498" i="33"/>
  <c r="S2496" i="33"/>
  <c r="B2497" i="33"/>
  <c r="B2496" i="33"/>
  <c r="M2493" i="33"/>
  <c r="T2490" i="33"/>
  <c r="D2490" i="33"/>
  <c r="T2489" i="33"/>
  <c r="D2489" i="33"/>
  <c r="T2488" i="33"/>
  <c r="D2488" i="33"/>
  <c r="A2486" i="33"/>
  <c r="L2480" i="33"/>
  <c r="EU99" i="25"/>
  <c r="J2480" i="33"/>
  <c r="ES99" i="25"/>
  <c r="H2480" i="33"/>
  <c r="EQ99" i="25"/>
  <c r="F2480" i="33"/>
  <c r="EO99" i="25"/>
  <c r="D2480" i="33"/>
  <c r="L2479" i="33"/>
  <c r="EV99" i="25"/>
  <c r="J2479" i="33"/>
  <c r="ET99" i="25"/>
  <c r="H2479" i="33"/>
  <c r="ER99" i="25"/>
  <c r="F2479" i="33"/>
  <c r="EP99" i="25"/>
  <c r="D2479" i="33"/>
  <c r="T2476" i="33"/>
  <c r="O2476" i="33"/>
  <c r="Q2476" i="33"/>
  <c r="DU99" i="25"/>
  <c r="K2476" i="33"/>
  <c r="DT99" i="25"/>
  <c r="G2476" i="33"/>
  <c r="T2475" i="33"/>
  <c r="L2475" i="33"/>
  <c r="O2475" i="33"/>
  <c r="Q2475" i="33"/>
  <c r="G2467" i="33"/>
  <c r="J2467" i="33"/>
  <c r="K2467" i="33"/>
  <c r="K2472" i="33"/>
  <c r="K2473" i="33"/>
  <c r="K2474" i="33"/>
  <c r="G2468" i="33"/>
  <c r="J2468" i="33"/>
  <c r="K2468" i="33"/>
  <c r="G2469" i="33"/>
  <c r="I2469" i="33"/>
  <c r="G2470" i="33"/>
  <c r="I2470" i="33"/>
  <c r="G2471" i="33"/>
  <c r="I2471" i="33"/>
  <c r="H2469" i="33"/>
  <c r="H2470" i="33"/>
  <c r="H2471" i="33"/>
  <c r="L2467" i="33"/>
  <c r="N2467" i="33"/>
  <c r="L2468" i="33"/>
  <c r="O2468" i="33"/>
  <c r="Q2468" i="33"/>
  <c r="L2469" i="33"/>
  <c r="N2469" i="33"/>
  <c r="L2470" i="33"/>
  <c r="N2470" i="33"/>
  <c r="L2471" i="33"/>
  <c r="N2471" i="33"/>
  <c r="M2469" i="33"/>
  <c r="M2470" i="33"/>
  <c r="P2470" i="33"/>
  <c r="M2471" i="33"/>
  <c r="DK99" i="25"/>
  <c r="G2475" i="33"/>
  <c r="DI99" i="25"/>
  <c r="F2475" i="33"/>
  <c r="DH99" i="25"/>
  <c r="E2475" i="33"/>
  <c r="DG99" i="25"/>
  <c r="B2475" i="33"/>
  <c r="N2468" i="33"/>
  <c r="L2472" i="33"/>
  <c r="O2472" i="33"/>
  <c r="F2467" i="33"/>
  <c r="F2468" i="33"/>
  <c r="F2469" i="33"/>
  <c r="F2470" i="33"/>
  <c r="F2471" i="33"/>
  <c r="E2467" i="33"/>
  <c r="E2468" i="33"/>
  <c r="E2469" i="33"/>
  <c r="E2470" i="33"/>
  <c r="E2471" i="33"/>
  <c r="D2467" i="33"/>
  <c r="D2468" i="33"/>
  <c r="D2469" i="33"/>
  <c r="D2470" i="33"/>
  <c r="D2471" i="33"/>
  <c r="T2467" i="33"/>
  <c r="T2468" i="33"/>
  <c r="T2469" i="33"/>
  <c r="T2470" i="33"/>
  <c r="T2471" i="33"/>
  <c r="S2469" i="33"/>
  <c r="B2470" i="33"/>
  <c r="B2469" i="33"/>
  <c r="H2467" i="33"/>
  <c r="T2463" i="33"/>
  <c r="D2463" i="33"/>
  <c r="T2462" i="33"/>
  <c r="D2462" i="33"/>
  <c r="T2461" i="33"/>
  <c r="D2461" i="33"/>
  <c r="T2460" i="33"/>
  <c r="A2459" i="33"/>
  <c r="L2453" i="33"/>
  <c r="EU98" i="25"/>
  <c r="J2453" i="33"/>
  <c r="ES98" i="25"/>
  <c r="H2453" i="33"/>
  <c r="EQ98" i="25"/>
  <c r="F2453" i="33"/>
  <c r="EO98" i="25"/>
  <c r="D2453" i="33"/>
  <c r="L2452" i="33"/>
  <c r="EV98" i="25"/>
  <c r="J2452" i="33"/>
  <c r="ET98" i="25"/>
  <c r="H2452" i="33"/>
  <c r="ER98" i="25"/>
  <c r="F2452" i="33"/>
  <c r="EP98" i="25"/>
  <c r="D2452" i="33"/>
  <c r="T2449" i="33"/>
  <c r="O2449" i="33"/>
  <c r="Q2449" i="33"/>
  <c r="N2449" i="33"/>
  <c r="DU98" i="25"/>
  <c r="K2449" i="33"/>
  <c r="J2449" i="33"/>
  <c r="DT98" i="25"/>
  <c r="DZ98" i="25"/>
  <c r="F2449" i="33"/>
  <c r="T2448" i="33"/>
  <c r="L2448" i="33"/>
  <c r="O2448" i="33"/>
  <c r="Q2448" i="33"/>
  <c r="G2440" i="33"/>
  <c r="I2440" i="33"/>
  <c r="G2441" i="33"/>
  <c r="J2441" i="33"/>
  <c r="K2441" i="33"/>
  <c r="G2442" i="33"/>
  <c r="I2442" i="33"/>
  <c r="G2443" i="33"/>
  <c r="I2443" i="33"/>
  <c r="G2444" i="33"/>
  <c r="I2444" i="33"/>
  <c r="H2442" i="33"/>
  <c r="H2443" i="33"/>
  <c r="H2444" i="33"/>
  <c r="L2440" i="33"/>
  <c r="O2440" i="33"/>
  <c r="Q2440" i="33"/>
  <c r="Q2445" i="33"/>
  <c r="Q2446" i="33"/>
  <c r="Q2447" i="33"/>
  <c r="L2441" i="33"/>
  <c r="L2442" i="33"/>
  <c r="N2442" i="33"/>
  <c r="L2443" i="33"/>
  <c r="N2443" i="33"/>
  <c r="L2444" i="33"/>
  <c r="O2444" i="33"/>
  <c r="Q2444" i="33"/>
  <c r="M2442" i="33"/>
  <c r="M2443" i="33"/>
  <c r="M2444" i="33"/>
  <c r="DK98" i="25"/>
  <c r="G2448" i="33"/>
  <c r="J2448" i="33"/>
  <c r="K2448" i="33"/>
  <c r="DI98" i="25"/>
  <c r="F2448" i="33"/>
  <c r="DH98" i="25"/>
  <c r="DG98" i="25"/>
  <c r="F2440" i="33"/>
  <c r="F2441" i="33"/>
  <c r="F2442" i="33"/>
  <c r="F2443" i="33"/>
  <c r="F2444" i="33"/>
  <c r="E2440" i="33"/>
  <c r="E2441" i="33"/>
  <c r="E2442" i="33"/>
  <c r="E2443" i="33"/>
  <c r="E2444" i="33"/>
  <c r="D2440" i="33"/>
  <c r="D2441" i="33"/>
  <c r="D2442" i="33"/>
  <c r="D2443" i="33"/>
  <c r="D2444" i="33"/>
  <c r="T2440" i="33"/>
  <c r="T2441" i="33"/>
  <c r="T2442" i="33"/>
  <c r="T2443" i="33"/>
  <c r="T2444" i="33"/>
  <c r="S2442" i="33"/>
  <c r="B2443" i="33"/>
  <c r="B2442" i="33"/>
  <c r="B2441" i="33"/>
  <c r="T2436" i="33"/>
  <c r="D2436" i="33"/>
  <c r="T2435" i="33"/>
  <c r="D2435" i="33"/>
  <c r="T2434" i="33"/>
  <c r="D2434" i="33"/>
  <c r="A2432" i="33"/>
  <c r="L2426" i="33"/>
  <c r="EU97" i="25"/>
  <c r="J2426" i="33"/>
  <c r="ES97" i="25"/>
  <c r="H2426" i="33"/>
  <c r="EQ97" i="25"/>
  <c r="F2426" i="33"/>
  <c r="EO97" i="25"/>
  <c r="D2426" i="33"/>
  <c r="L2425" i="33"/>
  <c r="EV97" i="25"/>
  <c r="J2425" i="33"/>
  <c r="ET97" i="25"/>
  <c r="H2425" i="33"/>
  <c r="ER97" i="25"/>
  <c r="F2425" i="33"/>
  <c r="EP97" i="25"/>
  <c r="D2425" i="33"/>
  <c r="D2423" i="33"/>
  <c r="T2422" i="33"/>
  <c r="O2422" i="33"/>
  <c r="Q2422" i="33"/>
  <c r="DU97" i="25"/>
  <c r="K2422" i="33"/>
  <c r="DT97" i="25"/>
  <c r="G2422" i="33"/>
  <c r="T2421" i="33"/>
  <c r="L2421" i="33"/>
  <c r="O2421" i="33"/>
  <c r="Q2421" i="33"/>
  <c r="G2413" i="33"/>
  <c r="I2413" i="33"/>
  <c r="G2414" i="33"/>
  <c r="I2414" i="33"/>
  <c r="G2415" i="33"/>
  <c r="I2415" i="33"/>
  <c r="G2416" i="33"/>
  <c r="I2416" i="33"/>
  <c r="G2417" i="33"/>
  <c r="I2417" i="33"/>
  <c r="H2415" i="33"/>
  <c r="H2416" i="33"/>
  <c r="H2417" i="33"/>
  <c r="L2413" i="33"/>
  <c r="O2413" i="33"/>
  <c r="Q2413" i="33"/>
  <c r="Q2418" i="33"/>
  <c r="Q2419" i="33"/>
  <c r="Q2420" i="33"/>
  <c r="L2414" i="33"/>
  <c r="O2414" i="33"/>
  <c r="Q2414" i="33"/>
  <c r="L2415" i="33"/>
  <c r="O2415" i="33"/>
  <c r="Q2415" i="33"/>
  <c r="L2416" i="33"/>
  <c r="N2416" i="33"/>
  <c r="L2417" i="33"/>
  <c r="N2417" i="33"/>
  <c r="M2415" i="33"/>
  <c r="M2416" i="33"/>
  <c r="M2417" i="33"/>
  <c r="DK97" i="25"/>
  <c r="G2421" i="33"/>
  <c r="J2421" i="33"/>
  <c r="K2421" i="33"/>
  <c r="DI97" i="25"/>
  <c r="F2421" i="33"/>
  <c r="DH97" i="25"/>
  <c r="E2421" i="33"/>
  <c r="DG97" i="25"/>
  <c r="B2421" i="33"/>
  <c r="F2413" i="33"/>
  <c r="F2414" i="33"/>
  <c r="F2415" i="33"/>
  <c r="F2416" i="33"/>
  <c r="F2417" i="33"/>
  <c r="E2413" i="33"/>
  <c r="E2414" i="33"/>
  <c r="E2415" i="33"/>
  <c r="E2416" i="33"/>
  <c r="E2417" i="33"/>
  <c r="D2413" i="33"/>
  <c r="D2414" i="33"/>
  <c r="D2415" i="33"/>
  <c r="D2416" i="33"/>
  <c r="D2417" i="33"/>
  <c r="T2413" i="33"/>
  <c r="T2414" i="33"/>
  <c r="T2415" i="33"/>
  <c r="T2416" i="33"/>
  <c r="T2417" i="33"/>
  <c r="S2415" i="33"/>
  <c r="B2416" i="33"/>
  <c r="B2415" i="33"/>
  <c r="M2414" i="33"/>
  <c r="T2409" i="33"/>
  <c r="D2409" i="33"/>
  <c r="T2408" i="33"/>
  <c r="D2408" i="33"/>
  <c r="T2407" i="33"/>
  <c r="D2407" i="33"/>
  <c r="A2405" i="33"/>
  <c r="L2399" i="33"/>
  <c r="EU96" i="25"/>
  <c r="J2399" i="33"/>
  <c r="ES96" i="25"/>
  <c r="H2399" i="33"/>
  <c r="EQ96" i="25"/>
  <c r="F2399" i="33"/>
  <c r="EO96" i="25"/>
  <c r="D2399" i="33"/>
  <c r="L2398" i="33"/>
  <c r="EV96" i="25"/>
  <c r="J2398" i="33"/>
  <c r="ET96" i="25"/>
  <c r="H2398" i="33"/>
  <c r="ER96" i="25"/>
  <c r="F2398" i="33"/>
  <c r="EP96" i="25"/>
  <c r="D2398" i="33"/>
  <c r="T2395" i="33"/>
  <c r="O2395" i="33"/>
  <c r="Q2395" i="33"/>
  <c r="DU96" i="25"/>
  <c r="K2395" i="33"/>
  <c r="DT96" i="25"/>
  <c r="G2395" i="33"/>
  <c r="T2394" i="33"/>
  <c r="L2394" i="33"/>
  <c r="O2394" i="33"/>
  <c r="Q2394" i="33"/>
  <c r="G2386" i="33"/>
  <c r="I2386" i="33"/>
  <c r="G2387" i="33"/>
  <c r="G2388" i="33"/>
  <c r="J2388" i="33"/>
  <c r="K2388" i="33"/>
  <c r="G2389" i="33"/>
  <c r="I2389" i="33"/>
  <c r="G2390" i="33"/>
  <c r="J2390" i="33"/>
  <c r="H2388" i="33"/>
  <c r="H2389" i="33"/>
  <c r="H2390" i="33"/>
  <c r="L2386" i="33"/>
  <c r="N2386" i="33"/>
  <c r="L2387" i="33"/>
  <c r="O2387" i="33"/>
  <c r="Q2387" i="33"/>
  <c r="L2388" i="33"/>
  <c r="N2388" i="33"/>
  <c r="L2389" i="33"/>
  <c r="O2389" i="33"/>
  <c r="Q2389" i="33"/>
  <c r="L2390" i="33"/>
  <c r="N2390" i="33"/>
  <c r="M2388" i="33"/>
  <c r="M2389" i="33"/>
  <c r="M2390" i="33"/>
  <c r="DK96" i="25"/>
  <c r="G2394" i="33"/>
  <c r="DI96" i="25"/>
  <c r="F2394" i="33"/>
  <c r="DH96" i="25"/>
  <c r="E2394" i="33"/>
  <c r="DG96" i="25"/>
  <c r="B2394" i="33"/>
  <c r="N2389" i="33"/>
  <c r="I2388" i="33"/>
  <c r="F2386" i="33"/>
  <c r="F2387" i="33"/>
  <c r="F2388" i="33"/>
  <c r="F2389" i="33"/>
  <c r="F2390" i="33"/>
  <c r="E2386" i="33"/>
  <c r="E2387" i="33"/>
  <c r="E2388" i="33"/>
  <c r="E2389" i="33"/>
  <c r="E2390" i="33"/>
  <c r="D2386" i="33"/>
  <c r="D2387" i="33"/>
  <c r="D2388" i="33"/>
  <c r="D2389" i="33"/>
  <c r="D2390" i="33"/>
  <c r="T2386" i="33"/>
  <c r="T2387" i="33"/>
  <c r="T2388" i="33"/>
  <c r="T2389" i="33"/>
  <c r="T2390" i="33"/>
  <c r="S2388" i="33"/>
  <c r="S2390" i="33"/>
  <c r="B2389" i="33"/>
  <c r="B2388" i="33"/>
  <c r="M2385" i="33"/>
  <c r="T2382" i="33"/>
  <c r="D2382" i="33"/>
  <c r="T2381" i="33"/>
  <c r="D2381" i="33"/>
  <c r="T2380" i="33"/>
  <c r="D2380" i="33"/>
  <c r="A2378" i="33"/>
  <c r="L2372" i="33"/>
  <c r="EU95" i="25"/>
  <c r="J2372" i="33"/>
  <c r="ES95" i="25"/>
  <c r="H2372" i="33"/>
  <c r="EQ95" i="25"/>
  <c r="F2372" i="33"/>
  <c r="EO95" i="25"/>
  <c r="D2372" i="33"/>
  <c r="L2371" i="33"/>
  <c r="EV95" i="25"/>
  <c r="J2371" i="33"/>
  <c r="ET95" i="25"/>
  <c r="H2371" i="33"/>
  <c r="ER95" i="25"/>
  <c r="F2371" i="33"/>
  <c r="EP95" i="25"/>
  <c r="D2371" i="33"/>
  <c r="T2368" i="33"/>
  <c r="O2368" i="33"/>
  <c r="Q2368" i="33"/>
  <c r="N2368" i="33"/>
  <c r="DU95" i="25"/>
  <c r="K2368" i="33"/>
  <c r="J2368" i="33"/>
  <c r="DT95" i="25"/>
  <c r="DY95" i="25"/>
  <c r="F2368" i="33"/>
  <c r="T2367" i="33"/>
  <c r="L2367" i="33"/>
  <c r="O2367" i="33"/>
  <c r="Q2367" i="33"/>
  <c r="G2359" i="33"/>
  <c r="J2359" i="33"/>
  <c r="K2359" i="33"/>
  <c r="K2364" i="33"/>
  <c r="K2365" i="33"/>
  <c r="K2366" i="33"/>
  <c r="G2360" i="33"/>
  <c r="J2360" i="33"/>
  <c r="K2360" i="33"/>
  <c r="G2361" i="33"/>
  <c r="I2361" i="33"/>
  <c r="G2362" i="33"/>
  <c r="I2362" i="33"/>
  <c r="G2363" i="33"/>
  <c r="I2363" i="33"/>
  <c r="H2361" i="33"/>
  <c r="H2362" i="33"/>
  <c r="H2363" i="33"/>
  <c r="L2359" i="33"/>
  <c r="N2359" i="33"/>
  <c r="L2360" i="33"/>
  <c r="N2360" i="33"/>
  <c r="L2361" i="33"/>
  <c r="N2361" i="33"/>
  <c r="L2362" i="33"/>
  <c r="N2362" i="33"/>
  <c r="L2363" i="33"/>
  <c r="N2363" i="33"/>
  <c r="M2361" i="33"/>
  <c r="M2362" i="33"/>
  <c r="P2362" i="33"/>
  <c r="M2363" i="33"/>
  <c r="DK95" i="25"/>
  <c r="G2367" i="33"/>
  <c r="DI95" i="25"/>
  <c r="F2367" i="33"/>
  <c r="DH95" i="25"/>
  <c r="DG95" i="25"/>
  <c r="D2367" i="33"/>
  <c r="F2359" i="33"/>
  <c r="F2360" i="33"/>
  <c r="F2361" i="33"/>
  <c r="F2362" i="33"/>
  <c r="F2363" i="33"/>
  <c r="E2359" i="33"/>
  <c r="E2360" i="33"/>
  <c r="E2361" i="33"/>
  <c r="E2362" i="33"/>
  <c r="E2363" i="33"/>
  <c r="D2359" i="33"/>
  <c r="D2360" i="33"/>
  <c r="D2361" i="33"/>
  <c r="D2362" i="33"/>
  <c r="D2363" i="33"/>
  <c r="T2359" i="33"/>
  <c r="T2360" i="33"/>
  <c r="T2361" i="33"/>
  <c r="T2362" i="33"/>
  <c r="T2363" i="33"/>
  <c r="S2361" i="33"/>
  <c r="S2362" i="33"/>
  <c r="B2362" i="33"/>
  <c r="B2361" i="33"/>
  <c r="M2360" i="33"/>
  <c r="T2355" i="33"/>
  <c r="D2355" i="33"/>
  <c r="T2354" i="33"/>
  <c r="D2354" i="33"/>
  <c r="T2353" i="33"/>
  <c r="D2353" i="33"/>
  <c r="A2351" i="33"/>
  <c r="L2345" i="33"/>
  <c r="EU94" i="25"/>
  <c r="J2345" i="33"/>
  <c r="ES94" i="25"/>
  <c r="H2345" i="33"/>
  <c r="EQ94" i="25"/>
  <c r="F2345" i="33"/>
  <c r="EO94" i="25"/>
  <c r="D2345" i="33"/>
  <c r="L2344" i="33"/>
  <c r="EV94" i="25"/>
  <c r="J2344" i="33"/>
  <c r="ET94" i="25"/>
  <c r="H2344" i="33"/>
  <c r="ER94" i="25"/>
  <c r="F2344" i="33"/>
  <c r="EP94" i="25"/>
  <c r="D2344" i="33"/>
  <c r="T2341" i="33"/>
  <c r="O2341" i="33"/>
  <c r="Q2341" i="33"/>
  <c r="DU94" i="25"/>
  <c r="DT94" i="25"/>
  <c r="G2341" i="33"/>
  <c r="T2340" i="33"/>
  <c r="L2340" i="33"/>
  <c r="O2340" i="33"/>
  <c r="Q2340" i="33"/>
  <c r="G2332" i="33"/>
  <c r="G2333" i="33"/>
  <c r="I2333" i="33"/>
  <c r="G2334" i="33"/>
  <c r="G2335" i="33"/>
  <c r="I2335" i="33"/>
  <c r="G2336" i="33"/>
  <c r="I2336" i="33"/>
  <c r="H2334" i="33"/>
  <c r="H2335" i="33"/>
  <c r="H2336" i="33"/>
  <c r="L2332" i="33"/>
  <c r="O2332" i="33"/>
  <c r="Q2332" i="33"/>
  <c r="Q2337" i="33"/>
  <c r="Q2338" i="33"/>
  <c r="Q2339" i="33"/>
  <c r="L2333" i="33"/>
  <c r="L2334" i="33"/>
  <c r="N2334" i="33"/>
  <c r="L2335" i="33"/>
  <c r="N2335" i="33"/>
  <c r="L2336" i="33"/>
  <c r="O2336" i="33"/>
  <c r="Q2336" i="33"/>
  <c r="M2334" i="33"/>
  <c r="M2335" i="33"/>
  <c r="M2336" i="33"/>
  <c r="DK94" i="25"/>
  <c r="G2340" i="33"/>
  <c r="J2340" i="33"/>
  <c r="K2340" i="33"/>
  <c r="DI94" i="25"/>
  <c r="F2340" i="33"/>
  <c r="DH94" i="25"/>
  <c r="DG94" i="25"/>
  <c r="F2332" i="33"/>
  <c r="F2333" i="33"/>
  <c r="F2334" i="33"/>
  <c r="F2335" i="33"/>
  <c r="F2336" i="33"/>
  <c r="E2332" i="33"/>
  <c r="E2333" i="33"/>
  <c r="E2334" i="33"/>
  <c r="E2335" i="33"/>
  <c r="E2336" i="33"/>
  <c r="D2332" i="33"/>
  <c r="D2333" i="33"/>
  <c r="D2334" i="33"/>
  <c r="D2335" i="33"/>
  <c r="D2336" i="33"/>
  <c r="T2332" i="33"/>
  <c r="T2333" i="33"/>
  <c r="T2334" i="33"/>
  <c r="T2335" i="33"/>
  <c r="T2336" i="33"/>
  <c r="S2334" i="33"/>
  <c r="B2335" i="33"/>
  <c r="B2334" i="33"/>
  <c r="M2331" i="33"/>
  <c r="T2328" i="33"/>
  <c r="D2328" i="33"/>
  <c r="T2327" i="33"/>
  <c r="D2327" i="33"/>
  <c r="T2326" i="33"/>
  <c r="D2326" i="33"/>
  <c r="A2324" i="33"/>
  <c r="L2318" i="33"/>
  <c r="EU93" i="25"/>
  <c r="J2318" i="33"/>
  <c r="ES93" i="25"/>
  <c r="H2318" i="33"/>
  <c r="EQ93" i="25"/>
  <c r="F2318" i="33"/>
  <c r="EO93" i="25"/>
  <c r="D2318" i="33"/>
  <c r="L2317" i="33"/>
  <c r="EV93" i="25"/>
  <c r="J2317" i="33"/>
  <c r="ET93" i="25"/>
  <c r="H2317" i="33"/>
  <c r="ER93" i="25"/>
  <c r="F2317" i="33"/>
  <c r="EP93" i="25"/>
  <c r="D2317" i="33"/>
  <c r="T2314" i="33"/>
  <c r="O2314" i="33"/>
  <c r="Q2314" i="33"/>
  <c r="DU93" i="25"/>
  <c r="DT93" i="25"/>
  <c r="T2313" i="33"/>
  <c r="L2313" i="33"/>
  <c r="O2313" i="33"/>
  <c r="Q2313" i="33"/>
  <c r="G2305" i="33"/>
  <c r="I2305" i="33"/>
  <c r="G2306" i="33"/>
  <c r="G2307" i="33"/>
  <c r="I2307" i="33"/>
  <c r="G2308" i="33"/>
  <c r="I2308" i="33"/>
  <c r="G2309" i="33"/>
  <c r="I2309" i="33"/>
  <c r="H2307" i="33"/>
  <c r="H2308" i="33"/>
  <c r="H2309" i="33"/>
  <c r="L2305" i="33"/>
  <c r="O2305" i="33"/>
  <c r="Q2305" i="33"/>
  <c r="Q2310" i="33"/>
  <c r="Q2311" i="33"/>
  <c r="Q2312" i="33"/>
  <c r="L2306" i="33"/>
  <c r="O2306" i="33"/>
  <c r="Q2306" i="33"/>
  <c r="L2307" i="33"/>
  <c r="N2307" i="33"/>
  <c r="L2308" i="33"/>
  <c r="N2308" i="33"/>
  <c r="L2309" i="33"/>
  <c r="N2309" i="33"/>
  <c r="M2307" i="33"/>
  <c r="M2308" i="33"/>
  <c r="M2309" i="33"/>
  <c r="DK93" i="25"/>
  <c r="G2313" i="33"/>
  <c r="J2313" i="33"/>
  <c r="K2313" i="33"/>
  <c r="DI93" i="25"/>
  <c r="F2313" i="33"/>
  <c r="DH93" i="25"/>
  <c r="DG93" i="25"/>
  <c r="F2305" i="33"/>
  <c r="F2306" i="33"/>
  <c r="F2307" i="33"/>
  <c r="F2308" i="33"/>
  <c r="F2309" i="33"/>
  <c r="E2305" i="33"/>
  <c r="E2306" i="33"/>
  <c r="E2307" i="33"/>
  <c r="E2308" i="33"/>
  <c r="E2309" i="33"/>
  <c r="D2305" i="33"/>
  <c r="D2306" i="33"/>
  <c r="D2307" i="33"/>
  <c r="D2308" i="33"/>
  <c r="D2309" i="33"/>
  <c r="T2305" i="33"/>
  <c r="T2306" i="33"/>
  <c r="T2307" i="33"/>
  <c r="T2308" i="33"/>
  <c r="T2309" i="33"/>
  <c r="S2307" i="33"/>
  <c r="S2309" i="33"/>
  <c r="B2308" i="33"/>
  <c r="B2307" i="33"/>
  <c r="H2305" i="33"/>
  <c r="T2301" i="33"/>
  <c r="D2301" i="33"/>
  <c r="T2300" i="33"/>
  <c r="D2300" i="33"/>
  <c r="T2299" i="33"/>
  <c r="D2299" i="33"/>
  <c r="A2297" i="33"/>
  <c r="L2291" i="33"/>
  <c r="EU92" i="25"/>
  <c r="J2291" i="33"/>
  <c r="ES92" i="25"/>
  <c r="H2291" i="33"/>
  <c r="EQ92" i="25"/>
  <c r="F2291" i="33"/>
  <c r="EO92" i="25"/>
  <c r="D2291" i="33"/>
  <c r="L2290" i="33"/>
  <c r="EV92" i="25"/>
  <c r="J2290" i="33"/>
  <c r="ET92" i="25"/>
  <c r="H2290" i="33"/>
  <c r="ER92" i="25"/>
  <c r="F2290" i="33"/>
  <c r="EP92" i="25"/>
  <c r="D2290" i="33"/>
  <c r="T2287" i="33"/>
  <c r="O2287" i="33"/>
  <c r="Q2287" i="33"/>
  <c r="DU92" i="25"/>
  <c r="DT92" i="25"/>
  <c r="G2287" i="33"/>
  <c r="T2286" i="33"/>
  <c r="L2286" i="33"/>
  <c r="O2286" i="33"/>
  <c r="Q2286" i="33"/>
  <c r="G2278" i="33"/>
  <c r="I2278" i="33"/>
  <c r="G2279" i="33"/>
  <c r="G2280" i="33"/>
  <c r="I2280" i="33"/>
  <c r="G2281" i="33"/>
  <c r="I2281" i="33"/>
  <c r="G2282" i="33"/>
  <c r="I2282" i="33"/>
  <c r="H2280" i="33"/>
  <c r="H2281" i="33"/>
  <c r="H2282" i="33"/>
  <c r="L2278" i="33"/>
  <c r="N2278" i="33"/>
  <c r="L2279" i="33"/>
  <c r="L2280" i="33"/>
  <c r="N2280" i="33"/>
  <c r="L2281" i="33"/>
  <c r="L2282" i="33"/>
  <c r="N2282" i="33"/>
  <c r="M2280" i="33"/>
  <c r="M2281" i="33"/>
  <c r="M2282" i="33"/>
  <c r="DK92" i="25"/>
  <c r="G2286" i="33"/>
  <c r="DI92" i="25"/>
  <c r="F2286" i="33"/>
  <c r="DH92" i="25"/>
  <c r="DG92" i="25"/>
  <c r="D2286" i="33"/>
  <c r="F2278" i="33"/>
  <c r="F2279" i="33"/>
  <c r="F2280" i="33"/>
  <c r="F2281" i="33"/>
  <c r="F2282" i="33"/>
  <c r="E2278" i="33"/>
  <c r="E2279" i="33"/>
  <c r="E2280" i="33"/>
  <c r="E2281" i="33"/>
  <c r="E2282" i="33"/>
  <c r="D2278" i="33"/>
  <c r="D2279" i="33"/>
  <c r="D2280" i="33"/>
  <c r="D2281" i="33"/>
  <c r="D2282" i="33"/>
  <c r="T2278" i="33"/>
  <c r="T2279" i="33"/>
  <c r="T2280" i="33"/>
  <c r="T2281" i="33"/>
  <c r="T2282" i="33"/>
  <c r="S2280" i="33"/>
  <c r="B2281" i="33"/>
  <c r="B2280" i="33"/>
  <c r="T2274" i="33"/>
  <c r="D2274" i="33"/>
  <c r="T2273" i="33"/>
  <c r="D2273" i="33"/>
  <c r="T2272" i="33"/>
  <c r="D2272" i="33"/>
  <c r="A2270" i="33"/>
  <c r="L2264" i="33"/>
  <c r="EU91" i="25"/>
  <c r="J2264" i="33"/>
  <c r="ES91" i="25"/>
  <c r="H2264" i="33"/>
  <c r="EQ91" i="25"/>
  <c r="F2264" i="33"/>
  <c r="EO91" i="25"/>
  <c r="D2264" i="33"/>
  <c r="L2263" i="33"/>
  <c r="EV91" i="25"/>
  <c r="J2263" i="33"/>
  <c r="ET91" i="25"/>
  <c r="H2263" i="33"/>
  <c r="ER91" i="25"/>
  <c r="F2263" i="33"/>
  <c r="EP91" i="25"/>
  <c r="D2263" i="33"/>
  <c r="T2260" i="33"/>
  <c r="O2260" i="33"/>
  <c r="Q2260" i="33"/>
  <c r="N2260" i="33"/>
  <c r="DU91" i="25"/>
  <c r="K2260" i="33"/>
  <c r="J2260" i="33"/>
  <c r="DT91" i="25"/>
  <c r="DZ91" i="25"/>
  <c r="F2260" i="33"/>
  <c r="T2259" i="33"/>
  <c r="L2259" i="33"/>
  <c r="O2259" i="33"/>
  <c r="Q2259" i="33"/>
  <c r="G2251" i="33"/>
  <c r="J2251" i="33"/>
  <c r="K2251" i="33"/>
  <c r="K2256" i="33"/>
  <c r="K2257" i="33"/>
  <c r="K2258" i="33"/>
  <c r="G2252" i="33"/>
  <c r="J2252" i="33"/>
  <c r="K2252" i="33"/>
  <c r="G2253" i="33"/>
  <c r="G2254" i="33"/>
  <c r="I2254" i="33"/>
  <c r="G2255" i="33"/>
  <c r="H2253" i="33"/>
  <c r="H2254" i="33"/>
  <c r="H2255" i="33"/>
  <c r="L2251" i="33"/>
  <c r="N2251" i="33"/>
  <c r="L2252" i="33"/>
  <c r="N2252" i="33"/>
  <c r="L2253" i="33"/>
  <c r="N2253" i="33"/>
  <c r="L2254" i="33"/>
  <c r="N2254" i="33"/>
  <c r="L2255" i="33"/>
  <c r="N2255" i="33"/>
  <c r="M2253" i="33"/>
  <c r="M2254" i="33"/>
  <c r="P2254" i="33"/>
  <c r="M2255" i="33"/>
  <c r="DK91" i="25"/>
  <c r="G2259" i="33"/>
  <c r="DI91" i="25"/>
  <c r="F2259" i="33"/>
  <c r="DH91" i="25"/>
  <c r="DG91" i="25"/>
  <c r="D2259" i="33"/>
  <c r="F2251" i="33"/>
  <c r="F2252" i="33"/>
  <c r="F2253" i="33"/>
  <c r="F2254" i="33"/>
  <c r="F2255" i="33"/>
  <c r="E2251" i="33"/>
  <c r="E2252" i="33"/>
  <c r="E2253" i="33"/>
  <c r="E2254" i="33"/>
  <c r="E2255" i="33"/>
  <c r="D2251" i="33"/>
  <c r="D2252" i="33"/>
  <c r="D2253" i="33"/>
  <c r="D2254" i="33"/>
  <c r="D2255" i="33"/>
  <c r="T2251" i="33"/>
  <c r="T2252" i="33"/>
  <c r="T2253" i="33"/>
  <c r="T2254" i="33"/>
  <c r="T2255" i="33"/>
  <c r="S2253" i="33"/>
  <c r="S2254" i="33"/>
  <c r="B2254" i="33"/>
  <c r="B2253" i="33"/>
  <c r="H2251" i="33"/>
  <c r="T2247" i="33"/>
  <c r="D2247" i="33"/>
  <c r="T2246" i="33"/>
  <c r="D2246" i="33"/>
  <c r="T2245" i="33"/>
  <c r="D2245" i="33"/>
  <c r="A2243" i="33"/>
  <c r="L2237" i="33"/>
  <c r="EU90" i="25"/>
  <c r="J2237" i="33"/>
  <c r="ES90" i="25"/>
  <c r="H2237" i="33"/>
  <c r="EQ90" i="25"/>
  <c r="F2237" i="33"/>
  <c r="EO90" i="25"/>
  <c r="D2237" i="33"/>
  <c r="L2236" i="33"/>
  <c r="EV90" i="25"/>
  <c r="J2236" i="33"/>
  <c r="ET90" i="25"/>
  <c r="H2236" i="33"/>
  <c r="ER90" i="25"/>
  <c r="F2236" i="33"/>
  <c r="EP90" i="25"/>
  <c r="D2236" i="33"/>
  <c r="T2233" i="33"/>
  <c r="O2233" i="33"/>
  <c r="Q2233" i="33"/>
  <c r="DU90" i="25"/>
  <c r="K2233" i="33"/>
  <c r="DT90" i="25"/>
  <c r="T2232" i="33"/>
  <c r="L2232" i="33"/>
  <c r="O2232" i="33"/>
  <c r="Q2232" i="33"/>
  <c r="G2224" i="33"/>
  <c r="J2224" i="33"/>
  <c r="K2224" i="33"/>
  <c r="K2229" i="33"/>
  <c r="K2230" i="33"/>
  <c r="K2231" i="33"/>
  <c r="G2225" i="33"/>
  <c r="J2225" i="33"/>
  <c r="K2225" i="33"/>
  <c r="G2226" i="33"/>
  <c r="I2226" i="33"/>
  <c r="G2227" i="33"/>
  <c r="J2227" i="33"/>
  <c r="K2227" i="33"/>
  <c r="G2228" i="33"/>
  <c r="I2228" i="33"/>
  <c r="H2226" i="33"/>
  <c r="H2227" i="33"/>
  <c r="H2228" i="33"/>
  <c r="L2224" i="33"/>
  <c r="N2224" i="33"/>
  <c r="L2225" i="33"/>
  <c r="L2226" i="33"/>
  <c r="L2227" i="33"/>
  <c r="L2228" i="33"/>
  <c r="N2228" i="33"/>
  <c r="M2226" i="33"/>
  <c r="M2227" i="33"/>
  <c r="M2228" i="33"/>
  <c r="DK90" i="25"/>
  <c r="G2232" i="33"/>
  <c r="DI90" i="25"/>
  <c r="F2232" i="33"/>
  <c r="DH90" i="25"/>
  <c r="DG90" i="25"/>
  <c r="F2224" i="33"/>
  <c r="F2225" i="33"/>
  <c r="F2226" i="33"/>
  <c r="F2227" i="33"/>
  <c r="F2228" i="33"/>
  <c r="E2224" i="33"/>
  <c r="E2225" i="33"/>
  <c r="E2226" i="33"/>
  <c r="E2227" i="33"/>
  <c r="E2228" i="33"/>
  <c r="D2224" i="33"/>
  <c r="D2225" i="33"/>
  <c r="D2226" i="33"/>
  <c r="D2227" i="33"/>
  <c r="D2228" i="33"/>
  <c r="T2224" i="33"/>
  <c r="T2225" i="33"/>
  <c r="T2226" i="33"/>
  <c r="T2227" i="33"/>
  <c r="T2228" i="33"/>
  <c r="S2226" i="33"/>
  <c r="B2227" i="33"/>
  <c r="B2226" i="33"/>
  <c r="M2225" i="33"/>
  <c r="M2223" i="33"/>
  <c r="T2220" i="33"/>
  <c r="D2220" i="33"/>
  <c r="T2219" i="33"/>
  <c r="D2219" i="33"/>
  <c r="T2218" i="33"/>
  <c r="D2218" i="33"/>
  <c r="A2216" i="33"/>
  <c r="L2210" i="33"/>
  <c r="EU89" i="25"/>
  <c r="J2210" i="33"/>
  <c r="ES89" i="25"/>
  <c r="H2210" i="33"/>
  <c r="EQ89" i="25"/>
  <c r="F2210" i="33"/>
  <c r="EO89" i="25"/>
  <c r="D2210" i="33"/>
  <c r="L2209" i="33"/>
  <c r="EV89" i="25"/>
  <c r="J2209" i="33"/>
  <c r="ET89" i="25"/>
  <c r="H2209" i="33"/>
  <c r="ER89" i="25"/>
  <c r="F2209" i="33"/>
  <c r="EP89" i="25"/>
  <c r="D2209" i="33"/>
  <c r="T2206" i="33"/>
  <c r="O2206" i="33"/>
  <c r="Q2206" i="33"/>
  <c r="N2206" i="33"/>
  <c r="DU89" i="25"/>
  <c r="K2206" i="33"/>
  <c r="J2206" i="33"/>
  <c r="DT89" i="25"/>
  <c r="DW89" i="25"/>
  <c r="F2206" i="33"/>
  <c r="T2205" i="33"/>
  <c r="L2205" i="33"/>
  <c r="O2205" i="33"/>
  <c r="Q2205" i="33"/>
  <c r="G2197" i="33"/>
  <c r="J2197" i="33"/>
  <c r="K2197" i="33"/>
  <c r="K2202" i="33"/>
  <c r="K2203" i="33"/>
  <c r="K2204" i="33"/>
  <c r="G2198" i="33"/>
  <c r="J2198" i="33"/>
  <c r="K2198" i="33"/>
  <c r="G2199" i="33"/>
  <c r="G2200" i="33"/>
  <c r="J2200" i="33"/>
  <c r="K2200" i="33"/>
  <c r="G2201" i="33"/>
  <c r="I2201" i="33"/>
  <c r="H2199" i="33"/>
  <c r="H2200" i="33"/>
  <c r="H2201" i="33"/>
  <c r="L2197" i="33"/>
  <c r="N2197" i="33"/>
  <c r="L2198" i="33"/>
  <c r="O2198" i="33"/>
  <c r="Q2198" i="33"/>
  <c r="L2199" i="33"/>
  <c r="L2200" i="33"/>
  <c r="N2200" i="33"/>
  <c r="L2201" i="33"/>
  <c r="N2201" i="33"/>
  <c r="M2199" i="33"/>
  <c r="M2200" i="33"/>
  <c r="M2201" i="33"/>
  <c r="DK89" i="25"/>
  <c r="G2205" i="33"/>
  <c r="DI89" i="25"/>
  <c r="F2205" i="33"/>
  <c r="DH89" i="25"/>
  <c r="DG89" i="25"/>
  <c r="F2197" i="33"/>
  <c r="F2198" i="33"/>
  <c r="F2199" i="33"/>
  <c r="F2200" i="33"/>
  <c r="F2201" i="33"/>
  <c r="E2197" i="33"/>
  <c r="E2198" i="33"/>
  <c r="E2199" i="33"/>
  <c r="E2200" i="33"/>
  <c r="E2201" i="33"/>
  <c r="D2197" i="33"/>
  <c r="D2198" i="33"/>
  <c r="D2199" i="33"/>
  <c r="D2200" i="33"/>
  <c r="D2201" i="33"/>
  <c r="T2197" i="33"/>
  <c r="T2198" i="33"/>
  <c r="T2199" i="33"/>
  <c r="T2200" i="33"/>
  <c r="T2201" i="33"/>
  <c r="S2199" i="33"/>
  <c r="S2201" i="33"/>
  <c r="B2200" i="33"/>
  <c r="B2199" i="33"/>
  <c r="T2193" i="33"/>
  <c r="D2193" i="33"/>
  <c r="T2192" i="33"/>
  <c r="D2192" i="33"/>
  <c r="T2191" i="33"/>
  <c r="D2191" i="33"/>
  <c r="A2189" i="33"/>
  <c r="L2183" i="33"/>
  <c r="EU88" i="25"/>
  <c r="J2183" i="33"/>
  <c r="ES88" i="25"/>
  <c r="H2183" i="33"/>
  <c r="EQ88" i="25"/>
  <c r="F2183" i="33"/>
  <c r="EO88" i="25"/>
  <c r="D2183" i="33"/>
  <c r="L2182" i="33"/>
  <c r="EV88" i="25"/>
  <c r="J2182" i="33"/>
  <c r="ET88" i="25"/>
  <c r="H2182" i="33"/>
  <c r="ER88" i="25"/>
  <c r="F2182" i="33"/>
  <c r="EP88" i="25"/>
  <c r="D2182" i="33"/>
  <c r="O2180" i="33"/>
  <c r="D2180" i="33"/>
  <c r="T2179" i="33"/>
  <c r="O2179" i="33"/>
  <c r="Q2179" i="33"/>
  <c r="N2179" i="33"/>
  <c r="DU88" i="25"/>
  <c r="K2179" i="33"/>
  <c r="J2179" i="33"/>
  <c r="DT88" i="25"/>
  <c r="F2179" i="33"/>
  <c r="T2178" i="33"/>
  <c r="L2178" i="33"/>
  <c r="G2170" i="33"/>
  <c r="G2175" i="33"/>
  <c r="G2171" i="33"/>
  <c r="G2172" i="33"/>
  <c r="J2172" i="33"/>
  <c r="K2172" i="33"/>
  <c r="G2173" i="33"/>
  <c r="G2174" i="33"/>
  <c r="H2172" i="33"/>
  <c r="H2173" i="33"/>
  <c r="H2174" i="33"/>
  <c r="L2170" i="33"/>
  <c r="O2170" i="33"/>
  <c r="Q2170" i="33"/>
  <c r="Q2175" i="33"/>
  <c r="Q2176" i="33"/>
  <c r="Q2177" i="33"/>
  <c r="L2171" i="33"/>
  <c r="N2171" i="33"/>
  <c r="L2172" i="33"/>
  <c r="L2173" i="33"/>
  <c r="L2174" i="33"/>
  <c r="M2172" i="33"/>
  <c r="M2173" i="33"/>
  <c r="M2174" i="33"/>
  <c r="DK88" i="25"/>
  <c r="G2178" i="33"/>
  <c r="J2178" i="33"/>
  <c r="K2178" i="33"/>
  <c r="DI88" i="25"/>
  <c r="F2178" i="33"/>
  <c r="DH88" i="25"/>
  <c r="E2178" i="33"/>
  <c r="DG88" i="25"/>
  <c r="F2170" i="33"/>
  <c r="F2171" i="33"/>
  <c r="F2172" i="33"/>
  <c r="F2173" i="33"/>
  <c r="F2174" i="33"/>
  <c r="E2170" i="33"/>
  <c r="E2171" i="33"/>
  <c r="E2172" i="33"/>
  <c r="E2173" i="33"/>
  <c r="E2174" i="33"/>
  <c r="D2170" i="33"/>
  <c r="D2171" i="33"/>
  <c r="D2172" i="33"/>
  <c r="D2173" i="33"/>
  <c r="D2174" i="33"/>
  <c r="T2171" i="33"/>
  <c r="T2172" i="33"/>
  <c r="T2173" i="33"/>
  <c r="T2174" i="33"/>
  <c r="S2172" i="33"/>
  <c r="B2173" i="33"/>
  <c r="B2172" i="33"/>
  <c r="H2170" i="33"/>
  <c r="T2166" i="33"/>
  <c r="D2166" i="33"/>
  <c r="T2165" i="33"/>
  <c r="D2165" i="33"/>
  <c r="T2164" i="33"/>
  <c r="D2164" i="33"/>
  <c r="A2162" i="33"/>
  <c r="L2156" i="33"/>
  <c r="EU87" i="25"/>
  <c r="J2156" i="33"/>
  <c r="ES87" i="25"/>
  <c r="H2156" i="33"/>
  <c r="EQ87" i="25"/>
  <c r="F2156" i="33"/>
  <c r="EO87" i="25"/>
  <c r="D2156" i="33"/>
  <c r="L2155" i="33"/>
  <c r="EV87" i="25"/>
  <c r="J2155" i="33"/>
  <c r="ET87" i="25"/>
  <c r="H2155" i="33"/>
  <c r="ER87" i="25"/>
  <c r="F2155" i="33"/>
  <c r="EP87" i="25"/>
  <c r="D2155" i="33"/>
  <c r="T2152" i="33"/>
  <c r="O2152" i="33"/>
  <c r="Q2152" i="33"/>
  <c r="N2152" i="33"/>
  <c r="DU87" i="25"/>
  <c r="K2152" i="33"/>
  <c r="J2152" i="33"/>
  <c r="DT87" i="25"/>
  <c r="F2152" i="33"/>
  <c r="T2151" i="33"/>
  <c r="L2151" i="33"/>
  <c r="G2143" i="33"/>
  <c r="I2143" i="33"/>
  <c r="G2144" i="33"/>
  <c r="J2144" i="33"/>
  <c r="K2144" i="33"/>
  <c r="G2145" i="33"/>
  <c r="J2145" i="33"/>
  <c r="K2145" i="33"/>
  <c r="G2146" i="33"/>
  <c r="I2146" i="33"/>
  <c r="G2147" i="33"/>
  <c r="H2145" i="33"/>
  <c r="H2146" i="33"/>
  <c r="H2147" i="33"/>
  <c r="L2143" i="33"/>
  <c r="L2144" i="33"/>
  <c r="N2144" i="33"/>
  <c r="L2145" i="33"/>
  <c r="L2146" i="33"/>
  <c r="N2146" i="33"/>
  <c r="L2147" i="33"/>
  <c r="M2145" i="33"/>
  <c r="M2146" i="33"/>
  <c r="P2146" i="33"/>
  <c r="M2147" i="33"/>
  <c r="DK87" i="25"/>
  <c r="G2151" i="33"/>
  <c r="J2151" i="33"/>
  <c r="K2151" i="33"/>
  <c r="DI87" i="25"/>
  <c r="F2151" i="33"/>
  <c r="DH87" i="25"/>
  <c r="DG87" i="25"/>
  <c r="D2151" i="33"/>
  <c r="F2143" i="33"/>
  <c r="F2144" i="33"/>
  <c r="F2145" i="33"/>
  <c r="F2146" i="33"/>
  <c r="F2147" i="33"/>
  <c r="E2143" i="33"/>
  <c r="E2144" i="33"/>
  <c r="E2145" i="33"/>
  <c r="E2146" i="33"/>
  <c r="E2147" i="33"/>
  <c r="D2143" i="33"/>
  <c r="D2144" i="33"/>
  <c r="D2145" i="33"/>
  <c r="D2146" i="33"/>
  <c r="D2147" i="33"/>
  <c r="T2143" i="33"/>
  <c r="T2145" i="33"/>
  <c r="T2146" i="33"/>
  <c r="T2147" i="33"/>
  <c r="S2145" i="33"/>
  <c r="B2146" i="33"/>
  <c r="B2145" i="33"/>
  <c r="T2139" i="33"/>
  <c r="D2139" i="33"/>
  <c r="T2138" i="33"/>
  <c r="D2138" i="33"/>
  <c r="T2137" i="33"/>
  <c r="D2137" i="33"/>
  <c r="T2136" i="33"/>
  <c r="A2135" i="33"/>
  <c r="L2129" i="33"/>
  <c r="EU86" i="25"/>
  <c r="J2129" i="33"/>
  <c r="ES86" i="25"/>
  <c r="H2129" i="33"/>
  <c r="EQ86" i="25"/>
  <c r="F2129" i="33"/>
  <c r="EO86" i="25"/>
  <c r="D2129" i="33"/>
  <c r="L2128" i="33"/>
  <c r="EV86" i="25"/>
  <c r="J2128" i="33"/>
  <c r="ET86" i="25"/>
  <c r="H2128" i="33"/>
  <c r="ER86" i="25"/>
  <c r="F2128" i="33"/>
  <c r="EP86" i="25"/>
  <c r="D2128" i="33"/>
  <c r="T2125" i="33"/>
  <c r="O2125" i="33"/>
  <c r="Q2125" i="33"/>
  <c r="N2125" i="33"/>
  <c r="DU86" i="25"/>
  <c r="K2125" i="33"/>
  <c r="J2125" i="33"/>
  <c r="DT86" i="25"/>
  <c r="DZ86" i="25"/>
  <c r="F2125" i="33"/>
  <c r="T2124" i="33"/>
  <c r="L2124" i="33"/>
  <c r="O2124" i="33"/>
  <c r="Q2124" i="33"/>
  <c r="G2116" i="33"/>
  <c r="J2116" i="33"/>
  <c r="K2116" i="33"/>
  <c r="K2121" i="33"/>
  <c r="K2122" i="33"/>
  <c r="K2123" i="33"/>
  <c r="G2117" i="33"/>
  <c r="G2118" i="33"/>
  <c r="J2118" i="33"/>
  <c r="K2118" i="33"/>
  <c r="G2119" i="33"/>
  <c r="I2119" i="33"/>
  <c r="G2120" i="33"/>
  <c r="J2120" i="33"/>
  <c r="H2118" i="33"/>
  <c r="H2119" i="33"/>
  <c r="H2120" i="33"/>
  <c r="L2116" i="33"/>
  <c r="N2116" i="33"/>
  <c r="L2117" i="33"/>
  <c r="N2117" i="33"/>
  <c r="L2118" i="33"/>
  <c r="N2118" i="33"/>
  <c r="L2119" i="33"/>
  <c r="N2119" i="33"/>
  <c r="L2120" i="33"/>
  <c r="N2120" i="33"/>
  <c r="M2118" i="33"/>
  <c r="M2119" i="33"/>
  <c r="M2120" i="33"/>
  <c r="DK86" i="25"/>
  <c r="G2124" i="33"/>
  <c r="DI86" i="25"/>
  <c r="F2124" i="33"/>
  <c r="DH86" i="25"/>
  <c r="DG86" i="25"/>
  <c r="F2116" i="33"/>
  <c r="F2117" i="33"/>
  <c r="F2118" i="33"/>
  <c r="F2119" i="33"/>
  <c r="F2120" i="33"/>
  <c r="E2116" i="33"/>
  <c r="E2117" i="33"/>
  <c r="E2118" i="33"/>
  <c r="E2119" i="33"/>
  <c r="E2120" i="33"/>
  <c r="D2116" i="33"/>
  <c r="D2117" i="33"/>
  <c r="D2118" i="33"/>
  <c r="D2119" i="33"/>
  <c r="D2120" i="33"/>
  <c r="T2116" i="33"/>
  <c r="T2117" i="33"/>
  <c r="T2118" i="33"/>
  <c r="T2119" i="33"/>
  <c r="T2120" i="33"/>
  <c r="S2118" i="33"/>
  <c r="B2119" i="33"/>
  <c r="B2118" i="33"/>
  <c r="H2116" i="33"/>
  <c r="T2112" i="33"/>
  <c r="D2112" i="33"/>
  <c r="T2111" i="33"/>
  <c r="D2111" i="33"/>
  <c r="T2110" i="33"/>
  <c r="D2110" i="33"/>
  <c r="T2109" i="33"/>
  <c r="A2108" i="33"/>
  <c r="P2106" i="33"/>
  <c r="L2102" i="33"/>
  <c r="EU85" i="25"/>
  <c r="J2102" i="33"/>
  <c r="ES85" i="25"/>
  <c r="H2102" i="33"/>
  <c r="EQ85" i="25"/>
  <c r="F2102" i="33"/>
  <c r="EO85" i="25"/>
  <c r="D2102" i="33"/>
  <c r="L2101" i="33"/>
  <c r="EV85" i="25"/>
  <c r="J2101" i="33"/>
  <c r="ET85" i="25"/>
  <c r="H2101" i="33"/>
  <c r="ER85" i="25"/>
  <c r="F2101" i="33"/>
  <c r="EP85" i="25"/>
  <c r="D2101" i="33"/>
  <c r="T2098" i="33"/>
  <c r="O2098" i="33"/>
  <c r="Q2098" i="33"/>
  <c r="N2098" i="33"/>
  <c r="DU85" i="25"/>
  <c r="K2098" i="33"/>
  <c r="J2098" i="33"/>
  <c r="DT85" i="25"/>
  <c r="DY85" i="25"/>
  <c r="F2098" i="33"/>
  <c r="T2097" i="33"/>
  <c r="L2097" i="33"/>
  <c r="O2097" i="33"/>
  <c r="Q2097" i="33"/>
  <c r="G2089" i="33"/>
  <c r="J2089" i="33"/>
  <c r="K2089" i="33"/>
  <c r="K2094" i="33"/>
  <c r="K2095" i="33"/>
  <c r="K2096" i="33"/>
  <c r="G2090" i="33"/>
  <c r="J2090" i="33"/>
  <c r="K2090" i="33"/>
  <c r="G2091" i="33"/>
  <c r="I2091" i="33"/>
  <c r="G2092" i="33"/>
  <c r="I2092" i="33"/>
  <c r="G2093" i="33"/>
  <c r="I2093" i="33"/>
  <c r="H2091" i="33"/>
  <c r="H2092" i="33"/>
  <c r="H2093" i="33"/>
  <c r="L2089" i="33"/>
  <c r="L2094" i="33"/>
  <c r="O2094" i="33"/>
  <c r="L2090" i="33"/>
  <c r="O2090" i="33"/>
  <c r="Q2090" i="33"/>
  <c r="L2091" i="33"/>
  <c r="N2091" i="33"/>
  <c r="L2092" i="33"/>
  <c r="N2092" i="33"/>
  <c r="L2093" i="33"/>
  <c r="N2093" i="33"/>
  <c r="M2091" i="33"/>
  <c r="M2092" i="33"/>
  <c r="P2092" i="33"/>
  <c r="M2093" i="33"/>
  <c r="DK85" i="25"/>
  <c r="G2097" i="33"/>
  <c r="DI85" i="25"/>
  <c r="F2097" i="33"/>
  <c r="DH85" i="25"/>
  <c r="DG85" i="25"/>
  <c r="G2094" i="33"/>
  <c r="F2089" i="33"/>
  <c r="F2090" i="33"/>
  <c r="F2091" i="33"/>
  <c r="F2092" i="33"/>
  <c r="F2093" i="33"/>
  <c r="E2089" i="33"/>
  <c r="E2090" i="33"/>
  <c r="E2091" i="33"/>
  <c r="E2092" i="33"/>
  <c r="E2093" i="33"/>
  <c r="D2089" i="33"/>
  <c r="D2090" i="33"/>
  <c r="D2091" i="33"/>
  <c r="D2092" i="33"/>
  <c r="D2093" i="33"/>
  <c r="T2089" i="33"/>
  <c r="T2091" i="33"/>
  <c r="T2092" i="33"/>
  <c r="T2093" i="33"/>
  <c r="S2091" i="33"/>
  <c r="S2092" i="33"/>
  <c r="S2093" i="33"/>
  <c r="O2093" i="33"/>
  <c r="Q2093" i="33"/>
  <c r="B2092" i="33"/>
  <c r="B2091" i="33"/>
  <c r="T2085" i="33"/>
  <c r="D2085" i="33"/>
  <c r="T2084" i="33"/>
  <c r="D2084" i="33"/>
  <c r="T2083" i="33"/>
  <c r="D2083" i="33"/>
  <c r="T2082" i="33"/>
  <c r="A2081" i="33"/>
  <c r="P2079" i="33"/>
  <c r="L2075" i="33"/>
  <c r="EU84" i="25"/>
  <c r="J2075" i="33"/>
  <c r="ES84" i="25"/>
  <c r="H2075" i="33"/>
  <c r="EQ84" i="25"/>
  <c r="F2075" i="33"/>
  <c r="EO84" i="25"/>
  <c r="D2075" i="33"/>
  <c r="L2074" i="33"/>
  <c r="EV84" i="25"/>
  <c r="J2074" i="33"/>
  <c r="ET84" i="25"/>
  <c r="H2074" i="33"/>
  <c r="ER84" i="25"/>
  <c r="F2074" i="33"/>
  <c r="EP84" i="25"/>
  <c r="D2074" i="33"/>
  <c r="T2071" i="33"/>
  <c r="O2071" i="33"/>
  <c r="Q2071" i="33"/>
  <c r="DU84" i="25"/>
  <c r="DT84" i="25"/>
  <c r="T2070" i="33"/>
  <c r="L2070" i="33"/>
  <c r="O2070" i="33"/>
  <c r="Q2070" i="33"/>
  <c r="G2062" i="33"/>
  <c r="I2062" i="33"/>
  <c r="G2063" i="33"/>
  <c r="J2063" i="33"/>
  <c r="K2063" i="33"/>
  <c r="G2064" i="33"/>
  <c r="I2064" i="33"/>
  <c r="G2065" i="33"/>
  <c r="I2065" i="33"/>
  <c r="G2066" i="33"/>
  <c r="I2066" i="33"/>
  <c r="H2064" i="33"/>
  <c r="H2065" i="33"/>
  <c r="H2066" i="33"/>
  <c r="L2062" i="33"/>
  <c r="O2062" i="33"/>
  <c r="Q2062" i="33"/>
  <c r="Q2067" i="33"/>
  <c r="Q2068" i="33"/>
  <c r="Q2069" i="33"/>
  <c r="L2063" i="33"/>
  <c r="L2064" i="33"/>
  <c r="N2064" i="33"/>
  <c r="L2065" i="33"/>
  <c r="N2065" i="33"/>
  <c r="L2066" i="33"/>
  <c r="N2066" i="33"/>
  <c r="M2064" i="33"/>
  <c r="M2065" i="33"/>
  <c r="M2066" i="33"/>
  <c r="DK84" i="25"/>
  <c r="G2070" i="33"/>
  <c r="J2070" i="33"/>
  <c r="K2070" i="33"/>
  <c r="DI84" i="25"/>
  <c r="F2070" i="33"/>
  <c r="DH84" i="25"/>
  <c r="DG84" i="25"/>
  <c r="D2070" i="33"/>
  <c r="F2062" i="33"/>
  <c r="F2063" i="33"/>
  <c r="F2064" i="33"/>
  <c r="F2065" i="33"/>
  <c r="F2066" i="33"/>
  <c r="E2062" i="33"/>
  <c r="E2063" i="33"/>
  <c r="E2064" i="33"/>
  <c r="E2065" i="33"/>
  <c r="E2066" i="33"/>
  <c r="D2062" i="33"/>
  <c r="D2063" i="33"/>
  <c r="D2064" i="33"/>
  <c r="D2065" i="33"/>
  <c r="D2066" i="33"/>
  <c r="T2062" i="33"/>
  <c r="T2064" i="33"/>
  <c r="T2065" i="33"/>
  <c r="T2066" i="33"/>
  <c r="S2064" i="33"/>
  <c r="S2066" i="33"/>
  <c r="B2065" i="33"/>
  <c r="B2064" i="33"/>
  <c r="T2058" i="33"/>
  <c r="D2058" i="33"/>
  <c r="T2057" i="33"/>
  <c r="D2057" i="33"/>
  <c r="T2056" i="33"/>
  <c r="D2056" i="33"/>
  <c r="T2055" i="33"/>
  <c r="A2054" i="33"/>
  <c r="L2048" i="33"/>
  <c r="EU83" i="25"/>
  <c r="J2048" i="33"/>
  <c r="ES83" i="25"/>
  <c r="H2048" i="33"/>
  <c r="EQ83" i="25"/>
  <c r="F2048" i="33"/>
  <c r="EO83" i="25"/>
  <c r="D2048" i="33"/>
  <c r="L2047" i="33"/>
  <c r="EV83" i="25"/>
  <c r="J2047" i="33"/>
  <c r="ET83" i="25"/>
  <c r="H2047" i="33"/>
  <c r="ER83" i="25"/>
  <c r="F2047" i="33"/>
  <c r="EP83" i="25"/>
  <c r="D2047" i="33"/>
  <c r="O2045" i="33"/>
  <c r="T2044" i="33"/>
  <c r="O2044" i="33"/>
  <c r="Q2044" i="33"/>
  <c r="DU83" i="25"/>
  <c r="K2044" i="33"/>
  <c r="DT83" i="25"/>
  <c r="DX83" i="25"/>
  <c r="T2043" i="33"/>
  <c r="L2043" i="33"/>
  <c r="O2043" i="33"/>
  <c r="Q2043" i="33"/>
  <c r="G2035" i="33"/>
  <c r="I2035" i="33"/>
  <c r="G2036" i="33"/>
  <c r="I2036" i="33"/>
  <c r="G2037" i="33"/>
  <c r="I2037" i="33"/>
  <c r="G2038" i="33"/>
  <c r="I2038" i="33"/>
  <c r="G2039" i="33"/>
  <c r="I2039" i="33"/>
  <c r="H2037" i="33"/>
  <c r="H2038" i="33"/>
  <c r="H2039" i="33"/>
  <c r="L2035" i="33"/>
  <c r="O2035" i="33"/>
  <c r="Q2035" i="33"/>
  <c r="Q2040" i="33"/>
  <c r="Q2041" i="33"/>
  <c r="Q2042" i="33"/>
  <c r="L2036" i="33"/>
  <c r="O2036" i="33"/>
  <c r="Q2036" i="33"/>
  <c r="L2037" i="33"/>
  <c r="N2037" i="33"/>
  <c r="L2038" i="33"/>
  <c r="N2038" i="33"/>
  <c r="L2039" i="33"/>
  <c r="N2039" i="33"/>
  <c r="M2037" i="33"/>
  <c r="M2038" i="33"/>
  <c r="M2039" i="33"/>
  <c r="DK83" i="25"/>
  <c r="G2043" i="33"/>
  <c r="J2043" i="33"/>
  <c r="K2043" i="33"/>
  <c r="DI83" i="25"/>
  <c r="F2043" i="33"/>
  <c r="DH83" i="25"/>
  <c r="DG83" i="25"/>
  <c r="D2043" i="33"/>
  <c r="F2035" i="33"/>
  <c r="F2036" i="33"/>
  <c r="F2037" i="33"/>
  <c r="F2038" i="33"/>
  <c r="F2039" i="33"/>
  <c r="E2035" i="33"/>
  <c r="E2036" i="33"/>
  <c r="E2037" i="33"/>
  <c r="E2038" i="33"/>
  <c r="E2039" i="33"/>
  <c r="D2035" i="33"/>
  <c r="D2036" i="33"/>
  <c r="D2037" i="33"/>
  <c r="D2038" i="33"/>
  <c r="D2039" i="33"/>
  <c r="T2035" i="33"/>
  <c r="T2036" i="33"/>
  <c r="T2037" i="33"/>
  <c r="T2038" i="33"/>
  <c r="T2039" i="33"/>
  <c r="S2037" i="33"/>
  <c r="S2039" i="33"/>
  <c r="B2038" i="33"/>
  <c r="B2037" i="33"/>
  <c r="M2036" i="33"/>
  <c r="T2031" i="33"/>
  <c r="D2031" i="33"/>
  <c r="T2030" i="33"/>
  <c r="D2030" i="33"/>
  <c r="T2029" i="33"/>
  <c r="D2029" i="33"/>
  <c r="A2027" i="33"/>
  <c r="L2021" i="33"/>
  <c r="EU82" i="25"/>
  <c r="J2021" i="33"/>
  <c r="ES82" i="25"/>
  <c r="H2021" i="33"/>
  <c r="EQ82" i="25"/>
  <c r="F2021" i="33"/>
  <c r="EO82" i="25"/>
  <c r="D2021" i="33"/>
  <c r="L2020" i="33"/>
  <c r="EV82" i="25"/>
  <c r="J2020" i="33"/>
  <c r="ET82" i="25"/>
  <c r="H2020" i="33"/>
  <c r="ER82" i="25"/>
  <c r="F2020" i="33"/>
  <c r="EP82" i="25"/>
  <c r="D2020" i="33"/>
  <c r="T2017" i="33"/>
  <c r="O2017" i="33"/>
  <c r="DU82" i="25"/>
  <c r="K2017" i="33"/>
  <c r="DT82" i="25"/>
  <c r="T2016" i="33"/>
  <c r="L2016" i="33"/>
  <c r="G2008" i="33"/>
  <c r="G2009" i="33"/>
  <c r="G2010" i="33"/>
  <c r="G2011" i="33"/>
  <c r="G2012" i="33"/>
  <c r="H2010" i="33"/>
  <c r="H2011" i="33"/>
  <c r="H2012" i="33"/>
  <c r="L2008" i="33"/>
  <c r="N2008" i="33"/>
  <c r="L2009" i="33"/>
  <c r="N2009" i="33"/>
  <c r="L2010" i="33"/>
  <c r="L2011" i="33"/>
  <c r="N2011" i="33"/>
  <c r="L2012" i="33"/>
  <c r="M2010" i="33"/>
  <c r="M2011" i="33"/>
  <c r="M2012" i="33"/>
  <c r="DK82" i="25"/>
  <c r="G2016" i="33"/>
  <c r="DI82" i="25"/>
  <c r="F2016" i="33"/>
  <c r="DH82" i="25"/>
  <c r="DG82" i="25"/>
  <c r="F2008" i="33"/>
  <c r="F2009" i="33"/>
  <c r="F2010" i="33"/>
  <c r="F2011" i="33"/>
  <c r="F2012" i="33"/>
  <c r="E2008" i="33"/>
  <c r="E2009" i="33"/>
  <c r="E2010" i="33"/>
  <c r="E2011" i="33"/>
  <c r="E2012" i="33"/>
  <c r="D2008" i="33"/>
  <c r="D2009" i="33"/>
  <c r="D2010" i="33"/>
  <c r="D2011" i="33"/>
  <c r="D2012" i="33"/>
  <c r="T2008" i="33"/>
  <c r="T2009" i="33"/>
  <c r="T2012" i="33"/>
  <c r="T2004" i="33"/>
  <c r="D2004" i="33"/>
  <c r="T2003" i="33"/>
  <c r="D2003" i="33"/>
  <c r="T2002" i="33"/>
  <c r="D2002" i="33"/>
  <c r="A2000" i="33"/>
  <c r="L1994" i="33"/>
  <c r="EU81" i="25"/>
  <c r="J1994" i="33"/>
  <c r="ES81" i="25"/>
  <c r="H1994" i="33"/>
  <c r="EQ81" i="25"/>
  <c r="F1994" i="33"/>
  <c r="EO81" i="25"/>
  <c r="D1994" i="33"/>
  <c r="L1993" i="33"/>
  <c r="EV81" i="25"/>
  <c r="J1993" i="33"/>
  <c r="ET81" i="25"/>
  <c r="H1993" i="33"/>
  <c r="ER81" i="25"/>
  <c r="F1993" i="33"/>
  <c r="EP81" i="25"/>
  <c r="D1993" i="33"/>
  <c r="T1990" i="33"/>
  <c r="O1990" i="33"/>
  <c r="DU81" i="25"/>
  <c r="K1990" i="33"/>
  <c r="DT81" i="25"/>
  <c r="T1989" i="33"/>
  <c r="L1989" i="33"/>
  <c r="G1981" i="33"/>
  <c r="G1982" i="33"/>
  <c r="G1983" i="33"/>
  <c r="G1984" i="33"/>
  <c r="G1985" i="33"/>
  <c r="H1983" i="33"/>
  <c r="H1984" i="33"/>
  <c r="H1985" i="33"/>
  <c r="L1981" i="33"/>
  <c r="N1981" i="33"/>
  <c r="L1982" i="33"/>
  <c r="L1983" i="33"/>
  <c r="L1984" i="33"/>
  <c r="L1985" i="33"/>
  <c r="M1983" i="33"/>
  <c r="M1984" i="33"/>
  <c r="P1984" i="33"/>
  <c r="M1985" i="33"/>
  <c r="DK81" i="25"/>
  <c r="G1989" i="33"/>
  <c r="DI81" i="25"/>
  <c r="F1989" i="33"/>
  <c r="DH81" i="25"/>
  <c r="DG81" i="25"/>
  <c r="D1989" i="33"/>
  <c r="B1989" i="33"/>
  <c r="N1982" i="33"/>
  <c r="G1986" i="33"/>
  <c r="F1981" i="33"/>
  <c r="F1982" i="33"/>
  <c r="F1983" i="33"/>
  <c r="F1984" i="33"/>
  <c r="F1985" i="33"/>
  <c r="E1981" i="33"/>
  <c r="E1982" i="33"/>
  <c r="E1983" i="33"/>
  <c r="E1984" i="33"/>
  <c r="E1985" i="33"/>
  <c r="D1981" i="33"/>
  <c r="D1982" i="33"/>
  <c r="D1983" i="33"/>
  <c r="D1984" i="33"/>
  <c r="D1985" i="33"/>
  <c r="T1981" i="33"/>
  <c r="T1982" i="33"/>
  <c r="T1983" i="33"/>
  <c r="T1984" i="33"/>
  <c r="T1985" i="33"/>
  <c r="T1977" i="33"/>
  <c r="D1977" i="33"/>
  <c r="T1976" i="33"/>
  <c r="D1976" i="33"/>
  <c r="T1975" i="33"/>
  <c r="D1975" i="33"/>
  <c r="T1974" i="33"/>
  <c r="A1973" i="33"/>
  <c r="P1971" i="33"/>
  <c r="L1967" i="33"/>
  <c r="EU80" i="25"/>
  <c r="J1967" i="33"/>
  <c r="ES80" i="25"/>
  <c r="H1967" i="33"/>
  <c r="EQ80" i="25"/>
  <c r="F1967" i="33"/>
  <c r="EO80" i="25"/>
  <c r="D1967" i="33"/>
  <c r="L1966" i="33"/>
  <c r="EV80" i="25"/>
  <c r="J1966" i="33"/>
  <c r="ET80" i="25"/>
  <c r="H1966" i="33"/>
  <c r="ER80" i="25"/>
  <c r="F1966" i="33"/>
  <c r="EP80" i="25"/>
  <c r="D1966" i="33"/>
  <c r="T1963" i="33"/>
  <c r="O1963" i="33"/>
  <c r="DU80" i="25"/>
  <c r="K1963" i="33"/>
  <c r="DT80" i="25"/>
  <c r="DX80" i="25"/>
  <c r="T1962" i="33"/>
  <c r="L1962" i="33"/>
  <c r="G1954" i="33"/>
  <c r="I1954" i="33"/>
  <c r="G1955" i="33"/>
  <c r="G1956" i="33"/>
  <c r="G1957" i="33"/>
  <c r="I1957" i="33"/>
  <c r="G1958" i="33"/>
  <c r="H1956" i="33"/>
  <c r="H1957" i="33"/>
  <c r="H1958" i="33"/>
  <c r="L1954" i="33"/>
  <c r="L1955" i="33"/>
  <c r="L1956" i="33"/>
  <c r="N1956" i="33"/>
  <c r="L1957" i="33"/>
  <c r="N1957" i="33"/>
  <c r="L1958" i="33"/>
  <c r="M1956" i="33"/>
  <c r="M1957" i="33"/>
  <c r="M1958" i="33"/>
  <c r="DK80" i="25"/>
  <c r="G1962" i="33"/>
  <c r="DI80" i="25"/>
  <c r="F1962" i="33"/>
  <c r="DH80" i="25"/>
  <c r="DG80" i="25"/>
  <c r="F1954" i="33"/>
  <c r="F1955" i="33"/>
  <c r="F1956" i="33"/>
  <c r="F1957" i="33"/>
  <c r="F1958" i="33"/>
  <c r="E1954" i="33"/>
  <c r="E1955" i="33"/>
  <c r="E1956" i="33"/>
  <c r="E1957" i="33"/>
  <c r="E1958" i="33"/>
  <c r="D1954" i="33"/>
  <c r="D1955" i="33"/>
  <c r="D1956" i="33"/>
  <c r="D1957" i="33"/>
  <c r="D1958" i="33"/>
  <c r="T1954" i="33"/>
  <c r="T1955" i="33"/>
  <c r="T1956" i="33"/>
  <c r="T1957" i="33"/>
  <c r="T1958" i="33"/>
  <c r="B1955" i="33"/>
  <c r="T1950" i="33"/>
  <c r="D1950" i="33"/>
  <c r="T1949" i="33"/>
  <c r="D1949" i="33"/>
  <c r="T1948" i="33"/>
  <c r="D1948" i="33"/>
  <c r="A1946" i="33"/>
  <c r="L1940" i="33"/>
  <c r="EU79" i="25"/>
  <c r="J1940" i="33"/>
  <c r="ES79" i="25"/>
  <c r="H1940" i="33"/>
  <c r="EQ79" i="25"/>
  <c r="F1940" i="33"/>
  <c r="EO79" i="25"/>
  <c r="D1940" i="33"/>
  <c r="L1939" i="33"/>
  <c r="EV79" i="25"/>
  <c r="J1939" i="33"/>
  <c r="ET79" i="25"/>
  <c r="H1939" i="33"/>
  <c r="ER79" i="25"/>
  <c r="F1939" i="33"/>
  <c r="EP79" i="25"/>
  <c r="D1939" i="33"/>
  <c r="T1936" i="33"/>
  <c r="O1936" i="33"/>
  <c r="DU79" i="25"/>
  <c r="DT79" i="25"/>
  <c r="T1935" i="33"/>
  <c r="L1935" i="33"/>
  <c r="G1927" i="33"/>
  <c r="I1927" i="33"/>
  <c r="G1928" i="33"/>
  <c r="G1929" i="33"/>
  <c r="G1930" i="33"/>
  <c r="G1931" i="33"/>
  <c r="H1929" i="33"/>
  <c r="H1930" i="33"/>
  <c r="H1931" i="33"/>
  <c r="L1927" i="33"/>
  <c r="N1927" i="33"/>
  <c r="L1928" i="33"/>
  <c r="L1929" i="33"/>
  <c r="L1930" i="33"/>
  <c r="L1931" i="33"/>
  <c r="M1929" i="33"/>
  <c r="M1930" i="33"/>
  <c r="M1931" i="33"/>
  <c r="DK79" i="25"/>
  <c r="G1935" i="33"/>
  <c r="DI79" i="25"/>
  <c r="F1935" i="33"/>
  <c r="DH79" i="25"/>
  <c r="E1935" i="33"/>
  <c r="DG79" i="25"/>
  <c r="F1927" i="33"/>
  <c r="F1928" i="33"/>
  <c r="F1929" i="33"/>
  <c r="F1930" i="33"/>
  <c r="F1931" i="33"/>
  <c r="E1927" i="33"/>
  <c r="E1928" i="33"/>
  <c r="E1929" i="33"/>
  <c r="E1930" i="33"/>
  <c r="E1931" i="33"/>
  <c r="D1927" i="33"/>
  <c r="D1928" i="33"/>
  <c r="D1929" i="33"/>
  <c r="D1930" i="33"/>
  <c r="D1931" i="33"/>
  <c r="T1927" i="33"/>
  <c r="T1928" i="33"/>
  <c r="T1929" i="33"/>
  <c r="T1930" i="33"/>
  <c r="T1931" i="33"/>
  <c r="H1927" i="33"/>
  <c r="T1923" i="33"/>
  <c r="D1923" i="33"/>
  <c r="T1922" i="33"/>
  <c r="D1922" i="33"/>
  <c r="T1921" i="33"/>
  <c r="D1921" i="33"/>
  <c r="T1920" i="33"/>
  <c r="A1919" i="33"/>
  <c r="L1913" i="33"/>
  <c r="EU78" i="25"/>
  <c r="J1913" i="33"/>
  <c r="ES78" i="25"/>
  <c r="H1913" i="33"/>
  <c r="EQ78" i="25"/>
  <c r="F1913" i="33"/>
  <c r="EO78" i="25"/>
  <c r="D1913" i="33"/>
  <c r="L1912" i="33"/>
  <c r="EV78" i="25"/>
  <c r="J1912" i="33"/>
  <c r="ET78" i="25"/>
  <c r="H1912" i="33"/>
  <c r="ER78" i="25"/>
  <c r="F1912" i="33"/>
  <c r="EP78" i="25"/>
  <c r="D1912" i="33"/>
  <c r="T1909" i="33"/>
  <c r="O1909" i="33"/>
  <c r="DU78" i="25"/>
  <c r="DT78" i="25"/>
  <c r="T1908" i="33"/>
  <c r="L1908" i="33"/>
  <c r="G1900" i="33"/>
  <c r="G1901" i="33"/>
  <c r="G1902" i="33"/>
  <c r="G1903" i="33"/>
  <c r="G1904" i="33"/>
  <c r="H1902" i="33"/>
  <c r="H1903" i="33"/>
  <c r="H1904" i="33"/>
  <c r="L1900" i="33"/>
  <c r="L1901" i="33"/>
  <c r="N1901" i="33"/>
  <c r="L1902" i="33"/>
  <c r="L1903" i="33"/>
  <c r="L1904" i="33"/>
  <c r="M1902" i="33"/>
  <c r="M1903" i="33"/>
  <c r="M1904" i="33"/>
  <c r="DK78" i="25"/>
  <c r="G1908" i="33"/>
  <c r="DI78" i="25"/>
  <c r="F1908" i="33"/>
  <c r="DH78" i="25"/>
  <c r="E1908" i="33"/>
  <c r="DG78" i="25"/>
  <c r="I1900" i="33"/>
  <c r="I1901" i="33"/>
  <c r="F1900" i="33"/>
  <c r="F1901" i="33"/>
  <c r="F1902" i="33"/>
  <c r="F1903" i="33"/>
  <c r="F1904" i="33"/>
  <c r="E1900" i="33"/>
  <c r="E1901" i="33"/>
  <c r="E1902" i="33"/>
  <c r="E1903" i="33"/>
  <c r="E1904" i="33"/>
  <c r="D1900" i="33"/>
  <c r="D1901" i="33"/>
  <c r="D1902" i="33"/>
  <c r="D1903" i="33"/>
  <c r="D1904" i="33"/>
  <c r="T1900" i="33"/>
  <c r="T1901" i="33"/>
  <c r="T1902" i="33"/>
  <c r="T1903" i="33"/>
  <c r="T1904" i="33"/>
  <c r="P1903" i="33"/>
  <c r="M1899" i="33"/>
  <c r="T1896" i="33"/>
  <c r="D1896" i="33"/>
  <c r="T1895" i="33"/>
  <c r="D1895" i="33"/>
  <c r="T1894" i="33"/>
  <c r="D1894" i="33"/>
  <c r="A1892" i="33"/>
  <c r="L1886" i="33"/>
  <c r="EU77" i="25"/>
  <c r="J1886" i="33"/>
  <c r="ES77" i="25"/>
  <c r="H1886" i="33"/>
  <c r="EQ77" i="25"/>
  <c r="F1886" i="33"/>
  <c r="EO77" i="25"/>
  <c r="D1886" i="33"/>
  <c r="L1885" i="33"/>
  <c r="EV77" i="25"/>
  <c r="J1885" i="33"/>
  <c r="ET77" i="25"/>
  <c r="H1885" i="33"/>
  <c r="ER77" i="25"/>
  <c r="F1885" i="33"/>
  <c r="EP77" i="25"/>
  <c r="D1885" i="33"/>
  <c r="T1882" i="33"/>
  <c r="O1882" i="33"/>
  <c r="DU77" i="25"/>
  <c r="K1882" i="33"/>
  <c r="DT77" i="25"/>
  <c r="T1881" i="33"/>
  <c r="L1881" i="33"/>
  <c r="G1873" i="33"/>
  <c r="I1873" i="33"/>
  <c r="G1874" i="33"/>
  <c r="G1875" i="33"/>
  <c r="G1876" i="33"/>
  <c r="G1877" i="33"/>
  <c r="H1875" i="33"/>
  <c r="H1876" i="33"/>
  <c r="H1877" i="33"/>
  <c r="L1873" i="33"/>
  <c r="N1873" i="33"/>
  <c r="L1874" i="33"/>
  <c r="L1875" i="33"/>
  <c r="L1876" i="33"/>
  <c r="L1877" i="33"/>
  <c r="M1875" i="33"/>
  <c r="P1875" i="33"/>
  <c r="M1876" i="33"/>
  <c r="M1877" i="33"/>
  <c r="DK77" i="25"/>
  <c r="G1881" i="33"/>
  <c r="DI77" i="25"/>
  <c r="F1881" i="33"/>
  <c r="DH77" i="25"/>
  <c r="DG77" i="25"/>
  <c r="D1881" i="33"/>
  <c r="F1873" i="33"/>
  <c r="F1874" i="33"/>
  <c r="F1875" i="33"/>
  <c r="F1876" i="33"/>
  <c r="F1877" i="33"/>
  <c r="E1873" i="33"/>
  <c r="E1874" i="33"/>
  <c r="E1875" i="33"/>
  <c r="E1876" i="33"/>
  <c r="E1877" i="33"/>
  <c r="D1873" i="33"/>
  <c r="D1874" i="33"/>
  <c r="D1875" i="33"/>
  <c r="D1876" i="33"/>
  <c r="D1877" i="33"/>
  <c r="T1873" i="33"/>
  <c r="T1874" i="33"/>
  <c r="T1877" i="33"/>
  <c r="H1873" i="33"/>
  <c r="T1869" i="33"/>
  <c r="D1869" i="33"/>
  <c r="T1868" i="33"/>
  <c r="D1868" i="33"/>
  <c r="T1867" i="33"/>
  <c r="D1867" i="33"/>
  <c r="A1865" i="33"/>
  <c r="L1859" i="33"/>
  <c r="EU76" i="25"/>
  <c r="J1859" i="33"/>
  <c r="ES76" i="25"/>
  <c r="H1859" i="33"/>
  <c r="EQ76" i="25"/>
  <c r="F1859" i="33"/>
  <c r="EO76" i="25"/>
  <c r="D1859" i="33"/>
  <c r="L1858" i="33"/>
  <c r="EV76" i="25"/>
  <c r="J1858" i="33"/>
  <c r="ET76" i="25"/>
  <c r="H1858" i="33"/>
  <c r="ER76" i="25"/>
  <c r="F1858" i="33"/>
  <c r="EP76" i="25"/>
  <c r="D1858" i="33"/>
  <c r="T1855" i="33"/>
  <c r="O1855" i="33"/>
  <c r="DU76" i="25"/>
  <c r="K1855" i="33"/>
  <c r="DT76" i="25"/>
  <c r="T1854" i="33"/>
  <c r="L1854" i="33"/>
  <c r="G1846" i="33"/>
  <c r="G1847" i="33"/>
  <c r="G1848" i="33"/>
  <c r="G1849" i="33"/>
  <c r="G1850" i="33"/>
  <c r="H1848" i="33"/>
  <c r="H1849" i="33"/>
  <c r="H1850" i="33"/>
  <c r="L1846" i="33"/>
  <c r="L1847" i="33"/>
  <c r="L1848" i="33"/>
  <c r="L1849" i="33"/>
  <c r="L1850" i="33"/>
  <c r="M1848" i="33"/>
  <c r="M1849" i="33"/>
  <c r="M1850" i="33"/>
  <c r="DK76" i="25"/>
  <c r="G1854" i="33"/>
  <c r="DI76" i="25"/>
  <c r="F1854" i="33"/>
  <c r="DH76" i="25"/>
  <c r="DG76" i="25"/>
  <c r="B1854" i="33"/>
  <c r="N1847" i="33"/>
  <c r="I1846" i="33"/>
  <c r="I1847" i="33"/>
  <c r="F1846" i="33"/>
  <c r="F1847" i="33"/>
  <c r="F1848" i="33"/>
  <c r="F1849" i="33"/>
  <c r="F1850" i="33"/>
  <c r="E1846" i="33"/>
  <c r="E1847" i="33"/>
  <c r="E1848" i="33"/>
  <c r="E1849" i="33"/>
  <c r="E1850" i="33"/>
  <c r="D1846" i="33"/>
  <c r="D1847" i="33"/>
  <c r="D1848" i="33"/>
  <c r="D1849" i="33"/>
  <c r="D1850" i="33"/>
  <c r="T1846" i="33"/>
  <c r="T1847" i="33"/>
  <c r="T1848" i="33"/>
  <c r="T1849" i="33"/>
  <c r="T1850" i="33"/>
  <c r="B1847" i="33"/>
  <c r="T1842" i="33"/>
  <c r="D1842" i="33"/>
  <c r="T1841" i="33"/>
  <c r="D1841" i="33"/>
  <c r="T1840" i="33"/>
  <c r="D1840" i="33"/>
  <c r="A1838" i="33"/>
  <c r="L1832" i="33"/>
  <c r="EU75" i="25"/>
  <c r="J1832" i="33"/>
  <c r="ES75" i="25"/>
  <c r="H1832" i="33"/>
  <c r="EQ75" i="25"/>
  <c r="F1832" i="33"/>
  <c r="EO75" i="25"/>
  <c r="D1832" i="33"/>
  <c r="L1831" i="33"/>
  <c r="EV75" i="25"/>
  <c r="J1831" i="33"/>
  <c r="ET75" i="25"/>
  <c r="H1831" i="33"/>
  <c r="ER75" i="25"/>
  <c r="F1831" i="33"/>
  <c r="EP75" i="25"/>
  <c r="D1831" i="33"/>
  <c r="T1828" i="33"/>
  <c r="O1828" i="33"/>
  <c r="DU75" i="25"/>
  <c r="K1828" i="33"/>
  <c r="DT75" i="25"/>
  <c r="G1828" i="33"/>
  <c r="T1827" i="33"/>
  <c r="L1827" i="33"/>
  <c r="G1819" i="33"/>
  <c r="I1819" i="33"/>
  <c r="G1820" i="33"/>
  <c r="I1820" i="33"/>
  <c r="G1821" i="33"/>
  <c r="G1822" i="33"/>
  <c r="G1823" i="33"/>
  <c r="H1821" i="33"/>
  <c r="H1822" i="33"/>
  <c r="H1823" i="33"/>
  <c r="L1819" i="33"/>
  <c r="N1819" i="33"/>
  <c r="L1820" i="33"/>
  <c r="L1821" i="33"/>
  <c r="L1822" i="33"/>
  <c r="L1823" i="33"/>
  <c r="M1821" i="33"/>
  <c r="M1822" i="33"/>
  <c r="M1823" i="33"/>
  <c r="DK75" i="25"/>
  <c r="G1827" i="33"/>
  <c r="DI75" i="25"/>
  <c r="F1827" i="33"/>
  <c r="DH75" i="25"/>
  <c r="DG75" i="25"/>
  <c r="D1827" i="33"/>
  <c r="F1819" i="33"/>
  <c r="F1820" i="33"/>
  <c r="F1821" i="33"/>
  <c r="F1822" i="33"/>
  <c r="F1823" i="33"/>
  <c r="E1819" i="33"/>
  <c r="E1820" i="33"/>
  <c r="E1821" i="33"/>
  <c r="E1822" i="33"/>
  <c r="E1823" i="33"/>
  <c r="D1819" i="33"/>
  <c r="D1820" i="33"/>
  <c r="D1821" i="33"/>
  <c r="D1822" i="33"/>
  <c r="D1823" i="33"/>
  <c r="T1819" i="33"/>
  <c r="T1820" i="33"/>
  <c r="T1821" i="33"/>
  <c r="T1822" i="33"/>
  <c r="T1823" i="33"/>
  <c r="B1819" i="33"/>
  <c r="T1815" i="33"/>
  <c r="D1815" i="33"/>
  <c r="T1814" i="33"/>
  <c r="D1814" i="33"/>
  <c r="T1813" i="33"/>
  <c r="D1813" i="33"/>
  <c r="A1811" i="33"/>
  <c r="L1805" i="33"/>
  <c r="EU74" i="25"/>
  <c r="J1805" i="33"/>
  <c r="ES74" i="25"/>
  <c r="H1805" i="33"/>
  <c r="EQ74" i="25"/>
  <c r="F1805" i="33"/>
  <c r="EO74" i="25"/>
  <c r="D1805" i="33"/>
  <c r="L1804" i="33"/>
  <c r="EV74" i="25"/>
  <c r="J1804" i="33"/>
  <c r="ET74" i="25"/>
  <c r="H1804" i="33"/>
  <c r="ER74" i="25"/>
  <c r="F1804" i="33"/>
  <c r="EP74" i="25"/>
  <c r="D1804" i="33"/>
  <c r="T1801" i="33"/>
  <c r="O1801" i="33"/>
  <c r="DU74" i="25"/>
  <c r="K1801" i="33"/>
  <c r="DT74" i="25"/>
  <c r="DX74" i="25"/>
  <c r="T1800" i="33"/>
  <c r="L1800" i="33"/>
  <c r="G1792" i="33"/>
  <c r="I1792" i="33"/>
  <c r="G1793" i="33"/>
  <c r="I1793" i="33"/>
  <c r="G1794" i="33"/>
  <c r="G1795" i="33"/>
  <c r="G1796" i="33"/>
  <c r="H1794" i="33"/>
  <c r="H1795" i="33"/>
  <c r="H1796" i="33"/>
  <c r="L1792" i="33"/>
  <c r="L1793" i="33"/>
  <c r="L1794" i="33"/>
  <c r="L1795" i="33"/>
  <c r="L1796" i="33"/>
  <c r="M1794" i="33"/>
  <c r="M1795" i="33"/>
  <c r="M1796" i="33"/>
  <c r="DK74" i="25"/>
  <c r="G1800" i="33"/>
  <c r="DI74" i="25"/>
  <c r="F1800" i="33"/>
  <c r="DH74" i="25"/>
  <c r="E1800" i="33"/>
  <c r="DG74" i="25"/>
  <c r="F1792" i="33"/>
  <c r="F1793" i="33"/>
  <c r="F1794" i="33"/>
  <c r="F1795" i="33"/>
  <c r="F1796" i="33"/>
  <c r="E1792" i="33"/>
  <c r="E1793" i="33"/>
  <c r="E1794" i="33"/>
  <c r="E1795" i="33"/>
  <c r="E1796" i="33"/>
  <c r="D1792" i="33"/>
  <c r="D1793" i="33"/>
  <c r="D1794" i="33"/>
  <c r="D1795" i="33"/>
  <c r="D1796" i="33"/>
  <c r="T1792" i="33"/>
  <c r="T1793" i="33"/>
  <c r="T1794" i="33"/>
  <c r="T1795" i="33"/>
  <c r="T1796" i="33"/>
  <c r="M1793" i="33"/>
  <c r="T1788" i="33"/>
  <c r="D1788" i="33"/>
  <c r="T1787" i="33"/>
  <c r="D1787" i="33"/>
  <c r="T1786" i="33"/>
  <c r="D1786" i="33"/>
  <c r="T1785" i="33"/>
  <c r="A1784" i="33"/>
  <c r="L1778" i="33"/>
  <c r="EU73" i="25"/>
  <c r="J1778" i="33"/>
  <c r="ES73" i="25"/>
  <c r="H1778" i="33"/>
  <c r="EQ73" i="25"/>
  <c r="F1778" i="33"/>
  <c r="EO73" i="25"/>
  <c r="D1778" i="33"/>
  <c r="L1777" i="33"/>
  <c r="EV73" i="25"/>
  <c r="J1777" i="33"/>
  <c r="ET73" i="25"/>
  <c r="H1777" i="33"/>
  <c r="ER73" i="25"/>
  <c r="F1777" i="33"/>
  <c r="EP73" i="25"/>
  <c r="D1777" i="33"/>
  <c r="T1774" i="33"/>
  <c r="O1774" i="33"/>
  <c r="N1774" i="33"/>
  <c r="DU73" i="25"/>
  <c r="K1774" i="33"/>
  <c r="J1774" i="33"/>
  <c r="DT73" i="25"/>
  <c r="F1774" i="33"/>
  <c r="T1773" i="33"/>
  <c r="L1773" i="33"/>
  <c r="G1765" i="33"/>
  <c r="I1765" i="33"/>
  <c r="G1766" i="33"/>
  <c r="G1767" i="33"/>
  <c r="G1768" i="33"/>
  <c r="G1769" i="33"/>
  <c r="H1767" i="33"/>
  <c r="H1768" i="33"/>
  <c r="H1769" i="33"/>
  <c r="L1765" i="33"/>
  <c r="N1765" i="33"/>
  <c r="L1766" i="33"/>
  <c r="L1767" i="33"/>
  <c r="L1768" i="33"/>
  <c r="L1769" i="33"/>
  <c r="M1767" i="33"/>
  <c r="M1768" i="33"/>
  <c r="M1769" i="33"/>
  <c r="DK73" i="25"/>
  <c r="G1773" i="33"/>
  <c r="DI73" i="25"/>
  <c r="F1773" i="33"/>
  <c r="DH73" i="25"/>
  <c r="DG73" i="25"/>
  <c r="D1773" i="33"/>
  <c r="F1765" i="33"/>
  <c r="F1766" i="33"/>
  <c r="F1767" i="33"/>
  <c r="F1768" i="33"/>
  <c r="F1769" i="33"/>
  <c r="E1765" i="33"/>
  <c r="E1766" i="33"/>
  <c r="E1767" i="33"/>
  <c r="E1768" i="33"/>
  <c r="E1769" i="33"/>
  <c r="D1765" i="33"/>
  <c r="D1766" i="33"/>
  <c r="D1767" i="33"/>
  <c r="D1768" i="33"/>
  <c r="D1769" i="33"/>
  <c r="T1765" i="33"/>
  <c r="T1766" i="33"/>
  <c r="T1767" i="33"/>
  <c r="T1768" i="33"/>
  <c r="T1769" i="33"/>
  <c r="M1764" i="33"/>
  <c r="T1761" i="33"/>
  <c r="D1761" i="33"/>
  <c r="T1760" i="33"/>
  <c r="D1760" i="33"/>
  <c r="T1759" i="33"/>
  <c r="D1759" i="33"/>
  <c r="A1757" i="33"/>
  <c r="P1755" i="33"/>
  <c r="L1751" i="33"/>
  <c r="EU72" i="25"/>
  <c r="J1751" i="33"/>
  <c r="ES72" i="25"/>
  <c r="H1751" i="33"/>
  <c r="EQ72" i="25"/>
  <c r="F1751" i="33"/>
  <c r="EO72" i="25"/>
  <c r="D1751" i="33"/>
  <c r="L1750" i="33"/>
  <c r="EV72" i="25"/>
  <c r="J1750" i="33"/>
  <c r="ET72" i="25"/>
  <c r="H1750" i="33"/>
  <c r="ER72" i="25"/>
  <c r="F1750" i="33"/>
  <c r="EP72" i="25"/>
  <c r="D1750" i="33"/>
  <c r="T1747" i="33"/>
  <c r="O1747" i="33"/>
  <c r="N1747" i="33"/>
  <c r="DU72" i="25"/>
  <c r="K1747" i="33"/>
  <c r="J1747" i="33"/>
  <c r="DT72" i="25"/>
  <c r="DW72" i="25"/>
  <c r="F1747" i="33"/>
  <c r="B1747" i="33"/>
  <c r="T1746" i="33"/>
  <c r="L1746" i="33"/>
  <c r="G1738" i="33"/>
  <c r="G1739" i="33"/>
  <c r="G1740" i="33"/>
  <c r="G1741" i="33"/>
  <c r="G1742" i="33"/>
  <c r="H1740" i="33"/>
  <c r="H1741" i="33"/>
  <c r="H1742" i="33"/>
  <c r="L1738" i="33"/>
  <c r="L1739" i="33"/>
  <c r="L1740" i="33"/>
  <c r="L1741" i="33"/>
  <c r="L1742" i="33"/>
  <c r="M1740" i="33"/>
  <c r="M1741" i="33"/>
  <c r="M1742" i="33"/>
  <c r="DK72" i="25"/>
  <c r="G1746" i="33"/>
  <c r="DI72" i="25"/>
  <c r="F1746" i="33"/>
  <c r="DH72" i="25"/>
  <c r="E1746" i="33"/>
  <c r="DG72" i="25"/>
  <c r="B1746" i="33"/>
  <c r="N1739" i="33"/>
  <c r="I1738" i="33"/>
  <c r="I1739" i="33"/>
  <c r="F1738" i="33"/>
  <c r="F1739" i="33"/>
  <c r="F1740" i="33"/>
  <c r="F1741" i="33"/>
  <c r="F1742" i="33"/>
  <c r="E1738" i="33"/>
  <c r="E1739" i="33"/>
  <c r="E1740" i="33"/>
  <c r="E1741" i="33"/>
  <c r="E1742" i="33"/>
  <c r="D1738" i="33"/>
  <c r="D1739" i="33"/>
  <c r="D1740" i="33"/>
  <c r="D1741" i="33"/>
  <c r="D1742" i="33"/>
  <c r="T1738" i="33"/>
  <c r="T1739" i="33"/>
  <c r="T1740" i="33"/>
  <c r="T1741" i="33"/>
  <c r="T1742" i="33"/>
  <c r="P1741" i="33"/>
  <c r="M1739" i="33"/>
  <c r="M1737" i="33"/>
  <c r="T1734" i="33"/>
  <c r="D1734" i="33"/>
  <c r="T1733" i="33"/>
  <c r="D1733" i="33"/>
  <c r="T1732" i="33"/>
  <c r="D1732" i="33"/>
  <c r="A1730" i="33"/>
  <c r="L1724" i="33"/>
  <c r="EU71" i="25"/>
  <c r="J1724" i="33"/>
  <c r="ES71" i="25"/>
  <c r="H1724" i="33"/>
  <c r="EQ71" i="25"/>
  <c r="F1724" i="33"/>
  <c r="EO71" i="25"/>
  <c r="D1724" i="33"/>
  <c r="L1723" i="33"/>
  <c r="EV71" i="25"/>
  <c r="J1723" i="33"/>
  <c r="ET71" i="25"/>
  <c r="H1723" i="33"/>
  <c r="ER71" i="25"/>
  <c r="F1723" i="33"/>
  <c r="EP71" i="25"/>
  <c r="D1723" i="33"/>
  <c r="T1720" i="33"/>
  <c r="O1720" i="33"/>
  <c r="DU71" i="25"/>
  <c r="DT71" i="25"/>
  <c r="G1720" i="33"/>
  <c r="B1720" i="33"/>
  <c r="T1719" i="33"/>
  <c r="L1719" i="33"/>
  <c r="G1711" i="33"/>
  <c r="I1711" i="33"/>
  <c r="G1712" i="33"/>
  <c r="G1713" i="33"/>
  <c r="G1714" i="33"/>
  <c r="G1715" i="33"/>
  <c r="H1713" i="33"/>
  <c r="H1714" i="33"/>
  <c r="H1715" i="33"/>
  <c r="L1711" i="33"/>
  <c r="N1711" i="33"/>
  <c r="L1712" i="33"/>
  <c r="L1713" i="33"/>
  <c r="L1714" i="33"/>
  <c r="L1715" i="33"/>
  <c r="M1713" i="33"/>
  <c r="M1714" i="33"/>
  <c r="M1715" i="33"/>
  <c r="DK71" i="25"/>
  <c r="G1719" i="33"/>
  <c r="DI71" i="25"/>
  <c r="F1719" i="33"/>
  <c r="DH71" i="25"/>
  <c r="E1719" i="33"/>
  <c r="DG71" i="25"/>
  <c r="F1711" i="33"/>
  <c r="F1712" i="33"/>
  <c r="F1713" i="33"/>
  <c r="F1714" i="33"/>
  <c r="F1715" i="33"/>
  <c r="E1711" i="33"/>
  <c r="E1712" i="33"/>
  <c r="E1713" i="33"/>
  <c r="E1714" i="33"/>
  <c r="E1715" i="33"/>
  <c r="D1711" i="33"/>
  <c r="D1712" i="33"/>
  <c r="D1713" i="33"/>
  <c r="D1714" i="33"/>
  <c r="D1715" i="33"/>
  <c r="T1711" i="33"/>
  <c r="T1712" i="33"/>
  <c r="T1713" i="33"/>
  <c r="T1714" i="33"/>
  <c r="T1715" i="33"/>
  <c r="H1711" i="33"/>
  <c r="T1707" i="33"/>
  <c r="D1707" i="33"/>
  <c r="T1706" i="33"/>
  <c r="D1706" i="33"/>
  <c r="T1705" i="33"/>
  <c r="D1705" i="33"/>
  <c r="T1704" i="33"/>
  <c r="A1703" i="33"/>
  <c r="L1697" i="33"/>
  <c r="EU70" i="25"/>
  <c r="J1697" i="33"/>
  <c r="ES70" i="25"/>
  <c r="H1697" i="33"/>
  <c r="EQ70" i="25"/>
  <c r="F1697" i="33"/>
  <c r="EO70" i="25"/>
  <c r="D1697" i="33"/>
  <c r="L1696" i="33"/>
  <c r="EV70" i="25"/>
  <c r="J1696" i="33"/>
  <c r="ET70" i="25"/>
  <c r="H1696" i="33"/>
  <c r="ER70" i="25"/>
  <c r="F1696" i="33"/>
  <c r="EP70" i="25"/>
  <c r="D1696" i="33"/>
  <c r="T1693" i="33"/>
  <c r="O1693" i="33"/>
  <c r="DU70" i="25"/>
  <c r="K1693" i="33"/>
  <c r="DT70" i="25"/>
  <c r="G1693" i="33"/>
  <c r="T1692" i="33"/>
  <c r="L1692" i="33"/>
  <c r="G1684" i="33"/>
  <c r="G1685" i="33"/>
  <c r="I1685" i="33"/>
  <c r="G1686" i="33"/>
  <c r="G1687" i="33"/>
  <c r="G1688" i="33"/>
  <c r="H1686" i="33"/>
  <c r="H1687" i="33"/>
  <c r="H1688" i="33"/>
  <c r="L1684" i="33"/>
  <c r="L1685" i="33"/>
  <c r="N1685" i="33"/>
  <c r="L1686" i="33"/>
  <c r="L1687" i="33"/>
  <c r="L1688" i="33"/>
  <c r="M1686" i="33"/>
  <c r="M1687" i="33"/>
  <c r="M1688" i="33"/>
  <c r="DK70" i="25"/>
  <c r="G1692" i="33"/>
  <c r="DI70" i="25"/>
  <c r="F1692" i="33"/>
  <c r="DH70" i="25"/>
  <c r="DG70" i="25"/>
  <c r="D1692" i="33"/>
  <c r="I1684" i="33"/>
  <c r="F1684" i="33"/>
  <c r="F1685" i="33"/>
  <c r="F1686" i="33"/>
  <c r="F1687" i="33"/>
  <c r="F1688" i="33"/>
  <c r="E1684" i="33"/>
  <c r="E1685" i="33"/>
  <c r="E1686" i="33"/>
  <c r="E1687" i="33"/>
  <c r="E1688" i="33"/>
  <c r="D1684" i="33"/>
  <c r="D1685" i="33"/>
  <c r="D1686" i="33"/>
  <c r="D1687" i="33"/>
  <c r="D1688" i="33"/>
  <c r="T1684" i="33"/>
  <c r="T1685" i="33"/>
  <c r="T1686" i="33"/>
  <c r="T1687" i="33"/>
  <c r="T1688" i="33"/>
  <c r="B1684" i="33"/>
  <c r="T1680" i="33"/>
  <c r="D1680" i="33"/>
  <c r="T1679" i="33"/>
  <c r="D1679" i="33"/>
  <c r="T1678" i="33"/>
  <c r="D1678" i="33"/>
  <c r="T1677" i="33"/>
  <c r="A1676" i="33"/>
  <c r="L1670" i="33"/>
  <c r="EU69" i="25"/>
  <c r="J1670" i="33"/>
  <c r="ES69" i="25"/>
  <c r="H1670" i="33"/>
  <c r="EQ69" i="25"/>
  <c r="F1670" i="33"/>
  <c r="EO69" i="25"/>
  <c r="D1670" i="33"/>
  <c r="L1669" i="33"/>
  <c r="EV69" i="25"/>
  <c r="J1669" i="33"/>
  <c r="ET69" i="25"/>
  <c r="H1669" i="33"/>
  <c r="ER69" i="25"/>
  <c r="F1669" i="33"/>
  <c r="EP69" i="25"/>
  <c r="D1669" i="33"/>
  <c r="T1666" i="33"/>
  <c r="O1666" i="33"/>
  <c r="N1666" i="33"/>
  <c r="DU69" i="25"/>
  <c r="K1666" i="33"/>
  <c r="J1666" i="33"/>
  <c r="DT69" i="25"/>
  <c r="F1666" i="33"/>
  <c r="T1665" i="33"/>
  <c r="L1665" i="33"/>
  <c r="G1657" i="33"/>
  <c r="I1657" i="33"/>
  <c r="G1658" i="33"/>
  <c r="G1659" i="33"/>
  <c r="G1660" i="33"/>
  <c r="G1661" i="33"/>
  <c r="H1659" i="33"/>
  <c r="H1660" i="33"/>
  <c r="H1661" i="33"/>
  <c r="L1657" i="33"/>
  <c r="N1657" i="33"/>
  <c r="L1658" i="33"/>
  <c r="L1659" i="33"/>
  <c r="L1660" i="33"/>
  <c r="L1661" i="33"/>
  <c r="M1659" i="33"/>
  <c r="M1660" i="33"/>
  <c r="M1661" i="33"/>
  <c r="DK69" i="25"/>
  <c r="G1665" i="33"/>
  <c r="DI69" i="25"/>
  <c r="F1665" i="33"/>
  <c r="DH69" i="25"/>
  <c r="E1665" i="33"/>
  <c r="DG69" i="25"/>
  <c r="F1657" i="33"/>
  <c r="F1658" i="33"/>
  <c r="F1659" i="33"/>
  <c r="F1660" i="33"/>
  <c r="F1661" i="33"/>
  <c r="E1657" i="33"/>
  <c r="E1658" i="33"/>
  <c r="E1659" i="33"/>
  <c r="E1660" i="33"/>
  <c r="E1661" i="33"/>
  <c r="D1657" i="33"/>
  <c r="D1658" i="33"/>
  <c r="D1659" i="33"/>
  <c r="D1660" i="33"/>
  <c r="D1661" i="33"/>
  <c r="T1657" i="33"/>
  <c r="T1658" i="33"/>
  <c r="T1659" i="33"/>
  <c r="T1660" i="33"/>
  <c r="T1661" i="33"/>
  <c r="H1657" i="33"/>
  <c r="B1657" i="33"/>
  <c r="M1656" i="33"/>
  <c r="T1653" i="33"/>
  <c r="D1653" i="33"/>
  <c r="T1652" i="33"/>
  <c r="D1652" i="33"/>
  <c r="T1651" i="33"/>
  <c r="D1651" i="33"/>
  <c r="T1650" i="33"/>
  <c r="A1649" i="33"/>
  <c r="L1643" i="33"/>
  <c r="EU68" i="25"/>
  <c r="J1643" i="33"/>
  <c r="ES68" i="25"/>
  <c r="H1643" i="33"/>
  <c r="EQ68" i="25"/>
  <c r="F1643" i="33"/>
  <c r="EO68" i="25"/>
  <c r="D1643" i="33"/>
  <c r="L1642" i="33"/>
  <c r="EV68" i="25"/>
  <c r="J1642" i="33"/>
  <c r="ET68" i="25"/>
  <c r="H1642" i="33"/>
  <c r="ER68" i="25"/>
  <c r="F1642" i="33"/>
  <c r="EP68" i="25"/>
  <c r="D1642" i="33"/>
  <c r="T1639" i="33"/>
  <c r="O1639" i="33"/>
  <c r="N1639" i="33"/>
  <c r="DU68" i="25"/>
  <c r="K1639" i="33"/>
  <c r="J1639" i="33"/>
  <c r="DT68" i="25"/>
  <c r="G1639" i="33"/>
  <c r="F1639" i="33"/>
  <c r="T1638" i="33"/>
  <c r="L1638" i="33"/>
  <c r="G1630" i="33"/>
  <c r="G1631" i="33"/>
  <c r="I1631" i="33"/>
  <c r="G1632" i="33"/>
  <c r="G1633" i="33"/>
  <c r="G1634" i="33"/>
  <c r="H1632" i="33"/>
  <c r="H1633" i="33"/>
  <c r="H1634" i="33"/>
  <c r="L1630" i="33"/>
  <c r="L1631" i="33"/>
  <c r="N1631" i="33"/>
  <c r="L1632" i="33"/>
  <c r="L1633" i="33"/>
  <c r="L1634" i="33"/>
  <c r="M1632" i="33"/>
  <c r="M1633" i="33"/>
  <c r="M1634" i="33"/>
  <c r="DK68" i="25"/>
  <c r="G1638" i="33"/>
  <c r="DI68" i="25"/>
  <c r="F1638" i="33"/>
  <c r="DH68" i="25"/>
  <c r="E1638" i="33"/>
  <c r="DG68" i="25"/>
  <c r="I1630" i="33"/>
  <c r="F1630" i="33"/>
  <c r="F1631" i="33"/>
  <c r="F1632" i="33"/>
  <c r="F1633" i="33"/>
  <c r="F1634" i="33"/>
  <c r="E1630" i="33"/>
  <c r="E1631" i="33"/>
  <c r="E1632" i="33"/>
  <c r="E1633" i="33"/>
  <c r="E1634" i="33"/>
  <c r="D1630" i="33"/>
  <c r="D1631" i="33"/>
  <c r="D1632" i="33"/>
  <c r="D1633" i="33"/>
  <c r="D1634" i="33"/>
  <c r="T1630" i="33"/>
  <c r="T1631" i="33"/>
  <c r="T1632" i="33"/>
  <c r="T1633" i="33"/>
  <c r="T1634" i="33"/>
  <c r="B1631" i="33"/>
  <c r="M1629" i="33"/>
  <c r="T1626" i="33"/>
  <c r="D1626" i="33"/>
  <c r="T1625" i="33"/>
  <c r="D1625" i="33"/>
  <c r="T1624" i="33"/>
  <c r="D1624" i="33"/>
  <c r="A1622" i="33"/>
  <c r="L1616" i="33"/>
  <c r="EU67" i="25"/>
  <c r="J1616" i="33"/>
  <c r="ES67" i="25"/>
  <c r="H1616" i="33"/>
  <c r="EQ67" i="25"/>
  <c r="F1616" i="33"/>
  <c r="EO67" i="25"/>
  <c r="D1616" i="33"/>
  <c r="L1615" i="33"/>
  <c r="EV67" i="25"/>
  <c r="J1615" i="33"/>
  <c r="ET67" i="25"/>
  <c r="H1615" i="33"/>
  <c r="ER67" i="25"/>
  <c r="F1615" i="33"/>
  <c r="EP67" i="25"/>
  <c r="D1615" i="33"/>
  <c r="T1612" i="33"/>
  <c r="O1612" i="33"/>
  <c r="DU67" i="25"/>
  <c r="K1612" i="33"/>
  <c r="DT67" i="25"/>
  <c r="T1611" i="33"/>
  <c r="L1611" i="33"/>
  <c r="G1603" i="33"/>
  <c r="I1603" i="33"/>
  <c r="G1604" i="33"/>
  <c r="G1605" i="33"/>
  <c r="G1606" i="33"/>
  <c r="G1607" i="33"/>
  <c r="H1605" i="33"/>
  <c r="H1606" i="33"/>
  <c r="H1607" i="33"/>
  <c r="L1603" i="33"/>
  <c r="N1603" i="33"/>
  <c r="L1604" i="33"/>
  <c r="L1605" i="33"/>
  <c r="L1606" i="33"/>
  <c r="L1607" i="33"/>
  <c r="M1605" i="33"/>
  <c r="M1606" i="33"/>
  <c r="M1607" i="33"/>
  <c r="DK67" i="25"/>
  <c r="G1611" i="33"/>
  <c r="DI67" i="25"/>
  <c r="F1611" i="33"/>
  <c r="DH67" i="25"/>
  <c r="E1611" i="33"/>
  <c r="DG67" i="25"/>
  <c r="B1611" i="33"/>
  <c r="I1604" i="33"/>
  <c r="F1603" i="33"/>
  <c r="F1604" i="33"/>
  <c r="F1605" i="33"/>
  <c r="F1606" i="33"/>
  <c r="F1607" i="33"/>
  <c r="E1603" i="33"/>
  <c r="E1604" i="33"/>
  <c r="E1605" i="33"/>
  <c r="E1606" i="33"/>
  <c r="E1607" i="33"/>
  <c r="D1603" i="33"/>
  <c r="D1604" i="33"/>
  <c r="D1605" i="33"/>
  <c r="D1606" i="33"/>
  <c r="D1607" i="33"/>
  <c r="T1603" i="33"/>
  <c r="T1604" i="33"/>
  <c r="T1605" i="33"/>
  <c r="T1606" i="33"/>
  <c r="T1607" i="33"/>
  <c r="M1604" i="33"/>
  <c r="B1603" i="33"/>
  <c r="T1599" i="33"/>
  <c r="D1599" i="33"/>
  <c r="T1598" i="33"/>
  <c r="D1598" i="33"/>
  <c r="T1597" i="33"/>
  <c r="D1597" i="33"/>
  <c r="T1596" i="33"/>
  <c r="A1595" i="33"/>
  <c r="P1593" i="33"/>
  <c r="L1589" i="33"/>
  <c r="EU66" i="25"/>
  <c r="J1589" i="33"/>
  <c r="ES66" i="25"/>
  <c r="H1589" i="33"/>
  <c r="EQ66" i="25"/>
  <c r="F1589" i="33"/>
  <c r="EO66" i="25"/>
  <c r="D1589" i="33"/>
  <c r="L1588" i="33"/>
  <c r="EV66" i="25"/>
  <c r="J1588" i="33"/>
  <c r="ET66" i="25"/>
  <c r="H1588" i="33"/>
  <c r="ER66" i="25"/>
  <c r="F1588" i="33"/>
  <c r="EP66" i="25"/>
  <c r="D1588" i="33"/>
  <c r="T1585" i="33"/>
  <c r="O1585" i="33"/>
  <c r="DU66" i="25"/>
  <c r="K1585" i="33"/>
  <c r="DT66" i="25"/>
  <c r="T1584" i="33"/>
  <c r="L1584" i="33"/>
  <c r="G1576" i="33"/>
  <c r="I1576" i="33"/>
  <c r="G1577" i="33"/>
  <c r="I1577" i="33"/>
  <c r="G1578" i="33"/>
  <c r="G1579" i="33"/>
  <c r="G1580" i="33"/>
  <c r="H1578" i="33"/>
  <c r="H1579" i="33"/>
  <c r="H1580" i="33"/>
  <c r="L1576" i="33"/>
  <c r="L1577" i="33"/>
  <c r="L1578" i="33"/>
  <c r="L1579" i="33"/>
  <c r="L1580" i="33"/>
  <c r="M1578" i="33"/>
  <c r="M1579" i="33"/>
  <c r="M1580" i="33"/>
  <c r="DK66" i="25"/>
  <c r="G1584" i="33"/>
  <c r="DI66" i="25"/>
  <c r="F1584" i="33"/>
  <c r="DH66" i="25"/>
  <c r="E1584" i="33"/>
  <c r="DG66" i="25"/>
  <c r="F1576" i="33"/>
  <c r="F1577" i="33"/>
  <c r="F1578" i="33"/>
  <c r="F1579" i="33"/>
  <c r="F1580" i="33"/>
  <c r="E1576" i="33"/>
  <c r="E1577" i="33"/>
  <c r="E1578" i="33"/>
  <c r="E1579" i="33"/>
  <c r="E1580" i="33"/>
  <c r="D1576" i="33"/>
  <c r="D1577" i="33"/>
  <c r="D1578" i="33"/>
  <c r="D1579" i="33"/>
  <c r="D1580" i="33"/>
  <c r="T1576" i="33"/>
  <c r="T1577" i="33"/>
  <c r="T1578" i="33"/>
  <c r="T1579" i="33"/>
  <c r="T1580" i="33"/>
  <c r="H1576" i="33"/>
  <c r="T1572" i="33"/>
  <c r="D1572" i="33"/>
  <c r="T1571" i="33"/>
  <c r="D1571" i="33"/>
  <c r="T1570" i="33"/>
  <c r="D1570" i="33"/>
  <c r="A1568" i="33"/>
  <c r="L1562" i="33"/>
  <c r="EU65" i="25"/>
  <c r="J1562" i="33"/>
  <c r="ES65" i="25"/>
  <c r="H1562" i="33"/>
  <c r="EQ65" i="25"/>
  <c r="F1562" i="33"/>
  <c r="EO65" i="25"/>
  <c r="D1562" i="33"/>
  <c r="L1561" i="33"/>
  <c r="EV65" i="25"/>
  <c r="J1561" i="33"/>
  <c r="ET65" i="25"/>
  <c r="H1561" i="33"/>
  <c r="ER65" i="25"/>
  <c r="F1561" i="33"/>
  <c r="EP65" i="25"/>
  <c r="D1561" i="33"/>
  <c r="T1558" i="33"/>
  <c r="O1558" i="33"/>
  <c r="DU65" i="25"/>
  <c r="K1558" i="33"/>
  <c r="DT65" i="25"/>
  <c r="T1557" i="33"/>
  <c r="L1557" i="33"/>
  <c r="G1549" i="33"/>
  <c r="I1549" i="33"/>
  <c r="G1550" i="33"/>
  <c r="G1551" i="33"/>
  <c r="G1552" i="33"/>
  <c r="G1553" i="33"/>
  <c r="H1551" i="33"/>
  <c r="H1552" i="33"/>
  <c r="H1553" i="33"/>
  <c r="L1549" i="33"/>
  <c r="N1549" i="33"/>
  <c r="L1550" i="33"/>
  <c r="L1551" i="33"/>
  <c r="L1552" i="33"/>
  <c r="L1553" i="33"/>
  <c r="M1551" i="33"/>
  <c r="M1552" i="33"/>
  <c r="M1553" i="33"/>
  <c r="DK65" i="25"/>
  <c r="G1557" i="33"/>
  <c r="DI65" i="25"/>
  <c r="F1557" i="33"/>
  <c r="DH65" i="25"/>
  <c r="DG65" i="25"/>
  <c r="D1557" i="33"/>
  <c r="B1557" i="33"/>
  <c r="F1549" i="33"/>
  <c r="F1550" i="33"/>
  <c r="F1551" i="33"/>
  <c r="F1552" i="33"/>
  <c r="F1553" i="33"/>
  <c r="E1549" i="33"/>
  <c r="E1550" i="33"/>
  <c r="E1551" i="33"/>
  <c r="E1552" i="33"/>
  <c r="E1553" i="33"/>
  <c r="D1549" i="33"/>
  <c r="D1550" i="33"/>
  <c r="D1551" i="33"/>
  <c r="D1552" i="33"/>
  <c r="D1553" i="33"/>
  <c r="T1549" i="33"/>
  <c r="T1550" i="33"/>
  <c r="T1551" i="33"/>
  <c r="T1552" i="33"/>
  <c r="T1553" i="33"/>
  <c r="M1550" i="33"/>
  <c r="B1550" i="33"/>
  <c r="H1549" i="33"/>
  <c r="T1545" i="33"/>
  <c r="D1545" i="33"/>
  <c r="T1544" i="33"/>
  <c r="D1544" i="33"/>
  <c r="T1543" i="33"/>
  <c r="D1543" i="33"/>
  <c r="A1541" i="33"/>
  <c r="L1535" i="33"/>
  <c r="EU64" i="25"/>
  <c r="J1535" i="33"/>
  <c r="ES64" i="25"/>
  <c r="H1535" i="33"/>
  <c r="EQ64" i="25"/>
  <c r="F1535" i="33"/>
  <c r="EO64" i="25"/>
  <c r="D1535" i="33"/>
  <c r="L1534" i="33"/>
  <c r="EV64" i="25"/>
  <c r="J1534" i="33"/>
  <c r="ET64" i="25"/>
  <c r="H1534" i="33"/>
  <c r="ER64" i="25"/>
  <c r="F1534" i="33"/>
  <c r="EP64" i="25"/>
  <c r="D1534" i="33"/>
  <c r="T1531" i="33"/>
  <c r="O1531" i="33"/>
  <c r="DU64" i="25"/>
  <c r="K1531" i="33"/>
  <c r="DT64" i="25"/>
  <c r="T1530" i="33"/>
  <c r="L1530" i="33"/>
  <c r="G1522" i="33"/>
  <c r="G1523" i="33"/>
  <c r="G1524" i="33"/>
  <c r="G1525" i="33"/>
  <c r="G1526" i="33"/>
  <c r="H1524" i="33"/>
  <c r="H1525" i="33"/>
  <c r="H1526" i="33"/>
  <c r="L1522" i="33"/>
  <c r="L1523" i="33"/>
  <c r="L1524" i="33"/>
  <c r="L1525" i="33"/>
  <c r="L1526" i="33"/>
  <c r="M1524" i="33"/>
  <c r="M1525" i="33"/>
  <c r="M1526" i="33"/>
  <c r="DK64" i="25"/>
  <c r="G1530" i="33"/>
  <c r="DI64" i="25"/>
  <c r="F1530" i="33"/>
  <c r="DH64" i="25"/>
  <c r="DG64" i="25"/>
  <c r="D1530" i="33"/>
  <c r="B1530" i="33"/>
  <c r="N1523" i="33"/>
  <c r="I1522" i="33"/>
  <c r="I1523" i="33"/>
  <c r="F1522" i="33"/>
  <c r="F1523" i="33"/>
  <c r="F1524" i="33"/>
  <c r="F1525" i="33"/>
  <c r="F1526" i="33"/>
  <c r="E1522" i="33"/>
  <c r="E1523" i="33"/>
  <c r="E1524" i="33"/>
  <c r="E1525" i="33"/>
  <c r="E1526" i="33"/>
  <c r="D1522" i="33"/>
  <c r="D1523" i="33"/>
  <c r="D1524" i="33"/>
  <c r="D1525" i="33"/>
  <c r="D1526" i="33"/>
  <c r="T1522" i="33"/>
  <c r="T1523" i="33"/>
  <c r="T1524" i="33"/>
  <c r="T1525" i="33"/>
  <c r="T1526" i="33"/>
  <c r="H1522" i="33"/>
  <c r="B1522" i="33"/>
  <c r="M1521" i="33"/>
  <c r="T1518" i="33"/>
  <c r="D1518" i="33"/>
  <c r="T1517" i="33"/>
  <c r="D1517" i="33"/>
  <c r="T1516" i="33"/>
  <c r="D1516" i="33"/>
  <c r="A1514" i="33"/>
  <c r="L1508" i="33"/>
  <c r="EU63" i="25"/>
  <c r="J1508" i="33"/>
  <c r="ES63" i="25"/>
  <c r="H1508" i="33"/>
  <c r="EQ63" i="25"/>
  <c r="F1508" i="33"/>
  <c r="EO63" i="25"/>
  <c r="D1508" i="33"/>
  <c r="L1507" i="33"/>
  <c r="EV63" i="25"/>
  <c r="J1507" i="33"/>
  <c r="ET63" i="25"/>
  <c r="H1507" i="33"/>
  <c r="ER63" i="25"/>
  <c r="F1507" i="33"/>
  <c r="EP63" i="25"/>
  <c r="D1507" i="33"/>
  <c r="T1504" i="33"/>
  <c r="O1504" i="33"/>
  <c r="DU63" i="25"/>
  <c r="K1504" i="33"/>
  <c r="DT63" i="25"/>
  <c r="DX63" i="25"/>
  <c r="T1503" i="33"/>
  <c r="L1503" i="33"/>
  <c r="G1495" i="33"/>
  <c r="I1495" i="33"/>
  <c r="G1496" i="33"/>
  <c r="G1497" i="33"/>
  <c r="G1498" i="33"/>
  <c r="G1499" i="33"/>
  <c r="H1497" i="33"/>
  <c r="H1498" i="33"/>
  <c r="H1499" i="33"/>
  <c r="L1495" i="33"/>
  <c r="N1495" i="33"/>
  <c r="L1496" i="33"/>
  <c r="L1497" i="33"/>
  <c r="L1498" i="33"/>
  <c r="L1499" i="33"/>
  <c r="M1497" i="33"/>
  <c r="M1498" i="33"/>
  <c r="M1499" i="33"/>
  <c r="DK63" i="25"/>
  <c r="G1503" i="33"/>
  <c r="DI63" i="25"/>
  <c r="F1503" i="33"/>
  <c r="DH63" i="25"/>
  <c r="DG63" i="25"/>
  <c r="D1503" i="33"/>
  <c r="B1503" i="33"/>
  <c r="F1495" i="33"/>
  <c r="F1496" i="33"/>
  <c r="F1497" i="33"/>
  <c r="F1498" i="33"/>
  <c r="F1499" i="33"/>
  <c r="E1495" i="33"/>
  <c r="E1496" i="33"/>
  <c r="E1497" i="33"/>
  <c r="E1498" i="33"/>
  <c r="E1499" i="33"/>
  <c r="D1495" i="33"/>
  <c r="D1496" i="33"/>
  <c r="D1497" i="33"/>
  <c r="D1498" i="33"/>
  <c r="D1499" i="33"/>
  <c r="T1495" i="33"/>
  <c r="T1496" i="33"/>
  <c r="T1497" i="33"/>
  <c r="T1498" i="33"/>
  <c r="T1499" i="33"/>
  <c r="B1496" i="33"/>
  <c r="M1494" i="33"/>
  <c r="T1491" i="33"/>
  <c r="D1491" i="33"/>
  <c r="T1490" i="33"/>
  <c r="D1490" i="33"/>
  <c r="T1489" i="33"/>
  <c r="D1489" i="33"/>
  <c r="A1487" i="33"/>
  <c r="L1481" i="33"/>
  <c r="EU62" i="25"/>
  <c r="J1481" i="33"/>
  <c r="ES62" i="25"/>
  <c r="H1481" i="33"/>
  <c r="EQ62" i="25"/>
  <c r="F1481" i="33"/>
  <c r="EO62" i="25"/>
  <c r="D1481" i="33"/>
  <c r="L1480" i="33"/>
  <c r="EV62" i="25"/>
  <c r="J1480" i="33"/>
  <c r="ET62" i="25"/>
  <c r="H1480" i="33"/>
  <c r="ER62" i="25"/>
  <c r="F1480" i="33"/>
  <c r="EP62" i="25"/>
  <c r="D1480" i="33"/>
  <c r="T1477" i="33"/>
  <c r="O1477" i="33"/>
  <c r="DU62" i="25"/>
  <c r="K1477" i="33"/>
  <c r="DT62" i="25"/>
  <c r="T1476" i="33"/>
  <c r="L1476" i="33"/>
  <c r="G1468" i="33"/>
  <c r="I1468" i="33"/>
  <c r="G1469" i="33"/>
  <c r="I1469" i="33"/>
  <c r="G1470" i="33"/>
  <c r="G1471" i="33"/>
  <c r="G1472" i="33"/>
  <c r="H1470" i="33"/>
  <c r="H1471" i="33"/>
  <c r="H1472" i="33"/>
  <c r="L1468" i="33"/>
  <c r="L1469" i="33"/>
  <c r="L1470" i="33"/>
  <c r="L1471" i="33"/>
  <c r="L1472" i="33"/>
  <c r="M1470" i="33"/>
  <c r="M1471" i="33"/>
  <c r="M1472" i="33"/>
  <c r="DK62" i="25"/>
  <c r="G1476" i="33"/>
  <c r="DI62" i="25"/>
  <c r="F1476" i="33"/>
  <c r="DH62" i="25"/>
  <c r="E1476" i="33"/>
  <c r="DG62" i="25"/>
  <c r="F1468" i="33"/>
  <c r="F1469" i="33"/>
  <c r="F1470" i="33"/>
  <c r="F1471" i="33"/>
  <c r="F1472" i="33"/>
  <c r="E1468" i="33"/>
  <c r="E1469" i="33"/>
  <c r="E1470" i="33"/>
  <c r="E1471" i="33"/>
  <c r="E1472" i="33"/>
  <c r="D1468" i="33"/>
  <c r="D1469" i="33"/>
  <c r="D1470" i="33"/>
  <c r="D1471" i="33"/>
  <c r="D1472" i="33"/>
  <c r="T1468" i="33"/>
  <c r="T1469" i="33"/>
  <c r="T1470" i="33"/>
  <c r="T1471" i="33"/>
  <c r="T1472" i="33"/>
  <c r="M1469" i="33"/>
  <c r="B1469" i="33"/>
  <c r="H1468" i="33"/>
  <c r="T1464" i="33"/>
  <c r="D1464" i="33"/>
  <c r="T1463" i="33"/>
  <c r="D1463" i="33"/>
  <c r="T1462" i="33"/>
  <c r="D1462" i="33"/>
  <c r="A1460" i="33"/>
  <c r="L1454" i="33"/>
  <c r="J1454" i="33"/>
  <c r="H1454" i="33"/>
  <c r="F1454" i="33"/>
  <c r="D1454" i="33"/>
  <c r="L1453" i="33"/>
  <c r="J1453" i="33"/>
  <c r="H1453" i="33"/>
  <c r="F1453" i="33"/>
  <c r="D1453" i="33"/>
  <c r="T1450" i="33"/>
  <c r="O1450" i="33"/>
  <c r="DU61" i="25"/>
  <c r="K1450" i="33"/>
  <c r="DT61" i="25"/>
  <c r="T1449" i="33"/>
  <c r="L1449" i="33"/>
  <c r="G1441" i="33"/>
  <c r="I1441" i="33"/>
  <c r="G1442" i="33"/>
  <c r="I1442" i="33"/>
  <c r="G1443" i="33"/>
  <c r="G1444" i="33"/>
  <c r="G1445" i="33"/>
  <c r="H1443" i="33"/>
  <c r="H1444" i="33"/>
  <c r="H1445" i="33"/>
  <c r="L1441" i="33"/>
  <c r="N1441" i="33"/>
  <c r="L1442" i="33"/>
  <c r="L1443" i="33"/>
  <c r="L1444" i="33"/>
  <c r="L1445" i="33"/>
  <c r="M1443" i="33"/>
  <c r="M1444" i="33"/>
  <c r="M1445" i="33"/>
  <c r="DK61" i="25"/>
  <c r="G1449" i="33"/>
  <c r="DI61" i="25"/>
  <c r="F1449" i="33"/>
  <c r="DH61" i="25"/>
  <c r="E1449" i="33"/>
  <c r="DG61" i="25"/>
  <c r="F1441" i="33"/>
  <c r="F1442" i="33"/>
  <c r="F1443" i="33"/>
  <c r="F1444" i="33"/>
  <c r="F1445" i="33"/>
  <c r="E1441" i="33"/>
  <c r="E1442" i="33"/>
  <c r="E1443" i="33"/>
  <c r="E1444" i="33"/>
  <c r="E1445" i="33"/>
  <c r="D1441" i="33"/>
  <c r="D1442" i="33"/>
  <c r="D1443" i="33"/>
  <c r="D1444" i="33"/>
  <c r="D1445" i="33"/>
  <c r="T1441" i="33"/>
  <c r="T1442" i="33"/>
  <c r="T1443" i="33"/>
  <c r="T1444" i="33"/>
  <c r="T1445" i="33"/>
  <c r="H1441" i="33"/>
  <c r="T1437" i="33"/>
  <c r="D1437" i="33"/>
  <c r="T1436" i="33"/>
  <c r="D1436" i="33"/>
  <c r="T1435" i="33"/>
  <c r="D1435" i="33"/>
  <c r="A1433" i="33"/>
  <c r="L1427" i="33"/>
  <c r="J1427" i="33"/>
  <c r="H1427" i="33"/>
  <c r="F1427" i="33"/>
  <c r="D1427" i="33"/>
  <c r="L1426" i="33"/>
  <c r="J1426" i="33"/>
  <c r="H1426" i="33"/>
  <c r="F1426" i="33"/>
  <c r="D1426" i="33"/>
  <c r="T1423" i="33"/>
  <c r="O1423" i="33"/>
  <c r="DU60" i="25"/>
  <c r="K1423" i="33"/>
  <c r="DT60" i="25"/>
  <c r="T1422" i="33"/>
  <c r="L1422" i="33"/>
  <c r="G1414" i="33"/>
  <c r="I1414" i="33"/>
  <c r="G1415" i="33"/>
  <c r="I1415" i="33"/>
  <c r="G1416" i="33"/>
  <c r="G1417" i="33"/>
  <c r="G1418" i="33"/>
  <c r="H1416" i="33"/>
  <c r="H1417" i="33"/>
  <c r="H1418" i="33"/>
  <c r="L1414" i="33"/>
  <c r="L1415" i="33"/>
  <c r="L1416" i="33"/>
  <c r="L1417" i="33"/>
  <c r="L1418" i="33"/>
  <c r="M1416" i="33"/>
  <c r="M1417" i="33"/>
  <c r="P1417" i="33"/>
  <c r="M1418" i="33"/>
  <c r="DK60" i="25"/>
  <c r="G1422" i="33"/>
  <c r="DI60" i="25"/>
  <c r="F1422" i="33"/>
  <c r="DH60" i="25"/>
  <c r="E1422" i="33"/>
  <c r="DG60" i="25"/>
  <c r="B1422" i="33"/>
  <c r="F1414" i="33"/>
  <c r="F1415" i="33"/>
  <c r="F1416" i="33"/>
  <c r="F1417" i="33"/>
  <c r="F1418" i="33"/>
  <c r="E1414" i="33"/>
  <c r="E1415" i="33"/>
  <c r="E1416" i="33"/>
  <c r="E1417" i="33"/>
  <c r="E1418" i="33"/>
  <c r="D1414" i="33"/>
  <c r="D1415" i="33"/>
  <c r="D1416" i="33"/>
  <c r="D1417" i="33"/>
  <c r="D1418" i="33"/>
  <c r="T1414" i="33"/>
  <c r="T1415" i="33"/>
  <c r="T1418" i="33"/>
  <c r="M1415" i="33"/>
  <c r="B1415" i="33"/>
  <c r="H1414" i="33"/>
  <c r="B1414" i="33"/>
  <c r="M1413" i="33"/>
  <c r="T1410" i="33"/>
  <c r="D1410" i="33"/>
  <c r="T1409" i="33"/>
  <c r="D1409" i="33"/>
  <c r="T1408" i="33"/>
  <c r="D1408" i="33"/>
  <c r="T1407" i="33"/>
  <c r="A1406" i="33"/>
  <c r="L1400" i="33"/>
  <c r="J1400" i="33"/>
  <c r="H1400" i="33"/>
  <c r="F1400" i="33"/>
  <c r="D1400" i="33"/>
  <c r="L1399" i="33"/>
  <c r="J1399" i="33"/>
  <c r="H1399" i="33"/>
  <c r="F1399" i="33"/>
  <c r="D1399" i="33"/>
  <c r="T1396" i="33"/>
  <c r="O1396" i="33"/>
  <c r="N1396" i="33"/>
  <c r="DU59" i="25"/>
  <c r="K1396" i="33"/>
  <c r="J1396" i="33"/>
  <c r="DT59" i="25"/>
  <c r="G1396" i="33"/>
  <c r="F1396" i="33"/>
  <c r="T1395" i="33"/>
  <c r="L1395" i="33"/>
  <c r="G1387" i="33"/>
  <c r="I1387" i="33"/>
  <c r="G1388" i="33"/>
  <c r="G1389" i="33"/>
  <c r="G1390" i="33"/>
  <c r="G1391" i="33"/>
  <c r="H1389" i="33"/>
  <c r="H1390" i="33"/>
  <c r="H1391" i="33"/>
  <c r="L1387" i="33"/>
  <c r="N1387" i="33"/>
  <c r="L1388" i="33"/>
  <c r="L1389" i="33"/>
  <c r="L1390" i="33"/>
  <c r="L1391" i="33"/>
  <c r="M1389" i="33"/>
  <c r="M1390" i="33"/>
  <c r="M1391" i="33"/>
  <c r="DK59" i="25"/>
  <c r="G1395" i="33"/>
  <c r="DI59" i="25"/>
  <c r="F1395" i="33"/>
  <c r="DH59" i="25"/>
  <c r="DG59" i="25"/>
  <c r="D1395" i="33"/>
  <c r="F1387" i="33"/>
  <c r="F1388" i="33"/>
  <c r="F1389" i="33"/>
  <c r="F1390" i="33"/>
  <c r="F1391" i="33"/>
  <c r="E1387" i="33"/>
  <c r="E1388" i="33"/>
  <c r="E1389" i="33"/>
  <c r="E1390" i="33"/>
  <c r="E1391" i="33"/>
  <c r="D1387" i="33"/>
  <c r="D1388" i="33"/>
  <c r="D1389" i="33"/>
  <c r="D1390" i="33"/>
  <c r="D1391" i="33"/>
  <c r="T1387" i="33"/>
  <c r="T1388" i="33"/>
  <c r="T1391" i="33"/>
  <c r="M1388" i="33"/>
  <c r="M1386" i="33"/>
  <c r="T1383" i="33"/>
  <c r="D1383" i="33"/>
  <c r="T1382" i="33"/>
  <c r="D1382" i="33"/>
  <c r="T1381" i="33"/>
  <c r="D1381" i="33"/>
  <c r="T1380" i="33"/>
  <c r="A1379" i="33"/>
  <c r="L1373" i="33"/>
  <c r="J1373" i="33"/>
  <c r="H1373" i="33"/>
  <c r="F1373" i="33"/>
  <c r="D1373" i="33"/>
  <c r="L1372" i="33"/>
  <c r="J1372" i="33"/>
  <c r="H1372" i="33"/>
  <c r="F1372" i="33"/>
  <c r="D1372" i="33"/>
  <c r="T1369" i="33"/>
  <c r="O1369" i="33"/>
  <c r="N1369" i="33"/>
  <c r="DU58" i="25"/>
  <c r="K1369" i="33"/>
  <c r="J1369" i="33"/>
  <c r="DT58" i="25"/>
  <c r="DY58" i="25"/>
  <c r="F1369" i="33"/>
  <c r="T1368" i="33"/>
  <c r="L1368" i="33"/>
  <c r="G1360" i="33"/>
  <c r="I1360" i="33"/>
  <c r="G1361" i="33"/>
  <c r="I1361" i="33"/>
  <c r="G1362" i="33"/>
  <c r="G1363" i="33"/>
  <c r="G1364" i="33"/>
  <c r="H1362" i="33"/>
  <c r="H1363" i="33"/>
  <c r="H1364" i="33"/>
  <c r="L1360" i="33"/>
  <c r="L1361" i="33"/>
  <c r="N1361" i="33"/>
  <c r="L1362" i="33"/>
  <c r="L1363" i="33"/>
  <c r="L1364" i="33"/>
  <c r="M1362" i="33"/>
  <c r="M1363" i="33"/>
  <c r="M1364" i="33"/>
  <c r="DK58" i="25"/>
  <c r="G1368" i="33"/>
  <c r="DI58" i="25"/>
  <c r="F1368" i="33"/>
  <c r="DH58" i="25"/>
  <c r="DG58" i="25"/>
  <c r="D1368" i="33"/>
  <c r="F1360" i="33"/>
  <c r="F1361" i="33"/>
  <c r="F1362" i="33"/>
  <c r="F1363" i="33"/>
  <c r="F1364" i="33"/>
  <c r="E1360" i="33"/>
  <c r="E1361" i="33"/>
  <c r="E1362" i="33"/>
  <c r="E1363" i="33"/>
  <c r="E1364" i="33"/>
  <c r="D1360" i="33"/>
  <c r="D1361" i="33"/>
  <c r="D1362" i="33"/>
  <c r="D1363" i="33"/>
  <c r="D1364" i="33"/>
  <c r="T1360" i="33"/>
  <c r="T1361" i="33"/>
  <c r="T1362" i="33"/>
  <c r="T1363" i="33"/>
  <c r="T1364" i="33"/>
  <c r="M1361" i="33"/>
  <c r="M1359" i="33"/>
  <c r="T1356" i="33"/>
  <c r="D1356" i="33"/>
  <c r="T1355" i="33"/>
  <c r="D1355" i="33"/>
  <c r="T1354" i="33"/>
  <c r="D1354" i="33"/>
  <c r="A1352" i="33"/>
  <c r="L1346" i="33"/>
  <c r="J1346" i="33"/>
  <c r="H1346" i="33"/>
  <c r="F1346" i="33"/>
  <c r="D1346" i="33"/>
  <c r="L1345" i="33"/>
  <c r="J1345" i="33"/>
  <c r="H1345" i="33"/>
  <c r="F1345" i="33"/>
  <c r="D1345" i="33"/>
  <c r="T1342" i="33"/>
  <c r="O1342" i="33"/>
  <c r="DU57" i="25"/>
  <c r="K1342" i="33"/>
  <c r="DT57" i="25"/>
  <c r="G1342" i="33"/>
  <c r="T1341" i="33"/>
  <c r="L1341" i="33"/>
  <c r="G1333" i="33"/>
  <c r="I1333" i="33"/>
  <c r="G1334" i="33"/>
  <c r="G1335" i="33"/>
  <c r="G1336" i="33"/>
  <c r="G1337" i="33"/>
  <c r="H1335" i="33"/>
  <c r="H1336" i="33"/>
  <c r="H1337" i="33"/>
  <c r="L1333" i="33"/>
  <c r="N1333" i="33"/>
  <c r="L1334" i="33"/>
  <c r="L1335" i="33"/>
  <c r="L1336" i="33"/>
  <c r="L1337" i="33"/>
  <c r="M1335" i="33"/>
  <c r="M1336" i="33"/>
  <c r="M1337" i="33"/>
  <c r="DK57" i="25"/>
  <c r="G1341" i="33"/>
  <c r="DI57" i="25"/>
  <c r="F1341" i="33"/>
  <c r="DH57" i="25"/>
  <c r="DG57" i="25"/>
  <c r="D1341" i="33"/>
  <c r="B1341" i="33"/>
  <c r="F1333" i="33"/>
  <c r="F1334" i="33"/>
  <c r="F1335" i="33"/>
  <c r="F1336" i="33"/>
  <c r="F1337" i="33"/>
  <c r="E1333" i="33"/>
  <c r="E1334" i="33"/>
  <c r="E1335" i="33"/>
  <c r="E1336" i="33"/>
  <c r="E1337" i="33"/>
  <c r="D1333" i="33"/>
  <c r="D1334" i="33"/>
  <c r="D1335" i="33"/>
  <c r="D1336" i="33"/>
  <c r="D1337" i="33"/>
  <c r="T1333" i="33"/>
  <c r="T1334" i="33"/>
  <c r="T1335" i="33"/>
  <c r="T1336" i="33"/>
  <c r="T1337" i="33"/>
  <c r="H1333" i="33"/>
  <c r="T1329" i="33"/>
  <c r="D1329" i="33"/>
  <c r="T1328" i="33"/>
  <c r="D1328" i="33"/>
  <c r="T1327" i="33"/>
  <c r="D1327" i="33"/>
  <c r="A1325" i="33"/>
  <c r="L1319" i="33"/>
  <c r="J1319" i="33"/>
  <c r="H1319" i="33"/>
  <c r="F1319" i="33"/>
  <c r="D1319" i="33"/>
  <c r="L1318" i="33"/>
  <c r="J1318" i="33"/>
  <c r="H1318" i="33"/>
  <c r="F1318" i="33"/>
  <c r="D1318" i="33"/>
  <c r="T1315" i="33"/>
  <c r="O1315" i="33"/>
  <c r="N1315" i="33"/>
  <c r="DU56" i="25"/>
  <c r="K1315" i="33"/>
  <c r="J1315" i="33"/>
  <c r="DT56" i="25"/>
  <c r="F1315" i="33"/>
  <c r="T1314" i="33"/>
  <c r="L1314" i="33"/>
  <c r="G1306" i="33"/>
  <c r="I1306" i="33"/>
  <c r="G1307" i="33"/>
  <c r="G1308" i="33"/>
  <c r="G1309" i="33"/>
  <c r="G1310" i="33"/>
  <c r="H1308" i="33"/>
  <c r="H1309" i="33"/>
  <c r="H1310" i="33"/>
  <c r="L1306" i="33"/>
  <c r="L1307" i="33"/>
  <c r="L1308" i="33"/>
  <c r="L1309" i="33"/>
  <c r="L1310" i="33"/>
  <c r="M1308" i="33"/>
  <c r="M1309" i="33"/>
  <c r="M1310" i="33"/>
  <c r="DK56" i="25"/>
  <c r="G1314" i="33"/>
  <c r="DI56" i="25"/>
  <c r="F1314" i="33"/>
  <c r="DH56" i="25"/>
  <c r="E1314" i="33"/>
  <c r="DG56" i="25"/>
  <c r="B1314" i="33"/>
  <c r="I1307" i="33"/>
  <c r="F1306" i="33"/>
  <c r="F1307" i="33"/>
  <c r="F1308" i="33"/>
  <c r="F1309" i="33"/>
  <c r="F1310" i="33"/>
  <c r="E1306" i="33"/>
  <c r="E1307" i="33"/>
  <c r="E1308" i="33"/>
  <c r="E1309" i="33"/>
  <c r="E1310" i="33"/>
  <c r="D1306" i="33"/>
  <c r="D1307" i="33"/>
  <c r="D1308" i="33"/>
  <c r="D1309" i="33"/>
  <c r="D1310" i="33"/>
  <c r="T1306" i="33"/>
  <c r="T1307" i="33"/>
  <c r="T1308" i="33"/>
  <c r="T1309" i="33"/>
  <c r="T1310" i="33"/>
  <c r="M1307" i="33"/>
  <c r="M1305" i="33"/>
  <c r="T1302" i="33"/>
  <c r="D1302" i="33"/>
  <c r="T1301" i="33"/>
  <c r="D1301" i="33"/>
  <c r="T1300" i="33"/>
  <c r="D1300" i="33"/>
  <c r="T1299" i="33"/>
  <c r="A1298" i="33"/>
  <c r="L1292" i="33"/>
  <c r="J1292" i="33"/>
  <c r="H1292" i="33"/>
  <c r="F1292" i="33"/>
  <c r="D1292" i="33"/>
  <c r="L1291" i="33"/>
  <c r="J1291" i="33"/>
  <c r="H1291" i="33"/>
  <c r="F1291" i="33"/>
  <c r="D1291" i="33"/>
  <c r="T1288" i="33"/>
  <c r="O1288" i="33"/>
  <c r="N1288" i="33"/>
  <c r="DU55" i="25"/>
  <c r="K1288" i="33"/>
  <c r="J1288" i="33"/>
  <c r="DT55" i="25"/>
  <c r="DY55" i="25"/>
  <c r="F1288" i="33"/>
  <c r="T1287" i="33"/>
  <c r="L1287" i="33"/>
  <c r="G1279" i="33"/>
  <c r="I1279" i="33"/>
  <c r="G1280" i="33"/>
  <c r="G1281" i="33"/>
  <c r="G1282" i="33"/>
  <c r="G1283" i="33"/>
  <c r="H1281" i="33"/>
  <c r="H1282" i="33"/>
  <c r="H1283" i="33"/>
  <c r="L1279" i="33"/>
  <c r="N1279" i="33"/>
  <c r="L1280" i="33"/>
  <c r="L1281" i="33"/>
  <c r="L1282" i="33"/>
  <c r="L1283" i="33"/>
  <c r="M1281" i="33"/>
  <c r="M1282" i="33"/>
  <c r="M1283" i="33"/>
  <c r="DK55" i="25"/>
  <c r="G1287" i="33"/>
  <c r="DI55" i="25"/>
  <c r="F1287" i="33"/>
  <c r="DH55" i="25"/>
  <c r="E1287" i="33"/>
  <c r="DG55" i="25"/>
  <c r="B1287" i="33"/>
  <c r="F1279" i="33"/>
  <c r="F1280" i="33"/>
  <c r="F1281" i="33"/>
  <c r="F1282" i="33"/>
  <c r="F1283" i="33"/>
  <c r="E1279" i="33"/>
  <c r="E1280" i="33"/>
  <c r="E1281" i="33"/>
  <c r="E1282" i="33"/>
  <c r="E1283" i="33"/>
  <c r="D1279" i="33"/>
  <c r="D1280" i="33"/>
  <c r="D1281" i="33"/>
  <c r="D1282" i="33"/>
  <c r="D1283" i="33"/>
  <c r="T1279" i="33"/>
  <c r="T1280" i="33"/>
  <c r="T1281" i="33"/>
  <c r="T1282" i="33"/>
  <c r="T1283" i="33"/>
  <c r="P1281" i="33"/>
  <c r="M1280" i="33"/>
  <c r="M1278" i="33"/>
  <c r="T1275" i="33"/>
  <c r="D1275" i="33"/>
  <c r="T1274" i="33"/>
  <c r="D1274" i="33"/>
  <c r="T1273" i="33"/>
  <c r="D1273" i="33"/>
  <c r="T1272" i="33"/>
  <c r="A1271" i="33"/>
  <c r="L1265" i="33"/>
  <c r="J1265" i="33"/>
  <c r="H1265" i="33"/>
  <c r="F1265" i="33"/>
  <c r="D1265" i="33"/>
  <c r="L1264" i="33"/>
  <c r="J1264" i="33"/>
  <c r="H1264" i="33"/>
  <c r="F1264" i="33"/>
  <c r="D1264" i="33"/>
  <c r="T1261" i="33"/>
  <c r="O1261" i="33"/>
  <c r="N1261" i="33"/>
  <c r="DU54" i="25"/>
  <c r="K1261" i="33"/>
  <c r="J1261" i="33"/>
  <c r="DT54" i="25"/>
  <c r="F1261" i="33"/>
  <c r="T1260" i="33"/>
  <c r="L1260" i="33"/>
  <c r="G1252" i="33"/>
  <c r="G1253" i="33"/>
  <c r="G1254" i="33"/>
  <c r="G1255" i="33"/>
  <c r="G1256" i="33"/>
  <c r="H1254" i="33"/>
  <c r="H1255" i="33"/>
  <c r="H1256" i="33"/>
  <c r="L1252" i="33"/>
  <c r="L1253" i="33"/>
  <c r="L1254" i="33"/>
  <c r="L1255" i="33"/>
  <c r="L1256" i="33"/>
  <c r="M1254" i="33"/>
  <c r="M1255" i="33"/>
  <c r="M1256" i="33"/>
  <c r="DK54" i="25"/>
  <c r="G1260" i="33"/>
  <c r="DI54" i="25"/>
  <c r="F1260" i="33"/>
  <c r="DH54" i="25"/>
  <c r="E1260" i="33"/>
  <c r="DG54" i="25"/>
  <c r="B1260" i="33"/>
  <c r="N1253" i="33"/>
  <c r="I1252" i="33"/>
  <c r="I1253" i="33"/>
  <c r="F1252" i="33"/>
  <c r="F1253" i="33"/>
  <c r="F1254" i="33"/>
  <c r="F1255" i="33"/>
  <c r="F1256" i="33"/>
  <c r="E1252" i="33"/>
  <c r="E1253" i="33"/>
  <c r="E1254" i="33"/>
  <c r="E1255" i="33"/>
  <c r="E1256" i="33"/>
  <c r="D1252" i="33"/>
  <c r="D1253" i="33"/>
  <c r="D1254" i="33"/>
  <c r="D1255" i="33"/>
  <c r="D1256" i="33"/>
  <c r="T1252" i="33"/>
  <c r="T1253" i="33"/>
  <c r="T1254" i="33"/>
  <c r="T1255" i="33"/>
  <c r="T1256" i="33"/>
  <c r="M1253" i="33"/>
  <c r="B1252" i="33"/>
  <c r="T1248" i="33"/>
  <c r="D1248" i="33"/>
  <c r="T1247" i="33"/>
  <c r="D1247" i="33"/>
  <c r="T1246" i="33"/>
  <c r="D1246" i="33"/>
  <c r="T1245" i="33"/>
  <c r="A1244" i="33"/>
  <c r="L1238" i="33"/>
  <c r="J1238" i="33"/>
  <c r="H1238" i="33"/>
  <c r="F1238" i="33"/>
  <c r="D1238" i="33"/>
  <c r="L1237" i="33"/>
  <c r="J1237" i="33"/>
  <c r="H1237" i="33"/>
  <c r="F1237" i="33"/>
  <c r="D1237" i="33"/>
  <c r="T1234" i="33"/>
  <c r="O1234" i="33"/>
  <c r="N1234" i="33"/>
  <c r="DU53" i="25"/>
  <c r="K1234" i="33"/>
  <c r="J1234" i="33"/>
  <c r="DT53" i="25"/>
  <c r="DX53" i="25"/>
  <c r="F1234" i="33"/>
  <c r="T1233" i="33"/>
  <c r="L1233" i="33"/>
  <c r="G1225" i="33"/>
  <c r="I1225" i="33"/>
  <c r="G1226" i="33"/>
  <c r="G1227" i="33"/>
  <c r="G1228" i="33"/>
  <c r="G1229" i="33"/>
  <c r="H1227" i="33"/>
  <c r="H1228" i="33"/>
  <c r="H1229" i="33"/>
  <c r="L1225" i="33"/>
  <c r="N1225" i="33"/>
  <c r="L1226" i="33"/>
  <c r="L1227" i="33"/>
  <c r="L1228" i="33"/>
  <c r="L1229" i="33"/>
  <c r="M1227" i="33"/>
  <c r="M1228" i="33"/>
  <c r="M1229" i="33"/>
  <c r="DK53" i="25"/>
  <c r="G1233" i="33"/>
  <c r="DI53" i="25"/>
  <c r="F1233" i="33"/>
  <c r="DH53" i="25"/>
  <c r="E1233" i="33"/>
  <c r="DG53" i="25"/>
  <c r="F1225" i="33"/>
  <c r="F1226" i="33"/>
  <c r="F1227" i="33"/>
  <c r="F1228" i="33"/>
  <c r="F1229" i="33"/>
  <c r="E1225" i="33"/>
  <c r="E1226" i="33"/>
  <c r="E1227" i="33"/>
  <c r="E1228" i="33"/>
  <c r="E1229" i="33"/>
  <c r="D1225" i="33"/>
  <c r="D1226" i="33"/>
  <c r="D1227" i="33"/>
  <c r="D1228" i="33"/>
  <c r="D1229" i="33"/>
  <c r="T1225" i="33"/>
  <c r="T1226" i="33"/>
  <c r="T1227" i="33"/>
  <c r="T1228" i="33"/>
  <c r="T1229" i="33"/>
  <c r="H1225" i="33"/>
  <c r="T1221" i="33"/>
  <c r="D1221" i="33"/>
  <c r="T1220" i="33"/>
  <c r="D1220" i="33"/>
  <c r="T1219" i="33"/>
  <c r="D1219" i="33"/>
  <c r="T1218" i="33"/>
  <c r="A1217" i="33"/>
  <c r="L1211" i="33"/>
  <c r="J1211" i="33"/>
  <c r="H1211" i="33"/>
  <c r="F1211" i="33"/>
  <c r="D1211" i="33"/>
  <c r="L1210" i="33"/>
  <c r="J1210" i="33"/>
  <c r="H1210" i="33"/>
  <c r="F1210" i="33"/>
  <c r="D1210" i="33"/>
  <c r="T1207" i="33"/>
  <c r="O1207" i="33"/>
  <c r="N1207" i="33"/>
  <c r="DU52" i="25"/>
  <c r="K1207" i="33"/>
  <c r="J1207" i="33"/>
  <c r="DT52" i="25"/>
  <c r="DW52" i="25"/>
  <c r="F1207" i="33"/>
  <c r="T1206" i="33"/>
  <c r="L1206" i="33"/>
  <c r="G1198" i="33"/>
  <c r="I1198" i="33"/>
  <c r="G1199" i="33"/>
  <c r="I1199" i="33"/>
  <c r="G1200" i="33"/>
  <c r="G1201" i="33"/>
  <c r="G1202" i="33"/>
  <c r="H1200" i="33"/>
  <c r="H1201" i="33"/>
  <c r="H1202" i="33"/>
  <c r="L1198" i="33"/>
  <c r="L1199" i="33"/>
  <c r="L1200" i="33"/>
  <c r="L1201" i="33"/>
  <c r="L1202" i="33"/>
  <c r="M1200" i="33"/>
  <c r="M1201" i="33"/>
  <c r="M1202" i="33"/>
  <c r="DK52" i="25"/>
  <c r="G1206" i="33"/>
  <c r="DI52" i="25"/>
  <c r="F1206" i="33"/>
  <c r="DH52" i="25"/>
  <c r="DG52" i="25"/>
  <c r="D1206" i="33"/>
  <c r="F1198" i="33"/>
  <c r="F1199" i="33"/>
  <c r="F1200" i="33"/>
  <c r="F1201" i="33"/>
  <c r="F1202" i="33"/>
  <c r="E1198" i="33"/>
  <c r="E1199" i="33"/>
  <c r="E1200" i="33"/>
  <c r="E1201" i="33"/>
  <c r="E1202" i="33"/>
  <c r="D1198" i="33"/>
  <c r="D1199" i="33"/>
  <c r="D1200" i="33"/>
  <c r="D1201" i="33"/>
  <c r="D1202" i="33"/>
  <c r="T1198" i="33"/>
  <c r="T1199" i="33"/>
  <c r="T1200" i="33"/>
  <c r="T1201" i="33"/>
  <c r="T1202" i="33"/>
  <c r="H1198" i="33"/>
  <c r="T1194" i="33"/>
  <c r="D1194" i="33"/>
  <c r="T1193" i="33"/>
  <c r="D1193" i="33"/>
  <c r="T1192" i="33"/>
  <c r="D1192" i="33"/>
  <c r="A1190" i="33"/>
  <c r="L1184" i="33"/>
  <c r="J1184" i="33"/>
  <c r="H1184" i="33"/>
  <c r="F1184" i="33"/>
  <c r="D1184" i="33"/>
  <c r="L1183" i="33"/>
  <c r="J1183" i="33"/>
  <c r="H1183" i="33"/>
  <c r="F1183" i="33"/>
  <c r="D1183" i="33"/>
  <c r="T1180" i="33"/>
  <c r="O1180" i="33"/>
  <c r="DU51" i="25"/>
  <c r="K1180" i="33"/>
  <c r="DT51" i="25"/>
  <c r="G1180" i="33"/>
  <c r="T1179" i="33"/>
  <c r="L1179" i="33"/>
  <c r="G1171" i="33"/>
  <c r="I1171" i="33"/>
  <c r="G1172" i="33"/>
  <c r="G1173" i="33"/>
  <c r="G1174" i="33"/>
  <c r="G1175" i="33"/>
  <c r="H1173" i="33"/>
  <c r="H1174" i="33"/>
  <c r="H1175" i="33"/>
  <c r="L1171" i="33"/>
  <c r="N1171" i="33"/>
  <c r="L1172" i="33"/>
  <c r="L1173" i="33"/>
  <c r="L1174" i="33"/>
  <c r="L1175" i="33"/>
  <c r="M1173" i="33"/>
  <c r="M1174" i="33"/>
  <c r="M1175" i="33"/>
  <c r="DK51" i="25"/>
  <c r="G1179" i="33"/>
  <c r="DI51" i="25"/>
  <c r="F1179" i="33"/>
  <c r="DH51" i="25"/>
  <c r="DG51" i="25"/>
  <c r="D1179" i="33"/>
  <c r="B1179" i="33"/>
  <c r="F1171" i="33"/>
  <c r="F1172" i="33"/>
  <c r="F1173" i="33"/>
  <c r="F1174" i="33"/>
  <c r="F1175" i="33"/>
  <c r="E1171" i="33"/>
  <c r="E1172" i="33"/>
  <c r="E1173" i="33"/>
  <c r="E1174" i="33"/>
  <c r="E1175" i="33"/>
  <c r="D1171" i="33"/>
  <c r="D1172" i="33"/>
  <c r="D1173" i="33"/>
  <c r="D1174" i="33"/>
  <c r="D1175" i="33"/>
  <c r="T1171" i="33"/>
  <c r="T1172" i="33"/>
  <c r="T1173" i="33"/>
  <c r="T1174" i="33"/>
  <c r="T1175" i="33"/>
  <c r="P1173" i="33"/>
  <c r="H1171" i="33"/>
  <c r="B1171" i="33"/>
  <c r="M1170" i="33"/>
  <c r="T1167" i="33"/>
  <c r="D1167" i="33"/>
  <c r="T1166" i="33"/>
  <c r="D1166" i="33"/>
  <c r="T1165" i="33"/>
  <c r="D1165" i="33"/>
  <c r="T1164" i="33"/>
  <c r="A1163" i="33"/>
  <c r="L1157" i="33"/>
  <c r="J1157" i="33"/>
  <c r="H1157" i="33"/>
  <c r="F1157" i="33"/>
  <c r="D1157" i="33"/>
  <c r="L1156" i="33"/>
  <c r="J1156" i="33"/>
  <c r="H1156" i="33"/>
  <c r="F1156" i="33"/>
  <c r="D1156" i="33"/>
  <c r="T1153" i="33"/>
  <c r="O1153" i="33"/>
  <c r="N1153" i="33"/>
  <c r="DU50" i="25"/>
  <c r="K1153" i="33"/>
  <c r="J1153" i="33"/>
  <c r="DT50" i="25"/>
  <c r="DW50" i="25"/>
  <c r="F1153" i="33"/>
  <c r="T1152" i="33"/>
  <c r="L1152" i="33"/>
  <c r="G1144" i="33"/>
  <c r="G1145" i="33"/>
  <c r="I1145" i="33"/>
  <c r="G1146" i="33"/>
  <c r="G1147" i="33"/>
  <c r="G1148" i="33"/>
  <c r="H1146" i="33"/>
  <c r="H1147" i="33"/>
  <c r="H1148" i="33"/>
  <c r="L1144" i="33"/>
  <c r="L1145" i="33"/>
  <c r="N1145" i="33"/>
  <c r="L1146" i="33"/>
  <c r="L1147" i="33"/>
  <c r="L1148" i="33"/>
  <c r="M1146" i="33"/>
  <c r="M1147" i="33"/>
  <c r="M1148" i="33"/>
  <c r="DK50" i="25"/>
  <c r="G1152" i="33"/>
  <c r="DI50" i="25"/>
  <c r="F1152" i="33"/>
  <c r="DH50" i="25"/>
  <c r="DG50" i="25"/>
  <c r="D1152" i="33"/>
  <c r="I1144" i="33"/>
  <c r="F1144" i="33"/>
  <c r="F1145" i="33"/>
  <c r="F1146" i="33"/>
  <c r="F1147" i="33"/>
  <c r="F1148" i="33"/>
  <c r="E1144" i="33"/>
  <c r="E1145" i="33"/>
  <c r="E1146" i="33"/>
  <c r="E1147" i="33"/>
  <c r="E1148" i="33"/>
  <c r="D1144" i="33"/>
  <c r="D1145" i="33"/>
  <c r="D1146" i="33"/>
  <c r="D1147" i="33"/>
  <c r="D1148" i="33"/>
  <c r="T1144" i="33"/>
  <c r="T1145" i="33"/>
  <c r="T1146" i="33"/>
  <c r="T1147" i="33"/>
  <c r="T1148" i="33"/>
  <c r="B1145" i="33"/>
  <c r="M1143" i="33"/>
  <c r="T1140" i="33"/>
  <c r="D1140" i="33"/>
  <c r="T1139" i="33"/>
  <c r="D1139" i="33"/>
  <c r="T1138" i="33"/>
  <c r="D1138" i="33"/>
  <c r="A1136" i="33"/>
  <c r="L1130" i="33"/>
  <c r="J1130" i="33"/>
  <c r="H1130" i="33"/>
  <c r="F1130" i="33"/>
  <c r="D1130" i="33"/>
  <c r="L1129" i="33"/>
  <c r="J1129" i="33"/>
  <c r="H1129" i="33"/>
  <c r="F1129" i="33"/>
  <c r="D1129" i="33"/>
  <c r="T1126" i="33"/>
  <c r="O1126" i="33"/>
  <c r="DU49" i="25"/>
  <c r="K1126" i="33"/>
  <c r="DT49" i="25"/>
  <c r="T1125" i="33"/>
  <c r="L1125" i="33"/>
  <c r="G1117" i="33"/>
  <c r="I1117" i="33"/>
  <c r="G1118" i="33"/>
  <c r="G1119" i="33"/>
  <c r="G1120" i="33"/>
  <c r="G1121" i="33"/>
  <c r="H1119" i="33"/>
  <c r="H1120" i="33"/>
  <c r="H1121" i="33"/>
  <c r="L1117" i="33"/>
  <c r="N1117" i="33"/>
  <c r="L1118" i="33"/>
  <c r="L1119" i="33"/>
  <c r="L1120" i="33"/>
  <c r="L1121" i="33"/>
  <c r="M1119" i="33"/>
  <c r="M1120" i="33"/>
  <c r="M1121" i="33"/>
  <c r="DK49" i="25"/>
  <c r="G1125" i="33"/>
  <c r="DI49" i="25"/>
  <c r="F1125" i="33"/>
  <c r="DH49" i="25"/>
  <c r="E1125" i="33"/>
  <c r="DG49" i="25"/>
  <c r="B1125" i="33"/>
  <c r="I1118" i="33"/>
  <c r="F1117" i="33"/>
  <c r="F1118" i="33"/>
  <c r="F1119" i="33"/>
  <c r="F1120" i="33"/>
  <c r="F1121" i="33"/>
  <c r="E1117" i="33"/>
  <c r="E1118" i="33"/>
  <c r="E1119" i="33"/>
  <c r="E1120" i="33"/>
  <c r="E1121" i="33"/>
  <c r="D1117" i="33"/>
  <c r="D1118" i="33"/>
  <c r="D1119" i="33"/>
  <c r="D1120" i="33"/>
  <c r="D1121" i="33"/>
  <c r="T1117" i="33"/>
  <c r="T1118" i="33"/>
  <c r="T1119" i="33"/>
  <c r="T1120" i="33"/>
  <c r="T1121" i="33"/>
  <c r="M1118" i="33"/>
  <c r="B1117" i="33"/>
  <c r="T1113" i="33"/>
  <c r="D1113" i="33"/>
  <c r="T1112" i="33"/>
  <c r="D1112" i="33"/>
  <c r="T1111" i="33"/>
  <c r="D1111" i="33"/>
  <c r="T1110" i="33"/>
  <c r="A1109" i="33"/>
  <c r="L1103" i="33"/>
  <c r="J1103" i="33"/>
  <c r="H1103" i="33"/>
  <c r="F1103" i="33"/>
  <c r="D1103" i="33"/>
  <c r="L1102" i="33"/>
  <c r="J1102" i="33"/>
  <c r="H1102" i="33"/>
  <c r="F1102" i="33"/>
  <c r="D1102" i="33"/>
  <c r="T1099" i="33"/>
  <c r="O1099" i="33"/>
  <c r="DU48" i="25"/>
  <c r="K1099" i="33"/>
  <c r="DT48" i="25"/>
  <c r="DX48" i="25"/>
  <c r="T1098" i="33"/>
  <c r="L1098" i="33"/>
  <c r="G1090" i="33"/>
  <c r="I1090" i="33"/>
  <c r="G1091" i="33"/>
  <c r="I1091" i="33"/>
  <c r="G1092" i="33"/>
  <c r="G1093" i="33"/>
  <c r="G1094" i="33"/>
  <c r="H1092" i="33"/>
  <c r="H1093" i="33"/>
  <c r="H1094" i="33"/>
  <c r="L1090" i="33"/>
  <c r="L1091" i="33"/>
  <c r="L1092" i="33"/>
  <c r="L1093" i="33"/>
  <c r="L1094" i="33"/>
  <c r="M1092" i="33"/>
  <c r="M1093" i="33"/>
  <c r="P1093" i="33"/>
  <c r="M1094" i="33"/>
  <c r="DK48" i="25"/>
  <c r="G1098" i="33"/>
  <c r="DI48" i="25"/>
  <c r="F1098" i="33"/>
  <c r="DH48" i="25"/>
  <c r="DG48" i="25"/>
  <c r="D1098" i="33"/>
  <c r="B1098" i="33"/>
  <c r="F1090" i="33"/>
  <c r="F1091" i="33"/>
  <c r="F1092" i="33"/>
  <c r="F1093" i="33"/>
  <c r="F1094" i="33"/>
  <c r="E1090" i="33"/>
  <c r="E1091" i="33"/>
  <c r="E1092" i="33"/>
  <c r="E1093" i="33"/>
  <c r="E1094" i="33"/>
  <c r="D1090" i="33"/>
  <c r="D1091" i="33"/>
  <c r="D1092" i="33"/>
  <c r="D1093" i="33"/>
  <c r="D1094" i="33"/>
  <c r="T1090" i="33"/>
  <c r="T1091" i="33"/>
  <c r="T1092" i="33"/>
  <c r="T1093" i="33"/>
  <c r="T1094" i="33"/>
  <c r="H1090" i="33"/>
  <c r="T1086" i="33"/>
  <c r="D1086" i="33"/>
  <c r="T1085" i="33"/>
  <c r="D1085" i="33"/>
  <c r="T1084" i="33"/>
  <c r="D1084" i="33"/>
  <c r="A1082" i="33"/>
  <c r="L1076" i="33"/>
  <c r="J1076" i="33"/>
  <c r="H1076" i="33"/>
  <c r="F1076" i="33"/>
  <c r="D1076" i="33"/>
  <c r="L1075" i="33"/>
  <c r="J1075" i="33"/>
  <c r="H1075" i="33"/>
  <c r="F1075" i="33"/>
  <c r="D1075" i="33"/>
  <c r="T1072" i="33"/>
  <c r="O1072" i="33"/>
  <c r="DU47" i="25"/>
  <c r="K1072" i="33"/>
  <c r="DT47" i="25"/>
  <c r="T1071" i="33"/>
  <c r="L1071" i="33"/>
  <c r="G1063" i="33"/>
  <c r="I1063" i="33"/>
  <c r="G1064" i="33"/>
  <c r="G1065" i="33"/>
  <c r="G1066" i="33"/>
  <c r="G1067" i="33"/>
  <c r="H1065" i="33"/>
  <c r="H1066" i="33"/>
  <c r="H1067" i="33"/>
  <c r="L1063" i="33"/>
  <c r="N1063" i="33"/>
  <c r="L1064" i="33"/>
  <c r="L1065" i="33"/>
  <c r="L1066" i="33"/>
  <c r="L1067" i="33"/>
  <c r="M1065" i="33"/>
  <c r="M1066" i="33"/>
  <c r="M1067" i="33"/>
  <c r="DK47" i="25"/>
  <c r="G1071" i="33"/>
  <c r="DI47" i="25"/>
  <c r="F1071" i="33"/>
  <c r="DH47" i="25"/>
  <c r="DG47" i="25"/>
  <c r="D1071" i="33"/>
  <c r="B1071" i="33"/>
  <c r="I1064" i="33"/>
  <c r="F1063" i="33"/>
  <c r="F1064" i="33"/>
  <c r="F1065" i="33"/>
  <c r="F1066" i="33"/>
  <c r="F1067" i="33"/>
  <c r="E1063" i="33"/>
  <c r="E1064" i="33"/>
  <c r="E1065" i="33"/>
  <c r="E1066" i="33"/>
  <c r="E1067" i="33"/>
  <c r="D1063" i="33"/>
  <c r="D1064" i="33"/>
  <c r="D1065" i="33"/>
  <c r="D1066" i="33"/>
  <c r="D1067" i="33"/>
  <c r="T1063" i="33"/>
  <c r="T1064" i="33"/>
  <c r="T1065" i="33"/>
  <c r="T1066" i="33"/>
  <c r="T1067" i="33"/>
  <c r="H1063" i="33"/>
  <c r="T1059" i="33"/>
  <c r="D1059" i="33"/>
  <c r="T1058" i="33"/>
  <c r="D1058" i="33"/>
  <c r="T1057" i="33"/>
  <c r="D1057" i="33"/>
  <c r="A1055" i="33"/>
  <c r="L1049" i="33"/>
  <c r="J1049" i="33"/>
  <c r="H1049" i="33"/>
  <c r="F1049" i="33"/>
  <c r="D1049" i="33"/>
  <c r="L1048" i="33"/>
  <c r="J1048" i="33"/>
  <c r="H1048" i="33"/>
  <c r="F1048" i="33"/>
  <c r="D1048" i="33"/>
  <c r="T1045" i="33"/>
  <c r="O1045" i="33"/>
  <c r="DU46" i="25"/>
  <c r="K1045" i="33"/>
  <c r="DT46" i="25"/>
  <c r="T1044" i="33"/>
  <c r="L1044" i="33"/>
  <c r="G1036" i="33"/>
  <c r="G1037" i="33"/>
  <c r="I1037" i="33"/>
  <c r="G1038" i="33"/>
  <c r="G1039" i="33"/>
  <c r="G1040" i="33"/>
  <c r="H1038" i="33"/>
  <c r="H1039" i="33"/>
  <c r="H1040" i="33"/>
  <c r="L1036" i="33"/>
  <c r="L1037" i="33"/>
  <c r="L1038" i="33"/>
  <c r="L1039" i="33"/>
  <c r="L1040" i="33"/>
  <c r="M1038" i="33"/>
  <c r="M1039" i="33"/>
  <c r="M1040" i="33"/>
  <c r="DK46" i="25"/>
  <c r="G1044" i="33"/>
  <c r="DI46" i="25"/>
  <c r="F1044" i="33"/>
  <c r="DH46" i="25"/>
  <c r="DG46" i="25"/>
  <c r="D1044" i="33"/>
  <c r="B1044" i="33"/>
  <c r="N1037" i="33"/>
  <c r="I1036" i="33"/>
  <c r="F1036" i="33"/>
  <c r="F1037" i="33"/>
  <c r="F1038" i="33"/>
  <c r="F1039" i="33"/>
  <c r="F1040" i="33"/>
  <c r="E1036" i="33"/>
  <c r="E1037" i="33"/>
  <c r="E1038" i="33"/>
  <c r="E1039" i="33"/>
  <c r="E1040" i="33"/>
  <c r="D1036" i="33"/>
  <c r="D1037" i="33"/>
  <c r="D1038" i="33"/>
  <c r="D1039" i="33"/>
  <c r="D1040" i="33"/>
  <c r="T1036" i="33"/>
  <c r="T1037" i="33"/>
  <c r="T1039" i="33"/>
  <c r="T1040" i="33"/>
  <c r="P1039" i="33"/>
  <c r="M1037" i="33"/>
  <c r="B1037" i="33"/>
  <c r="H1036" i="33"/>
  <c r="B1036" i="33"/>
  <c r="M1035" i="33"/>
  <c r="T1032" i="33"/>
  <c r="D1032" i="33"/>
  <c r="T1031" i="33"/>
  <c r="D1031" i="33"/>
  <c r="T1030" i="33"/>
  <c r="D1030" i="33"/>
  <c r="T1029" i="33"/>
  <c r="A1028" i="33"/>
  <c r="L1022" i="33"/>
  <c r="J1022" i="33"/>
  <c r="H1022" i="33"/>
  <c r="F1022" i="33"/>
  <c r="D1022" i="33"/>
  <c r="L1021" i="33"/>
  <c r="J1021" i="33"/>
  <c r="H1021" i="33"/>
  <c r="F1021" i="33"/>
  <c r="D1021" i="33"/>
  <c r="T1018" i="33"/>
  <c r="O1018" i="33"/>
  <c r="DU45" i="25"/>
  <c r="K1018" i="33"/>
  <c r="DT45" i="25"/>
  <c r="DX45" i="25"/>
  <c r="T1017" i="33"/>
  <c r="L1017" i="33"/>
  <c r="G1009" i="33"/>
  <c r="I1009" i="33"/>
  <c r="G1010" i="33"/>
  <c r="I1010" i="33"/>
  <c r="G1011" i="33"/>
  <c r="G1012" i="33"/>
  <c r="G1013" i="33"/>
  <c r="H1011" i="33"/>
  <c r="H1012" i="33"/>
  <c r="H1013" i="33"/>
  <c r="L1009" i="33"/>
  <c r="N1009" i="33"/>
  <c r="L1010" i="33"/>
  <c r="L1011" i="33"/>
  <c r="L1012" i="33"/>
  <c r="L1013" i="33"/>
  <c r="M1011" i="33"/>
  <c r="M1012" i="33"/>
  <c r="M1013" i="33"/>
  <c r="DK45" i="25"/>
  <c r="G1017" i="33"/>
  <c r="DI45" i="25"/>
  <c r="F1017" i="33"/>
  <c r="DH45" i="25"/>
  <c r="DG45" i="25"/>
  <c r="D1017" i="33"/>
  <c r="B1017" i="33"/>
  <c r="F1009" i="33"/>
  <c r="F1010" i="33"/>
  <c r="F1011" i="33"/>
  <c r="F1012" i="33"/>
  <c r="F1013" i="33"/>
  <c r="E1009" i="33"/>
  <c r="E1010" i="33"/>
  <c r="E1011" i="33"/>
  <c r="E1012" i="33"/>
  <c r="E1013" i="33"/>
  <c r="D1009" i="33"/>
  <c r="D1010" i="33"/>
  <c r="D1011" i="33"/>
  <c r="D1012" i="33"/>
  <c r="D1013" i="33"/>
  <c r="M1010" i="33"/>
  <c r="B1010" i="33"/>
  <c r="H1009" i="33"/>
  <c r="B1009" i="33"/>
  <c r="M1008" i="33"/>
  <c r="T1005" i="33"/>
  <c r="D1005" i="33"/>
  <c r="T1004" i="33"/>
  <c r="D1004" i="33"/>
  <c r="T1003" i="33"/>
  <c r="D1003" i="33"/>
  <c r="A1001" i="33"/>
  <c r="L995" i="33"/>
  <c r="J995" i="33"/>
  <c r="H995" i="33"/>
  <c r="F995" i="33"/>
  <c r="D995" i="33"/>
  <c r="L994" i="33"/>
  <c r="J994" i="33"/>
  <c r="H994" i="33"/>
  <c r="F994" i="33"/>
  <c r="D994" i="33"/>
  <c r="T991" i="33"/>
  <c r="O991" i="33"/>
  <c r="DU44" i="25"/>
  <c r="K991" i="33"/>
  <c r="DT44" i="25"/>
  <c r="T990" i="33"/>
  <c r="L990" i="33"/>
  <c r="G982" i="33"/>
  <c r="I982" i="33"/>
  <c r="G983" i="33"/>
  <c r="G984" i="33"/>
  <c r="G985" i="33"/>
  <c r="G986" i="33"/>
  <c r="H984" i="33"/>
  <c r="H985" i="33"/>
  <c r="H986" i="33"/>
  <c r="L982" i="33"/>
  <c r="N982" i="33"/>
  <c r="L983" i="33"/>
  <c r="L984" i="33"/>
  <c r="L985" i="33"/>
  <c r="L986" i="33"/>
  <c r="M984" i="33"/>
  <c r="M985" i="33"/>
  <c r="M986" i="33"/>
  <c r="DK44" i="25"/>
  <c r="G990" i="33"/>
  <c r="DI44" i="25"/>
  <c r="F990" i="33"/>
  <c r="DH44" i="25"/>
  <c r="DG44" i="25"/>
  <c r="D990" i="33"/>
  <c r="B990" i="33"/>
  <c r="I983" i="33"/>
  <c r="F982" i="33"/>
  <c r="F983" i="33"/>
  <c r="F984" i="33"/>
  <c r="F985" i="33"/>
  <c r="F986" i="33"/>
  <c r="E982" i="33"/>
  <c r="E983" i="33"/>
  <c r="E984" i="33"/>
  <c r="E985" i="33"/>
  <c r="E986" i="33"/>
  <c r="D982" i="33"/>
  <c r="D983" i="33"/>
  <c r="D984" i="33"/>
  <c r="D985" i="33"/>
  <c r="D986" i="33"/>
  <c r="T982" i="33"/>
  <c r="T983" i="33"/>
  <c r="T984" i="33"/>
  <c r="T985" i="33"/>
  <c r="T986" i="33"/>
  <c r="M983" i="33"/>
  <c r="M981" i="33"/>
  <c r="T978" i="33"/>
  <c r="D978" i="33"/>
  <c r="T977" i="33"/>
  <c r="D977" i="33"/>
  <c r="T976" i="33"/>
  <c r="D976" i="33"/>
  <c r="A974" i="33"/>
  <c r="L968" i="33"/>
  <c r="J968" i="33"/>
  <c r="H968" i="33"/>
  <c r="F968" i="33"/>
  <c r="D968" i="33"/>
  <c r="L967" i="33"/>
  <c r="J967" i="33"/>
  <c r="H967" i="33"/>
  <c r="F967" i="33"/>
  <c r="D967" i="33"/>
  <c r="T964" i="33"/>
  <c r="O964" i="33"/>
  <c r="DU43" i="25"/>
  <c r="K964" i="33"/>
  <c r="DT43" i="25"/>
  <c r="DX43" i="25"/>
  <c r="T963" i="33"/>
  <c r="L963" i="33"/>
  <c r="G955" i="33"/>
  <c r="I955" i="33"/>
  <c r="G956" i="33"/>
  <c r="I956" i="33"/>
  <c r="G957" i="33"/>
  <c r="G958" i="33"/>
  <c r="G959" i="33"/>
  <c r="H957" i="33"/>
  <c r="H958" i="33"/>
  <c r="H959" i="33"/>
  <c r="L955" i="33"/>
  <c r="L956" i="33"/>
  <c r="L957" i="33"/>
  <c r="L958" i="33"/>
  <c r="L959" i="33"/>
  <c r="M957" i="33"/>
  <c r="M958" i="33"/>
  <c r="M959" i="33"/>
  <c r="DK43" i="25"/>
  <c r="G963" i="33"/>
  <c r="DI43" i="25"/>
  <c r="F963" i="33"/>
  <c r="DH43" i="25"/>
  <c r="DG43" i="25"/>
  <c r="B963" i="33"/>
  <c r="F955" i="33"/>
  <c r="F956" i="33"/>
  <c r="F957" i="33"/>
  <c r="F958" i="33"/>
  <c r="F959" i="33"/>
  <c r="E955" i="33"/>
  <c r="E956" i="33"/>
  <c r="E957" i="33"/>
  <c r="E958" i="33"/>
  <c r="E959" i="33"/>
  <c r="D955" i="33"/>
  <c r="D956" i="33"/>
  <c r="D957" i="33"/>
  <c r="D958" i="33"/>
  <c r="D959" i="33"/>
  <c r="T955" i="33"/>
  <c r="T956" i="33"/>
  <c r="T957" i="33"/>
  <c r="T958" i="33"/>
  <c r="T959" i="33"/>
  <c r="B956" i="33"/>
  <c r="B955" i="33"/>
  <c r="T951" i="33"/>
  <c r="D951" i="33"/>
  <c r="T950" i="33"/>
  <c r="D950" i="33"/>
  <c r="T949" i="33"/>
  <c r="D949" i="33"/>
  <c r="T948" i="33"/>
  <c r="A947" i="33"/>
  <c r="L941" i="33"/>
  <c r="J941" i="33"/>
  <c r="H941" i="33"/>
  <c r="F941" i="33"/>
  <c r="D941" i="33"/>
  <c r="L940" i="33"/>
  <c r="J940" i="33"/>
  <c r="H940" i="33"/>
  <c r="F940" i="33"/>
  <c r="D940" i="33"/>
  <c r="T937" i="33"/>
  <c r="O937" i="33"/>
  <c r="N937" i="33"/>
  <c r="DU42" i="25"/>
  <c r="K937" i="33"/>
  <c r="J937" i="33"/>
  <c r="DT42" i="25"/>
  <c r="G937" i="33"/>
  <c r="F937" i="33"/>
  <c r="T936" i="33"/>
  <c r="L936" i="33"/>
  <c r="G928" i="33"/>
  <c r="I928" i="33"/>
  <c r="G929" i="33"/>
  <c r="I929" i="33"/>
  <c r="G930" i="33"/>
  <c r="G931" i="33"/>
  <c r="G932" i="33"/>
  <c r="H930" i="33"/>
  <c r="H931" i="33"/>
  <c r="H932" i="33"/>
  <c r="L928" i="33"/>
  <c r="N928" i="33"/>
  <c r="L929" i="33"/>
  <c r="L930" i="33"/>
  <c r="L931" i="33"/>
  <c r="L932" i="33"/>
  <c r="M930" i="33"/>
  <c r="M931" i="33"/>
  <c r="M932" i="33"/>
  <c r="DK42" i="25"/>
  <c r="G936" i="33"/>
  <c r="DI42" i="25"/>
  <c r="F936" i="33"/>
  <c r="DH42" i="25"/>
  <c r="E936" i="33"/>
  <c r="DG42" i="25"/>
  <c r="F928" i="33"/>
  <c r="F929" i="33"/>
  <c r="F930" i="33"/>
  <c r="F931" i="33"/>
  <c r="F932" i="33"/>
  <c r="E928" i="33"/>
  <c r="E929" i="33"/>
  <c r="E930" i="33"/>
  <c r="E931" i="33"/>
  <c r="E932" i="33"/>
  <c r="D928" i="33"/>
  <c r="D929" i="33"/>
  <c r="D930" i="33"/>
  <c r="D931" i="33"/>
  <c r="D932" i="33"/>
  <c r="T928" i="33"/>
  <c r="T929" i="33"/>
  <c r="T930" i="33"/>
  <c r="T931" i="33"/>
  <c r="T932" i="33"/>
  <c r="B929" i="33"/>
  <c r="B928" i="33"/>
  <c r="T924" i="33"/>
  <c r="D924" i="33"/>
  <c r="T923" i="33"/>
  <c r="D923" i="33"/>
  <c r="T922" i="33"/>
  <c r="D922" i="33"/>
  <c r="T921" i="33"/>
  <c r="A920" i="33"/>
  <c r="L914" i="33"/>
  <c r="J914" i="33"/>
  <c r="H914" i="33"/>
  <c r="F914" i="33"/>
  <c r="D914" i="33"/>
  <c r="L913" i="33"/>
  <c r="J913" i="33"/>
  <c r="H913" i="33"/>
  <c r="F913" i="33"/>
  <c r="D913" i="33"/>
  <c r="T910" i="33"/>
  <c r="O910" i="33"/>
  <c r="DU41" i="25"/>
  <c r="K910" i="33"/>
  <c r="DT41" i="25"/>
  <c r="DX41" i="25"/>
  <c r="T909" i="33"/>
  <c r="L909" i="33"/>
  <c r="G901" i="33"/>
  <c r="G902" i="33"/>
  <c r="I902" i="33"/>
  <c r="G903" i="33"/>
  <c r="G904" i="33"/>
  <c r="G905" i="33"/>
  <c r="H903" i="33"/>
  <c r="H904" i="33"/>
  <c r="H905" i="33"/>
  <c r="L901" i="33"/>
  <c r="L902" i="33"/>
  <c r="L903" i="33"/>
  <c r="L904" i="33"/>
  <c r="L905" i="33"/>
  <c r="M903" i="33"/>
  <c r="M904" i="33"/>
  <c r="M905" i="33"/>
  <c r="DK41" i="25"/>
  <c r="G909" i="33"/>
  <c r="DI41" i="25"/>
  <c r="F909" i="33"/>
  <c r="DH41" i="25"/>
  <c r="DG41" i="25"/>
  <c r="D909" i="33"/>
  <c r="B909" i="33"/>
  <c r="N902" i="33"/>
  <c r="I901" i="33"/>
  <c r="F901" i="33"/>
  <c r="F902" i="33"/>
  <c r="F903" i="33"/>
  <c r="F904" i="33"/>
  <c r="F905" i="33"/>
  <c r="E901" i="33"/>
  <c r="E902" i="33"/>
  <c r="E903" i="33"/>
  <c r="E904" i="33"/>
  <c r="E905" i="33"/>
  <c r="D901" i="33"/>
  <c r="D902" i="33"/>
  <c r="D903" i="33"/>
  <c r="D904" i="33"/>
  <c r="D905" i="33"/>
  <c r="T901" i="33"/>
  <c r="T902" i="33"/>
  <c r="T903" i="33"/>
  <c r="T904" i="33"/>
  <c r="T905" i="33"/>
  <c r="B902" i="33"/>
  <c r="B901" i="33"/>
  <c r="T897" i="33"/>
  <c r="D897" i="33"/>
  <c r="T896" i="33"/>
  <c r="D896" i="33"/>
  <c r="T895" i="33"/>
  <c r="D895" i="33"/>
  <c r="A893" i="33"/>
  <c r="L887" i="33"/>
  <c r="J887" i="33"/>
  <c r="H887" i="33"/>
  <c r="F887" i="33"/>
  <c r="D887" i="33"/>
  <c r="L886" i="33"/>
  <c r="J886" i="33"/>
  <c r="H886" i="33"/>
  <c r="F886" i="33"/>
  <c r="D886" i="33"/>
  <c r="T883" i="33"/>
  <c r="O883" i="33"/>
  <c r="DU40" i="25"/>
  <c r="K883" i="33"/>
  <c r="DT40" i="25"/>
  <c r="T882" i="33"/>
  <c r="L882" i="33"/>
  <c r="G874" i="33"/>
  <c r="I874" i="33"/>
  <c r="G875" i="33"/>
  <c r="G876" i="33"/>
  <c r="G877" i="33"/>
  <c r="G878" i="33"/>
  <c r="H876" i="33"/>
  <c r="H877" i="33"/>
  <c r="H878" i="33"/>
  <c r="L874" i="33"/>
  <c r="N874" i="33"/>
  <c r="L875" i="33"/>
  <c r="L876" i="33"/>
  <c r="L877" i="33"/>
  <c r="L878" i="33"/>
  <c r="M876" i="33"/>
  <c r="M877" i="33"/>
  <c r="M878" i="33"/>
  <c r="DK40" i="25"/>
  <c r="G882" i="33"/>
  <c r="DI40" i="25"/>
  <c r="F882" i="33"/>
  <c r="DH40" i="25"/>
  <c r="DG40" i="25"/>
  <c r="D882" i="33"/>
  <c r="B882" i="33"/>
  <c r="F874" i="33"/>
  <c r="F875" i="33"/>
  <c r="F876" i="33"/>
  <c r="F877" i="33"/>
  <c r="F878" i="33"/>
  <c r="E874" i="33"/>
  <c r="E875" i="33"/>
  <c r="E876" i="33"/>
  <c r="E877" i="33"/>
  <c r="E878" i="33"/>
  <c r="D874" i="33"/>
  <c r="D875" i="33"/>
  <c r="D876" i="33"/>
  <c r="D877" i="33"/>
  <c r="D878" i="33"/>
  <c r="T874" i="33"/>
  <c r="T875" i="33"/>
  <c r="T877" i="33"/>
  <c r="T878" i="33"/>
  <c r="H874" i="33"/>
  <c r="T870" i="33"/>
  <c r="D870" i="33"/>
  <c r="T869" i="33"/>
  <c r="D869" i="33"/>
  <c r="T868" i="33"/>
  <c r="D868" i="33"/>
  <c r="A866" i="33"/>
  <c r="L860" i="33"/>
  <c r="J860" i="33"/>
  <c r="H860" i="33"/>
  <c r="F860" i="33"/>
  <c r="D860" i="33"/>
  <c r="L859" i="33"/>
  <c r="J859" i="33"/>
  <c r="H859" i="33"/>
  <c r="F859" i="33"/>
  <c r="D859" i="33"/>
  <c r="T856" i="33"/>
  <c r="O856" i="33"/>
  <c r="DU39" i="25"/>
  <c r="K856" i="33"/>
  <c r="DT39" i="25"/>
  <c r="T855" i="33"/>
  <c r="L855" i="33"/>
  <c r="G847" i="33"/>
  <c r="G848" i="33"/>
  <c r="I848" i="33"/>
  <c r="G849" i="33"/>
  <c r="G850" i="33"/>
  <c r="G851" i="33"/>
  <c r="H849" i="33"/>
  <c r="H850" i="33"/>
  <c r="H851" i="33"/>
  <c r="L847" i="33"/>
  <c r="L848" i="33"/>
  <c r="L849" i="33"/>
  <c r="L850" i="33"/>
  <c r="L851" i="33"/>
  <c r="M849" i="33"/>
  <c r="M850" i="33"/>
  <c r="M851" i="33"/>
  <c r="DK39" i="25"/>
  <c r="G855" i="33"/>
  <c r="DI39" i="25"/>
  <c r="F855" i="33"/>
  <c r="DH39" i="25"/>
  <c r="DG39" i="25"/>
  <c r="B855" i="33"/>
  <c r="N848" i="33"/>
  <c r="I847" i="33"/>
  <c r="F847" i="33"/>
  <c r="F848" i="33"/>
  <c r="F849" i="33"/>
  <c r="F850" i="33"/>
  <c r="F851" i="33"/>
  <c r="E847" i="33"/>
  <c r="E848" i="33"/>
  <c r="E849" i="33"/>
  <c r="E850" i="33"/>
  <c r="E851" i="33"/>
  <c r="D847" i="33"/>
  <c r="D848" i="33"/>
  <c r="D849" i="33"/>
  <c r="D850" i="33"/>
  <c r="D851" i="33"/>
  <c r="T847" i="33"/>
  <c r="T848" i="33"/>
  <c r="T849" i="33"/>
  <c r="T850" i="33"/>
  <c r="T851" i="33"/>
  <c r="P851" i="33"/>
  <c r="P850" i="33"/>
  <c r="M848" i="33"/>
  <c r="B848" i="33"/>
  <c r="H847" i="33"/>
  <c r="B847" i="33"/>
  <c r="M846" i="33"/>
  <c r="T843" i="33"/>
  <c r="D843" i="33"/>
  <c r="T842" i="33"/>
  <c r="D842" i="33"/>
  <c r="T841" i="33"/>
  <c r="D841" i="33"/>
  <c r="T840" i="33"/>
  <c r="A839" i="33"/>
  <c r="L833" i="33"/>
  <c r="J833" i="33"/>
  <c r="H833" i="33"/>
  <c r="F833" i="33"/>
  <c r="D833" i="33"/>
  <c r="L832" i="33"/>
  <c r="J832" i="33"/>
  <c r="H832" i="33"/>
  <c r="F832" i="33"/>
  <c r="D832" i="33"/>
  <c r="T829" i="33"/>
  <c r="O829" i="33"/>
  <c r="N829" i="33"/>
  <c r="DU38" i="25"/>
  <c r="K829" i="33"/>
  <c r="J829" i="33"/>
  <c r="DT38" i="25"/>
  <c r="G829" i="33"/>
  <c r="F829" i="33"/>
  <c r="T828" i="33"/>
  <c r="L828" i="33"/>
  <c r="G820" i="33"/>
  <c r="I820" i="33"/>
  <c r="G821" i="33"/>
  <c r="G822" i="33"/>
  <c r="G823" i="33"/>
  <c r="G824" i="33"/>
  <c r="H822" i="33"/>
  <c r="H823" i="33"/>
  <c r="H824" i="33"/>
  <c r="L820" i="33"/>
  <c r="N820" i="33"/>
  <c r="L821" i="33"/>
  <c r="L822" i="33"/>
  <c r="L823" i="33"/>
  <c r="L824" i="33"/>
  <c r="M822" i="33"/>
  <c r="M823" i="33"/>
  <c r="M824" i="33"/>
  <c r="DK38" i="25"/>
  <c r="G828" i="33"/>
  <c r="DI38" i="25"/>
  <c r="F828" i="33"/>
  <c r="DH38" i="25"/>
  <c r="E828" i="33"/>
  <c r="DG38" i="25"/>
  <c r="F820" i="33"/>
  <c r="F821" i="33"/>
  <c r="F822" i="33"/>
  <c r="F823" i="33"/>
  <c r="F824" i="33"/>
  <c r="E820" i="33"/>
  <c r="E821" i="33"/>
  <c r="E822" i="33"/>
  <c r="E823" i="33"/>
  <c r="E824" i="33"/>
  <c r="D820" i="33"/>
  <c r="D821" i="33"/>
  <c r="D822" i="33"/>
  <c r="D823" i="33"/>
  <c r="D824" i="33"/>
  <c r="T820" i="33"/>
  <c r="T821" i="33"/>
  <c r="T822" i="33"/>
  <c r="T823" i="33"/>
  <c r="T824" i="33"/>
  <c r="M821" i="33"/>
  <c r="B821" i="33"/>
  <c r="H820" i="33"/>
  <c r="B820" i="33"/>
  <c r="M819" i="33"/>
  <c r="T816" i="33"/>
  <c r="D816" i="33"/>
  <c r="T815" i="33"/>
  <c r="D815" i="33"/>
  <c r="T814" i="33"/>
  <c r="D814" i="33"/>
  <c r="T813" i="33"/>
  <c r="A812" i="33"/>
  <c r="L806" i="33"/>
  <c r="J806" i="33"/>
  <c r="H806" i="33"/>
  <c r="F806" i="33"/>
  <c r="D806" i="33"/>
  <c r="L805" i="33"/>
  <c r="J805" i="33"/>
  <c r="H805" i="33"/>
  <c r="F805" i="33"/>
  <c r="D805" i="33"/>
  <c r="T802" i="33"/>
  <c r="O802" i="33"/>
  <c r="DU37" i="25"/>
  <c r="K802" i="33"/>
  <c r="DT37" i="25"/>
  <c r="DX37" i="25"/>
  <c r="T801" i="33"/>
  <c r="L801" i="33"/>
  <c r="G793" i="33"/>
  <c r="G794" i="33"/>
  <c r="G795" i="33"/>
  <c r="G796" i="33"/>
  <c r="G797" i="33"/>
  <c r="H795" i="33"/>
  <c r="H796" i="33"/>
  <c r="H797" i="33"/>
  <c r="L793" i="33"/>
  <c r="L794" i="33"/>
  <c r="L795" i="33"/>
  <c r="L796" i="33"/>
  <c r="L797" i="33"/>
  <c r="M795" i="33"/>
  <c r="M796" i="33"/>
  <c r="M797" i="33"/>
  <c r="DK37" i="25"/>
  <c r="G801" i="33"/>
  <c r="DI37" i="25"/>
  <c r="F801" i="33"/>
  <c r="DH37" i="25"/>
  <c r="DG37" i="25"/>
  <c r="D801" i="33"/>
  <c r="B801" i="33"/>
  <c r="N794" i="33"/>
  <c r="I793" i="33"/>
  <c r="I794" i="33"/>
  <c r="F793" i="33"/>
  <c r="F794" i="33"/>
  <c r="F795" i="33"/>
  <c r="F796" i="33"/>
  <c r="F797" i="33"/>
  <c r="E793" i="33"/>
  <c r="E794" i="33"/>
  <c r="E795" i="33"/>
  <c r="E796" i="33"/>
  <c r="E797" i="33"/>
  <c r="D793" i="33"/>
  <c r="D794" i="33"/>
  <c r="D795" i="33"/>
  <c r="D796" i="33"/>
  <c r="D797" i="33"/>
  <c r="M794" i="33"/>
  <c r="B794" i="33"/>
  <c r="H793" i="33"/>
  <c r="B793" i="33"/>
  <c r="M792" i="33"/>
  <c r="T789" i="33"/>
  <c r="D789" i="33"/>
  <c r="T788" i="33"/>
  <c r="D788" i="33"/>
  <c r="T787" i="33"/>
  <c r="D787" i="33"/>
  <c r="T786" i="33"/>
  <c r="A785" i="33"/>
  <c r="L779" i="33"/>
  <c r="J779" i="33"/>
  <c r="H779" i="33"/>
  <c r="F779" i="33"/>
  <c r="D779" i="33"/>
  <c r="L778" i="33"/>
  <c r="J778" i="33"/>
  <c r="H778" i="33"/>
  <c r="F778" i="33"/>
  <c r="D778" i="33"/>
  <c r="T775" i="33"/>
  <c r="O775" i="33"/>
  <c r="N775" i="33"/>
  <c r="DU36" i="25"/>
  <c r="K775" i="33"/>
  <c r="J775" i="33"/>
  <c r="DT36" i="25"/>
  <c r="G775" i="33"/>
  <c r="F775" i="33"/>
  <c r="T774" i="33"/>
  <c r="L774" i="33"/>
  <c r="G766" i="33"/>
  <c r="I766" i="33"/>
  <c r="G767" i="33"/>
  <c r="G768" i="33"/>
  <c r="G769" i="33"/>
  <c r="G770" i="33"/>
  <c r="H768" i="33"/>
  <c r="H769" i="33"/>
  <c r="H770" i="33"/>
  <c r="L766" i="33"/>
  <c r="N766" i="33"/>
  <c r="L767" i="33"/>
  <c r="L768" i="33"/>
  <c r="L769" i="33"/>
  <c r="L770" i="33"/>
  <c r="M768" i="33"/>
  <c r="M769" i="33"/>
  <c r="M770" i="33"/>
  <c r="DK36" i="25"/>
  <c r="G774" i="33"/>
  <c r="DI36" i="25"/>
  <c r="F774" i="33"/>
  <c r="DH36" i="25"/>
  <c r="E774" i="33"/>
  <c r="DG36" i="25"/>
  <c r="F766" i="33"/>
  <c r="F767" i="33"/>
  <c r="F768" i="33"/>
  <c r="F769" i="33"/>
  <c r="F770" i="33"/>
  <c r="E766" i="33"/>
  <c r="E767" i="33"/>
  <c r="E768" i="33"/>
  <c r="E769" i="33"/>
  <c r="E770" i="33"/>
  <c r="D766" i="33"/>
  <c r="D767" i="33"/>
  <c r="D768" i="33"/>
  <c r="D769" i="33"/>
  <c r="D770" i="33"/>
  <c r="T766" i="33"/>
  <c r="T767" i="33"/>
  <c r="T768" i="33"/>
  <c r="T769" i="33"/>
  <c r="T770" i="33"/>
  <c r="M767" i="33"/>
  <c r="M765" i="33"/>
  <c r="T762" i="33"/>
  <c r="D762" i="33"/>
  <c r="T761" i="33"/>
  <c r="D761" i="33"/>
  <c r="T760" i="33"/>
  <c r="D760" i="33"/>
  <c r="A758" i="33"/>
  <c r="L752" i="33"/>
  <c r="J752" i="33"/>
  <c r="H752" i="33"/>
  <c r="F752" i="33"/>
  <c r="D752" i="33"/>
  <c r="L751" i="33"/>
  <c r="J751" i="33"/>
  <c r="H751" i="33"/>
  <c r="F751" i="33"/>
  <c r="D751" i="33"/>
  <c r="T748" i="33"/>
  <c r="O748" i="33"/>
  <c r="DU35" i="25"/>
  <c r="K748" i="33"/>
  <c r="DT35" i="25"/>
  <c r="G748" i="33"/>
  <c r="T747" i="33"/>
  <c r="L747" i="33"/>
  <c r="G739" i="33"/>
  <c r="G740" i="33"/>
  <c r="G741" i="33"/>
  <c r="G742" i="33"/>
  <c r="G743" i="33"/>
  <c r="H741" i="33"/>
  <c r="H742" i="33"/>
  <c r="H743" i="33"/>
  <c r="L739" i="33"/>
  <c r="L740" i="33"/>
  <c r="L741" i="33"/>
  <c r="L742" i="33"/>
  <c r="L743" i="33"/>
  <c r="M741" i="33"/>
  <c r="M742" i="33"/>
  <c r="M743" i="33"/>
  <c r="DK35" i="25"/>
  <c r="G747" i="33"/>
  <c r="DI35" i="25"/>
  <c r="F747" i="33"/>
  <c r="DH35" i="25"/>
  <c r="DG35" i="25"/>
  <c r="D747" i="33"/>
  <c r="B747" i="33"/>
  <c r="N740" i="33"/>
  <c r="I739" i="33"/>
  <c r="I740" i="33"/>
  <c r="F739" i="33"/>
  <c r="F740" i="33"/>
  <c r="F741" i="33"/>
  <c r="F742" i="33"/>
  <c r="F743" i="33"/>
  <c r="E739" i="33"/>
  <c r="E740" i="33"/>
  <c r="E741" i="33"/>
  <c r="E742" i="33"/>
  <c r="E743" i="33"/>
  <c r="D739" i="33"/>
  <c r="D740" i="33"/>
  <c r="D741" i="33"/>
  <c r="D742" i="33"/>
  <c r="D743" i="33"/>
  <c r="T739" i="33"/>
  <c r="T740" i="33"/>
  <c r="T741" i="33"/>
  <c r="T742" i="33"/>
  <c r="T743" i="33"/>
  <c r="P742" i="33"/>
  <c r="B740" i="33"/>
  <c r="B739" i="33"/>
  <c r="T735" i="33"/>
  <c r="D735" i="33"/>
  <c r="T734" i="33"/>
  <c r="D734" i="33"/>
  <c r="T733" i="33"/>
  <c r="D733" i="33"/>
  <c r="T732" i="33"/>
  <c r="A731" i="33"/>
  <c r="L725" i="33"/>
  <c r="J725" i="33"/>
  <c r="H725" i="33"/>
  <c r="F725" i="33"/>
  <c r="D725" i="33"/>
  <c r="L724" i="33"/>
  <c r="J724" i="33"/>
  <c r="H724" i="33"/>
  <c r="F724" i="33"/>
  <c r="D724" i="33"/>
  <c r="T721" i="33"/>
  <c r="O721" i="33"/>
  <c r="N721" i="33"/>
  <c r="DU34" i="25"/>
  <c r="K721" i="33"/>
  <c r="J721" i="33"/>
  <c r="DT34" i="25"/>
  <c r="DY34" i="25"/>
  <c r="F721" i="33"/>
  <c r="T720" i="33"/>
  <c r="L720" i="33"/>
  <c r="G712" i="33"/>
  <c r="I712" i="33"/>
  <c r="G713" i="33"/>
  <c r="G714" i="33"/>
  <c r="G715" i="33"/>
  <c r="G716" i="33"/>
  <c r="H714" i="33"/>
  <c r="H715" i="33"/>
  <c r="H716" i="33"/>
  <c r="L712" i="33"/>
  <c r="N712" i="33"/>
  <c r="L713" i="33"/>
  <c r="L714" i="33"/>
  <c r="L715" i="33"/>
  <c r="L716" i="33"/>
  <c r="M714" i="33"/>
  <c r="M715" i="33"/>
  <c r="M716" i="33"/>
  <c r="DK34" i="25"/>
  <c r="G720" i="33"/>
  <c r="DI34" i="25"/>
  <c r="F720" i="33"/>
  <c r="DH34" i="25"/>
  <c r="DG34" i="25"/>
  <c r="F712" i="33"/>
  <c r="F713" i="33"/>
  <c r="F714" i="33"/>
  <c r="F715" i="33"/>
  <c r="F716" i="33"/>
  <c r="E712" i="33"/>
  <c r="E713" i="33"/>
  <c r="E714" i="33"/>
  <c r="E715" i="33"/>
  <c r="E716" i="33"/>
  <c r="D712" i="33"/>
  <c r="D713" i="33"/>
  <c r="D714" i="33"/>
  <c r="D715" i="33"/>
  <c r="D716" i="33"/>
  <c r="T712" i="33"/>
  <c r="T713" i="33"/>
  <c r="T714" i="33"/>
  <c r="T715" i="33"/>
  <c r="T716" i="33"/>
  <c r="B713" i="33"/>
  <c r="B712" i="33"/>
  <c r="T708" i="33"/>
  <c r="D708" i="33"/>
  <c r="T707" i="33"/>
  <c r="D707" i="33"/>
  <c r="T706" i="33"/>
  <c r="D706" i="33"/>
  <c r="T705" i="33"/>
  <c r="A704" i="33"/>
  <c r="L698" i="33"/>
  <c r="J698" i="33"/>
  <c r="H698" i="33"/>
  <c r="F698" i="33"/>
  <c r="D698" i="33"/>
  <c r="L697" i="33"/>
  <c r="J697" i="33"/>
  <c r="H697" i="33"/>
  <c r="F697" i="33"/>
  <c r="D697" i="33"/>
  <c r="T694" i="33"/>
  <c r="O694" i="33"/>
  <c r="DU33" i="25"/>
  <c r="K694" i="33"/>
  <c r="DT33" i="25"/>
  <c r="T693" i="33"/>
  <c r="L693" i="33"/>
  <c r="G685" i="33"/>
  <c r="G686" i="33"/>
  <c r="G687" i="33"/>
  <c r="G688" i="33"/>
  <c r="G689" i="33"/>
  <c r="H687" i="33"/>
  <c r="H688" i="33"/>
  <c r="H689" i="33"/>
  <c r="L685" i="33"/>
  <c r="L686" i="33"/>
  <c r="L687" i="33"/>
  <c r="L688" i="33"/>
  <c r="L689" i="33"/>
  <c r="M687" i="33"/>
  <c r="M688" i="33"/>
  <c r="M689" i="33"/>
  <c r="DK33" i="25"/>
  <c r="G693" i="33"/>
  <c r="DI33" i="25"/>
  <c r="F693" i="33"/>
  <c r="DH33" i="25"/>
  <c r="DG33" i="25"/>
  <c r="B693" i="33"/>
  <c r="N686" i="33"/>
  <c r="I685" i="33"/>
  <c r="I686" i="33"/>
  <c r="F685" i="33"/>
  <c r="F686" i="33"/>
  <c r="F687" i="33"/>
  <c r="F688" i="33"/>
  <c r="F689" i="33"/>
  <c r="E685" i="33"/>
  <c r="E686" i="33"/>
  <c r="E687" i="33"/>
  <c r="E688" i="33"/>
  <c r="E689" i="33"/>
  <c r="D685" i="33"/>
  <c r="D686" i="33"/>
  <c r="D687" i="33"/>
  <c r="D688" i="33"/>
  <c r="D689" i="33"/>
  <c r="T685" i="33"/>
  <c r="T686" i="33"/>
  <c r="T688" i="33"/>
  <c r="T689" i="33"/>
  <c r="B686" i="33"/>
  <c r="B685" i="33"/>
  <c r="T681" i="33"/>
  <c r="D681" i="33"/>
  <c r="T680" i="33"/>
  <c r="D680" i="33"/>
  <c r="T679" i="33"/>
  <c r="D679" i="33"/>
  <c r="T678" i="33"/>
  <c r="A677" i="33"/>
  <c r="P675" i="33"/>
  <c r="L671" i="33"/>
  <c r="J671" i="33"/>
  <c r="H671" i="33"/>
  <c r="F671" i="33"/>
  <c r="D671" i="33"/>
  <c r="L670" i="33"/>
  <c r="J670" i="33"/>
  <c r="H670" i="33"/>
  <c r="F670" i="33"/>
  <c r="D670" i="33"/>
  <c r="T667" i="33"/>
  <c r="O667" i="33"/>
  <c r="N667" i="33"/>
  <c r="DU32" i="25"/>
  <c r="K667" i="33"/>
  <c r="J667" i="33"/>
  <c r="DT32" i="25"/>
  <c r="DY32" i="25"/>
  <c r="F667" i="33"/>
  <c r="T666" i="33"/>
  <c r="L666" i="33"/>
  <c r="G658" i="33"/>
  <c r="I658" i="33"/>
  <c r="G659" i="33"/>
  <c r="G660" i="33"/>
  <c r="G661" i="33"/>
  <c r="G662" i="33"/>
  <c r="H660" i="33"/>
  <c r="H661" i="33"/>
  <c r="H662" i="33"/>
  <c r="L658" i="33"/>
  <c r="N658" i="33"/>
  <c r="L659" i="33"/>
  <c r="L660" i="33"/>
  <c r="L661" i="33"/>
  <c r="L662" i="33"/>
  <c r="M660" i="33"/>
  <c r="M661" i="33"/>
  <c r="M662" i="33"/>
  <c r="DK32" i="25"/>
  <c r="G666" i="33"/>
  <c r="DI32" i="25"/>
  <c r="F666" i="33"/>
  <c r="DH32" i="25"/>
  <c r="DG32" i="25"/>
  <c r="D666" i="33"/>
  <c r="B666" i="33"/>
  <c r="F658" i="33"/>
  <c r="F659" i="33"/>
  <c r="F660" i="33"/>
  <c r="F661" i="33"/>
  <c r="F662" i="33"/>
  <c r="E658" i="33"/>
  <c r="E659" i="33"/>
  <c r="E660" i="33"/>
  <c r="E661" i="33"/>
  <c r="E662" i="33"/>
  <c r="D658" i="33"/>
  <c r="D659" i="33"/>
  <c r="D660" i="33"/>
  <c r="D661" i="33"/>
  <c r="D662" i="33"/>
  <c r="T658" i="33"/>
  <c r="T659" i="33"/>
  <c r="T661" i="33"/>
  <c r="T662" i="33"/>
  <c r="H659" i="33"/>
  <c r="B659" i="33"/>
  <c r="M658" i="33"/>
  <c r="B658" i="33"/>
  <c r="M657" i="33"/>
  <c r="T654" i="33"/>
  <c r="D654" i="33"/>
  <c r="T653" i="33"/>
  <c r="D653" i="33"/>
  <c r="T652" i="33"/>
  <c r="D652" i="33"/>
  <c r="T651" i="33"/>
  <c r="A650" i="33"/>
  <c r="L644" i="33"/>
  <c r="J644" i="33"/>
  <c r="H644" i="33"/>
  <c r="F644" i="33"/>
  <c r="D644" i="33"/>
  <c r="L643" i="33"/>
  <c r="J643" i="33"/>
  <c r="H643" i="33"/>
  <c r="F643" i="33"/>
  <c r="D643" i="33"/>
  <c r="T640" i="33"/>
  <c r="O640" i="33"/>
  <c r="N640" i="33"/>
  <c r="DU31" i="25"/>
  <c r="K640" i="33"/>
  <c r="J640" i="33"/>
  <c r="DT31" i="25"/>
  <c r="DX31" i="25"/>
  <c r="F640" i="33"/>
  <c r="T639" i="33"/>
  <c r="L639" i="33"/>
  <c r="G631" i="33"/>
  <c r="G632" i="33"/>
  <c r="G633" i="33"/>
  <c r="G634" i="33"/>
  <c r="G635" i="33"/>
  <c r="H633" i="33"/>
  <c r="H634" i="33"/>
  <c r="H635" i="33"/>
  <c r="L631" i="33"/>
  <c r="L632" i="33"/>
  <c r="L633" i="33"/>
  <c r="L634" i="33"/>
  <c r="L635" i="33"/>
  <c r="M633" i="33"/>
  <c r="M634" i="33"/>
  <c r="M635" i="33"/>
  <c r="DK31" i="25"/>
  <c r="G639" i="33"/>
  <c r="DI31" i="25"/>
  <c r="F639" i="33"/>
  <c r="DH31" i="25"/>
  <c r="E639" i="33"/>
  <c r="DG31" i="25"/>
  <c r="B639" i="33"/>
  <c r="N632" i="33"/>
  <c r="I631" i="33"/>
  <c r="I632" i="33"/>
  <c r="F631" i="33"/>
  <c r="F632" i="33"/>
  <c r="F633" i="33"/>
  <c r="F634" i="33"/>
  <c r="F635" i="33"/>
  <c r="E631" i="33"/>
  <c r="E632" i="33"/>
  <c r="E633" i="33"/>
  <c r="E634" i="33"/>
  <c r="E635" i="33"/>
  <c r="D631" i="33"/>
  <c r="D632" i="33"/>
  <c r="D633" i="33"/>
  <c r="D634" i="33"/>
  <c r="D635" i="33"/>
  <c r="T631" i="33"/>
  <c r="T632" i="33"/>
  <c r="T633" i="33"/>
  <c r="T634" i="33"/>
  <c r="T635" i="33"/>
  <c r="P634" i="33"/>
  <c r="B632" i="33"/>
  <c r="B631" i="33"/>
  <c r="T627" i="33"/>
  <c r="D627" i="33"/>
  <c r="T626" i="33"/>
  <c r="D626" i="33"/>
  <c r="T625" i="33"/>
  <c r="D625" i="33"/>
  <c r="T624" i="33"/>
  <c r="A623" i="33"/>
  <c r="L617" i="33"/>
  <c r="J617" i="33"/>
  <c r="H617" i="33"/>
  <c r="F617" i="33"/>
  <c r="D617" i="33"/>
  <c r="L616" i="33"/>
  <c r="J616" i="33"/>
  <c r="H616" i="33"/>
  <c r="F616" i="33"/>
  <c r="D616" i="33"/>
  <c r="T613" i="33"/>
  <c r="O613" i="33"/>
  <c r="N613" i="33"/>
  <c r="DU30" i="25"/>
  <c r="K613" i="33"/>
  <c r="J613" i="33"/>
  <c r="DT30" i="25"/>
  <c r="G613" i="33"/>
  <c r="F613" i="33"/>
  <c r="T612" i="33"/>
  <c r="L612" i="33"/>
  <c r="G604" i="33"/>
  <c r="I604" i="33"/>
  <c r="G605" i="33"/>
  <c r="G606" i="33"/>
  <c r="G607" i="33"/>
  <c r="G608" i="33"/>
  <c r="H606" i="33"/>
  <c r="H607" i="33"/>
  <c r="H608" i="33"/>
  <c r="L604" i="33"/>
  <c r="N604" i="33"/>
  <c r="L605" i="33"/>
  <c r="L606" i="33"/>
  <c r="L607" i="33"/>
  <c r="L608" i="33"/>
  <c r="M606" i="33"/>
  <c r="M607" i="33"/>
  <c r="M608" i="33"/>
  <c r="DK30" i="25"/>
  <c r="G612" i="33"/>
  <c r="DI30" i="25"/>
  <c r="F612" i="33"/>
  <c r="DH30" i="25"/>
  <c r="DG30" i="25"/>
  <c r="D612" i="33"/>
  <c r="B612" i="33"/>
  <c r="F604" i="33"/>
  <c r="F605" i="33"/>
  <c r="F606" i="33"/>
  <c r="F607" i="33"/>
  <c r="F608" i="33"/>
  <c r="E604" i="33"/>
  <c r="E605" i="33"/>
  <c r="E606" i="33"/>
  <c r="E607" i="33"/>
  <c r="E608" i="33"/>
  <c r="D604" i="33"/>
  <c r="D605" i="33"/>
  <c r="D606" i="33"/>
  <c r="D607" i="33"/>
  <c r="D608" i="33"/>
  <c r="T604" i="33"/>
  <c r="T605" i="33"/>
  <c r="T606" i="33"/>
  <c r="T607" i="33"/>
  <c r="T608" i="33"/>
  <c r="M605" i="33"/>
  <c r="B605" i="33"/>
  <c r="H604" i="33"/>
  <c r="B604" i="33"/>
  <c r="M603" i="33"/>
  <c r="T600" i="33"/>
  <c r="D600" i="33"/>
  <c r="T599" i="33"/>
  <c r="D599" i="33"/>
  <c r="T598" i="33"/>
  <c r="D598" i="33"/>
  <c r="T597" i="33"/>
  <c r="A596" i="33"/>
  <c r="L590" i="33"/>
  <c r="J590" i="33"/>
  <c r="H590" i="33"/>
  <c r="F590" i="33"/>
  <c r="D590" i="33"/>
  <c r="L589" i="33"/>
  <c r="J589" i="33"/>
  <c r="H589" i="33"/>
  <c r="F589" i="33"/>
  <c r="D589" i="33"/>
  <c r="T586" i="33"/>
  <c r="O586" i="33"/>
  <c r="N586" i="33"/>
  <c r="DU29" i="25"/>
  <c r="K586" i="33"/>
  <c r="J586" i="33"/>
  <c r="DT29" i="25"/>
  <c r="DW29" i="25"/>
  <c r="F586" i="33"/>
  <c r="T585" i="33"/>
  <c r="L585" i="33"/>
  <c r="G577" i="33"/>
  <c r="I577" i="33"/>
  <c r="G578" i="33"/>
  <c r="I578" i="33"/>
  <c r="G579" i="33"/>
  <c r="G580" i="33"/>
  <c r="G581" i="33"/>
  <c r="H579" i="33"/>
  <c r="H580" i="33"/>
  <c r="H581" i="33"/>
  <c r="L577" i="33"/>
  <c r="L578" i="33"/>
  <c r="L579" i="33"/>
  <c r="L580" i="33"/>
  <c r="L581" i="33"/>
  <c r="M579" i="33"/>
  <c r="M580" i="33"/>
  <c r="M581" i="33"/>
  <c r="DK29" i="25"/>
  <c r="G585" i="33"/>
  <c r="DI29" i="25"/>
  <c r="F585" i="33"/>
  <c r="DH29" i="25"/>
  <c r="DG29" i="25"/>
  <c r="B585" i="33"/>
  <c r="F577" i="33"/>
  <c r="F578" i="33"/>
  <c r="F579" i="33"/>
  <c r="F580" i="33"/>
  <c r="F581" i="33"/>
  <c r="E577" i="33"/>
  <c r="E578" i="33"/>
  <c r="E579" i="33"/>
  <c r="E580" i="33"/>
  <c r="E581" i="33"/>
  <c r="D577" i="33"/>
  <c r="D578" i="33"/>
  <c r="D579" i="33"/>
  <c r="D580" i="33"/>
  <c r="D581" i="33"/>
  <c r="T577" i="33"/>
  <c r="T578" i="33"/>
  <c r="T579" i="33"/>
  <c r="T580" i="33"/>
  <c r="T581" i="33"/>
  <c r="B578" i="33"/>
  <c r="B577" i="33"/>
  <c r="T573" i="33"/>
  <c r="D573" i="33"/>
  <c r="T572" i="33"/>
  <c r="D572" i="33"/>
  <c r="T571" i="33"/>
  <c r="D571" i="33"/>
  <c r="T570" i="33"/>
  <c r="A569" i="33"/>
  <c r="L563" i="33"/>
  <c r="J563" i="33"/>
  <c r="H563" i="33"/>
  <c r="F563" i="33"/>
  <c r="D563" i="33"/>
  <c r="L562" i="33"/>
  <c r="J562" i="33"/>
  <c r="H562" i="33"/>
  <c r="F562" i="33"/>
  <c r="D562" i="33"/>
  <c r="T559" i="33"/>
  <c r="O559" i="33"/>
  <c r="N559" i="33"/>
  <c r="DU28" i="25"/>
  <c r="K559" i="33"/>
  <c r="J559" i="33"/>
  <c r="DT28" i="25"/>
  <c r="G559" i="33"/>
  <c r="F559" i="33"/>
  <c r="T558" i="33"/>
  <c r="L558" i="33"/>
  <c r="G550" i="33"/>
  <c r="I550" i="33"/>
  <c r="G551" i="33"/>
  <c r="G552" i="33"/>
  <c r="G553" i="33"/>
  <c r="G554" i="33"/>
  <c r="H552" i="33"/>
  <c r="H553" i="33"/>
  <c r="H554" i="33"/>
  <c r="L550" i="33"/>
  <c r="N550" i="33"/>
  <c r="L551" i="33"/>
  <c r="L552" i="33"/>
  <c r="L553" i="33"/>
  <c r="L554" i="33"/>
  <c r="M552" i="33"/>
  <c r="M553" i="33"/>
  <c r="M554" i="33"/>
  <c r="DK28" i="25"/>
  <c r="G558" i="33"/>
  <c r="DI28" i="25"/>
  <c r="F558" i="33"/>
  <c r="DH28" i="25"/>
  <c r="DG28" i="25"/>
  <c r="B558" i="33"/>
  <c r="F550" i="33"/>
  <c r="F551" i="33"/>
  <c r="F552" i="33"/>
  <c r="F553" i="33"/>
  <c r="F554" i="33"/>
  <c r="E550" i="33"/>
  <c r="E551" i="33"/>
  <c r="E552" i="33"/>
  <c r="E553" i="33"/>
  <c r="E554" i="33"/>
  <c r="D550" i="33"/>
  <c r="D551" i="33"/>
  <c r="D552" i="33"/>
  <c r="D553" i="33"/>
  <c r="D554" i="33"/>
  <c r="T550" i="33"/>
  <c r="T551" i="33"/>
  <c r="T552" i="33"/>
  <c r="T553" i="33"/>
  <c r="T554" i="33"/>
  <c r="M551" i="33"/>
  <c r="B551" i="33"/>
  <c r="H550" i="33"/>
  <c r="B550" i="33"/>
  <c r="M549" i="33"/>
  <c r="T546" i="33"/>
  <c r="D546" i="33"/>
  <c r="T545" i="33"/>
  <c r="D545" i="33"/>
  <c r="T544" i="33"/>
  <c r="D544" i="33"/>
  <c r="T543" i="33"/>
  <c r="A542" i="33"/>
  <c r="L536" i="33"/>
  <c r="J536" i="33"/>
  <c r="H536" i="33"/>
  <c r="F536" i="33"/>
  <c r="D536" i="33"/>
  <c r="L535" i="33"/>
  <c r="J535" i="33"/>
  <c r="H535" i="33"/>
  <c r="F535" i="33"/>
  <c r="D535" i="33"/>
  <c r="T532" i="33"/>
  <c r="O532" i="33"/>
  <c r="N532" i="33"/>
  <c r="DU27" i="25"/>
  <c r="K532" i="33"/>
  <c r="J532" i="33"/>
  <c r="DT27" i="25"/>
  <c r="DX27" i="25"/>
  <c r="F532" i="33"/>
  <c r="T531" i="33"/>
  <c r="L531" i="33"/>
  <c r="G523" i="33"/>
  <c r="I523" i="33"/>
  <c r="G524" i="33"/>
  <c r="G525" i="33"/>
  <c r="G526" i="33"/>
  <c r="G527" i="33"/>
  <c r="H525" i="33"/>
  <c r="H526" i="33"/>
  <c r="H527" i="33"/>
  <c r="L523" i="33"/>
  <c r="L524" i="33"/>
  <c r="L525" i="33"/>
  <c r="L526" i="33"/>
  <c r="L527" i="33"/>
  <c r="M525" i="33"/>
  <c r="M526" i="33"/>
  <c r="M527" i="33"/>
  <c r="DK27" i="25"/>
  <c r="G531" i="33"/>
  <c r="DI27" i="25"/>
  <c r="F531" i="33"/>
  <c r="DH27" i="25"/>
  <c r="DG27" i="25"/>
  <c r="B531" i="33"/>
  <c r="I524" i="33"/>
  <c r="F523" i="33"/>
  <c r="F524" i="33"/>
  <c r="F525" i="33"/>
  <c r="F526" i="33"/>
  <c r="F527" i="33"/>
  <c r="E523" i="33"/>
  <c r="E524" i="33"/>
  <c r="E525" i="33"/>
  <c r="E526" i="33"/>
  <c r="E527" i="33"/>
  <c r="D523" i="33"/>
  <c r="D524" i="33"/>
  <c r="D525" i="33"/>
  <c r="D526" i="33"/>
  <c r="D527" i="33"/>
  <c r="T523" i="33"/>
  <c r="T524" i="33"/>
  <c r="T525" i="33"/>
  <c r="T526" i="33"/>
  <c r="T527" i="33"/>
  <c r="M524" i="33"/>
  <c r="B524" i="33"/>
  <c r="H523" i="33"/>
  <c r="B523" i="33"/>
  <c r="M522" i="33"/>
  <c r="T519" i="33"/>
  <c r="D519" i="33"/>
  <c r="T518" i="33"/>
  <c r="D518" i="33"/>
  <c r="T517" i="33"/>
  <c r="D517" i="33"/>
  <c r="T516" i="33"/>
  <c r="A515" i="33"/>
  <c r="L509" i="33"/>
  <c r="J509" i="33"/>
  <c r="H509" i="33"/>
  <c r="F509" i="33"/>
  <c r="D509" i="33"/>
  <c r="L508" i="33"/>
  <c r="J508" i="33"/>
  <c r="H508" i="33"/>
  <c r="F508" i="33"/>
  <c r="D508" i="33"/>
  <c r="T505" i="33"/>
  <c r="O505" i="33"/>
  <c r="N505" i="33"/>
  <c r="DU26" i="25"/>
  <c r="K505" i="33"/>
  <c r="J505" i="33"/>
  <c r="DT26" i="25"/>
  <c r="G505" i="33"/>
  <c r="F505" i="33"/>
  <c r="T504" i="33"/>
  <c r="L504" i="33"/>
  <c r="G496" i="33"/>
  <c r="I496" i="33"/>
  <c r="G497" i="33"/>
  <c r="G498" i="33"/>
  <c r="G499" i="33"/>
  <c r="G500" i="33"/>
  <c r="H498" i="33"/>
  <c r="H499" i="33"/>
  <c r="H500" i="33"/>
  <c r="L496" i="33"/>
  <c r="N496" i="33"/>
  <c r="L497" i="33"/>
  <c r="L498" i="33"/>
  <c r="L499" i="33"/>
  <c r="L500" i="33"/>
  <c r="M498" i="33"/>
  <c r="M499" i="33"/>
  <c r="M500" i="33"/>
  <c r="DK26" i="25"/>
  <c r="G504" i="33"/>
  <c r="DI26" i="25"/>
  <c r="F504" i="33"/>
  <c r="DH26" i="25"/>
  <c r="E504" i="33"/>
  <c r="DG26" i="25"/>
  <c r="B504" i="33"/>
  <c r="F496" i="33"/>
  <c r="F497" i="33"/>
  <c r="F498" i="33"/>
  <c r="F499" i="33"/>
  <c r="F500" i="33"/>
  <c r="E496" i="33"/>
  <c r="E497" i="33"/>
  <c r="E498" i="33"/>
  <c r="E499" i="33"/>
  <c r="E500" i="33"/>
  <c r="D496" i="33"/>
  <c r="D497" i="33"/>
  <c r="D498" i="33"/>
  <c r="D499" i="33"/>
  <c r="D500" i="33"/>
  <c r="T496" i="33"/>
  <c r="T497" i="33"/>
  <c r="T499" i="33"/>
  <c r="T500" i="33"/>
  <c r="M497" i="33"/>
  <c r="B497" i="33"/>
  <c r="H496" i="33"/>
  <c r="B496" i="33"/>
  <c r="M495" i="33"/>
  <c r="T492" i="33"/>
  <c r="D492" i="33"/>
  <c r="T491" i="33"/>
  <c r="D491" i="33"/>
  <c r="T490" i="33"/>
  <c r="D490" i="33"/>
  <c r="T489" i="33"/>
  <c r="A488" i="33"/>
  <c r="L482" i="33"/>
  <c r="J482" i="33"/>
  <c r="H482" i="33"/>
  <c r="F482" i="33"/>
  <c r="D482" i="33"/>
  <c r="L481" i="33"/>
  <c r="J481" i="33"/>
  <c r="H481" i="33"/>
  <c r="F481" i="33"/>
  <c r="D481" i="33"/>
  <c r="T478" i="33"/>
  <c r="O478" i="33"/>
  <c r="N478" i="33"/>
  <c r="DU25" i="25"/>
  <c r="K478" i="33"/>
  <c r="J478" i="33"/>
  <c r="DT25" i="25"/>
  <c r="DX25" i="25"/>
  <c r="F478" i="33"/>
  <c r="T477" i="33"/>
  <c r="L477" i="33"/>
  <c r="G469" i="33"/>
  <c r="I469" i="33"/>
  <c r="G470" i="33"/>
  <c r="I470" i="33"/>
  <c r="G471" i="33"/>
  <c r="G472" i="33"/>
  <c r="G473" i="33"/>
  <c r="H471" i="33"/>
  <c r="H472" i="33"/>
  <c r="H473" i="33"/>
  <c r="L469" i="33"/>
  <c r="L470" i="33"/>
  <c r="L471" i="33"/>
  <c r="L472" i="33"/>
  <c r="L473" i="33"/>
  <c r="M471" i="33"/>
  <c r="M472" i="33"/>
  <c r="M473" i="33"/>
  <c r="DK25" i="25"/>
  <c r="G477" i="33"/>
  <c r="DI25" i="25"/>
  <c r="F477" i="33"/>
  <c r="DH25" i="25"/>
  <c r="DG25" i="25"/>
  <c r="B477" i="33"/>
  <c r="F469" i="33"/>
  <c r="F470" i="33"/>
  <c r="F471" i="33"/>
  <c r="F472" i="33"/>
  <c r="F473" i="33"/>
  <c r="E469" i="33"/>
  <c r="E470" i="33"/>
  <c r="E471" i="33"/>
  <c r="E472" i="33"/>
  <c r="E473" i="33"/>
  <c r="D469" i="33"/>
  <c r="D470" i="33"/>
  <c r="D471" i="33"/>
  <c r="D472" i="33"/>
  <c r="D473" i="33"/>
  <c r="T469" i="33"/>
  <c r="T470" i="33"/>
  <c r="T471" i="33"/>
  <c r="T472" i="33"/>
  <c r="T473" i="33"/>
  <c r="B470" i="33"/>
  <c r="B469" i="33"/>
  <c r="T465" i="33"/>
  <c r="D465" i="33"/>
  <c r="T464" i="33"/>
  <c r="D464" i="33"/>
  <c r="T463" i="33"/>
  <c r="D463" i="33"/>
  <c r="T462" i="33"/>
  <c r="A461" i="33"/>
  <c r="L455" i="33"/>
  <c r="J455" i="33"/>
  <c r="H455" i="33"/>
  <c r="F455" i="33"/>
  <c r="D455" i="33"/>
  <c r="L454" i="33"/>
  <c r="J454" i="33"/>
  <c r="H454" i="33"/>
  <c r="F454" i="33"/>
  <c r="D454" i="33"/>
  <c r="T451" i="33"/>
  <c r="O451" i="33"/>
  <c r="N451" i="33"/>
  <c r="DU24" i="25"/>
  <c r="K451" i="33"/>
  <c r="J451" i="33"/>
  <c r="DT24" i="25"/>
  <c r="DY24" i="25"/>
  <c r="F451" i="33"/>
  <c r="T450" i="33"/>
  <c r="L450" i="33"/>
  <c r="G442" i="33"/>
  <c r="I442" i="33"/>
  <c r="G443" i="33"/>
  <c r="G444" i="33"/>
  <c r="G445" i="33"/>
  <c r="G446" i="33"/>
  <c r="H444" i="33"/>
  <c r="H445" i="33"/>
  <c r="H446" i="33"/>
  <c r="L442" i="33"/>
  <c r="N442" i="33"/>
  <c r="L443" i="33"/>
  <c r="L444" i="33"/>
  <c r="L445" i="33"/>
  <c r="L446" i="33"/>
  <c r="M444" i="33"/>
  <c r="M445" i="33"/>
  <c r="M446" i="33"/>
  <c r="DK24" i="25"/>
  <c r="G450" i="33"/>
  <c r="DI24" i="25"/>
  <c r="F450" i="33"/>
  <c r="DH24" i="25"/>
  <c r="DG24" i="25"/>
  <c r="B450" i="33"/>
  <c r="F442" i="33"/>
  <c r="F443" i="33"/>
  <c r="F444" i="33"/>
  <c r="F445" i="33"/>
  <c r="F446" i="33"/>
  <c r="E442" i="33"/>
  <c r="E443" i="33"/>
  <c r="E444" i="33"/>
  <c r="E445" i="33"/>
  <c r="E446" i="33"/>
  <c r="D442" i="33"/>
  <c r="D443" i="33"/>
  <c r="D444" i="33"/>
  <c r="D445" i="33"/>
  <c r="D446" i="33"/>
  <c r="T442" i="33"/>
  <c r="T443" i="33"/>
  <c r="T444" i="33"/>
  <c r="T445" i="33"/>
  <c r="T446" i="33"/>
  <c r="M443" i="33"/>
  <c r="B443" i="33"/>
  <c r="H442" i="33"/>
  <c r="B442" i="33"/>
  <c r="M441" i="33"/>
  <c r="T438" i="33"/>
  <c r="D438" i="33"/>
  <c r="T437" i="33"/>
  <c r="D437" i="33"/>
  <c r="T436" i="33"/>
  <c r="D436" i="33"/>
  <c r="T435" i="33"/>
  <c r="A434" i="33"/>
  <c r="L428" i="33"/>
  <c r="J428" i="33"/>
  <c r="H428" i="33"/>
  <c r="F428" i="33"/>
  <c r="D428" i="33"/>
  <c r="L427" i="33"/>
  <c r="J427" i="33"/>
  <c r="H427" i="33"/>
  <c r="F427" i="33"/>
  <c r="D427" i="33"/>
  <c r="T424" i="33"/>
  <c r="O424" i="33"/>
  <c r="N424" i="33"/>
  <c r="DU23" i="25"/>
  <c r="K424" i="33"/>
  <c r="J424" i="33"/>
  <c r="DT23" i="25"/>
  <c r="DY23" i="25"/>
  <c r="F424" i="33"/>
  <c r="T423" i="33"/>
  <c r="L423" i="33"/>
  <c r="G415" i="33"/>
  <c r="G416" i="33"/>
  <c r="G417" i="33"/>
  <c r="G418" i="33"/>
  <c r="G419" i="33"/>
  <c r="H417" i="33"/>
  <c r="H418" i="33"/>
  <c r="H419" i="33"/>
  <c r="L415" i="33"/>
  <c r="L416" i="33"/>
  <c r="L417" i="33"/>
  <c r="L418" i="33"/>
  <c r="L419" i="33"/>
  <c r="M417" i="33"/>
  <c r="M418" i="33"/>
  <c r="M419" i="33"/>
  <c r="DK23" i="25"/>
  <c r="G423" i="33"/>
  <c r="DI23" i="25"/>
  <c r="F423" i="33"/>
  <c r="DH23" i="25"/>
  <c r="E423" i="33"/>
  <c r="DG23" i="25"/>
  <c r="B423" i="33"/>
  <c r="N416" i="33"/>
  <c r="I415" i="33"/>
  <c r="I416" i="33"/>
  <c r="F415" i="33"/>
  <c r="F416" i="33"/>
  <c r="F417" i="33"/>
  <c r="F418" i="33"/>
  <c r="F419" i="33"/>
  <c r="E415" i="33"/>
  <c r="E416" i="33"/>
  <c r="E417" i="33"/>
  <c r="E418" i="33"/>
  <c r="E419" i="33"/>
  <c r="D415" i="33"/>
  <c r="D416" i="33"/>
  <c r="D417" i="33"/>
  <c r="D418" i="33"/>
  <c r="D419" i="33"/>
  <c r="T415" i="33"/>
  <c r="T416" i="33"/>
  <c r="T418" i="33"/>
  <c r="T419" i="33"/>
  <c r="B416" i="33"/>
  <c r="B415" i="33"/>
  <c r="T411" i="33"/>
  <c r="D411" i="33"/>
  <c r="T410" i="33"/>
  <c r="D410" i="33"/>
  <c r="T409" i="33"/>
  <c r="D409" i="33"/>
  <c r="T408" i="33"/>
  <c r="A407" i="33"/>
  <c r="L401" i="33"/>
  <c r="J401" i="33"/>
  <c r="H401" i="33"/>
  <c r="F401" i="33"/>
  <c r="D401" i="33"/>
  <c r="L400" i="33"/>
  <c r="J400" i="33"/>
  <c r="H400" i="33"/>
  <c r="F400" i="33"/>
  <c r="D400" i="33"/>
  <c r="T397" i="33"/>
  <c r="O397" i="33"/>
  <c r="N397" i="33"/>
  <c r="DU22" i="25"/>
  <c r="K397" i="33"/>
  <c r="J397" i="33"/>
  <c r="DT22" i="25"/>
  <c r="F397" i="33"/>
  <c r="T396" i="33"/>
  <c r="L396" i="33"/>
  <c r="G388" i="33"/>
  <c r="I388" i="33"/>
  <c r="G389" i="33"/>
  <c r="G390" i="33"/>
  <c r="G391" i="33"/>
  <c r="G392" i="33"/>
  <c r="H390" i="33"/>
  <c r="H391" i="33"/>
  <c r="H392" i="33"/>
  <c r="L388" i="33"/>
  <c r="N388" i="33"/>
  <c r="L389" i="33"/>
  <c r="L390" i="33"/>
  <c r="L391" i="33"/>
  <c r="L392" i="33"/>
  <c r="M390" i="33"/>
  <c r="P390" i="33"/>
  <c r="M391" i="33"/>
  <c r="M392" i="33"/>
  <c r="DK22" i="25"/>
  <c r="G396" i="33"/>
  <c r="DI22" i="25"/>
  <c r="F396" i="33"/>
  <c r="DH22" i="25"/>
  <c r="DG22" i="25"/>
  <c r="D396" i="33"/>
  <c r="B396" i="33"/>
  <c r="F388" i="33"/>
  <c r="F389" i="33"/>
  <c r="F390" i="33"/>
  <c r="F391" i="33"/>
  <c r="F392" i="33"/>
  <c r="E388" i="33"/>
  <c r="E389" i="33"/>
  <c r="E390" i="33"/>
  <c r="E391" i="33"/>
  <c r="E392" i="33"/>
  <c r="D388" i="33"/>
  <c r="D389" i="33"/>
  <c r="D390" i="33"/>
  <c r="D391" i="33"/>
  <c r="D392" i="33"/>
  <c r="T388" i="33"/>
  <c r="T389" i="33"/>
  <c r="T390" i="33"/>
  <c r="T391" i="33"/>
  <c r="T392" i="33"/>
  <c r="M389" i="33"/>
  <c r="B389" i="33"/>
  <c r="H388" i="33"/>
  <c r="B388" i="33"/>
  <c r="M387" i="33"/>
  <c r="T384" i="33"/>
  <c r="D384" i="33"/>
  <c r="T383" i="33"/>
  <c r="D383" i="33"/>
  <c r="T382" i="33"/>
  <c r="D382" i="33"/>
  <c r="T381" i="33"/>
  <c r="A380" i="33"/>
  <c r="L374" i="33"/>
  <c r="J374" i="33"/>
  <c r="H374" i="33"/>
  <c r="F374" i="33"/>
  <c r="D374" i="33"/>
  <c r="L373" i="33"/>
  <c r="J373" i="33"/>
  <c r="H373" i="33"/>
  <c r="F373" i="33"/>
  <c r="D373" i="33"/>
  <c r="T370" i="33"/>
  <c r="O370" i="33"/>
  <c r="N370" i="33"/>
  <c r="DU21" i="25"/>
  <c r="K370" i="33"/>
  <c r="J370" i="33"/>
  <c r="DT21" i="25"/>
  <c r="DX21" i="25"/>
  <c r="F370" i="33"/>
  <c r="T369" i="33"/>
  <c r="L369" i="33"/>
  <c r="G361" i="33"/>
  <c r="G362" i="33"/>
  <c r="G363" i="33"/>
  <c r="G364" i="33"/>
  <c r="G365" i="33"/>
  <c r="H363" i="33"/>
  <c r="H364" i="33"/>
  <c r="H365" i="33"/>
  <c r="L361" i="33"/>
  <c r="L362" i="33"/>
  <c r="L363" i="33"/>
  <c r="L364" i="33"/>
  <c r="L365" i="33"/>
  <c r="M363" i="33"/>
  <c r="M364" i="33"/>
  <c r="M365" i="33"/>
  <c r="DK21" i="25"/>
  <c r="G369" i="33"/>
  <c r="DI21" i="25"/>
  <c r="F369" i="33"/>
  <c r="DH21" i="25"/>
  <c r="E369" i="33"/>
  <c r="DG21" i="25"/>
  <c r="B369" i="33"/>
  <c r="N362" i="33"/>
  <c r="I361" i="33"/>
  <c r="I362" i="33"/>
  <c r="F361" i="33"/>
  <c r="F362" i="33"/>
  <c r="F363" i="33"/>
  <c r="F364" i="33"/>
  <c r="F365" i="33"/>
  <c r="E361" i="33"/>
  <c r="E362" i="33"/>
  <c r="E363" i="33"/>
  <c r="E364" i="33"/>
  <c r="E365" i="33"/>
  <c r="D361" i="33"/>
  <c r="D362" i="33"/>
  <c r="D363" i="33"/>
  <c r="D364" i="33"/>
  <c r="D365" i="33"/>
  <c r="T361" i="33"/>
  <c r="T364" i="33"/>
  <c r="T365" i="33"/>
  <c r="M362" i="33"/>
  <c r="B362" i="33"/>
  <c r="H361" i="33"/>
  <c r="B361" i="33"/>
  <c r="M360" i="33"/>
  <c r="T357" i="33"/>
  <c r="D357" i="33"/>
  <c r="T356" i="33"/>
  <c r="D356" i="33"/>
  <c r="T355" i="33"/>
  <c r="D355" i="33"/>
  <c r="T354" i="33"/>
  <c r="A353" i="33"/>
  <c r="L347" i="33"/>
  <c r="J347" i="33"/>
  <c r="H347" i="33"/>
  <c r="F347" i="33"/>
  <c r="D347" i="33"/>
  <c r="L346" i="33"/>
  <c r="J346" i="33"/>
  <c r="H346" i="33"/>
  <c r="F346" i="33"/>
  <c r="D346" i="33"/>
  <c r="T343" i="33"/>
  <c r="O343" i="33"/>
  <c r="N343" i="33"/>
  <c r="DU20" i="25"/>
  <c r="K343" i="33"/>
  <c r="J343" i="33"/>
  <c r="DT20" i="25"/>
  <c r="DW20" i="25"/>
  <c r="F343" i="33"/>
  <c r="T342" i="33"/>
  <c r="L342" i="33"/>
  <c r="G334" i="33"/>
  <c r="I334" i="33"/>
  <c r="G335" i="33"/>
  <c r="G336" i="33"/>
  <c r="G337" i="33"/>
  <c r="G338" i="33"/>
  <c r="H336" i="33"/>
  <c r="H337" i="33"/>
  <c r="H338" i="33"/>
  <c r="L334" i="33"/>
  <c r="N334" i="33"/>
  <c r="L335" i="33"/>
  <c r="L336" i="33"/>
  <c r="L337" i="33"/>
  <c r="L338" i="33"/>
  <c r="M336" i="33"/>
  <c r="M337" i="33"/>
  <c r="M338" i="33"/>
  <c r="DK20" i="25"/>
  <c r="G342" i="33"/>
  <c r="DI20" i="25"/>
  <c r="F342" i="33"/>
  <c r="DH20" i="25"/>
  <c r="DG20" i="25"/>
  <c r="D342" i="33"/>
  <c r="B342" i="33"/>
  <c r="F334" i="33"/>
  <c r="F335" i="33"/>
  <c r="F336" i="33"/>
  <c r="F337" i="33"/>
  <c r="F338" i="33"/>
  <c r="E334" i="33"/>
  <c r="E335" i="33"/>
  <c r="E336" i="33"/>
  <c r="E337" i="33"/>
  <c r="E338" i="33"/>
  <c r="D334" i="33"/>
  <c r="D335" i="33"/>
  <c r="D336" i="33"/>
  <c r="D337" i="33"/>
  <c r="D338" i="33"/>
  <c r="T334" i="33"/>
  <c r="T335" i="33"/>
  <c r="T336" i="33"/>
  <c r="T337" i="33"/>
  <c r="T338" i="33"/>
  <c r="B335" i="33"/>
  <c r="B334" i="33"/>
  <c r="T330" i="33"/>
  <c r="D330" i="33"/>
  <c r="T329" i="33"/>
  <c r="D329" i="33"/>
  <c r="T328" i="33"/>
  <c r="D328" i="33"/>
  <c r="T327" i="33"/>
  <c r="A326" i="33"/>
  <c r="L320" i="33"/>
  <c r="J320" i="33"/>
  <c r="H320" i="33"/>
  <c r="F320" i="33"/>
  <c r="D320" i="33"/>
  <c r="L319" i="33"/>
  <c r="J319" i="33"/>
  <c r="H319" i="33"/>
  <c r="F319" i="33"/>
  <c r="D319" i="33"/>
  <c r="T316" i="33"/>
  <c r="O316" i="33"/>
  <c r="N316" i="33"/>
  <c r="DU19" i="25"/>
  <c r="K316" i="33"/>
  <c r="J316" i="33"/>
  <c r="DT19" i="25"/>
  <c r="DW19" i="25"/>
  <c r="F316" i="33"/>
  <c r="T315" i="33"/>
  <c r="L315" i="33"/>
  <c r="G307" i="33"/>
  <c r="I307" i="33"/>
  <c r="G308" i="33"/>
  <c r="I308" i="33"/>
  <c r="G309" i="33"/>
  <c r="G310" i="33"/>
  <c r="G311" i="33"/>
  <c r="H309" i="33"/>
  <c r="H310" i="33"/>
  <c r="H311" i="33"/>
  <c r="L307" i="33"/>
  <c r="L308" i="33"/>
  <c r="L309" i="33"/>
  <c r="L310" i="33"/>
  <c r="L311" i="33"/>
  <c r="M309" i="33"/>
  <c r="M310" i="33"/>
  <c r="M311" i="33"/>
  <c r="DK19" i="25"/>
  <c r="G315" i="33"/>
  <c r="DI19" i="25"/>
  <c r="F315" i="33"/>
  <c r="DH19" i="25"/>
  <c r="DG19" i="25"/>
  <c r="D315" i="33"/>
  <c r="B315" i="33"/>
  <c r="F307" i="33"/>
  <c r="F308" i="33"/>
  <c r="F309" i="33"/>
  <c r="F310" i="33"/>
  <c r="F311" i="33"/>
  <c r="E307" i="33"/>
  <c r="E308" i="33"/>
  <c r="E309" i="33"/>
  <c r="E310" i="33"/>
  <c r="E311" i="33"/>
  <c r="D307" i="33"/>
  <c r="D308" i="33"/>
  <c r="D309" i="33"/>
  <c r="D310" i="33"/>
  <c r="D311" i="33"/>
  <c r="B308" i="33"/>
  <c r="B307" i="33"/>
  <c r="T303" i="33"/>
  <c r="D303" i="33"/>
  <c r="T302" i="33"/>
  <c r="D302" i="33"/>
  <c r="T301" i="33"/>
  <c r="D301" i="33"/>
  <c r="T300" i="33"/>
  <c r="A299" i="33"/>
  <c r="L293" i="33"/>
  <c r="J293" i="33"/>
  <c r="H293" i="33"/>
  <c r="F293" i="33"/>
  <c r="D293" i="33"/>
  <c r="L292" i="33"/>
  <c r="J292" i="33"/>
  <c r="H292" i="33"/>
  <c r="F292" i="33"/>
  <c r="D292" i="33"/>
  <c r="T289" i="33"/>
  <c r="O289" i="33"/>
  <c r="N289" i="33"/>
  <c r="DU18" i="25"/>
  <c r="K289" i="33"/>
  <c r="J289" i="33"/>
  <c r="DT18" i="25"/>
  <c r="F289" i="33"/>
  <c r="T288" i="33"/>
  <c r="L288" i="33"/>
  <c r="G280" i="33"/>
  <c r="I280" i="33"/>
  <c r="G281" i="33"/>
  <c r="G282" i="33"/>
  <c r="G283" i="33"/>
  <c r="G284" i="33"/>
  <c r="H282" i="33"/>
  <c r="H283" i="33"/>
  <c r="H284" i="33"/>
  <c r="L280" i="33"/>
  <c r="N280" i="33"/>
  <c r="L281" i="33"/>
  <c r="L282" i="33"/>
  <c r="L283" i="33"/>
  <c r="L284" i="33"/>
  <c r="M282" i="33"/>
  <c r="M283" i="33"/>
  <c r="M284" i="33"/>
  <c r="DK18" i="25"/>
  <c r="G288" i="33"/>
  <c r="DI18" i="25"/>
  <c r="F288" i="33"/>
  <c r="DH18" i="25"/>
  <c r="DG18" i="25"/>
  <c r="D288" i="33"/>
  <c r="B288" i="33"/>
  <c r="I281" i="33"/>
  <c r="F280" i="33"/>
  <c r="F281" i="33"/>
  <c r="F282" i="33"/>
  <c r="F283" i="33"/>
  <c r="F284" i="33"/>
  <c r="E280" i="33"/>
  <c r="E281" i="33"/>
  <c r="E282" i="33"/>
  <c r="E283" i="33"/>
  <c r="E284" i="33"/>
  <c r="D280" i="33"/>
  <c r="D281" i="33"/>
  <c r="D282" i="33"/>
  <c r="D283" i="33"/>
  <c r="D284" i="33"/>
  <c r="T280" i="33"/>
  <c r="T281" i="33"/>
  <c r="T282" i="33"/>
  <c r="T283" i="33"/>
  <c r="T284" i="33"/>
  <c r="B281" i="33"/>
  <c r="B280" i="33"/>
  <c r="T276" i="33"/>
  <c r="D276" i="33"/>
  <c r="T275" i="33"/>
  <c r="D275" i="33"/>
  <c r="T274" i="33"/>
  <c r="D274" i="33"/>
  <c r="T273" i="33"/>
  <c r="A272" i="33"/>
  <c r="L266" i="33"/>
  <c r="J266" i="33"/>
  <c r="H266" i="33"/>
  <c r="F266" i="33"/>
  <c r="D266" i="33"/>
  <c r="L265" i="33"/>
  <c r="J265" i="33"/>
  <c r="H265" i="33"/>
  <c r="F265" i="33"/>
  <c r="D265" i="33"/>
  <c r="T262" i="33"/>
  <c r="O262" i="33"/>
  <c r="N262" i="33"/>
  <c r="K262" i="33"/>
  <c r="J262" i="33"/>
  <c r="G262" i="33"/>
  <c r="F262" i="33"/>
  <c r="T261" i="33"/>
  <c r="L261" i="33"/>
  <c r="G253" i="33"/>
  <c r="I253" i="33"/>
  <c r="G254" i="33"/>
  <c r="I254" i="33"/>
  <c r="G255" i="33"/>
  <c r="G256" i="33"/>
  <c r="G257" i="33"/>
  <c r="H255" i="33"/>
  <c r="H256" i="33"/>
  <c r="H257" i="33"/>
  <c r="L253" i="33"/>
  <c r="L254" i="33"/>
  <c r="L255" i="33"/>
  <c r="L256" i="33"/>
  <c r="L257" i="33"/>
  <c r="M255" i="33"/>
  <c r="M256" i="33"/>
  <c r="M257" i="33"/>
  <c r="G261" i="33"/>
  <c r="F261" i="33"/>
  <c r="E261" i="33"/>
  <c r="D261" i="33"/>
  <c r="B261" i="33"/>
  <c r="F253" i="33"/>
  <c r="F254" i="33"/>
  <c r="F255" i="33"/>
  <c r="F256" i="33"/>
  <c r="F257" i="33"/>
  <c r="E253" i="33"/>
  <c r="E254" i="33"/>
  <c r="E255" i="33"/>
  <c r="E256" i="33"/>
  <c r="E257" i="33"/>
  <c r="D253" i="33"/>
  <c r="D254" i="33"/>
  <c r="D255" i="33"/>
  <c r="D256" i="33"/>
  <c r="D257" i="33"/>
  <c r="T253" i="33"/>
  <c r="T254" i="33"/>
  <c r="T255" i="33"/>
  <c r="T256" i="33"/>
  <c r="T257" i="33"/>
  <c r="M254" i="33"/>
  <c r="B254" i="33"/>
  <c r="H253" i="33"/>
  <c r="B253" i="33"/>
  <c r="M252" i="33"/>
  <c r="T249" i="33"/>
  <c r="D249" i="33"/>
  <c r="T248" i="33"/>
  <c r="D248" i="33"/>
  <c r="T247" i="33"/>
  <c r="D247" i="33"/>
  <c r="T246" i="33"/>
  <c r="A245" i="33"/>
  <c r="L239" i="33"/>
  <c r="J239" i="33"/>
  <c r="H239" i="33"/>
  <c r="F239" i="33"/>
  <c r="D239" i="33"/>
  <c r="L238" i="33"/>
  <c r="J238" i="33"/>
  <c r="H238" i="33"/>
  <c r="F238" i="33"/>
  <c r="D238" i="33"/>
  <c r="T235" i="33"/>
  <c r="O235" i="33"/>
  <c r="N235" i="33"/>
  <c r="K235" i="33"/>
  <c r="J235" i="33"/>
  <c r="G235" i="33"/>
  <c r="F235" i="33"/>
  <c r="T234" i="33"/>
  <c r="L234" i="33"/>
  <c r="G226" i="33"/>
  <c r="I226" i="33"/>
  <c r="G227" i="33"/>
  <c r="G228" i="33"/>
  <c r="G229" i="33"/>
  <c r="G230" i="33"/>
  <c r="H228" i="33"/>
  <c r="H229" i="33"/>
  <c r="H230" i="33"/>
  <c r="L226" i="33"/>
  <c r="N226" i="33"/>
  <c r="L227" i="33"/>
  <c r="L228" i="33"/>
  <c r="L229" i="33"/>
  <c r="L230" i="33"/>
  <c r="M228" i="33"/>
  <c r="M229" i="33"/>
  <c r="M230" i="33"/>
  <c r="G234" i="33"/>
  <c r="F234" i="33"/>
  <c r="E234" i="33"/>
  <c r="D234" i="33"/>
  <c r="B234" i="33"/>
  <c r="F226" i="33"/>
  <c r="F227" i="33"/>
  <c r="F228" i="33"/>
  <c r="F229" i="33"/>
  <c r="F230" i="33"/>
  <c r="E226" i="33"/>
  <c r="E227" i="33"/>
  <c r="E228" i="33"/>
  <c r="E229" i="33"/>
  <c r="E230" i="33"/>
  <c r="D226" i="33"/>
  <c r="D227" i="33"/>
  <c r="D228" i="33"/>
  <c r="D229" i="33"/>
  <c r="D230" i="33"/>
  <c r="T226" i="33"/>
  <c r="T227" i="33"/>
  <c r="T228" i="33"/>
  <c r="T229" i="33"/>
  <c r="T230" i="33"/>
  <c r="B227" i="33"/>
  <c r="B226" i="33"/>
  <c r="T222" i="33"/>
  <c r="D222" i="33"/>
  <c r="T221" i="33"/>
  <c r="D221" i="33"/>
  <c r="T220" i="33"/>
  <c r="D220" i="33"/>
  <c r="T219" i="33"/>
  <c r="A218" i="33"/>
  <c r="L212" i="33"/>
  <c r="J212" i="33"/>
  <c r="H212" i="33"/>
  <c r="F212" i="33"/>
  <c r="D212" i="33"/>
  <c r="L211" i="33"/>
  <c r="J211" i="33"/>
  <c r="H211" i="33"/>
  <c r="F211" i="33"/>
  <c r="D211" i="33"/>
  <c r="T208" i="33"/>
  <c r="O208" i="33"/>
  <c r="N208" i="33"/>
  <c r="K208" i="33"/>
  <c r="J208" i="33"/>
  <c r="G208" i="33"/>
  <c r="F208" i="33"/>
  <c r="T207" i="33"/>
  <c r="L207" i="33"/>
  <c r="G199" i="33"/>
  <c r="I199" i="33"/>
  <c r="G200" i="33"/>
  <c r="G201" i="33"/>
  <c r="G202" i="33"/>
  <c r="G203" i="33"/>
  <c r="H201" i="33"/>
  <c r="H202" i="33"/>
  <c r="H203" i="33"/>
  <c r="L199" i="33"/>
  <c r="L200" i="33"/>
  <c r="L201" i="33"/>
  <c r="L202" i="33"/>
  <c r="L203" i="33"/>
  <c r="M201" i="33"/>
  <c r="M202" i="33"/>
  <c r="P202" i="33"/>
  <c r="M203" i="33"/>
  <c r="G207" i="33"/>
  <c r="F207" i="33"/>
  <c r="E207" i="33"/>
  <c r="D207" i="33"/>
  <c r="B207" i="33"/>
  <c r="I200" i="33"/>
  <c r="F199" i="33"/>
  <c r="F200" i="33"/>
  <c r="F201" i="33"/>
  <c r="F202" i="33"/>
  <c r="F203" i="33"/>
  <c r="E199" i="33"/>
  <c r="E200" i="33"/>
  <c r="E201" i="33"/>
  <c r="E202" i="33"/>
  <c r="E203" i="33"/>
  <c r="D199" i="33"/>
  <c r="D200" i="33"/>
  <c r="D201" i="33"/>
  <c r="D202" i="33"/>
  <c r="D203" i="33"/>
  <c r="M200" i="33"/>
  <c r="B200" i="33"/>
  <c r="H199" i="33"/>
  <c r="B199" i="33"/>
  <c r="M198" i="33"/>
  <c r="T195" i="33"/>
  <c r="D195" i="33"/>
  <c r="T194" i="33"/>
  <c r="D194" i="33"/>
  <c r="T193" i="33"/>
  <c r="D193" i="33"/>
  <c r="T192" i="33"/>
  <c r="A191" i="33"/>
  <c r="L185" i="33"/>
  <c r="J185" i="33"/>
  <c r="H185" i="33"/>
  <c r="F185" i="33"/>
  <c r="D185" i="33"/>
  <c r="L184" i="33"/>
  <c r="J184" i="33"/>
  <c r="H184" i="33"/>
  <c r="F184" i="33"/>
  <c r="D184" i="33"/>
  <c r="T181" i="33"/>
  <c r="O181" i="33"/>
  <c r="N181" i="33"/>
  <c r="K181" i="33"/>
  <c r="J181" i="33"/>
  <c r="G181" i="33"/>
  <c r="F181" i="33"/>
  <c r="T180" i="33"/>
  <c r="L180" i="33"/>
  <c r="G172" i="33"/>
  <c r="G173" i="33"/>
  <c r="G174" i="33"/>
  <c r="G175" i="33"/>
  <c r="G176" i="33"/>
  <c r="H174" i="33"/>
  <c r="H175" i="33"/>
  <c r="H176" i="33"/>
  <c r="L172" i="33"/>
  <c r="L173" i="33"/>
  <c r="L174" i="33"/>
  <c r="L175" i="33"/>
  <c r="L176" i="33"/>
  <c r="M174" i="33"/>
  <c r="M175" i="33"/>
  <c r="M176" i="33"/>
  <c r="G180" i="33"/>
  <c r="F180" i="33"/>
  <c r="E180" i="33"/>
  <c r="D180" i="33"/>
  <c r="B180" i="33"/>
  <c r="N173" i="33"/>
  <c r="I172" i="33"/>
  <c r="I173" i="33"/>
  <c r="F172" i="33"/>
  <c r="F173" i="33"/>
  <c r="F174" i="33"/>
  <c r="F175" i="33"/>
  <c r="F176" i="33"/>
  <c r="E172" i="33"/>
  <c r="E173" i="33"/>
  <c r="E174" i="33"/>
  <c r="E175" i="33"/>
  <c r="E176" i="33"/>
  <c r="D172" i="33"/>
  <c r="D173" i="33"/>
  <c r="D174" i="33"/>
  <c r="D175" i="33"/>
  <c r="D176" i="33"/>
  <c r="T172" i="33"/>
  <c r="T173" i="33"/>
  <c r="T175" i="33"/>
  <c r="T176" i="33"/>
  <c r="B173" i="33"/>
  <c r="B172" i="33"/>
  <c r="T168" i="33"/>
  <c r="D168" i="33"/>
  <c r="T167" i="33"/>
  <c r="D167" i="33"/>
  <c r="T166" i="33"/>
  <c r="D166" i="33"/>
  <c r="T165" i="33"/>
  <c r="A164" i="33"/>
  <c r="L158" i="33"/>
  <c r="J158" i="33"/>
  <c r="H158" i="33"/>
  <c r="F158" i="33"/>
  <c r="D158" i="33"/>
  <c r="L157" i="33"/>
  <c r="J157" i="33"/>
  <c r="H157" i="33"/>
  <c r="F157" i="33"/>
  <c r="D157" i="33"/>
  <c r="T154" i="33"/>
  <c r="O154" i="33"/>
  <c r="N154" i="33"/>
  <c r="K154" i="33"/>
  <c r="J154" i="33"/>
  <c r="G154" i="33"/>
  <c r="Q154" i="33"/>
  <c r="F154" i="33"/>
  <c r="T153" i="33"/>
  <c r="L153" i="33"/>
  <c r="G145" i="33"/>
  <c r="I145" i="33"/>
  <c r="G146" i="33"/>
  <c r="G147" i="33"/>
  <c r="G148" i="33"/>
  <c r="G149" i="33"/>
  <c r="H147" i="33"/>
  <c r="H148" i="33"/>
  <c r="H149" i="33"/>
  <c r="L145" i="33"/>
  <c r="N145" i="33"/>
  <c r="L146" i="33"/>
  <c r="L147" i="33"/>
  <c r="L148" i="33"/>
  <c r="L149" i="33"/>
  <c r="M147" i="33"/>
  <c r="M148" i="33"/>
  <c r="M149" i="33"/>
  <c r="G153" i="33"/>
  <c r="F153" i="33"/>
  <c r="E153" i="33"/>
  <c r="D153" i="33"/>
  <c r="B153" i="33"/>
  <c r="F145" i="33"/>
  <c r="F146" i="33"/>
  <c r="F147" i="33"/>
  <c r="F148" i="33"/>
  <c r="F149" i="33"/>
  <c r="E145" i="33"/>
  <c r="E146" i="33"/>
  <c r="E147" i="33"/>
  <c r="E148" i="33"/>
  <c r="E149" i="33"/>
  <c r="D145" i="33"/>
  <c r="D146" i="33"/>
  <c r="D147" i="33"/>
  <c r="D148" i="33"/>
  <c r="D149" i="33"/>
  <c r="B146" i="33"/>
  <c r="B145" i="33"/>
  <c r="T141" i="33"/>
  <c r="D141" i="33"/>
  <c r="T140" i="33"/>
  <c r="D140" i="33"/>
  <c r="T139" i="33"/>
  <c r="D139" i="33"/>
  <c r="T138" i="33"/>
  <c r="A137" i="33"/>
  <c r="L131" i="33"/>
  <c r="J131" i="33"/>
  <c r="H131" i="33"/>
  <c r="F131" i="33"/>
  <c r="D131" i="33"/>
  <c r="L130" i="33"/>
  <c r="J130" i="33"/>
  <c r="H130" i="33"/>
  <c r="F130" i="33"/>
  <c r="D130" i="33"/>
  <c r="T127" i="33"/>
  <c r="O127" i="33"/>
  <c r="N127" i="33"/>
  <c r="K127" i="33"/>
  <c r="J127" i="33"/>
  <c r="G127" i="33"/>
  <c r="F127" i="33"/>
  <c r="T126" i="33"/>
  <c r="L126" i="33"/>
  <c r="G118" i="33"/>
  <c r="I118" i="33"/>
  <c r="G119" i="33"/>
  <c r="G120" i="33"/>
  <c r="G121" i="33"/>
  <c r="G122" i="33"/>
  <c r="H120" i="33"/>
  <c r="H121" i="33"/>
  <c r="H122" i="33"/>
  <c r="L118" i="33"/>
  <c r="L119" i="33"/>
  <c r="L120" i="33"/>
  <c r="L121" i="33"/>
  <c r="L122" i="33"/>
  <c r="M120" i="33"/>
  <c r="M121" i="33"/>
  <c r="M122" i="33"/>
  <c r="G126" i="33"/>
  <c r="F126" i="33"/>
  <c r="E126" i="33"/>
  <c r="D126" i="33"/>
  <c r="B126" i="33"/>
  <c r="I119" i="33"/>
  <c r="F118" i="33"/>
  <c r="F119" i="33"/>
  <c r="F120" i="33"/>
  <c r="F121" i="33"/>
  <c r="F122" i="33"/>
  <c r="E118" i="33"/>
  <c r="E119" i="33"/>
  <c r="E120" i="33"/>
  <c r="E121" i="33"/>
  <c r="E122" i="33"/>
  <c r="D118" i="33"/>
  <c r="D119" i="33"/>
  <c r="D120" i="33"/>
  <c r="D121" i="33"/>
  <c r="D122" i="33"/>
  <c r="T118" i="33"/>
  <c r="T119" i="33"/>
  <c r="T120" i="33"/>
  <c r="T121" i="33"/>
  <c r="T122" i="33"/>
  <c r="B119" i="33"/>
  <c r="B118" i="33"/>
  <c r="T114" i="33"/>
  <c r="D114" i="33"/>
  <c r="T113" i="33"/>
  <c r="D113" i="33"/>
  <c r="T112" i="33"/>
  <c r="D112" i="33"/>
  <c r="T111" i="33"/>
  <c r="A110" i="33"/>
  <c r="L104" i="33"/>
  <c r="J104" i="33"/>
  <c r="H104" i="33"/>
  <c r="F104" i="33"/>
  <c r="D104" i="33"/>
  <c r="L103" i="33"/>
  <c r="J103" i="33"/>
  <c r="H103" i="33"/>
  <c r="F103" i="33"/>
  <c r="D103" i="33"/>
  <c r="T100" i="33"/>
  <c r="O100" i="33"/>
  <c r="N100" i="33"/>
  <c r="K100" i="33"/>
  <c r="J100" i="33"/>
  <c r="G100" i="33"/>
  <c r="F100" i="33"/>
  <c r="T99" i="33"/>
  <c r="L99" i="33"/>
  <c r="G91" i="33"/>
  <c r="I91" i="33"/>
  <c r="G92" i="33"/>
  <c r="G93" i="33"/>
  <c r="G94" i="33"/>
  <c r="G95" i="33"/>
  <c r="H93" i="33"/>
  <c r="H94" i="33"/>
  <c r="H95" i="33"/>
  <c r="L91" i="33"/>
  <c r="N91" i="33"/>
  <c r="L92" i="33"/>
  <c r="L93" i="33"/>
  <c r="L94" i="33"/>
  <c r="L95" i="33"/>
  <c r="M93" i="33"/>
  <c r="M94" i="33"/>
  <c r="M95" i="33"/>
  <c r="G99" i="33"/>
  <c r="F99" i="33"/>
  <c r="E99" i="33"/>
  <c r="D99" i="33"/>
  <c r="B99" i="33"/>
  <c r="F91" i="33"/>
  <c r="F92" i="33"/>
  <c r="F93" i="33"/>
  <c r="F94" i="33"/>
  <c r="F95" i="33"/>
  <c r="E91" i="33"/>
  <c r="E92" i="33"/>
  <c r="E93" i="33"/>
  <c r="E94" i="33"/>
  <c r="E95" i="33"/>
  <c r="D91" i="33"/>
  <c r="D92" i="33"/>
  <c r="D93" i="33"/>
  <c r="D94" i="33"/>
  <c r="D95" i="33"/>
  <c r="T93" i="33"/>
  <c r="T94" i="33"/>
  <c r="T95" i="33"/>
  <c r="M92" i="33"/>
  <c r="B92" i="33"/>
  <c r="H91" i="33"/>
  <c r="B91" i="33"/>
  <c r="M90" i="33"/>
  <c r="T87" i="33"/>
  <c r="D87" i="33"/>
  <c r="T86" i="33"/>
  <c r="D86" i="33"/>
  <c r="T85" i="33"/>
  <c r="D85" i="33"/>
  <c r="T84" i="33"/>
  <c r="A83" i="33"/>
  <c r="L77" i="33"/>
  <c r="J77" i="33"/>
  <c r="H77" i="33"/>
  <c r="F77" i="33"/>
  <c r="D77" i="33"/>
  <c r="L76" i="33"/>
  <c r="J76" i="33"/>
  <c r="H76" i="33"/>
  <c r="F76" i="33"/>
  <c r="D76" i="33"/>
  <c r="T73" i="33"/>
  <c r="O73" i="33"/>
  <c r="N73" i="33"/>
  <c r="K73" i="33"/>
  <c r="J73" i="33"/>
  <c r="G73" i="33"/>
  <c r="F73" i="33"/>
  <c r="T72" i="33"/>
  <c r="L72" i="33"/>
  <c r="G64" i="33"/>
  <c r="G65" i="33"/>
  <c r="G66" i="33"/>
  <c r="G67" i="33"/>
  <c r="G68" i="33"/>
  <c r="H66" i="33"/>
  <c r="H67" i="33"/>
  <c r="H68" i="33"/>
  <c r="L64" i="33"/>
  <c r="L65" i="33"/>
  <c r="L66" i="33"/>
  <c r="L67" i="33"/>
  <c r="L68" i="33"/>
  <c r="M66" i="33"/>
  <c r="M67" i="33"/>
  <c r="M68" i="33"/>
  <c r="G72" i="33"/>
  <c r="F72" i="33"/>
  <c r="E72" i="33"/>
  <c r="D72" i="33"/>
  <c r="B72" i="33"/>
  <c r="N65" i="33"/>
  <c r="I64" i="33"/>
  <c r="I65" i="33"/>
  <c r="F64" i="33"/>
  <c r="F65" i="33"/>
  <c r="F66" i="33"/>
  <c r="F67" i="33"/>
  <c r="F68" i="33"/>
  <c r="E64" i="33"/>
  <c r="E65" i="33"/>
  <c r="E66" i="33"/>
  <c r="E67" i="33"/>
  <c r="E68" i="33"/>
  <c r="D64" i="33"/>
  <c r="D65" i="33"/>
  <c r="D66" i="33"/>
  <c r="D67" i="33"/>
  <c r="D68" i="33"/>
  <c r="T64" i="33"/>
  <c r="T65" i="33"/>
  <c r="T66" i="33"/>
  <c r="T67" i="33"/>
  <c r="T68" i="33"/>
  <c r="P67" i="33"/>
  <c r="B65" i="33"/>
  <c r="B64" i="33"/>
  <c r="T60" i="33"/>
  <c r="D60" i="33"/>
  <c r="T59" i="33"/>
  <c r="D59" i="33"/>
  <c r="T58" i="33"/>
  <c r="D58" i="33"/>
  <c r="T57" i="33"/>
  <c r="A56" i="33"/>
  <c r="L50" i="33"/>
  <c r="J50" i="33"/>
  <c r="H50" i="33"/>
  <c r="F50" i="33"/>
  <c r="D50" i="33"/>
  <c r="L49" i="33"/>
  <c r="J49" i="33"/>
  <c r="H49" i="33"/>
  <c r="F49" i="33"/>
  <c r="D49" i="33"/>
  <c r="T46" i="33"/>
  <c r="O46" i="33"/>
  <c r="N46" i="33"/>
  <c r="K46" i="33"/>
  <c r="J46" i="33"/>
  <c r="G46" i="33"/>
  <c r="F46" i="33"/>
  <c r="T45" i="33"/>
  <c r="L45" i="33"/>
  <c r="G37" i="33"/>
  <c r="I37" i="33"/>
  <c r="G38" i="33"/>
  <c r="I38" i="33"/>
  <c r="G39" i="33"/>
  <c r="G40" i="33"/>
  <c r="H39" i="33"/>
  <c r="H40" i="33"/>
  <c r="H41" i="33"/>
  <c r="G45" i="33"/>
  <c r="F45" i="33"/>
  <c r="E45" i="33"/>
  <c r="D45" i="33"/>
  <c r="B45" i="33"/>
  <c r="L42" i="33"/>
  <c r="F37" i="33"/>
  <c r="F38" i="33"/>
  <c r="F39" i="33"/>
  <c r="F40" i="33"/>
  <c r="F41" i="33"/>
  <c r="E37" i="33"/>
  <c r="E38" i="33"/>
  <c r="E39" i="33"/>
  <c r="E40" i="33"/>
  <c r="E41" i="33"/>
  <c r="D37" i="33"/>
  <c r="D38" i="33"/>
  <c r="D39" i="33"/>
  <c r="D40" i="33"/>
  <c r="D41" i="33"/>
  <c r="T38" i="33"/>
  <c r="T39" i="33"/>
  <c r="T40" i="33"/>
  <c r="T41" i="33"/>
  <c r="B38" i="33"/>
  <c r="B37" i="33"/>
  <c r="T33" i="33"/>
  <c r="D33" i="33"/>
  <c r="T32" i="33"/>
  <c r="D32" i="33"/>
  <c r="T31" i="33"/>
  <c r="D31" i="33"/>
  <c r="T30" i="33"/>
  <c r="A29" i="33"/>
  <c r="L23" i="33"/>
  <c r="J23" i="33"/>
  <c r="H23" i="33"/>
  <c r="F23" i="33"/>
  <c r="D23" i="33"/>
  <c r="L22" i="33"/>
  <c r="J22" i="33"/>
  <c r="H22" i="33"/>
  <c r="F22" i="33"/>
  <c r="D22" i="33"/>
  <c r="T19" i="33"/>
  <c r="O19" i="33"/>
  <c r="N19" i="33"/>
  <c r="K19" i="33"/>
  <c r="J19" i="33"/>
  <c r="G19" i="33"/>
  <c r="Q19" i="33"/>
  <c r="F19" i="33"/>
  <c r="T18" i="33"/>
  <c r="L18" i="33"/>
  <c r="G18" i="33"/>
  <c r="F18" i="33"/>
  <c r="E18" i="33"/>
  <c r="D18" i="33"/>
  <c r="B18" i="33"/>
  <c r="T10" i="33"/>
  <c r="T11" i="33"/>
  <c r="T12" i="33"/>
  <c r="T14" i="33"/>
  <c r="P11" i="33"/>
  <c r="B11" i="33"/>
  <c r="P10" i="33"/>
  <c r="H10" i="33"/>
  <c r="B10" i="33"/>
  <c r="M9" i="33"/>
  <c r="T6" i="33"/>
  <c r="D6" i="33"/>
  <c r="T5" i="33"/>
  <c r="D5" i="33"/>
  <c r="T4" i="33"/>
  <c r="D4" i="33"/>
  <c r="T3" i="33"/>
  <c r="A2" i="33"/>
  <c r="AP107" i="9"/>
  <c r="G107" i="9"/>
  <c r="F107" i="9"/>
  <c r="E107" i="9"/>
  <c r="D107" i="9"/>
  <c r="B107" i="9"/>
  <c r="C107" i="9"/>
  <c r="AP106" i="9"/>
  <c r="G106" i="9"/>
  <c r="F106" i="9"/>
  <c r="E106" i="9"/>
  <c r="D106" i="9"/>
  <c r="B106" i="9"/>
  <c r="C106" i="9"/>
  <c r="AP105" i="9"/>
  <c r="G105" i="9"/>
  <c r="F105" i="9"/>
  <c r="E105" i="9"/>
  <c r="D105" i="9"/>
  <c r="B105" i="9"/>
  <c r="C105" i="9"/>
  <c r="AP104" i="9"/>
  <c r="G104" i="9"/>
  <c r="F104" i="9"/>
  <c r="E104" i="9"/>
  <c r="D104" i="9"/>
  <c r="B104" i="9"/>
  <c r="C104" i="9"/>
  <c r="AP103" i="9"/>
  <c r="G103" i="9"/>
  <c r="F103" i="9"/>
  <c r="E103" i="9"/>
  <c r="D103" i="9"/>
  <c r="B103" i="9"/>
  <c r="C103" i="9"/>
  <c r="AP102" i="9"/>
  <c r="G102" i="9"/>
  <c r="F102" i="9"/>
  <c r="E102" i="9"/>
  <c r="D102" i="9"/>
  <c r="B102" i="9"/>
  <c r="C102" i="9"/>
  <c r="AP101" i="9"/>
  <c r="G101" i="9"/>
  <c r="F101" i="9"/>
  <c r="E101" i="9"/>
  <c r="D101" i="9"/>
  <c r="B101" i="9"/>
  <c r="C101" i="9"/>
  <c r="AP100" i="9"/>
  <c r="G100" i="9"/>
  <c r="F100" i="9"/>
  <c r="E100" i="9"/>
  <c r="D100" i="9"/>
  <c r="B100" i="9"/>
  <c r="C100" i="9"/>
  <c r="AP99" i="9"/>
  <c r="G99" i="9"/>
  <c r="F99" i="9"/>
  <c r="E99" i="9"/>
  <c r="D99" i="9"/>
  <c r="B99" i="9"/>
  <c r="C99" i="9"/>
  <c r="AP98" i="9"/>
  <c r="G98" i="9"/>
  <c r="F98" i="9"/>
  <c r="E98" i="9"/>
  <c r="D98" i="9"/>
  <c r="B98" i="9"/>
  <c r="C98" i="9"/>
  <c r="AP97" i="9"/>
  <c r="G97" i="9"/>
  <c r="F97" i="9"/>
  <c r="E97" i="9"/>
  <c r="D97" i="9"/>
  <c r="B97" i="9"/>
  <c r="C97" i="9"/>
  <c r="AP96" i="9"/>
  <c r="G96" i="9"/>
  <c r="F96" i="9"/>
  <c r="E96" i="9"/>
  <c r="D96" i="9"/>
  <c r="B96" i="9"/>
  <c r="C96" i="9"/>
  <c r="AP95" i="9"/>
  <c r="G95" i="9"/>
  <c r="F95" i="9"/>
  <c r="E95" i="9"/>
  <c r="D95" i="9"/>
  <c r="B95" i="9"/>
  <c r="C95" i="9"/>
  <c r="AP94" i="9"/>
  <c r="G94" i="9"/>
  <c r="F94" i="9"/>
  <c r="E94" i="9"/>
  <c r="D94" i="9"/>
  <c r="B94" i="9"/>
  <c r="C94" i="9"/>
  <c r="AP93" i="9"/>
  <c r="G93" i="9"/>
  <c r="F93" i="9"/>
  <c r="E93" i="9"/>
  <c r="D93" i="9"/>
  <c r="B93" i="9"/>
  <c r="C93" i="9"/>
  <c r="AP92" i="9"/>
  <c r="G92" i="9"/>
  <c r="F92" i="9"/>
  <c r="E92" i="9"/>
  <c r="D92" i="9"/>
  <c r="B92" i="9"/>
  <c r="C92" i="9"/>
  <c r="AP91" i="9"/>
  <c r="G91" i="9"/>
  <c r="F91" i="9"/>
  <c r="E91" i="9"/>
  <c r="D91" i="9"/>
  <c r="B91" i="9"/>
  <c r="C91" i="9"/>
  <c r="AP90" i="9"/>
  <c r="G90" i="9"/>
  <c r="F90" i="9"/>
  <c r="E90" i="9"/>
  <c r="D90" i="9"/>
  <c r="B90" i="9"/>
  <c r="C90" i="9"/>
  <c r="AP89" i="9"/>
  <c r="G89" i="9"/>
  <c r="F89" i="9"/>
  <c r="E89" i="9"/>
  <c r="D89" i="9"/>
  <c r="B89" i="9"/>
  <c r="C89" i="9"/>
  <c r="AP88" i="9"/>
  <c r="G88" i="9"/>
  <c r="F88" i="9"/>
  <c r="E88" i="9"/>
  <c r="D88" i="9"/>
  <c r="B88" i="9"/>
  <c r="C88" i="9"/>
  <c r="AP87" i="9"/>
  <c r="G87" i="9"/>
  <c r="F87" i="9"/>
  <c r="E87" i="9"/>
  <c r="D87" i="9"/>
  <c r="B87" i="9"/>
  <c r="C87" i="9"/>
  <c r="AP86" i="9"/>
  <c r="G86" i="9"/>
  <c r="F86" i="9"/>
  <c r="E86" i="9"/>
  <c r="D86" i="9"/>
  <c r="B86" i="9"/>
  <c r="C86" i="9"/>
  <c r="AP85" i="9"/>
  <c r="G85" i="9"/>
  <c r="F85" i="9"/>
  <c r="E85" i="9"/>
  <c r="D85" i="9"/>
  <c r="B85" i="9"/>
  <c r="C85" i="9"/>
  <c r="AP84" i="9"/>
  <c r="G84" i="9"/>
  <c r="F84" i="9"/>
  <c r="E84" i="9"/>
  <c r="D84" i="9"/>
  <c r="B84" i="9"/>
  <c r="C84" i="9"/>
  <c r="AP83" i="9"/>
  <c r="G83" i="9"/>
  <c r="F83" i="9"/>
  <c r="E83" i="9"/>
  <c r="D83" i="9"/>
  <c r="B83" i="9"/>
  <c r="C83" i="9"/>
  <c r="AP82" i="9"/>
  <c r="G82" i="9"/>
  <c r="F82" i="9"/>
  <c r="E82" i="9"/>
  <c r="D82" i="9"/>
  <c r="B82" i="9"/>
  <c r="C82" i="9"/>
  <c r="AP81" i="9"/>
  <c r="G81" i="9"/>
  <c r="F81" i="9"/>
  <c r="E81" i="9"/>
  <c r="D81" i="9"/>
  <c r="B81" i="9"/>
  <c r="C81" i="9"/>
  <c r="AP80" i="9"/>
  <c r="G80" i="9"/>
  <c r="F80" i="9"/>
  <c r="E80" i="9"/>
  <c r="D80" i="9"/>
  <c r="B80" i="9"/>
  <c r="C80" i="9"/>
  <c r="AP79" i="9"/>
  <c r="G79" i="9"/>
  <c r="F79" i="9"/>
  <c r="E79" i="9"/>
  <c r="D79" i="9"/>
  <c r="B79" i="9"/>
  <c r="C79" i="9"/>
  <c r="AP78" i="9"/>
  <c r="G78" i="9"/>
  <c r="F78" i="9"/>
  <c r="E78" i="9"/>
  <c r="D78" i="9"/>
  <c r="B78" i="9"/>
  <c r="C78" i="9"/>
  <c r="AP77" i="9"/>
  <c r="G77" i="9"/>
  <c r="F77" i="9"/>
  <c r="E77" i="9"/>
  <c r="D77" i="9"/>
  <c r="B77" i="9"/>
  <c r="C77" i="9"/>
  <c r="AP76" i="9"/>
  <c r="G76" i="9"/>
  <c r="F76" i="9"/>
  <c r="E76" i="9"/>
  <c r="D76" i="9"/>
  <c r="B76" i="9"/>
  <c r="C76" i="9"/>
  <c r="AP75" i="9"/>
  <c r="G75" i="9"/>
  <c r="F75" i="9"/>
  <c r="E75" i="9"/>
  <c r="D75" i="9"/>
  <c r="B75" i="9"/>
  <c r="C75" i="9"/>
  <c r="AP74" i="9"/>
  <c r="G74" i="9"/>
  <c r="F74" i="9"/>
  <c r="E74" i="9"/>
  <c r="D74" i="9"/>
  <c r="B74" i="9"/>
  <c r="C74" i="9"/>
  <c r="AP73" i="9"/>
  <c r="G73" i="9"/>
  <c r="F73" i="9"/>
  <c r="E73" i="9"/>
  <c r="D73" i="9"/>
  <c r="B73" i="9"/>
  <c r="C73" i="9"/>
  <c r="AP72" i="9"/>
  <c r="G72" i="9"/>
  <c r="F72" i="9"/>
  <c r="E72" i="9"/>
  <c r="D72" i="9"/>
  <c r="B72" i="9"/>
  <c r="C72" i="9"/>
  <c r="AP71" i="9"/>
  <c r="G71" i="9"/>
  <c r="F71" i="9"/>
  <c r="E71" i="9"/>
  <c r="D71" i="9"/>
  <c r="B71" i="9"/>
  <c r="C71" i="9"/>
  <c r="AP70" i="9"/>
  <c r="G70" i="9"/>
  <c r="F70" i="9"/>
  <c r="E70" i="9"/>
  <c r="D70" i="9"/>
  <c r="B70" i="9"/>
  <c r="C70" i="9"/>
  <c r="AP69" i="9"/>
  <c r="G69" i="9"/>
  <c r="F69" i="9"/>
  <c r="E69" i="9"/>
  <c r="D69" i="9"/>
  <c r="B69" i="9"/>
  <c r="C69" i="9"/>
  <c r="AP68" i="9"/>
  <c r="G68" i="9"/>
  <c r="F68" i="9"/>
  <c r="E68" i="9"/>
  <c r="D68" i="9"/>
  <c r="B68" i="9"/>
  <c r="C68" i="9"/>
  <c r="AP67" i="9"/>
  <c r="G67" i="9"/>
  <c r="F67" i="9"/>
  <c r="E67" i="9"/>
  <c r="D67" i="9"/>
  <c r="B67" i="9"/>
  <c r="C67" i="9"/>
  <c r="AP66" i="9"/>
  <c r="G66" i="9"/>
  <c r="F66" i="9"/>
  <c r="E66" i="9"/>
  <c r="D66" i="9"/>
  <c r="B66" i="9"/>
  <c r="C66" i="9"/>
  <c r="AP65" i="9"/>
  <c r="G65" i="9"/>
  <c r="F65" i="9"/>
  <c r="E65" i="9"/>
  <c r="D65" i="9"/>
  <c r="B65" i="9"/>
  <c r="C65" i="9"/>
  <c r="AP64" i="9"/>
  <c r="G64" i="9"/>
  <c r="F64" i="9"/>
  <c r="E64" i="9"/>
  <c r="D64" i="9"/>
  <c r="B64" i="9"/>
  <c r="C64" i="9"/>
  <c r="AP63" i="9"/>
  <c r="G63" i="9"/>
  <c r="F63" i="9"/>
  <c r="E63" i="9"/>
  <c r="D63" i="9"/>
  <c r="B63" i="9"/>
  <c r="C63" i="9"/>
  <c r="AP62" i="9"/>
  <c r="G62" i="9"/>
  <c r="F62" i="9"/>
  <c r="E62" i="9"/>
  <c r="D62" i="9"/>
  <c r="B62" i="9"/>
  <c r="C62" i="9"/>
  <c r="AP61" i="9"/>
  <c r="G61" i="9"/>
  <c r="F61" i="9"/>
  <c r="E61" i="9"/>
  <c r="D61" i="9"/>
  <c r="B61" i="9"/>
  <c r="C61" i="9"/>
  <c r="AP60" i="9"/>
  <c r="G60" i="9"/>
  <c r="F60" i="9"/>
  <c r="E60" i="9"/>
  <c r="D60" i="9"/>
  <c r="B60" i="9"/>
  <c r="C60" i="9"/>
  <c r="AP59" i="9"/>
  <c r="G59" i="9"/>
  <c r="F59" i="9"/>
  <c r="E59" i="9"/>
  <c r="D59" i="9"/>
  <c r="B59" i="9"/>
  <c r="C59" i="9"/>
  <c r="AP58" i="9"/>
  <c r="G58" i="9"/>
  <c r="F58" i="9"/>
  <c r="E58" i="9"/>
  <c r="D58" i="9"/>
  <c r="B58" i="9"/>
  <c r="C58" i="9"/>
  <c r="AP57" i="9"/>
  <c r="G57" i="9"/>
  <c r="F57" i="9"/>
  <c r="E57" i="9"/>
  <c r="D57" i="9"/>
  <c r="B57" i="9"/>
  <c r="C57" i="9"/>
  <c r="AP56" i="9"/>
  <c r="G56" i="9"/>
  <c r="F56" i="9"/>
  <c r="E56" i="9"/>
  <c r="D56" i="9"/>
  <c r="B56" i="9"/>
  <c r="C56" i="9"/>
  <c r="AP55" i="9"/>
  <c r="G55" i="9"/>
  <c r="F55" i="9"/>
  <c r="E55" i="9"/>
  <c r="D55" i="9"/>
  <c r="B55" i="9"/>
  <c r="C55" i="9"/>
  <c r="AP54" i="9"/>
  <c r="G54" i="9"/>
  <c r="F54" i="9"/>
  <c r="E54" i="9"/>
  <c r="D54" i="9"/>
  <c r="B54" i="9"/>
  <c r="C54" i="9"/>
  <c r="AP53" i="9"/>
  <c r="G53" i="9"/>
  <c r="F53" i="9"/>
  <c r="E53" i="9"/>
  <c r="D53" i="9"/>
  <c r="B53" i="9"/>
  <c r="C53" i="9"/>
  <c r="AP52" i="9"/>
  <c r="G52" i="9"/>
  <c r="F52" i="9"/>
  <c r="E52" i="9"/>
  <c r="D52" i="9"/>
  <c r="B52" i="9"/>
  <c r="C52" i="9"/>
  <c r="AP51" i="9"/>
  <c r="G51" i="9"/>
  <c r="F51" i="9"/>
  <c r="E51" i="9"/>
  <c r="D51" i="9"/>
  <c r="B51" i="9"/>
  <c r="C51" i="9"/>
  <c r="AP50" i="9"/>
  <c r="G50" i="9"/>
  <c r="F50" i="9"/>
  <c r="E50" i="9"/>
  <c r="D50" i="9"/>
  <c r="B50" i="9"/>
  <c r="C50" i="9"/>
  <c r="AP49" i="9"/>
  <c r="G49" i="9"/>
  <c r="F49" i="9"/>
  <c r="E49" i="9"/>
  <c r="D49" i="9"/>
  <c r="B49" i="9"/>
  <c r="C49" i="9"/>
  <c r="AP48" i="9"/>
  <c r="G48" i="9"/>
  <c r="F48" i="9"/>
  <c r="E48" i="9"/>
  <c r="D48" i="9"/>
  <c r="B48" i="9"/>
  <c r="C48" i="9"/>
  <c r="AP47" i="9"/>
  <c r="G47" i="9"/>
  <c r="F47" i="9"/>
  <c r="E47" i="9"/>
  <c r="D47" i="9"/>
  <c r="B47" i="9"/>
  <c r="C47" i="9"/>
  <c r="AP46" i="9"/>
  <c r="G46" i="9"/>
  <c r="F46" i="9"/>
  <c r="E46" i="9"/>
  <c r="D46" i="9"/>
  <c r="B46" i="9"/>
  <c r="C46" i="9"/>
  <c r="AP45" i="9"/>
  <c r="G45" i="9"/>
  <c r="F45" i="9"/>
  <c r="E45" i="9"/>
  <c r="D45" i="9"/>
  <c r="B45" i="9"/>
  <c r="C45" i="9"/>
  <c r="AP44" i="9"/>
  <c r="G44" i="9"/>
  <c r="F44" i="9"/>
  <c r="E44" i="9"/>
  <c r="D44" i="9"/>
  <c r="B44" i="9"/>
  <c r="C44" i="9"/>
  <c r="AP43" i="9"/>
  <c r="G43" i="9"/>
  <c r="F43" i="9"/>
  <c r="E43" i="9"/>
  <c r="D43" i="9"/>
  <c r="B43" i="9"/>
  <c r="C43" i="9"/>
  <c r="AP42" i="9"/>
  <c r="G42" i="9"/>
  <c r="F42" i="9"/>
  <c r="E42" i="9"/>
  <c r="D42" i="9"/>
  <c r="B42" i="9"/>
  <c r="C42" i="9"/>
  <c r="AP41" i="9"/>
  <c r="G41" i="9"/>
  <c r="F41" i="9"/>
  <c r="E41" i="9"/>
  <c r="D41" i="9"/>
  <c r="B41" i="9"/>
  <c r="C41" i="9"/>
  <c r="AP40" i="9"/>
  <c r="G40" i="9"/>
  <c r="F40" i="9"/>
  <c r="E40" i="9"/>
  <c r="D40" i="9"/>
  <c r="B40" i="9"/>
  <c r="C40" i="9"/>
  <c r="AP39" i="9"/>
  <c r="G39" i="9"/>
  <c r="F39" i="9"/>
  <c r="E39" i="9"/>
  <c r="D39" i="9"/>
  <c r="B39" i="9"/>
  <c r="C39" i="9"/>
  <c r="AP38" i="9"/>
  <c r="G38" i="9"/>
  <c r="F38" i="9"/>
  <c r="E38" i="9"/>
  <c r="D38" i="9"/>
  <c r="B38" i="9"/>
  <c r="C38" i="9"/>
  <c r="AP37" i="9"/>
  <c r="G37" i="9"/>
  <c r="F37" i="9"/>
  <c r="E37" i="9"/>
  <c r="D37" i="9"/>
  <c r="B37" i="9"/>
  <c r="C37" i="9"/>
  <c r="AP36" i="9"/>
  <c r="G36" i="9"/>
  <c r="F36" i="9"/>
  <c r="E36" i="9"/>
  <c r="D36" i="9"/>
  <c r="B36" i="9"/>
  <c r="C36" i="9"/>
  <c r="AP35" i="9"/>
  <c r="G35" i="9"/>
  <c r="F35" i="9"/>
  <c r="E35" i="9"/>
  <c r="D35" i="9"/>
  <c r="B35" i="9"/>
  <c r="C35" i="9"/>
  <c r="AP34" i="9"/>
  <c r="G34" i="9"/>
  <c r="F34" i="9"/>
  <c r="E34" i="9"/>
  <c r="D34" i="9"/>
  <c r="B34" i="9"/>
  <c r="C34" i="9"/>
  <c r="AP33" i="9"/>
  <c r="G33" i="9"/>
  <c r="F33" i="9"/>
  <c r="E33" i="9"/>
  <c r="D33" i="9"/>
  <c r="B33" i="9"/>
  <c r="C33" i="9"/>
  <c r="AP32" i="9"/>
  <c r="G32" i="9"/>
  <c r="F32" i="9"/>
  <c r="E32" i="9"/>
  <c r="D32" i="9"/>
  <c r="B32" i="9"/>
  <c r="C32" i="9"/>
  <c r="AP31" i="9"/>
  <c r="G31" i="9"/>
  <c r="F31" i="9"/>
  <c r="E31" i="9"/>
  <c r="D31" i="9"/>
  <c r="B31" i="9"/>
  <c r="C31" i="9"/>
  <c r="AP30" i="9"/>
  <c r="G30" i="9"/>
  <c r="F30" i="9"/>
  <c r="E30" i="9"/>
  <c r="D30" i="9"/>
  <c r="B30" i="9"/>
  <c r="C30" i="9"/>
  <c r="AP29" i="9"/>
  <c r="G29" i="9"/>
  <c r="F29" i="9"/>
  <c r="E29" i="9"/>
  <c r="D29" i="9"/>
  <c r="B29" i="9"/>
  <c r="C29" i="9"/>
  <c r="AP28" i="9"/>
  <c r="G28" i="9"/>
  <c r="F28" i="9"/>
  <c r="E28" i="9"/>
  <c r="D28" i="9"/>
  <c r="B28" i="9"/>
  <c r="C28" i="9"/>
  <c r="AP27" i="9"/>
  <c r="G27" i="9"/>
  <c r="F27" i="9"/>
  <c r="E27" i="9"/>
  <c r="D27" i="9"/>
  <c r="B27" i="9"/>
  <c r="C27" i="9"/>
  <c r="AP26" i="9"/>
  <c r="G26" i="9"/>
  <c r="F26" i="9"/>
  <c r="E26" i="9"/>
  <c r="D26" i="9"/>
  <c r="B26" i="9"/>
  <c r="C26" i="9"/>
  <c r="AP25" i="9"/>
  <c r="G25" i="9"/>
  <c r="F25" i="9"/>
  <c r="E25" i="9"/>
  <c r="D25" i="9"/>
  <c r="B25" i="9"/>
  <c r="C25" i="9"/>
  <c r="AP24" i="9"/>
  <c r="G24" i="9"/>
  <c r="F24" i="9"/>
  <c r="E24" i="9"/>
  <c r="D24" i="9"/>
  <c r="B24" i="9"/>
  <c r="C24" i="9"/>
  <c r="AP23" i="9"/>
  <c r="G23" i="9"/>
  <c r="F23" i="9"/>
  <c r="E23" i="9"/>
  <c r="D23" i="9"/>
  <c r="B23" i="9"/>
  <c r="C23" i="9"/>
  <c r="AP22" i="9"/>
  <c r="G22" i="9"/>
  <c r="F22" i="9"/>
  <c r="E22" i="9"/>
  <c r="D22" i="9"/>
  <c r="B22" i="9"/>
  <c r="C22" i="9"/>
  <c r="AP21" i="9"/>
  <c r="G21" i="9"/>
  <c r="F21" i="9"/>
  <c r="E21" i="9"/>
  <c r="D21" i="9"/>
  <c r="B21" i="9"/>
  <c r="C21" i="9"/>
  <c r="AP20" i="9"/>
  <c r="G20" i="9"/>
  <c r="F20" i="9"/>
  <c r="E20" i="9"/>
  <c r="D20" i="9"/>
  <c r="B20" i="9"/>
  <c r="C20" i="9"/>
  <c r="AP19" i="9"/>
  <c r="G19" i="9"/>
  <c r="F19" i="9"/>
  <c r="E19" i="9"/>
  <c r="D19" i="9"/>
  <c r="B19" i="9"/>
  <c r="C19" i="9"/>
  <c r="AP18" i="9"/>
  <c r="G18" i="9"/>
  <c r="F18" i="9"/>
  <c r="E18" i="9"/>
  <c r="D18" i="9"/>
  <c r="B18" i="9"/>
  <c r="C18" i="9"/>
  <c r="AP17" i="9"/>
  <c r="G17" i="9"/>
  <c r="F17" i="9"/>
  <c r="E17" i="9"/>
  <c r="D17" i="9"/>
  <c r="B17" i="9"/>
  <c r="C17" i="9"/>
  <c r="AP16" i="9"/>
  <c r="G16" i="9"/>
  <c r="F16" i="9"/>
  <c r="E16" i="9"/>
  <c r="D16" i="9"/>
  <c r="B16" i="9"/>
  <c r="C16" i="9"/>
  <c r="AP15" i="9"/>
  <c r="G15" i="9"/>
  <c r="F15" i="9"/>
  <c r="E15" i="9"/>
  <c r="D15" i="9"/>
  <c r="B15" i="9"/>
  <c r="C15" i="9"/>
  <c r="AP14" i="9"/>
  <c r="G14" i="9"/>
  <c r="F14" i="9"/>
  <c r="E14" i="9"/>
  <c r="D14" i="9"/>
  <c r="B14" i="9"/>
  <c r="C14" i="9"/>
  <c r="AP13" i="9"/>
  <c r="G13" i="9"/>
  <c r="F13" i="9"/>
  <c r="E13" i="9"/>
  <c r="D13" i="9"/>
  <c r="B13" i="9"/>
  <c r="C13" i="9"/>
  <c r="G12" i="9"/>
  <c r="F12" i="9"/>
  <c r="E12" i="9"/>
  <c r="D12" i="9"/>
  <c r="B12" i="9"/>
  <c r="C12" i="9"/>
  <c r="G11" i="9"/>
  <c r="F11" i="9"/>
  <c r="E11" i="9"/>
  <c r="D11" i="9"/>
  <c r="B11" i="9"/>
  <c r="C11" i="9"/>
  <c r="AP10" i="9"/>
  <c r="G10" i="9"/>
  <c r="F10" i="9"/>
  <c r="E10" i="9"/>
  <c r="D10" i="9"/>
  <c r="B10" i="9"/>
  <c r="C10" i="9"/>
  <c r="G9" i="9"/>
  <c r="F9" i="9"/>
  <c r="E9" i="9"/>
  <c r="D9" i="9"/>
  <c r="B9" i="9"/>
  <c r="C9" i="9"/>
  <c r="G8" i="9"/>
  <c r="F8" i="9"/>
  <c r="E8" i="9"/>
  <c r="D8" i="9"/>
  <c r="B8" i="9"/>
  <c r="C8" i="9"/>
  <c r="CR7" i="25"/>
  <c r="CZ35" i="25"/>
  <c r="N7" i="9"/>
  <c r="AD7" i="9"/>
  <c r="BD25" i="25"/>
  <c r="AA6" i="9"/>
  <c r="GA5" i="25"/>
  <c r="P4" i="9"/>
  <c r="AL4" i="9"/>
  <c r="CH1" i="25"/>
  <c r="FT5" i="25"/>
  <c r="O4" i="9"/>
  <c r="BJ1" i="25"/>
  <c r="FM5" i="25"/>
  <c r="N4" i="9"/>
  <c r="AL1" i="25"/>
  <c r="FF5" i="25"/>
  <c r="M4" i="9"/>
  <c r="L4" i="9"/>
  <c r="K4" i="9"/>
  <c r="L3" i="9"/>
  <c r="K3" i="9"/>
  <c r="D4" i="25"/>
  <c r="B3" i="9"/>
  <c r="E4" i="25"/>
  <c r="C3" i="9"/>
  <c r="A4" i="25"/>
  <c r="A3" i="9"/>
  <c r="G2" i="9"/>
  <c r="F2" i="9"/>
  <c r="J115" i="15"/>
  <c r="J113" i="15"/>
  <c r="GW34" i="25"/>
  <c r="J111" i="15"/>
  <c r="AG110" i="15"/>
  <c r="AF110" i="15"/>
  <c r="HH32" i="25"/>
  <c r="AE110" i="15"/>
  <c r="AD110" i="15"/>
  <c r="HF32" i="25"/>
  <c r="AC110" i="15"/>
  <c r="AB110" i="15"/>
  <c r="HD32" i="25"/>
  <c r="AA110" i="15"/>
  <c r="Z110" i="15"/>
  <c r="HB32" i="25"/>
  <c r="Y110" i="15"/>
  <c r="X110" i="15"/>
  <c r="GZ32" i="25"/>
  <c r="W110" i="15"/>
  <c r="V110" i="15"/>
  <c r="GX32" i="25"/>
  <c r="V109" i="15"/>
  <c r="GW31" i="25"/>
  <c r="J109"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U21" i="15"/>
  <c r="U20" i="15"/>
  <c r="U19" i="15"/>
  <c r="U18" i="15"/>
  <c r="U17" i="15"/>
  <c r="U16" i="15"/>
  <c r="U15" i="15"/>
  <c r="U14" i="15"/>
  <c r="U13" i="15"/>
  <c r="U12" i="15"/>
  <c r="U11" i="15"/>
  <c r="U10" i="15"/>
  <c r="U9" i="15"/>
  <c r="U8" i="15"/>
  <c r="A8" i="15"/>
  <c r="G2" i="15"/>
  <c r="B2" i="15"/>
  <c r="A1" i="15"/>
  <c r="GK118" i="25"/>
  <c r="CM119" i="25"/>
  <c r="HH20" i="25"/>
  <c r="CR119" i="25"/>
  <c r="HH21" i="25"/>
  <c r="CW119" i="25"/>
  <c r="HH22" i="25"/>
  <c r="BO119" i="25"/>
  <c r="BT119" i="25"/>
  <c r="HH17" i="25"/>
  <c r="BY119" i="25"/>
  <c r="HH18" i="25"/>
  <c r="AQ119" i="25"/>
  <c r="HH12" i="25"/>
  <c r="AV119" i="25"/>
  <c r="HH13" i="25"/>
  <c r="BA119" i="25"/>
  <c r="HH14" i="25"/>
  <c r="CM118" i="25"/>
  <c r="HG20" i="25"/>
  <c r="CR118" i="25"/>
  <c r="HG21" i="25"/>
  <c r="CW118" i="25"/>
  <c r="HG22" i="25"/>
  <c r="BO118" i="25"/>
  <c r="HG16" i="25"/>
  <c r="BT118" i="25"/>
  <c r="HG17" i="25"/>
  <c r="BY118" i="25"/>
  <c r="HG18" i="25"/>
  <c r="AQ118" i="25"/>
  <c r="HG12" i="25"/>
  <c r="AV118" i="25"/>
  <c r="HG13" i="25"/>
  <c r="BA118" i="25"/>
  <c r="HG14" i="25"/>
  <c r="CR117" i="25"/>
  <c r="CW117" i="25"/>
  <c r="CM117" i="25"/>
  <c r="BO117" i="25"/>
  <c r="BT117" i="25"/>
  <c r="BY117" i="25"/>
  <c r="AQ117" i="25"/>
  <c r="AV117" i="25"/>
  <c r="BA117" i="25"/>
  <c r="CM116" i="25"/>
  <c r="HF20" i="25"/>
  <c r="CR116" i="25"/>
  <c r="HF21" i="25"/>
  <c r="CW116" i="25"/>
  <c r="HF22" i="25"/>
  <c r="BO116" i="25"/>
  <c r="HF16" i="25"/>
  <c r="BT116" i="25"/>
  <c r="HF17" i="25"/>
  <c r="BY116" i="25"/>
  <c r="HF18" i="25"/>
  <c r="AQ116" i="25"/>
  <c r="HF12" i="25"/>
  <c r="AV116" i="25"/>
  <c r="HF14" i="25"/>
  <c r="BA116" i="25"/>
  <c r="CM115" i="25"/>
  <c r="HE20" i="25"/>
  <c r="CR115" i="25"/>
  <c r="HE21" i="25"/>
  <c r="CW115" i="25"/>
  <c r="HE22" i="25"/>
  <c r="BO115" i="25"/>
  <c r="HE16" i="25"/>
  <c r="BT115" i="25"/>
  <c r="HE17" i="25"/>
  <c r="BY115" i="25"/>
  <c r="HE18" i="25"/>
  <c r="AQ115" i="25"/>
  <c r="HE12" i="25"/>
  <c r="AV115" i="25"/>
  <c r="HE13" i="25"/>
  <c r="BA115" i="25"/>
  <c r="HE14" i="25"/>
  <c r="CM113" i="25"/>
  <c r="HA20" i="25"/>
  <c r="CN113" i="25"/>
  <c r="HB20" i="25"/>
  <c r="CO113" i="25"/>
  <c r="HC20" i="25"/>
  <c r="CP113" i="25"/>
  <c r="HD20" i="25"/>
  <c r="CR113" i="25"/>
  <c r="HA21" i="25"/>
  <c r="CS113" i="25"/>
  <c r="HB21" i="25"/>
  <c r="CT113" i="25"/>
  <c r="HC21" i="25"/>
  <c r="CU113" i="25"/>
  <c r="HD21" i="25"/>
  <c r="CW113" i="25"/>
  <c r="HA22" i="25"/>
  <c r="CX113" i="25"/>
  <c r="HB22" i="25"/>
  <c r="CY113" i="25"/>
  <c r="HC22" i="25"/>
  <c r="CZ113" i="25"/>
  <c r="HD22" i="25"/>
  <c r="CW111" i="25"/>
  <c r="CW114" i="25"/>
  <c r="GZ22" i="25"/>
  <c r="CR111" i="25"/>
  <c r="CR114" i="25"/>
  <c r="GZ21" i="25"/>
  <c r="CM111" i="25"/>
  <c r="CM114" i="25"/>
  <c r="GZ20" i="25"/>
  <c r="BO113" i="25"/>
  <c r="HA16" i="25"/>
  <c r="BP113" i="25"/>
  <c r="HB16" i="25"/>
  <c r="BQ113" i="25"/>
  <c r="HC16" i="25"/>
  <c r="BR113" i="25"/>
  <c r="HD16" i="25"/>
  <c r="BT113" i="25"/>
  <c r="HA17" i="25"/>
  <c r="BU113" i="25"/>
  <c r="HB17" i="25"/>
  <c r="BV113" i="25"/>
  <c r="HC17" i="25"/>
  <c r="BW113" i="25"/>
  <c r="HD17" i="25"/>
  <c r="BY113" i="25"/>
  <c r="HA18" i="25"/>
  <c r="BZ113" i="25"/>
  <c r="HB18" i="25"/>
  <c r="CA113" i="25"/>
  <c r="HC18" i="25"/>
  <c r="CB113" i="25"/>
  <c r="HD18" i="25"/>
  <c r="BY111" i="25"/>
  <c r="BY114" i="25"/>
  <c r="GZ18" i="25"/>
  <c r="BT111" i="25"/>
  <c r="BO111" i="25"/>
  <c r="BO114" i="25"/>
  <c r="GZ16" i="25"/>
  <c r="AQ113" i="25"/>
  <c r="HA12" i="25"/>
  <c r="AR113" i="25"/>
  <c r="HB12" i="25"/>
  <c r="AS113" i="25"/>
  <c r="HC12" i="25"/>
  <c r="AT113" i="25"/>
  <c r="HD12" i="25"/>
  <c r="AV113" i="25"/>
  <c r="HA13" i="25"/>
  <c r="AW113" i="25"/>
  <c r="HB13" i="25"/>
  <c r="AX113" i="25"/>
  <c r="HC13" i="25"/>
  <c r="AY113" i="25"/>
  <c r="HD13" i="25"/>
  <c r="BA113" i="25"/>
  <c r="HA14" i="25"/>
  <c r="BB113" i="25"/>
  <c r="HB14" i="25"/>
  <c r="BC113" i="25"/>
  <c r="HC14" i="25"/>
  <c r="BD113" i="25"/>
  <c r="HD14" i="25"/>
  <c r="BA111" i="25"/>
  <c r="BA114" i="25"/>
  <c r="GZ14" i="25"/>
  <c r="AV111" i="25"/>
  <c r="AV114" i="25"/>
  <c r="GZ13" i="25"/>
  <c r="AQ111" i="25"/>
  <c r="DT110" i="25"/>
  <c r="GV24" i="25"/>
  <c r="DG110" i="25"/>
  <c r="GV23" i="25"/>
  <c r="GV21" i="25"/>
  <c r="CH110" i="25"/>
  <c r="GV18" i="25"/>
  <c r="GV17" i="25"/>
  <c r="BJ110" i="25"/>
  <c r="GV15" i="25"/>
  <c r="GV13" i="25"/>
  <c r="GV12" i="25"/>
  <c r="AL110" i="25"/>
  <c r="GV11" i="25"/>
  <c r="X110" i="25"/>
  <c r="GV10" i="25"/>
  <c r="J110" i="25"/>
  <c r="DG109" i="25"/>
  <c r="CW109" i="25"/>
  <c r="GW22" i="25"/>
  <c r="CR109" i="25"/>
  <c r="GW21" i="25"/>
  <c r="CM109" i="25"/>
  <c r="GW20" i="25"/>
  <c r="BY109" i="25"/>
  <c r="GW18" i="25"/>
  <c r="BT109" i="25"/>
  <c r="GW17" i="25"/>
  <c r="BO109" i="25"/>
  <c r="GW16" i="25"/>
  <c r="B1984" i="33"/>
  <c r="BA109" i="25"/>
  <c r="GW14" i="25"/>
  <c r="AV109" i="25"/>
  <c r="GW13" i="25"/>
  <c r="AQ109" i="25"/>
  <c r="GW12" i="25"/>
  <c r="B2010" i="33"/>
  <c r="X109" i="25"/>
  <c r="GW10" i="25"/>
  <c r="J109" i="25"/>
  <c r="GW9" i="25"/>
  <c r="EA107" i="25"/>
  <c r="R107" i="25"/>
  <c r="S107" i="25"/>
  <c r="AF107" i="25"/>
  <c r="AG107" i="25"/>
  <c r="BB107" i="25"/>
  <c r="BG107" i="25"/>
  <c r="BZ107" i="25"/>
  <c r="CX107" i="25"/>
  <c r="DC107" i="25"/>
  <c r="DB107" i="25"/>
  <c r="DA107" i="25"/>
  <c r="CZ107" i="25"/>
  <c r="CD107" i="25"/>
  <c r="CC107" i="25"/>
  <c r="CB107" i="25"/>
  <c r="BF107" i="25"/>
  <c r="BE107" i="25"/>
  <c r="BD107" i="25"/>
  <c r="AI107" i="25"/>
  <c r="AH107" i="25"/>
  <c r="U107" i="25"/>
  <c r="T107" i="25"/>
  <c r="EA106" i="25"/>
  <c r="R106" i="25"/>
  <c r="S106" i="25"/>
  <c r="AF106" i="25"/>
  <c r="AG106" i="25"/>
  <c r="BB106" i="25"/>
  <c r="BZ106" i="25"/>
  <c r="CX106" i="25"/>
  <c r="DB106" i="25"/>
  <c r="DA106" i="25"/>
  <c r="CZ106" i="25"/>
  <c r="CD106" i="25"/>
  <c r="CC106" i="25"/>
  <c r="CB106" i="25"/>
  <c r="BF106" i="25"/>
  <c r="BE106" i="25"/>
  <c r="BD106" i="25"/>
  <c r="AI106" i="25"/>
  <c r="AH106" i="25"/>
  <c r="U106" i="25"/>
  <c r="T106" i="25"/>
  <c r="EA105" i="25"/>
  <c r="R105" i="25"/>
  <c r="S105" i="25"/>
  <c r="AF105" i="25"/>
  <c r="AG105" i="25"/>
  <c r="BB105" i="25"/>
  <c r="BG105" i="25"/>
  <c r="BZ105" i="25"/>
  <c r="CE105" i="25"/>
  <c r="CX105" i="25"/>
  <c r="DC105" i="25"/>
  <c r="DB105" i="25"/>
  <c r="DA105" i="25"/>
  <c r="CZ105" i="25"/>
  <c r="CD105" i="25"/>
  <c r="CC105" i="25"/>
  <c r="CB105" i="25"/>
  <c r="BF105" i="25"/>
  <c r="BE105" i="25"/>
  <c r="BD105" i="25"/>
  <c r="AI105" i="25"/>
  <c r="AH105" i="25"/>
  <c r="U105" i="25"/>
  <c r="T105" i="25"/>
  <c r="EA104" i="25"/>
  <c r="R104" i="25"/>
  <c r="S104" i="25"/>
  <c r="AF104" i="25"/>
  <c r="AG104" i="25"/>
  <c r="BB104" i="25"/>
  <c r="BG104" i="25"/>
  <c r="BZ104" i="25"/>
  <c r="CX104" i="25"/>
  <c r="DC104" i="25"/>
  <c r="DB104" i="25"/>
  <c r="DA104" i="25"/>
  <c r="CZ104" i="25"/>
  <c r="CD104" i="25"/>
  <c r="CC104" i="25"/>
  <c r="CB104" i="25"/>
  <c r="BF104" i="25"/>
  <c r="BE104" i="25"/>
  <c r="BD104" i="25"/>
  <c r="AI104" i="25"/>
  <c r="AH104" i="25"/>
  <c r="U104" i="25"/>
  <c r="T104" i="25"/>
  <c r="EA103" i="25"/>
  <c r="DX103" i="25"/>
  <c r="R103" i="25"/>
  <c r="S103" i="25"/>
  <c r="AF103" i="25"/>
  <c r="AG103" i="25"/>
  <c r="BB103" i="25"/>
  <c r="BG103" i="25"/>
  <c r="BZ103" i="25"/>
  <c r="CX103" i="25"/>
  <c r="DC103" i="25"/>
  <c r="DB103" i="25"/>
  <c r="DA103" i="25"/>
  <c r="CZ103" i="25"/>
  <c r="CD103" i="25"/>
  <c r="CC103" i="25"/>
  <c r="CB103" i="25"/>
  <c r="BF103" i="25"/>
  <c r="BE103" i="25"/>
  <c r="BD103" i="25"/>
  <c r="AI103" i="25"/>
  <c r="AH103" i="25"/>
  <c r="U103" i="25"/>
  <c r="T103" i="25"/>
  <c r="EA102" i="25"/>
  <c r="R102" i="25"/>
  <c r="S102" i="25"/>
  <c r="AF102" i="25"/>
  <c r="AG102" i="25"/>
  <c r="BB102" i="25"/>
  <c r="BZ102" i="25"/>
  <c r="CX102" i="25"/>
  <c r="DB102" i="25"/>
  <c r="DA102" i="25"/>
  <c r="CZ102" i="25"/>
  <c r="CD102" i="25"/>
  <c r="CC102" i="25"/>
  <c r="CB102" i="25"/>
  <c r="BF102" i="25"/>
  <c r="BE102" i="25"/>
  <c r="BD102" i="25"/>
  <c r="AI102" i="25"/>
  <c r="AH102" i="25"/>
  <c r="U102" i="25"/>
  <c r="T102" i="25"/>
  <c r="EA101" i="25"/>
  <c r="R101" i="25"/>
  <c r="S101" i="25"/>
  <c r="AF101" i="25"/>
  <c r="AG101" i="25"/>
  <c r="BB101" i="25"/>
  <c r="BG101" i="25"/>
  <c r="BZ101" i="25"/>
  <c r="CX101" i="25"/>
  <c r="DC101" i="25"/>
  <c r="DB101" i="25"/>
  <c r="DA101" i="25"/>
  <c r="CZ101" i="25"/>
  <c r="CE101" i="25"/>
  <c r="CD101" i="25"/>
  <c r="CC101" i="25"/>
  <c r="CB101" i="25"/>
  <c r="BS101" i="25"/>
  <c r="BF101" i="25"/>
  <c r="BE101" i="25"/>
  <c r="BD101" i="25"/>
  <c r="AI101" i="25"/>
  <c r="AH101" i="25"/>
  <c r="U101" i="25"/>
  <c r="T101" i="25"/>
  <c r="EA100" i="25"/>
  <c r="R100" i="25"/>
  <c r="S100" i="25"/>
  <c r="AF100" i="25"/>
  <c r="AG100" i="25"/>
  <c r="BB100" i="25"/>
  <c r="BZ100" i="25"/>
  <c r="CX100" i="25"/>
  <c r="DC100" i="25"/>
  <c r="DB100" i="25"/>
  <c r="DA100" i="25"/>
  <c r="CZ100" i="25"/>
  <c r="CD100" i="25"/>
  <c r="CC100" i="25"/>
  <c r="CB100" i="25"/>
  <c r="BF100" i="25"/>
  <c r="BE100" i="25"/>
  <c r="BD100" i="25"/>
  <c r="AI100" i="25"/>
  <c r="AH100" i="25"/>
  <c r="U100" i="25"/>
  <c r="T100" i="25"/>
  <c r="EA99" i="25"/>
  <c r="DX99" i="25"/>
  <c r="R99" i="25"/>
  <c r="S99" i="25"/>
  <c r="AF99" i="25"/>
  <c r="AG99" i="25"/>
  <c r="BB99" i="25"/>
  <c r="BG99" i="25"/>
  <c r="BZ99" i="25"/>
  <c r="CX99" i="25"/>
  <c r="DB99" i="25"/>
  <c r="DA99" i="25"/>
  <c r="CZ99" i="25"/>
  <c r="CE99" i="25"/>
  <c r="CD99" i="25"/>
  <c r="CC99" i="25"/>
  <c r="CB99" i="25"/>
  <c r="BS99" i="25"/>
  <c r="BF99" i="25"/>
  <c r="BE99" i="25"/>
  <c r="BD99" i="25"/>
  <c r="AI99" i="25"/>
  <c r="AH99" i="25"/>
  <c r="U99" i="25"/>
  <c r="T99" i="25"/>
  <c r="EA98" i="25"/>
  <c r="DX98" i="25"/>
  <c r="R98" i="25"/>
  <c r="S98" i="25"/>
  <c r="AF98" i="25"/>
  <c r="AG98" i="25"/>
  <c r="BB98" i="25"/>
  <c r="BZ98" i="25"/>
  <c r="CX98" i="25"/>
  <c r="DB98" i="25"/>
  <c r="DA98" i="25"/>
  <c r="CZ98" i="25"/>
  <c r="CE98" i="25"/>
  <c r="CD98" i="25"/>
  <c r="CC98" i="25"/>
  <c r="CB98" i="25"/>
  <c r="BS98" i="25"/>
  <c r="BF98" i="25"/>
  <c r="BE98" i="25"/>
  <c r="BD98" i="25"/>
  <c r="AI98" i="25"/>
  <c r="AH98" i="25"/>
  <c r="U98" i="25"/>
  <c r="T98" i="25"/>
  <c r="EA97" i="25"/>
  <c r="R97" i="25"/>
  <c r="S97" i="25"/>
  <c r="AF97" i="25"/>
  <c r="AG97" i="25"/>
  <c r="BB97" i="25"/>
  <c r="BZ97" i="25"/>
  <c r="CX97" i="25"/>
  <c r="DC97" i="25"/>
  <c r="DB97" i="25"/>
  <c r="DA97" i="25"/>
  <c r="CZ97" i="25"/>
  <c r="CE97" i="25"/>
  <c r="CD97" i="25"/>
  <c r="CC97" i="25"/>
  <c r="CB97" i="25"/>
  <c r="BS97" i="25"/>
  <c r="BF97" i="25"/>
  <c r="BE97" i="25"/>
  <c r="BD97" i="25"/>
  <c r="AI97" i="25"/>
  <c r="AH97" i="25"/>
  <c r="U97" i="25"/>
  <c r="T97" i="25"/>
  <c r="EA96" i="25"/>
  <c r="DX96" i="25"/>
  <c r="R96" i="25"/>
  <c r="S96" i="25"/>
  <c r="AF96" i="25"/>
  <c r="AG96" i="25"/>
  <c r="BB96" i="25"/>
  <c r="BZ96" i="25"/>
  <c r="CX96" i="25"/>
  <c r="DC96" i="25"/>
  <c r="DB96" i="25"/>
  <c r="DA96" i="25"/>
  <c r="CZ96" i="25"/>
  <c r="CD96" i="25"/>
  <c r="CC96" i="25"/>
  <c r="CB96" i="25"/>
  <c r="BF96" i="25"/>
  <c r="BE96" i="25"/>
  <c r="BD96" i="25"/>
  <c r="AI96" i="25"/>
  <c r="AH96" i="25"/>
  <c r="U96" i="25"/>
  <c r="T96" i="25"/>
  <c r="EA95" i="25"/>
  <c r="R95" i="25"/>
  <c r="S95" i="25"/>
  <c r="AF95" i="25"/>
  <c r="AG95" i="25"/>
  <c r="BB95" i="25"/>
  <c r="BG95" i="25"/>
  <c r="BZ95" i="25"/>
  <c r="CX95" i="25"/>
  <c r="DB95" i="25"/>
  <c r="DA95" i="25"/>
  <c r="CZ95" i="25"/>
  <c r="CE95" i="25"/>
  <c r="CD95" i="25"/>
  <c r="CC95" i="25"/>
  <c r="CB95" i="25"/>
  <c r="BS95" i="25"/>
  <c r="BF95" i="25"/>
  <c r="BE95" i="25"/>
  <c r="BD95" i="25"/>
  <c r="AI95" i="25"/>
  <c r="AH95" i="25"/>
  <c r="U95" i="25"/>
  <c r="T95" i="25"/>
  <c r="EA94" i="25"/>
  <c r="R94" i="25"/>
  <c r="S94" i="25"/>
  <c r="AF94" i="25"/>
  <c r="AG94" i="25"/>
  <c r="BB94" i="25"/>
  <c r="BZ94" i="25"/>
  <c r="CX94" i="25"/>
  <c r="DB94" i="25"/>
  <c r="DA94" i="25"/>
  <c r="CZ94" i="25"/>
  <c r="CE94" i="25"/>
  <c r="CD94" i="25"/>
  <c r="CC94" i="25"/>
  <c r="CB94" i="25"/>
  <c r="BS94" i="25"/>
  <c r="BF94" i="25"/>
  <c r="BE94" i="25"/>
  <c r="BD94" i="25"/>
  <c r="AI94" i="25"/>
  <c r="AH94" i="25"/>
  <c r="U94" i="25"/>
  <c r="T94" i="25"/>
  <c r="EA93" i="25"/>
  <c r="R93" i="25"/>
  <c r="S93" i="25"/>
  <c r="AF93" i="25"/>
  <c r="AG93" i="25"/>
  <c r="BB93" i="25"/>
  <c r="BZ93" i="25"/>
  <c r="CX93" i="25"/>
  <c r="DC93" i="25"/>
  <c r="DB93" i="25"/>
  <c r="DA93" i="25"/>
  <c r="CZ93" i="25"/>
  <c r="CE93" i="25"/>
  <c r="CD93" i="25"/>
  <c r="CC93" i="25"/>
  <c r="CB93" i="25"/>
  <c r="BS93" i="25"/>
  <c r="BF93" i="25"/>
  <c r="BE93" i="25"/>
  <c r="BD93" i="25"/>
  <c r="AI93" i="25"/>
  <c r="AH93" i="25"/>
  <c r="U93" i="25"/>
  <c r="T93" i="25"/>
  <c r="EA92" i="25"/>
  <c r="R92" i="25"/>
  <c r="S92" i="25"/>
  <c r="AF92" i="25"/>
  <c r="AG92" i="25"/>
  <c r="BB92" i="25"/>
  <c r="BZ92" i="25"/>
  <c r="CX92" i="25"/>
  <c r="DC92" i="25"/>
  <c r="DB92" i="25"/>
  <c r="DA92" i="25"/>
  <c r="CZ92" i="25"/>
  <c r="CD92" i="25"/>
  <c r="CC92" i="25"/>
  <c r="CB92" i="25"/>
  <c r="BF92" i="25"/>
  <c r="BE92" i="25"/>
  <c r="BD92" i="25"/>
  <c r="AI92" i="25"/>
  <c r="AH92" i="25"/>
  <c r="U92" i="25"/>
  <c r="T92" i="25"/>
  <c r="EA91" i="25"/>
  <c r="R91" i="25"/>
  <c r="S91" i="25"/>
  <c r="AF91" i="25"/>
  <c r="AG91" i="25"/>
  <c r="BB91" i="25"/>
  <c r="BG91" i="25"/>
  <c r="BZ91" i="25"/>
  <c r="CX91" i="25"/>
  <c r="DB91" i="25"/>
  <c r="DA91" i="25"/>
  <c r="CZ91" i="25"/>
  <c r="CE91" i="25"/>
  <c r="CD91" i="25"/>
  <c r="CC91" i="25"/>
  <c r="CB91" i="25"/>
  <c r="BS91" i="25"/>
  <c r="BF91" i="25"/>
  <c r="BE91" i="25"/>
  <c r="BD91" i="25"/>
  <c r="AI91" i="25"/>
  <c r="AH91" i="25"/>
  <c r="U91" i="25"/>
  <c r="T91" i="25"/>
  <c r="EA90" i="25"/>
  <c r="R90" i="25"/>
  <c r="S90" i="25"/>
  <c r="AF90" i="25"/>
  <c r="AG90" i="25"/>
  <c r="BB90" i="25"/>
  <c r="BZ90" i="25"/>
  <c r="CX90" i="25"/>
  <c r="DB90" i="25"/>
  <c r="DA90" i="25"/>
  <c r="CZ90" i="25"/>
  <c r="CE90" i="25"/>
  <c r="CD90" i="25"/>
  <c r="CC90" i="25"/>
  <c r="CB90" i="25"/>
  <c r="BS90" i="25"/>
  <c r="BF90" i="25"/>
  <c r="BE90" i="25"/>
  <c r="BD90" i="25"/>
  <c r="AI90" i="25"/>
  <c r="AH90" i="25"/>
  <c r="U90" i="25"/>
  <c r="T90" i="25"/>
  <c r="EA89" i="25"/>
  <c r="R89" i="25"/>
  <c r="S89" i="25"/>
  <c r="AF89" i="25"/>
  <c r="AG89" i="25"/>
  <c r="BB89" i="25"/>
  <c r="BZ89" i="25"/>
  <c r="CX89" i="25"/>
  <c r="DC89" i="25"/>
  <c r="DB89" i="25"/>
  <c r="DA89" i="25"/>
  <c r="CZ89" i="25"/>
  <c r="CE89" i="25"/>
  <c r="CD89" i="25"/>
  <c r="CC89" i="25"/>
  <c r="CB89" i="25"/>
  <c r="BS89" i="25"/>
  <c r="BF89" i="25"/>
  <c r="BE89" i="25"/>
  <c r="BD89" i="25"/>
  <c r="AI89" i="25"/>
  <c r="AH89" i="25"/>
  <c r="U89" i="25"/>
  <c r="T89" i="25"/>
  <c r="EA88" i="25"/>
  <c r="R88" i="25"/>
  <c r="S88" i="25"/>
  <c r="AF88" i="25"/>
  <c r="AG88" i="25"/>
  <c r="BB88" i="25"/>
  <c r="BZ88" i="25"/>
  <c r="CX88" i="25"/>
  <c r="DC88" i="25"/>
  <c r="DB88" i="25"/>
  <c r="DA88" i="25"/>
  <c r="CZ88" i="25"/>
  <c r="CD88" i="25"/>
  <c r="CC88" i="25"/>
  <c r="CB88" i="25"/>
  <c r="BF88" i="25"/>
  <c r="BE88" i="25"/>
  <c r="BD88" i="25"/>
  <c r="AI88" i="25"/>
  <c r="AH88" i="25"/>
  <c r="U88" i="25"/>
  <c r="T88" i="25"/>
  <c r="EA87" i="25"/>
  <c r="R87" i="25"/>
  <c r="S87" i="25"/>
  <c r="AF87" i="25"/>
  <c r="AG87" i="25"/>
  <c r="BB87" i="25"/>
  <c r="BG87" i="25"/>
  <c r="BZ87" i="25"/>
  <c r="CX87" i="25"/>
  <c r="DB87" i="25"/>
  <c r="DA87" i="25"/>
  <c r="CZ87" i="25"/>
  <c r="CE87" i="25"/>
  <c r="CD87" i="25"/>
  <c r="CC87" i="25"/>
  <c r="CB87" i="25"/>
  <c r="BS87" i="25"/>
  <c r="BF87" i="25"/>
  <c r="BE87" i="25"/>
  <c r="BD87" i="25"/>
  <c r="AI87" i="25"/>
  <c r="AH87" i="25"/>
  <c r="U87" i="25"/>
  <c r="T87" i="25"/>
  <c r="EA86" i="25"/>
  <c r="DX86" i="25"/>
  <c r="R86" i="25"/>
  <c r="S86" i="25"/>
  <c r="AF86" i="25"/>
  <c r="AG86" i="25"/>
  <c r="BB86" i="25"/>
  <c r="BZ86" i="25"/>
  <c r="CX86" i="25"/>
  <c r="DB86" i="25"/>
  <c r="DA86" i="25"/>
  <c r="CZ86" i="25"/>
  <c r="CE86" i="25"/>
  <c r="CD86" i="25"/>
  <c r="CC86" i="25"/>
  <c r="CB86" i="25"/>
  <c r="BS86" i="25"/>
  <c r="BF86" i="25"/>
  <c r="BE86" i="25"/>
  <c r="BD86" i="25"/>
  <c r="AI86" i="25"/>
  <c r="AH86" i="25"/>
  <c r="U86" i="25"/>
  <c r="T86" i="25"/>
  <c r="EA85" i="25"/>
  <c r="R85" i="25"/>
  <c r="S85" i="25"/>
  <c r="AF85" i="25"/>
  <c r="AG85" i="25"/>
  <c r="BB85" i="25"/>
  <c r="BZ85" i="25"/>
  <c r="CX85" i="25"/>
  <c r="DC85" i="25"/>
  <c r="DB85" i="25"/>
  <c r="DA85" i="25"/>
  <c r="CZ85" i="25"/>
  <c r="CE85" i="25"/>
  <c r="CD85" i="25"/>
  <c r="CC85" i="25"/>
  <c r="CB85" i="25"/>
  <c r="BS85" i="25"/>
  <c r="BF85" i="25"/>
  <c r="BE85" i="25"/>
  <c r="BD85" i="25"/>
  <c r="AI85" i="25"/>
  <c r="AH85" i="25"/>
  <c r="U85" i="25"/>
  <c r="T85" i="25"/>
  <c r="EA84" i="25"/>
  <c r="R84" i="25"/>
  <c r="S84" i="25"/>
  <c r="AF84" i="25"/>
  <c r="AG84" i="25"/>
  <c r="BB84" i="25"/>
  <c r="BZ84" i="25"/>
  <c r="CX84" i="25"/>
  <c r="DC84" i="25"/>
  <c r="DB84" i="25"/>
  <c r="DA84" i="25"/>
  <c r="CZ84" i="25"/>
  <c r="CD84" i="25"/>
  <c r="CC84" i="25"/>
  <c r="CB84" i="25"/>
  <c r="BF84" i="25"/>
  <c r="BE84" i="25"/>
  <c r="BD84" i="25"/>
  <c r="AI84" i="25"/>
  <c r="AH84" i="25"/>
  <c r="U84" i="25"/>
  <c r="T84" i="25"/>
  <c r="EA83" i="25"/>
  <c r="R83" i="25"/>
  <c r="S83" i="25"/>
  <c r="AF83" i="25"/>
  <c r="AG83" i="25"/>
  <c r="BB83" i="25"/>
  <c r="BG83" i="25"/>
  <c r="BZ83" i="25"/>
  <c r="CX83" i="25"/>
  <c r="DB83" i="25"/>
  <c r="DA83" i="25"/>
  <c r="CZ83" i="25"/>
  <c r="CE83" i="25"/>
  <c r="CD83" i="25"/>
  <c r="CC83" i="25"/>
  <c r="CB83" i="25"/>
  <c r="BS83" i="25"/>
  <c r="BF83" i="25"/>
  <c r="BE83" i="25"/>
  <c r="BD83" i="25"/>
  <c r="AI83" i="25"/>
  <c r="AH83" i="25"/>
  <c r="U83" i="25"/>
  <c r="T83" i="25"/>
  <c r="EA82" i="25"/>
  <c r="R82" i="25"/>
  <c r="S82" i="25"/>
  <c r="AF82" i="25"/>
  <c r="AG82" i="25"/>
  <c r="BB82" i="25"/>
  <c r="BZ82" i="25"/>
  <c r="BS82" i="25"/>
  <c r="CX82" i="25"/>
  <c r="CZ82" i="25"/>
  <c r="CE82" i="25"/>
  <c r="CC82" i="25"/>
  <c r="CB82" i="25"/>
  <c r="BE82" i="25"/>
  <c r="BD82" i="25"/>
  <c r="AI82" i="25"/>
  <c r="U82" i="25"/>
  <c r="EA81" i="25"/>
  <c r="R81" i="25"/>
  <c r="S81" i="25"/>
  <c r="AF81" i="25"/>
  <c r="AG81" i="25"/>
  <c r="BB81" i="25"/>
  <c r="BZ81" i="25"/>
  <c r="CE81" i="25"/>
  <c r="CX81" i="25"/>
  <c r="CZ81" i="25"/>
  <c r="CC81" i="25"/>
  <c r="CB81" i="25"/>
  <c r="BE81" i="25"/>
  <c r="BD81" i="25"/>
  <c r="AI81" i="25"/>
  <c r="AH81" i="25"/>
  <c r="U81" i="25"/>
  <c r="T81" i="25"/>
  <c r="EA80" i="25"/>
  <c r="R80" i="25"/>
  <c r="S80" i="25"/>
  <c r="AF80" i="25"/>
  <c r="AG80" i="25"/>
  <c r="BB80" i="25"/>
  <c r="BZ80" i="25"/>
  <c r="CX80" i="25"/>
  <c r="DC80" i="25"/>
  <c r="CZ80" i="25"/>
  <c r="CC80" i="25"/>
  <c r="CB80" i="25"/>
  <c r="BE80" i="25"/>
  <c r="BD80" i="25"/>
  <c r="AI80" i="25"/>
  <c r="U80" i="25"/>
  <c r="EA79" i="25"/>
  <c r="R79" i="25"/>
  <c r="S79" i="25"/>
  <c r="AF79" i="25"/>
  <c r="AG79" i="25"/>
  <c r="BB79" i="25"/>
  <c r="AU79" i="25"/>
  <c r="BZ79" i="25"/>
  <c r="CE79" i="25"/>
  <c r="CX79" i="25"/>
  <c r="CB79" i="25"/>
  <c r="BE79" i="25"/>
  <c r="BD79" i="25"/>
  <c r="AI79" i="25"/>
  <c r="U79" i="25"/>
  <c r="EA78" i="25"/>
  <c r="R78" i="25"/>
  <c r="S78" i="25"/>
  <c r="AF78" i="25"/>
  <c r="AG78" i="25"/>
  <c r="BB78" i="25"/>
  <c r="BZ78" i="25"/>
  <c r="CX78" i="25"/>
  <c r="CB78" i="25"/>
  <c r="BE78" i="25"/>
  <c r="BD78" i="25"/>
  <c r="AI78" i="25"/>
  <c r="U78" i="25"/>
  <c r="EA77" i="25"/>
  <c r="R77" i="25"/>
  <c r="S77" i="25"/>
  <c r="AF77" i="25"/>
  <c r="AG77" i="25"/>
  <c r="BB77" i="25"/>
  <c r="AU77" i="25"/>
  <c r="BZ77" i="25"/>
  <c r="CE77" i="25"/>
  <c r="CX77" i="25"/>
  <c r="CQ77" i="25"/>
  <c r="CB77" i="25"/>
  <c r="BE77" i="25"/>
  <c r="BD77" i="25"/>
  <c r="AI77" i="25"/>
  <c r="U77" i="25"/>
  <c r="EA76" i="25"/>
  <c r="R76" i="25"/>
  <c r="S76" i="25"/>
  <c r="AF76" i="25"/>
  <c r="AG76" i="25"/>
  <c r="BB76" i="25"/>
  <c r="BZ76" i="25"/>
  <c r="CE76" i="25"/>
  <c r="CX76" i="25"/>
  <c r="CB76" i="25"/>
  <c r="BE76" i="25"/>
  <c r="BD76" i="25"/>
  <c r="AI76" i="25"/>
  <c r="U76" i="25"/>
  <c r="EA75" i="25"/>
  <c r="R75" i="25"/>
  <c r="S75" i="25"/>
  <c r="AF75" i="25"/>
  <c r="AG75" i="25"/>
  <c r="BB75" i="25"/>
  <c r="AU75" i="25"/>
  <c r="BZ75" i="25"/>
  <c r="CE75" i="25"/>
  <c r="CX75" i="25"/>
  <c r="CB75" i="25"/>
  <c r="BE75" i="25"/>
  <c r="BD75" i="25"/>
  <c r="AI75" i="25"/>
  <c r="U75" i="25"/>
  <c r="EA74" i="25"/>
  <c r="R74" i="25"/>
  <c r="S74" i="25"/>
  <c r="AF74" i="25"/>
  <c r="AG74" i="25"/>
  <c r="BB74" i="25"/>
  <c r="BZ74" i="25"/>
  <c r="CE74" i="25"/>
  <c r="CX74" i="25"/>
  <c r="DA74" i="25"/>
  <c r="CZ74" i="25"/>
  <c r="CB74" i="25"/>
  <c r="BE74" i="25"/>
  <c r="AI74" i="25"/>
  <c r="U74" i="25"/>
  <c r="EA73" i="25"/>
  <c r="R73" i="25"/>
  <c r="S73" i="25"/>
  <c r="AF73" i="25"/>
  <c r="AG73" i="25"/>
  <c r="BB73" i="25"/>
  <c r="AU73" i="25"/>
  <c r="BZ73" i="25"/>
  <c r="CE73" i="25"/>
  <c r="CX73" i="25"/>
  <c r="CZ73" i="25"/>
  <c r="CB73" i="25"/>
  <c r="BE73" i="25"/>
  <c r="AI73" i="25"/>
  <c r="U73" i="25"/>
  <c r="EA72" i="25"/>
  <c r="R72" i="25"/>
  <c r="S72" i="25"/>
  <c r="AF72" i="25"/>
  <c r="AG72" i="25"/>
  <c r="BB72" i="25"/>
  <c r="BZ72" i="25"/>
  <c r="CX72" i="25"/>
  <c r="CZ72" i="25"/>
  <c r="CE72" i="25"/>
  <c r="CB72" i="25"/>
  <c r="BS72" i="25"/>
  <c r="BE72" i="25"/>
  <c r="AI72" i="25"/>
  <c r="U72" i="25"/>
  <c r="EA71" i="25"/>
  <c r="DX71" i="25"/>
  <c r="R71" i="25"/>
  <c r="S71" i="25"/>
  <c r="AF71" i="25"/>
  <c r="AG71" i="25"/>
  <c r="BB71" i="25"/>
  <c r="AU71" i="25"/>
  <c r="BZ71" i="25"/>
  <c r="CE71" i="25"/>
  <c r="CX71" i="25"/>
  <c r="CZ71" i="25"/>
  <c r="CB71" i="25"/>
  <c r="BE71" i="25"/>
  <c r="AI71" i="25"/>
  <c r="U71" i="25"/>
  <c r="EA70" i="25"/>
  <c r="R70" i="25"/>
  <c r="S70" i="25"/>
  <c r="AF70" i="25"/>
  <c r="AG70" i="25"/>
  <c r="BB70" i="25"/>
  <c r="BZ70" i="25"/>
  <c r="CX70" i="25"/>
  <c r="CZ70" i="25"/>
  <c r="CE70" i="25"/>
  <c r="CB70" i="25"/>
  <c r="BS70" i="25"/>
  <c r="BE70" i="25"/>
  <c r="AI70" i="25"/>
  <c r="U70" i="25"/>
  <c r="EA69" i="25"/>
  <c r="R69" i="25"/>
  <c r="S69" i="25"/>
  <c r="AF69" i="25"/>
  <c r="AG69" i="25"/>
  <c r="BB69" i="25"/>
  <c r="AU69" i="25"/>
  <c r="BZ69" i="25"/>
  <c r="CE69" i="25"/>
  <c r="CX69" i="25"/>
  <c r="CQ69" i="25"/>
  <c r="CZ69" i="25"/>
  <c r="CB69" i="25"/>
  <c r="BE69" i="25"/>
  <c r="AI69" i="25"/>
  <c r="U69" i="25"/>
  <c r="EA68" i="25"/>
  <c r="R68" i="25"/>
  <c r="S68" i="25"/>
  <c r="AF68" i="25"/>
  <c r="AG68" i="25"/>
  <c r="BB68" i="25"/>
  <c r="BZ68" i="25"/>
  <c r="CX68" i="25"/>
  <c r="CZ68" i="25"/>
  <c r="CE68" i="25"/>
  <c r="CB68" i="25"/>
  <c r="BS68" i="25"/>
  <c r="BE68" i="25"/>
  <c r="AI68" i="25"/>
  <c r="U68" i="25"/>
  <c r="EA67" i="25"/>
  <c r="DR67" i="25"/>
  <c r="R67" i="25"/>
  <c r="S67" i="25"/>
  <c r="AF67" i="25"/>
  <c r="AG67" i="25"/>
  <c r="BB67" i="25"/>
  <c r="AU67" i="25"/>
  <c r="BZ67" i="25"/>
  <c r="CE67" i="25"/>
  <c r="CX67" i="25"/>
  <c r="CZ67" i="25"/>
  <c r="CB67" i="25"/>
  <c r="BE67" i="25"/>
  <c r="AI67" i="25"/>
  <c r="U67" i="25"/>
  <c r="EA66" i="25"/>
  <c r="R66" i="25"/>
  <c r="S66" i="25"/>
  <c r="AF66" i="25"/>
  <c r="AG66" i="25"/>
  <c r="BB66" i="25"/>
  <c r="BZ66" i="25"/>
  <c r="CX66" i="25"/>
  <c r="CZ66" i="25"/>
  <c r="CE66" i="25"/>
  <c r="CB66" i="25"/>
  <c r="BS66" i="25"/>
  <c r="BE66" i="25"/>
  <c r="AI66" i="25"/>
  <c r="U66" i="25"/>
  <c r="EA65" i="25"/>
  <c r="R65" i="25"/>
  <c r="S65" i="25"/>
  <c r="AF65" i="25"/>
  <c r="AG65" i="25"/>
  <c r="BB65" i="25"/>
  <c r="AU65" i="25"/>
  <c r="BZ65" i="25"/>
  <c r="CE65" i="25"/>
  <c r="CX65" i="25"/>
  <c r="CZ65" i="25"/>
  <c r="CB65" i="25"/>
  <c r="BE65" i="25"/>
  <c r="AI65" i="25"/>
  <c r="U65" i="25"/>
  <c r="EA64" i="25"/>
  <c r="R64" i="25"/>
  <c r="S64" i="25"/>
  <c r="AF64" i="25"/>
  <c r="AG64" i="25"/>
  <c r="BB64" i="25"/>
  <c r="BZ64" i="25"/>
  <c r="CX64" i="25"/>
  <c r="CZ64" i="25"/>
  <c r="CE64" i="25"/>
  <c r="CB64" i="25"/>
  <c r="BS64" i="25"/>
  <c r="BE64" i="25"/>
  <c r="AI64" i="25"/>
  <c r="U64" i="25"/>
  <c r="EA63" i="25"/>
  <c r="R63" i="25"/>
  <c r="S63" i="25"/>
  <c r="AF63" i="25"/>
  <c r="AG63" i="25"/>
  <c r="BB63" i="25"/>
  <c r="AU63" i="25"/>
  <c r="BZ63" i="25"/>
  <c r="CE63" i="25"/>
  <c r="CX63" i="25"/>
  <c r="CZ63" i="25"/>
  <c r="CB63" i="25"/>
  <c r="BE63" i="25"/>
  <c r="AI63" i="25"/>
  <c r="U63" i="25"/>
  <c r="EA62" i="25"/>
  <c r="R62" i="25"/>
  <c r="S62" i="25"/>
  <c r="AF62" i="25"/>
  <c r="AG62" i="25"/>
  <c r="BB62" i="25"/>
  <c r="BZ62" i="25"/>
  <c r="CX62" i="25"/>
  <c r="CZ62" i="25"/>
  <c r="CE62" i="25"/>
  <c r="CB62" i="25"/>
  <c r="BS62" i="25"/>
  <c r="BE62" i="25"/>
  <c r="AI62" i="25"/>
  <c r="U62" i="25"/>
  <c r="EA61" i="25"/>
  <c r="R61" i="25"/>
  <c r="S61" i="25"/>
  <c r="AF61" i="25"/>
  <c r="AG61" i="25"/>
  <c r="BB61" i="25"/>
  <c r="AU61" i="25"/>
  <c r="BZ61" i="25"/>
  <c r="CE61" i="25"/>
  <c r="CX61" i="25"/>
  <c r="DC61" i="25"/>
  <c r="CZ61" i="25"/>
  <c r="CB61" i="25"/>
  <c r="BE61" i="25"/>
  <c r="AI61" i="25"/>
  <c r="U61" i="25"/>
  <c r="EA60" i="25"/>
  <c r="DJ60" i="25"/>
  <c r="DL60" i="25"/>
  <c r="DN60" i="25"/>
  <c r="R60" i="25"/>
  <c r="S60" i="25"/>
  <c r="AF60" i="25"/>
  <c r="AG60" i="25"/>
  <c r="BB60" i="25"/>
  <c r="BZ60" i="25"/>
  <c r="CX60" i="25"/>
  <c r="CZ60" i="25"/>
  <c r="CE60" i="25"/>
  <c r="CB60" i="25"/>
  <c r="BS60" i="25"/>
  <c r="BE60" i="25"/>
  <c r="AI60" i="25"/>
  <c r="U60" i="25"/>
  <c r="EA59" i="25"/>
  <c r="R59" i="25"/>
  <c r="S59" i="25"/>
  <c r="AF59" i="25"/>
  <c r="AG59" i="25"/>
  <c r="BB59" i="25"/>
  <c r="AU59" i="25"/>
  <c r="BZ59" i="25"/>
  <c r="CE59" i="25"/>
  <c r="CX59" i="25"/>
  <c r="CZ59" i="25"/>
  <c r="CB59" i="25"/>
  <c r="BE59" i="25"/>
  <c r="AI59" i="25"/>
  <c r="U59" i="25"/>
  <c r="EA58" i="25"/>
  <c r="R58" i="25"/>
  <c r="S58" i="25"/>
  <c r="AF58" i="25"/>
  <c r="AG58" i="25"/>
  <c r="BB58" i="25"/>
  <c r="BZ58" i="25"/>
  <c r="CX58" i="25"/>
  <c r="CZ58" i="25"/>
  <c r="CE58" i="25"/>
  <c r="CB58" i="25"/>
  <c r="BS58" i="25"/>
  <c r="BE58" i="25"/>
  <c r="AI58" i="25"/>
  <c r="U58" i="25"/>
  <c r="EA57" i="25"/>
  <c r="R57" i="25"/>
  <c r="S57" i="25"/>
  <c r="AF57" i="25"/>
  <c r="AG57" i="25"/>
  <c r="BB57" i="25"/>
  <c r="AU57" i="25"/>
  <c r="BZ57" i="25"/>
  <c r="CE57" i="25"/>
  <c r="CX57" i="25"/>
  <c r="CZ57" i="25"/>
  <c r="CB57" i="25"/>
  <c r="BE57" i="25"/>
  <c r="AI57" i="25"/>
  <c r="U57" i="25"/>
  <c r="EA56" i="25"/>
  <c r="R56" i="25"/>
  <c r="S56" i="25"/>
  <c r="AF56" i="25"/>
  <c r="AG56" i="25"/>
  <c r="BB56" i="25"/>
  <c r="BZ56" i="25"/>
  <c r="CX56" i="25"/>
  <c r="CZ56" i="25"/>
  <c r="CE56" i="25"/>
  <c r="CB56" i="25"/>
  <c r="BS56" i="25"/>
  <c r="BE56" i="25"/>
  <c r="AI56" i="25"/>
  <c r="U56" i="25"/>
  <c r="EA55" i="25"/>
  <c r="DW55" i="25"/>
  <c r="R55" i="25"/>
  <c r="S55" i="25"/>
  <c r="AF55" i="25"/>
  <c r="AG55" i="25"/>
  <c r="BB55" i="25"/>
  <c r="BZ55" i="25"/>
  <c r="CX55" i="25"/>
  <c r="CB55" i="25"/>
  <c r="BE55" i="25"/>
  <c r="BD55" i="25"/>
  <c r="AI55" i="25"/>
  <c r="U55" i="25"/>
  <c r="EA54" i="25"/>
  <c r="R54" i="25"/>
  <c r="S54" i="25"/>
  <c r="AF54" i="25"/>
  <c r="AG54" i="25"/>
  <c r="BB54" i="25"/>
  <c r="BZ54" i="25"/>
  <c r="CX54" i="25"/>
  <c r="CZ54" i="25"/>
  <c r="CE54" i="25"/>
  <c r="CB54" i="25"/>
  <c r="BS54" i="25"/>
  <c r="BE54" i="25"/>
  <c r="AI54" i="25"/>
  <c r="U54" i="25"/>
  <c r="EA53" i="25"/>
  <c r="R53" i="25"/>
  <c r="S53" i="25"/>
  <c r="AF53" i="25"/>
  <c r="AG53" i="25"/>
  <c r="BB53" i="25"/>
  <c r="BZ53" i="25"/>
  <c r="CE53" i="25"/>
  <c r="CX53" i="25"/>
  <c r="CB53" i="25"/>
  <c r="BE53" i="25"/>
  <c r="BD53" i="25"/>
  <c r="AI53" i="25"/>
  <c r="U53" i="25"/>
  <c r="EA52" i="25"/>
  <c r="DY52" i="25"/>
  <c r="R52" i="25"/>
  <c r="S52" i="25"/>
  <c r="AF52" i="25"/>
  <c r="AG52" i="25"/>
  <c r="BB52" i="25"/>
  <c r="BZ52" i="25"/>
  <c r="CX52" i="25"/>
  <c r="CB52" i="25"/>
  <c r="BE52" i="25"/>
  <c r="BD52" i="25"/>
  <c r="AI52" i="25"/>
  <c r="U52" i="25"/>
  <c r="EA51" i="25"/>
  <c r="R51" i="25"/>
  <c r="S51" i="25"/>
  <c r="AF51" i="25"/>
  <c r="AG51" i="25"/>
  <c r="BB51" i="25"/>
  <c r="BZ51" i="25"/>
  <c r="CX51" i="25"/>
  <c r="CZ51" i="25"/>
  <c r="CE51" i="25"/>
  <c r="CB51" i="25"/>
  <c r="BS51" i="25"/>
  <c r="BE51" i="25"/>
  <c r="AI51" i="25"/>
  <c r="U51" i="25"/>
  <c r="EA50" i="25"/>
  <c r="DY50" i="25"/>
  <c r="R50" i="25"/>
  <c r="S50" i="25"/>
  <c r="AF50" i="25"/>
  <c r="AG50" i="25"/>
  <c r="BB50" i="25"/>
  <c r="BZ50" i="25"/>
  <c r="CX50" i="25"/>
  <c r="CZ50" i="25"/>
  <c r="CE50" i="25"/>
  <c r="CB50" i="25"/>
  <c r="BS50" i="25"/>
  <c r="BE50" i="25"/>
  <c r="AI50" i="25"/>
  <c r="U50" i="25"/>
  <c r="EA49" i="25"/>
  <c r="DX49" i="25"/>
  <c r="R49" i="25"/>
  <c r="S49" i="25"/>
  <c r="AF49" i="25"/>
  <c r="AG49" i="25"/>
  <c r="BB49" i="25"/>
  <c r="BZ49" i="25"/>
  <c r="CE49" i="25"/>
  <c r="CX49" i="25"/>
  <c r="CM7" i="25"/>
  <c r="CP7" i="25"/>
  <c r="CB49" i="25"/>
  <c r="BD49" i="25"/>
  <c r="AI49" i="25"/>
  <c r="U49" i="25"/>
  <c r="EA48" i="25"/>
  <c r="R48" i="25"/>
  <c r="S48" i="25"/>
  <c r="AF48" i="25"/>
  <c r="AG48" i="25"/>
  <c r="BB48" i="25"/>
  <c r="AU48" i="25"/>
  <c r="BZ48" i="25"/>
  <c r="CE48" i="25"/>
  <c r="CX48" i="25"/>
  <c r="CB48" i="25"/>
  <c r="BD48" i="25"/>
  <c r="AI48" i="25"/>
  <c r="U48" i="25"/>
  <c r="EA47" i="25"/>
  <c r="R47" i="25"/>
  <c r="S47" i="25"/>
  <c r="AF47" i="25"/>
  <c r="AG47" i="25"/>
  <c r="BB47" i="25"/>
  <c r="AU47" i="25"/>
  <c r="BZ47" i="25"/>
  <c r="CE47" i="25"/>
  <c r="CX47" i="25"/>
  <c r="CB47" i="25"/>
  <c r="BD47" i="25"/>
  <c r="AI47" i="25"/>
  <c r="U47" i="25"/>
  <c r="EA46" i="25"/>
  <c r="R46" i="25"/>
  <c r="S46" i="25"/>
  <c r="AF46" i="25"/>
  <c r="AG46" i="25"/>
  <c r="BB46" i="25"/>
  <c r="BZ46" i="25"/>
  <c r="CE46" i="25"/>
  <c r="CX46" i="25"/>
  <c r="CB46" i="25"/>
  <c r="BD46" i="25"/>
  <c r="AI46" i="25"/>
  <c r="U46" i="25"/>
  <c r="HJ32" i="25"/>
  <c r="HI32" i="25"/>
  <c r="HG32" i="25"/>
  <c r="HE32" i="25"/>
  <c r="HC32" i="25"/>
  <c r="HA32" i="25"/>
  <c r="GY32" i="25"/>
  <c r="EA45" i="25"/>
  <c r="R45" i="25"/>
  <c r="S45" i="25"/>
  <c r="AF45" i="25"/>
  <c r="AG45" i="25"/>
  <c r="BB45" i="25"/>
  <c r="BZ45" i="25"/>
  <c r="CX45" i="25"/>
  <c r="CZ45" i="25"/>
  <c r="CE45" i="25"/>
  <c r="CB45" i="25"/>
  <c r="BS45" i="25"/>
  <c r="AI45" i="25"/>
  <c r="U45" i="25"/>
  <c r="EA44" i="25"/>
  <c r="R44" i="25"/>
  <c r="S44" i="25"/>
  <c r="AF44" i="25"/>
  <c r="AG44" i="25"/>
  <c r="BB44" i="25"/>
  <c r="BZ44" i="25"/>
  <c r="CE44" i="25"/>
  <c r="CX44" i="25"/>
  <c r="CZ44" i="25"/>
  <c r="CB44" i="25"/>
  <c r="AI44" i="25"/>
  <c r="U44" i="25"/>
  <c r="EA43" i="25"/>
  <c r="R43" i="25"/>
  <c r="S43" i="25"/>
  <c r="AF43" i="25"/>
  <c r="AG43" i="25"/>
  <c r="BB43" i="25"/>
  <c r="AU43" i="25"/>
  <c r="BZ43" i="25"/>
  <c r="CE43" i="25"/>
  <c r="CX43" i="25"/>
  <c r="CZ43" i="25"/>
  <c r="CB43" i="25"/>
  <c r="AI43" i="25"/>
  <c r="U43" i="25"/>
  <c r="HD31" i="25"/>
  <c r="EA42" i="25"/>
  <c r="DY42" i="25"/>
  <c r="DW42" i="25"/>
  <c r="R42" i="25"/>
  <c r="S42" i="25"/>
  <c r="AF42" i="25"/>
  <c r="AG42" i="25"/>
  <c r="BB42" i="25"/>
  <c r="BZ42" i="25"/>
  <c r="CX42" i="25"/>
  <c r="CZ42" i="25"/>
  <c r="CE42" i="25"/>
  <c r="CB42" i="25"/>
  <c r="BS42" i="25"/>
  <c r="AI42" i="25"/>
  <c r="U42" i="25"/>
  <c r="EA41" i="25"/>
  <c r="R41" i="25"/>
  <c r="S41" i="25"/>
  <c r="AF41" i="25"/>
  <c r="AG41" i="25"/>
  <c r="BB41" i="25"/>
  <c r="BZ41" i="25"/>
  <c r="CE41" i="25"/>
  <c r="CX41" i="25"/>
  <c r="CZ41" i="25"/>
  <c r="CB41" i="25"/>
  <c r="AI41" i="25"/>
  <c r="U41" i="25"/>
  <c r="GW29" i="25"/>
  <c r="EA40" i="25"/>
  <c r="R40" i="25"/>
  <c r="S40" i="25"/>
  <c r="AF40" i="25"/>
  <c r="AG40" i="25"/>
  <c r="BB40" i="25"/>
  <c r="AU40" i="25"/>
  <c r="BZ40" i="25"/>
  <c r="CE40" i="25"/>
  <c r="CX40" i="25"/>
  <c r="CB40" i="25"/>
  <c r="BD40" i="25"/>
  <c r="AI40" i="25"/>
  <c r="U40" i="25"/>
  <c r="EA39" i="25"/>
  <c r="R39" i="25"/>
  <c r="S39" i="25"/>
  <c r="AF39" i="25"/>
  <c r="AG39" i="25"/>
  <c r="BB39" i="25"/>
  <c r="BZ39" i="25"/>
  <c r="CX39" i="25"/>
  <c r="CB39" i="25"/>
  <c r="BD39" i="25"/>
  <c r="AI39" i="25"/>
  <c r="U39" i="25"/>
  <c r="EA38" i="25"/>
  <c r="DY38" i="25"/>
  <c r="R38" i="25"/>
  <c r="S38" i="25"/>
  <c r="AF38" i="25"/>
  <c r="AG38" i="25"/>
  <c r="BB38" i="25"/>
  <c r="BZ38" i="25"/>
  <c r="CE38" i="25"/>
  <c r="CX38" i="25"/>
  <c r="CZ38" i="25"/>
  <c r="CB38" i="25"/>
  <c r="AI38" i="25"/>
  <c r="U38" i="25"/>
  <c r="EA37" i="25"/>
  <c r="R37" i="25"/>
  <c r="S37" i="25"/>
  <c r="AF37" i="25"/>
  <c r="AG37" i="25"/>
  <c r="BB37" i="25"/>
  <c r="BZ37" i="25"/>
  <c r="CX37" i="25"/>
  <c r="CZ37" i="25"/>
  <c r="CE37" i="25"/>
  <c r="CB37" i="25"/>
  <c r="BS37" i="25"/>
  <c r="AI37" i="25"/>
  <c r="U37" i="25"/>
  <c r="EA36" i="25"/>
  <c r="R36" i="25"/>
  <c r="S36" i="25"/>
  <c r="AF36" i="25"/>
  <c r="AG36" i="25"/>
  <c r="BB36" i="25"/>
  <c r="AU36" i="25"/>
  <c r="BZ36" i="25"/>
  <c r="CE36" i="25"/>
  <c r="CX36" i="25"/>
  <c r="CZ36" i="25"/>
  <c r="CB36" i="25"/>
  <c r="AI36" i="25"/>
  <c r="U36" i="25"/>
  <c r="EA35" i="25"/>
  <c r="R35" i="25"/>
  <c r="S35" i="25"/>
  <c r="AF35" i="25"/>
  <c r="AG35" i="25"/>
  <c r="BB35" i="25"/>
  <c r="BZ35" i="25"/>
  <c r="CE35" i="25"/>
  <c r="CX35" i="25"/>
  <c r="CB35" i="25"/>
  <c r="AI35" i="25"/>
  <c r="U35" i="25"/>
  <c r="EA34" i="25"/>
  <c r="DW34" i="25"/>
  <c r="R34" i="25"/>
  <c r="S34" i="25"/>
  <c r="AF34" i="25"/>
  <c r="AG34" i="25"/>
  <c r="BB34" i="25"/>
  <c r="BZ34" i="25"/>
  <c r="CE34" i="25"/>
  <c r="CX34" i="25"/>
  <c r="AI34" i="25"/>
  <c r="U34" i="25"/>
  <c r="EA33" i="25"/>
  <c r="DW33" i="25"/>
  <c r="R33" i="25"/>
  <c r="S33" i="25"/>
  <c r="AF33" i="25"/>
  <c r="AG33" i="25"/>
  <c r="BB33" i="25"/>
  <c r="AU33" i="25"/>
  <c r="BZ33" i="25"/>
  <c r="CE33" i="25"/>
  <c r="CX33" i="25"/>
  <c r="AI33" i="25"/>
  <c r="U33" i="25"/>
  <c r="EA32" i="25"/>
  <c r="R32" i="25"/>
  <c r="S32" i="25"/>
  <c r="AF32" i="25"/>
  <c r="AG32" i="25"/>
  <c r="BB32" i="25"/>
  <c r="BZ32" i="25"/>
  <c r="CE32" i="25"/>
  <c r="CX32" i="25"/>
  <c r="AI32" i="25"/>
  <c r="U32" i="25"/>
  <c r="HI9" i="25"/>
  <c r="EA31" i="25"/>
  <c r="R31" i="25"/>
  <c r="S31" i="25"/>
  <c r="AF31" i="25"/>
  <c r="AG31" i="25"/>
  <c r="BB31" i="25"/>
  <c r="AU31" i="25"/>
  <c r="BZ31" i="25"/>
  <c r="CE31" i="25"/>
  <c r="CX31" i="25"/>
  <c r="BD31" i="25"/>
  <c r="AI31" i="25"/>
  <c r="U31" i="25"/>
  <c r="GW23" i="25"/>
  <c r="EA30" i="25"/>
  <c r="DW30" i="25"/>
  <c r="R30" i="25"/>
  <c r="S30" i="25"/>
  <c r="AF30" i="25"/>
  <c r="AG30" i="25"/>
  <c r="BB30" i="25"/>
  <c r="BZ30" i="25"/>
  <c r="CE30" i="25"/>
  <c r="CX30" i="25"/>
  <c r="BD30" i="25"/>
  <c r="AI30" i="25"/>
  <c r="U30" i="25"/>
  <c r="GV22" i="25"/>
  <c r="EA29" i="25"/>
  <c r="R29" i="25"/>
  <c r="S29" i="25"/>
  <c r="AF29" i="25"/>
  <c r="AG29" i="25"/>
  <c r="BB29" i="25"/>
  <c r="AU29" i="25"/>
  <c r="BZ29" i="25"/>
  <c r="CE29" i="25"/>
  <c r="CX29" i="25"/>
  <c r="BD29" i="25"/>
  <c r="AI29" i="25"/>
  <c r="U29" i="25"/>
  <c r="EA28" i="25"/>
  <c r="DY28" i="25"/>
  <c r="DX28" i="25"/>
  <c r="DW28" i="25"/>
  <c r="R28" i="25"/>
  <c r="S28" i="25"/>
  <c r="AF28" i="25"/>
  <c r="AG28" i="25"/>
  <c r="BB28" i="25"/>
  <c r="AU28" i="25"/>
  <c r="BZ28" i="25"/>
  <c r="CE28" i="25"/>
  <c r="CX28" i="25"/>
  <c r="DC28" i="25"/>
  <c r="AI28" i="25"/>
  <c r="U28" i="25"/>
  <c r="GV20" i="25"/>
  <c r="EA27" i="25"/>
  <c r="R27" i="25"/>
  <c r="S27" i="25"/>
  <c r="AF27" i="25"/>
  <c r="AG27" i="25"/>
  <c r="BB27" i="25"/>
  <c r="AU27" i="25"/>
  <c r="BZ27" i="25"/>
  <c r="CE27" i="25"/>
  <c r="CX27" i="25"/>
  <c r="AI27" i="25"/>
  <c r="U27" i="25"/>
  <c r="GV19" i="25"/>
  <c r="EA26" i="25"/>
  <c r="R26" i="25"/>
  <c r="S26" i="25"/>
  <c r="AF26" i="25"/>
  <c r="AG26" i="25"/>
  <c r="BB26" i="25"/>
  <c r="AU26" i="25"/>
  <c r="BZ26" i="25"/>
  <c r="CE26" i="25"/>
  <c r="CX26" i="25"/>
  <c r="CB26" i="25"/>
  <c r="AI26" i="25"/>
  <c r="U26" i="25"/>
  <c r="EA25" i="25"/>
  <c r="R25" i="25"/>
  <c r="S25" i="25"/>
  <c r="AF25" i="25"/>
  <c r="AG25" i="25"/>
  <c r="BB25" i="25"/>
  <c r="AU25" i="25"/>
  <c r="BZ25" i="25"/>
  <c r="CE25" i="25"/>
  <c r="CX25" i="25"/>
  <c r="CQ25" i="25"/>
  <c r="AI25" i="25"/>
  <c r="U25" i="25"/>
  <c r="EA24" i="25"/>
  <c r="DW24" i="25"/>
  <c r="R24" i="25"/>
  <c r="S24" i="25"/>
  <c r="AF24" i="25"/>
  <c r="AG24" i="25"/>
  <c r="BB24" i="25"/>
  <c r="AU24" i="25"/>
  <c r="BZ24" i="25"/>
  <c r="CE24" i="25"/>
  <c r="CX24" i="25"/>
  <c r="AI24" i="25"/>
  <c r="U24" i="25"/>
  <c r="HH16" i="25"/>
  <c r="GV16" i="25"/>
  <c r="EA23" i="25"/>
  <c r="R23" i="25"/>
  <c r="S23" i="25"/>
  <c r="AF23" i="25"/>
  <c r="AG23" i="25"/>
  <c r="BB23" i="25"/>
  <c r="AU23" i="25"/>
  <c r="BZ23" i="25"/>
  <c r="CE23" i="25"/>
  <c r="CX23" i="25"/>
  <c r="CB23" i="25"/>
  <c r="AI23" i="25"/>
  <c r="U23" i="25"/>
  <c r="EA22" i="25"/>
  <c r="DY22" i="25"/>
  <c r="DW22" i="25"/>
  <c r="R22" i="25"/>
  <c r="S22" i="25"/>
  <c r="AF22" i="25"/>
  <c r="AG22" i="25"/>
  <c r="BB22" i="25"/>
  <c r="BZ22" i="25"/>
  <c r="CE22" i="25"/>
  <c r="CX22" i="25"/>
  <c r="AI22" i="25"/>
  <c r="U22" i="25"/>
  <c r="GV14" i="25"/>
  <c r="EA21" i="25"/>
  <c r="DO21" i="25"/>
  <c r="R21" i="25"/>
  <c r="S21" i="25"/>
  <c r="AF21" i="25"/>
  <c r="AG21" i="25"/>
  <c r="BB21" i="25"/>
  <c r="AU21" i="25"/>
  <c r="BZ21" i="25"/>
  <c r="CE21" i="25"/>
  <c r="CX21" i="25"/>
  <c r="AI21" i="25"/>
  <c r="U21" i="25"/>
  <c r="EA20" i="25"/>
  <c r="R20" i="25"/>
  <c r="S20" i="25"/>
  <c r="AF20" i="25"/>
  <c r="AG20" i="25"/>
  <c r="BB20" i="25"/>
  <c r="AU20" i="25"/>
  <c r="BZ20" i="25"/>
  <c r="CE20" i="25"/>
  <c r="CX20" i="25"/>
  <c r="CB20" i="25"/>
  <c r="AI20" i="25"/>
  <c r="U20" i="25"/>
  <c r="EA19" i="25"/>
  <c r="DY19" i="25"/>
  <c r="R19" i="25"/>
  <c r="S19" i="25"/>
  <c r="AF19" i="25"/>
  <c r="AG19" i="25"/>
  <c r="BB19" i="25"/>
  <c r="AU19" i="25"/>
  <c r="BZ19" i="25"/>
  <c r="CE19" i="25"/>
  <c r="CX19" i="25"/>
  <c r="CB19" i="25"/>
  <c r="AI19" i="25"/>
  <c r="U19" i="25"/>
  <c r="EA18" i="25"/>
  <c r="DW18" i="25"/>
  <c r="R18" i="25"/>
  <c r="S18" i="25"/>
  <c r="AF18" i="25"/>
  <c r="AG18" i="25"/>
  <c r="BB18" i="25"/>
  <c r="AU18" i="25"/>
  <c r="BZ18" i="25"/>
  <c r="CE18" i="25"/>
  <c r="CX18" i="25"/>
  <c r="DC18" i="25"/>
  <c r="CB18" i="25"/>
  <c r="AI18" i="25"/>
  <c r="U18" i="25"/>
  <c r="GV9" i="25"/>
  <c r="AU16" i="25"/>
  <c r="AU14" i="25"/>
  <c r="AU12" i="25"/>
  <c r="BS11" i="25"/>
  <c r="HE3" i="25"/>
  <c r="HA3" i="25"/>
  <c r="AU10" i="25"/>
  <c r="CQ10" i="25"/>
  <c r="GV1" i="25"/>
  <c r="AU8" i="25"/>
  <c r="DD7" i="25"/>
  <c r="DE7" i="25"/>
  <c r="DC7" i="25"/>
  <c r="DB7" i="25"/>
  <c r="CN7" i="25"/>
  <c r="CS7" i="25"/>
  <c r="CX7" i="25"/>
  <c r="CF7" i="25"/>
  <c r="CG7" i="25"/>
  <c r="CE7" i="25"/>
  <c r="CD7" i="25"/>
  <c r="BP7" i="25"/>
  <c r="BU7" i="25"/>
  <c r="BZ7" i="25"/>
  <c r="BH7" i="25"/>
  <c r="BI7" i="25"/>
  <c r="BG7" i="25"/>
  <c r="BF7" i="25"/>
  <c r="AR7" i="25"/>
  <c r="AW7" i="25"/>
  <c r="BB7" i="25"/>
  <c r="EB6" i="25"/>
  <c r="EA6" i="25"/>
  <c r="DZ6" i="25"/>
  <c r="DY6" i="25"/>
  <c r="DX6" i="25"/>
  <c r="DW6" i="25"/>
  <c r="DS6" i="25"/>
  <c r="DG6" i="25"/>
  <c r="DH6" i="25"/>
  <c r="DI6" i="25"/>
  <c r="DK6" i="25"/>
  <c r="DQ6" i="25"/>
  <c r="J6" i="25"/>
  <c r="K6" i="25"/>
  <c r="L6" i="25"/>
  <c r="N6" i="25"/>
  <c r="P6" i="25"/>
  <c r="V6" i="25"/>
  <c r="W6" i="25"/>
  <c r="X6" i="25"/>
  <c r="Y6" i="25"/>
  <c r="Z6" i="25"/>
  <c r="AB6" i="25"/>
  <c r="AD6" i="25"/>
  <c r="AJ6" i="25"/>
  <c r="AK6" i="25"/>
  <c r="CI6" i="25"/>
  <c r="CJ6" i="25"/>
  <c r="CK6" i="25"/>
  <c r="DB6" i="25"/>
  <c r="CD6" i="25"/>
  <c r="BF6" i="25"/>
  <c r="AH6" i="25"/>
  <c r="T6" i="25"/>
  <c r="FW5" i="25"/>
  <c r="FU5" i="25"/>
  <c r="FN5" i="25"/>
  <c r="FH5" i="25"/>
  <c r="DI5" i="25"/>
  <c r="DH5" i="25"/>
  <c r="DG5" i="25"/>
  <c r="CS5" i="25"/>
  <c r="CR5" i="25"/>
  <c r="CN5" i="25"/>
  <c r="CM5" i="25"/>
  <c r="CK5" i="25"/>
  <c r="CJ5" i="25"/>
  <c r="CI5" i="25"/>
  <c r="BU5" i="25"/>
  <c r="BT5" i="25"/>
  <c r="BP5" i="25"/>
  <c r="BO5" i="25"/>
  <c r="BM5" i="25"/>
  <c r="BL5" i="25"/>
  <c r="BK5" i="25"/>
  <c r="AW5" i="25"/>
  <c r="AV5" i="25"/>
  <c r="AR5" i="25"/>
  <c r="AQ5" i="25"/>
  <c r="AO5" i="25"/>
  <c r="AN5" i="25"/>
  <c r="AM5" i="25"/>
  <c r="Z5" i="25"/>
  <c r="Y5" i="25"/>
  <c r="X5" i="25"/>
  <c r="L5" i="25"/>
  <c r="K5" i="25"/>
  <c r="J5" i="25"/>
  <c r="FU4" i="25"/>
  <c r="FN4" i="25"/>
  <c r="FG4" i="25"/>
  <c r="DV4" i="25"/>
  <c r="DU4" i="25"/>
  <c r="DT4" i="25"/>
  <c r="DM4" i="25"/>
  <c r="DK4" i="25"/>
  <c r="DG4" i="25"/>
  <c r="CR4" i="25"/>
  <c r="CM4" i="25"/>
  <c r="CI4" i="25"/>
  <c r="CH4" i="25"/>
  <c r="BT4" i="25"/>
  <c r="BO4" i="25"/>
  <c r="BK4" i="25"/>
  <c r="BJ4" i="25"/>
  <c r="AV4" i="25"/>
  <c r="AQ4" i="25"/>
  <c r="AM4" i="25"/>
  <c r="AL4" i="25"/>
  <c r="AD4" i="25"/>
  <c r="AB4" i="25"/>
  <c r="X4" i="25"/>
  <c r="P4" i="25"/>
  <c r="N4" i="25"/>
  <c r="J4" i="25"/>
  <c r="B4" i="25"/>
  <c r="DJ93" i="25"/>
  <c r="DL93" i="25"/>
  <c r="DN93" i="25"/>
  <c r="DW77" i="25"/>
  <c r="DR57" i="25"/>
  <c r="DY20" i="25"/>
  <c r="DW26" i="25"/>
  <c r="DY30" i="25"/>
  <c r="DR41" i="25"/>
  <c r="DW46" i="25"/>
  <c r="DW47" i="25"/>
  <c r="DR48" i="25"/>
  <c r="DQ84" i="25"/>
  <c r="DY97" i="25"/>
  <c r="S2530" i="33"/>
  <c r="K14" i="15"/>
  <c r="K64" i="15"/>
  <c r="K66" i="15"/>
  <c r="DJ58" i="25"/>
  <c r="DL58" i="25"/>
  <c r="DN58" i="25"/>
  <c r="DY82" i="25"/>
  <c r="AQ114" i="25"/>
  <c r="GZ12" i="25"/>
  <c r="DY81" i="25"/>
  <c r="DO85" i="25"/>
  <c r="D435" i="33"/>
  <c r="HO5" i="25"/>
  <c r="DQ102" i="25"/>
  <c r="DR107" i="25"/>
  <c r="DP20" i="25"/>
  <c r="DJ32" i="25"/>
  <c r="DL32" i="25"/>
  <c r="DN32" i="25"/>
  <c r="BS35" i="25"/>
  <c r="DP39" i="25"/>
  <c r="DY39" i="25"/>
  <c r="DY40" i="25"/>
  <c r="DO70" i="25"/>
  <c r="DA82" i="25"/>
  <c r="CC79" i="25"/>
  <c r="BD18" i="25"/>
  <c r="CZ21" i="25"/>
  <c r="DJ22" i="25"/>
  <c r="DL22" i="25"/>
  <c r="DN22" i="25"/>
  <c r="CZ24" i="25"/>
  <c r="DY29" i="25"/>
  <c r="DP30" i="25"/>
  <c r="DP31" i="25"/>
  <c r="CZ33" i="25"/>
  <c r="DX36" i="25"/>
  <c r="DY44" i="25"/>
  <c r="DO45" i="25"/>
  <c r="DX75" i="25"/>
  <c r="DW96" i="25"/>
  <c r="DY96" i="25"/>
  <c r="DW99" i="25"/>
  <c r="DY99" i="25"/>
  <c r="AI6" i="9"/>
  <c r="M36" i="33"/>
  <c r="H37" i="33"/>
  <c r="M38" i="33"/>
  <c r="M63" i="33"/>
  <c r="H64" i="33"/>
  <c r="M65" i="33"/>
  <c r="M117" i="33"/>
  <c r="H118" i="33"/>
  <c r="M119" i="33"/>
  <c r="M144" i="33"/>
  <c r="H145" i="33"/>
  <c r="M146" i="33"/>
  <c r="M171" i="33"/>
  <c r="H172" i="33"/>
  <c r="M173" i="33"/>
  <c r="M225" i="33"/>
  <c r="H226" i="33"/>
  <c r="M227" i="33"/>
  <c r="M279" i="33"/>
  <c r="H280" i="33"/>
  <c r="M281" i="33"/>
  <c r="M306" i="33"/>
  <c r="H307" i="33"/>
  <c r="M308" i="33"/>
  <c r="M333" i="33"/>
  <c r="H334" i="33"/>
  <c r="M335" i="33"/>
  <c r="M414" i="33"/>
  <c r="H415" i="33"/>
  <c r="M416" i="33"/>
  <c r="M468" i="33"/>
  <c r="H469" i="33"/>
  <c r="M470" i="33"/>
  <c r="M576" i="33"/>
  <c r="H577" i="33"/>
  <c r="M578" i="33"/>
  <c r="M630" i="33"/>
  <c r="H631" i="33"/>
  <c r="M632" i="33"/>
  <c r="H658" i="33"/>
  <c r="M659" i="33"/>
  <c r="P659" i="33"/>
  <c r="M684" i="33"/>
  <c r="H685" i="33"/>
  <c r="M686" i="33"/>
  <c r="M711" i="33"/>
  <c r="H712" i="33"/>
  <c r="M713" i="33"/>
  <c r="M738" i="33"/>
  <c r="H739" i="33"/>
  <c r="M740" i="33"/>
  <c r="H766" i="33"/>
  <c r="M873" i="33"/>
  <c r="M875" i="33"/>
  <c r="M900" i="33"/>
  <c r="H901" i="33"/>
  <c r="M902" i="33"/>
  <c r="M927" i="33"/>
  <c r="H928" i="33"/>
  <c r="M929" i="33"/>
  <c r="M954" i="33"/>
  <c r="H955" i="33"/>
  <c r="M956" i="33"/>
  <c r="H982" i="33"/>
  <c r="M1062" i="33"/>
  <c r="M1064" i="33"/>
  <c r="M1089" i="33"/>
  <c r="M1091" i="33"/>
  <c r="M1116" i="33"/>
  <c r="H1117" i="33"/>
  <c r="H1144" i="33"/>
  <c r="M1145" i="33"/>
  <c r="M1172" i="33"/>
  <c r="M1197" i="33"/>
  <c r="M1199" i="33"/>
  <c r="M1224" i="33"/>
  <c r="M1226" i="33"/>
  <c r="M1251" i="33"/>
  <c r="H1252" i="33"/>
  <c r="H1279" i="33"/>
  <c r="H1306" i="33"/>
  <c r="DP56" i="25"/>
  <c r="B1315" i="33"/>
  <c r="P1323" i="33"/>
  <c r="M1332" i="33"/>
  <c r="M1334" i="33"/>
  <c r="H1360" i="33"/>
  <c r="H1387" i="33"/>
  <c r="M1440" i="33"/>
  <c r="M1442" i="33"/>
  <c r="M1467" i="33"/>
  <c r="H1495" i="33"/>
  <c r="M1496" i="33"/>
  <c r="M1523" i="33"/>
  <c r="M1548" i="33"/>
  <c r="M1575" i="33"/>
  <c r="M1577" i="33"/>
  <c r="M1602" i="33"/>
  <c r="H1603" i="33"/>
  <c r="H1630" i="33"/>
  <c r="M1631" i="33"/>
  <c r="M1658" i="33"/>
  <c r="M1683" i="33"/>
  <c r="M1685" i="33"/>
  <c r="M1710" i="33"/>
  <c r="M1712" i="33"/>
  <c r="H1738" i="33"/>
  <c r="H1765" i="33"/>
  <c r="M1791" i="33"/>
  <c r="M1820" i="33"/>
  <c r="M1872" i="33"/>
  <c r="M1901" i="33"/>
  <c r="M1926" i="33"/>
  <c r="M1928" i="33"/>
  <c r="H2008" i="33"/>
  <c r="H2035" i="33"/>
  <c r="M2115" i="33"/>
  <c r="M2117" i="33"/>
  <c r="M2142" i="33"/>
  <c r="H2224" i="33"/>
  <c r="DQ91" i="25"/>
  <c r="M2304" i="33"/>
  <c r="M2306" i="33"/>
  <c r="DP95" i="25"/>
  <c r="M2387" i="33"/>
  <c r="M2412" i="33"/>
  <c r="M2441" i="33"/>
  <c r="M2466" i="33"/>
  <c r="M2468" i="33"/>
  <c r="M2495" i="33"/>
  <c r="DP100" i="25"/>
  <c r="M2520" i="33"/>
  <c r="DP101" i="25"/>
  <c r="H2548" i="33"/>
  <c r="H2602" i="33"/>
  <c r="GG96" i="25"/>
  <c r="DY90" i="25"/>
  <c r="DR28" i="25"/>
  <c r="DJ29" i="25"/>
  <c r="DL29" i="25"/>
  <c r="DN29" i="25"/>
  <c r="DW76" i="25"/>
  <c r="DR98" i="25"/>
  <c r="DY26" i="25"/>
  <c r="DW36" i="25"/>
  <c r="DY36" i="25"/>
  <c r="DR37" i="25"/>
  <c r="DW38" i="25"/>
  <c r="DW39" i="25"/>
  <c r="DW40" i="25"/>
  <c r="DX42" i="25"/>
  <c r="DJ44" i="25"/>
  <c r="DL44" i="25"/>
  <c r="DN44" i="25"/>
  <c r="DX51" i="25"/>
  <c r="DP54" i="25"/>
  <c r="DX57" i="25"/>
  <c r="DR59" i="25"/>
  <c r="DR61" i="25"/>
  <c r="DR65" i="25"/>
  <c r="DY72" i="25"/>
  <c r="DJ75" i="25"/>
  <c r="DL75" i="25"/>
  <c r="DN75" i="25"/>
  <c r="DQ83" i="25"/>
  <c r="DW85" i="25"/>
  <c r="DX91" i="25"/>
  <c r="DW97" i="25"/>
  <c r="DJ34" i="25"/>
  <c r="DL34" i="25"/>
  <c r="DN34" i="25"/>
  <c r="P918" i="33"/>
  <c r="DO42" i="25"/>
  <c r="DO43" i="25"/>
  <c r="DP44" i="25"/>
  <c r="H1008" i="33"/>
  <c r="DR49" i="25"/>
  <c r="B1261" i="33"/>
  <c r="DY60" i="25"/>
  <c r="B1450" i="33"/>
  <c r="B1477" i="33"/>
  <c r="DR63" i="25"/>
  <c r="H1521" i="33"/>
  <c r="DY78" i="25"/>
  <c r="B2179" i="33"/>
  <c r="O2396" i="33"/>
  <c r="GG104" i="25"/>
  <c r="S2683" i="33"/>
  <c r="S2233" i="33"/>
  <c r="K37" i="15"/>
  <c r="K25" i="15"/>
  <c r="EI91" i="25"/>
  <c r="GD91" i="25"/>
  <c r="N91" i="15"/>
  <c r="EK91" i="25"/>
  <c r="EK83" i="25"/>
  <c r="GG83" i="25"/>
  <c r="EJ83" i="25"/>
  <c r="EL83" i="25"/>
  <c r="EH83" i="25"/>
  <c r="GD98" i="25"/>
  <c r="N98" i="15"/>
  <c r="EI98" i="25"/>
  <c r="EK90" i="25"/>
  <c r="EK105" i="25"/>
  <c r="EK106" i="25"/>
  <c r="EK100" i="25"/>
  <c r="EH92" i="25"/>
  <c r="GE92" i="25"/>
  <c r="EL92" i="25"/>
  <c r="EI84" i="25"/>
  <c r="EI89" i="25"/>
  <c r="GE89" i="25"/>
  <c r="EI103" i="25"/>
  <c r="EI93" i="25"/>
  <c r="EK93" i="25"/>
  <c r="GD93" i="25"/>
  <c r="N93" i="15"/>
  <c r="EJ102" i="25"/>
  <c r="EI94" i="25"/>
  <c r="GE94" i="25"/>
  <c r="EK94" i="25"/>
  <c r="GD95" i="25"/>
  <c r="N95" i="15"/>
  <c r="EJ95" i="25"/>
  <c r="EK99" i="25"/>
  <c r="EL96" i="25"/>
  <c r="EK96" i="25"/>
  <c r="EI96" i="25"/>
  <c r="EJ97" i="25"/>
  <c r="DO48" i="25"/>
  <c r="DJ64" i="25"/>
  <c r="DL64" i="25"/>
  <c r="DN64" i="25"/>
  <c r="DP88" i="25"/>
  <c r="DZ93" i="25"/>
  <c r="DQ97" i="25"/>
  <c r="DJ98" i="25"/>
  <c r="DL98" i="25"/>
  <c r="DN98" i="25"/>
  <c r="DQ104" i="25"/>
  <c r="DO106" i="25"/>
  <c r="DJ107" i="25"/>
  <c r="DL107" i="25"/>
  <c r="DN107" i="25"/>
  <c r="EI101" i="25"/>
  <c r="EI90" i="25"/>
  <c r="K9" i="15"/>
  <c r="DO25" i="25"/>
  <c r="DO36" i="25"/>
  <c r="EJ92" i="25"/>
  <c r="EK89" i="25"/>
  <c r="EK85" i="25"/>
  <c r="K65" i="15"/>
  <c r="GC87" i="25"/>
  <c r="GG87" i="25"/>
  <c r="GE87" i="25"/>
  <c r="GG95" i="25"/>
  <c r="GD101" i="25"/>
  <c r="N101" i="15"/>
  <c r="GE101" i="25"/>
  <c r="GE85" i="25"/>
  <c r="GD99" i="25"/>
  <c r="N99" i="15"/>
  <c r="BE6" i="25"/>
  <c r="AU9" i="25"/>
  <c r="DJ18" i="25"/>
  <c r="DL18" i="25"/>
  <c r="DN18" i="25"/>
  <c r="DO19" i="25"/>
  <c r="DJ20" i="25"/>
  <c r="DL20" i="25"/>
  <c r="DN20" i="25"/>
  <c r="DR21" i="25"/>
  <c r="CB22" i="25"/>
  <c r="DP22" i="25"/>
  <c r="DP23" i="25"/>
  <c r="DO26" i="25"/>
  <c r="DX26" i="25"/>
  <c r="CB27" i="25"/>
  <c r="DW32" i="25"/>
  <c r="DY33" i="25"/>
  <c r="DX35" i="25"/>
  <c r="DX38" i="25"/>
  <c r="DO40" i="25"/>
  <c r="DW44" i="25"/>
  <c r="DP50" i="25"/>
  <c r="DW57" i="25"/>
  <c r="DY57" i="25"/>
  <c r="DW58" i="25"/>
  <c r="DX59" i="25"/>
  <c r="DW60" i="25"/>
  <c r="DJ66" i="25"/>
  <c r="DL66" i="25"/>
  <c r="DN66" i="25"/>
  <c r="DX68" i="25"/>
  <c r="DY76" i="25"/>
  <c r="DW81" i="25"/>
  <c r="DW82" i="25"/>
  <c r="EI83" i="25"/>
  <c r="EK84" i="25"/>
  <c r="EI85" i="25"/>
  <c r="EK86" i="25"/>
  <c r="DQ87" i="25"/>
  <c r="EK87" i="25"/>
  <c r="EJ88" i="25"/>
  <c r="DY89" i="25"/>
  <c r="DW90" i="25"/>
  <c r="EH95" i="25"/>
  <c r="EL95" i="25"/>
  <c r="DO96" i="25"/>
  <c r="DZ96" i="25"/>
  <c r="EH96" i="25"/>
  <c r="EJ96" i="25"/>
  <c r="DX97" i="25"/>
  <c r="DZ97" i="25"/>
  <c r="EH97" i="25"/>
  <c r="EL97" i="25"/>
  <c r="DZ99" i="25"/>
  <c r="EI99" i="25"/>
  <c r="EI100" i="25"/>
  <c r="EH102" i="25"/>
  <c r="EL102" i="25"/>
  <c r="DQ103" i="25"/>
  <c r="EK103" i="25"/>
  <c r="EJ104" i="25"/>
  <c r="DW105" i="25"/>
  <c r="DZ107" i="25"/>
  <c r="EI107" i="25"/>
  <c r="GB5" i="25"/>
  <c r="Q4" i="9"/>
  <c r="AN4" i="9"/>
  <c r="H225" i="33"/>
  <c r="P243" i="33"/>
  <c r="P324" i="33"/>
  <c r="H360" i="33"/>
  <c r="B370" i="33"/>
  <c r="P378" i="33"/>
  <c r="M415" i="33"/>
  <c r="P415" i="33"/>
  <c r="B424" i="33"/>
  <c r="P432" i="33"/>
  <c r="H441" i="33"/>
  <c r="P459" i="33"/>
  <c r="H495" i="33"/>
  <c r="DR26" i="25"/>
  <c r="P702" i="33"/>
  <c r="P810" i="33"/>
  <c r="DO38" i="25"/>
  <c r="DR40" i="25"/>
  <c r="H900" i="33"/>
  <c r="P1026" i="33"/>
  <c r="DP46" i="25"/>
  <c r="DP47" i="25"/>
  <c r="P1107" i="33"/>
  <c r="B1288" i="33"/>
  <c r="B1585" i="33"/>
  <c r="P1809" i="33"/>
  <c r="D2396" i="33"/>
  <c r="GC103" i="25"/>
  <c r="GC96" i="25"/>
  <c r="GG94" i="25"/>
  <c r="GE93" i="25"/>
  <c r="S2556" i="33"/>
  <c r="S2144" i="33"/>
  <c r="GD87" i="25"/>
  <c r="N87" i="15"/>
  <c r="P714" i="33"/>
  <c r="I2441" i="33"/>
  <c r="I2445" i="33"/>
  <c r="BS34" i="25"/>
  <c r="P822" i="33"/>
  <c r="DO41" i="25"/>
  <c r="DR45" i="25"/>
  <c r="DJ81" i="25"/>
  <c r="DL81" i="25"/>
  <c r="DN81" i="25"/>
  <c r="DJ82" i="25"/>
  <c r="DL82" i="25"/>
  <c r="DN82" i="25"/>
  <c r="T2676" i="33"/>
  <c r="T2001" i="33"/>
  <c r="T1947" i="33"/>
  <c r="T1893" i="33"/>
  <c r="T1866" i="33"/>
  <c r="T1839" i="33"/>
  <c r="T1812" i="33"/>
  <c r="T1758" i="33"/>
  <c r="T1731" i="33"/>
  <c r="T1623" i="33"/>
  <c r="T1569" i="33"/>
  <c r="T1542" i="33"/>
  <c r="T1515" i="33"/>
  <c r="T1488" i="33"/>
  <c r="T1461" i="33"/>
  <c r="T1434" i="33"/>
  <c r="T1353" i="33"/>
  <c r="T1326" i="33"/>
  <c r="T1191" i="33"/>
  <c r="T1137" i="33"/>
  <c r="T1083" i="33"/>
  <c r="T1056" i="33"/>
  <c r="T1002" i="33"/>
  <c r="T975" i="33"/>
  <c r="T894" i="33"/>
  <c r="T867" i="33"/>
  <c r="T759" i="33"/>
  <c r="B1873" i="33"/>
  <c r="B1765" i="33"/>
  <c r="B1576" i="33"/>
  <c r="B1441" i="33"/>
  <c r="B1360" i="33"/>
  <c r="B1333" i="33"/>
  <c r="B1090" i="33"/>
  <c r="B1063" i="33"/>
  <c r="B982" i="33"/>
  <c r="B874" i="33"/>
  <c r="B766" i="33"/>
  <c r="B2576" i="33"/>
  <c r="B2306" i="33"/>
  <c r="B2279" i="33"/>
  <c r="B2225" i="33"/>
  <c r="B2090" i="33"/>
  <c r="B2063" i="33"/>
  <c r="B1982" i="33"/>
  <c r="B1928" i="33"/>
  <c r="B1739" i="33"/>
  <c r="B1712" i="33"/>
  <c r="B1577" i="33"/>
  <c r="B1388" i="33"/>
  <c r="B1307" i="33"/>
  <c r="B1280" i="33"/>
  <c r="B1226" i="33"/>
  <c r="B1064" i="33"/>
  <c r="B983" i="33"/>
  <c r="B875" i="33"/>
  <c r="B767" i="33"/>
  <c r="B2610" i="33"/>
  <c r="B2556" i="33"/>
  <c r="B2448" i="33"/>
  <c r="B2124" i="33"/>
  <c r="B2043" i="33"/>
  <c r="B1962" i="33"/>
  <c r="B1935" i="33"/>
  <c r="B1773" i="33"/>
  <c r="B1665" i="33"/>
  <c r="B1638" i="33"/>
  <c r="B1584" i="33"/>
  <c r="B1476" i="33"/>
  <c r="B1449" i="33"/>
  <c r="B1395" i="33"/>
  <c r="B1368" i="33"/>
  <c r="B1233" i="33"/>
  <c r="B1206" i="33"/>
  <c r="B1152" i="33"/>
  <c r="B936" i="33"/>
  <c r="B828" i="33"/>
  <c r="B774" i="33"/>
  <c r="B720" i="33"/>
  <c r="F2476" i="33"/>
  <c r="F2422" i="33"/>
  <c r="F2395" i="33"/>
  <c r="F2233" i="33"/>
  <c r="F2017" i="33"/>
  <c r="F1990" i="33"/>
  <c r="F1963" i="33"/>
  <c r="F1882" i="33"/>
  <c r="F1855" i="33"/>
  <c r="F1612" i="33"/>
  <c r="F1585" i="33"/>
  <c r="F1558" i="33"/>
  <c r="F1531" i="33"/>
  <c r="F1504" i="33"/>
  <c r="F1477" i="33"/>
  <c r="F1450" i="33"/>
  <c r="F1423" i="33"/>
  <c r="F1342" i="33"/>
  <c r="F1180" i="33"/>
  <c r="F1126" i="33"/>
  <c r="F1099" i="33"/>
  <c r="F1072" i="33"/>
  <c r="F1045" i="33"/>
  <c r="F1018" i="33"/>
  <c r="F991" i="33"/>
  <c r="F964" i="33"/>
  <c r="F910" i="33"/>
  <c r="F883" i="33"/>
  <c r="F856" i="33"/>
  <c r="F802" i="33"/>
  <c r="F748" i="33"/>
  <c r="F694" i="33"/>
  <c r="J2476" i="33"/>
  <c r="J2422" i="33"/>
  <c r="J2395" i="33"/>
  <c r="J2233" i="33"/>
  <c r="J2017" i="33"/>
  <c r="J1990" i="33"/>
  <c r="J1963" i="33"/>
  <c r="J1882" i="33"/>
  <c r="J1855" i="33"/>
  <c r="J1612" i="33"/>
  <c r="J1585" i="33"/>
  <c r="J1558" i="33"/>
  <c r="J1531" i="33"/>
  <c r="J1504" i="33"/>
  <c r="J1477" i="33"/>
  <c r="J1450" i="33"/>
  <c r="J1423" i="33"/>
  <c r="J1342" i="33"/>
  <c r="J1180" i="33"/>
  <c r="J1126" i="33"/>
  <c r="J1099" i="33"/>
  <c r="J1072" i="33"/>
  <c r="J1045" i="33"/>
  <c r="J1018" i="33"/>
  <c r="J991" i="33"/>
  <c r="J964" i="33"/>
  <c r="J910" i="33"/>
  <c r="J883" i="33"/>
  <c r="J856" i="33"/>
  <c r="J802" i="33"/>
  <c r="J748" i="33"/>
  <c r="J694" i="33"/>
  <c r="N2476" i="33"/>
  <c r="N2422" i="33"/>
  <c r="N2395" i="33"/>
  <c r="N2233" i="33"/>
  <c r="N2017" i="33"/>
  <c r="N1990" i="33"/>
  <c r="N1963" i="33"/>
  <c r="N1882" i="33"/>
  <c r="N1855" i="33"/>
  <c r="N1612" i="33"/>
  <c r="N1585" i="33"/>
  <c r="N1558" i="33"/>
  <c r="N1531" i="33"/>
  <c r="N1504" i="33"/>
  <c r="N1477" i="33"/>
  <c r="N1450" i="33"/>
  <c r="N1423" i="33"/>
  <c r="N1342" i="33"/>
  <c r="N1180" i="33"/>
  <c r="N1126" i="33"/>
  <c r="N1099" i="33"/>
  <c r="N1072" i="33"/>
  <c r="N1045" i="33"/>
  <c r="N1018" i="33"/>
  <c r="N991" i="33"/>
  <c r="N964" i="33"/>
  <c r="N910" i="33"/>
  <c r="N883" i="33"/>
  <c r="N856" i="33"/>
  <c r="N802" i="33"/>
  <c r="N748" i="33"/>
  <c r="N694" i="33"/>
  <c r="GN101" i="25"/>
  <c r="D2531" i="33"/>
  <c r="GN97" i="25"/>
  <c r="O2423" i="33"/>
  <c r="S2502" i="33"/>
  <c r="S2363" i="33"/>
  <c r="S2147" i="33"/>
  <c r="GD103" i="25"/>
  <c r="N103" i="15"/>
  <c r="S2576" i="33"/>
  <c r="GE103" i="25"/>
  <c r="S2146" i="33"/>
  <c r="S2036" i="33"/>
  <c r="S2630" i="33"/>
  <c r="K72" i="15"/>
  <c r="H2414" i="33"/>
  <c r="P2414" i="33"/>
  <c r="H2144" i="33"/>
  <c r="H1739" i="33"/>
  <c r="P1739" i="33"/>
  <c r="S2340" i="33"/>
  <c r="S2124" i="33"/>
  <c r="GN104" i="25"/>
  <c r="D2612" i="33"/>
  <c r="S2476" i="33"/>
  <c r="S2062" i="33"/>
  <c r="GG84" i="25"/>
  <c r="S2065" i="33"/>
  <c r="S2416" i="33"/>
  <c r="S2119" i="33"/>
  <c r="S2605" i="33"/>
  <c r="S2174" i="33"/>
  <c r="S2611" i="33"/>
  <c r="S2395" i="33"/>
  <c r="S2497" i="33"/>
  <c r="K21" i="15"/>
  <c r="K24" i="15"/>
  <c r="DO71" i="25"/>
  <c r="DP72" i="25"/>
  <c r="DO87" i="25"/>
  <c r="K79" i="15"/>
  <c r="K71" i="15"/>
  <c r="K63" i="15"/>
  <c r="K59" i="15"/>
  <c r="K33" i="15"/>
  <c r="K17" i="15"/>
  <c r="K13" i="15"/>
  <c r="K12" i="15"/>
  <c r="GE84" i="25"/>
  <c r="J103" i="9"/>
  <c r="J91" i="9"/>
  <c r="K82" i="15"/>
  <c r="K74" i="15"/>
  <c r="K62" i="15"/>
  <c r="K16" i="15"/>
  <c r="FP5" i="25"/>
  <c r="DP32" i="25"/>
  <c r="DR35" i="25"/>
  <c r="DO37" i="25"/>
  <c r="DP52" i="25"/>
  <c r="DP74" i="25"/>
  <c r="K76" i="15"/>
  <c r="BS32" i="25"/>
  <c r="K49" i="15"/>
  <c r="DJ55" i="25"/>
  <c r="DL55" i="25"/>
  <c r="DN55" i="25"/>
  <c r="DO90" i="25"/>
  <c r="DQ92" i="25"/>
  <c r="DY92" i="25"/>
  <c r="DR93" i="25"/>
  <c r="DY94" i="25"/>
  <c r="DQ99" i="25"/>
  <c r="DZ101" i="25"/>
  <c r="DW106" i="25"/>
  <c r="DP107" i="25"/>
  <c r="D558" i="33"/>
  <c r="DO28" i="25"/>
  <c r="G640" i="33"/>
  <c r="Q640" i="33"/>
  <c r="DY31" i="25"/>
  <c r="DW31" i="25"/>
  <c r="E693" i="33"/>
  <c r="DR33" i="25"/>
  <c r="G694" i="33"/>
  <c r="Q694" i="33"/>
  <c r="DX33" i="25"/>
  <c r="D720" i="33"/>
  <c r="DP34" i="25"/>
  <c r="E855" i="33"/>
  <c r="DJ39" i="25"/>
  <c r="DL39" i="25"/>
  <c r="DN39" i="25"/>
  <c r="G883" i="33"/>
  <c r="DX40" i="25"/>
  <c r="E963" i="33"/>
  <c r="DR43" i="25"/>
  <c r="G991" i="33"/>
  <c r="DX44" i="25"/>
  <c r="G1045" i="33"/>
  <c r="DY46" i="25"/>
  <c r="G1072" i="33"/>
  <c r="DY47" i="25"/>
  <c r="G1126" i="33"/>
  <c r="DY49" i="25"/>
  <c r="DW49" i="25"/>
  <c r="G1477" i="33"/>
  <c r="DX62" i="25"/>
  <c r="G1504" i="33"/>
  <c r="Q1504" i="33"/>
  <c r="DY63" i="25"/>
  <c r="DW63" i="25"/>
  <c r="DY64" i="25"/>
  <c r="DW64" i="25"/>
  <c r="G1558" i="33"/>
  <c r="Q1558" i="33"/>
  <c r="DX65" i="25"/>
  <c r="DY66" i="25"/>
  <c r="DW66" i="25"/>
  <c r="K1909" i="33"/>
  <c r="DW78" i="25"/>
  <c r="D1962" i="33"/>
  <c r="DR80" i="25"/>
  <c r="G2071" i="33"/>
  <c r="DX84" i="25"/>
  <c r="D2124" i="33"/>
  <c r="DQ86" i="25"/>
  <c r="H2252" i="33"/>
  <c r="H1145" i="33"/>
  <c r="P1145" i="33"/>
  <c r="H956" i="33"/>
  <c r="H848" i="33"/>
  <c r="P848" i="33"/>
  <c r="H740" i="33"/>
  <c r="P740" i="33"/>
  <c r="H524" i="33"/>
  <c r="P524" i="33"/>
  <c r="H119" i="33"/>
  <c r="M1144" i="33"/>
  <c r="M955" i="33"/>
  <c r="P955" i="33"/>
  <c r="M847" i="33"/>
  <c r="P847" i="33"/>
  <c r="M739" i="33"/>
  <c r="P739" i="33"/>
  <c r="M523" i="33"/>
  <c r="P523" i="33"/>
  <c r="M118" i="33"/>
  <c r="P118" i="33"/>
  <c r="H2277" i="33"/>
  <c r="H1845" i="33"/>
  <c r="H1683" i="33"/>
  <c r="H1656" i="33"/>
  <c r="H1359" i="33"/>
  <c r="H765" i="33"/>
  <c r="H576" i="33"/>
  <c r="H198" i="33"/>
  <c r="H90" i="33"/>
  <c r="H63" i="33"/>
  <c r="H36" i="33"/>
  <c r="EI106" i="25"/>
  <c r="EL104" i="25"/>
  <c r="EH104" i="25"/>
  <c r="EK102" i="25"/>
  <c r="EI102" i="25"/>
  <c r="EL100" i="25"/>
  <c r="EJ100" i="25"/>
  <c r="EH100" i="25"/>
  <c r="EL99" i="25"/>
  <c r="EJ99" i="25"/>
  <c r="EH99" i="25"/>
  <c r="EK97" i="25"/>
  <c r="EI97" i="25"/>
  <c r="S2449" i="33"/>
  <c r="S2178" i="33"/>
  <c r="S2557" i="33"/>
  <c r="GE88" i="25"/>
  <c r="GD104" i="25"/>
  <c r="N104" i="15"/>
  <c r="GC104" i="25"/>
  <c r="GC101" i="25"/>
  <c r="GG101" i="25"/>
  <c r="GD85" i="25"/>
  <c r="N85" i="15"/>
  <c r="GC85" i="25"/>
  <c r="GG85" i="25"/>
  <c r="S2522" i="33"/>
  <c r="S2090" i="33"/>
  <c r="FJ5" i="25"/>
  <c r="FO5" i="25"/>
  <c r="FQ5" i="25"/>
  <c r="FV5" i="25"/>
  <c r="FX5" i="25"/>
  <c r="K32" i="15"/>
  <c r="BT114" i="25"/>
  <c r="GZ17" i="25"/>
  <c r="GX17" i="25"/>
  <c r="BD28" i="25"/>
  <c r="BD27" i="25"/>
  <c r="BD23" i="25"/>
  <c r="O7" i="9"/>
  <c r="AH7" i="9"/>
  <c r="CZ34" i="25"/>
  <c r="CZ32" i="25"/>
  <c r="CZ26" i="25"/>
  <c r="CZ22" i="25"/>
  <c r="CZ20" i="25"/>
  <c r="CZ19" i="25"/>
  <c r="E288" i="33"/>
  <c r="J288" i="33"/>
  <c r="DP18" i="25"/>
  <c r="G289" i="33"/>
  <c r="Q289" i="33"/>
  <c r="DY18" i="25"/>
  <c r="E315" i="33"/>
  <c r="J315" i="33"/>
  <c r="DR19" i="25"/>
  <c r="G316" i="33"/>
  <c r="Q316" i="33"/>
  <c r="DX19" i="25"/>
  <c r="E342" i="33"/>
  <c r="J342" i="33"/>
  <c r="DR20" i="25"/>
  <c r="DO20" i="25"/>
  <c r="DQ20" i="25"/>
  <c r="G343" i="33"/>
  <c r="DX20" i="25"/>
  <c r="DZ20" i="25"/>
  <c r="D369" i="33"/>
  <c r="J369" i="33"/>
  <c r="DP21" i="25"/>
  <c r="DQ21" i="25"/>
  <c r="DJ21" i="25"/>
  <c r="DL21" i="25"/>
  <c r="DN21" i="25"/>
  <c r="G370" i="33"/>
  <c r="Q370" i="33"/>
  <c r="DY21" i="25"/>
  <c r="DZ21" i="25"/>
  <c r="DW21" i="25"/>
  <c r="E396" i="33"/>
  <c r="J396" i="33"/>
  <c r="DR22" i="25"/>
  <c r="DO22" i="25"/>
  <c r="G397" i="33"/>
  <c r="Q397" i="33"/>
  <c r="DX22" i="25"/>
  <c r="DZ22" i="25"/>
  <c r="D423" i="33"/>
  <c r="J423" i="33"/>
  <c r="DJ23" i="25"/>
  <c r="DL23" i="25"/>
  <c r="DN23" i="25"/>
  <c r="G424" i="33"/>
  <c r="Q424" i="33"/>
  <c r="DW23" i="25"/>
  <c r="E450" i="33"/>
  <c r="DO24" i="25"/>
  <c r="G451" i="33"/>
  <c r="Q451" i="33"/>
  <c r="DX24" i="25"/>
  <c r="E477" i="33"/>
  <c r="DR25" i="25"/>
  <c r="D531" i="33"/>
  <c r="DP27" i="25"/>
  <c r="D585" i="33"/>
  <c r="DP29" i="25"/>
  <c r="G1234" i="33"/>
  <c r="DY53" i="25"/>
  <c r="DW53" i="25"/>
  <c r="DW54" i="25"/>
  <c r="DY54" i="25"/>
  <c r="DW56" i="25"/>
  <c r="DY56" i="25"/>
  <c r="G1774" i="33"/>
  <c r="Q1774" i="33"/>
  <c r="DX73" i="25"/>
  <c r="DW87" i="25"/>
  <c r="DY87" i="25"/>
  <c r="DZ88" i="25"/>
  <c r="DX88" i="25"/>
  <c r="G2260" i="33"/>
  <c r="DY91" i="25"/>
  <c r="DW91" i="25"/>
  <c r="DR95" i="25"/>
  <c r="DJ95" i="25"/>
  <c r="DL95" i="25"/>
  <c r="DN95" i="25"/>
  <c r="E2448" i="33"/>
  <c r="DP98" i="25"/>
  <c r="G2449" i="33"/>
  <c r="DY98" i="25"/>
  <c r="DW98" i="25"/>
  <c r="D2502" i="33"/>
  <c r="DR100" i="25"/>
  <c r="DJ100" i="25"/>
  <c r="DL100" i="25"/>
  <c r="DN100" i="25"/>
  <c r="G2503" i="33"/>
  <c r="DZ100" i="25"/>
  <c r="DR101" i="25"/>
  <c r="DJ101" i="25"/>
  <c r="DL101" i="25"/>
  <c r="DN101" i="25"/>
  <c r="E2556" i="33"/>
  <c r="DO102" i="25"/>
  <c r="G2557" i="33"/>
  <c r="DW102" i="25"/>
  <c r="G2611" i="33"/>
  <c r="DY104" i="25"/>
  <c r="D2637" i="33"/>
  <c r="DO105" i="25"/>
  <c r="D1677" i="33"/>
  <c r="D1650" i="33"/>
  <c r="D759" i="33"/>
  <c r="D192" i="33"/>
  <c r="D57" i="33"/>
  <c r="D30" i="33"/>
  <c r="HI31" i="25"/>
  <c r="B1855" i="33"/>
  <c r="B1666" i="33"/>
  <c r="B1639" i="33"/>
  <c r="B1612" i="33"/>
  <c r="B1423" i="33"/>
  <c r="B964" i="33"/>
  <c r="B856" i="33"/>
  <c r="B748" i="33"/>
  <c r="B181" i="33"/>
  <c r="B46" i="33"/>
  <c r="B19" i="33"/>
  <c r="P1863" i="33"/>
  <c r="P1674" i="33"/>
  <c r="P1647" i="33"/>
  <c r="P1431" i="33"/>
  <c r="P1161" i="33"/>
  <c r="P972" i="33"/>
  <c r="P864" i="33"/>
  <c r="P783" i="33"/>
  <c r="P756" i="33"/>
  <c r="P594" i="33"/>
  <c r="P540" i="33"/>
  <c r="P189" i="33"/>
  <c r="P135" i="33"/>
  <c r="P54" i="33"/>
  <c r="P27" i="33"/>
  <c r="EK98" i="25"/>
  <c r="EK95" i="25"/>
  <c r="EI95" i="25"/>
  <c r="EL94" i="25"/>
  <c r="EJ94" i="25"/>
  <c r="EH94" i="25"/>
  <c r="EI87" i="25"/>
  <c r="EI86" i="25"/>
  <c r="N6" i="9"/>
  <c r="AD6" i="9"/>
  <c r="CB34" i="25"/>
  <c r="CB33" i="25"/>
  <c r="CB32" i="25"/>
  <c r="CB31" i="25"/>
  <c r="CB30" i="25"/>
  <c r="CB29" i="25"/>
  <c r="CB25" i="25"/>
  <c r="CB24" i="25"/>
  <c r="CB21" i="25"/>
  <c r="P2388" i="33"/>
  <c r="CU7" i="25"/>
  <c r="DO84" i="25"/>
  <c r="K58" i="15"/>
  <c r="FI5" i="25"/>
  <c r="FG5" i="25"/>
  <c r="G1963" i="33"/>
  <c r="DY80" i="25"/>
  <c r="DW80" i="25"/>
  <c r="G2125" i="33"/>
  <c r="DY86" i="25"/>
  <c r="DW86" i="25"/>
  <c r="DR88" i="25"/>
  <c r="DJ88" i="25"/>
  <c r="DL88" i="25"/>
  <c r="DN88" i="25"/>
  <c r="D2313" i="33"/>
  <c r="DP93" i="25"/>
  <c r="G2314" i="33"/>
  <c r="DX93" i="25"/>
  <c r="D2340" i="33"/>
  <c r="DQ94" i="25"/>
  <c r="D2394" i="33"/>
  <c r="DQ96" i="25"/>
  <c r="D2421" i="33"/>
  <c r="DO97" i="25"/>
  <c r="D2475" i="33"/>
  <c r="DO99" i="25"/>
  <c r="E2502" i="33"/>
  <c r="DQ100" i="25"/>
  <c r="DO100" i="25"/>
  <c r="K2503" i="33"/>
  <c r="DY100" i="25"/>
  <c r="DW100" i="25"/>
  <c r="D2556" i="33"/>
  <c r="DR102" i="25"/>
  <c r="DP102" i="25"/>
  <c r="DJ102" i="25"/>
  <c r="DL102" i="25"/>
  <c r="DN102" i="25"/>
  <c r="D2583" i="33"/>
  <c r="DO103" i="25"/>
  <c r="G2584" i="33"/>
  <c r="DY103" i="25"/>
  <c r="DW103" i="25"/>
  <c r="E2610" i="33"/>
  <c r="DO104" i="25"/>
  <c r="K2611" i="33"/>
  <c r="DW104" i="25"/>
  <c r="E2637" i="33"/>
  <c r="DQ105" i="25"/>
  <c r="K2638" i="33"/>
  <c r="DY105" i="25"/>
  <c r="EI105" i="25"/>
  <c r="EL103" i="25"/>
  <c r="EJ103" i="25"/>
  <c r="EH103" i="25"/>
  <c r="EL88" i="25"/>
  <c r="EH88" i="25"/>
  <c r="S2444" i="33"/>
  <c r="S2443" i="33"/>
  <c r="S2440" i="33"/>
  <c r="GG98" i="25"/>
  <c r="GE96" i="25"/>
  <c r="J100" i="15"/>
  <c r="GN100" i="25"/>
  <c r="D2504" i="33"/>
  <c r="GC89" i="25"/>
  <c r="S2308" i="33"/>
  <c r="D1854" i="33"/>
  <c r="DO76" i="25"/>
  <c r="G1855" i="33"/>
  <c r="DX76" i="25"/>
  <c r="G1909" i="33"/>
  <c r="DX78" i="25"/>
  <c r="K1936" i="33"/>
  <c r="DY79" i="25"/>
  <c r="D2016" i="33"/>
  <c r="DP82" i="25"/>
  <c r="DY84" i="25"/>
  <c r="DW84" i="25"/>
  <c r="E2097" i="33"/>
  <c r="DQ85" i="25"/>
  <c r="D2205" i="33"/>
  <c r="DO89" i="25"/>
  <c r="E2232" i="33"/>
  <c r="DQ90" i="25"/>
  <c r="E2367" i="33"/>
  <c r="DQ95" i="25"/>
  <c r="DO95" i="25"/>
  <c r="G2368" i="33"/>
  <c r="DW95" i="25"/>
  <c r="D2448" i="33"/>
  <c r="DQ98" i="25"/>
  <c r="DO98" i="25"/>
  <c r="D2529" i="33"/>
  <c r="DQ101" i="25"/>
  <c r="DO101" i="25"/>
  <c r="G2530" i="33"/>
  <c r="DY101" i="25"/>
  <c r="DW101" i="25"/>
  <c r="D2664" i="33"/>
  <c r="DQ106" i="25"/>
  <c r="G2665" i="33"/>
  <c r="DY106" i="25"/>
  <c r="D1569" i="33"/>
  <c r="D1407" i="33"/>
  <c r="D1083" i="33"/>
  <c r="D1056" i="33"/>
  <c r="D624" i="33"/>
  <c r="D300" i="33"/>
  <c r="D273" i="33"/>
  <c r="D165" i="33"/>
  <c r="D2691" i="33"/>
  <c r="DQ107" i="25"/>
  <c r="DO107" i="25"/>
  <c r="B2098" i="33"/>
  <c r="B2044" i="33"/>
  <c r="B1909" i="33"/>
  <c r="B1774" i="33"/>
  <c r="B1693" i="33"/>
  <c r="B1558" i="33"/>
  <c r="B1504" i="33"/>
  <c r="B1396" i="33"/>
  <c r="B1342" i="33"/>
  <c r="B1180" i="33"/>
  <c r="B1072" i="33"/>
  <c r="B1045" i="33"/>
  <c r="B991" i="33"/>
  <c r="B883" i="33"/>
  <c r="B613" i="33"/>
  <c r="B559" i="33"/>
  <c r="B478" i="33"/>
  <c r="B343" i="33"/>
  <c r="B289" i="33"/>
  <c r="B262" i="33"/>
  <c r="B208" i="33"/>
  <c r="B154" i="33"/>
  <c r="B73" i="33"/>
  <c r="DT109" i="25"/>
  <c r="GW24" i="25"/>
  <c r="G2692" i="33"/>
  <c r="DY107" i="25"/>
  <c r="DW107" i="25"/>
  <c r="P2619" i="33"/>
  <c r="P1890" i="33"/>
  <c r="P1782" i="33"/>
  <c r="P1566" i="33"/>
  <c r="P1512" i="33"/>
  <c r="P1404" i="33"/>
  <c r="P1350" i="33"/>
  <c r="P1242" i="33"/>
  <c r="P1080" i="33"/>
  <c r="P1053" i="33"/>
  <c r="P999" i="33"/>
  <c r="P945" i="33"/>
  <c r="P891" i="33"/>
  <c r="P837" i="33"/>
  <c r="P729" i="33"/>
  <c r="P648" i="33"/>
  <c r="P621" i="33"/>
  <c r="P567" i="33"/>
  <c r="P513" i="33"/>
  <c r="P486" i="33"/>
  <c r="P405" i="33"/>
  <c r="P351" i="33"/>
  <c r="P297" i="33"/>
  <c r="P270" i="33"/>
  <c r="P216" i="33"/>
  <c r="P162" i="33"/>
  <c r="P108" i="33"/>
  <c r="P81" i="33"/>
  <c r="H1928" i="33"/>
  <c r="P1928" i="33"/>
  <c r="H1712" i="33"/>
  <c r="H1550" i="33"/>
  <c r="P1550" i="33"/>
  <c r="H1388" i="33"/>
  <c r="P1388" i="33"/>
  <c r="H1118" i="33"/>
  <c r="P1118" i="33"/>
  <c r="H1037" i="33"/>
  <c r="P1037" i="33"/>
  <c r="H929" i="33"/>
  <c r="P929" i="33"/>
  <c r="H821" i="33"/>
  <c r="P821" i="33"/>
  <c r="H794" i="33"/>
  <c r="P794" i="33"/>
  <c r="H713" i="33"/>
  <c r="H686" i="33"/>
  <c r="P686" i="33"/>
  <c r="H605" i="33"/>
  <c r="P605" i="33"/>
  <c r="H551" i="33"/>
  <c r="H470" i="33"/>
  <c r="H335" i="33"/>
  <c r="P335" i="33"/>
  <c r="H254" i="33"/>
  <c r="P254" i="33"/>
  <c r="H146" i="33"/>
  <c r="P146" i="33"/>
  <c r="H65" i="33"/>
  <c r="P65" i="33"/>
  <c r="H38" i="33"/>
  <c r="P38" i="33"/>
  <c r="M2359" i="33"/>
  <c r="M2224" i="33"/>
  <c r="P2224" i="33"/>
  <c r="M2197" i="33"/>
  <c r="M2089" i="33"/>
  <c r="M1981" i="33"/>
  <c r="M1927" i="33"/>
  <c r="P1927" i="33"/>
  <c r="M1711" i="33"/>
  <c r="P1711" i="33"/>
  <c r="M1549" i="33"/>
  <c r="P1549" i="33"/>
  <c r="M1387" i="33"/>
  <c r="M1225" i="33"/>
  <c r="P1225" i="33"/>
  <c r="M1036" i="33"/>
  <c r="P1036" i="33"/>
  <c r="M928" i="33"/>
  <c r="P928" i="33"/>
  <c r="M820" i="33"/>
  <c r="P820" i="33"/>
  <c r="M793" i="33"/>
  <c r="P793" i="33"/>
  <c r="M712" i="33"/>
  <c r="P712" i="33"/>
  <c r="M685" i="33"/>
  <c r="P685" i="33"/>
  <c r="M604" i="33"/>
  <c r="P604" i="33"/>
  <c r="M550" i="33"/>
  <c r="P550" i="33"/>
  <c r="M469" i="33"/>
  <c r="P469" i="33"/>
  <c r="M334" i="33"/>
  <c r="M253" i="33"/>
  <c r="P253" i="33"/>
  <c r="M145" i="33"/>
  <c r="M91" i="33"/>
  <c r="M64" i="33"/>
  <c r="M37" i="33"/>
  <c r="P37" i="33"/>
  <c r="H2223" i="33"/>
  <c r="H2061" i="33"/>
  <c r="H1953" i="33"/>
  <c r="H1818" i="33"/>
  <c r="H1602" i="33"/>
  <c r="H1575" i="33"/>
  <c r="H1440" i="33"/>
  <c r="H1413" i="33"/>
  <c r="H1332" i="33"/>
  <c r="H1089" i="33"/>
  <c r="H1062" i="33"/>
  <c r="H981" i="33"/>
  <c r="H873" i="33"/>
  <c r="H630" i="33"/>
  <c r="H387" i="33"/>
  <c r="H306" i="33"/>
  <c r="H279" i="33"/>
  <c r="H171" i="33"/>
  <c r="H9" i="33"/>
  <c r="EK107" i="25"/>
  <c r="EK104" i="25"/>
  <c r="EI104" i="25"/>
  <c r="EK101" i="25"/>
  <c r="GC84" i="25"/>
  <c r="S2071" i="33"/>
  <c r="S2638" i="33"/>
  <c r="S2603" i="33"/>
  <c r="S2282" i="33"/>
  <c r="S2659" i="33"/>
  <c r="GD88" i="25"/>
  <c r="GC88" i="25"/>
  <c r="GF88" i="25"/>
  <c r="S2602" i="33"/>
  <c r="GE104" i="25"/>
  <c r="S2389" i="33"/>
  <c r="S2498" i="33"/>
  <c r="K31" i="15"/>
  <c r="P41" i="33"/>
  <c r="P39" i="33"/>
  <c r="K40" i="15"/>
  <c r="K101" i="15"/>
  <c r="GD96" i="25"/>
  <c r="N96" i="15"/>
  <c r="J96" i="9"/>
  <c r="J92" i="9"/>
  <c r="K10" i="15"/>
  <c r="K104" i="15"/>
  <c r="K107" i="15"/>
  <c r="K95" i="15"/>
  <c r="BZ6" i="25"/>
  <c r="DO80" i="25"/>
  <c r="I2227" i="33"/>
  <c r="O2255" i="33"/>
  <c r="Q2255" i="33"/>
  <c r="G2256" i="33"/>
  <c r="DB109" i="25"/>
  <c r="T2028" i="33"/>
  <c r="B2117" i="33"/>
  <c r="T2163" i="33"/>
  <c r="T2190" i="33"/>
  <c r="B2198" i="33"/>
  <c r="T2217" i="33"/>
  <c r="B2232" i="33"/>
  <c r="B2259" i="33"/>
  <c r="T2298" i="33"/>
  <c r="T2352" i="33"/>
  <c r="B2367" i="33"/>
  <c r="K34" i="15"/>
  <c r="K28" i="15"/>
  <c r="K15" i="15"/>
  <c r="K22" i="15"/>
  <c r="K57" i="15"/>
  <c r="DJ50" i="25"/>
  <c r="DL50" i="25"/>
  <c r="DN50" i="25"/>
  <c r="DR51" i="25"/>
  <c r="DJ52" i="25"/>
  <c r="DL52" i="25"/>
  <c r="DN52" i="25"/>
  <c r="DP53" i="25"/>
  <c r="DJ54" i="25"/>
  <c r="DL54" i="25"/>
  <c r="DN54" i="25"/>
  <c r="DP55" i="25"/>
  <c r="DJ56" i="25"/>
  <c r="DL56" i="25"/>
  <c r="DN56" i="25"/>
  <c r="DO57" i="25"/>
  <c r="DP58" i="25"/>
  <c r="DP60" i="25"/>
  <c r="DO62" i="25"/>
  <c r="DR71" i="25"/>
  <c r="DJ72" i="25"/>
  <c r="DL72" i="25"/>
  <c r="DN72" i="25"/>
  <c r="S2664" i="33"/>
  <c r="S2232" i="33"/>
  <c r="K47" i="15"/>
  <c r="K39" i="15"/>
  <c r="K23" i="15"/>
  <c r="K20" i="15"/>
  <c r="K102" i="15"/>
  <c r="J94" i="9"/>
  <c r="P418" i="33"/>
  <c r="AQ96" i="9"/>
  <c r="AQ101" i="9"/>
  <c r="AQ103" i="9"/>
  <c r="AQ83" i="9"/>
  <c r="DO63" i="25"/>
  <c r="DJ77" i="25"/>
  <c r="DL77" i="25"/>
  <c r="DN77" i="25"/>
  <c r="DJ78" i="25"/>
  <c r="DL78" i="25"/>
  <c r="DN78" i="25"/>
  <c r="DP79" i="25"/>
  <c r="DP64" i="25"/>
  <c r="DP66" i="25"/>
  <c r="DO68" i="25"/>
  <c r="DR69" i="25"/>
  <c r="DR73" i="25"/>
  <c r="DR76" i="25"/>
  <c r="GX12" i="25"/>
  <c r="GX14" i="25"/>
  <c r="GX20" i="25"/>
  <c r="GX22" i="25"/>
  <c r="K73" i="15"/>
  <c r="K61" i="15"/>
  <c r="K56" i="15"/>
  <c r="K51" i="15"/>
  <c r="AQ91" i="9"/>
  <c r="DX70" i="25"/>
  <c r="DW75" i="25"/>
  <c r="DY75" i="25"/>
  <c r="K68" i="15"/>
  <c r="K78" i="15"/>
  <c r="BS53" i="25"/>
  <c r="BE21" i="25"/>
  <c r="BE23" i="25"/>
  <c r="BE24" i="25"/>
  <c r="BE25" i="25"/>
  <c r="BE26" i="25"/>
  <c r="BE31" i="25"/>
  <c r="BE32" i="25"/>
  <c r="BE33" i="25"/>
  <c r="BE34" i="25"/>
  <c r="BE35" i="25"/>
  <c r="BE36" i="25"/>
  <c r="BE37" i="25"/>
  <c r="BE41" i="25"/>
  <c r="BE44" i="25"/>
  <c r="BE46" i="25"/>
  <c r="BE48" i="25"/>
  <c r="K38" i="15"/>
  <c r="BE18" i="25"/>
  <c r="BE19" i="25"/>
  <c r="BE20" i="25"/>
  <c r="BE22" i="25"/>
  <c r="BE27" i="25"/>
  <c r="BE28" i="25"/>
  <c r="BE29" i="25"/>
  <c r="BE30" i="25"/>
  <c r="BE38" i="25"/>
  <c r="BE39" i="25"/>
  <c r="BE40" i="25"/>
  <c r="BE42" i="25"/>
  <c r="BE43" i="25"/>
  <c r="BE45" i="25"/>
  <c r="BS46" i="25"/>
  <c r="BE47" i="25"/>
  <c r="BE49" i="25"/>
  <c r="J2687" i="33"/>
  <c r="J2688" i="33"/>
  <c r="J2689" i="33"/>
  <c r="J2690" i="33"/>
  <c r="J102" i="9"/>
  <c r="BS15" i="25"/>
  <c r="GX13" i="25"/>
  <c r="BS76" i="25"/>
  <c r="K77" i="15"/>
  <c r="CE52" i="25"/>
  <c r="BS52" i="25"/>
  <c r="CE78" i="25"/>
  <c r="BS78" i="25"/>
  <c r="D450" i="33"/>
  <c r="DR24" i="25"/>
  <c r="D477" i="33"/>
  <c r="DP25" i="25"/>
  <c r="DQ25" i="25"/>
  <c r="DJ25" i="25"/>
  <c r="DL25" i="25"/>
  <c r="DN25" i="25"/>
  <c r="G478" i="33"/>
  <c r="Q478" i="33"/>
  <c r="DY25" i="25"/>
  <c r="DZ25" i="25"/>
  <c r="DW25" i="25"/>
  <c r="D504" i="33"/>
  <c r="J504" i="33"/>
  <c r="DP26" i="25"/>
  <c r="DJ26" i="25"/>
  <c r="DL26" i="25"/>
  <c r="DN26" i="25"/>
  <c r="E531" i="33"/>
  <c r="DJ27" i="25"/>
  <c r="DL27" i="25"/>
  <c r="DN27" i="25"/>
  <c r="G532" i="33"/>
  <c r="Q532" i="33"/>
  <c r="DY27" i="25"/>
  <c r="DZ27" i="25"/>
  <c r="DW27" i="25"/>
  <c r="E558" i="33"/>
  <c r="DP28" i="25"/>
  <c r="DJ28" i="25"/>
  <c r="DL28" i="25"/>
  <c r="DN28" i="25"/>
  <c r="E585" i="33"/>
  <c r="DR29" i="25"/>
  <c r="DO29" i="25"/>
  <c r="G586" i="33"/>
  <c r="Q586" i="33"/>
  <c r="DX29" i="25"/>
  <c r="E612" i="33"/>
  <c r="J612" i="33"/>
  <c r="DJ30" i="25"/>
  <c r="DL30" i="25"/>
  <c r="DN30" i="25"/>
  <c r="D639" i="33"/>
  <c r="J639" i="33"/>
  <c r="DJ31" i="25"/>
  <c r="DL31" i="25"/>
  <c r="DN31" i="25"/>
  <c r="E666" i="33"/>
  <c r="J666" i="33"/>
  <c r="DR32" i="25"/>
  <c r="DO32" i="25"/>
  <c r="DQ32" i="25"/>
  <c r="G667" i="33"/>
  <c r="Q667" i="33"/>
  <c r="DX32" i="25"/>
  <c r="DZ32" i="25"/>
  <c r="D693" i="33"/>
  <c r="DO33" i="25"/>
  <c r="E720" i="33"/>
  <c r="DR34" i="25"/>
  <c r="DO34" i="25"/>
  <c r="G721" i="33"/>
  <c r="Q721" i="33"/>
  <c r="DX34" i="25"/>
  <c r="DZ34" i="25"/>
  <c r="E747" i="33"/>
  <c r="J747" i="33"/>
  <c r="DO35" i="25"/>
  <c r="D774" i="33"/>
  <c r="DR36" i="25"/>
  <c r="E801" i="33"/>
  <c r="DP37" i="25"/>
  <c r="DJ37" i="25"/>
  <c r="DL37" i="25"/>
  <c r="DN37" i="25"/>
  <c r="G802" i="33"/>
  <c r="Q802" i="33"/>
  <c r="DY37" i="25"/>
  <c r="DW37" i="25"/>
  <c r="D828" i="33"/>
  <c r="DR38" i="25"/>
  <c r="D855" i="33"/>
  <c r="DR39" i="25"/>
  <c r="DO39" i="25"/>
  <c r="G856" i="33"/>
  <c r="Q856" i="33"/>
  <c r="DX39" i="25"/>
  <c r="E882" i="33"/>
  <c r="J882" i="33"/>
  <c r="DP40" i="25"/>
  <c r="DJ40" i="25"/>
  <c r="DL40" i="25"/>
  <c r="DN40" i="25"/>
  <c r="E909" i="33"/>
  <c r="DP41" i="25"/>
  <c r="DQ41" i="25"/>
  <c r="DJ41" i="25"/>
  <c r="DL41" i="25"/>
  <c r="DN41" i="25"/>
  <c r="G910" i="33"/>
  <c r="Q910" i="33"/>
  <c r="DY41" i="25"/>
  <c r="DW41" i="25"/>
  <c r="D936" i="33"/>
  <c r="DR42" i="25"/>
  <c r="D963" i="33"/>
  <c r="DP43" i="25"/>
  <c r="DQ43" i="25"/>
  <c r="DJ43" i="25"/>
  <c r="DL43" i="25"/>
  <c r="DN43" i="25"/>
  <c r="G964" i="33"/>
  <c r="DY43" i="25"/>
  <c r="DW43" i="25"/>
  <c r="E990" i="33"/>
  <c r="DR44" i="25"/>
  <c r="DO44" i="25"/>
  <c r="E1017" i="33"/>
  <c r="J1017" i="33"/>
  <c r="DP45" i="25"/>
  <c r="DJ45" i="25"/>
  <c r="DL45" i="25"/>
  <c r="DN45" i="25"/>
  <c r="G1018" i="33"/>
  <c r="DY45" i="25"/>
  <c r="DZ45" i="25"/>
  <c r="DW45" i="25"/>
  <c r="E1044" i="33"/>
  <c r="J1044" i="33"/>
  <c r="DJ46" i="25"/>
  <c r="DL46" i="25"/>
  <c r="DN46" i="25"/>
  <c r="E1071" i="33"/>
  <c r="DJ47" i="25"/>
  <c r="DL47" i="25"/>
  <c r="DN47" i="25"/>
  <c r="E1098" i="33"/>
  <c r="J1098" i="33"/>
  <c r="DP48" i="25"/>
  <c r="DJ48" i="25"/>
  <c r="DL48" i="25"/>
  <c r="DN48" i="25"/>
  <c r="G1099" i="33"/>
  <c r="DY48" i="25"/>
  <c r="DZ48" i="25"/>
  <c r="DW48" i="25"/>
  <c r="D1125" i="33"/>
  <c r="J1125" i="33"/>
  <c r="DO49" i="25"/>
  <c r="E1152" i="33"/>
  <c r="DR50" i="25"/>
  <c r="DO50" i="25"/>
  <c r="G1153" i="33"/>
  <c r="DX50" i="25"/>
  <c r="DZ50" i="25"/>
  <c r="E1179" i="33"/>
  <c r="DO51" i="25"/>
  <c r="E1206" i="33"/>
  <c r="DR52" i="25"/>
  <c r="DO52" i="25"/>
  <c r="G1207" i="33"/>
  <c r="DX52" i="25"/>
  <c r="D1233" i="33"/>
  <c r="DJ53" i="25"/>
  <c r="DL53" i="25"/>
  <c r="DN53" i="25"/>
  <c r="D1260" i="33"/>
  <c r="DR54" i="25"/>
  <c r="DO54" i="25"/>
  <c r="DQ54" i="25"/>
  <c r="G1261" i="33"/>
  <c r="DX54" i="25"/>
  <c r="D1287" i="33"/>
  <c r="DR55" i="25"/>
  <c r="DO55" i="25"/>
  <c r="G1288" i="33"/>
  <c r="DX55" i="25"/>
  <c r="D1314" i="33"/>
  <c r="J1314" i="33"/>
  <c r="DR56" i="25"/>
  <c r="DO56" i="25"/>
  <c r="DQ56" i="25"/>
  <c r="G1315" i="33"/>
  <c r="DX56" i="25"/>
  <c r="E1341" i="33"/>
  <c r="DP57" i="25"/>
  <c r="DQ57" i="25"/>
  <c r="DJ57" i="25"/>
  <c r="DL57" i="25"/>
  <c r="DN57" i="25"/>
  <c r="E1368" i="33"/>
  <c r="DR58" i="25"/>
  <c r="DO58" i="25"/>
  <c r="G1369" i="33"/>
  <c r="DX58" i="25"/>
  <c r="DZ58" i="25"/>
  <c r="E1395" i="33"/>
  <c r="DO59" i="25"/>
  <c r="D1422" i="33"/>
  <c r="DR60" i="25"/>
  <c r="DO60" i="25"/>
  <c r="G1423" i="33"/>
  <c r="DX60" i="25"/>
  <c r="D1449" i="33"/>
  <c r="J1449" i="33"/>
  <c r="DO61" i="25"/>
  <c r="G1450" i="33"/>
  <c r="Q1450" i="33"/>
  <c r="DX61" i="25"/>
  <c r="D1476" i="33"/>
  <c r="DR62" i="25"/>
  <c r="E1503" i="33"/>
  <c r="J1503" i="33"/>
  <c r="DP63" i="25"/>
  <c r="DJ63" i="25"/>
  <c r="DL63" i="25"/>
  <c r="DN63" i="25"/>
  <c r="E1530" i="33"/>
  <c r="DR64" i="25"/>
  <c r="DO64" i="25"/>
  <c r="G1531" i="33"/>
  <c r="DX64" i="25"/>
  <c r="E1557" i="33"/>
  <c r="DO65" i="25"/>
  <c r="D1584" i="33"/>
  <c r="DR66" i="25"/>
  <c r="DO66" i="25"/>
  <c r="DQ66" i="25"/>
  <c r="G1585" i="33"/>
  <c r="DX66" i="25"/>
  <c r="D1611" i="33"/>
  <c r="DO67" i="25"/>
  <c r="G1612" i="33"/>
  <c r="Q1612" i="33"/>
  <c r="DX67" i="25"/>
  <c r="D1638" i="33"/>
  <c r="DR68" i="25"/>
  <c r="D1665" i="33"/>
  <c r="DO69" i="25"/>
  <c r="G1666" i="33"/>
  <c r="Q1666" i="33"/>
  <c r="DX69" i="25"/>
  <c r="E1692" i="33"/>
  <c r="DR70" i="25"/>
  <c r="D1719" i="33"/>
  <c r="DP71" i="25"/>
  <c r="DJ71" i="25"/>
  <c r="DL71" i="25"/>
  <c r="DN71" i="25"/>
  <c r="K1720" i="33"/>
  <c r="Q1720" i="33"/>
  <c r="DY71" i="25"/>
  <c r="DW71" i="25"/>
  <c r="D1746" i="33"/>
  <c r="DR72" i="25"/>
  <c r="DO72" i="25"/>
  <c r="G1747" i="33"/>
  <c r="Q1747" i="33"/>
  <c r="DX72" i="25"/>
  <c r="E1773" i="33"/>
  <c r="J1773" i="33"/>
  <c r="DO73" i="25"/>
  <c r="D1800" i="33"/>
  <c r="DJ74" i="25"/>
  <c r="DL74" i="25"/>
  <c r="DN74" i="25"/>
  <c r="G1801" i="33"/>
  <c r="DY74" i="25"/>
  <c r="DW74" i="25"/>
  <c r="E1827" i="33"/>
  <c r="DP75" i="25"/>
  <c r="E1854" i="33"/>
  <c r="DP76" i="25"/>
  <c r="DQ76" i="25"/>
  <c r="DJ76" i="25"/>
  <c r="DL76" i="25"/>
  <c r="DN76" i="25"/>
  <c r="E1881" i="33"/>
  <c r="DP77" i="25"/>
  <c r="G1882" i="33"/>
  <c r="Q1882" i="33"/>
  <c r="DY77" i="25"/>
  <c r="D1908" i="33"/>
  <c r="DP78" i="25"/>
  <c r="D1935" i="33"/>
  <c r="DJ79" i="25"/>
  <c r="DL79" i="25"/>
  <c r="DN79" i="25"/>
  <c r="G1936" i="33"/>
  <c r="Q1936" i="33"/>
  <c r="DW79" i="25"/>
  <c r="E1962" i="33"/>
  <c r="DP80" i="25"/>
  <c r="DJ80" i="25"/>
  <c r="DL80" i="25"/>
  <c r="DN80" i="25"/>
  <c r="E1989" i="33"/>
  <c r="DP81" i="25"/>
  <c r="G1990" i="33"/>
  <c r="DX81" i="25"/>
  <c r="E2016" i="33"/>
  <c r="DR82" i="25"/>
  <c r="DO82" i="25"/>
  <c r="DQ82" i="25"/>
  <c r="G2017" i="33"/>
  <c r="DX82" i="25"/>
  <c r="DZ82" i="25"/>
  <c r="E2043" i="33"/>
  <c r="DO83" i="25"/>
  <c r="G2044" i="33"/>
  <c r="DY83" i="25"/>
  <c r="DW83" i="25"/>
  <c r="T2063" i="33"/>
  <c r="T2067" i="33"/>
  <c r="E2070" i="33"/>
  <c r="DR84" i="25"/>
  <c r="DP84" i="25"/>
  <c r="DJ84" i="25"/>
  <c r="DL84" i="25"/>
  <c r="DN84" i="25"/>
  <c r="K2071" i="33"/>
  <c r="DZ84" i="25"/>
  <c r="E2124" i="33"/>
  <c r="DO86" i="25"/>
  <c r="G2233" i="33"/>
  <c r="DZ90" i="25"/>
  <c r="DX90" i="25"/>
  <c r="E2259" i="33"/>
  <c r="DO91" i="25"/>
  <c r="E2286" i="33"/>
  <c r="DO92" i="25"/>
  <c r="K2287" i="33"/>
  <c r="DW92" i="25"/>
  <c r="E2313" i="33"/>
  <c r="DQ93" i="25"/>
  <c r="DO93" i="25"/>
  <c r="K2314" i="33"/>
  <c r="DY93" i="25"/>
  <c r="DW93" i="25"/>
  <c r="E2340" i="33"/>
  <c r="DO94" i="25"/>
  <c r="K2341" i="33"/>
  <c r="DW94" i="25"/>
  <c r="EL90" i="25"/>
  <c r="EJ90" i="25"/>
  <c r="EH90" i="25"/>
  <c r="EL89" i="25"/>
  <c r="EJ89" i="25"/>
  <c r="EH89" i="25"/>
  <c r="EL85" i="25"/>
  <c r="EJ85" i="25"/>
  <c r="EH85" i="25"/>
  <c r="EL84" i="25"/>
  <c r="EJ84" i="25"/>
  <c r="EH84" i="25"/>
  <c r="O2126" i="33"/>
  <c r="D2126" i="33"/>
  <c r="S2116" i="33"/>
  <c r="GG86" i="25"/>
  <c r="S2227" i="33"/>
  <c r="S2120" i="33"/>
  <c r="J84" i="15"/>
  <c r="GN84" i="25"/>
  <c r="D2072" i="33"/>
  <c r="S2125" i="33"/>
  <c r="CE39" i="25"/>
  <c r="BS39" i="25"/>
  <c r="CE55" i="25"/>
  <c r="BS55" i="25"/>
  <c r="T2090" i="33"/>
  <c r="T2094" i="33"/>
  <c r="AQ85" i="9"/>
  <c r="D2097" i="33"/>
  <c r="DR85" i="25"/>
  <c r="DP85" i="25"/>
  <c r="DJ85" i="25"/>
  <c r="DL85" i="25"/>
  <c r="DN85" i="25"/>
  <c r="G2098" i="33"/>
  <c r="DZ85" i="25"/>
  <c r="DX85" i="25"/>
  <c r="T2144" i="33"/>
  <c r="T2148" i="33"/>
  <c r="E2151" i="33"/>
  <c r="DR87" i="25"/>
  <c r="DP87" i="25"/>
  <c r="DJ87" i="25"/>
  <c r="DL87" i="25"/>
  <c r="DN87" i="25"/>
  <c r="G2152" i="33"/>
  <c r="DZ87" i="25"/>
  <c r="DX87" i="25"/>
  <c r="T2170" i="33"/>
  <c r="T2175" i="33"/>
  <c r="D2178" i="33"/>
  <c r="DQ88" i="25"/>
  <c r="DO88" i="25"/>
  <c r="G2179" i="33"/>
  <c r="DY88" i="25"/>
  <c r="DW88" i="25"/>
  <c r="E2205" i="33"/>
  <c r="DQ89" i="25"/>
  <c r="G2206" i="33"/>
  <c r="DZ89" i="25"/>
  <c r="DX89" i="25"/>
  <c r="D2232" i="33"/>
  <c r="DR90" i="25"/>
  <c r="DP90" i="25"/>
  <c r="DJ90" i="25"/>
  <c r="DL90" i="25"/>
  <c r="DN90" i="25"/>
  <c r="EK92" i="25"/>
  <c r="EI92" i="25"/>
  <c r="EK88" i="25"/>
  <c r="EI88" i="25"/>
  <c r="GN83" i="25"/>
  <c r="D2045" i="33"/>
  <c r="K89" i="15"/>
  <c r="J89" i="9"/>
  <c r="BS17" i="25"/>
  <c r="K60" i="15"/>
  <c r="K18" i="15"/>
  <c r="P40" i="33"/>
  <c r="K42" i="15"/>
  <c r="K46" i="15"/>
  <c r="K81" i="15"/>
  <c r="K26" i="15"/>
  <c r="K30" i="15"/>
  <c r="K86" i="15"/>
  <c r="K70" i="15"/>
  <c r="K69" i="15"/>
  <c r="K27" i="15"/>
  <c r="K11" i="15"/>
  <c r="J2036" i="33"/>
  <c r="K2036" i="33"/>
  <c r="P1687" i="33"/>
  <c r="E110" i="9"/>
  <c r="G110" i="9"/>
  <c r="Q1828" i="33"/>
  <c r="N2576" i="33"/>
  <c r="N2580" i="33"/>
  <c r="O2683" i="33"/>
  <c r="Q2683" i="33"/>
  <c r="Q2688" i="33"/>
  <c r="Q2689" i="33"/>
  <c r="Q2690" i="33"/>
  <c r="I2200" i="33"/>
  <c r="I2579" i="33"/>
  <c r="J2579" i="33"/>
  <c r="J2580" i="33"/>
  <c r="J2581" i="33"/>
  <c r="J2582" i="33"/>
  <c r="D1245" i="33"/>
  <c r="D1164" i="33"/>
  <c r="D1110" i="33"/>
  <c r="D1029" i="33"/>
  <c r="D948" i="33"/>
  <c r="D921" i="33"/>
  <c r="D840" i="33"/>
  <c r="D813" i="33"/>
  <c r="D786" i="33"/>
  <c r="D732" i="33"/>
  <c r="D705" i="33"/>
  <c r="D678" i="33"/>
  <c r="D651" i="33"/>
  <c r="D597" i="33"/>
  <c r="D543" i="33"/>
  <c r="D516" i="33"/>
  <c r="D462" i="33"/>
  <c r="D408" i="33"/>
  <c r="D327" i="33"/>
  <c r="D246" i="33"/>
  <c r="D138" i="33"/>
  <c r="D111" i="33"/>
  <c r="S2691" i="33"/>
  <c r="S2475" i="33"/>
  <c r="S2421" i="33"/>
  <c r="GE107" i="25"/>
  <c r="S2687" i="33"/>
  <c r="S2632" i="33"/>
  <c r="GG97" i="25"/>
  <c r="S2471" i="33"/>
  <c r="GE106" i="25"/>
  <c r="GD100" i="25"/>
  <c r="N100" i="15"/>
  <c r="J92" i="15"/>
  <c r="O2288" i="33"/>
  <c r="GF104" i="25"/>
  <c r="J104" i="15"/>
  <c r="O2612" i="33"/>
  <c r="N2173" i="33"/>
  <c r="O2173" i="33"/>
  <c r="Q2173" i="33"/>
  <c r="B2692" i="33"/>
  <c r="B2206" i="33"/>
  <c r="B2152" i="33"/>
  <c r="B1990" i="33"/>
  <c r="B1828" i="33"/>
  <c r="B1801" i="33"/>
  <c r="B1531" i="33"/>
  <c r="B1369" i="33"/>
  <c r="B1234" i="33"/>
  <c r="B1207" i="33"/>
  <c r="B1153" i="33"/>
  <c r="B1126" i="33"/>
  <c r="B1099" i="33"/>
  <c r="B1018" i="33"/>
  <c r="B937" i="33"/>
  <c r="B910" i="33"/>
  <c r="B829" i="33"/>
  <c r="B802" i="33"/>
  <c r="B775" i="33"/>
  <c r="B721" i="33"/>
  <c r="B694" i="33"/>
  <c r="B667" i="33"/>
  <c r="B640" i="33"/>
  <c r="B586" i="33"/>
  <c r="B532" i="33"/>
  <c r="B505" i="33"/>
  <c r="B451" i="33"/>
  <c r="B397" i="33"/>
  <c r="B316" i="33"/>
  <c r="B235" i="33"/>
  <c r="B127" i="33"/>
  <c r="B100" i="33"/>
  <c r="H2657" i="33"/>
  <c r="P2657" i="33"/>
  <c r="H2333" i="33"/>
  <c r="H2279" i="33"/>
  <c r="H2117" i="33"/>
  <c r="H2036" i="33"/>
  <c r="P2036" i="33"/>
  <c r="H1847" i="33"/>
  <c r="H1820" i="33"/>
  <c r="P1820" i="33"/>
  <c r="H1631" i="33"/>
  <c r="P1631" i="33"/>
  <c r="H1604" i="33"/>
  <c r="P1604" i="33"/>
  <c r="H1469" i="33"/>
  <c r="P1469" i="33"/>
  <c r="H1442" i="33"/>
  <c r="P1442" i="33"/>
  <c r="H1307" i="33"/>
  <c r="P1307" i="33"/>
  <c r="H1280" i="33"/>
  <c r="P1280" i="33"/>
  <c r="H1199" i="33"/>
  <c r="P1199" i="33"/>
  <c r="H1064" i="33"/>
  <c r="P1064" i="33"/>
  <c r="H1010" i="33"/>
  <c r="P1010" i="33"/>
  <c r="H983" i="33"/>
  <c r="P983" i="33"/>
  <c r="H902" i="33"/>
  <c r="H875" i="33"/>
  <c r="P875" i="33"/>
  <c r="H767" i="33"/>
  <c r="P767" i="33"/>
  <c r="H632" i="33"/>
  <c r="P632" i="33"/>
  <c r="H578" i="33"/>
  <c r="P578" i="33"/>
  <c r="H497" i="33"/>
  <c r="P497" i="33"/>
  <c r="H443" i="33"/>
  <c r="P443" i="33"/>
  <c r="H389" i="33"/>
  <c r="P389" i="33"/>
  <c r="H362" i="33"/>
  <c r="P362" i="33"/>
  <c r="H308" i="33"/>
  <c r="P308" i="33"/>
  <c r="H281" i="33"/>
  <c r="H227" i="33"/>
  <c r="P227" i="33"/>
  <c r="H200" i="33"/>
  <c r="P200" i="33"/>
  <c r="H173" i="33"/>
  <c r="P173" i="33"/>
  <c r="H92" i="33"/>
  <c r="P92" i="33"/>
  <c r="M2629" i="33"/>
  <c r="P2629" i="33"/>
  <c r="M2467" i="33"/>
  <c r="P2467" i="33"/>
  <c r="M2440" i="33"/>
  <c r="M2305" i="33"/>
  <c r="P2305" i="33"/>
  <c r="M2278" i="33"/>
  <c r="M2116" i="33"/>
  <c r="P2116" i="33"/>
  <c r="M2062" i="33"/>
  <c r="M1954" i="33"/>
  <c r="M1846" i="33"/>
  <c r="M1630" i="33"/>
  <c r="M1576" i="33"/>
  <c r="P1576" i="33"/>
  <c r="M1495" i="33"/>
  <c r="M1468" i="33"/>
  <c r="P1468" i="33"/>
  <c r="M1414" i="33"/>
  <c r="P1414" i="33"/>
  <c r="M1306" i="33"/>
  <c r="P1306" i="33"/>
  <c r="M1279" i="33"/>
  <c r="M1090" i="33"/>
  <c r="P1090" i="33"/>
  <c r="M1063" i="33"/>
  <c r="P1063" i="33"/>
  <c r="M1009" i="33"/>
  <c r="P1009" i="33"/>
  <c r="M982" i="33"/>
  <c r="M901" i="33"/>
  <c r="P901" i="33"/>
  <c r="M874" i="33"/>
  <c r="P874" i="33"/>
  <c r="M766" i="33"/>
  <c r="P766" i="33"/>
  <c r="M631" i="33"/>
  <c r="P631" i="33"/>
  <c r="M577" i="33"/>
  <c r="P577" i="33"/>
  <c r="M496" i="33"/>
  <c r="P496" i="33"/>
  <c r="M442" i="33"/>
  <c r="P442" i="33"/>
  <c r="M388" i="33"/>
  <c r="P388" i="33"/>
  <c r="M361" i="33"/>
  <c r="P361" i="33"/>
  <c r="M307" i="33"/>
  <c r="M280" i="33"/>
  <c r="P280" i="33"/>
  <c r="M226" i="33"/>
  <c r="M199" i="33"/>
  <c r="P199" i="33"/>
  <c r="M172" i="33"/>
  <c r="P172" i="33"/>
  <c r="H2466" i="33"/>
  <c r="H2412" i="33"/>
  <c r="H2358" i="33"/>
  <c r="H2196" i="33"/>
  <c r="H2115" i="33"/>
  <c r="H2088" i="33"/>
  <c r="H1980" i="33"/>
  <c r="H1872" i="33"/>
  <c r="H1764" i="33"/>
  <c r="H1251" i="33"/>
  <c r="H1170" i="33"/>
  <c r="H1116" i="33"/>
  <c r="H1035" i="33"/>
  <c r="H954" i="33"/>
  <c r="H927" i="33"/>
  <c r="H846" i="33"/>
  <c r="H819" i="33"/>
  <c r="H792" i="33"/>
  <c r="H738" i="33"/>
  <c r="H711" i="33"/>
  <c r="H684" i="33"/>
  <c r="H657" i="33"/>
  <c r="H603" i="33"/>
  <c r="H549" i="33"/>
  <c r="H522" i="33"/>
  <c r="H468" i="33"/>
  <c r="H414" i="33"/>
  <c r="H333" i="33"/>
  <c r="H252" i="33"/>
  <c r="H144" i="33"/>
  <c r="H117" i="33"/>
  <c r="O2666" i="33"/>
  <c r="GN106" i="25"/>
  <c r="O2558" i="33"/>
  <c r="GN102" i="25"/>
  <c r="D2558" i="33"/>
  <c r="O2450" i="33"/>
  <c r="GN98" i="25"/>
  <c r="D2342" i="33"/>
  <c r="GN94" i="25"/>
  <c r="D2234" i="33"/>
  <c r="O2234" i="33"/>
  <c r="K98" i="15"/>
  <c r="J98" i="9"/>
  <c r="S2341" i="33"/>
  <c r="CZ18" i="25"/>
  <c r="DO18" i="25"/>
  <c r="DR18" i="25"/>
  <c r="DX18" i="25"/>
  <c r="BD19" i="25"/>
  <c r="DJ19" i="25"/>
  <c r="DL19" i="25"/>
  <c r="DN19" i="25"/>
  <c r="DP19" i="25"/>
  <c r="BD20" i="25"/>
  <c r="HF13" i="25"/>
  <c r="BD21" i="25"/>
  <c r="BD22" i="25"/>
  <c r="CZ23" i="25"/>
  <c r="DO23" i="25"/>
  <c r="DQ23" i="25"/>
  <c r="DR23" i="25"/>
  <c r="DX23" i="25"/>
  <c r="DZ23" i="25"/>
  <c r="GX16" i="25"/>
  <c r="BD24" i="25"/>
  <c r="DJ24" i="25"/>
  <c r="DL24" i="25"/>
  <c r="DN24" i="25"/>
  <c r="DP24" i="25"/>
  <c r="DQ24" i="25"/>
  <c r="CZ25" i="25"/>
  <c r="GX18" i="25"/>
  <c r="BD26" i="25"/>
  <c r="CZ27" i="25"/>
  <c r="DO27" i="25"/>
  <c r="DR27" i="25"/>
  <c r="CZ28" i="25"/>
  <c r="GX21" i="25"/>
  <c r="CZ29" i="25"/>
  <c r="CZ30" i="25"/>
  <c r="DO30" i="25"/>
  <c r="DQ30" i="25"/>
  <c r="DR30" i="25"/>
  <c r="DX30" i="25"/>
  <c r="DZ30" i="25"/>
  <c r="CZ31" i="25"/>
  <c r="DO31" i="25"/>
  <c r="DQ31" i="25"/>
  <c r="DR31" i="25"/>
  <c r="BD32" i="25"/>
  <c r="BD33" i="25"/>
  <c r="DJ33" i="25"/>
  <c r="DL33" i="25"/>
  <c r="DN33" i="25"/>
  <c r="DP33" i="25"/>
  <c r="BD34" i="25"/>
  <c r="BD35" i="25"/>
  <c r="DJ35" i="25"/>
  <c r="DL35" i="25"/>
  <c r="DN35" i="25"/>
  <c r="DP35" i="25"/>
  <c r="DW35" i="25"/>
  <c r="DY35" i="25"/>
  <c r="BD36" i="25"/>
  <c r="DJ36" i="25"/>
  <c r="DL36" i="25"/>
  <c r="DN36" i="25"/>
  <c r="DP36" i="25"/>
  <c r="DQ36" i="25"/>
  <c r="BD37" i="25"/>
  <c r="BD38" i="25"/>
  <c r="DJ38" i="25"/>
  <c r="DL38" i="25"/>
  <c r="DN38" i="25"/>
  <c r="DP38" i="25"/>
  <c r="DQ38" i="25"/>
  <c r="CZ39" i="25"/>
  <c r="CZ40" i="25"/>
  <c r="BD41" i="25"/>
  <c r="BD42" i="25"/>
  <c r="DJ42" i="25"/>
  <c r="DL42" i="25"/>
  <c r="DN42" i="25"/>
  <c r="DP42" i="25"/>
  <c r="BD43" i="25"/>
  <c r="BD44" i="25"/>
  <c r="BD45" i="25"/>
  <c r="CZ46" i="25"/>
  <c r="DO46" i="25"/>
  <c r="DQ46" i="25"/>
  <c r="DR46" i="25"/>
  <c r="DX46" i="25"/>
  <c r="DZ46" i="25"/>
  <c r="CZ47" i="25"/>
  <c r="DO47" i="25"/>
  <c r="DR47" i="25"/>
  <c r="DX47" i="25"/>
  <c r="DZ47" i="25"/>
  <c r="CZ48" i="25"/>
  <c r="CZ49" i="25"/>
  <c r="DJ49" i="25"/>
  <c r="DL49" i="25"/>
  <c r="DN49" i="25"/>
  <c r="DP49" i="25"/>
  <c r="BD50" i="25"/>
  <c r="BD51" i="25"/>
  <c r="DJ51" i="25"/>
  <c r="DL51" i="25"/>
  <c r="DN51" i="25"/>
  <c r="DP51" i="25"/>
  <c r="DW51" i="25"/>
  <c r="DY51" i="25"/>
  <c r="DZ51" i="25"/>
  <c r="CZ52" i="25"/>
  <c r="CZ53" i="25"/>
  <c r="DO53" i="25"/>
  <c r="DQ53" i="25"/>
  <c r="DR53" i="25"/>
  <c r="BD54" i="25"/>
  <c r="CZ55" i="25"/>
  <c r="BD56" i="25"/>
  <c r="BD57" i="25"/>
  <c r="BD58" i="25"/>
  <c r="BD59" i="25"/>
  <c r="DJ59" i="25"/>
  <c r="DL59" i="25"/>
  <c r="DN59" i="25"/>
  <c r="DP59" i="25"/>
  <c r="DW59" i="25"/>
  <c r="DY59" i="25"/>
  <c r="DZ59" i="25"/>
  <c r="BD60" i="25"/>
  <c r="BD61" i="25"/>
  <c r="DJ61" i="25"/>
  <c r="DL61" i="25"/>
  <c r="DN61" i="25"/>
  <c r="DP61" i="25"/>
  <c r="DW61" i="25"/>
  <c r="DY61" i="25"/>
  <c r="DZ61" i="25"/>
  <c r="BD62" i="25"/>
  <c r="DJ62" i="25"/>
  <c r="DL62" i="25"/>
  <c r="DN62" i="25"/>
  <c r="DP62" i="25"/>
  <c r="DW62" i="25"/>
  <c r="DY62" i="25"/>
  <c r="DZ62" i="25"/>
  <c r="BD63" i="25"/>
  <c r="BD64" i="25"/>
  <c r="BD65" i="25"/>
  <c r="DJ65" i="25"/>
  <c r="DL65" i="25"/>
  <c r="DN65" i="25"/>
  <c r="DP65" i="25"/>
  <c r="DW65" i="25"/>
  <c r="DY65" i="25"/>
  <c r="DZ65" i="25"/>
  <c r="BD66" i="25"/>
  <c r="BD67" i="25"/>
  <c r="DJ67" i="25"/>
  <c r="DL67" i="25"/>
  <c r="DN67" i="25"/>
  <c r="DP67" i="25"/>
  <c r="DW67" i="25"/>
  <c r="DY67" i="25"/>
  <c r="BD68" i="25"/>
  <c r="DJ68" i="25"/>
  <c r="DL68" i="25"/>
  <c r="DN68" i="25"/>
  <c r="DP68" i="25"/>
  <c r="DW68" i="25"/>
  <c r="DY68" i="25"/>
  <c r="DZ68" i="25"/>
  <c r="BD69" i="25"/>
  <c r="DJ69" i="25"/>
  <c r="DL69" i="25"/>
  <c r="DN69" i="25"/>
  <c r="DP69" i="25"/>
  <c r="DW69" i="25"/>
  <c r="DY69" i="25"/>
  <c r="BD70" i="25"/>
  <c r="DJ70" i="25"/>
  <c r="DL70" i="25"/>
  <c r="DN70" i="25"/>
  <c r="DP70" i="25"/>
  <c r="DW70" i="25"/>
  <c r="DY70" i="25"/>
  <c r="DZ70" i="25"/>
  <c r="BD71" i="25"/>
  <c r="BD72" i="25"/>
  <c r="BD73" i="25"/>
  <c r="DJ73" i="25"/>
  <c r="DL73" i="25"/>
  <c r="DN73" i="25"/>
  <c r="DP73" i="25"/>
  <c r="DQ73" i="25"/>
  <c r="DW73" i="25"/>
  <c r="DY73" i="25"/>
  <c r="BD74" i="25"/>
  <c r="DO74" i="25"/>
  <c r="DR74" i="25"/>
  <c r="CZ75" i="25"/>
  <c r="DO75" i="25"/>
  <c r="DR75" i="25"/>
  <c r="CZ76" i="25"/>
  <c r="CZ77" i="25"/>
  <c r="DO77" i="25"/>
  <c r="DQ77" i="25"/>
  <c r="DR77" i="25"/>
  <c r="DX77" i="25"/>
  <c r="CZ78" i="25"/>
  <c r="DO78" i="25"/>
  <c r="DR78" i="25"/>
  <c r="CZ79" i="25"/>
  <c r="DO79" i="25"/>
  <c r="DR79" i="25"/>
  <c r="DX79" i="25"/>
  <c r="DZ79" i="25"/>
  <c r="DO81" i="25"/>
  <c r="DR81" i="25"/>
  <c r="DJ83" i="25"/>
  <c r="DL83" i="25"/>
  <c r="DN83" i="25"/>
  <c r="DP83" i="25"/>
  <c r="DR83" i="25"/>
  <c r="DZ83" i="25"/>
  <c r="DJ86" i="25"/>
  <c r="DL86" i="25"/>
  <c r="DN86" i="25"/>
  <c r="DP86" i="25"/>
  <c r="DR86" i="25"/>
  <c r="EH86" i="25"/>
  <c r="EJ86" i="25"/>
  <c r="EL86" i="25"/>
  <c r="EH87" i="25"/>
  <c r="EJ87" i="25"/>
  <c r="EL87" i="25"/>
  <c r="DJ89" i="25"/>
  <c r="DL89" i="25"/>
  <c r="DN89" i="25"/>
  <c r="DP89" i="25"/>
  <c r="DR89" i="25"/>
  <c r="DJ91" i="25"/>
  <c r="DL91" i="25"/>
  <c r="DN91" i="25"/>
  <c r="DP91" i="25"/>
  <c r="DR91" i="25"/>
  <c r="EH91" i="25"/>
  <c r="EJ91" i="25"/>
  <c r="EL91" i="25"/>
  <c r="DJ92" i="25"/>
  <c r="DL92" i="25"/>
  <c r="DN92" i="25"/>
  <c r="DP92" i="25"/>
  <c r="DR92" i="25"/>
  <c r="DX92" i="25"/>
  <c r="DZ92" i="25"/>
  <c r="EH93" i="25"/>
  <c r="EJ93" i="25"/>
  <c r="EL93" i="25"/>
  <c r="DJ94" i="25"/>
  <c r="DL94" i="25"/>
  <c r="DN94" i="25"/>
  <c r="DP94" i="25"/>
  <c r="DR94" i="25"/>
  <c r="DX94" i="25"/>
  <c r="DZ94" i="25"/>
  <c r="DX95" i="25"/>
  <c r="DZ95" i="25"/>
  <c r="DJ96" i="25"/>
  <c r="DL96" i="25"/>
  <c r="DN96" i="25"/>
  <c r="DP96" i="25"/>
  <c r="DR96" i="25"/>
  <c r="DJ97" i="25"/>
  <c r="DL97" i="25"/>
  <c r="DN97" i="25"/>
  <c r="DP97" i="25"/>
  <c r="DR97" i="25"/>
  <c r="EH98" i="25"/>
  <c r="EJ98" i="25"/>
  <c r="EL98" i="25"/>
  <c r="DJ99" i="25"/>
  <c r="DL99" i="25"/>
  <c r="DN99" i="25"/>
  <c r="DP99" i="25"/>
  <c r="DR99" i="25"/>
  <c r="EH101" i="25"/>
  <c r="EJ101" i="25"/>
  <c r="EL101" i="25"/>
  <c r="DX102" i="25"/>
  <c r="DZ102" i="25"/>
  <c r="DJ103" i="25"/>
  <c r="DL103" i="25"/>
  <c r="DN103" i="25"/>
  <c r="DP103" i="25"/>
  <c r="DR103" i="25"/>
  <c r="DZ103" i="25"/>
  <c r="DJ104" i="25"/>
  <c r="DL104" i="25"/>
  <c r="DN104" i="25"/>
  <c r="DP104" i="25"/>
  <c r="DR104" i="25"/>
  <c r="DX104" i="25"/>
  <c r="DZ104" i="25"/>
  <c r="DJ105" i="25"/>
  <c r="DL105" i="25"/>
  <c r="DN105" i="25"/>
  <c r="DP105" i="25"/>
  <c r="DR105" i="25"/>
  <c r="DX105" i="25"/>
  <c r="DZ105" i="25"/>
  <c r="EH105" i="25"/>
  <c r="EJ105" i="25"/>
  <c r="EL105" i="25"/>
  <c r="DJ106" i="25"/>
  <c r="DL106" i="25"/>
  <c r="DN106" i="25"/>
  <c r="DP106" i="25"/>
  <c r="DR106" i="25"/>
  <c r="DX106" i="25"/>
  <c r="DZ106" i="25"/>
  <c r="EH106" i="25"/>
  <c r="EJ106" i="25"/>
  <c r="EL106" i="25"/>
  <c r="EH107" i="25"/>
  <c r="EJ107" i="25"/>
  <c r="EL107" i="25"/>
  <c r="J2" i="15"/>
  <c r="H2" i="9"/>
  <c r="AQ89" i="9"/>
  <c r="D3" i="33"/>
  <c r="D84" i="33"/>
  <c r="D219" i="33"/>
  <c r="D354" i="33"/>
  <c r="D381" i="33"/>
  <c r="D489" i="33"/>
  <c r="D570" i="33"/>
  <c r="D867" i="33"/>
  <c r="D894" i="33"/>
  <c r="D975" i="33"/>
  <c r="D1002" i="33"/>
  <c r="D1326" i="33"/>
  <c r="D1353" i="33"/>
  <c r="D1434" i="33"/>
  <c r="D1515" i="33"/>
  <c r="D1596" i="33"/>
  <c r="P1713" i="33"/>
  <c r="D1812" i="33"/>
  <c r="J2577" i="33"/>
  <c r="K2577" i="33"/>
  <c r="GG100" i="25"/>
  <c r="GE97" i="25"/>
  <c r="GE86" i="25"/>
  <c r="S2637" i="33"/>
  <c r="K96" i="15"/>
  <c r="K75" i="15"/>
  <c r="K48" i="15"/>
  <c r="K44" i="15"/>
  <c r="L107" i="15"/>
  <c r="B2691" i="33"/>
  <c r="B2637" i="33"/>
  <c r="B2583" i="33"/>
  <c r="B2502" i="33"/>
  <c r="B2340" i="33"/>
  <c r="B2313" i="33"/>
  <c r="B2286" i="33"/>
  <c r="B2205" i="33"/>
  <c r="B2178" i="33"/>
  <c r="B2151" i="33"/>
  <c r="B2097" i="33"/>
  <c r="B2070" i="33"/>
  <c r="B2016" i="33"/>
  <c r="B1908" i="33"/>
  <c r="B1881" i="33"/>
  <c r="B1827" i="33"/>
  <c r="B1800" i="33"/>
  <c r="B1719" i="33"/>
  <c r="B1692" i="33"/>
  <c r="F2692" i="33"/>
  <c r="F2638" i="33"/>
  <c r="F2584" i="33"/>
  <c r="F2503" i="33"/>
  <c r="F2341" i="33"/>
  <c r="F2314" i="33"/>
  <c r="F2287" i="33"/>
  <c r="F2071" i="33"/>
  <c r="F2044" i="33"/>
  <c r="F1936" i="33"/>
  <c r="F1909" i="33"/>
  <c r="F1828" i="33"/>
  <c r="F1801" i="33"/>
  <c r="F1720" i="33"/>
  <c r="F1693" i="33"/>
  <c r="J2692" i="33"/>
  <c r="J2638" i="33"/>
  <c r="J2584" i="33"/>
  <c r="J2503" i="33"/>
  <c r="J2341" i="33"/>
  <c r="J2314" i="33"/>
  <c r="J2287" i="33"/>
  <c r="J2071" i="33"/>
  <c r="J2044" i="33"/>
  <c r="J1936" i="33"/>
  <c r="J1909" i="33"/>
  <c r="J1828" i="33"/>
  <c r="J1801" i="33"/>
  <c r="J1720" i="33"/>
  <c r="J1693" i="33"/>
  <c r="N2692" i="33"/>
  <c r="N2638" i="33"/>
  <c r="N2584" i="33"/>
  <c r="N2503" i="33"/>
  <c r="N2341" i="33"/>
  <c r="N2314" i="33"/>
  <c r="N2287" i="33"/>
  <c r="N2071" i="33"/>
  <c r="N2044" i="33"/>
  <c r="N1936" i="33"/>
  <c r="N1909" i="33"/>
  <c r="N1828" i="33"/>
  <c r="N1801" i="33"/>
  <c r="N1720" i="33"/>
  <c r="N1693" i="33"/>
  <c r="GF103" i="25"/>
  <c r="R103" i="9"/>
  <c r="GF101" i="25"/>
  <c r="GF95" i="25"/>
  <c r="GF93" i="25"/>
  <c r="GF91" i="25"/>
  <c r="GF87" i="25"/>
  <c r="GF85" i="25"/>
  <c r="GD107" i="25"/>
  <c r="GC107" i="25"/>
  <c r="GF107" i="25"/>
  <c r="GF102" i="25"/>
  <c r="I2063" i="33"/>
  <c r="I2067" i="33"/>
  <c r="N2090" i="33"/>
  <c r="O2632" i="33"/>
  <c r="Q2632" i="33"/>
  <c r="N2656" i="33"/>
  <c r="L2661" i="33"/>
  <c r="O2661" i="33"/>
  <c r="D1866" i="33"/>
  <c r="D1758" i="33"/>
  <c r="J2686" i="33"/>
  <c r="K2686" i="33"/>
  <c r="I2686" i="33"/>
  <c r="O2691" i="33"/>
  <c r="Q2691" i="33"/>
  <c r="N2691" i="33"/>
  <c r="DD6" i="25"/>
  <c r="DE6" i="25"/>
  <c r="M2630" i="33"/>
  <c r="M2603" i="33"/>
  <c r="M2549" i="33"/>
  <c r="M2333" i="33"/>
  <c r="M2279" i="33"/>
  <c r="M2252" i="33"/>
  <c r="P2252" i="33"/>
  <c r="M2198" i="33"/>
  <c r="M2171" i="33"/>
  <c r="M2144" i="33"/>
  <c r="M2090" i="33"/>
  <c r="M2063" i="33"/>
  <c r="M2009" i="33"/>
  <c r="M1982" i="33"/>
  <c r="M1955" i="33"/>
  <c r="M1874" i="33"/>
  <c r="M1847" i="33"/>
  <c r="M1766" i="33"/>
  <c r="H2656" i="33"/>
  <c r="H2575" i="33"/>
  <c r="H2521" i="33"/>
  <c r="H2494" i="33"/>
  <c r="H2440" i="33"/>
  <c r="H2413" i="33"/>
  <c r="H2386" i="33"/>
  <c r="H2359" i="33"/>
  <c r="H2332" i="33"/>
  <c r="H2278" i="33"/>
  <c r="H2197" i="33"/>
  <c r="H2143" i="33"/>
  <c r="H2089" i="33"/>
  <c r="H2062" i="33"/>
  <c r="H1981" i="33"/>
  <c r="H1954" i="33"/>
  <c r="H1900" i="33"/>
  <c r="H1846" i="33"/>
  <c r="H1819" i="33"/>
  <c r="H1792" i="33"/>
  <c r="H1684" i="33"/>
  <c r="M2601" i="33"/>
  <c r="M2547" i="33"/>
  <c r="M2439" i="33"/>
  <c r="M2358" i="33"/>
  <c r="M2277" i="33"/>
  <c r="M2250" i="33"/>
  <c r="M2196" i="33"/>
  <c r="M2169" i="33"/>
  <c r="M2088" i="33"/>
  <c r="M2061" i="33"/>
  <c r="M2034" i="33"/>
  <c r="M2007" i="33"/>
  <c r="M1980" i="33"/>
  <c r="M1953" i="33"/>
  <c r="M1845" i="33"/>
  <c r="M1818" i="33"/>
  <c r="S2336" i="33"/>
  <c r="GF99" i="25"/>
  <c r="R99" i="9"/>
  <c r="GD97" i="25"/>
  <c r="S2414" i="33"/>
  <c r="GC97" i="25"/>
  <c r="GF105" i="25"/>
  <c r="GD94" i="25"/>
  <c r="GC94" i="25"/>
  <c r="GC90" i="25"/>
  <c r="GC106" i="25"/>
  <c r="S2117" i="33"/>
  <c r="GC86" i="25"/>
  <c r="GF86" i="25"/>
  <c r="S2494" i="33"/>
  <c r="S2503" i="33"/>
  <c r="GN92" i="25"/>
  <c r="D2288" i="33"/>
  <c r="J2333" i="33"/>
  <c r="K2333" i="33"/>
  <c r="H110" i="15"/>
  <c r="J499" i="33"/>
  <c r="K499" i="33"/>
  <c r="T2379" i="33"/>
  <c r="J553" i="33"/>
  <c r="AH29" i="25"/>
  <c r="T29" i="25"/>
  <c r="AH67" i="25"/>
  <c r="T67" i="25"/>
  <c r="N256" i="33"/>
  <c r="N283" i="33"/>
  <c r="AH28" i="25"/>
  <c r="T28" i="25"/>
  <c r="DQ28" i="25"/>
  <c r="DZ28" i="25"/>
  <c r="AH48" i="25"/>
  <c r="T48" i="25"/>
  <c r="J985" i="33"/>
  <c r="O985" i="33"/>
  <c r="G2121" i="33"/>
  <c r="I2145" i="33"/>
  <c r="J2305" i="33"/>
  <c r="K2305" i="33"/>
  <c r="K2310" i="33"/>
  <c r="K2311" i="33"/>
  <c r="K2312" i="33"/>
  <c r="N1335" i="33"/>
  <c r="N1391" i="33"/>
  <c r="I1551" i="33"/>
  <c r="I1741" i="33"/>
  <c r="L2121" i="33"/>
  <c r="O2121" i="33"/>
  <c r="I2151" i="33"/>
  <c r="J2254" i="33"/>
  <c r="K2254" i="33"/>
  <c r="P2308" i="33"/>
  <c r="N2415" i="33"/>
  <c r="I67" i="33"/>
  <c r="N392" i="33"/>
  <c r="P176" i="33"/>
  <c r="I1255" i="33"/>
  <c r="I1633" i="33"/>
  <c r="T2244" i="33"/>
  <c r="T2271" i="33"/>
  <c r="B2287" i="33"/>
  <c r="B2314" i="33"/>
  <c r="T2325" i="33"/>
  <c r="B2341" i="33"/>
  <c r="B2360" i="33"/>
  <c r="P2403" i="33"/>
  <c r="T2406" i="33"/>
  <c r="AH33" i="25"/>
  <c r="T33" i="25"/>
  <c r="I338" i="33"/>
  <c r="I580" i="33"/>
  <c r="I876" i="33"/>
  <c r="B1882" i="33"/>
  <c r="B1936" i="33"/>
  <c r="B2017" i="33"/>
  <c r="B2071" i="33"/>
  <c r="B2125" i="33"/>
  <c r="B2233" i="33"/>
  <c r="B2260" i="33"/>
  <c r="B2368" i="33"/>
  <c r="B2395" i="33"/>
  <c r="B2422" i="33"/>
  <c r="BB6" i="25"/>
  <c r="DC69" i="25"/>
  <c r="CQ80" i="25"/>
  <c r="G96" i="33"/>
  <c r="I2118" i="33"/>
  <c r="O2116" i="33"/>
  <c r="Q2116" i="33"/>
  <c r="Q2121" i="33"/>
  <c r="Q2122" i="33"/>
  <c r="Q2123" i="33"/>
  <c r="J2280" i="33"/>
  <c r="K2280" i="33"/>
  <c r="G2283" i="33"/>
  <c r="O2307" i="33"/>
  <c r="Q2307" i="33"/>
  <c r="BS13" i="25"/>
  <c r="O2416" i="33"/>
  <c r="Q2416" i="33"/>
  <c r="P2552" i="33"/>
  <c r="GD86" i="25"/>
  <c r="CQ14" i="25"/>
  <c r="M528" i="33"/>
  <c r="N2336" i="33"/>
  <c r="P2336" i="33"/>
  <c r="N2421" i="33"/>
  <c r="P2416" i="33"/>
  <c r="J2551" i="33"/>
  <c r="K2551" i="33"/>
  <c r="T2568" i="33"/>
  <c r="O2579" i="33"/>
  <c r="Q2579" i="33"/>
  <c r="G2580" i="33"/>
  <c r="L2580" i="33"/>
  <c r="O2580" i="33"/>
  <c r="I2606" i="33"/>
  <c r="P68" i="33"/>
  <c r="H288" i="33"/>
  <c r="P876" i="33"/>
  <c r="O2308" i="33"/>
  <c r="Q2308" i="33"/>
  <c r="N2313" i="33"/>
  <c r="J2335" i="33"/>
  <c r="K2335" i="33"/>
  <c r="J2362" i="33"/>
  <c r="K2362" i="33"/>
  <c r="J2413" i="33"/>
  <c r="K2413" i="33"/>
  <c r="K2418" i="33"/>
  <c r="K2419" i="33"/>
  <c r="K2420" i="33"/>
  <c r="N2444" i="33"/>
  <c r="P2471" i="33"/>
  <c r="J2494" i="33"/>
  <c r="K2494" i="33"/>
  <c r="K2499" i="33"/>
  <c r="K2500" i="33"/>
  <c r="K2501" i="33"/>
  <c r="M2607" i="33"/>
  <c r="M2608" i="33"/>
  <c r="M2609" i="33"/>
  <c r="B2630" i="33"/>
  <c r="BG18" i="25"/>
  <c r="CQ18" i="25"/>
  <c r="DC25" i="25"/>
  <c r="BG28" i="25"/>
  <c r="CQ28" i="25"/>
  <c r="BF109" i="25"/>
  <c r="I41" i="33"/>
  <c r="P256" i="33"/>
  <c r="H582" i="33"/>
  <c r="P958" i="33"/>
  <c r="P2199" i="33"/>
  <c r="M2367" i="33"/>
  <c r="P2363" i="33"/>
  <c r="H2364" i="33"/>
  <c r="H2365" i="33"/>
  <c r="H2366" i="33"/>
  <c r="L231" i="33"/>
  <c r="I230" i="33"/>
  <c r="I257" i="33"/>
  <c r="I255" i="33"/>
  <c r="J281" i="33"/>
  <c r="K281" i="33"/>
  <c r="P284" i="33"/>
  <c r="P282" i="33"/>
  <c r="M474" i="33"/>
  <c r="P581" i="33"/>
  <c r="G609" i="33"/>
  <c r="P2147" i="33"/>
  <c r="P2605" i="33"/>
  <c r="CQ16" i="25"/>
  <c r="BC6" i="25"/>
  <c r="CA6" i="25"/>
  <c r="BG61" i="25"/>
  <c r="CQ61" i="25"/>
  <c r="P768" i="33"/>
  <c r="O2200" i="33"/>
  <c r="Q2200" i="33"/>
  <c r="J2309" i="33"/>
  <c r="O2334" i="33"/>
  <c r="Q2334" i="33"/>
  <c r="N2332" i="33"/>
  <c r="O2360" i="33"/>
  <c r="Q2360" i="33"/>
  <c r="O2362" i="33"/>
  <c r="Q2362" i="33"/>
  <c r="J2417" i="33"/>
  <c r="T2433" i="33"/>
  <c r="N2440" i="33"/>
  <c r="B2468" i="33"/>
  <c r="O2470" i="33"/>
  <c r="Q2470" i="33"/>
  <c r="B2476" i="33"/>
  <c r="G2499" i="33"/>
  <c r="O2494" i="33"/>
  <c r="Q2494" i="33"/>
  <c r="Q2499" i="33"/>
  <c r="Q2500" i="33"/>
  <c r="Q2501" i="33"/>
  <c r="T2514" i="33"/>
  <c r="L2607" i="33"/>
  <c r="O2607" i="33"/>
  <c r="J2656" i="33"/>
  <c r="K2656" i="33"/>
  <c r="K2661" i="33"/>
  <c r="K2662" i="33"/>
  <c r="K2663" i="33"/>
  <c r="N2658" i="33"/>
  <c r="E582" i="33"/>
  <c r="E583" i="33"/>
  <c r="E584" i="33"/>
  <c r="M585" i="33"/>
  <c r="N585" i="33"/>
  <c r="P2038" i="33"/>
  <c r="P2066" i="33"/>
  <c r="P2118" i="33"/>
  <c r="F2202" i="33"/>
  <c r="F2203" i="33"/>
  <c r="F2204" i="33"/>
  <c r="E2229" i="33"/>
  <c r="E2230" i="33"/>
  <c r="E2231" i="33"/>
  <c r="H2448" i="33"/>
  <c r="P2496" i="33"/>
  <c r="D2661" i="33"/>
  <c r="D2662" i="33"/>
  <c r="D2663" i="33"/>
  <c r="F2661" i="33"/>
  <c r="F2662" i="33"/>
  <c r="F2663" i="33"/>
  <c r="H2664" i="33"/>
  <c r="BG20" i="25"/>
  <c r="CQ20" i="25"/>
  <c r="DC20" i="25"/>
  <c r="BG36" i="25"/>
  <c r="CQ36" i="25"/>
  <c r="DC36" i="25"/>
  <c r="DC77" i="25"/>
  <c r="CQ81" i="25"/>
  <c r="DC81" i="25"/>
  <c r="N310" i="33"/>
  <c r="J500" i="33"/>
  <c r="O500" i="33"/>
  <c r="J496" i="33"/>
  <c r="J525" i="33"/>
  <c r="K525" i="33"/>
  <c r="J554" i="33"/>
  <c r="K554" i="33"/>
  <c r="J550" i="33"/>
  <c r="O550" i="33"/>
  <c r="Q550" i="33"/>
  <c r="D582" i="33"/>
  <c r="D583" i="33"/>
  <c r="D584" i="33"/>
  <c r="F582" i="33"/>
  <c r="F583" i="33"/>
  <c r="F584" i="33"/>
  <c r="N578" i="33"/>
  <c r="I1389" i="33"/>
  <c r="J1984" i="33"/>
  <c r="K1984" i="33"/>
  <c r="J1982" i="33"/>
  <c r="K1982" i="33"/>
  <c r="G2013" i="33"/>
  <c r="M2097" i="33"/>
  <c r="P2093" i="33"/>
  <c r="H2094" i="33"/>
  <c r="H2095" i="33"/>
  <c r="O2146" i="33"/>
  <c r="Q2146" i="33"/>
  <c r="F2229" i="33"/>
  <c r="F2230" i="33"/>
  <c r="F2231" i="33"/>
  <c r="J2278" i="33"/>
  <c r="K2278" i="33"/>
  <c r="K2283" i="33"/>
  <c r="K2284" i="33"/>
  <c r="K2285" i="33"/>
  <c r="T2487" i="33"/>
  <c r="N2497" i="33"/>
  <c r="O2524" i="33"/>
  <c r="Q2524" i="33"/>
  <c r="N2529" i="33"/>
  <c r="P2524" i="33"/>
  <c r="B2530" i="33"/>
  <c r="T2541" i="33"/>
  <c r="J2550" i="33"/>
  <c r="K2550" i="33"/>
  <c r="N2552" i="33"/>
  <c r="O2604" i="33"/>
  <c r="Q2604" i="33"/>
  <c r="I2602" i="33"/>
  <c r="P2632" i="33"/>
  <c r="E2661" i="33"/>
  <c r="E2662" i="33"/>
  <c r="E2663" i="33"/>
  <c r="I2657" i="33"/>
  <c r="I2661" i="33"/>
  <c r="J2685" i="33"/>
  <c r="K2685" i="33"/>
  <c r="G2688" i="33"/>
  <c r="D69" i="33"/>
  <c r="D70" i="33"/>
  <c r="D71" i="33"/>
  <c r="F69" i="33"/>
  <c r="F70" i="33"/>
  <c r="F71" i="33"/>
  <c r="N121" i="33"/>
  <c r="P203" i="33"/>
  <c r="H285" i="33"/>
  <c r="N1201" i="33"/>
  <c r="P1526" i="33"/>
  <c r="DC27" i="25"/>
  <c r="DC33" i="25"/>
  <c r="BS49" i="25"/>
  <c r="E69" i="33"/>
  <c r="E70" i="33"/>
  <c r="E71" i="33"/>
  <c r="M72" i="33"/>
  <c r="N72" i="33"/>
  <c r="H69" i="33"/>
  <c r="H70" i="33"/>
  <c r="M582" i="33"/>
  <c r="AH21" i="25"/>
  <c r="T21" i="25"/>
  <c r="AH23" i="25"/>
  <c r="T23" i="25"/>
  <c r="AH61" i="25"/>
  <c r="T61" i="25"/>
  <c r="DQ61" i="25"/>
  <c r="BS74" i="25"/>
  <c r="P444" i="33"/>
  <c r="E1257" i="33"/>
  <c r="E1258" i="33"/>
  <c r="E1259" i="33"/>
  <c r="M1260" i="33"/>
  <c r="N1260" i="33"/>
  <c r="P1256" i="33"/>
  <c r="H1257" i="33"/>
  <c r="P1929" i="33"/>
  <c r="P1958" i="33"/>
  <c r="O2039" i="33"/>
  <c r="Q2039" i="33"/>
  <c r="J2039" i="33"/>
  <c r="J2040" i="33"/>
  <c r="J2041" i="33"/>
  <c r="J2042" i="33"/>
  <c r="P2037" i="33"/>
  <c r="J2065" i="33"/>
  <c r="K2065" i="33"/>
  <c r="N2070" i="33"/>
  <c r="J2092" i="33"/>
  <c r="K2092" i="33"/>
  <c r="O2092" i="33"/>
  <c r="Q2092" i="33"/>
  <c r="O2117" i="33"/>
  <c r="Q2117" i="33"/>
  <c r="O2119" i="33"/>
  <c r="Q2119" i="33"/>
  <c r="J2146" i="33"/>
  <c r="K2146" i="33"/>
  <c r="O2201" i="33"/>
  <c r="Q2201" i="33"/>
  <c r="O2228" i="33"/>
  <c r="Q2228" i="33"/>
  <c r="M2259" i="33"/>
  <c r="P2255" i="33"/>
  <c r="H2256" i="33"/>
  <c r="H2257" i="33"/>
  <c r="H2258" i="33"/>
  <c r="J2282" i="33"/>
  <c r="O2363" i="33"/>
  <c r="Q2363" i="33"/>
  <c r="G2364" i="33"/>
  <c r="G2391" i="33"/>
  <c r="J2386" i="33"/>
  <c r="K2386" i="33"/>
  <c r="K2391" i="33"/>
  <c r="K2392" i="33"/>
  <c r="K2393" i="33"/>
  <c r="O2386" i="33"/>
  <c r="Q2386" i="33"/>
  <c r="Q2391" i="33"/>
  <c r="Q2392" i="33"/>
  <c r="Q2393" i="33"/>
  <c r="O2442" i="33"/>
  <c r="Q2442" i="33"/>
  <c r="J2443" i="33"/>
  <c r="K2443" i="33"/>
  <c r="L2445" i="33"/>
  <c r="O2445" i="33"/>
  <c r="P2444" i="33"/>
  <c r="H2445" i="33"/>
  <c r="B2449" i="33"/>
  <c r="O2471" i="33"/>
  <c r="Q2471" i="33"/>
  <c r="G2472" i="33"/>
  <c r="M2475" i="33"/>
  <c r="H2472" i="33"/>
  <c r="M2499" i="33"/>
  <c r="M2500" i="33"/>
  <c r="M2501" i="33"/>
  <c r="B2503" i="33"/>
  <c r="O2523" i="33"/>
  <c r="Q2523" i="33"/>
  <c r="O2550" i="33"/>
  <c r="Q2550" i="33"/>
  <c r="E2553" i="33"/>
  <c r="E2554" i="33"/>
  <c r="E2555" i="33"/>
  <c r="J2548" i="33"/>
  <c r="K2548" i="33"/>
  <c r="K2553" i="33"/>
  <c r="K2554" i="33"/>
  <c r="K2555" i="33"/>
  <c r="N2548" i="33"/>
  <c r="B2611" i="33"/>
  <c r="O2631" i="33"/>
  <c r="Q2631" i="33"/>
  <c r="J2633" i="33"/>
  <c r="J2634" i="33"/>
  <c r="J2635" i="33"/>
  <c r="J2636" i="33"/>
  <c r="J2657" i="33"/>
  <c r="K2657" i="33"/>
  <c r="J2659" i="33"/>
  <c r="K2659" i="33"/>
  <c r="O2660" i="33"/>
  <c r="Q2660" i="33"/>
  <c r="P2660" i="33"/>
  <c r="H2661" i="33"/>
  <c r="H2662" i="33"/>
  <c r="B2665" i="33"/>
  <c r="I2683" i="33"/>
  <c r="A3" i="15"/>
  <c r="M69" i="33"/>
  <c r="N68" i="33"/>
  <c r="P91" i="33"/>
  <c r="J337" i="33"/>
  <c r="K337" i="33"/>
  <c r="I390" i="33"/>
  <c r="P416" i="33"/>
  <c r="N716" i="33"/>
  <c r="N770" i="33"/>
  <c r="I770" i="33"/>
  <c r="I768" i="33"/>
  <c r="D1257" i="33"/>
  <c r="D1258" i="33"/>
  <c r="D1259" i="33"/>
  <c r="F1257" i="33"/>
  <c r="F1258" i="33"/>
  <c r="F1259" i="33"/>
  <c r="M1311" i="33"/>
  <c r="P1309" i="33"/>
  <c r="I1337" i="33"/>
  <c r="I1499" i="33"/>
  <c r="J1524" i="33"/>
  <c r="P1659" i="33"/>
  <c r="I1687" i="33"/>
  <c r="P1767" i="33"/>
  <c r="M2016" i="33"/>
  <c r="H2013" i="33"/>
  <c r="H2014" i="33"/>
  <c r="M2148" i="33"/>
  <c r="M2149" i="33"/>
  <c r="M2150" i="33"/>
  <c r="M2151" i="33"/>
  <c r="M2178" i="33"/>
  <c r="P2281" i="33"/>
  <c r="H2340" i="33"/>
  <c r="D2553" i="33"/>
  <c r="D2554" i="33"/>
  <c r="D2555" i="33"/>
  <c r="F2553" i="33"/>
  <c r="F2554" i="33"/>
  <c r="F2555" i="33"/>
  <c r="P2579" i="33"/>
  <c r="P2686" i="33"/>
  <c r="AU103" i="25"/>
  <c r="CQ103" i="25"/>
  <c r="P175" i="33"/>
  <c r="J201" i="33"/>
  <c r="P365" i="33"/>
  <c r="N498" i="33"/>
  <c r="N552" i="33"/>
  <c r="P635" i="33"/>
  <c r="I634" i="33"/>
  <c r="N662" i="33"/>
  <c r="I662" i="33"/>
  <c r="I714" i="33"/>
  <c r="I796" i="33"/>
  <c r="N824" i="33"/>
  <c r="I824" i="33"/>
  <c r="I822" i="33"/>
  <c r="H1125" i="33"/>
  <c r="I1125" i="33"/>
  <c r="I1147" i="33"/>
  <c r="M1257" i="33"/>
  <c r="J1362" i="33"/>
  <c r="P1389" i="33"/>
  <c r="H1449" i="33"/>
  <c r="I1449" i="33"/>
  <c r="J1470" i="33"/>
  <c r="K1470" i="33"/>
  <c r="P1551" i="33"/>
  <c r="P1579" i="33"/>
  <c r="D1689" i="33"/>
  <c r="D1690" i="33"/>
  <c r="D1691" i="33"/>
  <c r="F1689" i="33"/>
  <c r="F1690" i="33"/>
  <c r="F1691" i="33"/>
  <c r="P1795" i="33"/>
  <c r="E1905" i="33"/>
  <c r="E1906" i="33"/>
  <c r="E1907" i="33"/>
  <c r="M1908" i="33"/>
  <c r="N1908" i="33"/>
  <c r="P1904" i="33"/>
  <c r="H1905" i="33"/>
  <c r="I1903" i="33"/>
  <c r="J1958" i="33"/>
  <c r="K1958" i="33"/>
  <c r="J1956" i="33"/>
  <c r="J1954" i="33"/>
  <c r="K1954" i="33"/>
  <c r="N1984" i="33"/>
  <c r="M1989" i="33"/>
  <c r="P1985" i="33"/>
  <c r="H1986" i="33"/>
  <c r="H1987" i="33"/>
  <c r="P2010" i="33"/>
  <c r="M2013" i="33"/>
  <c r="M2014" i="33"/>
  <c r="M2015" i="33"/>
  <c r="N2012" i="33"/>
  <c r="J2038" i="33"/>
  <c r="K2038" i="33"/>
  <c r="O2038" i="33"/>
  <c r="Q2038" i="33"/>
  <c r="N2043" i="33"/>
  <c r="O2064" i="33"/>
  <c r="Q2064" i="33"/>
  <c r="J2066" i="33"/>
  <c r="J2067" i="33"/>
  <c r="J2068" i="33"/>
  <c r="J2069" i="33"/>
  <c r="N2124" i="33"/>
  <c r="H2121" i="33"/>
  <c r="H2122" i="33"/>
  <c r="H2123" i="33"/>
  <c r="O2144" i="33"/>
  <c r="Q2144" i="33"/>
  <c r="H2148" i="33"/>
  <c r="H2149" i="33"/>
  <c r="O2171" i="33"/>
  <c r="Q2171" i="33"/>
  <c r="I2178" i="33"/>
  <c r="M2175" i="33"/>
  <c r="M2176" i="33"/>
  <c r="M2177" i="33"/>
  <c r="O2252" i="33"/>
  <c r="Q2252" i="33"/>
  <c r="O2254" i="33"/>
  <c r="Q2254" i="33"/>
  <c r="O2280" i="33"/>
  <c r="Q2280" i="33"/>
  <c r="L2283" i="33"/>
  <c r="O2283" i="33"/>
  <c r="O2278" i="33"/>
  <c r="Q2278" i="33"/>
  <c r="Q2283" i="33"/>
  <c r="Q2284" i="33"/>
  <c r="Q2285" i="33"/>
  <c r="M2283" i="33"/>
  <c r="M2284" i="33"/>
  <c r="M2285" i="33"/>
  <c r="L2337" i="33"/>
  <c r="O2337" i="33"/>
  <c r="H2337" i="33"/>
  <c r="L2364" i="33"/>
  <c r="O2364" i="33"/>
  <c r="M2391" i="33"/>
  <c r="M2392" i="33"/>
  <c r="M2393" i="33"/>
  <c r="P2389" i="33"/>
  <c r="J2442" i="33"/>
  <c r="K2442" i="33"/>
  <c r="D2445" i="33"/>
  <c r="D2446" i="33"/>
  <c r="D2447" i="33"/>
  <c r="F2445" i="33"/>
  <c r="F2446" i="33"/>
  <c r="F2447" i="33"/>
  <c r="J2470" i="33"/>
  <c r="K2470" i="33"/>
  <c r="I2496" i="33"/>
  <c r="J2525" i="33"/>
  <c r="F2530" i="33"/>
  <c r="J2530" i="33"/>
  <c r="N2530" i="33"/>
  <c r="B2557" i="33"/>
  <c r="J2578" i="33"/>
  <c r="K2578" i="33"/>
  <c r="B2584" i="33"/>
  <c r="J2604" i="33"/>
  <c r="K2604" i="33"/>
  <c r="G2607" i="33"/>
  <c r="O2602" i="33"/>
  <c r="Q2602" i="33"/>
  <c r="Q2607" i="33"/>
  <c r="Q2608" i="33"/>
  <c r="Q2609" i="33"/>
  <c r="P2604" i="33"/>
  <c r="F2611" i="33"/>
  <c r="J2611" i="33"/>
  <c r="N2611" i="33"/>
  <c r="N2637" i="33"/>
  <c r="B2638" i="33"/>
  <c r="J2658" i="33"/>
  <c r="K2658" i="33"/>
  <c r="F2665" i="33"/>
  <c r="J2665" i="33"/>
  <c r="N2665" i="33"/>
  <c r="O2685" i="33"/>
  <c r="Q2685" i="33"/>
  <c r="H2688" i="33"/>
  <c r="CY6" i="25"/>
  <c r="DC19" i="25"/>
  <c r="AH20" i="25"/>
  <c r="T20" i="25"/>
  <c r="DC40" i="25"/>
  <c r="AH49" i="25"/>
  <c r="T49" i="25"/>
  <c r="DQ49" i="25"/>
  <c r="DZ49" i="25"/>
  <c r="AH50" i="25"/>
  <c r="T50" i="25"/>
  <c r="DQ50" i="25"/>
  <c r="AH51" i="25"/>
  <c r="T51" i="25"/>
  <c r="DQ51" i="25"/>
  <c r="AH52" i="25"/>
  <c r="T52" i="25"/>
  <c r="DC59" i="25"/>
  <c r="AH59" i="25"/>
  <c r="T59" i="25"/>
  <c r="AH71" i="25"/>
  <c r="T71" i="25"/>
  <c r="AU107" i="25"/>
  <c r="CQ107" i="25"/>
  <c r="N66" i="33"/>
  <c r="J66" i="33"/>
  <c r="P93" i="33"/>
  <c r="N149" i="33"/>
  <c r="N147" i="33"/>
  <c r="I147" i="33"/>
  <c r="I284" i="33"/>
  <c r="I282" i="33"/>
  <c r="N581" i="33"/>
  <c r="N579" i="33"/>
  <c r="J579" i="33"/>
  <c r="K579" i="33"/>
  <c r="P606" i="33"/>
  <c r="P689" i="33"/>
  <c r="H1611" i="33"/>
  <c r="I1611" i="33"/>
  <c r="E1689" i="33"/>
  <c r="E1690" i="33"/>
  <c r="E1691" i="33"/>
  <c r="M1692" i="33"/>
  <c r="N1692" i="33"/>
  <c r="P1688" i="33"/>
  <c r="H1689" i="33"/>
  <c r="P1742" i="33"/>
  <c r="H1827" i="33"/>
  <c r="D1905" i="33"/>
  <c r="D1906" i="33"/>
  <c r="D1907" i="33"/>
  <c r="F1905" i="33"/>
  <c r="F1906" i="33"/>
  <c r="F1907" i="33"/>
  <c r="P2228" i="33"/>
  <c r="E2445" i="33"/>
  <c r="E2446" i="33"/>
  <c r="E2447" i="33"/>
  <c r="P2497" i="33"/>
  <c r="H2556" i="33"/>
  <c r="M2583" i="33"/>
  <c r="H2580" i="33"/>
  <c r="J2121" i="33"/>
  <c r="J2122" i="33"/>
  <c r="J2123" i="33"/>
  <c r="K2120" i="33"/>
  <c r="N2172" i="33"/>
  <c r="O2172" i="33"/>
  <c r="Q2172" i="33"/>
  <c r="H2175" i="33"/>
  <c r="H2176" i="33"/>
  <c r="P2173" i="33"/>
  <c r="H2205" i="33"/>
  <c r="I2198" i="33"/>
  <c r="H2232" i="33"/>
  <c r="I2225" i="33"/>
  <c r="N2281" i="33"/>
  <c r="O2281" i="33"/>
  <c r="Q2281" i="33"/>
  <c r="M2286" i="33"/>
  <c r="O2279" i="33"/>
  <c r="Q2279" i="33"/>
  <c r="H2283" i="33"/>
  <c r="H2284" i="33"/>
  <c r="H2285" i="33"/>
  <c r="P2280" i="33"/>
  <c r="I2334" i="33"/>
  <c r="J2334" i="33"/>
  <c r="K2334" i="33"/>
  <c r="I2332" i="33"/>
  <c r="I2337" i="33"/>
  <c r="J2332" i="33"/>
  <c r="K2332" i="33"/>
  <c r="K2337" i="33"/>
  <c r="K2338" i="33"/>
  <c r="K2339" i="33"/>
  <c r="J2499" i="33"/>
  <c r="J2500" i="33"/>
  <c r="J2501" i="33"/>
  <c r="K2498" i="33"/>
  <c r="P121" i="33"/>
  <c r="D177" i="33"/>
  <c r="D178" i="33"/>
  <c r="D179" i="33"/>
  <c r="F177" i="33"/>
  <c r="F178" i="33"/>
  <c r="F179" i="33"/>
  <c r="H234" i="33"/>
  <c r="I234" i="33"/>
  <c r="L285" i="33"/>
  <c r="P527" i="33"/>
  <c r="E636" i="33"/>
  <c r="E637" i="33"/>
  <c r="E638" i="33"/>
  <c r="M639" i="33"/>
  <c r="N639" i="33"/>
  <c r="H636" i="33"/>
  <c r="H637" i="33"/>
  <c r="H638" i="33"/>
  <c r="J903" i="33"/>
  <c r="N1256" i="33"/>
  <c r="N1254" i="33"/>
  <c r="J1254" i="33"/>
  <c r="K1254" i="33"/>
  <c r="N1283" i="33"/>
  <c r="N1281" i="33"/>
  <c r="I1281" i="33"/>
  <c r="J1337" i="33"/>
  <c r="K1337" i="33"/>
  <c r="J1333" i="33"/>
  <c r="K1333" i="33"/>
  <c r="N1417" i="33"/>
  <c r="I1418" i="33"/>
  <c r="I1416" i="33"/>
  <c r="J1442" i="33"/>
  <c r="K1442" i="33"/>
  <c r="P1445" i="33"/>
  <c r="P1443" i="33"/>
  <c r="N1444" i="33"/>
  <c r="H1446" i="33"/>
  <c r="H1447" i="33"/>
  <c r="I1445" i="33"/>
  <c r="I1443" i="33"/>
  <c r="N1471" i="33"/>
  <c r="J1498" i="33"/>
  <c r="N1553" i="33"/>
  <c r="N1579" i="33"/>
  <c r="I1580" i="33"/>
  <c r="I1578" i="33"/>
  <c r="J1604" i="33"/>
  <c r="K1604" i="33"/>
  <c r="P1607" i="33"/>
  <c r="P1605" i="33"/>
  <c r="N1606" i="33"/>
  <c r="H1608" i="33"/>
  <c r="H1609" i="33"/>
  <c r="I1607" i="33"/>
  <c r="I1605" i="33"/>
  <c r="M1689" i="33"/>
  <c r="N1688" i="33"/>
  <c r="N1686" i="33"/>
  <c r="J1686" i="33"/>
  <c r="K1686" i="33"/>
  <c r="N1715" i="33"/>
  <c r="N1713" i="33"/>
  <c r="I1713" i="33"/>
  <c r="P1738" i="33"/>
  <c r="N1795" i="33"/>
  <c r="I1796" i="33"/>
  <c r="I1794" i="33"/>
  <c r="J1820" i="33"/>
  <c r="K1820" i="33"/>
  <c r="P1823" i="33"/>
  <c r="P1821" i="33"/>
  <c r="N1822" i="33"/>
  <c r="H1824" i="33"/>
  <c r="I1823" i="33"/>
  <c r="I1821" i="33"/>
  <c r="I1849" i="33"/>
  <c r="M1905" i="33"/>
  <c r="N1904" i="33"/>
  <c r="N1902" i="33"/>
  <c r="N1931" i="33"/>
  <c r="N1929" i="33"/>
  <c r="I1929" i="33"/>
  <c r="J1957" i="33"/>
  <c r="K1957" i="33"/>
  <c r="J1962" i="33"/>
  <c r="N1985" i="33"/>
  <c r="N1983" i="33"/>
  <c r="L2013" i="33"/>
  <c r="O2037" i="33"/>
  <c r="Q2037" i="33"/>
  <c r="D2040" i="33"/>
  <c r="D2041" i="33"/>
  <c r="D2042" i="33"/>
  <c r="F2040" i="33"/>
  <c r="F2041" i="33"/>
  <c r="F2042" i="33"/>
  <c r="J2035" i="33"/>
  <c r="K2035" i="33"/>
  <c r="K2040" i="33"/>
  <c r="K2041" i="33"/>
  <c r="K2042" i="33"/>
  <c r="H2043" i="33"/>
  <c r="J2064" i="33"/>
  <c r="K2064" i="33"/>
  <c r="O2066" i="33"/>
  <c r="Q2066" i="33"/>
  <c r="E2067" i="33"/>
  <c r="E2068" i="33"/>
  <c r="E2069" i="33"/>
  <c r="J2062" i="33"/>
  <c r="K2062" i="33"/>
  <c r="K2067" i="33"/>
  <c r="K2068" i="33"/>
  <c r="K2069" i="33"/>
  <c r="H2070" i="33"/>
  <c r="J2091" i="33"/>
  <c r="K2091" i="33"/>
  <c r="J2093" i="33"/>
  <c r="J2094" i="33"/>
  <c r="J2095" i="33"/>
  <c r="J2096" i="33"/>
  <c r="O2118" i="33"/>
  <c r="Q2118" i="33"/>
  <c r="P2119" i="33"/>
  <c r="I2120" i="33"/>
  <c r="I2116" i="33"/>
  <c r="G2148" i="33"/>
  <c r="J2143" i="33"/>
  <c r="K2143" i="33"/>
  <c r="K2148" i="33"/>
  <c r="K2149" i="33"/>
  <c r="K2150" i="33"/>
  <c r="L2256" i="33"/>
  <c r="O2256" i="33"/>
  <c r="E2337" i="33"/>
  <c r="E2338" i="33"/>
  <c r="E2339" i="33"/>
  <c r="N2199" i="33"/>
  <c r="O2199" i="33"/>
  <c r="Q2199" i="33"/>
  <c r="O2197" i="33"/>
  <c r="Q2197" i="33"/>
  <c r="Q2202" i="33"/>
  <c r="Q2203" i="33"/>
  <c r="Q2204" i="33"/>
  <c r="L2202" i="33"/>
  <c r="O2202" i="33"/>
  <c r="N2226" i="33"/>
  <c r="O2226" i="33"/>
  <c r="Q2226" i="33"/>
  <c r="O2224" i="33"/>
  <c r="Q2224" i="33"/>
  <c r="Q2229" i="33"/>
  <c r="Q2230" i="33"/>
  <c r="Q2231" i="33"/>
  <c r="L2229" i="33"/>
  <c r="O2229" i="33"/>
  <c r="I2255" i="33"/>
  <c r="J2255" i="33"/>
  <c r="I2253" i="33"/>
  <c r="J2253" i="33"/>
  <c r="K2253" i="33"/>
  <c r="H2313" i="33"/>
  <c r="I2306" i="33"/>
  <c r="I2310" i="33"/>
  <c r="J2391" i="33"/>
  <c r="J2392" i="33"/>
  <c r="J2393" i="33"/>
  <c r="K2390" i="33"/>
  <c r="DR6" i="25"/>
  <c r="AH18" i="25"/>
  <c r="T18" i="25"/>
  <c r="DC21" i="25"/>
  <c r="AH26" i="25"/>
  <c r="T26" i="25"/>
  <c r="DC29" i="25"/>
  <c r="AH31" i="25"/>
  <c r="T31" i="25"/>
  <c r="AH34" i="25"/>
  <c r="T34" i="25"/>
  <c r="AH35" i="25"/>
  <c r="T35" i="25"/>
  <c r="DZ35" i="25"/>
  <c r="AH36" i="25"/>
  <c r="T36" i="25"/>
  <c r="DZ36" i="25"/>
  <c r="DC43" i="25"/>
  <c r="CQ49" i="25"/>
  <c r="AH60" i="25"/>
  <c r="T60" i="25"/>
  <c r="DQ60" i="25"/>
  <c r="DZ60" i="25"/>
  <c r="DC65" i="25"/>
  <c r="AH75" i="25"/>
  <c r="T75" i="25"/>
  <c r="AH79" i="25"/>
  <c r="T79" i="25"/>
  <c r="AH80" i="25"/>
  <c r="T80" i="25"/>
  <c r="DQ80" i="25"/>
  <c r="DZ80" i="25"/>
  <c r="DQ81" i="25"/>
  <c r="DZ81" i="25"/>
  <c r="AH82" i="25"/>
  <c r="T82" i="25"/>
  <c r="AU83" i="25"/>
  <c r="CQ84" i="25"/>
  <c r="CQ85" i="25"/>
  <c r="AU87" i="25"/>
  <c r="CQ88" i="25"/>
  <c r="CQ89" i="25"/>
  <c r="AU91" i="25"/>
  <c r="CQ92" i="25"/>
  <c r="CQ93" i="25"/>
  <c r="AU95" i="25"/>
  <c r="CQ96" i="25"/>
  <c r="CQ97" i="25"/>
  <c r="AU99" i="25"/>
  <c r="CQ100" i="25"/>
  <c r="AU101" i="25"/>
  <c r="CQ101" i="25"/>
  <c r="AU104" i="25"/>
  <c r="CQ104" i="25"/>
  <c r="AU105" i="25"/>
  <c r="CQ105" i="25"/>
  <c r="B3" i="15"/>
  <c r="N95" i="33"/>
  <c r="N93" i="33"/>
  <c r="I93" i="33"/>
  <c r="J148" i="33"/>
  <c r="K148" i="33"/>
  <c r="J146" i="33"/>
  <c r="K146" i="33"/>
  <c r="J147" i="33"/>
  <c r="G150" i="33"/>
  <c r="E177" i="33"/>
  <c r="E178" i="33"/>
  <c r="E179" i="33"/>
  <c r="M180" i="33"/>
  <c r="N180" i="33"/>
  <c r="H177" i="33"/>
  <c r="I175" i="33"/>
  <c r="N202" i="33"/>
  <c r="J229" i="33"/>
  <c r="K229" i="33"/>
  <c r="J309" i="33"/>
  <c r="K309" i="33"/>
  <c r="P310" i="33"/>
  <c r="L339" i="33"/>
  <c r="H342" i="33"/>
  <c r="I342" i="33"/>
  <c r="J363" i="33"/>
  <c r="P419" i="33"/>
  <c r="I418" i="33"/>
  <c r="N446" i="33"/>
  <c r="I446" i="33"/>
  <c r="I444" i="33"/>
  <c r="I500" i="33"/>
  <c r="I554" i="33"/>
  <c r="N608" i="33"/>
  <c r="N606" i="33"/>
  <c r="I606" i="33"/>
  <c r="D636" i="33"/>
  <c r="D637" i="33"/>
  <c r="D638" i="33"/>
  <c r="F636" i="33"/>
  <c r="F637" i="33"/>
  <c r="F638" i="33"/>
  <c r="P688" i="33"/>
  <c r="P743" i="33"/>
  <c r="I742" i="33"/>
  <c r="P930" i="33"/>
  <c r="H936" i="33"/>
  <c r="I936" i="33"/>
  <c r="N958" i="33"/>
  <c r="I958" i="33"/>
  <c r="N986" i="33"/>
  <c r="N1013" i="33"/>
  <c r="G1014" i="33"/>
  <c r="P1065" i="33"/>
  <c r="H1071" i="33"/>
  <c r="I1071" i="33"/>
  <c r="N1093" i="33"/>
  <c r="I1094" i="33"/>
  <c r="I1092" i="33"/>
  <c r="J1118" i="33"/>
  <c r="P1121" i="33"/>
  <c r="P1119" i="33"/>
  <c r="N1120" i="33"/>
  <c r="H1122" i="33"/>
  <c r="H1123" i="33"/>
  <c r="I1121" i="33"/>
  <c r="I1119" i="33"/>
  <c r="P1144" i="33"/>
  <c r="N1175" i="33"/>
  <c r="I1175" i="33"/>
  <c r="I1173" i="33"/>
  <c r="L1230" i="33"/>
  <c r="I1229" i="33"/>
  <c r="J1336" i="33"/>
  <c r="K1336" i="33"/>
  <c r="E2040" i="33"/>
  <c r="E2041" i="33"/>
  <c r="E2042" i="33"/>
  <c r="D2067" i="33"/>
  <c r="D2068" i="33"/>
  <c r="D2069" i="33"/>
  <c r="F2067" i="33"/>
  <c r="F2068" i="33"/>
  <c r="F2069" i="33"/>
  <c r="D2202" i="33"/>
  <c r="D2203" i="33"/>
  <c r="D2204" i="33"/>
  <c r="D2310" i="33"/>
  <c r="D2311" i="33"/>
  <c r="D2312" i="33"/>
  <c r="F2310" i="33"/>
  <c r="F2311" i="33"/>
  <c r="F2312" i="33"/>
  <c r="P2307" i="33"/>
  <c r="D2337" i="33"/>
  <c r="D2338" i="33"/>
  <c r="D2339" i="33"/>
  <c r="F2337" i="33"/>
  <c r="F2338" i="33"/>
  <c r="F2339" i="33"/>
  <c r="E2202" i="33"/>
  <c r="E2203" i="33"/>
  <c r="E2204" i="33"/>
  <c r="P2201" i="33"/>
  <c r="H2202" i="33"/>
  <c r="H2203" i="33"/>
  <c r="H2204" i="33"/>
  <c r="D2229" i="33"/>
  <c r="D2230" i="33"/>
  <c r="D2231" i="33"/>
  <c r="E2310" i="33"/>
  <c r="E2311" i="33"/>
  <c r="E2312" i="33"/>
  <c r="J2361" i="33"/>
  <c r="K2361" i="33"/>
  <c r="J2363" i="33"/>
  <c r="O2388" i="33"/>
  <c r="Q2388" i="33"/>
  <c r="I2390" i="33"/>
  <c r="L2391" i="33"/>
  <c r="O2391" i="33"/>
  <c r="M2394" i="33"/>
  <c r="H2391" i="33"/>
  <c r="E2418" i="33"/>
  <c r="E2419" i="33"/>
  <c r="E2420" i="33"/>
  <c r="J2440" i="33"/>
  <c r="K2440" i="33"/>
  <c r="K2445" i="33"/>
  <c r="K2446" i="33"/>
  <c r="K2447" i="33"/>
  <c r="J2469" i="33"/>
  <c r="K2469" i="33"/>
  <c r="J2471" i="33"/>
  <c r="O2496" i="33"/>
  <c r="Q2496" i="33"/>
  <c r="I2498" i="33"/>
  <c r="L2499" i="33"/>
  <c r="O2499" i="33"/>
  <c r="M2502" i="33"/>
  <c r="H2499" i="33"/>
  <c r="D2526" i="33"/>
  <c r="D2527" i="33"/>
  <c r="D2528" i="33"/>
  <c r="F2526" i="33"/>
  <c r="F2527" i="33"/>
  <c r="F2528" i="33"/>
  <c r="J2521" i="33"/>
  <c r="K2521" i="33"/>
  <c r="K2526" i="33"/>
  <c r="K2527" i="33"/>
  <c r="K2528" i="33"/>
  <c r="P2523" i="33"/>
  <c r="H2529" i="33"/>
  <c r="B2549" i="33"/>
  <c r="I2549" i="33"/>
  <c r="I2553" i="33"/>
  <c r="L2553" i="33"/>
  <c r="O2553" i="33"/>
  <c r="H2553" i="33"/>
  <c r="H2554" i="33"/>
  <c r="O2578" i="33"/>
  <c r="Q2578" i="33"/>
  <c r="T2595" i="33"/>
  <c r="O2605" i="33"/>
  <c r="Q2605" i="33"/>
  <c r="K2606" i="33"/>
  <c r="D2634" i="33"/>
  <c r="D2635" i="33"/>
  <c r="D2636" i="33"/>
  <c r="F2634" i="33"/>
  <c r="F2635" i="33"/>
  <c r="F2636" i="33"/>
  <c r="J2629" i="33"/>
  <c r="K2629" i="33"/>
  <c r="K2634" i="33"/>
  <c r="K2635" i="33"/>
  <c r="K2636" i="33"/>
  <c r="P2631" i="33"/>
  <c r="H2637" i="33"/>
  <c r="T2649" i="33"/>
  <c r="E2688" i="33"/>
  <c r="E2689" i="33"/>
  <c r="E2690" i="33"/>
  <c r="D2418" i="33"/>
  <c r="D2419" i="33"/>
  <c r="D2420" i="33"/>
  <c r="F2418" i="33"/>
  <c r="F2419" i="33"/>
  <c r="F2420" i="33"/>
  <c r="P2415" i="33"/>
  <c r="H2421" i="33"/>
  <c r="E2526" i="33"/>
  <c r="E2527" i="33"/>
  <c r="E2528" i="33"/>
  <c r="M2610" i="33"/>
  <c r="H2607" i="33"/>
  <c r="E2634" i="33"/>
  <c r="E2635" i="33"/>
  <c r="E2636" i="33"/>
  <c r="D2688" i="33"/>
  <c r="D2689" i="33"/>
  <c r="D2690" i="33"/>
  <c r="F2688" i="33"/>
  <c r="F2689" i="33"/>
  <c r="F2690" i="33"/>
  <c r="M2688" i="33"/>
  <c r="M2689" i="33"/>
  <c r="M2690" i="33"/>
  <c r="M2691" i="33"/>
  <c r="P2685" i="33"/>
  <c r="H1233" i="33"/>
  <c r="I1233" i="33"/>
  <c r="I1226" i="33"/>
  <c r="J1226" i="33"/>
  <c r="H1341" i="33"/>
  <c r="I1341" i="33"/>
  <c r="I1334" i="33"/>
  <c r="O1984" i="33"/>
  <c r="Q1984" i="33"/>
  <c r="O1982" i="33"/>
  <c r="Q1982" i="33"/>
  <c r="I1985" i="33"/>
  <c r="J1985" i="33"/>
  <c r="K1985" i="33"/>
  <c r="I1983" i="33"/>
  <c r="J1983" i="33"/>
  <c r="K1983" i="33"/>
  <c r="P2700" i="33"/>
  <c r="P2592" i="33"/>
  <c r="P2565" i="33"/>
  <c r="P2538" i="33"/>
  <c r="P2484" i="33"/>
  <c r="P2457" i="33"/>
  <c r="P2430" i="33"/>
  <c r="P2376" i="33"/>
  <c r="P2349" i="33"/>
  <c r="P2295" i="33"/>
  <c r="P2214" i="33"/>
  <c r="P2187" i="33"/>
  <c r="P2133" i="33"/>
  <c r="P2052" i="33"/>
  <c r="P2025" i="33"/>
  <c r="P1998" i="33"/>
  <c r="P1944" i="33"/>
  <c r="P1917" i="33"/>
  <c r="P1836" i="33"/>
  <c r="P1728" i="33"/>
  <c r="P1701" i="33"/>
  <c r="P1620" i="33"/>
  <c r="P1539" i="33"/>
  <c r="P1485" i="33"/>
  <c r="P1458" i="33"/>
  <c r="P1377" i="33"/>
  <c r="P1296" i="33"/>
  <c r="P1269" i="33"/>
  <c r="P1215" i="33"/>
  <c r="P1188" i="33"/>
  <c r="P1134" i="33"/>
  <c r="H2684" i="33"/>
  <c r="P2684" i="33"/>
  <c r="H2630" i="33"/>
  <c r="H2603" i="33"/>
  <c r="H2576" i="33"/>
  <c r="P2576" i="33"/>
  <c r="H2549" i="33"/>
  <c r="H2495" i="33"/>
  <c r="H2468" i="33"/>
  <c r="P2468" i="33"/>
  <c r="H2441" i="33"/>
  <c r="P2441" i="33"/>
  <c r="H2387" i="33"/>
  <c r="P2387" i="33"/>
  <c r="H2360" i="33"/>
  <c r="P2360" i="33"/>
  <c r="H2306" i="33"/>
  <c r="P2306" i="33"/>
  <c r="H2225" i="33"/>
  <c r="P2225" i="33"/>
  <c r="H2198" i="33"/>
  <c r="H2171" i="33"/>
  <c r="H2090" i="33"/>
  <c r="H2063" i="33"/>
  <c r="H2009" i="33"/>
  <c r="H1982" i="33"/>
  <c r="H1955" i="33"/>
  <c r="H1901" i="33"/>
  <c r="H1874" i="33"/>
  <c r="H1793" i="33"/>
  <c r="P1793" i="33"/>
  <c r="H1766" i="33"/>
  <c r="H1685" i="33"/>
  <c r="H1658" i="33"/>
  <c r="P1658" i="33"/>
  <c r="H1577" i="33"/>
  <c r="P1577" i="33"/>
  <c r="H1523" i="33"/>
  <c r="P1523" i="33"/>
  <c r="H1496" i="33"/>
  <c r="P1496" i="33"/>
  <c r="H1415" i="33"/>
  <c r="P1415" i="33"/>
  <c r="H1361" i="33"/>
  <c r="P1361" i="33"/>
  <c r="H1334" i="33"/>
  <c r="P1334" i="33"/>
  <c r="H1253" i="33"/>
  <c r="P1253" i="33"/>
  <c r="H1226" i="33"/>
  <c r="P1226" i="33"/>
  <c r="H1172" i="33"/>
  <c r="P1172" i="33"/>
  <c r="H1091" i="33"/>
  <c r="P1091" i="33"/>
  <c r="CF6" i="25"/>
  <c r="CG6" i="25"/>
  <c r="M2683" i="33"/>
  <c r="P2683" i="33"/>
  <c r="M2656" i="33"/>
  <c r="M2602" i="33"/>
  <c r="P2602" i="33"/>
  <c r="M2521" i="33"/>
  <c r="M2494" i="33"/>
  <c r="M2413" i="33"/>
  <c r="M2386" i="33"/>
  <c r="M2332" i="33"/>
  <c r="M2251" i="33"/>
  <c r="P2251" i="33"/>
  <c r="M2170" i="33"/>
  <c r="P2170" i="33"/>
  <c r="M2143" i="33"/>
  <c r="M2035" i="33"/>
  <c r="M2008" i="33"/>
  <c r="P2008" i="33"/>
  <c r="M1900" i="33"/>
  <c r="M1873" i="33"/>
  <c r="P1873" i="33"/>
  <c r="M1819" i="33"/>
  <c r="M1792" i="33"/>
  <c r="M1765" i="33"/>
  <c r="M1684" i="33"/>
  <c r="M1657" i="33"/>
  <c r="P1657" i="33"/>
  <c r="M1603" i="33"/>
  <c r="P1603" i="33"/>
  <c r="M1522" i="33"/>
  <c r="P1522" i="33"/>
  <c r="M1441" i="33"/>
  <c r="P1441" i="33"/>
  <c r="M1360" i="33"/>
  <c r="P1360" i="33"/>
  <c r="M1333" i="33"/>
  <c r="P1333" i="33"/>
  <c r="M1252" i="33"/>
  <c r="M1198" i="33"/>
  <c r="P1198" i="33"/>
  <c r="M1171" i="33"/>
  <c r="P1171" i="33"/>
  <c r="M1117" i="33"/>
  <c r="P1117" i="33"/>
  <c r="H2655" i="33"/>
  <c r="H2628" i="33"/>
  <c r="H2601" i="33"/>
  <c r="H2493" i="33"/>
  <c r="H2385" i="33"/>
  <c r="H2331" i="33"/>
  <c r="H2304" i="33"/>
  <c r="H2250" i="33"/>
  <c r="H2169" i="33"/>
  <c r="H2142" i="33"/>
  <c r="H2034" i="33"/>
  <c r="H2007" i="33"/>
  <c r="H1926" i="33"/>
  <c r="H1899" i="33"/>
  <c r="H1791" i="33"/>
  <c r="H1737" i="33"/>
  <c r="H1710" i="33"/>
  <c r="H1629" i="33"/>
  <c r="H1548" i="33"/>
  <c r="H1494" i="33"/>
  <c r="H1467" i="33"/>
  <c r="H1386" i="33"/>
  <c r="H1305" i="33"/>
  <c r="H1278" i="33"/>
  <c r="H1224" i="33"/>
  <c r="H1197" i="33"/>
  <c r="H1143" i="33"/>
  <c r="AA6" i="25"/>
  <c r="AC6" i="25"/>
  <c r="AE6" i="25"/>
  <c r="DJ6" i="25"/>
  <c r="DL6" i="25"/>
  <c r="DN6" i="25"/>
  <c r="DA18" i="25"/>
  <c r="DA20" i="25"/>
  <c r="DA22" i="25"/>
  <c r="DA23" i="25"/>
  <c r="DA24" i="25"/>
  <c r="DA28" i="25"/>
  <c r="DA30" i="25"/>
  <c r="DA32" i="25"/>
  <c r="DA34" i="25"/>
  <c r="DA35" i="25"/>
  <c r="DA36" i="25"/>
  <c r="DA38" i="25"/>
  <c r="DA39" i="25"/>
  <c r="DA41" i="25"/>
  <c r="DA42" i="25"/>
  <c r="DA44" i="25"/>
  <c r="DA45" i="25"/>
  <c r="DA47" i="25"/>
  <c r="DA50" i="25"/>
  <c r="DA51" i="25"/>
  <c r="DA52" i="25"/>
  <c r="DA53" i="25"/>
  <c r="DA55" i="25"/>
  <c r="DA57" i="25"/>
  <c r="DA58" i="25"/>
  <c r="DA60" i="25"/>
  <c r="DA61" i="25"/>
  <c r="DA63" i="25"/>
  <c r="DA64" i="25"/>
  <c r="DA66" i="25"/>
  <c r="DC67" i="25"/>
  <c r="DA68" i="25"/>
  <c r="AH68" i="25"/>
  <c r="T68" i="25"/>
  <c r="DQ68" i="25"/>
  <c r="BG69" i="25"/>
  <c r="DA69" i="25"/>
  <c r="AH69" i="25"/>
  <c r="T69" i="25"/>
  <c r="DQ69" i="25"/>
  <c r="DA71" i="25"/>
  <c r="DA72" i="25"/>
  <c r="DC73" i="25"/>
  <c r="DC75" i="25"/>
  <c r="DA76" i="25"/>
  <c r="AH76" i="25"/>
  <c r="T76" i="25"/>
  <c r="DZ76" i="25"/>
  <c r="BG77" i="25"/>
  <c r="DA77" i="25"/>
  <c r="AH77" i="25"/>
  <c r="T77" i="25"/>
  <c r="DZ77" i="25"/>
  <c r="DA79" i="25"/>
  <c r="DA80" i="25"/>
  <c r="BS81" i="25"/>
  <c r="BX113" i="25"/>
  <c r="GY17" i="25"/>
  <c r="HJ17" i="25"/>
  <c r="G15" i="33"/>
  <c r="M258" i="33"/>
  <c r="D366" i="33"/>
  <c r="D367" i="33"/>
  <c r="D368" i="33"/>
  <c r="F366" i="33"/>
  <c r="F367" i="33"/>
  <c r="F368" i="33"/>
  <c r="E420" i="33"/>
  <c r="E421" i="33"/>
  <c r="E422" i="33"/>
  <c r="M423" i="33"/>
  <c r="N423" i="33"/>
  <c r="H420" i="33"/>
  <c r="G447" i="33"/>
  <c r="H504" i="33"/>
  <c r="I504" i="33"/>
  <c r="H558" i="33"/>
  <c r="I558" i="33"/>
  <c r="P660" i="33"/>
  <c r="G663" i="33"/>
  <c r="D690" i="33"/>
  <c r="D691" i="33"/>
  <c r="D692" i="33"/>
  <c r="F690" i="33"/>
  <c r="F691" i="33"/>
  <c r="F692" i="33"/>
  <c r="E744" i="33"/>
  <c r="E745" i="33"/>
  <c r="E746" i="33"/>
  <c r="M747" i="33"/>
  <c r="N747" i="33"/>
  <c r="H744" i="33"/>
  <c r="G771" i="33"/>
  <c r="E798" i="33"/>
  <c r="E799" i="33"/>
  <c r="E800" i="33"/>
  <c r="M801" i="33"/>
  <c r="N801" i="33"/>
  <c r="H798" i="33"/>
  <c r="H799" i="33"/>
  <c r="G825" i="33"/>
  <c r="D852" i="33"/>
  <c r="D853" i="33"/>
  <c r="D854" i="33"/>
  <c r="M855" i="33"/>
  <c r="N855" i="33"/>
  <c r="H852" i="33"/>
  <c r="H853" i="33"/>
  <c r="E960" i="33"/>
  <c r="E961" i="33"/>
  <c r="E962" i="33"/>
  <c r="J957" i="33"/>
  <c r="M1095" i="33"/>
  <c r="M1096" i="33"/>
  <c r="M1097" i="33"/>
  <c r="L1122" i="33"/>
  <c r="G1176" i="33"/>
  <c r="P1471" i="33"/>
  <c r="D1527" i="33"/>
  <c r="D1528" i="33"/>
  <c r="D1529" i="33"/>
  <c r="F1527" i="33"/>
  <c r="F1528" i="33"/>
  <c r="F1529" i="33"/>
  <c r="M1581" i="33"/>
  <c r="M1582" i="33"/>
  <c r="M1583" i="33"/>
  <c r="L1608" i="33"/>
  <c r="D1635" i="33"/>
  <c r="D1636" i="33"/>
  <c r="D1637" i="33"/>
  <c r="F1635" i="33"/>
  <c r="F1636" i="33"/>
  <c r="F1637" i="33"/>
  <c r="G1662" i="33"/>
  <c r="D1743" i="33"/>
  <c r="D1744" i="33"/>
  <c r="D1745" i="33"/>
  <c r="F1743" i="33"/>
  <c r="F1744" i="33"/>
  <c r="F1745" i="33"/>
  <c r="G1770" i="33"/>
  <c r="M1797" i="33"/>
  <c r="M1798" i="33"/>
  <c r="M1799" i="33"/>
  <c r="L1824" i="33"/>
  <c r="E1851" i="33"/>
  <c r="E1852" i="33"/>
  <c r="E1853" i="33"/>
  <c r="M1854" i="33"/>
  <c r="N1854" i="33"/>
  <c r="P1850" i="33"/>
  <c r="H1851" i="33"/>
  <c r="J1981" i="33"/>
  <c r="K1981" i="33"/>
  <c r="B850" i="33"/>
  <c r="B1957" i="33"/>
  <c r="H1503" i="33"/>
  <c r="I1503" i="33"/>
  <c r="I1496" i="33"/>
  <c r="J1496" i="33"/>
  <c r="K1496" i="33"/>
  <c r="O1958" i="33"/>
  <c r="Q1958" i="33"/>
  <c r="H1962" i="33"/>
  <c r="I1955" i="33"/>
  <c r="J1955" i="33"/>
  <c r="K1955" i="33"/>
  <c r="N2010" i="33"/>
  <c r="I2012" i="33"/>
  <c r="J2012" i="33"/>
  <c r="I2010" i="33"/>
  <c r="J2010" i="33"/>
  <c r="K2010" i="33"/>
  <c r="D2676" i="33"/>
  <c r="D1920" i="33"/>
  <c r="D1731" i="33"/>
  <c r="D1704" i="33"/>
  <c r="D1623" i="33"/>
  <c r="D1542" i="33"/>
  <c r="D1488" i="33"/>
  <c r="D1461" i="33"/>
  <c r="D1380" i="33"/>
  <c r="D1299" i="33"/>
  <c r="D1272" i="33"/>
  <c r="D1218" i="33"/>
  <c r="D1191" i="33"/>
  <c r="D1137" i="33"/>
  <c r="B2683" i="33"/>
  <c r="B1927" i="33"/>
  <c r="B1738" i="33"/>
  <c r="B1711" i="33"/>
  <c r="B1630" i="33"/>
  <c r="B1549" i="33"/>
  <c r="B1495" i="33"/>
  <c r="B1468" i="33"/>
  <c r="B1387" i="33"/>
  <c r="B1306" i="33"/>
  <c r="B1279" i="33"/>
  <c r="B1225" i="33"/>
  <c r="B1198" i="33"/>
  <c r="B1144" i="33"/>
  <c r="B2684" i="33"/>
  <c r="B2657" i="33"/>
  <c r="B2603" i="33"/>
  <c r="B2522" i="33"/>
  <c r="B2495" i="33"/>
  <c r="B2414" i="33"/>
  <c r="B2387" i="33"/>
  <c r="B2333" i="33"/>
  <c r="B2252" i="33"/>
  <c r="B2171" i="33"/>
  <c r="B2144" i="33"/>
  <c r="B2036" i="33"/>
  <c r="B2009" i="33"/>
  <c r="B1901" i="33"/>
  <c r="B1874" i="33"/>
  <c r="B1820" i="33"/>
  <c r="B1793" i="33"/>
  <c r="B1766" i="33"/>
  <c r="B1685" i="33"/>
  <c r="B1658" i="33"/>
  <c r="B1604" i="33"/>
  <c r="B1523" i="33"/>
  <c r="B1442" i="33"/>
  <c r="B1361" i="33"/>
  <c r="B1334" i="33"/>
  <c r="B1253" i="33"/>
  <c r="B1199" i="33"/>
  <c r="B1172" i="33"/>
  <c r="B1118" i="33"/>
  <c r="B1091" i="33"/>
  <c r="GN107" i="25"/>
  <c r="O2693" i="33"/>
  <c r="GN105" i="25"/>
  <c r="O2639" i="33"/>
  <c r="D2639" i="33"/>
  <c r="GN103" i="25"/>
  <c r="D2585" i="33"/>
  <c r="GN99" i="25"/>
  <c r="D2477" i="33"/>
  <c r="GN95" i="25"/>
  <c r="D2369" i="33"/>
  <c r="GN93" i="25"/>
  <c r="O2315" i="33"/>
  <c r="D2315" i="33"/>
  <c r="GN91" i="25"/>
  <c r="O2261" i="33"/>
  <c r="GN89" i="25"/>
  <c r="D2207" i="33"/>
  <c r="GN87" i="25"/>
  <c r="O2153" i="33"/>
  <c r="GN85" i="25"/>
  <c r="O2099" i="33"/>
  <c r="CC6" i="25"/>
  <c r="DA6" i="25"/>
  <c r="AF6" i="25"/>
  <c r="M6" i="25"/>
  <c r="O6" i="25"/>
  <c r="Q6" i="25"/>
  <c r="BX7" i="25"/>
  <c r="CC7" i="25"/>
  <c r="CV7" i="25"/>
  <c r="DA7" i="25"/>
  <c r="DA19" i="25"/>
  <c r="DA21" i="25"/>
  <c r="AU22" i="25"/>
  <c r="AH22" i="25"/>
  <c r="T22" i="25"/>
  <c r="DC23" i="25"/>
  <c r="DC24" i="25"/>
  <c r="BG25" i="25"/>
  <c r="DA25" i="25"/>
  <c r="AH25" i="25"/>
  <c r="T25" i="25"/>
  <c r="DA26" i="25"/>
  <c r="DA27" i="25"/>
  <c r="DA29" i="25"/>
  <c r="AU30" i="25"/>
  <c r="AH30" i="25"/>
  <c r="T30" i="25"/>
  <c r="DA31" i="25"/>
  <c r="DA33" i="25"/>
  <c r="DA37" i="25"/>
  <c r="AU38" i="25"/>
  <c r="AH38" i="25"/>
  <c r="T38" i="25"/>
  <c r="DA40" i="25"/>
  <c r="AU41" i="25"/>
  <c r="AH41" i="25"/>
  <c r="T41" i="25"/>
  <c r="DA43" i="25"/>
  <c r="AU44" i="25"/>
  <c r="AH44" i="25"/>
  <c r="T44" i="25"/>
  <c r="DA46" i="25"/>
  <c r="DC47" i="25"/>
  <c r="DA48" i="25"/>
  <c r="DA49" i="25"/>
  <c r="DA54" i="25"/>
  <c r="DA56" i="25"/>
  <c r="DA59" i="25"/>
  <c r="DA62" i="25"/>
  <c r="AH63" i="25"/>
  <c r="T63" i="25"/>
  <c r="DA65" i="25"/>
  <c r="DA67" i="25"/>
  <c r="DA70" i="25"/>
  <c r="DA73" i="25"/>
  <c r="DA75" i="25"/>
  <c r="DA78" i="25"/>
  <c r="DA81" i="25"/>
  <c r="I39" i="33"/>
  <c r="M123" i="33"/>
  <c r="I122" i="33"/>
  <c r="I120" i="33"/>
  <c r="M177" i="33"/>
  <c r="N176" i="33"/>
  <c r="N174" i="33"/>
  <c r="J174" i="33"/>
  <c r="K174" i="33"/>
  <c r="M204" i="33"/>
  <c r="I203" i="33"/>
  <c r="I201" i="33"/>
  <c r="I202" i="33"/>
  <c r="J227" i="33"/>
  <c r="K227" i="33"/>
  <c r="I227" i="33"/>
  <c r="P230" i="33"/>
  <c r="P228" i="33"/>
  <c r="N229" i="33"/>
  <c r="H231" i="33"/>
  <c r="I228" i="33"/>
  <c r="J255" i="33"/>
  <c r="K255" i="33"/>
  <c r="J283" i="33"/>
  <c r="K283" i="33"/>
  <c r="M312" i="33"/>
  <c r="M313" i="33"/>
  <c r="M314" i="33"/>
  <c r="I311" i="33"/>
  <c r="I309" i="33"/>
  <c r="J335" i="33"/>
  <c r="K335" i="33"/>
  <c r="I335" i="33"/>
  <c r="P338" i="33"/>
  <c r="P336" i="33"/>
  <c r="N337" i="33"/>
  <c r="H339" i="33"/>
  <c r="H340" i="33"/>
  <c r="I336" i="33"/>
  <c r="E366" i="33"/>
  <c r="E367" i="33"/>
  <c r="E368" i="33"/>
  <c r="M369" i="33"/>
  <c r="N369" i="33"/>
  <c r="H366" i="33"/>
  <c r="H367" i="33"/>
  <c r="H368" i="33"/>
  <c r="I364" i="33"/>
  <c r="I392" i="33"/>
  <c r="G393" i="33"/>
  <c r="D420" i="33"/>
  <c r="D421" i="33"/>
  <c r="D422" i="33"/>
  <c r="F420" i="33"/>
  <c r="F421" i="33"/>
  <c r="F422" i="33"/>
  <c r="J473" i="33"/>
  <c r="K473" i="33"/>
  <c r="J471" i="33"/>
  <c r="K471" i="33"/>
  <c r="J469" i="33"/>
  <c r="N472" i="33"/>
  <c r="P472" i="33"/>
  <c r="I497" i="33"/>
  <c r="J527" i="33"/>
  <c r="K527" i="33"/>
  <c r="J523" i="33"/>
  <c r="K523" i="33"/>
  <c r="N526" i="33"/>
  <c r="P526" i="33"/>
  <c r="I551" i="33"/>
  <c r="M636" i="33"/>
  <c r="N635" i="33"/>
  <c r="N633" i="33"/>
  <c r="J633" i="33"/>
  <c r="K633" i="33"/>
  <c r="P658" i="33"/>
  <c r="I660" i="33"/>
  <c r="E690" i="33"/>
  <c r="E691" i="33"/>
  <c r="E692" i="33"/>
  <c r="M693" i="33"/>
  <c r="N693" i="33"/>
  <c r="H690" i="33"/>
  <c r="I688" i="33"/>
  <c r="I716" i="33"/>
  <c r="G717" i="33"/>
  <c r="D744" i="33"/>
  <c r="D745" i="33"/>
  <c r="D746" i="33"/>
  <c r="F744" i="33"/>
  <c r="F745" i="33"/>
  <c r="F746" i="33"/>
  <c r="P795" i="33"/>
  <c r="J795" i="33"/>
  <c r="O795" i="33"/>
  <c r="D798" i="33"/>
  <c r="D799" i="33"/>
  <c r="D800" i="33"/>
  <c r="F798" i="33"/>
  <c r="F799" i="33"/>
  <c r="F800" i="33"/>
  <c r="H882" i="33"/>
  <c r="P902" i="33"/>
  <c r="D906" i="33"/>
  <c r="D907" i="33"/>
  <c r="D908" i="33"/>
  <c r="M909" i="33"/>
  <c r="N909" i="33"/>
  <c r="H906" i="33"/>
  <c r="H907" i="33"/>
  <c r="J932" i="33"/>
  <c r="K932" i="33"/>
  <c r="J931" i="33"/>
  <c r="K931" i="33"/>
  <c r="J929" i="33"/>
  <c r="K929" i="33"/>
  <c r="P932" i="33"/>
  <c r="N930" i="33"/>
  <c r="I932" i="33"/>
  <c r="I930" i="33"/>
  <c r="J959" i="33"/>
  <c r="O959" i="33"/>
  <c r="J955" i="33"/>
  <c r="K955" i="33"/>
  <c r="F960" i="33"/>
  <c r="F961" i="33"/>
  <c r="F962" i="33"/>
  <c r="M960" i="33"/>
  <c r="M961" i="33"/>
  <c r="M962" i="33"/>
  <c r="J986" i="33"/>
  <c r="K986" i="33"/>
  <c r="J983" i="33"/>
  <c r="L987" i="33"/>
  <c r="L1014" i="33"/>
  <c r="I1011" i="33"/>
  <c r="D1041" i="33"/>
  <c r="D1042" i="33"/>
  <c r="D1043" i="33"/>
  <c r="M1044" i="33"/>
  <c r="N1044" i="33"/>
  <c r="H1041" i="33"/>
  <c r="H1042" i="33"/>
  <c r="J1067" i="33"/>
  <c r="K1067" i="33"/>
  <c r="J1066" i="33"/>
  <c r="K1066" i="33"/>
  <c r="J1064" i="33"/>
  <c r="K1064" i="33"/>
  <c r="P1067" i="33"/>
  <c r="N1065" i="33"/>
  <c r="I1067" i="33"/>
  <c r="I1065" i="33"/>
  <c r="E1149" i="33"/>
  <c r="E1150" i="33"/>
  <c r="E1151" i="33"/>
  <c r="M1152" i="33"/>
  <c r="N1152" i="33"/>
  <c r="P1148" i="33"/>
  <c r="H1149" i="33"/>
  <c r="P1201" i="33"/>
  <c r="J1228" i="33"/>
  <c r="K1228" i="33"/>
  <c r="G1284" i="33"/>
  <c r="D1365" i="33"/>
  <c r="D1366" i="33"/>
  <c r="D1367" i="33"/>
  <c r="F1365" i="33"/>
  <c r="F1366" i="33"/>
  <c r="F1367" i="33"/>
  <c r="M1419" i="33"/>
  <c r="L1446" i="33"/>
  <c r="L1500" i="33"/>
  <c r="E1635" i="33"/>
  <c r="E1636" i="33"/>
  <c r="E1637" i="33"/>
  <c r="M1638" i="33"/>
  <c r="N1638" i="33"/>
  <c r="P1634" i="33"/>
  <c r="H1635" i="33"/>
  <c r="H1636" i="33"/>
  <c r="H1637" i="33"/>
  <c r="G1716" i="33"/>
  <c r="E1743" i="33"/>
  <c r="E1744" i="33"/>
  <c r="E1745" i="33"/>
  <c r="M1746" i="33"/>
  <c r="N1746" i="33"/>
  <c r="H1743" i="33"/>
  <c r="H1744" i="33"/>
  <c r="D1851" i="33"/>
  <c r="D1852" i="33"/>
  <c r="D1853" i="33"/>
  <c r="F1851" i="33"/>
  <c r="F1852" i="33"/>
  <c r="F1853" i="33"/>
  <c r="G1878" i="33"/>
  <c r="G1932" i="33"/>
  <c r="B1956" i="33"/>
  <c r="D1959" i="33"/>
  <c r="D1960" i="33"/>
  <c r="D1961" i="33"/>
  <c r="F1959" i="33"/>
  <c r="F1960" i="33"/>
  <c r="F1961" i="33"/>
  <c r="B1983" i="33"/>
  <c r="L1986" i="33"/>
  <c r="B2011" i="33"/>
  <c r="P2011" i="33"/>
  <c r="J2008" i="33"/>
  <c r="K2008" i="33"/>
  <c r="P2241" i="33"/>
  <c r="P2268" i="33"/>
  <c r="P2322" i="33"/>
  <c r="P2511" i="33"/>
  <c r="H2520" i="33"/>
  <c r="H2522" i="33"/>
  <c r="P2522" i="33"/>
  <c r="H2547" i="33"/>
  <c r="M2548" i="33"/>
  <c r="H2574" i="33"/>
  <c r="M2575" i="33"/>
  <c r="P2646" i="33"/>
  <c r="H2682" i="33"/>
  <c r="J1092" i="33"/>
  <c r="K1092" i="33"/>
  <c r="J1120" i="33"/>
  <c r="J1146" i="33"/>
  <c r="K1146" i="33"/>
  <c r="D1149" i="33"/>
  <c r="D1150" i="33"/>
  <c r="D1151" i="33"/>
  <c r="F1149" i="33"/>
  <c r="F1150" i="33"/>
  <c r="F1151" i="33"/>
  <c r="M1203" i="33"/>
  <c r="I1202" i="33"/>
  <c r="I1200" i="33"/>
  <c r="P1229" i="33"/>
  <c r="P1227" i="33"/>
  <c r="N1228" i="33"/>
  <c r="H1230" i="33"/>
  <c r="H1231" i="33"/>
  <c r="I1227" i="33"/>
  <c r="J1310" i="33"/>
  <c r="K1310" i="33"/>
  <c r="J1308" i="33"/>
  <c r="J1306" i="33"/>
  <c r="K1306" i="33"/>
  <c r="N1309" i="33"/>
  <c r="E1365" i="33"/>
  <c r="E1366" i="33"/>
  <c r="E1367" i="33"/>
  <c r="M1368" i="33"/>
  <c r="N1368" i="33"/>
  <c r="P1364" i="33"/>
  <c r="H1365" i="33"/>
  <c r="I1363" i="33"/>
  <c r="I1391" i="33"/>
  <c r="G1392" i="33"/>
  <c r="J1444" i="33"/>
  <c r="K1444" i="33"/>
  <c r="M1473" i="33"/>
  <c r="M1474" i="33"/>
  <c r="M1475" i="33"/>
  <c r="I1472" i="33"/>
  <c r="I1470" i="33"/>
  <c r="P1499" i="33"/>
  <c r="P1497" i="33"/>
  <c r="N1498" i="33"/>
  <c r="H1500" i="33"/>
  <c r="H1501" i="33"/>
  <c r="I1497" i="33"/>
  <c r="E1527" i="33"/>
  <c r="E1528" i="33"/>
  <c r="E1529" i="33"/>
  <c r="M1530" i="33"/>
  <c r="N1530" i="33"/>
  <c r="H1527" i="33"/>
  <c r="I1525" i="33"/>
  <c r="I1553" i="33"/>
  <c r="G1554" i="33"/>
  <c r="J1606" i="33"/>
  <c r="K1606" i="33"/>
  <c r="M1635" i="33"/>
  <c r="N1634" i="33"/>
  <c r="N1632" i="33"/>
  <c r="J1632" i="33"/>
  <c r="K1632" i="33"/>
  <c r="N1661" i="33"/>
  <c r="N1659" i="33"/>
  <c r="I1659" i="33"/>
  <c r="M1743" i="33"/>
  <c r="M1744" i="33"/>
  <c r="M1745" i="33"/>
  <c r="N1742" i="33"/>
  <c r="N1740" i="33"/>
  <c r="J1740" i="33"/>
  <c r="K1740" i="33"/>
  <c r="N1769" i="33"/>
  <c r="N1767" i="33"/>
  <c r="I1767" i="33"/>
  <c r="J1822" i="33"/>
  <c r="K1822" i="33"/>
  <c r="M1851" i="33"/>
  <c r="M1852" i="33"/>
  <c r="M1853" i="33"/>
  <c r="N1850" i="33"/>
  <c r="N1848" i="33"/>
  <c r="J1848" i="33"/>
  <c r="K1848" i="33"/>
  <c r="N1877" i="33"/>
  <c r="N1875" i="33"/>
  <c r="I1875" i="33"/>
  <c r="E1959" i="33"/>
  <c r="E1960" i="33"/>
  <c r="E1961" i="33"/>
  <c r="N1958" i="33"/>
  <c r="O1954" i="33"/>
  <c r="Q1954" i="33"/>
  <c r="I1958" i="33"/>
  <c r="I1956" i="33"/>
  <c r="Q1963" i="33"/>
  <c r="I1984" i="33"/>
  <c r="Q1990" i="33"/>
  <c r="I2011" i="33"/>
  <c r="Q2017" i="33"/>
  <c r="BH6" i="25"/>
  <c r="BI6" i="25"/>
  <c r="K50" i="15"/>
  <c r="CZ6" i="25"/>
  <c r="CW6" i="25"/>
  <c r="CQ57" i="25"/>
  <c r="BG57" i="25"/>
  <c r="S6" i="25"/>
  <c r="BG19" i="25"/>
  <c r="CQ19" i="25"/>
  <c r="AH19" i="25"/>
  <c r="DZ19" i="25"/>
  <c r="DC22" i="25"/>
  <c r="BG24" i="25"/>
  <c r="CQ24" i="25"/>
  <c r="AH24" i="25"/>
  <c r="T24" i="25"/>
  <c r="DZ24" i="25"/>
  <c r="DC26" i="25"/>
  <c r="BG27" i="25"/>
  <c r="CQ27" i="25"/>
  <c r="AH27" i="25"/>
  <c r="T27" i="25"/>
  <c r="DC30" i="25"/>
  <c r="DC31" i="25"/>
  <c r="DC38" i="25"/>
  <c r="AH39" i="25"/>
  <c r="T39" i="25"/>
  <c r="DQ39" i="25"/>
  <c r="DZ39" i="25"/>
  <c r="BG40" i="25"/>
  <c r="CQ40" i="25"/>
  <c r="AH40" i="25"/>
  <c r="T40" i="25"/>
  <c r="DQ40" i="25"/>
  <c r="DZ40" i="25"/>
  <c r="DC41" i="25"/>
  <c r="AH42" i="25"/>
  <c r="T42" i="25"/>
  <c r="DQ42" i="25"/>
  <c r="DZ42" i="25"/>
  <c r="BG43" i="25"/>
  <c r="CQ43" i="25"/>
  <c r="AH43" i="25"/>
  <c r="T43" i="25"/>
  <c r="DZ43" i="25"/>
  <c r="DC44" i="25"/>
  <c r="AH45" i="25"/>
  <c r="T45" i="25"/>
  <c r="DQ45" i="25"/>
  <c r="AH46" i="25"/>
  <c r="T46" i="25"/>
  <c r="BG47" i="25"/>
  <c r="CQ47" i="25"/>
  <c r="AH47" i="25"/>
  <c r="T47" i="25"/>
  <c r="DQ47" i="25"/>
  <c r="DC48" i="25"/>
  <c r="DC57" i="25"/>
  <c r="I882" i="33"/>
  <c r="N2147" i="33"/>
  <c r="O2147" i="33"/>
  <c r="Q2147" i="33"/>
  <c r="N2143" i="33"/>
  <c r="L2148" i="33"/>
  <c r="O2148" i="33"/>
  <c r="J2147" i="33"/>
  <c r="I2147" i="33"/>
  <c r="BS102" i="25"/>
  <c r="CE102" i="25"/>
  <c r="BS103" i="25"/>
  <c r="CE103" i="25"/>
  <c r="BS105" i="25"/>
  <c r="BS106" i="25"/>
  <c r="CE106" i="25"/>
  <c r="BS107" i="25"/>
  <c r="CE107" i="25"/>
  <c r="AZ113" i="25"/>
  <c r="GY13" i="25"/>
  <c r="CV113" i="25"/>
  <c r="GY21" i="25"/>
  <c r="HJ21" i="25"/>
  <c r="L15" i="33"/>
  <c r="T42" i="33"/>
  <c r="J41" i="33"/>
  <c r="J37" i="33"/>
  <c r="K37" i="33"/>
  <c r="I40" i="33"/>
  <c r="I95" i="33"/>
  <c r="J94" i="33"/>
  <c r="K94" i="33"/>
  <c r="H99" i="33"/>
  <c r="J122" i="33"/>
  <c r="K122" i="33"/>
  <c r="J120" i="33"/>
  <c r="J118" i="33"/>
  <c r="K118" i="33"/>
  <c r="F123" i="33"/>
  <c r="F124" i="33"/>
  <c r="F125" i="33"/>
  <c r="I149" i="33"/>
  <c r="H153" i="33"/>
  <c r="J203" i="33"/>
  <c r="O203" i="33"/>
  <c r="J199" i="33"/>
  <c r="K199" i="33"/>
  <c r="F204" i="33"/>
  <c r="F205" i="33"/>
  <c r="F206" i="33"/>
  <c r="J230" i="33"/>
  <c r="O230" i="33"/>
  <c r="J226" i="33"/>
  <c r="K226" i="33"/>
  <c r="N228" i="33"/>
  <c r="P257" i="33"/>
  <c r="J257" i="33"/>
  <c r="K257" i="33"/>
  <c r="J253" i="33"/>
  <c r="K253" i="33"/>
  <c r="F258" i="33"/>
  <c r="F259" i="33"/>
  <c r="F260" i="33"/>
  <c r="J284" i="33"/>
  <c r="O284" i="33"/>
  <c r="J280" i="33"/>
  <c r="N282" i="33"/>
  <c r="P311" i="33"/>
  <c r="J311" i="33"/>
  <c r="K311" i="33"/>
  <c r="J307" i="33"/>
  <c r="K307" i="33"/>
  <c r="F312" i="33"/>
  <c r="F313" i="33"/>
  <c r="F314" i="33"/>
  <c r="J338" i="33"/>
  <c r="K338" i="33"/>
  <c r="J334" i="33"/>
  <c r="K334" i="33"/>
  <c r="N336" i="33"/>
  <c r="M366" i="33"/>
  <c r="N365" i="33"/>
  <c r="N363" i="33"/>
  <c r="P364" i="33"/>
  <c r="N390" i="33"/>
  <c r="L393" i="33"/>
  <c r="M420" i="33"/>
  <c r="N419" i="33"/>
  <c r="N417" i="33"/>
  <c r="J417" i="33"/>
  <c r="K417" i="33"/>
  <c r="N444" i="33"/>
  <c r="L447" i="33"/>
  <c r="E474" i="33"/>
  <c r="E475" i="33"/>
  <c r="E476" i="33"/>
  <c r="M477" i="33"/>
  <c r="N477" i="33"/>
  <c r="I473" i="33"/>
  <c r="I471" i="33"/>
  <c r="J472" i="33"/>
  <c r="K472" i="33"/>
  <c r="J497" i="33"/>
  <c r="L501" i="33"/>
  <c r="P500" i="33"/>
  <c r="P498" i="33"/>
  <c r="N499" i="33"/>
  <c r="H501" i="33"/>
  <c r="H502" i="33"/>
  <c r="I498" i="33"/>
  <c r="E528" i="33"/>
  <c r="E529" i="33"/>
  <c r="E530" i="33"/>
  <c r="M531" i="33"/>
  <c r="N531" i="33"/>
  <c r="I527" i="33"/>
  <c r="I525" i="33"/>
  <c r="J526" i="33"/>
  <c r="K526" i="33"/>
  <c r="J551" i="33"/>
  <c r="K551" i="33"/>
  <c r="L555" i="33"/>
  <c r="P554" i="33"/>
  <c r="P552" i="33"/>
  <c r="N553" i="33"/>
  <c r="H555" i="33"/>
  <c r="H556" i="33"/>
  <c r="I552" i="33"/>
  <c r="I608" i="33"/>
  <c r="J607" i="33"/>
  <c r="K607" i="33"/>
  <c r="H612" i="33"/>
  <c r="I612" i="33"/>
  <c r="N660" i="33"/>
  <c r="L663" i="33"/>
  <c r="M690" i="33"/>
  <c r="N689" i="33"/>
  <c r="N687" i="33"/>
  <c r="J687" i="33"/>
  <c r="K687" i="33"/>
  <c r="N714" i="33"/>
  <c r="L717" i="33"/>
  <c r="M744" i="33"/>
  <c r="N743" i="33"/>
  <c r="N741" i="33"/>
  <c r="J741" i="33"/>
  <c r="K741" i="33"/>
  <c r="N768" i="33"/>
  <c r="L771" i="33"/>
  <c r="M798" i="33"/>
  <c r="M799" i="33"/>
  <c r="M800" i="33"/>
  <c r="N797" i="33"/>
  <c r="N795" i="33"/>
  <c r="P796" i="33"/>
  <c r="N822" i="33"/>
  <c r="L825" i="33"/>
  <c r="E852" i="33"/>
  <c r="E853" i="33"/>
  <c r="E854" i="33"/>
  <c r="M852" i="33"/>
  <c r="M853" i="33"/>
  <c r="M854" i="33"/>
  <c r="N851" i="33"/>
  <c r="N849" i="33"/>
  <c r="I850" i="33"/>
  <c r="J849" i="33"/>
  <c r="J878" i="33"/>
  <c r="O878" i="33"/>
  <c r="J877" i="33"/>
  <c r="K877" i="33"/>
  <c r="J875" i="33"/>
  <c r="I875" i="33"/>
  <c r="P878" i="33"/>
  <c r="N876" i="33"/>
  <c r="L879" i="33"/>
  <c r="I878" i="33"/>
  <c r="G879" i="33"/>
  <c r="E906" i="33"/>
  <c r="E907" i="33"/>
  <c r="E908" i="33"/>
  <c r="M906" i="33"/>
  <c r="N905" i="33"/>
  <c r="I904" i="33"/>
  <c r="P956" i="33"/>
  <c r="M963" i="33"/>
  <c r="N963" i="33"/>
  <c r="I959" i="33"/>
  <c r="H960" i="33"/>
  <c r="H961" i="33"/>
  <c r="G987" i="33"/>
  <c r="I984" i="33"/>
  <c r="H990" i="33"/>
  <c r="I990" i="33"/>
  <c r="J1013" i="33"/>
  <c r="O1013" i="33"/>
  <c r="E1041" i="33"/>
  <c r="E1042" i="33"/>
  <c r="E1043" i="33"/>
  <c r="M1041" i="33"/>
  <c r="M1042" i="33"/>
  <c r="M1043" i="33"/>
  <c r="N1040" i="33"/>
  <c r="I1039" i="33"/>
  <c r="J1038" i="33"/>
  <c r="K1038" i="33"/>
  <c r="P1094" i="33"/>
  <c r="J1094" i="33"/>
  <c r="K1094" i="33"/>
  <c r="J1090" i="33"/>
  <c r="F1095" i="33"/>
  <c r="F1096" i="33"/>
  <c r="F1097" i="33"/>
  <c r="J1121" i="33"/>
  <c r="J1117" i="33"/>
  <c r="N1119" i="33"/>
  <c r="M1149" i="33"/>
  <c r="M1150" i="33"/>
  <c r="M1151" i="33"/>
  <c r="N1148" i="33"/>
  <c r="N1146" i="33"/>
  <c r="P1147" i="33"/>
  <c r="N1173" i="33"/>
  <c r="L1176" i="33"/>
  <c r="J1202" i="33"/>
  <c r="O1202" i="33"/>
  <c r="J1200" i="33"/>
  <c r="J1198" i="33"/>
  <c r="K1198" i="33"/>
  <c r="F1203" i="33"/>
  <c r="F1204" i="33"/>
  <c r="F1205" i="33"/>
  <c r="J1229" i="33"/>
  <c r="O1229" i="33"/>
  <c r="J1225" i="33"/>
  <c r="K1225" i="33"/>
  <c r="N1227" i="33"/>
  <c r="I1283" i="33"/>
  <c r="J1282" i="33"/>
  <c r="K1282" i="33"/>
  <c r="H1287" i="33"/>
  <c r="E1311" i="33"/>
  <c r="E1312" i="33"/>
  <c r="E1313" i="33"/>
  <c r="M1314" i="33"/>
  <c r="N1314" i="33"/>
  <c r="I1310" i="33"/>
  <c r="I1308" i="33"/>
  <c r="J1309" i="33"/>
  <c r="K1309" i="33"/>
  <c r="J1334" i="33"/>
  <c r="L1338" i="33"/>
  <c r="P1337" i="33"/>
  <c r="P1335" i="33"/>
  <c r="N1336" i="33"/>
  <c r="H1338" i="33"/>
  <c r="H1339" i="33"/>
  <c r="I1335" i="33"/>
  <c r="M1365" i="33"/>
  <c r="M1366" i="33"/>
  <c r="M1367" i="33"/>
  <c r="N1364" i="33"/>
  <c r="N1362" i="33"/>
  <c r="P1363" i="33"/>
  <c r="N1389" i="33"/>
  <c r="L1392" i="33"/>
  <c r="J1418" i="33"/>
  <c r="O1418" i="33"/>
  <c r="J1416" i="33"/>
  <c r="J1414" i="33"/>
  <c r="K1414" i="33"/>
  <c r="F1419" i="33"/>
  <c r="F1420" i="33"/>
  <c r="F1421" i="33"/>
  <c r="J1445" i="33"/>
  <c r="K1445" i="33"/>
  <c r="J1441" i="33"/>
  <c r="K1441" i="33"/>
  <c r="N1443" i="33"/>
  <c r="P1472" i="33"/>
  <c r="J1472" i="33"/>
  <c r="O1472" i="33"/>
  <c r="J1468" i="33"/>
  <c r="K1468" i="33"/>
  <c r="F1473" i="33"/>
  <c r="F1474" i="33"/>
  <c r="F1475" i="33"/>
  <c r="J1499" i="33"/>
  <c r="K1499" i="33"/>
  <c r="J1495" i="33"/>
  <c r="K1495" i="33"/>
  <c r="N1497" i="33"/>
  <c r="M1527" i="33"/>
  <c r="N1526" i="33"/>
  <c r="N1524" i="33"/>
  <c r="P1525" i="33"/>
  <c r="N1551" i="33"/>
  <c r="L1554" i="33"/>
  <c r="J1580" i="33"/>
  <c r="O1580" i="33"/>
  <c r="J1578" i="33"/>
  <c r="K1578" i="33"/>
  <c r="J1576" i="33"/>
  <c r="F1581" i="33"/>
  <c r="F1582" i="33"/>
  <c r="F1583" i="33"/>
  <c r="J1607" i="33"/>
  <c r="J1603" i="33"/>
  <c r="O1603" i="33"/>
  <c r="Q1603" i="33"/>
  <c r="N1605" i="33"/>
  <c r="I1661" i="33"/>
  <c r="J1660" i="33"/>
  <c r="K1660" i="33"/>
  <c r="H1665" i="33"/>
  <c r="I1665" i="33"/>
  <c r="I1715" i="33"/>
  <c r="J1714" i="33"/>
  <c r="K1714" i="33"/>
  <c r="H1719" i="33"/>
  <c r="I1719" i="33"/>
  <c r="I1769" i="33"/>
  <c r="J1768" i="33"/>
  <c r="K1768" i="33"/>
  <c r="H1773" i="33"/>
  <c r="I1773" i="33"/>
  <c r="J1796" i="33"/>
  <c r="K1796" i="33"/>
  <c r="J1794" i="33"/>
  <c r="K1794" i="33"/>
  <c r="J1792" i="33"/>
  <c r="K1792" i="33"/>
  <c r="F1797" i="33"/>
  <c r="F1798" i="33"/>
  <c r="F1799" i="33"/>
  <c r="J1823" i="33"/>
  <c r="O1823" i="33"/>
  <c r="Q1823" i="33"/>
  <c r="J1819" i="33"/>
  <c r="K1819" i="33"/>
  <c r="N1821" i="33"/>
  <c r="I1877" i="33"/>
  <c r="J1876" i="33"/>
  <c r="K1876" i="33"/>
  <c r="H1881" i="33"/>
  <c r="I1931" i="33"/>
  <c r="J1930" i="33"/>
  <c r="K1930" i="33"/>
  <c r="H1935" i="33"/>
  <c r="I1935" i="33"/>
  <c r="L1959" i="33"/>
  <c r="N1954" i="33"/>
  <c r="M1959" i="33"/>
  <c r="M1960" i="33"/>
  <c r="M1961" i="33"/>
  <c r="M1962" i="33"/>
  <c r="H1959" i="33"/>
  <c r="P1959" i="33"/>
  <c r="D1986" i="33"/>
  <c r="D1987" i="33"/>
  <c r="D1988" i="33"/>
  <c r="F1986" i="33"/>
  <c r="F1987" i="33"/>
  <c r="F1988" i="33"/>
  <c r="I1981" i="33"/>
  <c r="M1986" i="33"/>
  <c r="M1987" i="33"/>
  <c r="M1988" i="33"/>
  <c r="O1981" i="33"/>
  <c r="Q1981" i="33"/>
  <c r="P1983" i="33"/>
  <c r="H1989" i="33"/>
  <c r="D2013" i="33"/>
  <c r="D2014" i="33"/>
  <c r="D2015" i="33"/>
  <c r="F2013" i="33"/>
  <c r="F2014" i="33"/>
  <c r="F2015" i="33"/>
  <c r="I2008" i="33"/>
  <c r="O2008" i="33"/>
  <c r="Q2008" i="33"/>
  <c r="P2012" i="33"/>
  <c r="H2016" i="33"/>
  <c r="L2040" i="33"/>
  <c r="O2040" i="33"/>
  <c r="N2035" i="33"/>
  <c r="P2039" i="33"/>
  <c r="M2040" i="33"/>
  <c r="M2041" i="33"/>
  <c r="M2042" i="33"/>
  <c r="M2043" i="33"/>
  <c r="H2040" i="33"/>
  <c r="H2041" i="33"/>
  <c r="L2067" i="33"/>
  <c r="O2067" i="33"/>
  <c r="N2062" i="33"/>
  <c r="M2067" i="33"/>
  <c r="M2068" i="33"/>
  <c r="M2069" i="33"/>
  <c r="M2070" i="33"/>
  <c r="H2067" i="33"/>
  <c r="H2068" i="33"/>
  <c r="K2093" i="33"/>
  <c r="D2094" i="33"/>
  <c r="D2095" i="33"/>
  <c r="D2096" i="33"/>
  <c r="F2094" i="33"/>
  <c r="F2095" i="33"/>
  <c r="F2096" i="33"/>
  <c r="I2089" i="33"/>
  <c r="M2094" i="33"/>
  <c r="M2095" i="33"/>
  <c r="M2096" i="33"/>
  <c r="M2121" i="33"/>
  <c r="M2122" i="33"/>
  <c r="M2123" i="33"/>
  <c r="M2124" i="33"/>
  <c r="P2120" i="33"/>
  <c r="H2124" i="33"/>
  <c r="P2124" i="33"/>
  <c r="I2172" i="33"/>
  <c r="N2089" i="33"/>
  <c r="O2089" i="33"/>
  <c r="Q2089" i="33"/>
  <c r="Q2094" i="33"/>
  <c r="Q2095" i="33"/>
  <c r="Q2096" i="33"/>
  <c r="N2170" i="33"/>
  <c r="L2175" i="33"/>
  <c r="O2175" i="33"/>
  <c r="J2174" i="33"/>
  <c r="I2174" i="33"/>
  <c r="J2170" i="33"/>
  <c r="K2170" i="33"/>
  <c r="K2175" i="33"/>
  <c r="K2176" i="33"/>
  <c r="K2177" i="33"/>
  <c r="I2170" i="33"/>
  <c r="DQ52" i="25"/>
  <c r="DZ52" i="25"/>
  <c r="AH53" i="25"/>
  <c r="T53" i="25"/>
  <c r="DZ53" i="25"/>
  <c r="AH54" i="25"/>
  <c r="T54" i="25"/>
  <c r="DZ54" i="25"/>
  <c r="AH55" i="25"/>
  <c r="T55" i="25"/>
  <c r="DQ55" i="25"/>
  <c r="DZ55" i="25"/>
  <c r="AH56" i="25"/>
  <c r="T56" i="25"/>
  <c r="DZ56" i="25"/>
  <c r="AH57" i="25"/>
  <c r="T57" i="25"/>
  <c r="DZ57" i="25"/>
  <c r="DC63" i="25"/>
  <c r="AH64" i="25"/>
  <c r="T64" i="25"/>
  <c r="DQ64" i="25"/>
  <c r="DZ64" i="25"/>
  <c r="BG65" i="25"/>
  <c r="CQ65" i="25"/>
  <c r="AH65" i="25"/>
  <c r="T65" i="25"/>
  <c r="DQ65" i="25"/>
  <c r="DC71" i="25"/>
  <c r="AH72" i="25"/>
  <c r="T72" i="25"/>
  <c r="DQ72" i="25"/>
  <c r="DZ72" i="25"/>
  <c r="BG73" i="25"/>
  <c r="CQ73" i="25"/>
  <c r="AH73" i="25"/>
  <c r="T73" i="25"/>
  <c r="DZ73" i="25"/>
  <c r="DC79" i="25"/>
  <c r="AU80" i="25"/>
  <c r="BG80" i="25"/>
  <c r="AU81" i="25"/>
  <c r="BG81" i="25"/>
  <c r="CQ83" i="25"/>
  <c r="DC83" i="25"/>
  <c r="AU84" i="25"/>
  <c r="BG84" i="25"/>
  <c r="AU85" i="25"/>
  <c r="BG85" i="25"/>
  <c r="CQ87" i="25"/>
  <c r="DC87" i="25"/>
  <c r="AU88" i="25"/>
  <c r="BG88" i="25"/>
  <c r="AU89" i="25"/>
  <c r="BG89" i="25"/>
  <c r="CQ91" i="25"/>
  <c r="DC91" i="25"/>
  <c r="AU92" i="25"/>
  <c r="BG92" i="25"/>
  <c r="AU93" i="25"/>
  <c r="BG93" i="25"/>
  <c r="CQ95" i="25"/>
  <c r="DC95" i="25"/>
  <c r="AU96" i="25"/>
  <c r="BG96" i="25"/>
  <c r="AU97" i="25"/>
  <c r="BG97" i="25"/>
  <c r="CQ99" i="25"/>
  <c r="DC99" i="25"/>
  <c r="AU100" i="25"/>
  <c r="BG100" i="25"/>
  <c r="K13" i="33"/>
  <c r="L96" i="33"/>
  <c r="E123" i="33"/>
  <c r="E124" i="33"/>
  <c r="E125" i="33"/>
  <c r="M126" i="33"/>
  <c r="N126" i="33"/>
  <c r="J121" i="33"/>
  <c r="O121" i="33"/>
  <c r="L150" i="33"/>
  <c r="E204" i="33"/>
  <c r="E205" i="33"/>
  <c r="E206" i="33"/>
  <c r="M207" i="33"/>
  <c r="N207" i="33"/>
  <c r="J200" i="33"/>
  <c r="E258" i="33"/>
  <c r="E259" i="33"/>
  <c r="E260" i="33"/>
  <c r="M261" i="33"/>
  <c r="N261" i="33"/>
  <c r="J256" i="33"/>
  <c r="O256" i="33"/>
  <c r="E312" i="33"/>
  <c r="E313" i="33"/>
  <c r="E314" i="33"/>
  <c r="M315" i="33"/>
  <c r="N315" i="33"/>
  <c r="J310" i="33"/>
  <c r="K310" i="33"/>
  <c r="J391" i="33"/>
  <c r="K391" i="33"/>
  <c r="H396" i="33"/>
  <c r="I396" i="33"/>
  <c r="J445" i="33"/>
  <c r="H450" i="33"/>
  <c r="I450" i="33"/>
  <c r="F474" i="33"/>
  <c r="F475" i="33"/>
  <c r="F476" i="33"/>
  <c r="F528" i="33"/>
  <c r="F529" i="33"/>
  <c r="F530" i="33"/>
  <c r="P580" i="33"/>
  <c r="L609" i="33"/>
  <c r="J661" i="33"/>
  <c r="K661" i="33"/>
  <c r="H666" i="33"/>
  <c r="I666" i="33"/>
  <c r="J715" i="33"/>
  <c r="K715" i="33"/>
  <c r="H720" i="33"/>
  <c r="I720" i="33"/>
  <c r="J769" i="33"/>
  <c r="K769" i="33"/>
  <c r="H774" i="33"/>
  <c r="I774" i="33"/>
  <c r="J823" i="33"/>
  <c r="K823" i="33"/>
  <c r="H828" i="33"/>
  <c r="F852" i="33"/>
  <c r="F853" i="33"/>
  <c r="F854" i="33"/>
  <c r="F906" i="33"/>
  <c r="F907" i="33"/>
  <c r="F908" i="33"/>
  <c r="L933" i="33"/>
  <c r="G933" i="33"/>
  <c r="J1012" i="33"/>
  <c r="H1017" i="33"/>
  <c r="I1017" i="33"/>
  <c r="F1041" i="33"/>
  <c r="F1042" i="33"/>
  <c r="F1043" i="33"/>
  <c r="L1068" i="33"/>
  <c r="G1068" i="33"/>
  <c r="E1095" i="33"/>
  <c r="E1096" i="33"/>
  <c r="E1097" i="33"/>
  <c r="M1098" i="33"/>
  <c r="N1098" i="33"/>
  <c r="J1093" i="33"/>
  <c r="K1093" i="33"/>
  <c r="J1174" i="33"/>
  <c r="H1179" i="33"/>
  <c r="I1179" i="33"/>
  <c r="E1203" i="33"/>
  <c r="E1204" i="33"/>
  <c r="E1205" i="33"/>
  <c r="M1206" i="33"/>
  <c r="N1206" i="33"/>
  <c r="J1201" i="33"/>
  <c r="O1201" i="33"/>
  <c r="P1255" i="33"/>
  <c r="L1284" i="33"/>
  <c r="F1311" i="33"/>
  <c r="F1312" i="33"/>
  <c r="F1313" i="33"/>
  <c r="J1390" i="33"/>
  <c r="H1395" i="33"/>
  <c r="I1395" i="33"/>
  <c r="E1419" i="33"/>
  <c r="E1420" i="33"/>
  <c r="E1421" i="33"/>
  <c r="M1422" i="33"/>
  <c r="N1422" i="33"/>
  <c r="J1417" i="33"/>
  <c r="O1417" i="33"/>
  <c r="Q1417" i="33"/>
  <c r="E1473" i="33"/>
  <c r="E1474" i="33"/>
  <c r="E1475" i="33"/>
  <c r="M1476" i="33"/>
  <c r="N1476" i="33"/>
  <c r="J1471" i="33"/>
  <c r="K1471" i="33"/>
  <c r="J1552" i="33"/>
  <c r="H1557" i="33"/>
  <c r="I1557" i="33"/>
  <c r="E1581" i="33"/>
  <c r="E1582" i="33"/>
  <c r="E1583" i="33"/>
  <c r="M1584" i="33"/>
  <c r="N1584" i="33"/>
  <c r="J1579" i="33"/>
  <c r="O1579" i="33"/>
  <c r="P1633" i="33"/>
  <c r="L1662" i="33"/>
  <c r="L1716" i="33"/>
  <c r="L1770" i="33"/>
  <c r="E1797" i="33"/>
  <c r="E1798" i="33"/>
  <c r="E1799" i="33"/>
  <c r="M1800" i="33"/>
  <c r="N1800" i="33"/>
  <c r="J1795" i="33"/>
  <c r="K1795" i="33"/>
  <c r="P1849" i="33"/>
  <c r="L1878" i="33"/>
  <c r="J1902" i="33"/>
  <c r="K1902" i="33"/>
  <c r="L1932" i="33"/>
  <c r="E1986" i="33"/>
  <c r="E1987" i="33"/>
  <c r="E1988" i="33"/>
  <c r="E2013" i="33"/>
  <c r="E2014" i="33"/>
  <c r="E2015" i="33"/>
  <c r="E2094" i="33"/>
  <c r="E2095" i="33"/>
  <c r="E2096" i="33"/>
  <c r="E2121" i="33"/>
  <c r="E2122" i="33"/>
  <c r="E2123" i="33"/>
  <c r="J106" i="15"/>
  <c r="J102" i="15"/>
  <c r="J98" i="15"/>
  <c r="J94" i="15"/>
  <c r="J90" i="15"/>
  <c r="J86" i="15"/>
  <c r="P2091" i="33"/>
  <c r="H2097" i="33"/>
  <c r="D2121" i="33"/>
  <c r="D2122" i="33"/>
  <c r="D2123" i="33"/>
  <c r="F2121" i="33"/>
  <c r="F2122" i="33"/>
  <c r="F2123" i="33"/>
  <c r="P2145" i="33"/>
  <c r="P2174" i="33"/>
  <c r="P2172" i="33"/>
  <c r="P2200" i="33"/>
  <c r="J2201" i="33"/>
  <c r="N2205" i="33"/>
  <c r="J2228" i="33"/>
  <c r="K2228" i="33"/>
  <c r="N2232" i="33"/>
  <c r="D2256" i="33"/>
  <c r="D2257" i="33"/>
  <c r="D2258" i="33"/>
  <c r="F2256" i="33"/>
  <c r="F2257" i="33"/>
  <c r="F2258" i="33"/>
  <c r="I2251" i="33"/>
  <c r="M2256" i="33"/>
  <c r="M2257" i="33"/>
  <c r="M2258" i="33"/>
  <c r="O2251" i="33"/>
  <c r="Q2251" i="33"/>
  <c r="Q2256" i="33"/>
  <c r="Q2257" i="33"/>
  <c r="Q2258" i="33"/>
  <c r="P2253" i="33"/>
  <c r="H2259" i="33"/>
  <c r="E2283" i="33"/>
  <c r="E2284" i="33"/>
  <c r="E2285" i="33"/>
  <c r="N2279" i="33"/>
  <c r="J2306" i="33"/>
  <c r="K2306" i="33"/>
  <c r="J2308" i="33"/>
  <c r="K2308" i="33"/>
  <c r="O2309" i="33"/>
  <c r="Q2309" i="33"/>
  <c r="L2310" i="33"/>
  <c r="O2310" i="33"/>
  <c r="N2305" i="33"/>
  <c r="P2309" i="33"/>
  <c r="M2310" i="33"/>
  <c r="M2311" i="33"/>
  <c r="M2312" i="33"/>
  <c r="M2313" i="33"/>
  <c r="H2310" i="33"/>
  <c r="P2310" i="33"/>
  <c r="J2336" i="33"/>
  <c r="J2337" i="33"/>
  <c r="J2338" i="33"/>
  <c r="J2339" i="33"/>
  <c r="N2340" i="33"/>
  <c r="D2364" i="33"/>
  <c r="D2365" i="33"/>
  <c r="D2366" i="33"/>
  <c r="F2364" i="33"/>
  <c r="F2365" i="33"/>
  <c r="F2366" i="33"/>
  <c r="I2359" i="33"/>
  <c r="M2364" i="33"/>
  <c r="M2365" i="33"/>
  <c r="M2366" i="33"/>
  <c r="O2359" i="33"/>
  <c r="Q2359" i="33"/>
  <c r="Q2364" i="33"/>
  <c r="Q2365" i="33"/>
  <c r="Q2366" i="33"/>
  <c r="P2361" i="33"/>
  <c r="H2367" i="33"/>
  <c r="E2391" i="33"/>
  <c r="E2392" i="33"/>
  <c r="E2393" i="33"/>
  <c r="N2387" i="33"/>
  <c r="N2391" i="33"/>
  <c r="J2414" i="33"/>
  <c r="K2414" i="33"/>
  <c r="J2416" i="33"/>
  <c r="K2416" i="33"/>
  <c r="O2417" i="33"/>
  <c r="Q2417" i="33"/>
  <c r="L2418" i="33"/>
  <c r="O2418" i="33"/>
  <c r="N2413" i="33"/>
  <c r="P2417" i="33"/>
  <c r="M2418" i="33"/>
  <c r="M2419" i="33"/>
  <c r="M2420" i="33"/>
  <c r="M2421" i="33"/>
  <c r="H2418" i="33"/>
  <c r="P2418" i="33"/>
  <c r="J2444" i="33"/>
  <c r="J2445" i="33"/>
  <c r="J2446" i="33"/>
  <c r="J2447" i="33"/>
  <c r="N2448" i="33"/>
  <c r="D2472" i="33"/>
  <c r="D2473" i="33"/>
  <c r="D2474" i="33"/>
  <c r="F2472" i="33"/>
  <c r="F2473" i="33"/>
  <c r="F2474" i="33"/>
  <c r="I2467" i="33"/>
  <c r="M2472" i="33"/>
  <c r="M2473" i="33"/>
  <c r="M2474" i="33"/>
  <c r="O2467" i="33"/>
  <c r="Q2467" i="33"/>
  <c r="Q2472" i="33"/>
  <c r="Q2473" i="33"/>
  <c r="Q2474" i="33"/>
  <c r="P2469" i="33"/>
  <c r="H2475" i="33"/>
  <c r="E2499" i="33"/>
  <c r="E2500" i="33"/>
  <c r="E2501" i="33"/>
  <c r="N2495" i="33"/>
  <c r="J2522" i="33"/>
  <c r="K2522" i="33"/>
  <c r="J2524" i="33"/>
  <c r="K2524" i="33"/>
  <c r="O2525" i="33"/>
  <c r="Q2525" i="33"/>
  <c r="L2526" i="33"/>
  <c r="O2526" i="33"/>
  <c r="N2521" i="33"/>
  <c r="P2525" i="33"/>
  <c r="M2526" i="33"/>
  <c r="M2527" i="33"/>
  <c r="M2528" i="33"/>
  <c r="M2529" i="33"/>
  <c r="H2526" i="33"/>
  <c r="P2526" i="33"/>
  <c r="J2552" i="33"/>
  <c r="J2553" i="33"/>
  <c r="J2554" i="33"/>
  <c r="J2555" i="33"/>
  <c r="N2556" i="33"/>
  <c r="D2580" i="33"/>
  <c r="D2581" i="33"/>
  <c r="D2582" i="33"/>
  <c r="F2580" i="33"/>
  <c r="F2581" i="33"/>
  <c r="F2582" i="33"/>
  <c r="I2575" i="33"/>
  <c r="M2580" i="33"/>
  <c r="M2581" i="33"/>
  <c r="M2582" i="33"/>
  <c r="O2575" i="33"/>
  <c r="Q2575" i="33"/>
  <c r="Q2580" i="33"/>
  <c r="Q2581" i="33"/>
  <c r="Q2582" i="33"/>
  <c r="P2577" i="33"/>
  <c r="H2583" i="33"/>
  <c r="E2607" i="33"/>
  <c r="E2608" i="33"/>
  <c r="E2609" i="33"/>
  <c r="N2603" i="33"/>
  <c r="N2607" i="33"/>
  <c r="T2622" i="33"/>
  <c r="J2630" i="33"/>
  <c r="K2630" i="33"/>
  <c r="J2632" i="33"/>
  <c r="K2632" i="33"/>
  <c r="O2633" i="33"/>
  <c r="Q2633" i="33"/>
  <c r="L2634" i="33"/>
  <c r="O2634" i="33"/>
  <c r="N2629" i="33"/>
  <c r="P2633" i="33"/>
  <c r="M2634" i="33"/>
  <c r="M2635" i="33"/>
  <c r="M2636" i="33"/>
  <c r="M2637" i="33"/>
  <c r="H2634" i="33"/>
  <c r="H2635" i="33"/>
  <c r="J2660" i="33"/>
  <c r="B2664" i="33"/>
  <c r="N2664" i="33"/>
  <c r="O2684" i="33"/>
  <c r="Q2684" i="33"/>
  <c r="O2686" i="33"/>
  <c r="Q2686" i="33"/>
  <c r="M45" i="33"/>
  <c r="N45" i="33"/>
  <c r="S2386" i="33"/>
  <c r="S2278" i="33"/>
  <c r="S2171" i="33"/>
  <c r="E2256" i="33"/>
  <c r="E2257" i="33"/>
  <c r="E2258" i="33"/>
  <c r="D2283" i="33"/>
  <c r="D2284" i="33"/>
  <c r="D2285" i="33"/>
  <c r="F2283" i="33"/>
  <c r="F2284" i="33"/>
  <c r="F2285" i="33"/>
  <c r="P2282" i="33"/>
  <c r="H2286" i="33"/>
  <c r="M2337" i="33"/>
  <c r="M2338" i="33"/>
  <c r="M2339" i="33"/>
  <c r="M2340" i="33"/>
  <c r="E2364" i="33"/>
  <c r="E2365" i="33"/>
  <c r="E2366" i="33"/>
  <c r="D2391" i="33"/>
  <c r="D2392" i="33"/>
  <c r="D2393" i="33"/>
  <c r="F2391" i="33"/>
  <c r="F2392" i="33"/>
  <c r="F2393" i="33"/>
  <c r="P2390" i="33"/>
  <c r="H2394" i="33"/>
  <c r="M2445" i="33"/>
  <c r="M2446" i="33"/>
  <c r="M2447" i="33"/>
  <c r="M2448" i="33"/>
  <c r="E2472" i="33"/>
  <c r="E2473" i="33"/>
  <c r="E2474" i="33"/>
  <c r="D2499" i="33"/>
  <c r="D2500" i="33"/>
  <c r="D2501" i="33"/>
  <c r="F2499" i="33"/>
  <c r="F2500" i="33"/>
  <c r="F2501" i="33"/>
  <c r="P2498" i="33"/>
  <c r="H2502" i="33"/>
  <c r="M2553" i="33"/>
  <c r="M2554" i="33"/>
  <c r="M2555" i="33"/>
  <c r="M2556" i="33"/>
  <c r="E2580" i="33"/>
  <c r="E2581" i="33"/>
  <c r="E2582" i="33"/>
  <c r="D2607" i="33"/>
  <c r="D2608" i="33"/>
  <c r="D2609" i="33"/>
  <c r="F2607" i="33"/>
  <c r="F2608" i="33"/>
  <c r="F2609" i="33"/>
  <c r="P2606" i="33"/>
  <c r="H2610" i="33"/>
  <c r="M2661" i="33"/>
  <c r="M2662" i="33"/>
  <c r="M2663" i="33"/>
  <c r="M2664" i="33"/>
  <c r="P2687" i="33"/>
  <c r="H2691" i="33"/>
  <c r="J1989" i="33"/>
  <c r="K1989" i="33"/>
  <c r="O1989" i="33"/>
  <c r="Q1989" i="33"/>
  <c r="I1989" i="33"/>
  <c r="J2016" i="33"/>
  <c r="K2016" i="33"/>
  <c r="O2016" i="33"/>
  <c r="Q2016" i="33"/>
  <c r="I2016" i="33"/>
  <c r="J2097" i="33"/>
  <c r="K2097" i="33"/>
  <c r="I2097" i="33"/>
  <c r="J2124" i="33"/>
  <c r="K2124" i="33"/>
  <c r="I2124" i="33"/>
  <c r="I2040" i="33"/>
  <c r="N2121" i="33"/>
  <c r="T1986" i="33"/>
  <c r="T2121" i="33"/>
  <c r="H2151" i="33"/>
  <c r="I2144" i="33"/>
  <c r="N2174" i="33"/>
  <c r="O2174" i="33"/>
  <c r="Q2174" i="33"/>
  <c r="O2178" i="33"/>
  <c r="Q2178" i="33"/>
  <c r="N2178" i="33"/>
  <c r="M2205" i="33"/>
  <c r="N2198" i="33"/>
  <c r="I2199" i="33"/>
  <c r="J2199" i="33"/>
  <c r="K2199" i="33"/>
  <c r="I2197" i="33"/>
  <c r="G2202" i="33"/>
  <c r="J2232" i="33"/>
  <c r="K2232" i="33"/>
  <c r="I2232" i="33"/>
  <c r="J2259" i="33"/>
  <c r="K2259" i="33"/>
  <c r="I2259" i="33"/>
  <c r="J2367" i="33"/>
  <c r="K2367" i="33"/>
  <c r="I2367" i="33"/>
  <c r="J2475" i="33"/>
  <c r="K2475" i="33"/>
  <c r="I2475" i="33"/>
  <c r="J2583" i="33"/>
  <c r="K2583" i="33"/>
  <c r="I2583" i="33"/>
  <c r="AG6" i="25"/>
  <c r="DO6" i="25"/>
  <c r="CX6" i="25"/>
  <c r="R6" i="25"/>
  <c r="DP6" i="25"/>
  <c r="AZ7" i="25"/>
  <c r="BE7" i="25"/>
  <c r="CQ8" i="25"/>
  <c r="CQ12" i="25"/>
  <c r="T19" i="25"/>
  <c r="BG21" i="25"/>
  <c r="CQ21" i="25"/>
  <c r="BG22" i="25"/>
  <c r="CQ22" i="25"/>
  <c r="BG23" i="25"/>
  <c r="CQ23" i="25"/>
  <c r="BG26" i="25"/>
  <c r="CQ26" i="25"/>
  <c r="DZ26" i="25"/>
  <c r="BG29" i="25"/>
  <c r="CQ29" i="25"/>
  <c r="BG30" i="25"/>
  <c r="CQ30" i="25"/>
  <c r="BG31" i="25"/>
  <c r="CQ31" i="25"/>
  <c r="DZ31" i="25"/>
  <c r="AH32" i="25"/>
  <c r="T32" i="25"/>
  <c r="BG33" i="25"/>
  <c r="CQ33" i="25"/>
  <c r="AH37" i="25"/>
  <c r="T37" i="25"/>
  <c r="DQ37" i="25"/>
  <c r="DZ37" i="25"/>
  <c r="BG38" i="25"/>
  <c r="CQ38" i="25"/>
  <c r="DZ38" i="25"/>
  <c r="BG41" i="25"/>
  <c r="CQ41" i="25"/>
  <c r="DZ41" i="25"/>
  <c r="BG44" i="25"/>
  <c r="CQ44" i="25"/>
  <c r="DQ44" i="25"/>
  <c r="DZ44" i="25"/>
  <c r="BG48" i="25"/>
  <c r="CQ48" i="25"/>
  <c r="DQ48" i="25"/>
  <c r="AU49" i="25"/>
  <c r="AH58" i="25"/>
  <c r="T58" i="25"/>
  <c r="DQ58" i="25"/>
  <c r="BG59" i="25"/>
  <c r="CQ59" i="25"/>
  <c r="DQ59" i="25"/>
  <c r="AH62" i="25"/>
  <c r="T62" i="25"/>
  <c r="DQ62" i="25"/>
  <c r="BG63" i="25"/>
  <c r="CQ63" i="25"/>
  <c r="DQ63" i="25"/>
  <c r="DZ63" i="25"/>
  <c r="AH66" i="25"/>
  <c r="T66" i="25"/>
  <c r="DZ66" i="25"/>
  <c r="BG67" i="25"/>
  <c r="CQ67" i="25"/>
  <c r="DZ67" i="25"/>
  <c r="AH70" i="25"/>
  <c r="T70" i="25"/>
  <c r="DQ70" i="25"/>
  <c r="BG71" i="25"/>
  <c r="CQ71" i="25"/>
  <c r="DQ71" i="25"/>
  <c r="DZ71" i="25"/>
  <c r="AH74" i="25"/>
  <c r="T74" i="25"/>
  <c r="DQ74" i="25"/>
  <c r="DZ74" i="25"/>
  <c r="BG75" i="25"/>
  <c r="CQ75" i="25"/>
  <c r="DQ75" i="25"/>
  <c r="DZ75" i="25"/>
  <c r="AH78" i="25"/>
  <c r="T78" i="25"/>
  <c r="DQ78" i="25"/>
  <c r="DZ78" i="25"/>
  <c r="BG79" i="25"/>
  <c r="CQ79" i="25"/>
  <c r="DQ79" i="25"/>
  <c r="BS80" i="25"/>
  <c r="CE80" i="25"/>
  <c r="AU82" i="25"/>
  <c r="BG82" i="25"/>
  <c r="CQ82" i="25"/>
  <c r="DC82" i="25"/>
  <c r="BS84" i="25"/>
  <c r="CE84" i="25"/>
  <c r="AU86" i="25"/>
  <c r="BG86" i="25"/>
  <c r="CQ86" i="25"/>
  <c r="DC86" i="25"/>
  <c r="BS88" i="25"/>
  <c r="CE88" i="25"/>
  <c r="AU90" i="25"/>
  <c r="BG90" i="25"/>
  <c r="CQ90" i="25"/>
  <c r="DC90" i="25"/>
  <c r="BS92" i="25"/>
  <c r="CE92" i="25"/>
  <c r="AU94" i="25"/>
  <c r="BG94" i="25"/>
  <c r="CQ94" i="25"/>
  <c r="DC94" i="25"/>
  <c r="BS96" i="25"/>
  <c r="CE96" i="25"/>
  <c r="AU98" i="25"/>
  <c r="BG98" i="25"/>
  <c r="CQ98" i="25"/>
  <c r="DC98" i="25"/>
  <c r="BS100" i="25"/>
  <c r="CE100" i="25"/>
  <c r="AU102" i="25"/>
  <c r="BG102" i="25"/>
  <c r="CQ102" i="25"/>
  <c r="DC102" i="25"/>
  <c r="BS104" i="25"/>
  <c r="CE104" i="25"/>
  <c r="AU106" i="25"/>
  <c r="BG106" i="25"/>
  <c r="CQ106" i="25"/>
  <c r="DC106" i="25"/>
  <c r="BJ109" i="25"/>
  <c r="GW15" i="25"/>
  <c r="CD109" i="25"/>
  <c r="BE113" i="25"/>
  <c r="GY14" i="25"/>
  <c r="HJ14" i="25"/>
  <c r="BS113" i="25"/>
  <c r="GY16" i="25"/>
  <c r="HJ16" i="25"/>
  <c r="DA113" i="25"/>
  <c r="GY22" i="25"/>
  <c r="HJ22" i="25"/>
  <c r="C3" i="15"/>
  <c r="F17" i="33"/>
  <c r="N18" i="33"/>
  <c r="K12" i="33"/>
  <c r="J38" i="33"/>
  <c r="J40" i="33"/>
  <c r="E42" i="33"/>
  <c r="E43" i="33"/>
  <c r="E44" i="33"/>
  <c r="G42" i="33"/>
  <c r="H42" i="33"/>
  <c r="H43" i="33"/>
  <c r="J39" i="33"/>
  <c r="K39" i="33"/>
  <c r="H45" i="33"/>
  <c r="I45" i="33"/>
  <c r="J68" i="33"/>
  <c r="K68" i="33"/>
  <c r="J64" i="33"/>
  <c r="K64" i="33"/>
  <c r="N67" i="33"/>
  <c r="I68" i="33"/>
  <c r="I66" i="33"/>
  <c r="J67" i="33"/>
  <c r="K67" i="33"/>
  <c r="H72" i="33"/>
  <c r="J92" i="33"/>
  <c r="K92" i="33"/>
  <c r="J95" i="33"/>
  <c r="O95" i="33"/>
  <c r="J91" i="33"/>
  <c r="K91" i="33"/>
  <c r="F96" i="33"/>
  <c r="F97" i="33"/>
  <c r="F98" i="33"/>
  <c r="I92" i="33"/>
  <c r="P95" i="33"/>
  <c r="M96" i="33"/>
  <c r="N94" i="33"/>
  <c r="M99" i="33"/>
  <c r="N99" i="33"/>
  <c r="H96" i="33"/>
  <c r="H97" i="33"/>
  <c r="J93" i="33"/>
  <c r="K93" i="33"/>
  <c r="P122" i="33"/>
  <c r="D123" i="33"/>
  <c r="D124" i="33"/>
  <c r="D125" i="33"/>
  <c r="I121" i="33"/>
  <c r="N119" i="33"/>
  <c r="H123" i="33"/>
  <c r="H124" i="33"/>
  <c r="N122" i="33"/>
  <c r="N120" i="33"/>
  <c r="P149" i="33"/>
  <c r="J149" i="33"/>
  <c r="O149" i="33"/>
  <c r="J145" i="33"/>
  <c r="O145" i="33"/>
  <c r="Q145" i="33"/>
  <c r="F150" i="33"/>
  <c r="F151" i="33"/>
  <c r="F152" i="33"/>
  <c r="I146" i="33"/>
  <c r="M150" i="33"/>
  <c r="N148" i="33"/>
  <c r="M153" i="33"/>
  <c r="N153" i="33"/>
  <c r="H150" i="33"/>
  <c r="H151" i="33"/>
  <c r="J176" i="33"/>
  <c r="J172" i="33"/>
  <c r="K172" i="33"/>
  <c r="N175" i="33"/>
  <c r="I176" i="33"/>
  <c r="I174" i="33"/>
  <c r="J175" i="33"/>
  <c r="O175" i="33"/>
  <c r="H180" i="33"/>
  <c r="I180" i="33"/>
  <c r="J202" i="33"/>
  <c r="O202" i="33"/>
  <c r="Q202" i="33"/>
  <c r="D204" i="33"/>
  <c r="D205" i="33"/>
  <c r="D206" i="33"/>
  <c r="N200" i="33"/>
  <c r="H204" i="33"/>
  <c r="H205" i="33"/>
  <c r="H206" i="33"/>
  <c r="N203" i="33"/>
  <c r="N201" i="33"/>
  <c r="E231" i="33"/>
  <c r="E232" i="33"/>
  <c r="E233" i="33"/>
  <c r="G231" i="33"/>
  <c r="N230" i="33"/>
  <c r="D258" i="33"/>
  <c r="D259" i="33"/>
  <c r="D260" i="33"/>
  <c r="I256" i="33"/>
  <c r="N254" i="33"/>
  <c r="H258" i="33"/>
  <c r="H259" i="33"/>
  <c r="H260" i="33"/>
  <c r="N257" i="33"/>
  <c r="N255" i="33"/>
  <c r="E285" i="33"/>
  <c r="E286" i="33"/>
  <c r="E287" i="33"/>
  <c r="G285" i="33"/>
  <c r="N284" i="33"/>
  <c r="D312" i="33"/>
  <c r="D313" i="33"/>
  <c r="D314" i="33"/>
  <c r="I310" i="33"/>
  <c r="N308" i="33"/>
  <c r="H312" i="33"/>
  <c r="N311" i="33"/>
  <c r="N309" i="33"/>
  <c r="P334" i="33"/>
  <c r="E339" i="33"/>
  <c r="E340" i="33"/>
  <c r="E341" i="33"/>
  <c r="G339" i="33"/>
  <c r="N338" i="33"/>
  <c r="J365" i="33"/>
  <c r="K365" i="33"/>
  <c r="J361" i="33"/>
  <c r="K361" i="33"/>
  <c r="N364" i="33"/>
  <c r="I365" i="33"/>
  <c r="I363" i="33"/>
  <c r="J364" i="33"/>
  <c r="K364" i="33"/>
  <c r="H369" i="33"/>
  <c r="J389" i="33"/>
  <c r="K389" i="33"/>
  <c r="J392" i="33"/>
  <c r="O392" i="33"/>
  <c r="J388" i="33"/>
  <c r="K388" i="33"/>
  <c r="F393" i="33"/>
  <c r="F394" i="33"/>
  <c r="F395" i="33"/>
  <c r="I389" i="33"/>
  <c r="P392" i="33"/>
  <c r="M393" i="33"/>
  <c r="N391" i="33"/>
  <c r="M396" i="33"/>
  <c r="N396" i="33"/>
  <c r="H393" i="33"/>
  <c r="H394" i="33"/>
  <c r="J390" i="33"/>
  <c r="O390" i="33"/>
  <c r="Q390" i="33"/>
  <c r="J419" i="33"/>
  <c r="K419" i="33"/>
  <c r="J415" i="33"/>
  <c r="K415" i="33"/>
  <c r="N418" i="33"/>
  <c r="I419" i="33"/>
  <c r="I417" i="33"/>
  <c r="J418" i="33"/>
  <c r="O418" i="33"/>
  <c r="H423" i="33"/>
  <c r="J443" i="33"/>
  <c r="K443" i="33"/>
  <c r="J446" i="33"/>
  <c r="J442" i="33"/>
  <c r="K442" i="33"/>
  <c r="F447" i="33"/>
  <c r="F448" i="33"/>
  <c r="F449" i="33"/>
  <c r="I443" i="33"/>
  <c r="P446" i="33"/>
  <c r="M447" i="33"/>
  <c r="N445" i="33"/>
  <c r="M450" i="33"/>
  <c r="N450" i="33"/>
  <c r="H447" i="33"/>
  <c r="H448" i="33"/>
  <c r="J444" i="33"/>
  <c r="K444" i="33"/>
  <c r="P473" i="33"/>
  <c r="D474" i="33"/>
  <c r="D475" i="33"/>
  <c r="D476" i="33"/>
  <c r="I472" i="33"/>
  <c r="N470" i="33"/>
  <c r="H474" i="33"/>
  <c r="N473" i="33"/>
  <c r="N471" i="33"/>
  <c r="E501" i="33"/>
  <c r="E502" i="33"/>
  <c r="E503" i="33"/>
  <c r="G501" i="33"/>
  <c r="N500" i="33"/>
  <c r="D528" i="33"/>
  <c r="D529" i="33"/>
  <c r="D530" i="33"/>
  <c r="I526" i="33"/>
  <c r="N524" i="33"/>
  <c r="H528" i="33"/>
  <c r="H529" i="33"/>
  <c r="H530" i="33"/>
  <c r="N527" i="33"/>
  <c r="N525" i="33"/>
  <c r="P551" i="33"/>
  <c r="E555" i="33"/>
  <c r="E556" i="33"/>
  <c r="E557" i="33"/>
  <c r="G555" i="33"/>
  <c r="N554" i="33"/>
  <c r="J581" i="33"/>
  <c r="K581" i="33"/>
  <c r="J577" i="33"/>
  <c r="N580" i="33"/>
  <c r="I581" i="33"/>
  <c r="I579" i="33"/>
  <c r="J580" i="33"/>
  <c r="H585" i="33"/>
  <c r="I585" i="33"/>
  <c r="J605" i="33"/>
  <c r="J608" i="33"/>
  <c r="K608" i="33"/>
  <c r="J604" i="33"/>
  <c r="O604" i="33"/>
  <c r="Q604" i="33"/>
  <c r="F609" i="33"/>
  <c r="F610" i="33"/>
  <c r="F611" i="33"/>
  <c r="I605" i="33"/>
  <c r="P608" i="33"/>
  <c r="M609" i="33"/>
  <c r="N607" i="33"/>
  <c r="M612" i="33"/>
  <c r="H609" i="33"/>
  <c r="H610" i="33"/>
  <c r="J606" i="33"/>
  <c r="O606" i="33"/>
  <c r="J635" i="33"/>
  <c r="O635" i="33"/>
  <c r="J631" i="33"/>
  <c r="N634" i="33"/>
  <c r="I635" i="33"/>
  <c r="I633" i="33"/>
  <c r="J634" i="33"/>
  <c r="K634" i="33"/>
  <c r="H639" i="33"/>
  <c r="J659" i="33"/>
  <c r="J662" i="33"/>
  <c r="K662" i="33"/>
  <c r="J658" i="33"/>
  <c r="F663" i="33"/>
  <c r="F664" i="33"/>
  <c r="F665" i="33"/>
  <c r="I659" i="33"/>
  <c r="P662" i="33"/>
  <c r="M663" i="33"/>
  <c r="M664" i="33"/>
  <c r="M665" i="33"/>
  <c r="N661" i="33"/>
  <c r="M666" i="33"/>
  <c r="N666" i="33"/>
  <c r="H663" i="33"/>
  <c r="H664" i="33"/>
  <c r="J660" i="33"/>
  <c r="K660" i="33"/>
  <c r="J689" i="33"/>
  <c r="O689" i="33"/>
  <c r="J685" i="33"/>
  <c r="K685" i="33"/>
  <c r="N688" i="33"/>
  <c r="I689" i="33"/>
  <c r="I687" i="33"/>
  <c r="J688" i="33"/>
  <c r="K688" i="33"/>
  <c r="H693" i="33"/>
  <c r="J713" i="33"/>
  <c r="K713" i="33"/>
  <c r="J716" i="33"/>
  <c r="K716" i="33"/>
  <c r="J712" i="33"/>
  <c r="O712" i="33"/>
  <c r="Q712" i="33"/>
  <c r="F717" i="33"/>
  <c r="F718" i="33"/>
  <c r="F719" i="33"/>
  <c r="I713" i="33"/>
  <c r="P716" i="33"/>
  <c r="M717" i="33"/>
  <c r="N715" i="33"/>
  <c r="M720" i="33"/>
  <c r="H717" i="33"/>
  <c r="H718" i="33"/>
  <c r="J714" i="33"/>
  <c r="O714" i="33"/>
  <c r="J743" i="33"/>
  <c r="K743" i="33"/>
  <c r="J739" i="33"/>
  <c r="K739" i="33"/>
  <c r="N742" i="33"/>
  <c r="I743" i="33"/>
  <c r="I741" i="33"/>
  <c r="J742" i="33"/>
  <c r="K742" i="33"/>
  <c r="H747" i="33"/>
  <c r="J767" i="33"/>
  <c r="K767" i="33"/>
  <c r="J770" i="33"/>
  <c r="K770" i="33"/>
  <c r="J766" i="33"/>
  <c r="K766" i="33"/>
  <c r="F771" i="33"/>
  <c r="F772" i="33"/>
  <c r="F773" i="33"/>
  <c r="I767" i="33"/>
  <c r="P770" i="33"/>
  <c r="M771" i="33"/>
  <c r="N769" i="33"/>
  <c r="M774" i="33"/>
  <c r="N774" i="33"/>
  <c r="H771" i="33"/>
  <c r="H772" i="33"/>
  <c r="J768" i="33"/>
  <c r="K768" i="33"/>
  <c r="J797" i="33"/>
  <c r="O797" i="33"/>
  <c r="J793" i="33"/>
  <c r="K793" i="33"/>
  <c r="N796" i="33"/>
  <c r="I797" i="33"/>
  <c r="I795" i="33"/>
  <c r="J796" i="33"/>
  <c r="K796" i="33"/>
  <c r="H801" i="33"/>
  <c r="J821" i="33"/>
  <c r="K821" i="33"/>
  <c r="J824" i="33"/>
  <c r="K824" i="33"/>
  <c r="J820" i="33"/>
  <c r="O820" i="33"/>
  <c r="Q820" i="33"/>
  <c r="F825" i="33"/>
  <c r="F826" i="33"/>
  <c r="F827" i="33"/>
  <c r="I821" i="33"/>
  <c r="P824" i="33"/>
  <c r="M825" i="33"/>
  <c r="M826" i="33"/>
  <c r="M827" i="33"/>
  <c r="N823" i="33"/>
  <c r="M828" i="33"/>
  <c r="H825" i="33"/>
  <c r="H826" i="33"/>
  <c r="J822" i="33"/>
  <c r="O822" i="33"/>
  <c r="Q822" i="33"/>
  <c r="J851" i="33"/>
  <c r="O851" i="33"/>
  <c r="Q851" i="33"/>
  <c r="J847" i="33"/>
  <c r="N850" i="33"/>
  <c r="I851" i="33"/>
  <c r="I849" i="33"/>
  <c r="J850" i="33"/>
  <c r="K850" i="33"/>
  <c r="N878" i="33"/>
  <c r="P904" i="33"/>
  <c r="J905" i="33"/>
  <c r="O905" i="33"/>
  <c r="J901" i="33"/>
  <c r="K901" i="33"/>
  <c r="N904" i="33"/>
  <c r="I905" i="33"/>
  <c r="N932" i="33"/>
  <c r="J936" i="33"/>
  <c r="D960" i="33"/>
  <c r="D961" i="33"/>
  <c r="D962" i="33"/>
  <c r="N956" i="33"/>
  <c r="N959" i="33"/>
  <c r="Q964" i="33"/>
  <c r="P984" i="33"/>
  <c r="P986" i="33"/>
  <c r="N984" i="33"/>
  <c r="I986" i="33"/>
  <c r="J984" i="33"/>
  <c r="J982" i="33"/>
  <c r="O982" i="33"/>
  <c r="Q982" i="33"/>
  <c r="Q991" i="33"/>
  <c r="J1010" i="33"/>
  <c r="K1010" i="33"/>
  <c r="P1013" i="33"/>
  <c r="N1011" i="33"/>
  <c r="N1012" i="33"/>
  <c r="O1010" i="33"/>
  <c r="Q1010" i="33"/>
  <c r="P1012" i="33"/>
  <c r="I1013" i="33"/>
  <c r="J1011" i="33"/>
  <c r="J1009" i="33"/>
  <c r="K1009" i="33"/>
  <c r="Q1018" i="33"/>
  <c r="J1040" i="33"/>
  <c r="O1040" i="33"/>
  <c r="J1036" i="33"/>
  <c r="N1039" i="33"/>
  <c r="I1040" i="33"/>
  <c r="N1067" i="33"/>
  <c r="J1071" i="33"/>
  <c r="K1071" i="33"/>
  <c r="O1071" i="33"/>
  <c r="D1095" i="33"/>
  <c r="D1096" i="33"/>
  <c r="D1097" i="33"/>
  <c r="I1093" i="33"/>
  <c r="N1091" i="33"/>
  <c r="H1095" i="33"/>
  <c r="N1094" i="33"/>
  <c r="N1092" i="33"/>
  <c r="E1122" i="33"/>
  <c r="E1123" i="33"/>
  <c r="E1124" i="33"/>
  <c r="G1122" i="33"/>
  <c r="N1121" i="33"/>
  <c r="J1148" i="33"/>
  <c r="O1148" i="33"/>
  <c r="Q1148" i="33"/>
  <c r="J1144" i="33"/>
  <c r="K1144" i="33"/>
  <c r="N1147" i="33"/>
  <c r="I1148" i="33"/>
  <c r="I1146" i="33"/>
  <c r="J1147" i="33"/>
  <c r="O1147" i="33"/>
  <c r="H1152" i="33"/>
  <c r="I1152" i="33"/>
  <c r="J1172" i="33"/>
  <c r="K1172" i="33"/>
  <c r="J1175" i="33"/>
  <c r="K1175" i="33"/>
  <c r="J1171" i="33"/>
  <c r="K1171" i="33"/>
  <c r="F1176" i="33"/>
  <c r="F1177" i="33"/>
  <c r="F1178" i="33"/>
  <c r="I1172" i="33"/>
  <c r="P1175" i="33"/>
  <c r="M1176" i="33"/>
  <c r="N1174" i="33"/>
  <c r="M1179" i="33"/>
  <c r="N1179" i="33"/>
  <c r="H1176" i="33"/>
  <c r="H1177" i="33"/>
  <c r="J1173" i="33"/>
  <c r="K1173" i="33"/>
  <c r="P1202" i="33"/>
  <c r="D1203" i="33"/>
  <c r="D1204" i="33"/>
  <c r="D1205" i="33"/>
  <c r="I1201" i="33"/>
  <c r="N1199" i="33"/>
  <c r="H1203" i="33"/>
  <c r="N1202" i="33"/>
  <c r="N1200" i="33"/>
  <c r="E1230" i="33"/>
  <c r="E1231" i="33"/>
  <c r="E1232" i="33"/>
  <c r="G1230" i="33"/>
  <c r="N1229" i="33"/>
  <c r="J1256" i="33"/>
  <c r="O1256" i="33"/>
  <c r="Q1256" i="33"/>
  <c r="J1252" i="33"/>
  <c r="K1252" i="33"/>
  <c r="N1255" i="33"/>
  <c r="I1256" i="33"/>
  <c r="I1254" i="33"/>
  <c r="J1255" i="33"/>
  <c r="O1255" i="33"/>
  <c r="H1260" i="33"/>
  <c r="I1260" i="33"/>
  <c r="J1280" i="33"/>
  <c r="K1280" i="33"/>
  <c r="J1283" i="33"/>
  <c r="O1283" i="33"/>
  <c r="J1279" i="33"/>
  <c r="K1279" i="33"/>
  <c r="F1284" i="33"/>
  <c r="F1285" i="33"/>
  <c r="F1286" i="33"/>
  <c r="I1280" i="33"/>
  <c r="P1283" i="33"/>
  <c r="M1284" i="33"/>
  <c r="N1282" i="33"/>
  <c r="M1287" i="33"/>
  <c r="N1287" i="33"/>
  <c r="H1284" i="33"/>
  <c r="H1285" i="33"/>
  <c r="J1281" i="33"/>
  <c r="K1281" i="33"/>
  <c r="P1310" i="33"/>
  <c r="D1311" i="33"/>
  <c r="D1312" i="33"/>
  <c r="D1313" i="33"/>
  <c r="I1309" i="33"/>
  <c r="N1307" i="33"/>
  <c r="H1311" i="33"/>
  <c r="N1310" i="33"/>
  <c r="N1308" i="33"/>
  <c r="E1338" i="33"/>
  <c r="E1339" i="33"/>
  <c r="E1340" i="33"/>
  <c r="G1338" i="33"/>
  <c r="N1337" i="33"/>
  <c r="J1364" i="33"/>
  <c r="O1364" i="33"/>
  <c r="J1360" i="33"/>
  <c r="K1360" i="33"/>
  <c r="N1363" i="33"/>
  <c r="I1364" i="33"/>
  <c r="I1362" i="33"/>
  <c r="J1363" i="33"/>
  <c r="O1363" i="33"/>
  <c r="H1368" i="33"/>
  <c r="I1368" i="33"/>
  <c r="J1388" i="33"/>
  <c r="K1388" i="33"/>
  <c r="J1391" i="33"/>
  <c r="O1391" i="33"/>
  <c r="J1387" i="33"/>
  <c r="K1387" i="33"/>
  <c r="F1392" i="33"/>
  <c r="F1393" i="33"/>
  <c r="F1394" i="33"/>
  <c r="I1388" i="33"/>
  <c r="P1391" i="33"/>
  <c r="M1392" i="33"/>
  <c r="M1393" i="33"/>
  <c r="M1394" i="33"/>
  <c r="N1390" i="33"/>
  <c r="M1395" i="33"/>
  <c r="N1395" i="33"/>
  <c r="H1392" i="33"/>
  <c r="H1393" i="33"/>
  <c r="J1389" i="33"/>
  <c r="K1389" i="33"/>
  <c r="P1418" i="33"/>
  <c r="D1419" i="33"/>
  <c r="D1420" i="33"/>
  <c r="D1421" i="33"/>
  <c r="I1417" i="33"/>
  <c r="N1415" i="33"/>
  <c r="H1419" i="33"/>
  <c r="N1418" i="33"/>
  <c r="N1416" i="33"/>
  <c r="E1446" i="33"/>
  <c r="E1447" i="33"/>
  <c r="E1448" i="33"/>
  <c r="G1446" i="33"/>
  <c r="N1445" i="33"/>
  <c r="D1473" i="33"/>
  <c r="D1474" i="33"/>
  <c r="D1475" i="33"/>
  <c r="I1471" i="33"/>
  <c r="N1469" i="33"/>
  <c r="H1473" i="33"/>
  <c r="H1474" i="33"/>
  <c r="H1475" i="33"/>
  <c r="N1472" i="33"/>
  <c r="N1470" i="33"/>
  <c r="E1500" i="33"/>
  <c r="E1501" i="33"/>
  <c r="E1502" i="33"/>
  <c r="G1500" i="33"/>
  <c r="N1499" i="33"/>
  <c r="J1526" i="33"/>
  <c r="K1526" i="33"/>
  <c r="J1522" i="33"/>
  <c r="K1522" i="33"/>
  <c r="N1525" i="33"/>
  <c r="I1526" i="33"/>
  <c r="I1524" i="33"/>
  <c r="J1525" i="33"/>
  <c r="K1525" i="33"/>
  <c r="H1530" i="33"/>
  <c r="J1550" i="33"/>
  <c r="J1553" i="33"/>
  <c r="O1553" i="33"/>
  <c r="J1549" i="33"/>
  <c r="K1549" i="33"/>
  <c r="F1554" i="33"/>
  <c r="F1555" i="33"/>
  <c r="F1556" i="33"/>
  <c r="I1550" i="33"/>
  <c r="P1553" i="33"/>
  <c r="M1554" i="33"/>
  <c r="M1555" i="33"/>
  <c r="M1556" i="33"/>
  <c r="N1552" i="33"/>
  <c r="M1557" i="33"/>
  <c r="N1557" i="33"/>
  <c r="H1554" i="33"/>
  <c r="H1555" i="33"/>
  <c r="J1551" i="33"/>
  <c r="O1551" i="33"/>
  <c r="P1580" i="33"/>
  <c r="D1581" i="33"/>
  <c r="D1582" i="33"/>
  <c r="D1583" i="33"/>
  <c r="I1579" i="33"/>
  <c r="N1577" i="33"/>
  <c r="H1581" i="33"/>
  <c r="H1582" i="33"/>
  <c r="N1580" i="33"/>
  <c r="N1578" i="33"/>
  <c r="E1608" i="33"/>
  <c r="E1609" i="33"/>
  <c r="E1610" i="33"/>
  <c r="G1608" i="33"/>
  <c r="N1607" i="33"/>
  <c r="J1634" i="33"/>
  <c r="K1634" i="33"/>
  <c r="J1630" i="33"/>
  <c r="K1630" i="33"/>
  <c r="N1633" i="33"/>
  <c r="I1634" i="33"/>
  <c r="I1632" i="33"/>
  <c r="J1633" i="33"/>
  <c r="K1633" i="33"/>
  <c r="H1638" i="33"/>
  <c r="I1638" i="33"/>
  <c r="J1658" i="33"/>
  <c r="K1658" i="33"/>
  <c r="J1661" i="33"/>
  <c r="O1661" i="33"/>
  <c r="J1657" i="33"/>
  <c r="K1657" i="33"/>
  <c r="F1662" i="33"/>
  <c r="F1663" i="33"/>
  <c r="F1664" i="33"/>
  <c r="I1658" i="33"/>
  <c r="P1661" i="33"/>
  <c r="M1662" i="33"/>
  <c r="N1660" i="33"/>
  <c r="M1665" i="33"/>
  <c r="N1665" i="33"/>
  <c r="H1662" i="33"/>
  <c r="H1663" i="33"/>
  <c r="J1659" i="33"/>
  <c r="O1659" i="33"/>
  <c r="J1688" i="33"/>
  <c r="O1688" i="33"/>
  <c r="Q1688" i="33"/>
  <c r="J1684" i="33"/>
  <c r="N1687" i="33"/>
  <c r="I1688" i="33"/>
  <c r="I1686" i="33"/>
  <c r="J1687" i="33"/>
  <c r="K1687" i="33"/>
  <c r="H1692" i="33"/>
  <c r="I1692" i="33"/>
  <c r="J1712" i="33"/>
  <c r="K1712" i="33"/>
  <c r="J1715" i="33"/>
  <c r="K1715" i="33"/>
  <c r="J1711" i="33"/>
  <c r="O1711" i="33"/>
  <c r="Q1711" i="33"/>
  <c r="F1716" i="33"/>
  <c r="F1717" i="33"/>
  <c r="F1718" i="33"/>
  <c r="I1712" i="33"/>
  <c r="P1715" i="33"/>
  <c r="M1716" i="33"/>
  <c r="M1717" i="33"/>
  <c r="M1718" i="33"/>
  <c r="N1714" i="33"/>
  <c r="M1719" i="33"/>
  <c r="N1719" i="33"/>
  <c r="H1716" i="33"/>
  <c r="H1717" i="33"/>
  <c r="J1713" i="33"/>
  <c r="K1713" i="33"/>
  <c r="J1742" i="33"/>
  <c r="K1742" i="33"/>
  <c r="J1738" i="33"/>
  <c r="K1738" i="33"/>
  <c r="N1741" i="33"/>
  <c r="I1742" i="33"/>
  <c r="I1740" i="33"/>
  <c r="J1741" i="33"/>
  <c r="O1741" i="33"/>
  <c r="Q1741" i="33"/>
  <c r="H1746" i="33"/>
  <c r="J1766" i="33"/>
  <c r="K1766" i="33"/>
  <c r="J1769" i="33"/>
  <c r="K1769" i="33"/>
  <c r="J1765" i="33"/>
  <c r="O1765" i="33"/>
  <c r="Q1765" i="33"/>
  <c r="F1770" i="33"/>
  <c r="F1771" i="33"/>
  <c r="F1772" i="33"/>
  <c r="I1766" i="33"/>
  <c r="P1769" i="33"/>
  <c r="M1770" i="33"/>
  <c r="N1768" i="33"/>
  <c r="M1773" i="33"/>
  <c r="H1770" i="33"/>
  <c r="H1771" i="33"/>
  <c r="J1767" i="33"/>
  <c r="K1767" i="33"/>
  <c r="P1796" i="33"/>
  <c r="D1797" i="33"/>
  <c r="D1798" i="33"/>
  <c r="D1799" i="33"/>
  <c r="I1795" i="33"/>
  <c r="N1793" i="33"/>
  <c r="H1797" i="33"/>
  <c r="N1796" i="33"/>
  <c r="N1794" i="33"/>
  <c r="E1824" i="33"/>
  <c r="E1825" i="33"/>
  <c r="E1826" i="33"/>
  <c r="G1824" i="33"/>
  <c r="N1823" i="33"/>
  <c r="J1850" i="33"/>
  <c r="K1850" i="33"/>
  <c r="J1846" i="33"/>
  <c r="N1849" i="33"/>
  <c r="I1850" i="33"/>
  <c r="I1848" i="33"/>
  <c r="J1849" i="33"/>
  <c r="O1849" i="33"/>
  <c r="Q1849" i="33"/>
  <c r="H1854" i="33"/>
  <c r="I1854" i="33"/>
  <c r="J1874" i="33"/>
  <c r="K1874" i="33"/>
  <c r="J1877" i="33"/>
  <c r="K1877" i="33"/>
  <c r="J1873" i="33"/>
  <c r="O1873" i="33"/>
  <c r="Q1873" i="33"/>
  <c r="F1878" i="33"/>
  <c r="F1879" i="33"/>
  <c r="F1880" i="33"/>
  <c r="I1874" i="33"/>
  <c r="P1877" i="33"/>
  <c r="M1878" i="33"/>
  <c r="N1876" i="33"/>
  <c r="M1881" i="33"/>
  <c r="H1878" i="33"/>
  <c r="H1879" i="33"/>
  <c r="J1875" i="33"/>
  <c r="K1875" i="33"/>
  <c r="J1904" i="33"/>
  <c r="O1904" i="33"/>
  <c r="J1900" i="33"/>
  <c r="N1903" i="33"/>
  <c r="I1904" i="33"/>
  <c r="I1902" i="33"/>
  <c r="J1903" i="33"/>
  <c r="O1903" i="33"/>
  <c r="Q1903" i="33"/>
  <c r="H1908" i="33"/>
  <c r="I1908" i="33"/>
  <c r="J1928" i="33"/>
  <c r="K1928" i="33"/>
  <c r="J1931" i="33"/>
  <c r="K1931" i="33"/>
  <c r="J1927" i="33"/>
  <c r="F1932" i="33"/>
  <c r="F1933" i="33"/>
  <c r="F1934" i="33"/>
  <c r="I1928" i="33"/>
  <c r="P1931" i="33"/>
  <c r="M1932" i="33"/>
  <c r="M1933" i="33"/>
  <c r="M1934" i="33"/>
  <c r="N1930" i="33"/>
  <c r="M1935" i="33"/>
  <c r="N1935" i="33"/>
  <c r="H1932" i="33"/>
  <c r="H1933" i="33"/>
  <c r="J1929" i="33"/>
  <c r="O1929" i="33"/>
  <c r="Q1929" i="33"/>
  <c r="O1955" i="33"/>
  <c r="Q1955" i="33"/>
  <c r="P1956" i="33"/>
  <c r="P1957" i="33"/>
  <c r="O1957" i="33"/>
  <c r="Q1957" i="33"/>
  <c r="G1959" i="33"/>
  <c r="N1955" i="33"/>
  <c r="I1962" i="33"/>
  <c r="O1983" i="33"/>
  <c r="Q1983" i="33"/>
  <c r="I1982" i="33"/>
  <c r="N1989" i="33"/>
  <c r="J2009" i="33"/>
  <c r="J2011" i="33"/>
  <c r="O2012" i="33"/>
  <c r="Q2012" i="33"/>
  <c r="I2009" i="33"/>
  <c r="N2016" i="33"/>
  <c r="J2037" i="33"/>
  <c r="K2037" i="33"/>
  <c r="G2040" i="33"/>
  <c r="N2036" i="33"/>
  <c r="I2043" i="33"/>
  <c r="O2063" i="33"/>
  <c r="Q2063" i="33"/>
  <c r="P2064" i="33"/>
  <c r="P2065" i="33"/>
  <c r="O2065" i="33"/>
  <c r="Q2065" i="33"/>
  <c r="G2067" i="33"/>
  <c r="N2063" i="33"/>
  <c r="I2070" i="33"/>
  <c r="O2091" i="33"/>
  <c r="Q2091" i="33"/>
  <c r="I2090" i="33"/>
  <c r="N2097" i="33"/>
  <c r="J2117" i="33"/>
  <c r="K2117" i="33"/>
  <c r="J2119" i="33"/>
  <c r="K2119" i="33"/>
  <c r="O2120" i="33"/>
  <c r="Q2120" i="33"/>
  <c r="I2117" i="33"/>
  <c r="D2148" i="33"/>
  <c r="D2149" i="33"/>
  <c r="D2150" i="33"/>
  <c r="E2148" i="33"/>
  <c r="E2149" i="33"/>
  <c r="E2150" i="33"/>
  <c r="F2148" i="33"/>
  <c r="F2149" i="33"/>
  <c r="F2150" i="33"/>
  <c r="O2143" i="33"/>
  <c r="Q2143" i="33"/>
  <c r="Q2148" i="33"/>
  <c r="Q2149" i="33"/>
  <c r="Q2150" i="33"/>
  <c r="M2202" i="33"/>
  <c r="J2226" i="33"/>
  <c r="K2226" i="33"/>
  <c r="T2229" i="33"/>
  <c r="T2283" i="33"/>
  <c r="T2391" i="33"/>
  <c r="I2418" i="33"/>
  <c r="T2499" i="33"/>
  <c r="I2526" i="33"/>
  <c r="T2607" i="33"/>
  <c r="I2634" i="33"/>
  <c r="N2688" i="33"/>
  <c r="N2145" i="33"/>
  <c r="O2145" i="33"/>
  <c r="Q2145" i="33"/>
  <c r="O2151" i="33"/>
  <c r="Q2151" i="33"/>
  <c r="N2151" i="33"/>
  <c r="I2173" i="33"/>
  <c r="J2173" i="33"/>
  <c r="K2173" i="33"/>
  <c r="H2178" i="33"/>
  <c r="I2171" i="33"/>
  <c r="J2171" i="33"/>
  <c r="K2171" i="33"/>
  <c r="J2205" i="33"/>
  <c r="K2205" i="33"/>
  <c r="I2205" i="33"/>
  <c r="M2229" i="33"/>
  <c r="M2230" i="33"/>
  <c r="M2231" i="33"/>
  <c r="P2226" i="33"/>
  <c r="N2227" i="33"/>
  <c r="O2227" i="33"/>
  <c r="Q2227" i="33"/>
  <c r="M2232" i="33"/>
  <c r="N2225" i="33"/>
  <c r="O2225" i="33"/>
  <c r="Q2225" i="33"/>
  <c r="H2229" i="33"/>
  <c r="P2227" i="33"/>
  <c r="I2224" i="33"/>
  <c r="G2229" i="33"/>
  <c r="J2286" i="33"/>
  <c r="K2286" i="33"/>
  <c r="I2286" i="33"/>
  <c r="J2394" i="33"/>
  <c r="K2394" i="33"/>
  <c r="I2394" i="33"/>
  <c r="J2502" i="33"/>
  <c r="K2502" i="33"/>
  <c r="I2502" i="33"/>
  <c r="J2610" i="33"/>
  <c r="K2610" i="33"/>
  <c r="I2610" i="33"/>
  <c r="AU113" i="25"/>
  <c r="GY12" i="25"/>
  <c r="HJ12" i="25"/>
  <c r="CC113" i="25"/>
  <c r="GY18" i="25"/>
  <c r="HJ18" i="25"/>
  <c r="CQ113" i="25"/>
  <c r="GY20" i="25"/>
  <c r="HJ20" i="25"/>
  <c r="E17" i="33"/>
  <c r="F42" i="33"/>
  <c r="F43" i="33"/>
  <c r="F44" i="33"/>
  <c r="E96" i="33"/>
  <c r="E97" i="33"/>
  <c r="E98" i="33"/>
  <c r="H126" i="33"/>
  <c r="I126" i="33"/>
  <c r="E150" i="33"/>
  <c r="E151" i="33"/>
  <c r="E152" i="33"/>
  <c r="Q181" i="33"/>
  <c r="H207" i="33"/>
  <c r="P207" i="33"/>
  <c r="F231" i="33"/>
  <c r="F232" i="33"/>
  <c r="F233" i="33"/>
  <c r="M231" i="33"/>
  <c r="M234" i="33"/>
  <c r="N234" i="33"/>
  <c r="J228" i="33"/>
  <c r="K228" i="33"/>
  <c r="H261" i="33"/>
  <c r="I261" i="33"/>
  <c r="F285" i="33"/>
  <c r="F286" i="33"/>
  <c r="F287" i="33"/>
  <c r="M285" i="33"/>
  <c r="M288" i="33"/>
  <c r="N288" i="33"/>
  <c r="J282" i="33"/>
  <c r="K282" i="33"/>
  <c r="H315" i="33"/>
  <c r="I315" i="33"/>
  <c r="F339" i="33"/>
  <c r="F340" i="33"/>
  <c r="F341" i="33"/>
  <c r="M339" i="33"/>
  <c r="M342" i="33"/>
  <c r="J336" i="33"/>
  <c r="K336" i="33"/>
  <c r="E393" i="33"/>
  <c r="E394" i="33"/>
  <c r="E395" i="33"/>
  <c r="E447" i="33"/>
  <c r="E448" i="33"/>
  <c r="E449" i="33"/>
  <c r="H477" i="33"/>
  <c r="I477" i="33"/>
  <c r="F501" i="33"/>
  <c r="F502" i="33"/>
  <c r="F503" i="33"/>
  <c r="M501" i="33"/>
  <c r="M504" i="33"/>
  <c r="J498" i="33"/>
  <c r="K498" i="33"/>
  <c r="H531" i="33"/>
  <c r="F555" i="33"/>
  <c r="F556" i="33"/>
  <c r="F557" i="33"/>
  <c r="M555" i="33"/>
  <c r="M558" i="33"/>
  <c r="J552" i="33"/>
  <c r="K552" i="33"/>
  <c r="E609" i="33"/>
  <c r="E610" i="33"/>
  <c r="E611" i="33"/>
  <c r="E663" i="33"/>
  <c r="E664" i="33"/>
  <c r="E665" i="33"/>
  <c r="E717" i="33"/>
  <c r="E718" i="33"/>
  <c r="E719" i="33"/>
  <c r="E771" i="33"/>
  <c r="E772" i="33"/>
  <c r="E773" i="33"/>
  <c r="E825" i="33"/>
  <c r="E826" i="33"/>
  <c r="E827" i="33"/>
  <c r="J876" i="33"/>
  <c r="J874" i="33"/>
  <c r="K874" i="33"/>
  <c r="Q883" i="33"/>
  <c r="J930" i="33"/>
  <c r="J928" i="33"/>
  <c r="O928" i="33"/>
  <c r="Q928" i="33"/>
  <c r="Q937" i="33"/>
  <c r="J990" i="33"/>
  <c r="Q1045" i="33"/>
  <c r="J1065" i="33"/>
  <c r="O1065" i="33"/>
  <c r="J1063" i="33"/>
  <c r="K1063" i="33"/>
  <c r="Q1072" i="33"/>
  <c r="H1098" i="33"/>
  <c r="I1098" i="33"/>
  <c r="F1122" i="33"/>
  <c r="F1123" i="33"/>
  <c r="F1124" i="33"/>
  <c r="M1122" i="33"/>
  <c r="M1123" i="33"/>
  <c r="M1124" i="33"/>
  <c r="M1125" i="33"/>
  <c r="N1125" i="33"/>
  <c r="J1119" i="33"/>
  <c r="K1119" i="33"/>
  <c r="E1176" i="33"/>
  <c r="E1177" i="33"/>
  <c r="E1178" i="33"/>
  <c r="H1206" i="33"/>
  <c r="I1206" i="33"/>
  <c r="F1230" i="33"/>
  <c r="F1231" i="33"/>
  <c r="F1232" i="33"/>
  <c r="M1230" i="33"/>
  <c r="M1231" i="33"/>
  <c r="M1232" i="33"/>
  <c r="M1233" i="33"/>
  <c r="N1233" i="33"/>
  <c r="J1227" i="33"/>
  <c r="K1227" i="33"/>
  <c r="E1284" i="33"/>
  <c r="E1285" i="33"/>
  <c r="E1286" i="33"/>
  <c r="H1314" i="33"/>
  <c r="I1314" i="33"/>
  <c r="F1338" i="33"/>
  <c r="F1339" i="33"/>
  <c r="F1340" i="33"/>
  <c r="M1338" i="33"/>
  <c r="M1339" i="33"/>
  <c r="M1340" i="33"/>
  <c r="M1341" i="33"/>
  <c r="J1335" i="33"/>
  <c r="K1335" i="33"/>
  <c r="E1392" i="33"/>
  <c r="E1393" i="33"/>
  <c r="E1394" i="33"/>
  <c r="H1422" i="33"/>
  <c r="I1422" i="33"/>
  <c r="F1446" i="33"/>
  <c r="F1447" i="33"/>
  <c r="F1448" i="33"/>
  <c r="M1446" i="33"/>
  <c r="M1447" i="33"/>
  <c r="M1448" i="33"/>
  <c r="M1449" i="33"/>
  <c r="N1449" i="33"/>
  <c r="J1443" i="33"/>
  <c r="K1443" i="33"/>
  <c r="H1476" i="33"/>
  <c r="I1476" i="33"/>
  <c r="F1500" i="33"/>
  <c r="F1501" i="33"/>
  <c r="F1502" i="33"/>
  <c r="M1500" i="33"/>
  <c r="M1501" i="33"/>
  <c r="M1502" i="33"/>
  <c r="M1503" i="33"/>
  <c r="N1503" i="33"/>
  <c r="J1497" i="33"/>
  <c r="K1497" i="33"/>
  <c r="E1554" i="33"/>
  <c r="E1555" i="33"/>
  <c r="E1556" i="33"/>
  <c r="H1584" i="33"/>
  <c r="I1584" i="33"/>
  <c r="F1608" i="33"/>
  <c r="F1609" i="33"/>
  <c r="F1610" i="33"/>
  <c r="M1608" i="33"/>
  <c r="M1609" i="33"/>
  <c r="M1610" i="33"/>
  <c r="M1611" i="33"/>
  <c r="N1611" i="33"/>
  <c r="J1605" i="33"/>
  <c r="O1605" i="33"/>
  <c r="E1662" i="33"/>
  <c r="E1663" i="33"/>
  <c r="E1664" i="33"/>
  <c r="E1716" i="33"/>
  <c r="E1717" i="33"/>
  <c r="E1718" i="33"/>
  <c r="E1770" i="33"/>
  <c r="E1771" i="33"/>
  <c r="E1772" i="33"/>
  <c r="H1800" i="33"/>
  <c r="I1800" i="33"/>
  <c r="F1824" i="33"/>
  <c r="F1825" i="33"/>
  <c r="F1826" i="33"/>
  <c r="M1824" i="33"/>
  <c r="M1827" i="33"/>
  <c r="N1827" i="33"/>
  <c r="J1821" i="33"/>
  <c r="K1821" i="33"/>
  <c r="E1878" i="33"/>
  <c r="E1879" i="33"/>
  <c r="E1880" i="33"/>
  <c r="E1932" i="33"/>
  <c r="E1933" i="33"/>
  <c r="E1934" i="33"/>
  <c r="T1959" i="33"/>
  <c r="T2040" i="33"/>
  <c r="D2175" i="33"/>
  <c r="D2176" i="33"/>
  <c r="D2177" i="33"/>
  <c r="E2175" i="33"/>
  <c r="E2176" i="33"/>
  <c r="E2177" i="33"/>
  <c r="F2175" i="33"/>
  <c r="F2176" i="33"/>
  <c r="F2177" i="33"/>
  <c r="T2202" i="33"/>
  <c r="T2256" i="33"/>
  <c r="N2256" i="33"/>
  <c r="T2364" i="33"/>
  <c r="N2364" i="33"/>
  <c r="T2472" i="33"/>
  <c r="N2472" i="33"/>
  <c r="T2580" i="33"/>
  <c r="J107" i="15"/>
  <c r="J105" i="15"/>
  <c r="J103" i="15"/>
  <c r="J101" i="15"/>
  <c r="J99" i="15"/>
  <c r="J97" i="15"/>
  <c r="J95" i="15"/>
  <c r="J93" i="15"/>
  <c r="J91" i="15"/>
  <c r="J89" i="15"/>
  <c r="J87" i="15"/>
  <c r="J85" i="15"/>
  <c r="J83" i="15"/>
  <c r="L98" i="15"/>
  <c r="O2253" i="33"/>
  <c r="Q2253" i="33"/>
  <c r="I2252" i="33"/>
  <c r="N2259" i="33"/>
  <c r="J2279" i="33"/>
  <c r="K2279" i="33"/>
  <c r="J2281" i="33"/>
  <c r="K2281" i="33"/>
  <c r="O2282" i="33"/>
  <c r="Q2282" i="33"/>
  <c r="I2279" i="33"/>
  <c r="I2283" i="33"/>
  <c r="N2286" i="33"/>
  <c r="J2307" i="33"/>
  <c r="K2307" i="33"/>
  <c r="G2310" i="33"/>
  <c r="N2306" i="33"/>
  <c r="I2313" i="33"/>
  <c r="O2333" i="33"/>
  <c r="Q2333" i="33"/>
  <c r="P2334" i="33"/>
  <c r="P2335" i="33"/>
  <c r="O2335" i="33"/>
  <c r="Q2335" i="33"/>
  <c r="G2337" i="33"/>
  <c r="N2333" i="33"/>
  <c r="I2340" i="33"/>
  <c r="O2361" i="33"/>
  <c r="Q2361" i="33"/>
  <c r="I2360" i="33"/>
  <c r="N2367" i="33"/>
  <c r="J2387" i="33"/>
  <c r="K2387" i="33"/>
  <c r="J2389" i="33"/>
  <c r="K2389" i="33"/>
  <c r="O2390" i="33"/>
  <c r="Q2390" i="33"/>
  <c r="I2387" i="33"/>
  <c r="N2394" i="33"/>
  <c r="J2415" i="33"/>
  <c r="K2415" i="33"/>
  <c r="G2418" i="33"/>
  <c r="N2414" i="33"/>
  <c r="I2421" i="33"/>
  <c r="O2441" i="33"/>
  <c r="Q2441" i="33"/>
  <c r="P2442" i="33"/>
  <c r="P2443" i="33"/>
  <c r="O2443" i="33"/>
  <c r="Q2443" i="33"/>
  <c r="G2445" i="33"/>
  <c r="N2441" i="33"/>
  <c r="I2448" i="33"/>
  <c r="O2469" i="33"/>
  <c r="Q2469" i="33"/>
  <c r="I2468" i="33"/>
  <c r="N2475" i="33"/>
  <c r="J2495" i="33"/>
  <c r="K2495" i="33"/>
  <c r="J2497" i="33"/>
  <c r="K2497" i="33"/>
  <c r="O2498" i="33"/>
  <c r="Q2498" i="33"/>
  <c r="I2495" i="33"/>
  <c r="N2502" i="33"/>
  <c r="J2523" i="33"/>
  <c r="K2523" i="33"/>
  <c r="G2526" i="33"/>
  <c r="N2522" i="33"/>
  <c r="I2529" i="33"/>
  <c r="O2549" i="33"/>
  <c r="Q2549" i="33"/>
  <c r="P2550" i="33"/>
  <c r="P2551" i="33"/>
  <c r="O2551" i="33"/>
  <c r="Q2551" i="33"/>
  <c r="G2553" i="33"/>
  <c r="N2549" i="33"/>
  <c r="I2556" i="33"/>
  <c r="O2577" i="33"/>
  <c r="Q2577" i="33"/>
  <c r="I2576" i="33"/>
  <c r="N2583" i="33"/>
  <c r="J2603" i="33"/>
  <c r="K2603" i="33"/>
  <c r="J2605" i="33"/>
  <c r="K2605" i="33"/>
  <c r="O2606" i="33"/>
  <c r="Q2606" i="33"/>
  <c r="I2603" i="33"/>
  <c r="N2610" i="33"/>
  <c r="J2631" i="33"/>
  <c r="K2631" i="33"/>
  <c r="G2634" i="33"/>
  <c r="N2630" i="33"/>
  <c r="I2637" i="33"/>
  <c r="O2657" i="33"/>
  <c r="Q2657" i="33"/>
  <c r="P2658" i="33"/>
  <c r="P2659" i="33"/>
  <c r="O2659" i="33"/>
  <c r="Q2659" i="33"/>
  <c r="G2661" i="33"/>
  <c r="N2657" i="33"/>
  <c r="I2664" i="33"/>
  <c r="P2673" i="33"/>
  <c r="J2684" i="33"/>
  <c r="K2684" i="33"/>
  <c r="O2687" i="33"/>
  <c r="Q2687" i="33"/>
  <c r="L2688" i="33"/>
  <c r="O2688" i="33"/>
  <c r="I2691" i="33"/>
  <c r="T2310" i="33"/>
  <c r="T2337" i="33"/>
  <c r="T2418" i="33"/>
  <c r="T2445" i="33"/>
  <c r="T2526" i="33"/>
  <c r="T2553" i="33"/>
  <c r="T2634" i="33"/>
  <c r="T2661" i="33"/>
  <c r="T2688" i="33"/>
  <c r="M42" i="33"/>
  <c r="S2252" i="33"/>
  <c r="S2198" i="33"/>
  <c r="T69" i="33"/>
  <c r="T123" i="33"/>
  <c r="T258" i="33"/>
  <c r="T474" i="33"/>
  <c r="T528" i="33"/>
  <c r="T582" i="33"/>
  <c r="T636" i="33"/>
  <c r="T744" i="33"/>
  <c r="T987" i="33"/>
  <c r="T1068" i="33"/>
  <c r="T1095" i="33"/>
  <c r="T1149" i="33"/>
  <c r="T1203" i="33"/>
  <c r="T1257" i="33"/>
  <c r="T1311" i="33"/>
  <c r="T1365" i="33"/>
  <c r="T1473" i="33"/>
  <c r="T1527" i="33"/>
  <c r="T1581" i="33"/>
  <c r="T1635" i="33"/>
  <c r="T1689" i="33"/>
  <c r="T1743" i="33"/>
  <c r="T1797" i="33"/>
  <c r="T1851" i="33"/>
  <c r="T1905" i="33"/>
  <c r="T852" i="33"/>
  <c r="T933" i="33"/>
  <c r="J18" i="33"/>
  <c r="J45" i="33"/>
  <c r="J99" i="33"/>
  <c r="J234" i="33"/>
  <c r="J774" i="33"/>
  <c r="J828" i="33"/>
  <c r="T15" i="33"/>
  <c r="J72" i="33"/>
  <c r="J126" i="33"/>
  <c r="Q46" i="33"/>
  <c r="Q73" i="33"/>
  <c r="T96" i="33"/>
  <c r="Q100" i="33"/>
  <c r="Q127" i="33"/>
  <c r="J180" i="33"/>
  <c r="Q208" i="33"/>
  <c r="T231" i="33"/>
  <c r="Q235" i="33"/>
  <c r="Q262" i="33"/>
  <c r="T285" i="33"/>
  <c r="T339" i="33"/>
  <c r="Q343" i="33"/>
  <c r="T393" i="33"/>
  <c r="T447" i="33"/>
  <c r="Q505" i="33"/>
  <c r="T555" i="33"/>
  <c r="Q559" i="33"/>
  <c r="T609" i="33"/>
  <c r="Q613" i="33"/>
  <c r="T717" i="33"/>
  <c r="Q748" i="33"/>
  <c r="T771" i="33"/>
  <c r="Q775" i="33"/>
  <c r="T825" i="33"/>
  <c r="Q829" i="33"/>
  <c r="CZ7" i="25"/>
  <c r="J153" i="33"/>
  <c r="O766" i="33"/>
  <c r="Q766" i="33"/>
  <c r="O824" i="33"/>
  <c r="Q824" i="33"/>
  <c r="N828" i="33"/>
  <c r="J207" i="33"/>
  <c r="J261" i="33"/>
  <c r="J801" i="33"/>
  <c r="B1902" i="33"/>
  <c r="B1848" i="33"/>
  <c r="B1794" i="33"/>
  <c r="B1740" i="33"/>
  <c r="B1686" i="33"/>
  <c r="B1632" i="33"/>
  <c r="B1578" i="33"/>
  <c r="B1524" i="33"/>
  <c r="B1470" i="33"/>
  <c r="B1416" i="33"/>
  <c r="B1362" i="33"/>
  <c r="B1308" i="33"/>
  <c r="B1254" i="33"/>
  <c r="B1200" i="33"/>
  <c r="B1146" i="33"/>
  <c r="B1929" i="33"/>
  <c r="B1875" i="33"/>
  <c r="B1821" i="33"/>
  <c r="B1767" i="33"/>
  <c r="B1713" i="33"/>
  <c r="B1659" i="33"/>
  <c r="B1605" i="33"/>
  <c r="B1551" i="33"/>
  <c r="B1497" i="33"/>
  <c r="B1443" i="33"/>
  <c r="B1389" i="33"/>
  <c r="B1335" i="33"/>
  <c r="B1281" i="33"/>
  <c r="B1227" i="33"/>
  <c r="B1173" i="33"/>
  <c r="B1119" i="33"/>
  <c r="B1065" i="33"/>
  <c r="B1011" i="33"/>
  <c r="B984" i="33"/>
  <c r="B930" i="33"/>
  <c r="B876" i="33"/>
  <c r="N847" i="33"/>
  <c r="L852" i="33"/>
  <c r="N903" i="33"/>
  <c r="N901" i="33"/>
  <c r="L906" i="33"/>
  <c r="N957" i="33"/>
  <c r="N955" i="33"/>
  <c r="L960" i="33"/>
  <c r="N1038" i="33"/>
  <c r="N1036" i="33"/>
  <c r="L1041" i="33"/>
  <c r="J1179" i="33"/>
  <c r="J1233" i="33"/>
  <c r="J1287" i="33"/>
  <c r="I1287" i="33"/>
  <c r="J1341" i="33"/>
  <c r="J1395" i="33"/>
  <c r="J1557" i="33"/>
  <c r="J1611" i="33"/>
  <c r="J1665" i="33"/>
  <c r="J1719" i="33"/>
  <c r="J1827" i="33"/>
  <c r="J1881" i="33"/>
  <c r="I1881" i="33"/>
  <c r="J1935" i="33"/>
  <c r="CC32" i="25"/>
  <c r="CC34" i="25"/>
  <c r="CC35" i="25"/>
  <c r="CC37" i="25"/>
  <c r="CC39" i="25"/>
  <c r="CC42" i="25"/>
  <c r="CC45" i="25"/>
  <c r="CC46" i="25"/>
  <c r="CC49" i="25"/>
  <c r="CC50" i="25"/>
  <c r="CC51" i="25"/>
  <c r="CC52" i="25"/>
  <c r="CC53" i="25"/>
  <c r="CC54" i="25"/>
  <c r="CC55" i="25"/>
  <c r="CC56" i="25"/>
  <c r="CC58" i="25"/>
  <c r="CC60" i="25"/>
  <c r="CC62" i="25"/>
  <c r="CC64" i="25"/>
  <c r="CC66" i="25"/>
  <c r="CC68" i="25"/>
  <c r="CC70" i="25"/>
  <c r="CC72" i="25"/>
  <c r="CC74" i="25"/>
  <c r="CC76" i="25"/>
  <c r="CC78" i="25"/>
  <c r="B12" i="33"/>
  <c r="D17" i="33"/>
  <c r="B39" i="33"/>
  <c r="B40" i="33"/>
  <c r="D42" i="33"/>
  <c r="D43" i="33"/>
  <c r="D44" i="33"/>
  <c r="J65" i="33"/>
  <c r="P66" i="33"/>
  <c r="B67" i="33"/>
  <c r="G69" i="33"/>
  <c r="L69" i="33"/>
  <c r="N64" i="33"/>
  <c r="B93" i="33"/>
  <c r="P94" i="33"/>
  <c r="D96" i="33"/>
  <c r="D97" i="33"/>
  <c r="D98" i="33"/>
  <c r="I94" i="33"/>
  <c r="N92" i="33"/>
  <c r="J119" i="33"/>
  <c r="P120" i="33"/>
  <c r="B121" i="33"/>
  <c r="G123" i="33"/>
  <c r="L123" i="33"/>
  <c r="N118" i="33"/>
  <c r="P147" i="33"/>
  <c r="P148" i="33"/>
  <c r="D150" i="33"/>
  <c r="D151" i="33"/>
  <c r="D152" i="33"/>
  <c r="I148" i="33"/>
  <c r="N146" i="33"/>
  <c r="J173" i="33"/>
  <c r="P174" i="33"/>
  <c r="B175" i="33"/>
  <c r="G177" i="33"/>
  <c r="L177" i="33"/>
  <c r="N172" i="33"/>
  <c r="P201" i="33"/>
  <c r="G204" i="33"/>
  <c r="L204" i="33"/>
  <c r="N199" i="33"/>
  <c r="B228" i="33"/>
  <c r="P229" i="33"/>
  <c r="D231" i="33"/>
  <c r="D232" i="33"/>
  <c r="D233" i="33"/>
  <c r="I229" i="33"/>
  <c r="N227" i="33"/>
  <c r="J254" i="33"/>
  <c r="P255" i="33"/>
  <c r="B256" i="33"/>
  <c r="G258" i="33"/>
  <c r="L258" i="33"/>
  <c r="N253" i="33"/>
  <c r="B282" i="33"/>
  <c r="P283" i="33"/>
  <c r="D285" i="33"/>
  <c r="D286" i="33"/>
  <c r="D287" i="33"/>
  <c r="I283" i="33"/>
  <c r="N281" i="33"/>
  <c r="J308" i="33"/>
  <c r="P309" i="33"/>
  <c r="B310" i="33"/>
  <c r="G312" i="33"/>
  <c r="L312" i="33"/>
  <c r="N307" i="33"/>
  <c r="B336" i="33"/>
  <c r="P337" i="33"/>
  <c r="D339" i="33"/>
  <c r="D340" i="33"/>
  <c r="D341" i="33"/>
  <c r="I337" i="33"/>
  <c r="N335" i="33"/>
  <c r="J362" i="33"/>
  <c r="P363" i="33"/>
  <c r="B364" i="33"/>
  <c r="G366" i="33"/>
  <c r="L366" i="33"/>
  <c r="N361" i="33"/>
  <c r="B390" i="33"/>
  <c r="P391" i="33"/>
  <c r="D393" i="33"/>
  <c r="D394" i="33"/>
  <c r="D395" i="33"/>
  <c r="I391" i="33"/>
  <c r="N389" i="33"/>
  <c r="J416" i="33"/>
  <c r="P417" i="33"/>
  <c r="B418" i="33"/>
  <c r="G420" i="33"/>
  <c r="L420" i="33"/>
  <c r="N415" i="33"/>
  <c r="B444" i="33"/>
  <c r="P445" i="33"/>
  <c r="D447" i="33"/>
  <c r="D448" i="33"/>
  <c r="D449" i="33"/>
  <c r="I445" i="33"/>
  <c r="N443" i="33"/>
  <c r="J470" i="33"/>
  <c r="P471" i="33"/>
  <c r="B472" i="33"/>
  <c r="G474" i="33"/>
  <c r="L474" i="33"/>
  <c r="N469" i="33"/>
  <c r="B498" i="33"/>
  <c r="P499" i="33"/>
  <c r="D501" i="33"/>
  <c r="D502" i="33"/>
  <c r="D503" i="33"/>
  <c r="I499" i="33"/>
  <c r="N497" i="33"/>
  <c r="J524" i="33"/>
  <c r="P525" i="33"/>
  <c r="B526" i="33"/>
  <c r="G528" i="33"/>
  <c r="L528" i="33"/>
  <c r="N523" i="33"/>
  <c r="B552" i="33"/>
  <c r="P553" i="33"/>
  <c r="D555" i="33"/>
  <c r="D556" i="33"/>
  <c r="D557" i="33"/>
  <c r="I553" i="33"/>
  <c r="N551" i="33"/>
  <c r="J578" i="33"/>
  <c r="P579" i="33"/>
  <c r="B580" i="33"/>
  <c r="G582" i="33"/>
  <c r="L582" i="33"/>
  <c r="N577" i="33"/>
  <c r="B606" i="33"/>
  <c r="P607" i="33"/>
  <c r="D609" i="33"/>
  <c r="D610" i="33"/>
  <c r="D611" i="33"/>
  <c r="I607" i="33"/>
  <c r="N605" i="33"/>
  <c r="J632" i="33"/>
  <c r="P633" i="33"/>
  <c r="B634" i="33"/>
  <c r="G636" i="33"/>
  <c r="L636" i="33"/>
  <c r="N631" i="33"/>
  <c r="B660" i="33"/>
  <c r="P661" i="33"/>
  <c r="D663" i="33"/>
  <c r="D664" i="33"/>
  <c r="D665" i="33"/>
  <c r="I661" i="33"/>
  <c r="N659" i="33"/>
  <c r="J686" i="33"/>
  <c r="P687" i="33"/>
  <c r="B688" i="33"/>
  <c r="G690" i="33"/>
  <c r="L690" i="33"/>
  <c r="N685" i="33"/>
  <c r="B714" i="33"/>
  <c r="P715" i="33"/>
  <c r="D717" i="33"/>
  <c r="D718" i="33"/>
  <c r="D719" i="33"/>
  <c r="I715" i="33"/>
  <c r="N713" i="33"/>
  <c r="J740" i="33"/>
  <c r="P741" i="33"/>
  <c r="B742" i="33"/>
  <c r="G744" i="33"/>
  <c r="L744" i="33"/>
  <c r="N739" i="33"/>
  <c r="B768" i="33"/>
  <c r="P769" i="33"/>
  <c r="D771" i="33"/>
  <c r="D772" i="33"/>
  <c r="D773" i="33"/>
  <c r="I769" i="33"/>
  <c r="N767" i="33"/>
  <c r="J794" i="33"/>
  <c r="B795" i="33"/>
  <c r="B796" i="33"/>
  <c r="P797" i="33"/>
  <c r="G798" i="33"/>
  <c r="L798" i="33"/>
  <c r="N793" i="33"/>
  <c r="B822" i="33"/>
  <c r="P823" i="33"/>
  <c r="D825" i="33"/>
  <c r="D826" i="33"/>
  <c r="D827" i="33"/>
  <c r="I823" i="33"/>
  <c r="N821" i="33"/>
  <c r="J848" i="33"/>
  <c r="P849" i="33"/>
  <c r="D879" i="33"/>
  <c r="D880" i="33"/>
  <c r="D881" i="33"/>
  <c r="E879" i="33"/>
  <c r="E880" i="33"/>
  <c r="E881" i="33"/>
  <c r="F879" i="33"/>
  <c r="F880" i="33"/>
  <c r="F881" i="33"/>
  <c r="B903" i="33"/>
  <c r="P905" i="33"/>
  <c r="D933" i="33"/>
  <c r="D934" i="33"/>
  <c r="D935" i="33"/>
  <c r="E933" i="33"/>
  <c r="E934" i="33"/>
  <c r="E935" i="33"/>
  <c r="F933" i="33"/>
  <c r="F934" i="33"/>
  <c r="F935" i="33"/>
  <c r="B957" i="33"/>
  <c r="P959" i="33"/>
  <c r="D987" i="33"/>
  <c r="D988" i="33"/>
  <c r="D989" i="33"/>
  <c r="E987" i="33"/>
  <c r="E988" i="33"/>
  <c r="E989" i="33"/>
  <c r="F987" i="33"/>
  <c r="F988" i="33"/>
  <c r="F989" i="33"/>
  <c r="P1011" i="33"/>
  <c r="D1014" i="33"/>
  <c r="D1015" i="33"/>
  <c r="D1016" i="33"/>
  <c r="E1014" i="33"/>
  <c r="E1015" i="33"/>
  <c r="E1016" i="33"/>
  <c r="F1014" i="33"/>
  <c r="F1015" i="33"/>
  <c r="F1016" i="33"/>
  <c r="B1038" i="33"/>
  <c r="P1040" i="33"/>
  <c r="D1068" i="33"/>
  <c r="D1069" i="33"/>
  <c r="D1070" i="33"/>
  <c r="E1068" i="33"/>
  <c r="E1069" i="33"/>
  <c r="E1070" i="33"/>
  <c r="F1068" i="33"/>
  <c r="F1069" i="33"/>
  <c r="F1070" i="33"/>
  <c r="B1092" i="33"/>
  <c r="Q1099" i="33"/>
  <c r="T1122" i="33"/>
  <c r="Q1126" i="33"/>
  <c r="Q1153" i="33"/>
  <c r="T1176" i="33"/>
  <c r="Q1180" i="33"/>
  <c r="O1198" i="33"/>
  <c r="Q1198" i="33"/>
  <c r="Q1207" i="33"/>
  <c r="T1230" i="33"/>
  <c r="Q1234" i="33"/>
  <c r="Q1261" i="33"/>
  <c r="T1284" i="33"/>
  <c r="Q1288" i="33"/>
  <c r="O1306" i="33"/>
  <c r="Q1306" i="33"/>
  <c r="Q1315" i="33"/>
  <c r="T1338" i="33"/>
  <c r="Q1342" i="33"/>
  <c r="Q1369" i="33"/>
  <c r="Q1396" i="33"/>
  <c r="Q1423" i="33"/>
  <c r="T1446" i="33"/>
  <c r="Q1477" i="33"/>
  <c r="T1500" i="33"/>
  <c r="Q1531" i="33"/>
  <c r="T1554" i="33"/>
  <c r="Q1585" i="33"/>
  <c r="T1608" i="33"/>
  <c r="Q1639" i="33"/>
  <c r="T1662" i="33"/>
  <c r="Q1693" i="33"/>
  <c r="T1716" i="33"/>
  <c r="T1770" i="33"/>
  <c r="Q1801" i="33"/>
  <c r="T1824" i="33"/>
  <c r="Q1855" i="33"/>
  <c r="Q1909" i="33"/>
  <c r="T1932" i="33"/>
  <c r="B1930" i="33"/>
  <c r="B1876" i="33"/>
  <c r="B1822" i="33"/>
  <c r="B1768" i="33"/>
  <c r="B1714" i="33"/>
  <c r="B1660" i="33"/>
  <c r="B1606" i="33"/>
  <c r="B1552" i="33"/>
  <c r="B1498" i="33"/>
  <c r="B1444" i="33"/>
  <c r="B1390" i="33"/>
  <c r="B1336" i="33"/>
  <c r="B1282" i="33"/>
  <c r="B1228" i="33"/>
  <c r="B1174" i="33"/>
  <c r="B1120" i="33"/>
  <c r="B1903" i="33"/>
  <c r="B1849" i="33"/>
  <c r="B1795" i="33"/>
  <c r="B1741" i="33"/>
  <c r="B1687" i="33"/>
  <c r="B1633" i="33"/>
  <c r="B1579" i="33"/>
  <c r="B1525" i="33"/>
  <c r="B1471" i="33"/>
  <c r="B1417" i="33"/>
  <c r="B1363" i="33"/>
  <c r="B1309" i="33"/>
  <c r="B1255" i="33"/>
  <c r="B1201" i="33"/>
  <c r="B1147" i="33"/>
  <c r="B1093" i="33"/>
  <c r="B1039" i="33"/>
  <c r="B1012" i="33"/>
  <c r="B958" i="33"/>
  <c r="B904" i="33"/>
  <c r="J855" i="33"/>
  <c r="H855" i="33"/>
  <c r="G852" i="33"/>
  <c r="N877" i="33"/>
  <c r="M882" i="33"/>
  <c r="N882" i="33"/>
  <c r="N875" i="33"/>
  <c r="H879" i="33"/>
  <c r="I877" i="33"/>
  <c r="P877" i="33"/>
  <c r="J909" i="33"/>
  <c r="I903" i="33"/>
  <c r="P903" i="33"/>
  <c r="H909" i="33"/>
  <c r="G906" i="33"/>
  <c r="J902" i="33"/>
  <c r="O932" i="33"/>
  <c r="N931" i="33"/>
  <c r="M936" i="33"/>
  <c r="N936" i="33"/>
  <c r="N929" i="33"/>
  <c r="O929" i="33"/>
  <c r="Q929" i="33"/>
  <c r="H933" i="33"/>
  <c r="I931" i="33"/>
  <c r="P931" i="33"/>
  <c r="J963" i="33"/>
  <c r="I957" i="33"/>
  <c r="P957" i="33"/>
  <c r="H963" i="33"/>
  <c r="G960" i="33"/>
  <c r="J956" i="33"/>
  <c r="O986" i="33"/>
  <c r="N985" i="33"/>
  <c r="M990" i="33"/>
  <c r="N990" i="33"/>
  <c r="N983" i="33"/>
  <c r="H987" i="33"/>
  <c r="I985" i="33"/>
  <c r="P985" i="33"/>
  <c r="M1017" i="33"/>
  <c r="N1017" i="33"/>
  <c r="N1010" i="33"/>
  <c r="H1014" i="33"/>
  <c r="I1012" i="33"/>
  <c r="I1038" i="33"/>
  <c r="P1038" i="33"/>
  <c r="H1044" i="33"/>
  <c r="G1041" i="33"/>
  <c r="J1037" i="33"/>
  <c r="O1067" i="33"/>
  <c r="N1066" i="33"/>
  <c r="M1071" i="33"/>
  <c r="N1071" i="33"/>
  <c r="N1064" i="33"/>
  <c r="O1064" i="33"/>
  <c r="Q1064" i="33"/>
  <c r="H1068" i="33"/>
  <c r="I1066" i="33"/>
  <c r="P1066" i="33"/>
  <c r="O1117" i="33"/>
  <c r="Q1117" i="33"/>
  <c r="O1171" i="33"/>
  <c r="Q1171" i="33"/>
  <c r="O1281" i="33"/>
  <c r="Q1281" i="33"/>
  <c r="O1310" i="33"/>
  <c r="O1309" i="33"/>
  <c r="Q1309" i="33"/>
  <c r="O1337" i="33"/>
  <c r="O1445" i="33"/>
  <c r="O1495" i="33"/>
  <c r="Q1495" i="33"/>
  <c r="O1525" i="33"/>
  <c r="Q1525" i="33"/>
  <c r="O1819" i="33"/>
  <c r="Q1819" i="33"/>
  <c r="O1821" i="33"/>
  <c r="O1850" i="33"/>
  <c r="O1877" i="33"/>
  <c r="Q1877" i="33"/>
  <c r="U6" i="25"/>
  <c r="AI6" i="25"/>
  <c r="BS8" i="25"/>
  <c r="BS10" i="25"/>
  <c r="AU11" i="25"/>
  <c r="CQ11" i="25"/>
  <c r="BS12" i="25"/>
  <c r="AU13" i="25"/>
  <c r="CQ13" i="25"/>
  <c r="BS14" i="25"/>
  <c r="AU15" i="25"/>
  <c r="CQ15" i="25"/>
  <c r="BS16" i="25"/>
  <c r="AU17" i="25"/>
  <c r="CQ17" i="25"/>
  <c r="BS18" i="25"/>
  <c r="CC18" i="25"/>
  <c r="BS19" i="25"/>
  <c r="CC19" i="25"/>
  <c r="BS20" i="25"/>
  <c r="CC20" i="25"/>
  <c r="BS21" i="25"/>
  <c r="CC21" i="25"/>
  <c r="BS22" i="25"/>
  <c r="CC22" i="25"/>
  <c r="BS23" i="25"/>
  <c r="CC23" i="25"/>
  <c r="BS24" i="25"/>
  <c r="CC24" i="25"/>
  <c r="BS25" i="25"/>
  <c r="CC25" i="25"/>
  <c r="BS26" i="25"/>
  <c r="CC26" i="25"/>
  <c r="BS27" i="25"/>
  <c r="CC27" i="25"/>
  <c r="BS28" i="25"/>
  <c r="CC28" i="25"/>
  <c r="BS29" i="25"/>
  <c r="CC29" i="25"/>
  <c r="BS30" i="25"/>
  <c r="CC30" i="25"/>
  <c r="BS31" i="25"/>
  <c r="CC31" i="25"/>
  <c r="AU32" i="25"/>
  <c r="BG32" i="25"/>
  <c r="CQ32" i="25"/>
  <c r="DC32" i="25"/>
  <c r="BS33" i="25"/>
  <c r="CC33" i="25"/>
  <c r="AU34" i="25"/>
  <c r="BG34" i="25"/>
  <c r="CQ34" i="25"/>
  <c r="DC34" i="25"/>
  <c r="AU35" i="25"/>
  <c r="BG35" i="25"/>
  <c r="CQ35" i="25"/>
  <c r="DC35" i="25"/>
  <c r="BS36" i="25"/>
  <c r="CC36" i="25"/>
  <c r="AU37" i="25"/>
  <c r="BG37" i="25"/>
  <c r="CQ37" i="25"/>
  <c r="DC37" i="25"/>
  <c r="BS38" i="25"/>
  <c r="CC38" i="25"/>
  <c r="AU39" i="25"/>
  <c r="BG39" i="25"/>
  <c r="CQ39" i="25"/>
  <c r="DC39" i="25"/>
  <c r="BS40" i="25"/>
  <c r="CC40" i="25"/>
  <c r="BS41" i="25"/>
  <c r="CC41" i="25"/>
  <c r="AU42" i="25"/>
  <c r="BG42" i="25"/>
  <c r="CQ42" i="25"/>
  <c r="DC42" i="25"/>
  <c r="BS43" i="25"/>
  <c r="CC43" i="25"/>
  <c r="BS44" i="25"/>
  <c r="CC44" i="25"/>
  <c r="AU45" i="25"/>
  <c r="BG45" i="25"/>
  <c r="CQ45" i="25"/>
  <c r="DC45" i="25"/>
  <c r="AU46" i="25"/>
  <c r="BG46" i="25"/>
  <c r="CQ46" i="25"/>
  <c r="DC46" i="25"/>
  <c r="BS47" i="25"/>
  <c r="CC47" i="25"/>
  <c r="BS48" i="25"/>
  <c r="CC48" i="25"/>
  <c r="BG49" i="25"/>
  <c r="DC49" i="25"/>
  <c r="AU50" i="25"/>
  <c r="BG50" i="25"/>
  <c r="CQ50" i="25"/>
  <c r="DC50" i="25"/>
  <c r="AU51" i="25"/>
  <c r="BG51" i="25"/>
  <c r="CQ51" i="25"/>
  <c r="DC51" i="25"/>
  <c r="AU52" i="25"/>
  <c r="BG52" i="25"/>
  <c r="CQ52" i="25"/>
  <c r="DC52" i="25"/>
  <c r="AU53" i="25"/>
  <c r="BG53" i="25"/>
  <c r="CQ53" i="25"/>
  <c r="DC53" i="25"/>
  <c r="AU54" i="25"/>
  <c r="BG54" i="25"/>
  <c r="CQ54" i="25"/>
  <c r="DC54" i="25"/>
  <c r="AU55" i="25"/>
  <c r="BG55" i="25"/>
  <c r="CQ55" i="25"/>
  <c r="DC55" i="25"/>
  <c r="AU56" i="25"/>
  <c r="BG56" i="25"/>
  <c r="CQ56" i="25"/>
  <c r="DC56" i="25"/>
  <c r="BS57" i="25"/>
  <c r="CC57" i="25"/>
  <c r="AU58" i="25"/>
  <c r="BG58" i="25"/>
  <c r="CQ58" i="25"/>
  <c r="DC58" i="25"/>
  <c r="BS59" i="25"/>
  <c r="CC59" i="25"/>
  <c r="AU60" i="25"/>
  <c r="BG60" i="25"/>
  <c r="CQ60" i="25"/>
  <c r="DC60" i="25"/>
  <c r="BS61" i="25"/>
  <c r="CC61" i="25"/>
  <c r="AU62" i="25"/>
  <c r="BG62" i="25"/>
  <c r="CQ62" i="25"/>
  <c r="DC62" i="25"/>
  <c r="BS63" i="25"/>
  <c r="CC63" i="25"/>
  <c r="AU64" i="25"/>
  <c r="BG64" i="25"/>
  <c r="CQ64" i="25"/>
  <c r="DC64" i="25"/>
  <c r="BS65" i="25"/>
  <c r="CC65" i="25"/>
  <c r="AU66" i="25"/>
  <c r="BG66" i="25"/>
  <c r="CQ66" i="25"/>
  <c r="DC66" i="25"/>
  <c r="BS67" i="25"/>
  <c r="CC67" i="25"/>
  <c r="AU68" i="25"/>
  <c r="BG68" i="25"/>
  <c r="CQ68" i="25"/>
  <c r="DC68" i="25"/>
  <c r="BS69" i="25"/>
  <c r="CC69" i="25"/>
  <c r="AU70" i="25"/>
  <c r="BG70" i="25"/>
  <c r="CQ70" i="25"/>
  <c r="DC70" i="25"/>
  <c r="BS71" i="25"/>
  <c r="CC71" i="25"/>
  <c r="AU72" i="25"/>
  <c r="BG72" i="25"/>
  <c r="CQ72" i="25"/>
  <c r="DC72" i="25"/>
  <c r="BS73" i="25"/>
  <c r="CC73" i="25"/>
  <c r="AU74" i="25"/>
  <c r="BG74" i="25"/>
  <c r="CQ74" i="25"/>
  <c r="DC74" i="25"/>
  <c r="BS75" i="25"/>
  <c r="CC75" i="25"/>
  <c r="AU76" i="25"/>
  <c r="BG76" i="25"/>
  <c r="CQ76" i="25"/>
  <c r="DC76" i="25"/>
  <c r="BS77" i="25"/>
  <c r="CC77" i="25"/>
  <c r="AU78" i="25"/>
  <c r="BG78" i="25"/>
  <c r="CQ78" i="25"/>
  <c r="DC78" i="25"/>
  <c r="BS79" i="25"/>
  <c r="AL109" i="25"/>
  <c r="GW11" i="25"/>
  <c r="CH109" i="25"/>
  <c r="GW19" i="25"/>
  <c r="U3" i="15"/>
  <c r="B13" i="33"/>
  <c r="B66" i="33"/>
  <c r="B94" i="33"/>
  <c r="B120" i="33"/>
  <c r="B147" i="33"/>
  <c r="B148" i="33"/>
  <c r="B174" i="33"/>
  <c r="B201" i="33"/>
  <c r="B202" i="33"/>
  <c r="B229" i="33"/>
  <c r="B255" i="33"/>
  <c r="B283" i="33"/>
  <c r="B309" i="33"/>
  <c r="B337" i="33"/>
  <c r="B363" i="33"/>
  <c r="B391" i="33"/>
  <c r="B417" i="33"/>
  <c r="B445" i="33"/>
  <c r="B471" i="33"/>
  <c r="B499" i="33"/>
  <c r="B525" i="33"/>
  <c r="B553" i="33"/>
  <c r="B579" i="33"/>
  <c r="B607" i="33"/>
  <c r="B633" i="33"/>
  <c r="B661" i="33"/>
  <c r="B687" i="33"/>
  <c r="B715" i="33"/>
  <c r="B741" i="33"/>
  <c r="B769" i="33"/>
  <c r="B823" i="33"/>
  <c r="B849" i="33"/>
  <c r="B877" i="33"/>
  <c r="M879" i="33"/>
  <c r="T906" i="33"/>
  <c r="J904" i="33"/>
  <c r="B931" i="33"/>
  <c r="M933" i="33"/>
  <c r="M934" i="33"/>
  <c r="M935" i="33"/>
  <c r="T960" i="33"/>
  <c r="J958" i="33"/>
  <c r="B985" i="33"/>
  <c r="M987" i="33"/>
  <c r="M1014" i="33"/>
  <c r="J1039" i="33"/>
  <c r="B1066" i="33"/>
  <c r="M1068" i="33"/>
  <c r="J1152" i="33"/>
  <c r="J1206" i="33"/>
  <c r="J1260" i="33"/>
  <c r="J1368" i="33"/>
  <c r="J1422" i="33"/>
  <c r="J1476" i="33"/>
  <c r="J1530" i="33"/>
  <c r="J1584" i="33"/>
  <c r="J1638" i="33"/>
  <c r="J1692" i="33"/>
  <c r="J1746" i="33"/>
  <c r="K1746" i="33"/>
  <c r="O1746" i="33"/>
  <c r="Q1746" i="33"/>
  <c r="J1800" i="33"/>
  <c r="J1854" i="33"/>
  <c r="J1908" i="33"/>
  <c r="K1908" i="33"/>
  <c r="O1908" i="33"/>
  <c r="N42" i="33"/>
  <c r="J1091" i="33"/>
  <c r="P1092" i="33"/>
  <c r="G1095" i="33"/>
  <c r="L1095" i="33"/>
  <c r="N1090" i="33"/>
  <c r="P1120" i="33"/>
  <c r="D1122" i="33"/>
  <c r="D1123" i="33"/>
  <c r="D1124" i="33"/>
  <c r="I1120" i="33"/>
  <c r="N1118" i="33"/>
  <c r="J1145" i="33"/>
  <c r="P1146" i="33"/>
  <c r="O1146" i="33"/>
  <c r="G1149" i="33"/>
  <c r="L1149" i="33"/>
  <c r="N1144" i="33"/>
  <c r="P1174" i="33"/>
  <c r="D1176" i="33"/>
  <c r="D1177" i="33"/>
  <c r="D1178" i="33"/>
  <c r="I1174" i="33"/>
  <c r="N1172" i="33"/>
  <c r="J1199" i="33"/>
  <c r="P1200" i="33"/>
  <c r="G1203" i="33"/>
  <c r="L1203" i="33"/>
  <c r="N1198" i="33"/>
  <c r="P1228" i="33"/>
  <c r="D1230" i="33"/>
  <c r="D1231" i="33"/>
  <c r="D1232" i="33"/>
  <c r="I1228" i="33"/>
  <c r="N1226" i="33"/>
  <c r="J1253" i="33"/>
  <c r="P1254" i="33"/>
  <c r="O1254" i="33"/>
  <c r="G1257" i="33"/>
  <c r="L1257" i="33"/>
  <c r="N1252" i="33"/>
  <c r="P1282" i="33"/>
  <c r="D1284" i="33"/>
  <c r="D1285" i="33"/>
  <c r="D1286" i="33"/>
  <c r="I1282" i="33"/>
  <c r="N1280" i="33"/>
  <c r="J1307" i="33"/>
  <c r="P1308" i="33"/>
  <c r="G1311" i="33"/>
  <c r="L1311" i="33"/>
  <c r="N1306" i="33"/>
  <c r="P1336" i="33"/>
  <c r="D1338" i="33"/>
  <c r="D1339" i="33"/>
  <c r="D1340" i="33"/>
  <c r="I1336" i="33"/>
  <c r="N1334" i="33"/>
  <c r="J1361" i="33"/>
  <c r="P1362" i="33"/>
  <c r="G1365" i="33"/>
  <c r="L1365" i="33"/>
  <c r="N1360" i="33"/>
  <c r="P1390" i="33"/>
  <c r="D1392" i="33"/>
  <c r="D1393" i="33"/>
  <c r="D1394" i="33"/>
  <c r="I1390" i="33"/>
  <c r="N1388" i="33"/>
  <c r="J1415" i="33"/>
  <c r="P1416" i="33"/>
  <c r="G1419" i="33"/>
  <c r="L1419" i="33"/>
  <c r="N1414" i="33"/>
  <c r="P1444" i="33"/>
  <c r="O1444" i="33"/>
  <c r="D1446" i="33"/>
  <c r="D1447" i="33"/>
  <c r="D1448" i="33"/>
  <c r="I1444" i="33"/>
  <c r="N1442" i="33"/>
  <c r="J1469" i="33"/>
  <c r="P1470" i="33"/>
  <c r="G1473" i="33"/>
  <c r="L1473" i="33"/>
  <c r="N1468" i="33"/>
  <c r="P1498" i="33"/>
  <c r="D1500" i="33"/>
  <c r="D1501" i="33"/>
  <c r="D1502" i="33"/>
  <c r="I1498" i="33"/>
  <c r="N1496" i="33"/>
  <c r="J1523" i="33"/>
  <c r="P1524" i="33"/>
  <c r="G1527" i="33"/>
  <c r="L1527" i="33"/>
  <c r="N1522" i="33"/>
  <c r="P1552" i="33"/>
  <c r="D1554" i="33"/>
  <c r="D1555" i="33"/>
  <c r="D1556" i="33"/>
  <c r="I1552" i="33"/>
  <c r="N1550" i="33"/>
  <c r="J1577" i="33"/>
  <c r="P1578" i="33"/>
  <c r="O1578" i="33"/>
  <c r="G1581" i="33"/>
  <c r="L1581" i="33"/>
  <c r="N1576" i="33"/>
  <c r="O1604" i="33"/>
  <c r="Q1604" i="33"/>
  <c r="P1606" i="33"/>
  <c r="O1606" i="33"/>
  <c r="D1608" i="33"/>
  <c r="D1609" i="33"/>
  <c r="D1610" i="33"/>
  <c r="I1606" i="33"/>
  <c r="N1604" i="33"/>
  <c r="J1631" i="33"/>
  <c r="P1632" i="33"/>
  <c r="O1632" i="33"/>
  <c r="G1635" i="33"/>
  <c r="L1635" i="33"/>
  <c r="N1630" i="33"/>
  <c r="P1660" i="33"/>
  <c r="O1660" i="33"/>
  <c r="D1662" i="33"/>
  <c r="D1663" i="33"/>
  <c r="D1664" i="33"/>
  <c r="I1660" i="33"/>
  <c r="N1658" i="33"/>
  <c r="J1685" i="33"/>
  <c r="P1686" i="33"/>
  <c r="O1686" i="33"/>
  <c r="G1689" i="33"/>
  <c r="L1689" i="33"/>
  <c r="N1684" i="33"/>
  <c r="P1714" i="33"/>
  <c r="O1714" i="33"/>
  <c r="D1716" i="33"/>
  <c r="D1717" i="33"/>
  <c r="D1718" i="33"/>
  <c r="I1714" i="33"/>
  <c r="N1712" i="33"/>
  <c r="J1739" i="33"/>
  <c r="P1740" i="33"/>
  <c r="O1740" i="33"/>
  <c r="G1743" i="33"/>
  <c r="L1743" i="33"/>
  <c r="N1738" i="33"/>
  <c r="P1768" i="33"/>
  <c r="D1770" i="33"/>
  <c r="D1771" i="33"/>
  <c r="D1772" i="33"/>
  <c r="I1768" i="33"/>
  <c r="N1766" i="33"/>
  <c r="D1785" i="33"/>
  <c r="B1792" i="33"/>
  <c r="J1793" i="33"/>
  <c r="P1794" i="33"/>
  <c r="O1794" i="33"/>
  <c r="G1797" i="33"/>
  <c r="L1797" i="33"/>
  <c r="N1792" i="33"/>
  <c r="O1820" i="33"/>
  <c r="Q1820" i="33"/>
  <c r="P1822" i="33"/>
  <c r="O1822" i="33"/>
  <c r="D1824" i="33"/>
  <c r="D1825" i="33"/>
  <c r="D1826" i="33"/>
  <c r="I1822" i="33"/>
  <c r="N1820" i="33"/>
  <c r="D1839" i="33"/>
  <c r="B1846" i="33"/>
  <c r="J1847" i="33"/>
  <c r="P1848" i="33"/>
  <c r="O1848" i="33"/>
  <c r="G1851" i="33"/>
  <c r="L1851" i="33"/>
  <c r="N1846" i="33"/>
  <c r="P1876" i="33"/>
  <c r="D1878" i="33"/>
  <c r="D1879" i="33"/>
  <c r="D1880" i="33"/>
  <c r="I1876" i="33"/>
  <c r="N1874" i="33"/>
  <c r="D1893" i="33"/>
  <c r="B1900" i="33"/>
  <c r="J1901" i="33"/>
  <c r="P1902" i="33"/>
  <c r="G1905" i="33"/>
  <c r="L1905" i="33"/>
  <c r="N1900" i="33"/>
  <c r="P1930" i="33"/>
  <c r="O1930" i="33"/>
  <c r="D1932" i="33"/>
  <c r="D1933" i="33"/>
  <c r="D1934" i="33"/>
  <c r="I1930" i="33"/>
  <c r="N1928" i="33"/>
  <c r="D1947" i="33"/>
  <c r="B1954" i="33"/>
  <c r="D1974" i="33"/>
  <c r="B1981" i="33"/>
  <c r="D2001" i="33"/>
  <c r="B2008" i="33"/>
  <c r="D2028" i="33"/>
  <c r="B2035" i="33"/>
  <c r="D2055" i="33"/>
  <c r="B2062" i="33"/>
  <c r="D2082" i="33"/>
  <c r="B2089" i="33"/>
  <c r="D2109" i="33"/>
  <c r="B2116" i="33"/>
  <c r="D2136" i="33"/>
  <c r="B2143" i="33"/>
  <c r="D2163" i="33"/>
  <c r="B2170" i="33"/>
  <c r="D2190" i="33"/>
  <c r="B2197" i="33"/>
  <c r="D2217" i="33"/>
  <c r="B2224" i="33"/>
  <c r="D2244" i="33"/>
  <c r="B2251" i="33"/>
  <c r="D2271" i="33"/>
  <c r="B2278" i="33"/>
  <c r="D2298" i="33"/>
  <c r="B2305" i="33"/>
  <c r="D2325" i="33"/>
  <c r="B2332" i="33"/>
  <c r="D2352" i="33"/>
  <c r="B2359" i="33"/>
  <c r="D2379" i="33"/>
  <c r="B2386" i="33"/>
  <c r="D2406" i="33"/>
  <c r="B2413" i="33"/>
  <c r="D2433" i="33"/>
  <c r="B2440" i="33"/>
  <c r="D2460" i="33"/>
  <c r="B2467" i="33"/>
  <c r="D2487" i="33"/>
  <c r="B2494" i="33"/>
  <c r="D2514" i="33"/>
  <c r="B2521" i="33"/>
  <c r="D2541" i="33"/>
  <c r="B2548" i="33"/>
  <c r="D2568" i="33"/>
  <c r="B2575" i="33"/>
  <c r="D2595" i="33"/>
  <c r="B2602" i="33"/>
  <c r="D2622" i="33"/>
  <c r="B2629" i="33"/>
  <c r="D2649" i="33"/>
  <c r="B2656" i="33"/>
  <c r="K67" i="15"/>
  <c r="K55" i="15"/>
  <c r="K43" i="15"/>
  <c r="K35" i="15"/>
  <c r="K19" i="15"/>
  <c r="K53" i="15"/>
  <c r="K45" i="15"/>
  <c r="K41" i="15"/>
  <c r="K29" i="15"/>
  <c r="S2143" i="33"/>
  <c r="K83" i="15"/>
  <c r="GD102" i="25"/>
  <c r="I2688" i="33"/>
  <c r="I2689" i="33"/>
  <c r="I2690" i="33"/>
  <c r="GC100" i="25"/>
  <c r="S2656" i="33"/>
  <c r="S2629" i="33"/>
  <c r="K91" i="15"/>
  <c r="GD89" i="25"/>
  <c r="N89" i="15"/>
  <c r="S2467" i="33"/>
  <c r="O1928" i="33"/>
  <c r="Q1928" i="33"/>
  <c r="Q1201" i="33"/>
  <c r="O1443" i="33"/>
  <c r="O1227" i="33"/>
  <c r="Q1227" i="33"/>
  <c r="O1119" i="33"/>
  <c r="Q1119" i="33"/>
  <c r="S2279" i="33"/>
  <c r="S2495" i="33"/>
  <c r="DQ22" i="25"/>
  <c r="P64" i="33"/>
  <c r="H691" i="33"/>
  <c r="H583" i="33"/>
  <c r="H584" i="33"/>
  <c r="N2122" i="33"/>
  <c r="P145" i="33"/>
  <c r="K1363" i="33"/>
  <c r="P2394" i="33"/>
  <c r="M691" i="33"/>
  <c r="M692" i="33"/>
  <c r="P2548" i="33"/>
  <c r="H232" i="33"/>
  <c r="H233" i="33"/>
  <c r="H745" i="33"/>
  <c r="H746" i="33"/>
  <c r="H421" i="33"/>
  <c r="P1765" i="33"/>
  <c r="P2035" i="33"/>
  <c r="P1685" i="33"/>
  <c r="P1901" i="33"/>
  <c r="P2495" i="33"/>
  <c r="GF100" i="25"/>
  <c r="R100" i="9"/>
  <c r="S2468" i="33"/>
  <c r="GF98" i="25"/>
  <c r="R98" i="9"/>
  <c r="P2089" i="33"/>
  <c r="GC102" i="25"/>
  <c r="GF83" i="25"/>
  <c r="R87" i="9"/>
  <c r="GF89" i="25"/>
  <c r="GE102" i="25"/>
  <c r="AQ93" i="9"/>
  <c r="DQ19" i="25"/>
  <c r="P226" i="33"/>
  <c r="P307" i="33"/>
  <c r="P982" i="33"/>
  <c r="P1279" i="33"/>
  <c r="P1495" i="33"/>
  <c r="P1630" i="33"/>
  <c r="P281" i="33"/>
  <c r="P2117" i="33"/>
  <c r="GE100" i="25"/>
  <c r="DZ29" i="25"/>
  <c r="S2441" i="33"/>
  <c r="S2445" i="33"/>
  <c r="S2549" i="33"/>
  <c r="P1387" i="33"/>
  <c r="P470" i="33"/>
  <c r="P713" i="33"/>
  <c r="P1712" i="33"/>
  <c r="GG89" i="25"/>
  <c r="GC98" i="25"/>
  <c r="P119" i="33"/>
  <c r="GE83" i="25"/>
  <c r="S2035" i="33"/>
  <c r="S2040" i="33"/>
  <c r="GE98" i="25"/>
  <c r="DQ33" i="25"/>
  <c r="S2521" i="33"/>
  <c r="S2526" i="33"/>
  <c r="O499" i="33"/>
  <c r="L94" i="15"/>
  <c r="M556" i="33"/>
  <c r="M557" i="33"/>
  <c r="M340" i="33"/>
  <c r="M341" i="33"/>
  <c r="M151" i="33"/>
  <c r="M152" i="33"/>
  <c r="S2359" i="33"/>
  <c r="M421" i="33"/>
  <c r="M422" i="33"/>
  <c r="P2090" i="33"/>
  <c r="M70" i="33"/>
  <c r="M71" i="33"/>
  <c r="M529" i="33"/>
  <c r="M530" i="33"/>
  <c r="GD90" i="25"/>
  <c r="N90" i="15"/>
  <c r="GD106" i="25"/>
  <c r="N106" i="15"/>
  <c r="GF96" i="25"/>
  <c r="GF106" i="25"/>
  <c r="GF90" i="25"/>
  <c r="GF94" i="25"/>
  <c r="S2332" i="33"/>
  <c r="GC105" i="25"/>
  <c r="GD105" i="25"/>
  <c r="R105" i="9"/>
  <c r="GF97" i="25"/>
  <c r="GC99" i="25"/>
  <c r="AS91" i="9"/>
  <c r="P91" i="15"/>
  <c r="L95" i="15"/>
  <c r="L104" i="15"/>
  <c r="S2413" i="33"/>
  <c r="S2418" i="33"/>
  <c r="GE90" i="25"/>
  <c r="DQ27" i="25"/>
  <c r="DZ18" i="25"/>
  <c r="DQ18" i="25"/>
  <c r="GF92" i="25"/>
  <c r="K92" i="15"/>
  <c r="J720" i="33"/>
  <c r="K720" i="33"/>
  <c r="O720" i="33"/>
  <c r="Q720" i="33"/>
  <c r="J693" i="33"/>
  <c r="K693" i="33"/>
  <c r="O693" i="33"/>
  <c r="Q693" i="33"/>
  <c r="DQ29" i="25"/>
  <c r="DQ26" i="25"/>
  <c r="AQ98" i="9"/>
  <c r="GD84" i="25"/>
  <c r="N84" i="15"/>
  <c r="S2063" i="33"/>
  <c r="S2067" i="33"/>
  <c r="GF84" i="25"/>
  <c r="GC92" i="25"/>
  <c r="GD92" i="25"/>
  <c r="N92" i="15"/>
  <c r="S2197" i="33"/>
  <c r="S2202" i="33"/>
  <c r="S2387" i="33"/>
  <c r="S2391" i="33"/>
  <c r="S2657" i="33"/>
  <c r="GE105" i="25"/>
  <c r="S2089" i="33"/>
  <c r="S2094" i="33"/>
  <c r="DZ33" i="25"/>
  <c r="S2225" i="33"/>
  <c r="GE91" i="25"/>
  <c r="S2306" i="33"/>
  <c r="GE99" i="25"/>
  <c r="GG99" i="25"/>
  <c r="GC95" i="25"/>
  <c r="GE95" i="25"/>
  <c r="M232" i="33"/>
  <c r="M233" i="33"/>
  <c r="K2579" i="33"/>
  <c r="L96" i="15"/>
  <c r="M103" i="15"/>
  <c r="P801" i="33"/>
  <c r="P693" i="33"/>
  <c r="Q418" i="33"/>
  <c r="M97" i="33"/>
  <c r="M98" i="33"/>
  <c r="N2202" i="33"/>
  <c r="N2203" i="33"/>
  <c r="N2204" i="33"/>
  <c r="M637" i="33"/>
  <c r="P637" i="33"/>
  <c r="M178" i="33"/>
  <c r="M179" i="33"/>
  <c r="J477" i="33"/>
  <c r="K477" i="33"/>
  <c r="O477" i="33"/>
  <c r="Q477" i="33"/>
  <c r="J450" i="33"/>
  <c r="GD83" i="25"/>
  <c r="N83" i="15"/>
  <c r="GC83" i="25"/>
  <c r="J585" i="33"/>
  <c r="S2170" i="33"/>
  <c r="S2360" i="33"/>
  <c r="S2333" i="33"/>
  <c r="S2305" i="33"/>
  <c r="GC93" i="25"/>
  <c r="GG93" i="25"/>
  <c r="S2575" i="33"/>
  <c r="S2580" i="33"/>
  <c r="GG103" i="25"/>
  <c r="GC91" i="25"/>
  <c r="GG91" i="25"/>
  <c r="S2251" i="33"/>
  <c r="S2256" i="33"/>
  <c r="O335" i="33"/>
  <c r="Q335" i="33"/>
  <c r="K234" i="33"/>
  <c r="O234" i="33"/>
  <c r="Q234" i="33"/>
  <c r="L89" i="15"/>
  <c r="M102" i="15"/>
  <c r="K2396" i="33"/>
  <c r="L103" i="15"/>
  <c r="I2446" i="33"/>
  <c r="I2447" i="33"/>
  <c r="AS96" i="9"/>
  <c r="P96" i="15"/>
  <c r="P1981" i="33"/>
  <c r="P2197" i="33"/>
  <c r="R91" i="9"/>
  <c r="R93" i="9"/>
  <c r="R95" i="9"/>
  <c r="R101" i="9"/>
  <c r="K103" i="15"/>
  <c r="AQ104" i="9"/>
  <c r="R104" i="9"/>
  <c r="DQ34" i="25"/>
  <c r="J558" i="33"/>
  <c r="K558" i="33"/>
  <c r="O558" i="33"/>
  <c r="Q558" i="33"/>
  <c r="P855" i="33"/>
  <c r="O687" i="33"/>
  <c r="Q687" i="33"/>
  <c r="Q714" i="33"/>
  <c r="N2392" i="33"/>
  <c r="L2392" i="33"/>
  <c r="M745" i="33"/>
  <c r="M746" i="33"/>
  <c r="M124" i="33"/>
  <c r="M125" i="33"/>
  <c r="P2171" i="33"/>
  <c r="M475" i="33"/>
  <c r="M476" i="33"/>
  <c r="AQ97" i="9"/>
  <c r="J1851" i="33"/>
  <c r="K959" i="33"/>
  <c r="O283" i="33"/>
  <c r="Q283" i="33"/>
  <c r="M286" i="33"/>
  <c r="M287" i="33"/>
  <c r="M718" i="33"/>
  <c r="M719" i="33"/>
  <c r="M610" i="33"/>
  <c r="M611" i="33"/>
  <c r="M205" i="33"/>
  <c r="M206" i="33"/>
  <c r="M259" i="33"/>
  <c r="M260" i="33"/>
  <c r="P1905" i="33"/>
  <c r="M583" i="33"/>
  <c r="M584" i="33"/>
  <c r="P1846" i="33"/>
  <c r="P2062" i="33"/>
  <c r="P2278" i="33"/>
  <c r="P2359" i="33"/>
  <c r="P2144" i="33"/>
  <c r="O83" i="15"/>
  <c r="AS85" i="9"/>
  <c r="P85" i="15"/>
  <c r="O89" i="15"/>
  <c r="AS95" i="9"/>
  <c r="P95" i="15"/>
  <c r="AS103" i="9"/>
  <c r="P103" i="15"/>
  <c r="AQ100" i="9"/>
  <c r="AQ95" i="9"/>
  <c r="AQ87" i="9"/>
  <c r="AQ84" i="9"/>
  <c r="J531" i="33"/>
  <c r="K531" i="33"/>
  <c r="O531" i="33"/>
  <c r="Q531" i="33"/>
  <c r="R85" i="9"/>
  <c r="R84" i="9"/>
  <c r="P906" i="33"/>
  <c r="R89" i="9"/>
  <c r="K97" i="15"/>
  <c r="N88" i="15"/>
  <c r="R88" i="9"/>
  <c r="P909" i="33"/>
  <c r="O715" i="33"/>
  <c r="O525" i="33"/>
  <c r="Q525" i="33"/>
  <c r="O471" i="33"/>
  <c r="Q471" i="33"/>
  <c r="K550" i="33"/>
  <c r="K500" i="33"/>
  <c r="K2207" i="33"/>
  <c r="K2531" i="33"/>
  <c r="K2342" i="33"/>
  <c r="L102" i="15"/>
  <c r="N2257" i="33"/>
  <c r="L2257" i="33"/>
  <c r="P1341" i="33"/>
  <c r="K2687" i="33"/>
  <c r="Q121" i="33"/>
  <c r="Q284" i="33"/>
  <c r="P1684" i="33"/>
  <c r="P2386" i="33"/>
  <c r="P1955" i="33"/>
  <c r="R96" i="9"/>
  <c r="S2224" i="33"/>
  <c r="S2684" i="33"/>
  <c r="K94" i="15"/>
  <c r="O581" i="33"/>
  <c r="Q581" i="33"/>
  <c r="O444" i="33"/>
  <c r="Q444" i="33"/>
  <c r="P2009" i="33"/>
  <c r="P2603" i="33"/>
  <c r="S2548" i="33"/>
  <c r="P204" i="33"/>
  <c r="O68" i="33"/>
  <c r="Q68" i="33"/>
  <c r="I2148" i="33"/>
  <c r="I2149" i="33"/>
  <c r="I2150" i="33"/>
  <c r="K88" i="15"/>
  <c r="K106" i="15"/>
  <c r="K87" i="15"/>
  <c r="K100" i="15"/>
  <c r="P2283" i="33"/>
  <c r="I2635" i="33"/>
  <c r="G2635" i="33"/>
  <c r="G2636" i="33"/>
  <c r="P2205" i="33"/>
  <c r="I2068" i="33"/>
  <c r="I2069" i="33"/>
  <c r="P2664" i="33"/>
  <c r="P2448" i="33"/>
  <c r="P2367" i="33"/>
  <c r="P2313" i="33"/>
  <c r="P2259" i="33"/>
  <c r="I2662" i="33"/>
  <c r="I2663" i="33"/>
  <c r="K1741" i="33"/>
  <c r="O443" i="33"/>
  <c r="Q443" i="33"/>
  <c r="O743" i="33"/>
  <c r="Q743" i="33"/>
  <c r="O336" i="33"/>
  <c r="Q336" i="33"/>
  <c r="J2229" i="33"/>
  <c r="J2230" i="33"/>
  <c r="J2231" i="33"/>
  <c r="O172" i="33"/>
  <c r="Q172" i="33"/>
  <c r="N2581" i="33"/>
  <c r="L2581" i="33"/>
  <c r="P1743" i="33"/>
  <c r="N1419" i="33"/>
  <c r="N1420" i="33"/>
  <c r="N1421" i="33"/>
  <c r="P1611" i="33"/>
  <c r="K1147" i="33"/>
  <c r="I1068" i="33"/>
  <c r="I1069" i="33"/>
  <c r="I1070" i="33"/>
  <c r="K985" i="33"/>
  <c r="O146" i="33"/>
  <c r="Q146" i="33"/>
  <c r="K369" i="33"/>
  <c r="O369" i="33"/>
  <c r="Q369" i="33"/>
  <c r="K261" i="33"/>
  <c r="O261" i="33"/>
  <c r="Q261" i="33"/>
  <c r="O419" i="33"/>
  <c r="Q419" i="33"/>
  <c r="O310" i="33"/>
  <c r="Q310" i="33"/>
  <c r="O793" i="33"/>
  <c r="Q793" i="33"/>
  <c r="O739" i="33"/>
  <c r="Q739" i="33"/>
  <c r="O685" i="33"/>
  <c r="Q685" i="33"/>
  <c r="O307" i="33"/>
  <c r="Q307" i="33"/>
  <c r="K72" i="33"/>
  <c r="O72" i="33"/>
  <c r="Q72" i="33"/>
  <c r="K95" i="33"/>
  <c r="K96" i="33"/>
  <c r="L86" i="15"/>
  <c r="K2552" i="33"/>
  <c r="P2364" i="33"/>
  <c r="M92" i="15"/>
  <c r="L91" i="15"/>
  <c r="N2473" i="33"/>
  <c r="L2473" i="33"/>
  <c r="K990" i="33"/>
  <c r="O990" i="33"/>
  <c r="Q990" i="33"/>
  <c r="P531" i="33"/>
  <c r="N2067" i="33"/>
  <c r="N2068" i="33"/>
  <c r="L2068" i="33"/>
  <c r="P1773" i="33"/>
  <c r="HJ13" i="25"/>
  <c r="P1851" i="33"/>
  <c r="I1932" i="33"/>
  <c r="I1933" i="33"/>
  <c r="I1934" i="33"/>
  <c r="I1824" i="33"/>
  <c r="I1825" i="33"/>
  <c r="I1826" i="33"/>
  <c r="N1527" i="33"/>
  <c r="N1528" i="33"/>
  <c r="N1529" i="33"/>
  <c r="P1608" i="33"/>
  <c r="K1603" i="33"/>
  <c r="K1418" i="33"/>
  <c r="K1229" i="33"/>
  <c r="O874" i="33"/>
  <c r="Q874" i="33"/>
  <c r="Q1283" i="33"/>
  <c r="N1338" i="33"/>
  <c r="N1339" i="33"/>
  <c r="N1340" i="33"/>
  <c r="K1800" i="33"/>
  <c r="O1800" i="33"/>
  <c r="Q1800" i="33"/>
  <c r="K1584" i="33"/>
  <c r="O1584" i="33"/>
  <c r="Q1584" i="33"/>
  <c r="K1206" i="33"/>
  <c r="O1206" i="33"/>
  <c r="Q1206" i="33"/>
  <c r="O1795" i="33"/>
  <c r="Q1795" i="33"/>
  <c r="K1605" i="33"/>
  <c r="J1608" i="33"/>
  <c r="O1608" i="33"/>
  <c r="O1497" i="33"/>
  <c r="Q1497" i="33"/>
  <c r="K1472" i="33"/>
  <c r="O1389" i="33"/>
  <c r="Q1389" i="33"/>
  <c r="K1202" i="33"/>
  <c r="O1360" i="33"/>
  <c r="Q1360" i="33"/>
  <c r="K1040" i="33"/>
  <c r="I801" i="33"/>
  <c r="K1935" i="33"/>
  <c r="O1935" i="33"/>
  <c r="Q1935" i="33"/>
  <c r="O1038" i="33"/>
  <c r="Q1038" i="33"/>
  <c r="K689" i="33"/>
  <c r="K418" i="33"/>
  <c r="K390" i="33"/>
  <c r="O338" i="33"/>
  <c r="K14" i="33"/>
  <c r="O122" i="33"/>
  <c r="Q122" i="33"/>
  <c r="K18" i="33"/>
  <c r="O18" i="33"/>
  <c r="Q18" i="33"/>
  <c r="P1530" i="33"/>
  <c r="Q1364" i="33"/>
  <c r="H2527" i="33"/>
  <c r="H2528" i="33"/>
  <c r="P2040" i="33"/>
  <c r="P2549" i="33"/>
  <c r="J1743" i="33"/>
  <c r="I1716" i="33"/>
  <c r="I1717" i="33"/>
  <c r="G1717" i="33"/>
  <c r="G1718" i="33"/>
  <c r="O1712" i="33"/>
  <c r="Q1712" i="33"/>
  <c r="O1658" i="33"/>
  <c r="Q1658" i="33"/>
  <c r="O1388" i="33"/>
  <c r="Q1388" i="33"/>
  <c r="N43" i="33"/>
  <c r="N44" i="33"/>
  <c r="P1557" i="33"/>
  <c r="O1387" i="33"/>
  <c r="Q1387" i="33"/>
  <c r="O1175" i="33"/>
  <c r="Q1175" i="33"/>
  <c r="O1094" i="33"/>
  <c r="Q1094" i="33"/>
  <c r="O1630" i="33"/>
  <c r="Q1630" i="33"/>
  <c r="K905" i="33"/>
  <c r="K851" i="33"/>
  <c r="N717" i="33"/>
  <c r="N718" i="33"/>
  <c r="L718" i="33"/>
  <c r="O633" i="33"/>
  <c r="Q633" i="33"/>
  <c r="O417" i="33"/>
  <c r="Q417" i="33"/>
  <c r="K202" i="33"/>
  <c r="I150" i="33"/>
  <c r="I151" i="33"/>
  <c r="I152" i="33"/>
  <c r="K1719" i="33"/>
  <c r="O1719" i="33"/>
  <c r="Q1719" i="33"/>
  <c r="K801" i="33"/>
  <c r="O801" i="33"/>
  <c r="Q801" i="33"/>
  <c r="K585" i="33"/>
  <c r="O585" i="33"/>
  <c r="Q585" i="33"/>
  <c r="K982" i="33"/>
  <c r="O770" i="33"/>
  <c r="Q770" i="33"/>
  <c r="O716" i="33"/>
  <c r="Q716" i="33"/>
  <c r="K635" i="33"/>
  <c r="O388" i="33"/>
  <c r="Q388" i="33"/>
  <c r="Q338" i="33"/>
  <c r="K284" i="33"/>
  <c r="K230" i="33"/>
  <c r="K121" i="33"/>
  <c r="O415" i="33"/>
  <c r="Q415" i="33"/>
  <c r="O361" i="33"/>
  <c r="Q361" i="33"/>
  <c r="O253" i="33"/>
  <c r="Q253" i="33"/>
  <c r="O199" i="33"/>
  <c r="Q199" i="33"/>
  <c r="O1009" i="33"/>
  <c r="Q1009" i="33"/>
  <c r="K450" i="33"/>
  <c r="O450" i="33"/>
  <c r="Q450" i="33"/>
  <c r="K145" i="33"/>
  <c r="O37" i="33"/>
  <c r="Q37" i="33"/>
  <c r="O91" i="33"/>
  <c r="Q91" i="33"/>
  <c r="O67" i="33"/>
  <c r="Q67" i="33"/>
  <c r="I2580" i="33"/>
  <c r="I2581" i="33"/>
  <c r="I2582" i="33"/>
  <c r="N2310" i="33"/>
  <c r="P2256" i="33"/>
  <c r="P2365" i="33"/>
  <c r="P1746" i="33"/>
  <c r="I1419" i="33"/>
  <c r="Q1147" i="33"/>
  <c r="P1095" i="33"/>
  <c r="I1095" i="33"/>
  <c r="I1096" i="33"/>
  <c r="I1097" i="33"/>
  <c r="P2634" i="33"/>
  <c r="H2419" i="33"/>
  <c r="H2420" i="33"/>
  <c r="P2067" i="33"/>
  <c r="P2691" i="33"/>
  <c r="P2610" i="33"/>
  <c r="P2637" i="33"/>
  <c r="P2529" i="33"/>
  <c r="N2499" i="33"/>
  <c r="N2500" i="33"/>
  <c r="L2500" i="33"/>
  <c r="P2475" i="33"/>
  <c r="P366" i="33"/>
  <c r="I204" i="33"/>
  <c r="P2279" i="33"/>
  <c r="K1773" i="33"/>
  <c r="O1773" i="33"/>
  <c r="Q1773" i="33"/>
  <c r="DZ69" i="25"/>
  <c r="DQ67" i="25"/>
  <c r="K1503" i="33"/>
  <c r="O1503" i="33"/>
  <c r="Q1503" i="33"/>
  <c r="K1098" i="33"/>
  <c r="O1098" i="33"/>
  <c r="Q1098" i="33"/>
  <c r="K882" i="33"/>
  <c r="O882" i="33"/>
  <c r="Q882" i="33"/>
  <c r="DQ35" i="25"/>
  <c r="H2015" i="33"/>
  <c r="P2014" i="33"/>
  <c r="O1766" i="33"/>
  <c r="Q1766" i="33"/>
  <c r="P1635" i="33"/>
  <c r="J1635" i="33"/>
  <c r="O1635" i="33"/>
  <c r="I1608" i="33"/>
  <c r="I1609" i="33"/>
  <c r="I1610" i="33"/>
  <c r="N1257" i="33"/>
  <c r="N1258" i="33"/>
  <c r="N1259" i="33"/>
  <c r="N1230" i="33"/>
  <c r="N1203" i="33"/>
  <c r="N1204" i="33"/>
  <c r="N1205" i="33"/>
  <c r="K1929" i="33"/>
  <c r="K1903" i="33"/>
  <c r="Q1850" i="33"/>
  <c r="N1773" i="33"/>
  <c r="O1713" i="33"/>
  <c r="Q1713" i="33"/>
  <c r="O1657" i="33"/>
  <c r="Q1657" i="33"/>
  <c r="K1580" i="33"/>
  <c r="K1553" i="33"/>
  <c r="O1526" i="33"/>
  <c r="Q1526" i="33"/>
  <c r="O1471" i="33"/>
  <c r="Q1471" i="33"/>
  <c r="O1441" i="33"/>
  <c r="Q1441" i="33"/>
  <c r="O1333" i="33"/>
  <c r="Q1333" i="33"/>
  <c r="O1279" i="33"/>
  <c r="Q1279" i="33"/>
  <c r="K1255" i="33"/>
  <c r="O1225" i="33"/>
  <c r="Q1225" i="33"/>
  <c r="O1173" i="33"/>
  <c r="Q1173" i="33"/>
  <c r="O1093" i="33"/>
  <c r="Q1093" i="33"/>
  <c r="O877" i="33"/>
  <c r="Q877" i="33"/>
  <c r="O1252" i="33"/>
  <c r="Q1252" i="33"/>
  <c r="O1144" i="33"/>
  <c r="Q1144" i="33"/>
  <c r="H1096" i="33"/>
  <c r="H1097" i="33"/>
  <c r="N825" i="33"/>
  <c r="N826" i="33"/>
  <c r="L826" i="33"/>
  <c r="O823" i="33"/>
  <c r="Q823" i="33"/>
  <c r="O769" i="33"/>
  <c r="I693" i="33"/>
  <c r="P528" i="33"/>
  <c r="N393" i="33"/>
  <c r="N394" i="33"/>
  <c r="N395" i="33"/>
  <c r="O229" i="33"/>
  <c r="Q229" i="33"/>
  <c r="P123" i="33"/>
  <c r="BC7" i="25"/>
  <c r="K1341" i="33"/>
  <c r="O1341" i="33"/>
  <c r="Q1341" i="33"/>
  <c r="K1179" i="33"/>
  <c r="O1179" i="33"/>
  <c r="Q1179" i="33"/>
  <c r="K747" i="33"/>
  <c r="O747" i="33"/>
  <c r="Q747" i="33"/>
  <c r="K797" i="33"/>
  <c r="J663" i="33"/>
  <c r="O663" i="33"/>
  <c r="P609" i="33"/>
  <c r="O472" i="33"/>
  <c r="Q472" i="33"/>
  <c r="K256" i="33"/>
  <c r="O39" i="33"/>
  <c r="Q39" i="33"/>
  <c r="O523" i="33"/>
  <c r="Q523" i="33"/>
  <c r="K928" i="33"/>
  <c r="K396" i="33"/>
  <c r="O396" i="33"/>
  <c r="Q396" i="33"/>
  <c r="K288" i="33"/>
  <c r="O288" i="33"/>
  <c r="Q288" i="33"/>
  <c r="K2336" i="33"/>
  <c r="N2311" i="33"/>
  <c r="L2311" i="33"/>
  <c r="L92" i="15"/>
  <c r="K2261" i="33"/>
  <c r="P1797" i="33"/>
  <c r="I1797" i="33"/>
  <c r="Q1551" i="33"/>
  <c r="M772" i="33"/>
  <c r="M773" i="33"/>
  <c r="M448" i="33"/>
  <c r="M449" i="33"/>
  <c r="P1989" i="33"/>
  <c r="Q203" i="33"/>
  <c r="I42" i="33"/>
  <c r="I43" i="33"/>
  <c r="AS102" i="9"/>
  <c r="P102" i="15"/>
  <c r="AQ86" i="9"/>
  <c r="K90" i="15"/>
  <c r="K85" i="15"/>
  <c r="N1231" i="33"/>
  <c r="L1231" i="33"/>
  <c r="K1873" i="33"/>
  <c r="K1878" i="33"/>
  <c r="I531" i="33"/>
  <c r="O498" i="33"/>
  <c r="Q498" i="33"/>
  <c r="O228" i="33"/>
  <c r="Q228" i="33"/>
  <c r="I1365" i="33"/>
  <c r="I1798" i="33"/>
  <c r="I1799" i="33"/>
  <c r="I1743" i="33"/>
  <c r="I1744" i="33"/>
  <c r="I690" i="33"/>
  <c r="I691" i="33"/>
  <c r="I692" i="33"/>
  <c r="P393" i="33"/>
  <c r="J1230" i="33"/>
  <c r="O1230" i="33"/>
  <c r="P2016" i="33"/>
  <c r="Q500" i="33"/>
  <c r="N2365" i="33"/>
  <c r="L2365" i="33"/>
  <c r="P2440" i="33"/>
  <c r="I1420" i="33"/>
  <c r="I1421" i="33"/>
  <c r="I1366" i="33"/>
  <c r="I1367" i="33"/>
  <c r="J1500" i="33"/>
  <c r="O1500" i="33"/>
  <c r="I1311" i="33"/>
  <c r="I1312" i="33"/>
  <c r="I1313" i="33"/>
  <c r="J1122" i="33"/>
  <c r="O1122" i="33"/>
  <c r="Q1013" i="33"/>
  <c r="P501" i="33"/>
  <c r="I1473" i="33"/>
  <c r="I1474" i="33"/>
  <c r="I1475" i="33"/>
  <c r="I2311" i="33"/>
  <c r="I2312" i="33"/>
  <c r="M1690" i="33"/>
  <c r="M1691" i="33"/>
  <c r="P1689" i="33"/>
  <c r="P2445" i="33"/>
  <c r="Q1661" i="33"/>
  <c r="Q1391" i="33"/>
  <c r="Q878" i="33"/>
  <c r="P2337" i="33"/>
  <c r="N1986" i="33"/>
  <c r="N1987" i="33"/>
  <c r="N1988" i="33"/>
  <c r="O1902" i="33"/>
  <c r="Q1902" i="33"/>
  <c r="J1905" i="33"/>
  <c r="I1878" i="33"/>
  <c r="I1879" i="33"/>
  <c r="G1879" i="33"/>
  <c r="G1880" i="33"/>
  <c r="O1876" i="33"/>
  <c r="Q1876" i="33"/>
  <c r="O1874" i="33"/>
  <c r="Q1874" i="33"/>
  <c r="J1797" i="33"/>
  <c r="I1770" i="33"/>
  <c r="I1771" i="33"/>
  <c r="I1772" i="33"/>
  <c r="O1768" i="33"/>
  <c r="Q1768" i="33"/>
  <c r="J1689" i="33"/>
  <c r="O1689" i="33"/>
  <c r="I1662" i="33"/>
  <c r="I1663" i="33"/>
  <c r="G1663" i="33"/>
  <c r="G1664" i="33"/>
  <c r="P1581" i="33"/>
  <c r="O1470" i="33"/>
  <c r="Q1470" i="33"/>
  <c r="O1442" i="33"/>
  <c r="Q1442" i="33"/>
  <c r="O1336" i="33"/>
  <c r="Q1336" i="33"/>
  <c r="N1311" i="33"/>
  <c r="N1312" i="33"/>
  <c r="N1313" i="33"/>
  <c r="O1282" i="33"/>
  <c r="Q1282" i="33"/>
  <c r="O1280" i="33"/>
  <c r="Q1280" i="33"/>
  <c r="O1172" i="33"/>
  <c r="Q1172" i="33"/>
  <c r="N1095" i="33"/>
  <c r="N1096" i="33"/>
  <c r="L1096" i="33"/>
  <c r="K1692" i="33"/>
  <c r="O1692" i="33"/>
  <c r="Q1692" i="33"/>
  <c r="M1015" i="33"/>
  <c r="M1016" i="33"/>
  <c r="O1875" i="33"/>
  <c r="Q1875" i="33"/>
  <c r="Q1821" i="33"/>
  <c r="O1796" i="33"/>
  <c r="Q1796" i="33"/>
  <c r="O1769" i="33"/>
  <c r="Q1769" i="33"/>
  <c r="K1688" i="33"/>
  <c r="K1661" i="33"/>
  <c r="K1579" i="33"/>
  <c r="K1551" i="33"/>
  <c r="P1503" i="33"/>
  <c r="O1499" i="33"/>
  <c r="Q1499" i="33"/>
  <c r="Q1443" i="33"/>
  <c r="K1417" i="33"/>
  <c r="K1391" i="33"/>
  <c r="K1364" i="33"/>
  <c r="N1341" i="33"/>
  <c r="P1287" i="33"/>
  <c r="K1201" i="33"/>
  <c r="P1179" i="33"/>
  <c r="K1117" i="33"/>
  <c r="P1044" i="33"/>
  <c r="I1041" i="33"/>
  <c r="I1042" i="33"/>
  <c r="G1042" i="33"/>
  <c r="G1043" i="33"/>
  <c r="P1041" i="33"/>
  <c r="N1014" i="33"/>
  <c r="N1015" i="33"/>
  <c r="N1016" i="33"/>
  <c r="O1468" i="33"/>
  <c r="Q1468" i="33"/>
  <c r="P744" i="33"/>
  <c r="P636" i="33"/>
  <c r="N609" i="33"/>
  <c r="N610" i="33"/>
  <c r="N611" i="33"/>
  <c r="O607" i="33"/>
  <c r="Q607" i="33"/>
  <c r="O551" i="33"/>
  <c r="Q551" i="33"/>
  <c r="N501" i="33"/>
  <c r="N502" i="33"/>
  <c r="N503" i="33"/>
  <c r="N474" i="33"/>
  <c r="N475" i="33"/>
  <c r="N476" i="33"/>
  <c r="J474" i="33"/>
  <c r="O474" i="33"/>
  <c r="I447" i="33"/>
  <c r="I448" i="33"/>
  <c r="I449" i="33"/>
  <c r="P420" i="33"/>
  <c r="O391" i="33"/>
  <c r="Q391" i="33"/>
  <c r="O337" i="33"/>
  <c r="Q337" i="33"/>
  <c r="N258" i="33"/>
  <c r="N259" i="33"/>
  <c r="O255" i="33"/>
  <c r="Q255" i="33"/>
  <c r="I231" i="33"/>
  <c r="I232" i="33"/>
  <c r="O227" i="33"/>
  <c r="Q227" i="33"/>
  <c r="O94" i="33"/>
  <c r="Q94" i="33"/>
  <c r="K1827" i="33"/>
  <c r="O1827" i="33"/>
  <c r="Q1827" i="33"/>
  <c r="K1665" i="33"/>
  <c r="O1665" i="33"/>
  <c r="Q1665" i="33"/>
  <c r="K1125" i="33"/>
  <c r="O1125" i="33"/>
  <c r="Q1125" i="33"/>
  <c r="K207" i="33"/>
  <c r="O207" i="33"/>
  <c r="Q207" i="33"/>
  <c r="O688" i="33"/>
  <c r="Q688" i="33"/>
  <c r="O660" i="33"/>
  <c r="Q660" i="33"/>
  <c r="J609" i="33"/>
  <c r="O609" i="33"/>
  <c r="O552" i="33"/>
  <c r="Q552" i="33"/>
  <c r="O473" i="33"/>
  <c r="Q473" i="33"/>
  <c r="O364" i="33"/>
  <c r="Q364" i="33"/>
  <c r="O282" i="33"/>
  <c r="Q282" i="33"/>
  <c r="O257" i="33"/>
  <c r="Q257" i="33"/>
  <c r="P234" i="33"/>
  <c r="O118" i="33"/>
  <c r="Q118" i="33"/>
  <c r="O64" i="33"/>
  <c r="Q64" i="33"/>
  <c r="K126" i="33"/>
  <c r="O126" i="33"/>
  <c r="Q126" i="33"/>
  <c r="K342" i="33"/>
  <c r="O342" i="33"/>
  <c r="Q342" i="33"/>
  <c r="K175" i="33"/>
  <c r="O93" i="33"/>
  <c r="Q93" i="33"/>
  <c r="P42" i="33"/>
  <c r="N2661" i="33"/>
  <c r="N2662" i="33"/>
  <c r="L2662" i="33"/>
  <c r="I2472" i="33"/>
  <c r="I2473" i="33"/>
  <c r="I2474" i="33"/>
  <c r="Q1065" i="33"/>
  <c r="H2446" i="33"/>
  <c r="H2338" i="33"/>
  <c r="P2338" i="33"/>
  <c r="P2257" i="33"/>
  <c r="P2178" i="33"/>
  <c r="N2689" i="33"/>
  <c r="N2690" i="33"/>
  <c r="N2608" i="33"/>
  <c r="L2608" i="33"/>
  <c r="I2527" i="33"/>
  <c r="I2528" i="33"/>
  <c r="I2419" i="33"/>
  <c r="I2420" i="33"/>
  <c r="I2094" i="33"/>
  <c r="I2095" i="33"/>
  <c r="G2095" i="33"/>
  <c r="G2096" i="33"/>
  <c r="Q1904" i="33"/>
  <c r="M1663" i="33"/>
  <c r="M1664" i="33"/>
  <c r="Q1553" i="33"/>
  <c r="J1284" i="33"/>
  <c r="O1284" i="33"/>
  <c r="I1257" i="33"/>
  <c r="I1258" i="33"/>
  <c r="P585" i="33"/>
  <c r="I312" i="33"/>
  <c r="I313" i="33"/>
  <c r="P180" i="33"/>
  <c r="I123" i="33"/>
  <c r="I124" i="33"/>
  <c r="G124" i="33"/>
  <c r="G125" i="33"/>
  <c r="P2284" i="33"/>
  <c r="I2202" i="33"/>
  <c r="I2203" i="33"/>
  <c r="G2203" i="33"/>
  <c r="G2204" i="33"/>
  <c r="I2041" i="33"/>
  <c r="G2041" i="33"/>
  <c r="G2042" i="33"/>
  <c r="P2502" i="33"/>
  <c r="P2421" i="33"/>
  <c r="Q256" i="33"/>
  <c r="J1446" i="33"/>
  <c r="O1446" i="33"/>
  <c r="M907" i="33"/>
  <c r="M908" i="33"/>
  <c r="I528" i="33"/>
  <c r="I529" i="33"/>
  <c r="M367" i="33"/>
  <c r="P99" i="33"/>
  <c r="I2338" i="33"/>
  <c r="I2339" i="33"/>
  <c r="P2175" i="33"/>
  <c r="M1312" i="33"/>
  <c r="M1313" i="33"/>
  <c r="P2095" i="33"/>
  <c r="J555" i="33"/>
  <c r="O555" i="33"/>
  <c r="O106" i="15"/>
  <c r="AS90" i="9"/>
  <c r="P90" i="15"/>
  <c r="P1819" i="33"/>
  <c r="P2656" i="33"/>
  <c r="P1847" i="33"/>
  <c r="P2333" i="33"/>
  <c r="AS86" i="9"/>
  <c r="P86" i="15"/>
  <c r="K105" i="15"/>
  <c r="K99" i="15"/>
  <c r="K93" i="15"/>
  <c r="S2686" i="33"/>
  <c r="AQ107" i="9"/>
  <c r="S2551" i="33"/>
  <c r="AQ102" i="9"/>
  <c r="J1824" i="33"/>
  <c r="O1824" i="33"/>
  <c r="I474" i="33"/>
  <c r="I475" i="33"/>
  <c r="I476" i="33"/>
  <c r="K231" i="33"/>
  <c r="P1824" i="33"/>
  <c r="I1581" i="33"/>
  <c r="I1582" i="33"/>
  <c r="G1582" i="33"/>
  <c r="G1583" i="33"/>
  <c r="P1257" i="33"/>
  <c r="P70" i="33"/>
  <c r="P285" i="33"/>
  <c r="N1932" i="33"/>
  <c r="N1933" i="33"/>
  <c r="N1905" i="33"/>
  <c r="N1906" i="33"/>
  <c r="N1878" i="33"/>
  <c r="N1879" i="33"/>
  <c r="N1851" i="33"/>
  <c r="N1852" i="33"/>
  <c r="L1852" i="33"/>
  <c r="N1770" i="33"/>
  <c r="N1771" i="33"/>
  <c r="N1772" i="33"/>
  <c r="I1746" i="33"/>
  <c r="N1743" i="33"/>
  <c r="N1744" i="33"/>
  <c r="L1744" i="33"/>
  <c r="N1716" i="33"/>
  <c r="N1717" i="33"/>
  <c r="N1689" i="33"/>
  <c r="N1690" i="33"/>
  <c r="N1662" i="33"/>
  <c r="N1663" i="33"/>
  <c r="N1635" i="33"/>
  <c r="N1636" i="33"/>
  <c r="N1637" i="33"/>
  <c r="N1554" i="33"/>
  <c r="N1555" i="33"/>
  <c r="I1530" i="33"/>
  <c r="O1496" i="33"/>
  <c r="Q1496" i="33"/>
  <c r="N1473" i="33"/>
  <c r="N1474" i="33"/>
  <c r="N1446" i="33"/>
  <c r="N1447" i="33"/>
  <c r="N1448" i="33"/>
  <c r="N1392" i="33"/>
  <c r="N1393" i="33"/>
  <c r="L1393" i="33"/>
  <c r="N1365" i="33"/>
  <c r="N1366" i="33"/>
  <c r="L1366" i="33"/>
  <c r="N1284" i="33"/>
  <c r="N1285" i="33"/>
  <c r="N1286" i="33"/>
  <c r="O1228" i="33"/>
  <c r="Q1228" i="33"/>
  <c r="N1176" i="33"/>
  <c r="N1177" i="33"/>
  <c r="N1178" i="33"/>
  <c r="O1092" i="33"/>
  <c r="Q1092" i="33"/>
  <c r="K1854" i="33"/>
  <c r="O1854" i="33"/>
  <c r="Q1854" i="33"/>
  <c r="K1638" i="33"/>
  <c r="O1638" i="33"/>
  <c r="Q1638" i="33"/>
  <c r="K1530" i="33"/>
  <c r="O1530" i="33"/>
  <c r="Q1530" i="33"/>
  <c r="K1476" i="33"/>
  <c r="O1476" i="33"/>
  <c r="Q1476" i="33"/>
  <c r="K1422" i="33"/>
  <c r="O1422" i="33"/>
  <c r="Q1422" i="33"/>
  <c r="K1314" i="33"/>
  <c r="O1314" i="33"/>
  <c r="Q1314" i="33"/>
  <c r="K1260" i="33"/>
  <c r="O1260" i="33"/>
  <c r="Q1260" i="33"/>
  <c r="K1152" i="33"/>
  <c r="O1152" i="33"/>
  <c r="Q1152" i="33"/>
  <c r="M1069" i="33"/>
  <c r="M1070" i="33"/>
  <c r="M988" i="33"/>
  <c r="M989" i="33"/>
  <c r="M880" i="33"/>
  <c r="M881" i="33"/>
  <c r="P1935" i="33"/>
  <c r="K1904" i="33"/>
  <c r="H1825" i="33"/>
  <c r="K1823" i="33"/>
  <c r="K1824" i="33"/>
  <c r="O1742" i="33"/>
  <c r="Q1742" i="33"/>
  <c r="J1716" i="33"/>
  <c r="O1716" i="33"/>
  <c r="P1662" i="33"/>
  <c r="O1634" i="33"/>
  <c r="Q1634" i="33"/>
  <c r="P1500" i="33"/>
  <c r="P1395" i="33"/>
  <c r="O1335" i="33"/>
  <c r="Q1335" i="33"/>
  <c r="K1283" i="33"/>
  <c r="K1284" i="33"/>
  <c r="K1256" i="33"/>
  <c r="Q1229" i="33"/>
  <c r="K1148" i="33"/>
  <c r="O1066" i="33"/>
  <c r="Q1066" i="33"/>
  <c r="Q1067" i="33"/>
  <c r="I960" i="33"/>
  <c r="I961" i="33"/>
  <c r="G961" i="33"/>
  <c r="G962" i="33"/>
  <c r="O931" i="33"/>
  <c r="Q931" i="33"/>
  <c r="Q932" i="33"/>
  <c r="O1792" i="33"/>
  <c r="Q1792" i="33"/>
  <c r="O1414" i="33"/>
  <c r="Q1414" i="33"/>
  <c r="K1065" i="33"/>
  <c r="K1068" i="33"/>
  <c r="I825" i="33"/>
  <c r="I826" i="33"/>
  <c r="G826" i="33"/>
  <c r="G827" i="33"/>
  <c r="O821" i="33"/>
  <c r="Q821" i="33"/>
  <c r="Q825" i="33"/>
  <c r="P798" i="33"/>
  <c r="J798" i="33"/>
  <c r="O798" i="33"/>
  <c r="I771" i="33"/>
  <c r="I772" i="33"/>
  <c r="I773" i="33"/>
  <c r="O767" i="33"/>
  <c r="Q767" i="33"/>
  <c r="O741" i="33"/>
  <c r="Q741" i="33"/>
  <c r="I717" i="33"/>
  <c r="I718" i="33"/>
  <c r="G718" i="33"/>
  <c r="G719" i="33"/>
  <c r="O713" i="33"/>
  <c r="Q713" i="33"/>
  <c r="P690" i="33"/>
  <c r="O661" i="33"/>
  <c r="Q661" i="33"/>
  <c r="I555" i="33"/>
  <c r="I556" i="33"/>
  <c r="I557" i="33"/>
  <c r="O309" i="33"/>
  <c r="Q309" i="33"/>
  <c r="I207" i="33"/>
  <c r="N177" i="33"/>
  <c r="N178" i="33"/>
  <c r="N179" i="33"/>
  <c r="O174" i="33"/>
  <c r="Q174" i="33"/>
  <c r="J177" i="33"/>
  <c r="O177" i="33"/>
  <c r="O148" i="33"/>
  <c r="Q148" i="33"/>
  <c r="N96" i="33"/>
  <c r="N97" i="33"/>
  <c r="K1881" i="33"/>
  <c r="O1881" i="33"/>
  <c r="Q1881" i="33"/>
  <c r="K1395" i="33"/>
  <c r="O1395" i="33"/>
  <c r="Q1395" i="33"/>
  <c r="O955" i="33"/>
  <c r="Q955" i="33"/>
  <c r="K315" i="33"/>
  <c r="O315" i="33"/>
  <c r="Q315" i="33"/>
  <c r="K822" i="33"/>
  <c r="K820" i="33"/>
  <c r="O796" i="33"/>
  <c r="Q796" i="33"/>
  <c r="O768" i="33"/>
  <c r="Q768" i="33"/>
  <c r="O742" i="33"/>
  <c r="Q742" i="33"/>
  <c r="K714" i="33"/>
  <c r="K712" i="33"/>
  <c r="P666" i="33"/>
  <c r="O634" i="33"/>
  <c r="Q634" i="33"/>
  <c r="K606" i="33"/>
  <c r="K604" i="33"/>
  <c r="O527" i="33"/>
  <c r="Q527" i="33"/>
  <c r="P396" i="33"/>
  <c r="K392" i="33"/>
  <c r="O365" i="33"/>
  <c r="Q365" i="33"/>
  <c r="H286" i="33"/>
  <c r="H287" i="33"/>
  <c r="K153" i="33"/>
  <c r="O153" i="33"/>
  <c r="Q153" i="33"/>
  <c r="K180" i="33"/>
  <c r="O180" i="33"/>
  <c r="Q180" i="33"/>
  <c r="O850" i="33"/>
  <c r="Q850" i="33"/>
  <c r="K10" i="33"/>
  <c r="N2634" i="33"/>
  <c r="N2635" i="33"/>
  <c r="I2499" i="33"/>
  <c r="I2500" i="33"/>
  <c r="I2501" i="33"/>
  <c r="K2444" i="33"/>
  <c r="I2391" i="33"/>
  <c r="I2392" i="33"/>
  <c r="I2393" i="33"/>
  <c r="M98" i="15"/>
  <c r="P1125" i="33"/>
  <c r="M502" i="33"/>
  <c r="M503" i="33"/>
  <c r="P2553" i="33"/>
  <c r="P2232" i="33"/>
  <c r="I2013" i="33"/>
  <c r="I2014" i="33"/>
  <c r="G2014" i="33"/>
  <c r="G2015" i="33"/>
  <c r="I1905" i="33"/>
  <c r="I1906" i="33"/>
  <c r="I1907" i="33"/>
  <c r="P1881" i="33"/>
  <c r="I1851" i="33"/>
  <c r="I1852" i="33"/>
  <c r="I1853" i="33"/>
  <c r="P1719" i="33"/>
  <c r="Q1659" i="33"/>
  <c r="I1635" i="33"/>
  <c r="I1636" i="33"/>
  <c r="G1636" i="33"/>
  <c r="G1637" i="33"/>
  <c r="I1527" i="33"/>
  <c r="I1528" i="33"/>
  <c r="I1529" i="33"/>
  <c r="Q1363" i="33"/>
  <c r="M1285" i="33"/>
  <c r="M1286" i="33"/>
  <c r="Q689" i="33"/>
  <c r="Q635" i="33"/>
  <c r="P450" i="33"/>
  <c r="M394" i="33"/>
  <c r="M395" i="33"/>
  <c r="Q175" i="33"/>
  <c r="H2311" i="33"/>
  <c r="H1960" i="33"/>
  <c r="H1961" i="33"/>
  <c r="P2340" i="33"/>
  <c r="P2286" i="33"/>
  <c r="K2633" i="33"/>
  <c r="P2583" i="33"/>
  <c r="N2283" i="33"/>
  <c r="N2284" i="33"/>
  <c r="N2285" i="33"/>
  <c r="Q1579" i="33"/>
  <c r="P774" i="33"/>
  <c r="P2070" i="33"/>
  <c r="Q1472" i="33"/>
  <c r="M1636" i="33"/>
  <c r="M1637" i="33"/>
  <c r="P1473" i="33"/>
  <c r="M1204" i="33"/>
  <c r="M1205" i="33"/>
  <c r="P1744" i="33"/>
  <c r="P1636" i="33"/>
  <c r="M1420" i="33"/>
  <c r="M1421" i="33"/>
  <c r="H1258" i="33"/>
  <c r="H1259" i="33"/>
  <c r="N2013" i="33"/>
  <c r="N2014" i="33"/>
  <c r="L2014" i="33"/>
  <c r="P1900" i="33"/>
  <c r="P2332" i="33"/>
  <c r="P2521" i="33"/>
  <c r="H1690" i="33"/>
  <c r="H1691" i="33"/>
  <c r="P2122" i="33"/>
  <c r="P1986" i="33"/>
  <c r="H1906" i="33"/>
  <c r="H1907" i="33"/>
  <c r="P582" i="33"/>
  <c r="O99" i="15"/>
  <c r="P1954" i="33"/>
  <c r="P2575" i="33"/>
  <c r="P1766" i="33"/>
  <c r="P1874" i="33"/>
  <c r="P2063" i="33"/>
  <c r="P2198" i="33"/>
  <c r="O930" i="33"/>
  <c r="Q930" i="33"/>
  <c r="K930" i="33"/>
  <c r="J933" i="33"/>
  <c r="O933" i="33"/>
  <c r="O876" i="33"/>
  <c r="Q876" i="33"/>
  <c r="K876" i="33"/>
  <c r="P504" i="33"/>
  <c r="N504" i="33"/>
  <c r="J1932" i="33"/>
  <c r="O1932" i="33"/>
  <c r="K1927" i="33"/>
  <c r="M1879" i="33"/>
  <c r="M1880" i="33"/>
  <c r="P1878" i="33"/>
  <c r="M1771" i="33"/>
  <c r="M1772" i="33"/>
  <c r="P1770" i="33"/>
  <c r="K1684" i="33"/>
  <c r="O1684" i="33"/>
  <c r="Q1684" i="33"/>
  <c r="K1550" i="33"/>
  <c r="O1550" i="33"/>
  <c r="Q1550" i="33"/>
  <c r="J2661" i="33"/>
  <c r="J2662" i="33"/>
  <c r="J2663" i="33"/>
  <c r="K2660" i="33"/>
  <c r="K1390" i="33"/>
  <c r="O1390" i="33"/>
  <c r="Q1390" i="33"/>
  <c r="K1174" i="33"/>
  <c r="O1174" i="33"/>
  <c r="Q1174" i="33"/>
  <c r="K445" i="33"/>
  <c r="O445" i="33"/>
  <c r="Q445" i="33"/>
  <c r="I18" i="33"/>
  <c r="P18" i="33"/>
  <c r="K1334" i="33"/>
  <c r="K1338" i="33"/>
  <c r="O1334" i="33"/>
  <c r="Q1334" i="33"/>
  <c r="K1200" i="33"/>
  <c r="O1200" i="33"/>
  <c r="Q1200" i="33"/>
  <c r="K1013" i="33"/>
  <c r="J1014" i="33"/>
  <c r="O1014" i="33"/>
  <c r="K875" i="33"/>
  <c r="O875" i="33"/>
  <c r="Q875" i="33"/>
  <c r="J204" i="33"/>
  <c r="O204" i="33"/>
  <c r="K203" i="33"/>
  <c r="P153" i="33"/>
  <c r="I153" i="33"/>
  <c r="K41" i="33"/>
  <c r="J42" i="33"/>
  <c r="O42" i="33"/>
  <c r="H1988" i="33"/>
  <c r="P1987" i="33"/>
  <c r="K957" i="33"/>
  <c r="O957" i="33"/>
  <c r="Q957" i="33"/>
  <c r="H2392" i="33"/>
  <c r="P2391" i="33"/>
  <c r="I1827" i="33"/>
  <c r="P1827" i="33"/>
  <c r="K66" i="33"/>
  <c r="O66" i="33"/>
  <c r="Q66" i="33"/>
  <c r="H2689" i="33"/>
  <c r="P2688" i="33"/>
  <c r="J2526" i="33"/>
  <c r="J2527" i="33"/>
  <c r="J2528" i="33"/>
  <c r="K2525" i="33"/>
  <c r="K201" i="33"/>
  <c r="O201" i="33"/>
  <c r="Q201" i="33"/>
  <c r="K1524" i="33"/>
  <c r="O1524" i="33"/>
  <c r="Q1524" i="33"/>
  <c r="H2473" i="33"/>
  <c r="P2472" i="33"/>
  <c r="K2282" i="33"/>
  <c r="J2283" i="33"/>
  <c r="J2284" i="33"/>
  <c r="J2285" i="33"/>
  <c r="J501" i="33"/>
  <c r="O501" i="33"/>
  <c r="O496" i="33"/>
  <c r="Q496" i="33"/>
  <c r="J2418" i="33"/>
  <c r="J2419" i="33"/>
  <c r="J2420" i="33"/>
  <c r="K2417" i="33"/>
  <c r="J2310" i="33"/>
  <c r="J2311" i="33"/>
  <c r="J2312" i="33"/>
  <c r="K2309" i="33"/>
  <c r="I288" i="33"/>
  <c r="P288" i="33"/>
  <c r="K553" i="33"/>
  <c r="K555" i="33"/>
  <c r="O553" i="33"/>
  <c r="Q553" i="33"/>
  <c r="N105" i="15"/>
  <c r="S2633" i="33"/>
  <c r="S2634" i="33"/>
  <c r="AQ105" i="9"/>
  <c r="S2335" i="33"/>
  <c r="AQ94" i="9"/>
  <c r="J84" i="9"/>
  <c r="M84" i="15"/>
  <c r="S2470" i="33"/>
  <c r="AQ99" i="9"/>
  <c r="O95" i="15"/>
  <c r="P852" i="33"/>
  <c r="P2013" i="33"/>
  <c r="P2015" i="33"/>
  <c r="I1689" i="33"/>
  <c r="I1690" i="33"/>
  <c r="I1691" i="33"/>
  <c r="N558" i="33"/>
  <c r="P558" i="33"/>
  <c r="K1900" i="33"/>
  <c r="O1900" i="33"/>
  <c r="Q1900" i="33"/>
  <c r="K1846" i="33"/>
  <c r="O1846" i="33"/>
  <c r="Q1846" i="33"/>
  <c r="K1552" i="33"/>
  <c r="O1552" i="33"/>
  <c r="Q1552" i="33"/>
  <c r="O1012" i="33"/>
  <c r="Q1012" i="33"/>
  <c r="K1012" i="33"/>
  <c r="I828" i="33"/>
  <c r="P828" i="33"/>
  <c r="O200" i="33"/>
  <c r="Q200" i="33"/>
  <c r="K200" i="33"/>
  <c r="K1121" i="33"/>
  <c r="O1121" i="33"/>
  <c r="Q1121" i="33"/>
  <c r="K1090" i="33"/>
  <c r="O1090" i="33"/>
  <c r="Q1090" i="33"/>
  <c r="K878" i="33"/>
  <c r="J879" i="33"/>
  <c r="O879" i="33"/>
  <c r="O849" i="33"/>
  <c r="Q849" i="33"/>
  <c r="K849" i="33"/>
  <c r="K497" i="33"/>
  <c r="O497" i="33"/>
  <c r="Q497" i="33"/>
  <c r="J339" i="33"/>
  <c r="O339" i="33"/>
  <c r="O334" i="33"/>
  <c r="Q334" i="33"/>
  <c r="J285" i="33"/>
  <c r="O285" i="33"/>
  <c r="O280" i="33"/>
  <c r="Q280" i="33"/>
  <c r="K120" i="33"/>
  <c r="O120" i="33"/>
  <c r="Q120" i="33"/>
  <c r="H800" i="33"/>
  <c r="P799" i="33"/>
  <c r="H422" i="33"/>
  <c r="K1226" i="33"/>
  <c r="K1230" i="33"/>
  <c r="O1226" i="33"/>
  <c r="Q1226" i="33"/>
  <c r="H2608" i="33"/>
  <c r="P2607" i="33"/>
  <c r="H2581" i="33"/>
  <c r="P2580" i="33"/>
  <c r="K1362" i="33"/>
  <c r="O1362" i="33"/>
  <c r="Q1362" i="33"/>
  <c r="O1063" i="33"/>
  <c r="Q1063" i="33"/>
  <c r="J1068" i="33"/>
  <c r="O1068" i="33"/>
  <c r="P342" i="33"/>
  <c r="N342" i="33"/>
  <c r="H1420" i="33"/>
  <c r="P1419" i="33"/>
  <c r="H1312" i="33"/>
  <c r="P1311" i="33"/>
  <c r="H1204" i="33"/>
  <c r="P1203" i="33"/>
  <c r="K1036" i="33"/>
  <c r="O1036" i="33"/>
  <c r="Q1036" i="33"/>
  <c r="O984" i="33"/>
  <c r="Q984" i="33"/>
  <c r="K984" i="33"/>
  <c r="K847" i="33"/>
  <c r="O847" i="33"/>
  <c r="Q847" i="33"/>
  <c r="P720" i="33"/>
  <c r="N720" i="33"/>
  <c r="K658" i="33"/>
  <c r="O658" i="33"/>
  <c r="Q658" i="33"/>
  <c r="K659" i="33"/>
  <c r="O659" i="33"/>
  <c r="Q659" i="33"/>
  <c r="K631" i="33"/>
  <c r="O631" i="33"/>
  <c r="Q631" i="33"/>
  <c r="P612" i="33"/>
  <c r="N612" i="33"/>
  <c r="K605" i="33"/>
  <c r="O605" i="33"/>
  <c r="Q605" i="33"/>
  <c r="K580" i="33"/>
  <c r="O580" i="33"/>
  <c r="Q580" i="33"/>
  <c r="K577" i="33"/>
  <c r="O577" i="33"/>
  <c r="Q577" i="33"/>
  <c r="H475" i="33"/>
  <c r="P474" i="33"/>
  <c r="K446" i="33"/>
  <c r="O446" i="33"/>
  <c r="Q446" i="33"/>
  <c r="P423" i="33"/>
  <c r="I423" i="33"/>
  <c r="P369" i="33"/>
  <c r="I369" i="33"/>
  <c r="H313" i="33"/>
  <c r="P312" i="33"/>
  <c r="K176" i="33"/>
  <c r="O176" i="33"/>
  <c r="Q176" i="33"/>
  <c r="K149" i="33"/>
  <c r="J150" i="33"/>
  <c r="O150" i="33"/>
  <c r="H125" i="33"/>
  <c r="P72" i="33"/>
  <c r="I72" i="33"/>
  <c r="P15" i="33"/>
  <c r="K11" i="33"/>
  <c r="AU6" i="25"/>
  <c r="K1607" i="33"/>
  <c r="O1607" i="33"/>
  <c r="Q1607" i="33"/>
  <c r="K1576" i="33"/>
  <c r="O1576" i="33"/>
  <c r="Q1576" i="33"/>
  <c r="K1416" i="33"/>
  <c r="O1416" i="33"/>
  <c r="Q1416" i="33"/>
  <c r="H1528" i="33"/>
  <c r="P1527" i="33"/>
  <c r="H1366" i="33"/>
  <c r="P1365" i="33"/>
  <c r="K1308" i="33"/>
  <c r="O1308" i="33"/>
  <c r="Q1308" i="33"/>
  <c r="K1120" i="33"/>
  <c r="O1120" i="33"/>
  <c r="Q1120" i="33"/>
  <c r="H1150" i="33"/>
  <c r="P1149" i="33"/>
  <c r="K983" i="33"/>
  <c r="J987" i="33"/>
  <c r="O987" i="33"/>
  <c r="O983" i="33"/>
  <c r="Q983" i="33"/>
  <c r="H692" i="33"/>
  <c r="K469" i="33"/>
  <c r="O469" i="33"/>
  <c r="Q469" i="33"/>
  <c r="P1252" i="33"/>
  <c r="M1258" i="33"/>
  <c r="M1259" i="33"/>
  <c r="DC6" i="25"/>
  <c r="DB57" i="25"/>
  <c r="CY7" i="25"/>
  <c r="H2500" i="33"/>
  <c r="P2499" i="33"/>
  <c r="K1118" i="33"/>
  <c r="O1118" i="33"/>
  <c r="Q1118" i="33"/>
  <c r="K363" i="33"/>
  <c r="O363" i="33"/>
  <c r="Q363" i="33"/>
  <c r="H178" i="33"/>
  <c r="P177" i="33"/>
  <c r="O147" i="33"/>
  <c r="Q147" i="33"/>
  <c r="K147" i="33"/>
  <c r="K1498" i="33"/>
  <c r="O1498" i="33"/>
  <c r="Q1498" i="33"/>
  <c r="K903" i="33"/>
  <c r="O903" i="33"/>
  <c r="Q903" i="33"/>
  <c r="J107" i="9"/>
  <c r="M107" i="15"/>
  <c r="M104" i="15"/>
  <c r="N1824" i="33"/>
  <c r="N1825" i="33"/>
  <c r="N1826" i="33"/>
  <c r="N1797" i="33"/>
  <c r="N1798" i="33"/>
  <c r="L1798" i="33"/>
  <c r="N1608" i="33"/>
  <c r="N1609" i="33"/>
  <c r="N1610" i="33"/>
  <c r="N1581" i="33"/>
  <c r="N1582" i="33"/>
  <c r="N1583" i="33"/>
  <c r="N1500" i="33"/>
  <c r="N1501" i="33"/>
  <c r="N1502" i="33"/>
  <c r="N1149" i="33"/>
  <c r="N1150" i="33"/>
  <c r="L1150" i="33"/>
  <c r="N1122" i="33"/>
  <c r="N1123" i="33"/>
  <c r="N1124" i="33"/>
  <c r="Q1908" i="33"/>
  <c r="O1927" i="33"/>
  <c r="Q1927" i="33"/>
  <c r="N1881" i="33"/>
  <c r="K1849" i="33"/>
  <c r="O1767" i="33"/>
  <c r="Q1767" i="33"/>
  <c r="K1765" i="33"/>
  <c r="K1770" i="33"/>
  <c r="K1711" i="33"/>
  <c r="K1716" i="33"/>
  <c r="O1687" i="33"/>
  <c r="Q1687" i="33"/>
  <c r="K1659" i="33"/>
  <c r="P1665" i="33"/>
  <c r="O1633" i="33"/>
  <c r="Q1633" i="33"/>
  <c r="P1554" i="33"/>
  <c r="O1549" i="33"/>
  <c r="Q1549" i="33"/>
  <c r="J1338" i="33"/>
  <c r="O1338" i="33"/>
  <c r="P963" i="33"/>
  <c r="P960" i="33"/>
  <c r="O41" i="33"/>
  <c r="Q41" i="33"/>
  <c r="O1738" i="33"/>
  <c r="Q1738" i="33"/>
  <c r="O1522" i="33"/>
  <c r="Q1522" i="33"/>
  <c r="N582" i="33"/>
  <c r="N583" i="33"/>
  <c r="O579" i="33"/>
  <c r="Q579" i="33"/>
  <c r="J582" i="33"/>
  <c r="O582" i="33"/>
  <c r="I285" i="33"/>
  <c r="I286" i="33"/>
  <c r="I287" i="33"/>
  <c r="O281" i="33"/>
  <c r="Q281" i="33"/>
  <c r="J258" i="33"/>
  <c r="O258" i="33"/>
  <c r="P69" i="33"/>
  <c r="H1745" i="33"/>
  <c r="K1449" i="33"/>
  <c r="O1449" i="33"/>
  <c r="Q1449" i="33"/>
  <c r="O554" i="33"/>
  <c r="Q554" i="33"/>
  <c r="O526" i="33"/>
  <c r="Q526" i="33"/>
  <c r="K496" i="33"/>
  <c r="O311" i="33"/>
  <c r="Q311" i="33"/>
  <c r="K280" i="33"/>
  <c r="O226" i="33"/>
  <c r="Q226" i="33"/>
  <c r="J231" i="33"/>
  <c r="O231" i="33"/>
  <c r="K828" i="33"/>
  <c r="O828" i="33"/>
  <c r="Q828" i="33"/>
  <c r="I99" i="33"/>
  <c r="H71" i="33"/>
  <c r="I2607" i="33"/>
  <c r="I2608" i="33"/>
  <c r="I2609" i="33"/>
  <c r="I2364" i="33"/>
  <c r="I2365" i="33"/>
  <c r="G2365" i="33"/>
  <c r="G2366" i="33"/>
  <c r="L84" i="15"/>
  <c r="I2554" i="33"/>
  <c r="I2555" i="33"/>
  <c r="P1449" i="33"/>
  <c r="P1233" i="33"/>
  <c r="P2661" i="33"/>
  <c r="P2121" i="33"/>
  <c r="P2094" i="33"/>
  <c r="K2066" i="33"/>
  <c r="J1392" i="33"/>
  <c r="O1392" i="33"/>
  <c r="P1260" i="33"/>
  <c r="J1176" i="33"/>
  <c r="O1176" i="33"/>
  <c r="I1149" i="33"/>
  <c r="I1150" i="33"/>
  <c r="I1151" i="33"/>
  <c r="Q606" i="33"/>
  <c r="Q392" i="33"/>
  <c r="Q95" i="33"/>
  <c r="P2148" i="33"/>
  <c r="H2096" i="33"/>
  <c r="P2556" i="33"/>
  <c r="N2094" i="33"/>
  <c r="N2095" i="33"/>
  <c r="L2095" i="33"/>
  <c r="I1203" i="33"/>
  <c r="I1204" i="33"/>
  <c r="I1205" i="33"/>
  <c r="I1014" i="33"/>
  <c r="I1015" i="33"/>
  <c r="I1016" i="33"/>
  <c r="I1959" i="33"/>
  <c r="I1960" i="33"/>
  <c r="I1961" i="33"/>
  <c r="H1852" i="33"/>
  <c r="P2413" i="33"/>
  <c r="P1982" i="33"/>
  <c r="P2630" i="33"/>
  <c r="K2039" i="33"/>
  <c r="M1906" i="33"/>
  <c r="M1907" i="33"/>
  <c r="S2228" i="33"/>
  <c r="AQ90" i="9"/>
  <c r="S2660" i="33"/>
  <c r="AQ106" i="9"/>
  <c r="N94" i="15"/>
  <c r="R94" i="9"/>
  <c r="N97" i="15"/>
  <c r="R97" i="9"/>
  <c r="N107" i="15"/>
  <c r="R107" i="9"/>
  <c r="J1581" i="33"/>
  <c r="O1581" i="33"/>
  <c r="I1554" i="33"/>
  <c r="I1555" i="33"/>
  <c r="I1556" i="33"/>
  <c r="J1527" i="33"/>
  <c r="I1500" i="33"/>
  <c r="I1501" i="33"/>
  <c r="I1502" i="33"/>
  <c r="J1473" i="33"/>
  <c r="O1473" i="33"/>
  <c r="I1446" i="33"/>
  <c r="I1447" i="33"/>
  <c r="I1448" i="33"/>
  <c r="J1419" i="33"/>
  <c r="O1419" i="33"/>
  <c r="I1392" i="33"/>
  <c r="I1393" i="33"/>
  <c r="I1394" i="33"/>
  <c r="J1365" i="33"/>
  <c r="O1365" i="33"/>
  <c r="I1338" i="33"/>
  <c r="I1339" i="33"/>
  <c r="I1340" i="33"/>
  <c r="J1311" i="33"/>
  <c r="I1284" i="33"/>
  <c r="I1285" i="33"/>
  <c r="I1286" i="33"/>
  <c r="J1257" i="33"/>
  <c r="O1257" i="33"/>
  <c r="I1230" i="33"/>
  <c r="I1231" i="33"/>
  <c r="I1232" i="33"/>
  <c r="J1203" i="33"/>
  <c r="O1203" i="33"/>
  <c r="I1176" i="33"/>
  <c r="I1177" i="33"/>
  <c r="I1178" i="33"/>
  <c r="J1149" i="33"/>
  <c r="O1149" i="33"/>
  <c r="I1122" i="33"/>
  <c r="I1123" i="33"/>
  <c r="I1124" i="33"/>
  <c r="J1095" i="33"/>
  <c r="K1368" i="33"/>
  <c r="O1368" i="33"/>
  <c r="Q1368" i="33"/>
  <c r="Q1605" i="33"/>
  <c r="Q1445" i="33"/>
  <c r="Q1418" i="33"/>
  <c r="Q1337" i="33"/>
  <c r="Q1310" i="33"/>
  <c r="Q1202" i="33"/>
  <c r="I987" i="33"/>
  <c r="I988" i="33"/>
  <c r="I989" i="33"/>
  <c r="I933" i="33"/>
  <c r="I934" i="33"/>
  <c r="I935" i="33"/>
  <c r="N933" i="33"/>
  <c r="N934" i="33"/>
  <c r="N935" i="33"/>
  <c r="I879" i="33"/>
  <c r="I880" i="33"/>
  <c r="I881" i="33"/>
  <c r="Q905" i="33"/>
  <c r="N798" i="33"/>
  <c r="N799" i="33"/>
  <c r="L799" i="33"/>
  <c r="N690" i="33"/>
  <c r="N691" i="33"/>
  <c r="J690" i="33"/>
  <c r="O690" i="33"/>
  <c r="I663" i="33"/>
  <c r="I664" i="33"/>
  <c r="I665" i="33"/>
  <c r="I609" i="33"/>
  <c r="I610" i="33"/>
  <c r="G610" i="33"/>
  <c r="G611" i="33"/>
  <c r="N555" i="33"/>
  <c r="N556" i="33"/>
  <c r="I501" i="33"/>
  <c r="I502" i="33"/>
  <c r="G502" i="33"/>
  <c r="G503" i="33"/>
  <c r="N447" i="33"/>
  <c r="N448" i="33"/>
  <c r="N420" i="33"/>
  <c r="N421" i="33"/>
  <c r="L421" i="33"/>
  <c r="N366" i="33"/>
  <c r="N367" i="33"/>
  <c r="N368" i="33"/>
  <c r="J366" i="33"/>
  <c r="O366" i="33"/>
  <c r="I339" i="33"/>
  <c r="I340" i="33"/>
  <c r="I341" i="33"/>
  <c r="N285" i="33"/>
  <c r="N286" i="33"/>
  <c r="N287" i="33"/>
  <c r="N69" i="33"/>
  <c r="N70" i="33"/>
  <c r="G17" i="33"/>
  <c r="K1611" i="33"/>
  <c r="O1611" i="33"/>
  <c r="Q1611" i="33"/>
  <c r="K1287" i="33"/>
  <c r="O1287" i="33"/>
  <c r="Q1287" i="33"/>
  <c r="K1233" i="33"/>
  <c r="O1233" i="33"/>
  <c r="Q1233" i="33"/>
  <c r="K423" i="33"/>
  <c r="O423" i="33"/>
  <c r="Q423" i="33"/>
  <c r="Q230" i="33"/>
  <c r="K774" i="33"/>
  <c r="O774" i="33"/>
  <c r="Q774" i="33"/>
  <c r="K666" i="33"/>
  <c r="O666" i="33"/>
  <c r="Q666" i="33"/>
  <c r="K612" i="33"/>
  <c r="O612" i="33"/>
  <c r="Q612" i="33"/>
  <c r="K504" i="33"/>
  <c r="O504" i="33"/>
  <c r="Q504" i="33"/>
  <c r="K99" i="33"/>
  <c r="O99" i="33"/>
  <c r="Q99" i="33"/>
  <c r="N2553" i="33"/>
  <c r="N2554" i="33"/>
  <c r="N2555" i="33"/>
  <c r="N2526" i="33"/>
  <c r="N2527" i="33"/>
  <c r="N2528" i="33"/>
  <c r="N2445" i="33"/>
  <c r="N2446" i="33"/>
  <c r="N2447" i="33"/>
  <c r="N2418" i="33"/>
  <c r="N2419" i="33"/>
  <c r="L2419" i="33"/>
  <c r="N2337" i="33"/>
  <c r="N2338" i="33"/>
  <c r="N2339" i="33"/>
  <c r="I2284" i="33"/>
  <c r="G2284" i="33"/>
  <c r="G2285" i="33"/>
  <c r="I2256" i="33"/>
  <c r="I2257" i="33"/>
  <c r="I2258" i="33"/>
  <c r="M1825" i="33"/>
  <c r="M1826" i="33"/>
  <c r="P1800" i="33"/>
  <c r="P1476" i="33"/>
  <c r="P1314" i="33"/>
  <c r="P1098" i="33"/>
  <c r="P477" i="33"/>
  <c r="P315" i="33"/>
  <c r="P261" i="33"/>
  <c r="P126" i="33"/>
  <c r="I2229" i="33"/>
  <c r="I2230" i="33"/>
  <c r="I2231" i="33"/>
  <c r="N2148" i="33"/>
  <c r="N2149" i="33"/>
  <c r="N2150" i="33"/>
  <c r="I2121" i="33"/>
  <c r="I2122" i="33"/>
  <c r="I2123" i="33"/>
  <c r="N2040" i="33"/>
  <c r="N2041" i="33"/>
  <c r="L2041" i="33"/>
  <c r="N1959" i="33"/>
  <c r="N1960" i="33"/>
  <c r="L1960" i="33"/>
  <c r="P1908" i="33"/>
  <c r="P1854" i="33"/>
  <c r="H1798" i="33"/>
  <c r="P1692" i="33"/>
  <c r="P1638" i="33"/>
  <c r="P1582" i="33"/>
  <c r="Q1255" i="33"/>
  <c r="M1177" i="33"/>
  <c r="M1178" i="33"/>
  <c r="K936" i="33"/>
  <c r="O936" i="33"/>
  <c r="Q936" i="33"/>
  <c r="P747" i="33"/>
  <c r="P639" i="33"/>
  <c r="I258" i="33"/>
  <c r="I259" i="33"/>
  <c r="N2175" i="33"/>
  <c r="N2176" i="33"/>
  <c r="N2177" i="33"/>
  <c r="P2151" i="33"/>
  <c r="P2097" i="33"/>
  <c r="P2043" i="33"/>
  <c r="M1528" i="33"/>
  <c r="M1529" i="33"/>
  <c r="K1962" i="33"/>
  <c r="O1962" i="33"/>
  <c r="Q1962" i="33"/>
  <c r="P1792" i="33"/>
  <c r="P2143" i="33"/>
  <c r="P2494" i="33"/>
  <c r="P1932" i="33"/>
  <c r="J1878" i="33"/>
  <c r="O1878" i="33"/>
  <c r="J1770" i="33"/>
  <c r="O1770" i="33"/>
  <c r="P1716" i="33"/>
  <c r="J1662" i="33"/>
  <c r="O1662" i="33"/>
  <c r="J1554" i="33"/>
  <c r="O1554" i="33"/>
  <c r="I798" i="33"/>
  <c r="I799" i="33"/>
  <c r="J771" i="33"/>
  <c r="O771" i="33"/>
  <c r="P717" i="33"/>
  <c r="J717" i="33"/>
  <c r="O717" i="33"/>
  <c r="I582" i="33"/>
  <c r="I583" i="33"/>
  <c r="G583" i="33"/>
  <c r="G584" i="33"/>
  <c r="I69" i="33"/>
  <c r="I70" i="33"/>
  <c r="I71" i="33"/>
  <c r="O15" i="33"/>
  <c r="S2607" i="33"/>
  <c r="S2121" i="33"/>
  <c r="S2499" i="33"/>
  <c r="S2148" i="33"/>
  <c r="R106" i="9"/>
  <c r="J447" i="33"/>
  <c r="O447" i="33"/>
  <c r="DF6" i="25"/>
  <c r="M43" i="33"/>
  <c r="M44" i="33"/>
  <c r="O1931" i="33"/>
  <c r="Q1931" i="33"/>
  <c r="O1715" i="33"/>
  <c r="Q1715" i="33"/>
  <c r="Q1580" i="33"/>
  <c r="P1392" i="33"/>
  <c r="P1284" i="33"/>
  <c r="P1176" i="33"/>
  <c r="Q986" i="33"/>
  <c r="I906" i="33"/>
  <c r="I907" i="33"/>
  <c r="N771" i="33"/>
  <c r="N772" i="33"/>
  <c r="N773" i="33"/>
  <c r="I747" i="33"/>
  <c r="N744" i="33"/>
  <c r="N745" i="33"/>
  <c r="N746" i="33"/>
  <c r="N663" i="33"/>
  <c r="N664" i="33"/>
  <c r="N665" i="33"/>
  <c r="I639" i="33"/>
  <c r="N636" i="33"/>
  <c r="N637" i="33"/>
  <c r="N638" i="33"/>
  <c r="N528" i="33"/>
  <c r="N529" i="33"/>
  <c r="N530" i="33"/>
  <c r="I393" i="33"/>
  <c r="I394" i="33"/>
  <c r="G394" i="33"/>
  <c r="G395" i="33"/>
  <c r="O389" i="33"/>
  <c r="Q389" i="33"/>
  <c r="N339" i="33"/>
  <c r="N340" i="33"/>
  <c r="N341" i="33"/>
  <c r="N312" i="33"/>
  <c r="N313" i="33"/>
  <c r="L313" i="33"/>
  <c r="P258" i="33"/>
  <c r="N231" i="33"/>
  <c r="N232" i="33"/>
  <c r="N233" i="33"/>
  <c r="N204" i="33"/>
  <c r="N205" i="33"/>
  <c r="N206" i="33"/>
  <c r="N150" i="33"/>
  <c r="N151" i="33"/>
  <c r="N152" i="33"/>
  <c r="N123" i="33"/>
  <c r="N124" i="33"/>
  <c r="N125" i="33"/>
  <c r="I96" i="33"/>
  <c r="I97" i="33"/>
  <c r="G97" i="33"/>
  <c r="G98" i="33"/>
  <c r="O92" i="33"/>
  <c r="Q92" i="33"/>
  <c r="N17" i="33"/>
  <c r="H1583" i="33"/>
  <c r="K1557" i="33"/>
  <c r="O1557" i="33"/>
  <c r="Q1557" i="33"/>
  <c r="O901" i="33"/>
  <c r="Q901" i="33"/>
  <c r="N852" i="33"/>
  <c r="N853" i="33"/>
  <c r="L853" i="33"/>
  <c r="K639" i="33"/>
  <c r="O639" i="33"/>
  <c r="Q639" i="33"/>
  <c r="J825" i="33"/>
  <c r="O825" i="33"/>
  <c r="O662" i="33"/>
  <c r="Q662" i="33"/>
  <c r="O608" i="33"/>
  <c r="Q608" i="33"/>
  <c r="O442" i="33"/>
  <c r="Q442" i="33"/>
  <c r="P96" i="33"/>
  <c r="Q149" i="33"/>
  <c r="BS6" i="25"/>
  <c r="K45" i="33"/>
  <c r="O45" i="33"/>
  <c r="Q45" i="33"/>
  <c r="P1584" i="33"/>
  <c r="P1422" i="33"/>
  <c r="P1206" i="33"/>
  <c r="K1017" i="33"/>
  <c r="O1017" i="33"/>
  <c r="Q1017" i="33"/>
  <c r="J393" i="33"/>
  <c r="O393" i="33"/>
  <c r="J96" i="33"/>
  <c r="O96" i="33"/>
  <c r="I2175" i="33"/>
  <c r="I2176" i="33"/>
  <c r="I2177" i="33"/>
  <c r="N86" i="15"/>
  <c r="R86" i="9"/>
  <c r="R90" i="9"/>
  <c r="P825" i="33"/>
  <c r="P45" i="33"/>
  <c r="N1068" i="33"/>
  <c r="N1069" i="33"/>
  <c r="N1070" i="33"/>
  <c r="N987" i="33"/>
  <c r="N988" i="33"/>
  <c r="N989" i="33"/>
  <c r="N879" i="33"/>
  <c r="N880" i="33"/>
  <c r="N881" i="33"/>
  <c r="I744" i="33"/>
  <c r="I745" i="33"/>
  <c r="I746" i="33"/>
  <c r="I636" i="33"/>
  <c r="I637" i="33"/>
  <c r="I638" i="33"/>
  <c r="P447" i="33"/>
  <c r="I420" i="33"/>
  <c r="I421" i="33"/>
  <c r="I422" i="33"/>
  <c r="I366" i="33"/>
  <c r="I367" i="33"/>
  <c r="I368" i="33"/>
  <c r="I177" i="33"/>
  <c r="I178" i="33"/>
  <c r="I179" i="33"/>
  <c r="DB77" i="25"/>
  <c r="DB80" i="25"/>
  <c r="DB76" i="25"/>
  <c r="DB74" i="25"/>
  <c r="DB66" i="25"/>
  <c r="DB64" i="25"/>
  <c r="DB62" i="25"/>
  <c r="DB55" i="25"/>
  <c r="DB51" i="25"/>
  <c r="DB48" i="25"/>
  <c r="DB44" i="25"/>
  <c r="DB39" i="25"/>
  <c r="DB33" i="25"/>
  <c r="DB30" i="25"/>
  <c r="DB27" i="25"/>
  <c r="DB24" i="25"/>
  <c r="DB21" i="25"/>
  <c r="DB59" i="25"/>
  <c r="DB52" i="25"/>
  <c r="DB46" i="25"/>
  <c r="DB42" i="25"/>
  <c r="DB36" i="25"/>
  <c r="DB22" i="25"/>
  <c r="DB79" i="25"/>
  <c r="DB73" i="25"/>
  <c r="DB71" i="25"/>
  <c r="DB68" i="25"/>
  <c r="DB60" i="25"/>
  <c r="DB54" i="25"/>
  <c r="DB38" i="25"/>
  <c r="DB29" i="25"/>
  <c r="DB19" i="25"/>
  <c r="DB25" i="25"/>
  <c r="P1474" i="33"/>
  <c r="DB82" i="25"/>
  <c r="DB75" i="25"/>
  <c r="DB69" i="25"/>
  <c r="DB65" i="25"/>
  <c r="DB63" i="25"/>
  <c r="DB61" i="25"/>
  <c r="DB53" i="25"/>
  <c r="DB49" i="25"/>
  <c r="DB45" i="25"/>
  <c r="DB40" i="25"/>
  <c r="DB37" i="25"/>
  <c r="DB34" i="25"/>
  <c r="DB31" i="25"/>
  <c r="DB28" i="25"/>
  <c r="DB26" i="25"/>
  <c r="DB23" i="25"/>
  <c r="DB56" i="25"/>
  <c r="DB50" i="25"/>
  <c r="DB43" i="25"/>
  <c r="DB41" i="25"/>
  <c r="DB35" i="25"/>
  <c r="DB81" i="25"/>
  <c r="DB78" i="25"/>
  <c r="DB72" i="25"/>
  <c r="DB70" i="25"/>
  <c r="DB67" i="25"/>
  <c r="DB58" i="25"/>
  <c r="DB47" i="25"/>
  <c r="DB32" i="25"/>
  <c r="DB20" i="25"/>
  <c r="DB18" i="25"/>
  <c r="P1446" i="33"/>
  <c r="P1338" i="33"/>
  <c r="P1230" i="33"/>
  <c r="P1122" i="33"/>
  <c r="I205" i="33"/>
  <c r="I206" i="33"/>
  <c r="P771" i="33"/>
  <c r="P663" i="33"/>
  <c r="P555" i="33"/>
  <c r="P339" i="33"/>
  <c r="P231" i="33"/>
  <c r="P150" i="33"/>
  <c r="I1986" i="33"/>
  <c r="I1987" i="33"/>
  <c r="G1987" i="33"/>
  <c r="G1988" i="33"/>
  <c r="P1368" i="33"/>
  <c r="P1152" i="33"/>
  <c r="K795" i="33"/>
  <c r="K1956" i="33"/>
  <c r="O1956" i="33"/>
  <c r="Q1956" i="33"/>
  <c r="Q959" i="33"/>
  <c r="N102" i="15"/>
  <c r="R102" i="9"/>
  <c r="J2472" i="33"/>
  <c r="J2473" i="33"/>
  <c r="J2474" i="33"/>
  <c r="K2471" i="33"/>
  <c r="J2364" i="33"/>
  <c r="J2365" i="33"/>
  <c r="J2366" i="33"/>
  <c r="K2363" i="33"/>
  <c r="J2256" i="33"/>
  <c r="J2257" i="33"/>
  <c r="J2258" i="33"/>
  <c r="K2255" i="33"/>
  <c r="K1959" i="33"/>
  <c r="K2011" i="33"/>
  <c r="O2011" i="33"/>
  <c r="Q2011" i="33"/>
  <c r="P1962" i="33"/>
  <c r="N1962" i="33"/>
  <c r="Q1040" i="33"/>
  <c r="Q1959" i="33"/>
  <c r="BF81" i="25"/>
  <c r="BF78" i="25"/>
  <c r="BF62" i="25"/>
  <c r="CD61" i="25"/>
  <c r="CD33" i="25"/>
  <c r="CD30" i="25"/>
  <c r="CD29" i="25"/>
  <c r="CD28" i="25"/>
  <c r="CD19" i="25"/>
  <c r="CD18" i="25"/>
  <c r="J9" i="9"/>
  <c r="BF80" i="25"/>
  <c r="BF66" i="25"/>
  <c r="BF58" i="25"/>
  <c r="BF41" i="25"/>
  <c r="BF35" i="25"/>
  <c r="BF33" i="25"/>
  <c r="BF21" i="25"/>
  <c r="BF69" i="25"/>
  <c r="CD55" i="25"/>
  <c r="CD52" i="25"/>
  <c r="CD50" i="25"/>
  <c r="CD42" i="25"/>
  <c r="CD78" i="25"/>
  <c r="CD60" i="25"/>
  <c r="CD45" i="25"/>
  <c r="CD35" i="25"/>
  <c r="CB7" i="25"/>
  <c r="K2009" i="33"/>
  <c r="O2009" i="33"/>
  <c r="Q2009" i="33"/>
  <c r="CD76" i="25"/>
  <c r="CD75" i="25"/>
  <c r="CD74" i="25"/>
  <c r="CD73" i="25"/>
  <c r="CD72" i="25"/>
  <c r="CD71" i="25"/>
  <c r="CD69" i="25"/>
  <c r="CD68" i="25"/>
  <c r="CD67" i="25"/>
  <c r="CD66" i="25"/>
  <c r="CD62" i="25"/>
  <c r="CD54" i="25"/>
  <c r="CD48" i="25"/>
  <c r="CD47" i="25"/>
  <c r="CD46" i="25"/>
  <c r="CD37" i="25"/>
  <c r="CD31" i="25"/>
  <c r="CD26" i="25"/>
  <c r="CD25" i="25"/>
  <c r="CD24" i="25"/>
  <c r="CD23" i="25"/>
  <c r="J2013" i="33"/>
  <c r="K2012" i="33"/>
  <c r="BG6" i="25"/>
  <c r="BF36" i="25"/>
  <c r="BF20" i="25"/>
  <c r="CQ6" i="25"/>
  <c r="J1986" i="33"/>
  <c r="O1986" i="33"/>
  <c r="O1985" i="33"/>
  <c r="Q1985" i="33"/>
  <c r="I852" i="33"/>
  <c r="I853" i="33"/>
  <c r="Q1986" i="33"/>
  <c r="Q795" i="33"/>
  <c r="BF82" i="25"/>
  <c r="CD63" i="25"/>
  <c r="CD59" i="25"/>
  <c r="BF46" i="25"/>
  <c r="CD44" i="25"/>
  <c r="CD43" i="25"/>
  <c r="CD41" i="25"/>
  <c r="CD40" i="25"/>
  <c r="CD38" i="25"/>
  <c r="BF37" i="25"/>
  <c r="CD36" i="25"/>
  <c r="CD27" i="25"/>
  <c r="BF24" i="25"/>
  <c r="CD22" i="25"/>
  <c r="CD21" i="25"/>
  <c r="CD20" i="25"/>
  <c r="O2010" i="33"/>
  <c r="Q2010" i="33"/>
  <c r="Q2013" i="33"/>
  <c r="J1959" i="33"/>
  <c r="K1986" i="33"/>
  <c r="BF76" i="25"/>
  <c r="BF75" i="25"/>
  <c r="BF74" i="25"/>
  <c r="BF63" i="25"/>
  <c r="BF60" i="25"/>
  <c r="BF53" i="25"/>
  <c r="BF52" i="25"/>
  <c r="BF50" i="25"/>
  <c r="BF49" i="25"/>
  <c r="BF45" i="25"/>
  <c r="BF44" i="25"/>
  <c r="BF43" i="25"/>
  <c r="BF39" i="25"/>
  <c r="BF29" i="25"/>
  <c r="CD53" i="25"/>
  <c r="CD51" i="25"/>
  <c r="CD49" i="25"/>
  <c r="BF77" i="25"/>
  <c r="CD58" i="25"/>
  <c r="CD39" i="25"/>
  <c r="CD34" i="25"/>
  <c r="J2202" i="33"/>
  <c r="J2203" i="33"/>
  <c r="J2204" i="33"/>
  <c r="K2201" i="33"/>
  <c r="K2147" i="33"/>
  <c r="J2148" i="33"/>
  <c r="J2149" i="33"/>
  <c r="J2150" i="33"/>
  <c r="Q715" i="33"/>
  <c r="Q499" i="33"/>
  <c r="CE6" i="25"/>
  <c r="K2174" i="33"/>
  <c r="J2175" i="33"/>
  <c r="J2176" i="33"/>
  <c r="J2177" i="33"/>
  <c r="I963" i="33"/>
  <c r="N2229" i="33"/>
  <c r="N2230" i="33"/>
  <c r="L2230" i="33"/>
  <c r="CA7" i="25"/>
  <c r="I89" i="9"/>
  <c r="M101" i="15"/>
  <c r="M94" i="15"/>
  <c r="I102" i="9"/>
  <c r="I96" i="9"/>
  <c r="K2585" i="33"/>
  <c r="L83" i="15"/>
  <c r="J83" i="9"/>
  <c r="M2203" i="33"/>
  <c r="P2202" i="33"/>
  <c r="O1011" i="33"/>
  <c r="Q1011" i="33"/>
  <c r="K1011" i="33"/>
  <c r="K1014" i="33"/>
  <c r="O40" i="33"/>
  <c r="Q40" i="33"/>
  <c r="K40" i="33"/>
  <c r="P2635" i="33"/>
  <c r="H2636" i="33"/>
  <c r="P2149" i="33"/>
  <c r="H2150" i="33"/>
  <c r="P2068" i="33"/>
  <c r="H2069" i="33"/>
  <c r="P2041" i="33"/>
  <c r="H2042" i="33"/>
  <c r="Q1930" i="33"/>
  <c r="Q1848" i="33"/>
  <c r="Q1822" i="33"/>
  <c r="Q1824" i="33"/>
  <c r="Q1794" i="33"/>
  <c r="Q1740" i="33"/>
  <c r="Q1714" i="33"/>
  <c r="Q1686" i="33"/>
  <c r="Q1660" i="33"/>
  <c r="Q1632" i="33"/>
  <c r="Q1606" i="33"/>
  <c r="Q1578" i="33"/>
  <c r="Q1444" i="33"/>
  <c r="Q1254" i="33"/>
  <c r="Q1146" i="33"/>
  <c r="P2662" i="33"/>
  <c r="H2663" i="33"/>
  <c r="P2554" i="33"/>
  <c r="H2555" i="33"/>
  <c r="H2230" i="33"/>
  <c r="P2229" i="33"/>
  <c r="P2176" i="33"/>
  <c r="H2177" i="33"/>
  <c r="O38" i="33"/>
  <c r="Q38" i="33"/>
  <c r="K38" i="33"/>
  <c r="N960" i="33"/>
  <c r="N961" i="33"/>
  <c r="L961" i="33"/>
  <c r="I719" i="33"/>
  <c r="N1853" i="33"/>
  <c r="O958" i="33"/>
  <c r="Q958" i="33"/>
  <c r="K958" i="33"/>
  <c r="H1934" i="33"/>
  <c r="P1933" i="33"/>
  <c r="H1880" i="33"/>
  <c r="H1772" i="33"/>
  <c r="H1718" i="33"/>
  <c r="P1717" i="33"/>
  <c r="H1664" i="33"/>
  <c r="H1610" i="33"/>
  <c r="P1609" i="33"/>
  <c r="H1556" i="33"/>
  <c r="P1555" i="33"/>
  <c r="H1502" i="33"/>
  <c r="P1501" i="33"/>
  <c r="H1448" i="33"/>
  <c r="P1447" i="33"/>
  <c r="H1394" i="33"/>
  <c r="P1393" i="33"/>
  <c r="H1340" i="33"/>
  <c r="P1339" i="33"/>
  <c r="P1340" i="33"/>
  <c r="H1286" i="33"/>
  <c r="H1232" i="33"/>
  <c r="P1231" i="33"/>
  <c r="H1178" i="33"/>
  <c r="H1124" i="33"/>
  <c r="P1123" i="33"/>
  <c r="P1124" i="33"/>
  <c r="H988" i="33"/>
  <c r="P987" i="33"/>
  <c r="J960" i="33"/>
  <c r="O956" i="33"/>
  <c r="Q956" i="33"/>
  <c r="K956" i="33"/>
  <c r="H962" i="33"/>
  <c r="P961" i="33"/>
  <c r="H880" i="33"/>
  <c r="P879" i="33"/>
  <c r="J852" i="33"/>
  <c r="O848" i="33"/>
  <c r="Q848" i="33"/>
  <c r="K848" i="33"/>
  <c r="O740" i="33"/>
  <c r="Q740" i="33"/>
  <c r="K740" i="33"/>
  <c r="K744" i="33"/>
  <c r="O632" i="33"/>
  <c r="Q632" i="33"/>
  <c r="K632" i="33"/>
  <c r="O524" i="33"/>
  <c r="Q524" i="33"/>
  <c r="K524" i="33"/>
  <c r="K528" i="33"/>
  <c r="O416" i="33"/>
  <c r="Q416" i="33"/>
  <c r="K416" i="33"/>
  <c r="O308" i="33"/>
  <c r="Q308" i="33"/>
  <c r="K308" i="33"/>
  <c r="K312" i="33"/>
  <c r="O119" i="33"/>
  <c r="Q119" i="33"/>
  <c r="K119" i="33"/>
  <c r="H773" i="33"/>
  <c r="H719" i="33"/>
  <c r="H665" i="33"/>
  <c r="P664" i="33"/>
  <c r="H611" i="33"/>
  <c r="H557" i="33"/>
  <c r="P556" i="33"/>
  <c r="P557" i="33"/>
  <c r="H503" i="33"/>
  <c r="H449" i="33"/>
  <c r="H395" i="33"/>
  <c r="H341" i="33"/>
  <c r="H152" i="33"/>
  <c r="P151" i="33"/>
  <c r="BD6" i="25"/>
  <c r="BA6" i="25"/>
  <c r="I1044" i="33"/>
  <c r="Q985" i="33"/>
  <c r="K963" i="33"/>
  <c r="O963" i="33"/>
  <c r="Q963" i="33"/>
  <c r="I909" i="33"/>
  <c r="I855" i="33"/>
  <c r="Q797" i="33"/>
  <c r="Q769" i="33"/>
  <c r="N1041" i="33"/>
  <c r="N1042" i="33"/>
  <c r="N906" i="33"/>
  <c r="N907" i="33"/>
  <c r="O852" i="33"/>
  <c r="P1071" i="33"/>
  <c r="P990" i="33"/>
  <c r="P882" i="33"/>
  <c r="J744" i="33"/>
  <c r="O744" i="33"/>
  <c r="J636" i="33"/>
  <c r="O636" i="33"/>
  <c r="J528" i="33"/>
  <c r="O528" i="33"/>
  <c r="J420" i="33"/>
  <c r="O420" i="33"/>
  <c r="J312" i="33"/>
  <c r="O312" i="33"/>
  <c r="P1017" i="33"/>
  <c r="P936" i="33"/>
  <c r="L2122" i="33"/>
  <c r="N2123" i="33"/>
  <c r="O1901" i="33"/>
  <c r="Q1901" i="33"/>
  <c r="K1901" i="33"/>
  <c r="O1847" i="33"/>
  <c r="Q1847" i="33"/>
  <c r="K1847" i="33"/>
  <c r="O1793" i="33"/>
  <c r="Q1793" i="33"/>
  <c r="K1793" i="33"/>
  <c r="K1797" i="33"/>
  <c r="O1739" i="33"/>
  <c r="Q1739" i="33"/>
  <c r="K1739" i="33"/>
  <c r="K1743" i="33"/>
  <c r="O1685" i="33"/>
  <c r="Q1685" i="33"/>
  <c r="K1685" i="33"/>
  <c r="O1631" i="33"/>
  <c r="Q1631" i="33"/>
  <c r="K1631" i="33"/>
  <c r="K1635" i="33"/>
  <c r="O1577" i="33"/>
  <c r="Q1577" i="33"/>
  <c r="K1577" i="33"/>
  <c r="O1523" i="33"/>
  <c r="Q1523" i="33"/>
  <c r="K1523" i="33"/>
  <c r="O1469" i="33"/>
  <c r="Q1469" i="33"/>
  <c r="K1469" i="33"/>
  <c r="K1473" i="33"/>
  <c r="O1415" i="33"/>
  <c r="Q1415" i="33"/>
  <c r="K1415" i="33"/>
  <c r="K1419" i="33"/>
  <c r="O1361" i="33"/>
  <c r="Q1361" i="33"/>
  <c r="K1361" i="33"/>
  <c r="O1307" i="33"/>
  <c r="Q1307" i="33"/>
  <c r="K1307" i="33"/>
  <c r="K1311" i="33"/>
  <c r="O1253" i="33"/>
  <c r="Q1253" i="33"/>
  <c r="K1253" i="33"/>
  <c r="O1199" i="33"/>
  <c r="Q1199" i="33"/>
  <c r="K1199" i="33"/>
  <c r="O1145" i="33"/>
  <c r="Q1145" i="33"/>
  <c r="K1145" i="33"/>
  <c r="O1091" i="33"/>
  <c r="Q1091" i="33"/>
  <c r="K1091" i="33"/>
  <c r="O1039" i="33"/>
  <c r="Q1039" i="33"/>
  <c r="K1039" i="33"/>
  <c r="O904" i="33"/>
  <c r="Q904" i="33"/>
  <c r="K904" i="33"/>
  <c r="H1069" i="33"/>
  <c r="P1068" i="33"/>
  <c r="J1041" i="33"/>
  <c r="O1041" i="33"/>
  <c r="O1037" i="33"/>
  <c r="Q1037" i="33"/>
  <c r="K1037" i="33"/>
  <c r="H1043" i="33"/>
  <c r="P1042" i="33"/>
  <c r="H1015" i="33"/>
  <c r="P1014" i="33"/>
  <c r="H934" i="33"/>
  <c r="P933" i="33"/>
  <c r="J906" i="33"/>
  <c r="O906" i="33"/>
  <c r="O902" i="33"/>
  <c r="Q902" i="33"/>
  <c r="K902" i="33"/>
  <c r="H908" i="33"/>
  <c r="H854" i="33"/>
  <c r="P853" i="33"/>
  <c r="P854" i="33"/>
  <c r="O794" i="33"/>
  <c r="Q794" i="33"/>
  <c r="K794" i="33"/>
  <c r="O686" i="33"/>
  <c r="Q686" i="33"/>
  <c r="K686" i="33"/>
  <c r="O578" i="33"/>
  <c r="Q578" i="33"/>
  <c r="K578" i="33"/>
  <c r="O470" i="33"/>
  <c r="Q470" i="33"/>
  <c r="K470" i="33"/>
  <c r="O362" i="33"/>
  <c r="Q362" i="33"/>
  <c r="K362" i="33"/>
  <c r="O254" i="33"/>
  <c r="Q254" i="33"/>
  <c r="K254" i="33"/>
  <c r="O173" i="33"/>
  <c r="Q173" i="33"/>
  <c r="K173" i="33"/>
  <c r="O65" i="33"/>
  <c r="Q65" i="33"/>
  <c r="K65" i="33"/>
  <c r="H827" i="33"/>
  <c r="P826" i="33"/>
  <c r="H98" i="33"/>
  <c r="H44" i="33"/>
  <c r="H17" i="33"/>
  <c r="CD70" i="25"/>
  <c r="CD64" i="25"/>
  <c r="CD56" i="25"/>
  <c r="CD32" i="25"/>
  <c r="BY6" i="25"/>
  <c r="CD79" i="25"/>
  <c r="CD77" i="25"/>
  <c r="CD65" i="25"/>
  <c r="CB6" i="25"/>
  <c r="BF73" i="25"/>
  <c r="BF61" i="25"/>
  <c r="BF72" i="25"/>
  <c r="BF70" i="25"/>
  <c r="BF68" i="25"/>
  <c r="BF64" i="25"/>
  <c r="BF56" i="25"/>
  <c r="BF51" i="25"/>
  <c r="O1905" i="33"/>
  <c r="O1851" i="33"/>
  <c r="O1797" i="33"/>
  <c r="O1743" i="33"/>
  <c r="O1527" i="33"/>
  <c r="O1311" i="33"/>
  <c r="O1095" i="33"/>
  <c r="K1500" i="33"/>
  <c r="K1446" i="33"/>
  <c r="K1392" i="33"/>
  <c r="K1176" i="33"/>
  <c r="K1044" i="33"/>
  <c r="O1044" i="33"/>
  <c r="Q1044" i="33"/>
  <c r="K909" i="33"/>
  <c r="O909" i="33"/>
  <c r="Q909" i="33"/>
  <c r="K855" i="33"/>
  <c r="O855" i="33"/>
  <c r="Q855" i="33"/>
  <c r="K771" i="33"/>
  <c r="K339" i="33"/>
  <c r="Q1071" i="33"/>
  <c r="J123" i="33"/>
  <c r="J69" i="33"/>
  <c r="DF48" i="25"/>
  <c r="N2501" i="33"/>
  <c r="P340" i="33"/>
  <c r="N314" i="33"/>
  <c r="V2088" i="33"/>
  <c r="I2204" i="33"/>
  <c r="S2661" i="33"/>
  <c r="M95" i="15"/>
  <c r="AS89" i="9"/>
  <c r="P89" i="15"/>
  <c r="S2472" i="33"/>
  <c r="G2446" i="33"/>
  <c r="G2447" i="33"/>
  <c r="BF48" i="25"/>
  <c r="BF40" i="25"/>
  <c r="EI40" i="25"/>
  <c r="BF42" i="25"/>
  <c r="BF65" i="25"/>
  <c r="EJ65" i="25"/>
  <c r="BF67" i="25"/>
  <c r="BF71" i="25"/>
  <c r="EL71" i="25"/>
  <c r="BF54" i="25"/>
  <c r="EK54" i="25"/>
  <c r="K1662" i="33"/>
  <c r="G1312" i="33"/>
  <c r="G1313" i="33"/>
  <c r="Q1176" i="33"/>
  <c r="P2366" i="33"/>
  <c r="Q1878" i="33"/>
  <c r="K987" i="33"/>
  <c r="Q879" i="33"/>
  <c r="S2364" i="33"/>
  <c r="P421" i="33"/>
  <c r="J101" i="9"/>
  <c r="L101" i="15"/>
  <c r="P43" i="33"/>
  <c r="P44" i="33"/>
  <c r="N2258" i="33"/>
  <c r="P610" i="33"/>
  <c r="P611" i="33"/>
  <c r="G1474" i="33"/>
  <c r="G1475" i="33"/>
  <c r="G1933" i="33"/>
  <c r="G1934" i="33"/>
  <c r="G2419" i="33"/>
  <c r="G2420" i="33"/>
  <c r="P2527" i="33"/>
  <c r="P2528" i="33"/>
  <c r="K2288" i="33"/>
  <c r="K2450" i="33"/>
  <c r="M89" i="15"/>
  <c r="V2034" i="33"/>
  <c r="L70" i="33"/>
  <c r="L691" i="33"/>
  <c r="L692" i="33"/>
  <c r="O96" i="15"/>
  <c r="J95" i="9"/>
  <c r="P691" i="33"/>
  <c r="P692" i="33"/>
  <c r="AS101" i="9"/>
  <c r="P101" i="15"/>
  <c r="G232" i="33"/>
  <c r="G233" i="33"/>
  <c r="R83" i="9"/>
  <c r="L1609" i="33"/>
  <c r="L1610" i="33"/>
  <c r="N854" i="33"/>
  <c r="N2096" i="33"/>
  <c r="N2393" i="33"/>
  <c r="N2582" i="33"/>
  <c r="N1367" i="33"/>
  <c r="I1664" i="33"/>
  <c r="J86" i="9"/>
  <c r="M91" i="15"/>
  <c r="M96" i="15"/>
  <c r="P529" i="33"/>
  <c r="P530" i="33"/>
  <c r="J104" i="9"/>
  <c r="O91" i="15"/>
  <c r="G2689" i="33"/>
  <c r="G2690" i="33"/>
  <c r="R92" i="9"/>
  <c r="S2310" i="33"/>
  <c r="P97" i="33"/>
  <c r="P98" i="33"/>
  <c r="P232" i="33"/>
  <c r="P233" i="33"/>
  <c r="N1745" i="33"/>
  <c r="L151" i="33"/>
  <c r="L152" i="33"/>
  <c r="G1501" i="33"/>
  <c r="G1502" i="33"/>
  <c r="I2042" i="33"/>
  <c r="H2447" i="33"/>
  <c r="M638" i="33"/>
  <c r="S2229" i="33"/>
  <c r="P800" i="33"/>
  <c r="AS104" i="9"/>
  <c r="P104" i="15"/>
  <c r="L475" i="33"/>
  <c r="L476" i="33"/>
  <c r="L1987" i="33"/>
  <c r="L1988" i="33"/>
  <c r="L2176" i="33"/>
  <c r="L2177" i="33"/>
  <c r="N2366" i="33"/>
  <c r="G367" i="33"/>
  <c r="G368" i="33"/>
  <c r="L529" i="33"/>
  <c r="P1663" i="33"/>
  <c r="P1664" i="33"/>
  <c r="G448" i="33"/>
  <c r="G449" i="33"/>
  <c r="N1232" i="33"/>
  <c r="I98" i="33"/>
  <c r="L232" i="33"/>
  <c r="L233" i="33"/>
  <c r="L2689" i="33"/>
  <c r="L2690" i="33"/>
  <c r="K2693" i="33"/>
  <c r="I103" i="9"/>
  <c r="I101" i="9"/>
  <c r="I2285" i="33"/>
  <c r="AS87" i="9"/>
  <c r="P87" i="15"/>
  <c r="AS98" i="9"/>
  <c r="P98" i="15"/>
  <c r="G2311" i="33"/>
  <c r="G2312" i="33"/>
  <c r="L97" i="33"/>
  <c r="L98" i="33"/>
  <c r="O104" i="15"/>
  <c r="N2474" i="33"/>
  <c r="G1285" i="33"/>
  <c r="G1286" i="33"/>
  <c r="G2068" i="33"/>
  <c r="G2069" i="33"/>
  <c r="I2636" i="33"/>
  <c r="G2176" i="33"/>
  <c r="G2177" i="33"/>
  <c r="G2662" i="33"/>
  <c r="G2663" i="33"/>
  <c r="V2253" i="33"/>
  <c r="P2419" i="33"/>
  <c r="P2420" i="33"/>
  <c r="K2369" i="33"/>
  <c r="K2612" i="33"/>
  <c r="I92" i="9"/>
  <c r="K2558" i="33"/>
  <c r="I94" i="9"/>
  <c r="I2096" i="33"/>
  <c r="T2155" i="33"/>
  <c r="V2575" i="33"/>
  <c r="V2580" i="33"/>
  <c r="O86" i="15"/>
  <c r="L583" i="33"/>
  <c r="L584" i="33"/>
  <c r="P259" i="33"/>
  <c r="P260" i="33"/>
  <c r="O101" i="15"/>
  <c r="O85" i="15"/>
  <c r="P2339" i="33"/>
  <c r="L610" i="33"/>
  <c r="L611" i="33"/>
  <c r="F2298" i="33"/>
  <c r="O93" i="15"/>
  <c r="AS93" i="9"/>
  <c r="P93" i="15"/>
  <c r="S2337" i="33"/>
  <c r="EI33" i="25"/>
  <c r="P2285" i="33"/>
  <c r="BD7" i="25"/>
  <c r="K690" i="33"/>
  <c r="N2069" i="33"/>
  <c r="L2284" i="33"/>
  <c r="L2285" i="33"/>
  <c r="L9" i="15"/>
  <c r="G691" i="33"/>
  <c r="G692" i="33"/>
  <c r="N422" i="33"/>
  <c r="P1096" i="33"/>
  <c r="P1097" i="33"/>
  <c r="P1610" i="33"/>
  <c r="L286" i="33"/>
  <c r="L287" i="33"/>
  <c r="L1339" i="33"/>
  <c r="I503" i="33"/>
  <c r="G1609" i="33"/>
  <c r="G1610" i="33"/>
  <c r="I1718" i="33"/>
  <c r="P2042" i="33"/>
  <c r="P2069" i="33"/>
  <c r="I91" i="9"/>
  <c r="K2072" i="33"/>
  <c r="G2257" i="33"/>
  <c r="G2258" i="33"/>
  <c r="DF97" i="25"/>
  <c r="DF105" i="25"/>
  <c r="DF90" i="25"/>
  <c r="DF94" i="25"/>
  <c r="DF84" i="25"/>
  <c r="DF100" i="25"/>
  <c r="BF25" i="25"/>
  <c r="EH25" i="25"/>
  <c r="BF27" i="25"/>
  <c r="EK27" i="25"/>
  <c r="BF30" i="25"/>
  <c r="EK30" i="25"/>
  <c r="J8" i="9"/>
  <c r="BF23" i="25"/>
  <c r="EK23" i="25"/>
  <c r="BF18" i="25"/>
  <c r="EK18" i="25"/>
  <c r="BF28" i="25"/>
  <c r="EI28" i="25"/>
  <c r="BF22" i="25"/>
  <c r="EK22" i="25"/>
  <c r="BF34" i="25"/>
  <c r="EL34" i="25"/>
  <c r="BF31" i="25"/>
  <c r="EK31" i="25"/>
  <c r="P205" i="33"/>
  <c r="P206" i="33"/>
  <c r="L745" i="33"/>
  <c r="L746" i="33"/>
  <c r="F2379" i="33"/>
  <c r="AS83" i="9"/>
  <c r="P83" i="15"/>
  <c r="K285" i="33"/>
  <c r="O103" i="15"/>
  <c r="O87" i="15"/>
  <c r="K933" i="33"/>
  <c r="P1637" i="33"/>
  <c r="P745" i="33"/>
  <c r="P746" i="33"/>
  <c r="P2258" i="33"/>
  <c r="K258" i="33"/>
  <c r="K474" i="33"/>
  <c r="N692" i="33"/>
  <c r="N1961" i="33"/>
  <c r="N2663" i="33"/>
  <c r="Q204" i="33"/>
  <c r="Q447" i="33"/>
  <c r="P448" i="33"/>
  <c r="P449" i="33"/>
  <c r="K420" i="33"/>
  <c r="P1556" i="33"/>
  <c r="N1799" i="33"/>
  <c r="N98" i="33"/>
  <c r="G664" i="33"/>
  <c r="G665" i="33"/>
  <c r="G1177" i="33"/>
  <c r="G1178" i="33"/>
  <c r="G1393" i="33"/>
  <c r="G1394" i="33"/>
  <c r="V2683" i="33"/>
  <c r="V2688" i="33"/>
  <c r="K150" i="33"/>
  <c r="G1366" i="33"/>
  <c r="G1367" i="33"/>
  <c r="K1608" i="33"/>
  <c r="P124" i="33"/>
  <c r="P125" i="33"/>
  <c r="G2581" i="33"/>
  <c r="G2582" i="33"/>
  <c r="G2608" i="33"/>
  <c r="G2609" i="33"/>
  <c r="F2190" i="33"/>
  <c r="F2082" i="33"/>
  <c r="P1745" i="33"/>
  <c r="P583" i="33"/>
  <c r="P584" i="33"/>
  <c r="S2688" i="33"/>
  <c r="P2096" i="33"/>
  <c r="G2527" i="33"/>
  <c r="G2528" i="33"/>
  <c r="K393" i="33"/>
  <c r="Q690" i="33"/>
  <c r="I530" i="33"/>
  <c r="G529" i="33"/>
  <c r="G530" i="33"/>
  <c r="P17" i="33"/>
  <c r="L178" i="33"/>
  <c r="L179" i="33"/>
  <c r="P1043" i="33"/>
  <c r="G1096" i="33"/>
  <c r="G1097" i="33"/>
  <c r="G1528" i="33"/>
  <c r="G1529" i="33"/>
  <c r="N2015" i="33"/>
  <c r="N2312" i="33"/>
  <c r="L2446" i="33"/>
  <c r="L2447" i="33"/>
  <c r="P394" i="33"/>
  <c r="P395" i="33"/>
  <c r="P502" i="33"/>
  <c r="P503" i="33"/>
  <c r="P718" i="33"/>
  <c r="P719" i="33"/>
  <c r="P772" i="33"/>
  <c r="P773" i="33"/>
  <c r="K123" i="33"/>
  <c r="L205" i="33"/>
  <c r="L206" i="33"/>
  <c r="K636" i="33"/>
  <c r="L637" i="33"/>
  <c r="L638" i="33"/>
  <c r="O17" i="33"/>
  <c r="G772" i="33"/>
  <c r="G773" i="33"/>
  <c r="L1501" i="33"/>
  <c r="L1502" i="33"/>
  <c r="V2440" i="33"/>
  <c r="V2445" i="33"/>
  <c r="P2177" i="33"/>
  <c r="P2446" i="33"/>
  <c r="P2447" i="33"/>
  <c r="P2636" i="33"/>
  <c r="V2226" i="33"/>
  <c r="F2433" i="33"/>
  <c r="O98" i="15"/>
  <c r="G2473" i="33"/>
  <c r="G2474" i="33"/>
  <c r="G1825" i="33"/>
  <c r="G1826" i="33"/>
  <c r="S2553" i="33"/>
  <c r="O90" i="15"/>
  <c r="O84" i="15"/>
  <c r="AS84" i="9"/>
  <c r="P84" i="15"/>
  <c r="J97" i="9"/>
  <c r="L97" i="15"/>
  <c r="J87" i="9"/>
  <c r="L87" i="15"/>
  <c r="J100" i="9"/>
  <c r="L100" i="15"/>
  <c r="J106" i="9"/>
  <c r="L106" i="15"/>
  <c r="J88" i="9"/>
  <c r="L88" i="15"/>
  <c r="V2415" i="33"/>
  <c r="L1690" i="33"/>
  <c r="L1691" i="33"/>
  <c r="F2217" i="33"/>
  <c r="Q312" i="33"/>
  <c r="Q744" i="33"/>
  <c r="V2550" i="33"/>
  <c r="K798" i="33"/>
  <c r="P341" i="33"/>
  <c r="P665" i="33"/>
  <c r="V2118" i="33"/>
  <c r="DF38" i="25"/>
  <c r="J38" i="9"/>
  <c r="DF47" i="25"/>
  <c r="L47" i="15"/>
  <c r="DF19" i="25"/>
  <c r="O102" i="15"/>
  <c r="AS94" i="9"/>
  <c r="P94" i="15"/>
  <c r="G1420" i="33"/>
  <c r="G1421" i="33"/>
  <c r="I1583" i="33"/>
  <c r="N1151" i="33"/>
  <c r="N1394" i="33"/>
  <c r="DF55" i="25"/>
  <c r="L55" i="15"/>
  <c r="DF79" i="25"/>
  <c r="L79" i="15"/>
  <c r="DF61" i="25"/>
  <c r="L61" i="15"/>
  <c r="K1041" i="33"/>
  <c r="V2307" i="33"/>
  <c r="P1988" i="33"/>
  <c r="BF57" i="25"/>
  <c r="G1798" i="33"/>
  <c r="G1799" i="33"/>
  <c r="Q1446" i="33"/>
  <c r="K1932" i="33"/>
  <c r="L1258" i="33"/>
  <c r="L1259" i="33"/>
  <c r="EK65" i="25"/>
  <c r="Q771" i="33"/>
  <c r="G43" i="33"/>
  <c r="G44" i="33"/>
  <c r="I44" i="33"/>
  <c r="N1556" i="33"/>
  <c r="L1555" i="33"/>
  <c r="L1556" i="33"/>
  <c r="N1664" i="33"/>
  <c r="L1663" i="33"/>
  <c r="L1664" i="33"/>
  <c r="N1718" i="33"/>
  <c r="L1717" i="33"/>
  <c r="L1718" i="33"/>
  <c r="EI24" i="25"/>
  <c r="EK41" i="25"/>
  <c r="P827" i="33"/>
  <c r="I125" i="33"/>
  <c r="G745" i="33"/>
  <c r="G746" i="33"/>
  <c r="N71" i="33"/>
  <c r="N800" i="33"/>
  <c r="K1095" i="33"/>
  <c r="K1149" i="33"/>
  <c r="K1203" i="33"/>
  <c r="K1257" i="33"/>
  <c r="K1365" i="33"/>
  <c r="K1527" i="33"/>
  <c r="K1581" i="33"/>
  <c r="K1689" i="33"/>
  <c r="K1851" i="33"/>
  <c r="K1905" i="33"/>
  <c r="N2042" i="33"/>
  <c r="L2149" i="33"/>
  <c r="O2149" i="33"/>
  <c r="O2150" i="33"/>
  <c r="L2527" i="33"/>
  <c r="L2528" i="33"/>
  <c r="J55" i="9"/>
  <c r="V2172" i="33"/>
  <c r="H1826" i="33"/>
  <c r="L1015" i="33"/>
  <c r="L1016" i="33"/>
  <c r="G1852" i="33"/>
  <c r="G1853" i="33"/>
  <c r="N1097" i="33"/>
  <c r="L1582" i="33"/>
  <c r="L1583" i="33"/>
  <c r="G151" i="33"/>
  <c r="G152" i="33"/>
  <c r="G340" i="33"/>
  <c r="G341" i="33"/>
  <c r="G556" i="33"/>
  <c r="G557" i="33"/>
  <c r="L1447" i="33"/>
  <c r="L1448" i="33"/>
  <c r="L1825" i="33"/>
  <c r="L1826" i="33"/>
  <c r="L340" i="33"/>
  <c r="L341" i="33"/>
  <c r="L664" i="33"/>
  <c r="L665" i="33"/>
  <c r="L772" i="33"/>
  <c r="L773" i="33"/>
  <c r="G1771" i="33"/>
  <c r="G1772" i="33"/>
  <c r="I1880" i="33"/>
  <c r="V2334" i="33"/>
  <c r="P1960" i="33"/>
  <c r="P1961" i="33"/>
  <c r="P2311" i="33"/>
  <c r="P2312" i="33"/>
  <c r="G2554" i="33"/>
  <c r="G2555" i="33"/>
  <c r="I98" i="9"/>
  <c r="I2366" i="33"/>
  <c r="DF103" i="25"/>
  <c r="DF93" i="25"/>
  <c r="DF91" i="25"/>
  <c r="DF88" i="25"/>
  <c r="DF32" i="25"/>
  <c r="DF59" i="25"/>
  <c r="L59" i="15"/>
  <c r="DF46" i="25"/>
  <c r="J46" i="9"/>
  <c r="DF33" i="25"/>
  <c r="G1960" i="33"/>
  <c r="G1961" i="33"/>
  <c r="K501" i="33"/>
  <c r="K15" i="33"/>
  <c r="P422" i="33"/>
  <c r="O94" i="15"/>
  <c r="J85" i="9"/>
  <c r="L85" i="15"/>
  <c r="J90" i="9"/>
  <c r="L90" i="15"/>
  <c r="AS88" i="9"/>
  <c r="P88" i="15"/>
  <c r="O88" i="15"/>
  <c r="EI20" i="25"/>
  <c r="S2173" i="33"/>
  <c r="S2175" i="33"/>
  <c r="AQ88" i="9"/>
  <c r="K447" i="33"/>
  <c r="Q663" i="33"/>
  <c r="Q1068" i="33"/>
  <c r="P71" i="33"/>
  <c r="K663" i="33"/>
  <c r="Q1230" i="33"/>
  <c r="P1583" i="33"/>
  <c r="Q1662" i="33"/>
  <c r="I800" i="33"/>
  <c r="G799" i="33"/>
  <c r="G800" i="33"/>
  <c r="N1934" i="33"/>
  <c r="L1933" i="33"/>
  <c r="L1934" i="33"/>
  <c r="I1745" i="33"/>
  <c r="G1744" i="33"/>
  <c r="G1745" i="33"/>
  <c r="I314" i="33"/>
  <c r="G313" i="33"/>
  <c r="G314" i="33"/>
  <c r="I1259" i="33"/>
  <c r="G1258" i="33"/>
  <c r="G1259" i="33"/>
  <c r="N260" i="33"/>
  <c r="L259" i="33"/>
  <c r="L260" i="33"/>
  <c r="Q933" i="33"/>
  <c r="G205" i="33"/>
  <c r="G206" i="33"/>
  <c r="K69" i="33"/>
  <c r="K582" i="33"/>
  <c r="N584" i="33"/>
  <c r="L934" i="33"/>
  <c r="L935" i="33"/>
  <c r="G1204" i="33"/>
  <c r="G1205" i="33"/>
  <c r="I1637" i="33"/>
  <c r="N2420" i="33"/>
  <c r="N2609" i="33"/>
  <c r="Q528" i="33"/>
  <c r="V2388" i="33"/>
  <c r="P152" i="33"/>
  <c r="P286" i="33"/>
  <c r="P287" i="33"/>
  <c r="I584" i="33"/>
  <c r="L124" i="33"/>
  <c r="L125" i="33"/>
  <c r="P1934" i="33"/>
  <c r="G1690" i="33"/>
  <c r="G1691" i="33"/>
  <c r="L1312" i="33"/>
  <c r="L1313" i="33"/>
  <c r="L1528" i="33"/>
  <c r="L1529" i="33"/>
  <c r="N1691" i="33"/>
  <c r="I233" i="33"/>
  <c r="N719" i="33"/>
  <c r="N827" i="33"/>
  <c r="L1123" i="33"/>
  <c r="L1124" i="33"/>
  <c r="L1771" i="33"/>
  <c r="I17" i="33"/>
  <c r="I395" i="33"/>
  <c r="I611" i="33"/>
  <c r="I827" i="33"/>
  <c r="G1123" i="33"/>
  <c r="G1124" i="33"/>
  <c r="G1231" i="33"/>
  <c r="G1232" i="33"/>
  <c r="G1339" i="33"/>
  <c r="G1340" i="33"/>
  <c r="G1447" i="33"/>
  <c r="G1448" i="33"/>
  <c r="G1555" i="33"/>
  <c r="G1556" i="33"/>
  <c r="G2149" i="33"/>
  <c r="G2150" i="33"/>
  <c r="H2339" i="33"/>
  <c r="Q1608" i="33"/>
  <c r="Q1716" i="33"/>
  <c r="Q1770" i="33"/>
  <c r="Q1014" i="33"/>
  <c r="L2203" i="33"/>
  <c r="L2204" i="33"/>
  <c r="G2338" i="33"/>
  <c r="G2339" i="33"/>
  <c r="G2392" i="33"/>
  <c r="G2393" i="33"/>
  <c r="I1988" i="33"/>
  <c r="G286" i="33"/>
  <c r="G287" i="33"/>
  <c r="K1122" i="33"/>
  <c r="O107" i="15"/>
  <c r="Q1392" i="33"/>
  <c r="P1690" i="33"/>
  <c r="P1691" i="33"/>
  <c r="AS106" i="9"/>
  <c r="P106" i="15"/>
  <c r="G178" i="33"/>
  <c r="G179" i="33"/>
  <c r="Q1122" i="33"/>
  <c r="K204" i="33"/>
  <c r="Q1338" i="33"/>
  <c r="Q1554" i="33"/>
  <c r="F2460" i="33"/>
  <c r="P2123" i="33"/>
  <c r="P1475" i="33"/>
  <c r="G2500" i="33"/>
  <c r="G2501" i="33"/>
  <c r="Q474" i="33"/>
  <c r="Q717" i="33"/>
  <c r="L1177" i="33"/>
  <c r="L1178" i="33"/>
  <c r="L1285" i="33"/>
  <c r="L1286" i="33"/>
  <c r="Q366" i="33"/>
  <c r="P638" i="33"/>
  <c r="Q69" i="33"/>
  <c r="L1474" i="33"/>
  <c r="L1475" i="33"/>
  <c r="N1475" i="33"/>
  <c r="N1880" i="33"/>
  <c r="L1879" i="33"/>
  <c r="L1880" i="33"/>
  <c r="J232" i="33"/>
  <c r="J233" i="33"/>
  <c r="M368" i="33"/>
  <c r="P367" i="33"/>
  <c r="P368" i="33"/>
  <c r="Q1311" i="33"/>
  <c r="Q1419" i="33"/>
  <c r="Q17" i="33"/>
  <c r="Q582" i="33"/>
  <c r="J124" i="33"/>
  <c r="J125" i="33"/>
  <c r="G421" i="33"/>
  <c r="G422" i="33"/>
  <c r="G637" i="33"/>
  <c r="G638" i="33"/>
  <c r="K177" i="33"/>
  <c r="K366" i="33"/>
  <c r="P907" i="33"/>
  <c r="P908" i="33"/>
  <c r="K906" i="33"/>
  <c r="L1069" i="33"/>
  <c r="L1070" i="33"/>
  <c r="G1906" i="33"/>
  <c r="G1907" i="33"/>
  <c r="L2338" i="33"/>
  <c r="L2339" i="33"/>
  <c r="L2554" i="33"/>
  <c r="O2554" i="33"/>
  <c r="O2555" i="33"/>
  <c r="Q231" i="33"/>
  <c r="Q987" i="33"/>
  <c r="V2604" i="33"/>
  <c r="V2280" i="33"/>
  <c r="G70" i="33"/>
  <c r="G71" i="33"/>
  <c r="Q420" i="33"/>
  <c r="Q852" i="33"/>
  <c r="P962" i="33"/>
  <c r="K960" i="33"/>
  <c r="J961" i="33"/>
  <c r="J962" i="33"/>
  <c r="L880" i="33"/>
  <c r="L881" i="33"/>
  <c r="L988" i="33"/>
  <c r="L989" i="33"/>
  <c r="G1150" i="33"/>
  <c r="G1151" i="33"/>
  <c r="L1420" i="33"/>
  <c r="L1421" i="33"/>
  <c r="V2523" i="33"/>
  <c r="Q42" i="33"/>
  <c r="G2230" i="33"/>
  <c r="G2231" i="33"/>
  <c r="P2555" i="33"/>
  <c r="Q1284" i="33"/>
  <c r="P2150" i="33"/>
  <c r="G2122" i="33"/>
  <c r="G2123" i="33"/>
  <c r="I2015" i="33"/>
  <c r="Q258" i="33"/>
  <c r="Q798" i="33"/>
  <c r="P1906" i="33"/>
  <c r="P1907" i="33"/>
  <c r="Q906" i="33"/>
  <c r="L367" i="33"/>
  <c r="L368" i="33"/>
  <c r="Q1203" i="33"/>
  <c r="AS97" i="9"/>
  <c r="P97" i="15"/>
  <c r="Q1932" i="33"/>
  <c r="Q123" i="33"/>
  <c r="Q285" i="33"/>
  <c r="Q339" i="33"/>
  <c r="AS107" i="9"/>
  <c r="P107" i="15"/>
  <c r="O97" i="15"/>
  <c r="K879" i="33"/>
  <c r="K1554" i="33"/>
  <c r="K609" i="33"/>
  <c r="K717" i="33"/>
  <c r="K825" i="33"/>
  <c r="Q1797" i="33"/>
  <c r="Q1095" i="33"/>
  <c r="Q1500" i="33"/>
  <c r="G475" i="33"/>
  <c r="G476" i="33"/>
  <c r="V2145" i="33"/>
  <c r="V2142" i="33"/>
  <c r="G907" i="33"/>
  <c r="G908" i="33"/>
  <c r="I908" i="33"/>
  <c r="N449" i="33"/>
  <c r="L448" i="33"/>
  <c r="L449" i="33"/>
  <c r="N557" i="33"/>
  <c r="L556" i="33"/>
  <c r="L557" i="33"/>
  <c r="N2636" i="33"/>
  <c r="L2635" i="33"/>
  <c r="O2635" i="33"/>
  <c r="O2636" i="33"/>
  <c r="L1906" i="33"/>
  <c r="L1907" i="33"/>
  <c r="N1907" i="33"/>
  <c r="I260" i="33"/>
  <c r="G259" i="33"/>
  <c r="G260" i="33"/>
  <c r="J99" i="9"/>
  <c r="L99" i="15"/>
  <c r="O92" i="15"/>
  <c r="AS92" i="9"/>
  <c r="P92" i="15"/>
  <c r="J105" i="9"/>
  <c r="L105" i="15"/>
  <c r="F2595" i="33"/>
  <c r="J93" i="9"/>
  <c r="L93" i="15"/>
  <c r="S2281" i="33"/>
  <c r="S2283" i="33"/>
  <c r="AQ92" i="9"/>
  <c r="EL35" i="25"/>
  <c r="Q150" i="33"/>
  <c r="J826" i="33"/>
  <c r="J827" i="33"/>
  <c r="BF32" i="25"/>
  <c r="EJ32" i="25"/>
  <c r="BF59" i="25"/>
  <c r="EL59" i="25"/>
  <c r="Q555" i="33"/>
  <c r="Q636" i="33"/>
  <c r="V2496" i="33"/>
  <c r="V2064" i="33"/>
  <c r="K852" i="33"/>
  <c r="P1177" i="33"/>
  <c r="P1178" i="33"/>
  <c r="P1232" i="33"/>
  <c r="P1285" i="33"/>
  <c r="P1286" i="33"/>
  <c r="P1394" i="33"/>
  <c r="P1448" i="33"/>
  <c r="P1502" i="33"/>
  <c r="P1718" i="33"/>
  <c r="P1771" i="33"/>
  <c r="P1772" i="33"/>
  <c r="P1825" i="33"/>
  <c r="P1826" i="33"/>
  <c r="P1879" i="33"/>
  <c r="P1880" i="33"/>
  <c r="L43" i="33"/>
  <c r="L44" i="33"/>
  <c r="L1204" i="33"/>
  <c r="L1205" i="33"/>
  <c r="L1636" i="33"/>
  <c r="L1637" i="33"/>
  <c r="L394" i="33"/>
  <c r="L395" i="33"/>
  <c r="L502" i="33"/>
  <c r="L503" i="33"/>
  <c r="P2663" i="33"/>
  <c r="Q1635" i="33"/>
  <c r="H2312" i="33"/>
  <c r="I107" i="9"/>
  <c r="I95" i="9"/>
  <c r="I104" i="9"/>
  <c r="I84" i="9"/>
  <c r="DF106" i="25"/>
  <c r="DF83" i="25"/>
  <c r="DF95" i="25"/>
  <c r="DF99" i="25"/>
  <c r="DF80" i="25"/>
  <c r="J80" i="9"/>
  <c r="Q96" i="33"/>
  <c r="Q393" i="33"/>
  <c r="Q501" i="33"/>
  <c r="Q609" i="33"/>
  <c r="EK77" i="25"/>
  <c r="DF45" i="25"/>
  <c r="L45" i="15"/>
  <c r="DF50" i="25"/>
  <c r="J50" i="9"/>
  <c r="DF26" i="25"/>
  <c r="J26" i="9"/>
  <c r="DF57" i="25"/>
  <c r="F2541" i="33"/>
  <c r="AS99" i="9"/>
  <c r="P99" i="15"/>
  <c r="O100" i="15"/>
  <c r="AS100" i="9"/>
  <c r="P100" i="15"/>
  <c r="P178" i="33"/>
  <c r="P179" i="33"/>
  <c r="H179" i="33"/>
  <c r="H2501" i="33"/>
  <c r="P2500" i="33"/>
  <c r="P2501" i="33"/>
  <c r="F2676" i="33"/>
  <c r="F2325" i="33"/>
  <c r="J97" i="33"/>
  <c r="J98" i="33"/>
  <c r="Q960" i="33"/>
  <c r="EL50" i="25"/>
  <c r="BF26" i="25"/>
  <c r="EK26" i="25"/>
  <c r="BF38" i="25"/>
  <c r="EK38" i="25"/>
  <c r="N2231" i="33"/>
  <c r="V2144" i="33"/>
  <c r="V2631" i="33"/>
  <c r="P1798" i="33"/>
  <c r="P1799" i="33"/>
  <c r="H1799" i="33"/>
  <c r="O105" i="15"/>
  <c r="AS105" i="9"/>
  <c r="P105" i="15"/>
  <c r="H1853" i="33"/>
  <c r="P1852" i="33"/>
  <c r="P1853" i="33"/>
  <c r="H1151" i="33"/>
  <c r="P1150" i="33"/>
  <c r="P1151" i="33"/>
  <c r="P1366" i="33"/>
  <c r="P1367" i="33"/>
  <c r="H1367" i="33"/>
  <c r="P1528" i="33"/>
  <c r="P1529" i="33"/>
  <c r="H1529" i="33"/>
  <c r="H314" i="33"/>
  <c r="P313" i="33"/>
  <c r="P314" i="33"/>
  <c r="H476" i="33"/>
  <c r="P475" i="33"/>
  <c r="P476" i="33"/>
  <c r="P1204" i="33"/>
  <c r="P1205" i="33"/>
  <c r="H1205" i="33"/>
  <c r="P1312" i="33"/>
  <c r="P1313" i="33"/>
  <c r="H1313" i="33"/>
  <c r="H1421" i="33"/>
  <c r="P1420" i="33"/>
  <c r="P1421" i="33"/>
  <c r="P2581" i="33"/>
  <c r="P2582" i="33"/>
  <c r="H2582" i="33"/>
  <c r="H2609" i="33"/>
  <c r="P2608" i="33"/>
  <c r="P2609" i="33"/>
  <c r="F2514" i="33"/>
  <c r="F2244" i="33"/>
  <c r="F2136" i="33"/>
  <c r="P2473" i="33"/>
  <c r="P2474" i="33"/>
  <c r="H2474" i="33"/>
  <c r="P2689" i="33"/>
  <c r="P2690" i="33"/>
  <c r="H2690" i="33"/>
  <c r="H2393" i="33"/>
  <c r="P2392" i="33"/>
  <c r="P2393" i="33"/>
  <c r="P1258" i="33"/>
  <c r="P1259" i="33"/>
  <c r="EK44" i="25"/>
  <c r="V2147" i="33"/>
  <c r="EI48" i="25"/>
  <c r="EK73" i="25"/>
  <c r="N962" i="33"/>
  <c r="J394" i="33"/>
  <c r="J395" i="33"/>
  <c r="J502" i="33"/>
  <c r="J503" i="33"/>
  <c r="J772" i="33"/>
  <c r="J773" i="33"/>
  <c r="J1123" i="33"/>
  <c r="J1124" i="33"/>
  <c r="J1177" i="33"/>
  <c r="J1178" i="33"/>
  <c r="J1231" i="33"/>
  <c r="J1232" i="33"/>
  <c r="J1285" i="33"/>
  <c r="J1286" i="33"/>
  <c r="J1339" i="33"/>
  <c r="J1340" i="33"/>
  <c r="J1393" i="33"/>
  <c r="J1394" i="33"/>
  <c r="J1447" i="33"/>
  <c r="J1448" i="33"/>
  <c r="J1501" i="33"/>
  <c r="J1502" i="33"/>
  <c r="J1555" i="33"/>
  <c r="J1556" i="33"/>
  <c r="J1609" i="33"/>
  <c r="J1610" i="33"/>
  <c r="J1663" i="33"/>
  <c r="J1664" i="33"/>
  <c r="J1717" i="33"/>
  <c r="J1718" i="33"/>
  <c r="J1771" i="33"/>
  <c r="J1772" i="33"/>
  <c r="J1825" i="33"/>
  <c r="J1826" i="33"/>
  <c r="J1879" i="33"/>
  <c r="J1880" i="33"/>
  <c r="J1933" i="33"/>
  <c r="J1934" i="33"/>
  <c r="V2120" i="33"/>
  <c r="Q1041" i="33"/>
  <c r="O960" i="33"/>
  <c r="I1043" i="33"/>
  <c r="K42" i="33"/>
  <c r="Q1149" i="33"/>
  <c r="Q1257" i="33"/>
  <c r="Q1365" i="33"/>
  <c r="Q1527" i="33"/>
  <c r="Q1743" i="33"/>
  <c r="Q1905" i="33"/>
  <c r="EI43" i="25"/>
  <c r="EK61" i="25"/>
  <c r="J17" i="33"/>
  <c r="K772" i="33"/>
  <c r="K773" i="33"/>
  <c r="K1177" i="33"/>
  <c r="K1178" i="33"/>
  <c r="K1285" i="33"/>
  <c r="K1286" i="33"/>
  <c r="K1393" i="33"/>
  <c r="K1394" i="33"/>
  <c r="K1501" i="33"/>
  <c r="K1502" i="33"/>
  <c r="K1717" i="33"/>
  <c r="K1718" i="33"/>
  <c r="K1825" i="33"/>
  <c r="K1826" i="33"/>
  <c r="BF55" i="25"/>
  <c r="BF19" i="25"/>
  <c r="EK19" i="25"/>
  <c r="EI21" i="25"/>
  <c r="EI29" i="25"/>
  <c r="EI36" i="25"/>
  <c r="BF47" i="25"/>
  <c r="EK47" i="25"/>
  <c r="BF79" i="25"/>
  <c r="CD57" i="25"/>
  <c r="EJ57" i="25"/>
  <c r="Q177" i="33"/>
  <c r="Q1473" i="33"/>
  <c r="Q1581" i="33"/>
  <c r="Q1689" i="33"/>
  <c r="Q1851" i="33"/>
  <c r="V2146" i="33"/>
  <c r="V2143" i="33"/>
  <c r="V2148" i="33"/>
  <c r="J448" i="33"/>
  <c r="J449" i="33"/>
  <c r="J610" i="33"/>
  <c r="J611" i="33"/>
  <c r="J718" i="33"/>
  <c r="J719" i="33"/>
  <c r="V2470" i="33"/>
  <c r="DF81" i="25"/>
  <c r="J81" i="9"/>
  <c r="DF89" i="25"/>
  <c r="DF98" i="25"/>
  <c r="DF107" i="25"/>
  <c r="DF29" i="25"/>
  <c r="DF74" i="25"/>
  <c r="DF76" i="25"/>
  <c r="L76" i="15"/>
  <c r="DF24" i="25"/>
  <c r="L24" i="15"/>
  <c r="DF37" i="25"/>
  <c r="L10" i="15"/>
  <c r="EL39" i="25"/>
  <c r="EK69" i="25"/>
  <c r="EJ37" i="25"/>
  <c r="EJ45" i="25"/>
  <c r="EJ52" i="25"/>
  <c r="EL64" i="25"/>
  <c r="EJ68" i="25"/>
  <c r="EL72" i="25"/>
  <c r="EJ76" i="25"/>
  <c r="EL54" i="25"/>
  <c r="EJ56" i="25"/>
  <c r="EJ60" i="25"/>
  <c r="EL62" i="25"/>
  <c r="EJ66" i="25"/>
  <c r="EL70" i="25"/>
  <c r="EJ74" i="25"/>
  <c r="EL78" i="25"/>
  <c r="EJ51" i="25"/>
  <c r="EL58" i="25"/>
  <c r="V2039" i="33"/>
  <c r="V2038" i="33"/>
  <c r="V2577" i="33"/>
  <c r="I962" i="33"/>
  <c r="DF85" i="25"/>
  <c r="DF101" i="25"/>
  <c r="DF87" i="25"/>
  <c r="DF96" i="25"/>
  <c r="DF104" i="25"/>
  <c r="DF25" i="25"/>
  <c r="DF77" i="25"/>
  <c r="DF27" i="25"/>
  <c r="DF30" i="25"/>
  <c r="J30" i="9"/>
  <c r="DF43" i="25"/>
  <c r="DF52" i="25"/>
  <c r="J52" i="9"/>
  <c r="DF60" i="25"/>
  <c r="L60" i="15"/>
  <c r="DF75" i="25"/>
  <c r="DF23" i="25"/>
  <c r="L14" i="15"/>
  <c r="DF18" i="25"/>
  <c r="L18" i="15"/>
  <c r="DF28" i="25"/>
  <c r="L28" i="15"/>
  <c r="V2656" i="33"/>
  <c r="V2661" i="33"/>
  <c r="V2658" i="33"/>
  <c r="V2659" i="33"/>
  <c r="EI59" i="25"/>
  <c r="EI63" i="25"/>
  <c r="EI67" i="25"/>
  <c r="EI71" i="25"/>
  <c r="EI75" i="25"/>
  <c r="EI79" i="25"/>
  <c r="DF82" i="25"/>
  <c r="DF86" i="25"/>
  <c r="DF92" i="25"/>
  <c r="DF44" i="25"/>
  <c r="L44" i="15"/>
  <c r="DF63" i="25"/>
  <c r="J907" i="33"/>
  <c r="J908" i="33"/>
  <c r="V2657" i="33"/>
  <c r="V2660" i="33"/>
  <c r="V2655" i="33"/>
  <c r="J1042" i="33"/>
  <c r="J1043" i="33"/>
  <c r="K2013" i="33"/>
  <c r="J10" i="9"/>
  <c r="L38" i="15"/>
  <c r="L50" i="15"/>
  <c r="L8" i="15"/>
  <c r="J2014" i="33"/>
  <c r="J2015" i="33"/>
  <c r="O2013" i="33"/>
  <c r="DF64" i="25"/>
  <c r="J1960" i="33"/>
  <c r="O1960" i="33"/>
  <c r="DF20" i="25"/>
  <c r="DF36" i="25"/>
  <c r="DF102" i="25"/>
  <c r="CD80" i="25"/>
  <c r="DF22" i="25"/>
  <c r="DF34" i="25"/>
  <c r="DF40" i="25"/>
  <c r="DF42" i="25"/>
  <c r="DF65" i="25"/>
  <c r="DF67" i="25"/>
  <c r="DF71" i="25"/>
  <c r="DF73" i="25"/>
  <c r="DF31" i="25"/>
  <c r="DF54" i="25"/>
  <c r="DF70" i="25"/>
  <c r="L81" i="15"/>
  <c r="J76" i="9"/>
  <c r="J12" i="9"/>
  <c r="L12" i="15"/>
  <c r="J24" i="9"/>
  <c r="J48" i="9"/>
  <c r="L48" i="15"/>
  <c r="J28" i="9"/>
  <c r="DF39" i="25"/>
  <c r="DF49" i="25"/>
  <c r="DF51" i="25"/>
  <c r="DF53" i="25"/>
  <c r="O1959" i="33"/>
  <c r="J1987" i="33"/>
  <c r="J1988" i="33"/>
  <c r="CD82" i="25"/>
  <c r="EK82" i="25"/>
  <c r="CD81" i="25"/>
  <c r="DF69" i="25"/>
  <c r="DF21" i="25"/>
  <c r="DF35" i="25"/>
  <c r="DF41" i="25"/>
  <c r="DF58" i="25"/>
  <c r="DF66" i="25"/>
  <c r="DF68" i="25"/>
  <c r="DF72" i="25"/>
  <c r="DF56" i="25"/>
  <c r="DF62" i="25"/>
  <c r="DF78" i="25"/>
  <c r="M86" i="15"/>
  <c r="K2126" i="33"/>
  <c r="I86" i="9"/>
  <c r="M2204" i="33"/>
  <c r="P2203" i="33"/>
  <c r="P2204" i="33"/>
  <c r="M83" i="15"/>
  <c r="I83" i="9"/>
  <c r="K2045" i="33"/>
  <c r="P2230" i="33"/>
  <c r="P2231" i="33"/>
  <c r="H2231" i="33"/>
  <c r="EH34" i="25"/>
  <c r="EJ34" i="25"/>
  <c r="EJ42" i="25"/>
  <c r="EK42" i="25"/>
  <c r="EL42" i="25"/>
  <c r="EH42" i="25"/>
  <c r="EI42" i="25"/>
  <c r="EL46" i="25"/>
  <c r="EH46" i="25"/>
  <c r="EI46" i="25"/>
  <c r="EJ46" i="25"/>
  <c r="EK46" i="25"/>
  <c r="EL53" i="25"/>
  <c r="EH53" i="25"/>
  <c r="EI53" i="25"/>
  <c r="EJ53" i="25"/>
  <c r="EK53" i="25"/>
  <c r="EJ55" i="25"/>
  <c r="EK55" i="25"/>
  <c r="EL55" i="25"/>
  <c r="EH55" i="25"/>
  <c r="EI55" i="25"/>
  <c r="EJ49" i="25"/>
  <c r="EK49" i="25"/>
  <c r="EL49" i="25"/>
  <c r="EH49" i="25"/>
  <c r="EI49" i="25"/>
  <c r="EK32" i="25"/>
  <c r="P934" i="33"/>
  <c r="P935" i="33"/>
  <c r="H935" i="33"/>
  <c r="P1015" i="33"/>
  <c r="P1016" i="33"/>
  <c r="H1016" i="33"/>
  <c r="L1961" i="33"/>
  <c r="L2015" i="33"/>
  <c r="O2041" i="33"/>
  <c r="O2042" i="33"/>
  <c r="L2042" i="33"/>
  <c r="O2068" i="33"/>
  <c r="O2069" i="33"/>
  <c r="L2069" i="33"/>
  <c r="O2095" i="33"/>
  <c r="O2096" i="33"/>
  <c r="L2096" i="33"/>
  <c r="O2122" i="33"/>
  <c r="O2123" i="33"/>
  <c r="L2123" i="33"/>
  <c r="O2230" i="33"/>
  <c r="O2231" i="33"/>
  <c r="L2231" i="33"/>
  <c r="O2257" i="33"/>
  <c r="O2258" i="33"/>
  <c r="L2258" i="33"/>
  <c r="O2311" i="33"/>
  <c r="O2312" i="33"/>
  <c r="L2312" i="33"/>
  <c r="O2338" i="33"/>
  <c r="O2339" i="33"/>
  <c r="O2365" i="33"/>
  <c r="O2366" i="33"/>
  <c r="L2366" i="33"/>
  <c r="O2392" i="33"/>
  <c r="O2393" i="33"/>
  <c r="L2393" i="33"/>
  <c r="O2419" i="33"/>
  <c r="O2420" i="33"/>
  <c r="L2420" i="33"/>
  <c r="O2473" i="33"/>
  <c r="O2474" i="33"/>
  <c r="L2474" i="33"/>
  <c r="O2500" i="33"/>
  <c r="O2501" i="33"/>
  <c r="L2501" i="33"/>
  <c r="O2581" i="33"/>
  <c r="O2582" i="33"/>
  <c r="L2582" i="33"/>
  <c r="O2608" i="33"/>
  <c r="O2609" i="33"/>
  <c r="L2609" i="33"/>
  <c r="O2662" i="33"/>
  <c r="O2663" i="33"/>
  <c r="L2663" i="33"/>
  <c r="L314" i="33"/>
  <c r="L422" i="33"/>
  <c r="L530" i="33"/>
  <c r="P988" i="33"/>
  <c r="P989" i="33"/>
  <c r="H989" i="33"/>
  <c r="L1097" i="33"/>
  <c r="L1151" i="33"/>
  <c r="L1367" i="33"/>
  <c r="L1745" i="33"/>
  <c r="L1799" i="33"/>
  <c r="L1853" i="33"/>
  <c r="L719" i="33"/>
  <c r="L827" i="33"/>
  <c r="V2199" i="33"/>
  <c r="V2196" i="33"/>
  <c r="V2197" i="33"/>
  <c r="V2202" i="33"/>
  <c r="V2201" i="33"/>
  <c r="V2200" i="33"/>
  <c r="V2198" i="33"/>
  <c r="L1232" i="33"/>
  <c r="L1340" i="33"/>
  <c r="L1394" i="33"/>
  <c r="L1772" i="33"/>
  <c r="V2520" i="33"/>
  <c r="V2091" i="33"/>
  <c r="V2089" i="33"/>
  <c r="V2094" i="33"/>
  <c r="V2092" i="33"/>
  <c r="EI51" i="25"/>
  <c r="EH51" i="25"/>
  <c r="EL51" i="25"/>
  <c r="EK62" i="25"/>
  <c r="EJ62" i="25"/>
  <c r="EI66" i="25"/>
  <c r="EH66" i="25"/>
  <c r="EL66" i="25"/>
  <c r="EK70" i="25"/>
  <c r="EJ70" i="25"/>
  <c r="EI74" i="25"/>
  <c r="EH74" i="25"/>
  <c r="EL74" i="25"/>
  <c r="EK78" i="25"/>
  <c r="EJ78" i="25"/>
  <c r="EH20" i="25"/>
  <c r="EL20" i="25"/>
  <c r="EK20" i="25"/>
  <c r="EH24" i="25"/>
  <c r="EL24" i="25"/>
  <c r="EK24" i="25"/>
  <c r="EI26" i="25"/>
  <c r="EH28" i="25"/>
  <c r="EK28" i="25"/>
  <c r="EI30" i="25"/>
  <c r="EH36" i="25"/>
  <c r="EL36" i="25"/>
  <c r="EK36" i="25"/>
  <c r="EI38" i="25"/>
  <c r="EL40" i="25"/>
  <c r="EJ44" i="25"/>
  <c r="EI44" i="25"/>
  <c r="EH48" i="25"/>
  <c r="EL48" i="25"/>
  <c r="EK48" i="25"/>
  <c r="EK59" i="25"/>
  <c r="EJ61" i="25"/>
  <c r="EI61" i="25"/>
  <c r="EH63" i="25"/>
  <c r="EL63" i="25"/>
  <c r="EK63" i="25"/>
  <c r="EI65" i="25"/>
  <c r="EH67" i="25"/>
  <c r="EL67" i="25"/>
  <c r="EK67" i="25"/>
  <c r="EJ69" i="25"/>
  <c r="EI69" i="25"/>
  <c r="EH71" i="25"/>
  <c r="EK71" i="25"/>
  <c r="EJ73" i="25"/>
  <c r="EI73" i="25"/>
  <c r="EH75" i="25"/>
  <c r="EL75" i="25"/>
  <c r="EK75" i="25"/>
  <c r="EJ77" i="25"/>
  <c r="EI77" i="25"/>
  <c r="EH79" i="25"/>
  <c r="EL79" i="25"/>
  <c r="EK79" i="25"/>
  <c r="EK35" i="25"/>
  <c r="EJ35" i="25"/>
  <c r="EI37" i="25"/>
  <c r="EH37" i="25"/>
  <c r="EL37" i="25"/>
  <c r="EK39" i="25"/>
  <c r="EJ39" i="25"/>
  <c r="EI45" i="25"/>
  <c r="EH45" i="25"/>
  <c r="EL45" i="25"/>
  <c r="EK50" i="25"/>
  <c r="EJ50" i="25"/>
  <c r="EI52" i="25"/>
  <c r="EH52" i="25"/>
  <c r="EL52" i="25"/>
  <c r="EJ54" i="25"/>
  <c r="EI56" i="25"/>
  <c r="EH56" i="25"/>
  <c r="EL56" i="25"/>
  <c r="EK58" i="25"/>
  <c r="EJ58" i="25"/>
  <c r="EI60" i="25"/>
  <c r="EH60" i="25"/>
  <c r="EL60" i="25"/>
  <c r="EK64" i="25"/>
  <c r="EJ64" i="25"/>
  <c r="EI68" i="25"/>
  <c r="EH68" i="25"/>
  <c r="EL68" i="25"/>
  <c r="EK72" i="25"/>
  <c r="EJ72" i="25"/>
  <c r="EI76" i="25"/>
  <c r="EH76" i="25"/>
  <c r="EL76" i="25"/>
  <c r="EH21" i="25"/>
  <c r="EL21" i="25"/>
  <c r="EK21" i="25"/>
  <c r="EI23" i="25"/>
  <c r="EJ27" i="25"/>
  <c r="EH29" i="25"/>
  <c r="EL29" i="25"/>
  <c r="EK29" i="25"/>
  <c r="EJ31" i="25"/>
  <c r="EH33" i="25"/>
  <c r="EL33" i="25"/>
  <c r="EK33" i="25"/>
  <c r="EJ41" i="25"/>
  <c r="EI41" i="25"/>
  <c r="EH43" i="25"/>
  <c r="EL43" i="25"/>
  <c r="EK43" i="25"/>
  <c r="V2495" i="33"/>
  <c r="J367" i="33"/>
  <c r="J368" i="33"/>
  <c r="J583" i="33"/>
  <c r="J584" i="33"/>
  <c r="J799" i="33"/>
  <c r="J800" i="33"/>
  <c r="J1150" i="33"/>
  <c r="J1151" i="33"/>
  <c r="J1258" i="33"/>
  <c r="J1259" i="33"/>
  <c r="J1366" i="33"/>
  <c r="J1367" i="33"/>
  <c r="J1474" i="33"/>
  <c r="J1475" i="33"/>
  <c r="J1582" i="33"/>
  <c r="J1583" i="33"/>
  <c r="J1690" i="33"/>
  <c r="J1691" i="33"/>
  <c r="J1798" i="33"/>
  <c r="J1799" i="33"/>
  <c r="J1906" i="33"/>
  <c r="J1907" i="33"/>
  <c r="L854" i="33"/>
  <c r="L962" i="33"/>
  <c r="L71" i="33"/>
  <c r="L800" i="33"/>
  <c r="P1069" i="33"/>
  <c r="P1070" i="33"/>
  <c r="H1070" i="33"/>
  <c r="I854" i="33"/>
  <c r="G853" i="33"/>
  <c r="G854" i="33"/>
  <c r="L907" i="33"/>
  <c r="N908" i="33"/>
  <c r="L1042" i="33"/>
  <c r="N1043" i="33"/>
  <c r="P880" i="33"/>
  <c r="P881" i="33"/>
  <c r="H881" i="33"/>
  <c r="O123" i="33"/>
  <c r="EK51" i="25"/>
  <c r="EI62" i="25"/>
  <c r="EH62" i="25"/>
  <c r="EK66" i="25"/>
  <c r="EI70" i="25"/>
  <c r="EH70" i="25"/>
  <c r="EK74" i="25"/>
  <c r="EI78" i="25"/>
  <c r="EH78" i="25"/>
  <c r="EJ18" i="25"/>
  <c r="EJ20" i="25"/>
  <c r="EL22" i="25"/>
  <c r="EJ24" i="25"/>
  <c r="EH26" i="25"/>
  <c r="EJ28" i="25"/>
  <c r="EL30" i="25"/>
  <c r="EJ36" i="25"/>
  <c r="EH38" i="25"/>
  <c r="EH44" i="25"/>
  <c r="EL44" i="25"/>
  <c r="EJ48" i="25"/>
  <c r="EH61" i="25"/>
  <c r="EL61" i="25"/>
  <c r="EJ63" i="25"/>
  <c r="EH65" i="25"/>
  <c r="EJ67" i="25"/>
  <c r="EH69" i="25"/>
  <c r="EL69" i="25"/>
  <c r="EH73" i="25"/>
  <c r="EL73" i="25"/>
  <c r="EJ75" i="25"/>
  <c r="EH77" i="25"/>
  <c r="EL77" i="25"/>
  <c r="EJ79" i="25"/>
  <c r="G934" i="33"/>
  <c r="G1069" i="33"/>
  <c r="K1798" i="33"/>
  <c r="K1799" i="33"/>
  <c r="O69" i="33"/>
  <c r="GI6" i="25"/>
  <c r="GJ6" i="25"/>
  <c r="GK6" i="25"/>
  <c r="EI35" i="25"/>
  <c r="EH35" i="25"/>
  <c r="EK37" i="25"/>
  <c r="EI39" i="25"/>
  <c r="EH39" i="25"/>
  <c r="EK45" i="25"/>
  <c r="EI50" i="25"/>
  <c r="EH50" i="25"/>
  <c r="EK52" i="25"/>
  <c r="EI54" i="25"/>
  <c r="EK56" i="25"/>
  <c r="EI58" i="25"/>
  <c r="EH58" i="25"/>
  <c r="EK60" i="25"/>
  <c r="EI64" i="25"/>
  <c r="EH64" i="25"/>
  <c r="EK68" i="25"/>
  <c r="EI72" i="25"/>
  <c r="EH72" i="25"/>
  <c r="EK76" i="25"/>
  <c r="J853" i="33"/>
  <c r="J854" i="33"/>
  <c r="EJ21" i="25"/>
  <c r="EH23" i="25"/>
  <c r="EL27" i="25"/>
  <c r="EJ29" i="25"/>
  <c r="EH31" i="25"/>
  <c r="EJ33" i="25"/>
  <c r="EH41" i="25"/>
  <c r="EL41" i="25"/>
  <c r="EJ43" i="25"/>
  <c r="G880" i="33"/>
  <c r="G988" i="33"/>
  <c r="G1015" i="33"/>
  <c r="J1096" i="33"/>
  <c r="J1097" i="33"/>
  <c r="J1204" i="33"/>
  <c r="J1205" i="33"/>
  <c r="J1312" i="33"/>
  <c r="J1313" i="33"/>
  <c r="J1420" i="33"/>
  <c r="J1421" i="33"/>
  <c r="J1528" i="33"/>
  <c r="J1529" i="33"/>
  <c r="J1636" i="33"/>
  <c r="J1637" i="33"/>
  <c r="J1744" i="33"/>
  <c r="J1745" i="33"/>
  <c r="J1852" i="33"/>
  <c r="J1853" i="33"/>
  <c r="V2605" i="33"/>
  <c r="EL47" i="25"/>
  <c r="EH19" i="25"/>
  <c r="EH54" i="25"/>
  <c r="EJ71" i="25"/>
  <c r="EL65" i="25"/>
  <c r="EJ40" i="25"/>
  <c r="V2603" i="33"/>
  <c r="EL25" i="25"/>
  <c r="EK40" i="25"/>
  <c r="EH40" i="25"/>
  <c r="EJ22" i="25"/>
  <c r="EI18" i="25"/>
  <c r="V2090" i="33"/>
  <c r="V2093" i="33"/>
  <c r="V2522" i="33"/>
  <c r="L2636" i="33"/>
  <c r="J14" i="9"/>
  <c r="L26" i="15"/>
  <c r="J60" i="9"/>
  <c r="V2037" i="33"/>
  <c r="EI25" i="25"/>
  <c r="J47" i="9"/>
  <c r="F2028" i="33"/>
  <c r="V2255" i="33"/>
  <c r="K826" i="33"/>
  <c r="K827" i="33"/>
  <c r="K1582" i="33"/>
  <c r="K1583" i="33"/>
  <c r="K1366" i="33"/>
  <c r="K1367" i="33"/>
  <c r="K1609" i="33"/>
  <c r="K1610" i="33"/>
  <c r="K1150" i="33"/>
  <c r="K1151" i="33"/>
  <c r="K1933" i="33"/>
  <c r="K1934" i="33"/>
  <c r="V2467" i="33"/>
  <c r="V2472" i="33"/>
  <c r="J259" i="33"/>
  <c r="J260" i="33"/>
  <c r="J421" i="33"/>
  <c r="J422" i="33"/>
  <c r="V2601" i="33"/>
  <c r="V2309" i="33"/>
  <c r="V2525" i="33"/>
  <c r="V2630" i="33"/>
  <c r="O2446" i="33"/>
  <c r="O2447" i="33"/>
  <c r="O2203" i="33"/>
  <c r="O2204" i="33"/>
  <c r="V2439" i="33"/>
  <c r="V2686" i="33"/>
  <c r="V2115" i="33"/>
  <c r="J286" i="33"/>
  <c r="J287" i="33"/>
  <c r="K232" i="33"/>
  <c r="K233" i="33"/>
  <c r="J70" i="33"/>
  <c r="J71" i="33"/>
  <c r="V2443" i="33"/>
  <c r="V2497" i="33"/>
  <c r="EL31" i="25"/>
  <c r="EJ25" i="25"/>
  <c r="EJ59" i="25"/>
  <c r="EH30" i="25"/>
  <c r="EL26" i="25"/>
  <c r="EH22" i="25"/>
  <c r="EL18" i="25"/>
  <c r="V2063" i="33"/>
  <c r="EI31" i="25"/>
  <c r="EK25" i="25"/>
  <c r="EH59" i="25"/>
  <c r="EJ30" i="25"/>
  <c r="EJ26" i="25"/>
  <c r="EI22" i="25"/>
  <c r="EH18" i="25"/>
  <c r="V2306" i="33"/>
  <c r="V2304" i="33"/>
  <c r="L2150" i="33"/>
  <c r="EH32" i="25"/>
  <c r="L46" i="15"/>
  <c r="L80" i="15"/>
  <c r="V2116" i="33"/>
  <c r="V2121" i="33"/>
  <c r="V2441" i="33"/>
  <c r="V2035" i="33"/>
  <c r="V2040" i="33"/>
  <c r="V2036" i="33"/>
  <c r="J61" i="9"/>
  <c r="V2065" i="33"/>
  <c r="O1177" i="33"/>
  <c r="O1178" i="33"/>
  <c r="J556" i="33"/>
  <c r="J557" i="33"/>
  <c r="K16" i="33"/>
  <c r="K17" i="33"/>
  <c r="V2061" i="33"/>
  <c r="V2279" i="33"/>
  <c r="O1825" i="33"/>
  <c r="O1826" i="33"/>
  <c r="O1609" i="33"/>
  <c r="O1610" i="33"/>
  <c r="O1393" i="33"/>
  <c r="O1394" i="33"/>
  <c r="V2417" i="33"/>
  <c r="V2225" i="33"/>
  <c r="V2579" i="33"/>
  <c r="F2109" i="33"/>
  <c r="F2352" i="33"/>
  <c r="V2281" i="33"/>
  <c r="V2171" i="33"/>
  <c r="V2387" i="33"/>
  <c r="J529" i="33"/>
  <c r="J530" i="33"/>
  <c r="O2527" i="33"/>
  <c r="O2528" i="33"/>
  <c r="O2176" i="33"/>
  <c r="O2177" i="33"/>
  <c r="O2689" i="33"/>
  <c r="O2690" i="33"/>
  <c r="V2548" i="33"/>
  <c r="V2553" i="33"/>
  <c r="V2333" i="33"/>
  <c r="V2336" i="33"/>
  <c r="V2578" i="33"/>
  <c r="V2254" i="33"/>
  <c r="V2250" i="33"/>
  <c r="O610" i="33"/>
  <c r="O611" i="33"/>
  <c r="V2062" i="33"/>
  <c r="V2067" i="33"/>
  <c r="V2173" i="33"/>
  <c r="V2386" i="33"/>
  <c r="V2391" i="33"/>
  <c r="T2074" i="33"/>
  <c r="V2066" i="33"/>
  <c r="V2169" i="33"/>
  <c r="V2277" i="33"/>
  <c r="V2385" i="33"/>
  <c r="V2414" i="33"/>
  <c r="V2412" i="33"/>
  <c r="V2628" i="33"/>
  <c r="O502" i="33"/>
  <c r="O503" i="33"/>
  <c r="L17" i="33"/>
  <c r="L2555" i="33"/>
  <c r="O2284" i="33"/>
  <c r="O2285" i="33"/>
  <c r="J59" i="9"/>
  <c r="L52" i="15"/>
  <c r="V2223" i="33"/>
  <c r="V2332" i="33"/>
  <c r="V2337" i="33"/>
  <c r="V2547" i="33"/>
  <c r="V2227" i="33"/>
  <c r="V2687" i="33"/>
  <c r="V2685" i="33"/>
  <c r="V2576" i="33"/>
  <c r="V2574" i="33"/>
  <c r="V2251" i="33"/>
  <c r="V2256" i="33"/>
  <c r="F2568" i="33"/>
  <c r="V2252" i="33"/>
  <c r="O448" i="33"/>
  <c r="O449" i="33"/>
  <c r="O1717" i="33"/>
  <c r="O1718" i="33"/>
  <c r="K286" i="33"/>
  <c r="K287" i="33"/>
  <c r="Q610" i="33"/>
  <c r="Q611" i="33"/>
  <c r="J691" i="33"/>
  <c r="J692" i="33"/>
  <c r="V2170" i="33"/>
  <c r="V2175" i="33"/>
  <c r="V2389" i="33"/>
  <c r="V2602" i="33"/>
  <c r="V2607" i="33"/>
  <c r="EH27" i="25"/>
  <c r="EL23" i="25"/>
  <c r="EH57" i="25"/>
  <c r="V2174" i="33"/>
  <c r="V2390" i="33"/>
  <c r="V2493" i="33"/>
  <c r="T2614" i="33"/>
  <c r="V2606" i="33"/>
  <c r="EJ47" i="25"/>
  <c r="EI27" i="25"/>
  <c r="EJ23" i="25"/>
  <c r="EI19" i="25"/>
  <c r="EI57" i="25"/>
  <c r="EL28" i="25"/>
  <c r="V2524" i="33"/>
  <c r="V2521" i="33"/>
  <c r="V2526" i="33"/>
  <c r="O232" i="33"/>
  <c r="O233" i="33"/>
  <c r="O1447" i="33"/>
  <c r="O1448" i="33"/>
  <c r="O1339" i="33"/>
  <c r="O1340" i="33"/>
  <c r="V2633" i="33"/>
  <c r="EI32" i="25"/>
  <c r="EL32" i="25"/>
  <c r="EK34" i="25"/>
  <c r="EI34" i="25"/>
  <c r="J18" i="9"/>
  <c r="J44" i="9"/>
  <c r="V2119" i="33"/>
  <c r="V2335" i="33"/>
  <c r="V2444" i="33"/>
  <c r="V2331" i="33"/>
  <c r="V2684" i="33"/>
  <c r="V2682" i="33"/>
  <c r="V2471" i="33"/>
  <c r="EK57" i="25"/>
  <c r="V2117" i="33"/>
  <c r="J79" i="9"/>
  <c r="V2442" i="33"/>
  <c r="J151" i="33"/>
  <c r="J152" i="33"/>
  <c r="O1771" i="33"/>
  <c r="O1772" i="33"/>
  <c r="O1933" i="33"/>
  <c r="O1934" i="33"/>
  <c r="O1501" i="33"/>
  <c r="O1502" i="33"/>
  <c r="J475" i="33"/>
  <c r="J476" i="33"/>
  <c r="V2278" i="33"/>
  <c r="V2283" i="33"/>
  <c r="V2494" i="33"/>
  <c r="V2499" i="33"/>
  <c r="J637" i="33"/>
  <c r="J638" i="33"/>
  <c r="O70" i="33"/>
  <c r="Q70" i="33"/>
  <c r="Q71" i="33"/>
  <c r="V2282" i="33"/>
  <c r="T2506" i="33"/>
  <c r="V2498" i="33"/>
  <c r="J313" i="33"/>
  <c r="J314" i="33"/>
  <c r="K70" i="33"/>
  <c r="K71" i="33"/>
  <c r="V2308" i="33"/>
  <c r="V2305" i="33"/>
  <c r="V2310" i="33"/>
  <c r="O772" i="33"/>
  <c r="O773" i="33"/>
  <c r="O1879" i="33"/>
  <c r="O1663" i="33"/>
  <c r="O1555" i="33"/>
  <c r="O1556" i="33"/>
  <c r="O1285" i="33"/>
  <c r="O1286" i="33"/>
  <c r="O1231" i="33"/>
  <c r="O1232" i="33"/>
  <c r="O1123" i="33"/>
  <c r="O1124" i="33"/>
  <c r="V2416" i="33"/>
  <c r="V2413" i="33"/>
  <c r="V2418" i="33"/>
  <c r="O97" i="33"/>
  <c r="O124" i="33"/>
  <c r="Q124" i="33"/>
  <c r="Q125" i="33"/>
  <c r="V2228" i="33"/>
  <c r="V2551" i="33"/>
  <c r="V2549" i="33"/>
  <c r="V2224" i="33"/>
  <c r="V2229" i="33"/>
  <c r="V2552" i="33"/>
  <c r="F2406" i="33"/>
  <c r="J664" i="33"/>
  <c r="K2423" i="33"/>
  <c r="M97" i="15"/>
  <c r="I97" i="9"/>
  <c r="F2055" i="33"/>
  <c r="K124" i="33"/>
  <c r="K125" i="33"/>
  <c r="K97" i="33"/>
  <c r="K98" i="33"/>
  <c r="O961" i="33"/>
  <c r="O962" i="33"/>
  <c r="J178" i="33"/>
  <c r="J179" i="33"/>
  <c r="J43" i="33"/>
  <c r="J44" i="33"/>
  <c r="J745" i="33"/>
  <c r="J746" i="33"/>
  <c r="J205" i="33"/>
  <c r="O205" i="33"/>
  <c r="Q205" i="33"/>
  <c r="Q206" i="33"/>
  <c r="O826" i="33"/>
  <c r="J340" i="33"/>
  <c r="M88" i="15"/>
  <c r="I88" i="9"/>
  <c r="K2180" i="33"/>
  <c r="M100" i="15"/>
  <c r="I100" i="9"/>
  <c r="K2504" i="33"/>
  <c r="K2153" i="33"/>
  <c r="M87" i="15"/>
  <c r="I87" i="9"/>
  <c r="M106" i="15"/>
  <c r="K2666" i="33"/>
  <c r="I106" i="9"/>
  <c r="L30" i="15"/>
  <c r="L19" i="15"/>
  <c r="J19" i="9"/>
  <c r="O1961" i="33"/>
  <c r="EH47" i="25"/>
  <c r="EL19" i="25"/>
  <c r="EL57" i="25"/>
  <c r="EL38" i="25"/>
  <c r="EI47" i="25"/>
  <c r="EJ19" i="25"/>
  <c r="EJ38" i="25"/>
  <c r="V2632" i="33"/>
  <c r="V2629" i="33"/>
  <c r="V2634" i="33"/>
  <c r="O718" i="33"/>
  <c r="O394" i="33"/>
  <c r="O286" i="33"/>
  <c r="J45" i="9"/>
  <c r="F2649" i="33"/>
  <c r="T2587" i="33"/>
  <c r="O799" i="33"/>
  <c r="O800" i="33"/>
  <c r="O367" i="33"/>
  <c r="O368" i="33"/>
  <c r="L33" i="15"/>
  <c r="J33" i="9"/>
  <c r="L32" i="15"/>
  <c r="J32" i="9"/>
  <c r="F2163" i="33"/>
  <c r="M90" i="15"/>
  <c r="K2234" i="33"/>
  <c r="I90" i="9"/>
  <c r="M85" i="15"/>
  <c r="I85" i="9"/>
  <c r="K2099" i="33"/>
  <c r="K961" i="33"/>
  <c r="K962" i="33"/>
  <c r="M105" i="15"/>
  <c r="I105" i="9"/>
  <c r="K2639" i="33"/>
  <c r="L57" i="15"/>
  <c r="J57" i="9"/>
  <c r="L13" i="15"/>
  <c r="J13" i="9"/>
  <c r="M93" i="15"/>
  <c r="I93" i="9"/>
  <c r="K2315" i="33"/>
  <c r="F2271" i="33"/>
  <c r="M99" i="15"/>
  <c r="I99" i="9"/>
  <c r="K2477" i="33"/>
  <c r="K394" i="33"/>
  <c r="K395" i="33"/>
  <c r="K151" i="33"/>
  <c r="K152" i="33"/>
  <c r="Q1933" i="33"/>
  <c r="Q1934" i="33"/>
  <c r="Q1825" i="33"/>
  <c r="Q1826" i="33"/>
  <c r="Q1717" i="33"/>
  <c r="Q1718" i="33"/>
  <c r="Q1609" i="33"/>
  <c r="Q1610" i="33"/>
  <c r="Q1501" i="33"/>
  <c r="Q1502" i="33"/>
  <c r="Q1393" i="33"/>
  <c r="Q1394" i="33"/>
  <c r="Q1285" i="33"/>
  <c r="Q1286" i="33"/>
  <c r="Q1177" i="33"/>
  <c r="Q1178" i="33"/>
  <c r="Q772" i="33"/>
  <c r="Q773" i="33"/>
  <c r="F2622" i="33"/>
  <c r="F2487" i="33"/>
  <c r="T2236" i="33"/>
  <c r="T2128" i="33"/>
  <c r="T2668" i="33"/>
  <c r="O2014" i="33"/>
  <c r="O2015" i="33"/>
  <c r="O1987" i="33"/>
  <c r="O1988" i="33"/>
  <c r="T2371" i="33"/>
  <c r="K1771" i="33"/>
  <c r="K1772" i="33"/>
  <c r="K1555" i="33"/>
  <c r="K1556" i="33"/>
  <c r="K1339" i="33"/>
  <c r="K1340" i="33"/>
  <c r="K1123" i="33"/>
  <c r="K1124" i="33"/>
  <c r="K502" i="33"/>
  <c r="K503" i="33"/>
  <c r="K1879" i="33"/>
  <c r="K1880" i="33"/>
  <c r="K1663" i="33"/>
  <c r="K1664" i="33"/>
  <c r="K1447" i="33"/>
  <c r="K1448" i="33"/>
  <c r="K1231" i="33"/>
  <c r="K1232" i="33"/>
  <c r="L37" i="15"/>
  <c r="J37" i="9"/>
  <c r="L29" i="15"/>
  <c r="J29" i="9"/>
  <c r="K556" i="33"/>
  <c r="K557" i="33"/>
  <c r="K610" i="33"/>
  <c r="K611" i="33"/>
  <c r="L74" i="15"/>
  <c r="J74" i="9"/>
  <c r="V2469" i="33"/>
  <c r="V2466" i="33"/>
  <c r="V2468" i="33"/>
  <c r="K718" i="33"/>
  <c r="K719" i="33"/>
  <c r="K448" i="33"/>
  <c r="K449" i="33"/>
  <c r="K907" i="33"/>
  <c r="K908" i="33"/>
  <c r="J17" i="9"/>
  <c r="L17" i="15"/>
  <c r="J43" i="9"/>
  <c r="L43" i="15"/>
  <c r="J27" i="9"/>
  <c r="L27" i="15"/>
  <c r="J25" i="9"/>
  <c r="L25" i="15"/>
  <c r="J23" i="9"/>
  <c r="L23" i="15"/>
  <c r="J75" i="9"/>
  <c r="L75" i="15"/>
  <c r="J77" i="9"/>
  <c r="L77" i="15"/>
  <c r="T2695" i="33"/>
  <c r="L63" i="15"/>
  <c r="J63" i="9"/>
  <c r="L82" i="15"/>
  <c r="J82" i="9"/>
  <c r="V2361" i="33"/>
  <c r="V2359" i="33"/>
  <c r="V2364" i="33"/>
  <c r="V2362" i="33"/>
  <c r="V2358" i="33"/>
  <c r="V2363" i="33"/>
  <c r="V2360" i="33"/>
  <c r="K1042" i="33"/>
  <c r="K1043" i="33"/>
  <c r="L62" i="15"/>
  <c r="J62" i="9"/>
  <c r="J72" i="9"/>
  <c r="L72" i="15"/>
  <c r="L66" i="15"/>
  <c r="J66" i="9"/>
  <c r="L41" i="15"/>
  <c r="J41" i="9"/>
  <c r="L21" i="15"/>
  <c r="J21" i="9"/>
  <c r="L51" i="15"/>
  <c r="J51" i="9"/>
  <c r="L39" i="15"/>
  <c r="J39" i="9"/>
  <c r="J54" i="9"/>
  <c r="L54" i="15"/>
  <c r="L15" i="15"/>
  <c r="J15" i="9"/>
  <c r="L73" i="15"/>
  <c r="J73" i="9"/>
  <c r="L67" i="15"/>
  <c r="J67" i="9"/>
  <c r="J42" i="9"/>
  <c r="L42" i="15"/>
  <c r="J34" i="9"/>
  <c r="L34" i="15"/>
  <c r="J36" i="9"/>
  <c r="L36" i="15"/>
  <c r="L16" i="15"/>
  <c r="J16" i="9"/>
  <c r="J1961" i="33"/>
  <c r="K1960" i="33"/>
  <c r="K1961" i="33"/>
  <c r="K1987" i="33"/>
  <c r="K1988" i="33"/>
  <c r="Q1960" i="33"/>
  <c r="Q1961" i="33"/>
  <c r="Q2014" i="33"/>
  <c r="Q2015" i="33"/>
  <c r="EI80" i="25"/>
  <c r="EL80" i="25"/>
  <c r="EH81" i="25"/>
  <c r="EK81" i="25"/>
  <c r="EH82" i="25"/>
  <c r="L78" i="15"/>
  <c r="J78" i="9"/>
  <c r="J56" i="9"/>
  <c r="L56" i="15"/>
  <c r="J68" i="9"/>
  <c r="L68" i="15"/>
  <c r="L58" i="15"/>
  <c r="J58" i="9"/>
  <c r="L35" i="15"/>
  <c r="J35" i="9"/>
  <c r="L69" i="15"/>
  <c r="J69" i="9"/>
  <c r="L53" i="15"/>
  <c r="J53" i="9"/>
  <c r="L49" i="15"/>
  <c r="J49" i="9"/>
  <c r="L70" i="15"/>
  <c r="J70" i="9"/>
  <c r="L31" i="15"/>
  <c r="J31" i="9"/>
  <c r="L11" i="15"/>
  <c r="J11" i="9"/>
  <c r="L71" i="15"/>
  <c r="J71" i="9"/>
  <c r="L65" i="15"/>
  <c r="J65" i="9"/>
  <c r="L40" i="15"/>
  <c r="J40" i="9"/>
  <c r="J22" i="9"/>
  <c r="L22" i="15"/>
  <c r="L20" i="15"/>
  <c r="J20" i="9"/>
  <c r="J64" i="9"/>
  <c r="L64" i="15"/>
  <c r="Q1987" i="33"/>
  <c r="Q1988" i="33"/>
  <c r="K2014" i="33"/>
  <c r="K2015" i="33"/>
  <c r="EJ80" i="25"/>
  <c r="EH80" i="25"/>
  <c r="EK80" i="25"/>
  <c r="EI81" i="25"/>
  <c r="EL81" i="25"/>
  <c r="EJ81" i="25"/>
  <c r="EI82" i="25"/>
  <c r="EL82" i="25"/>
  <c r="EJ82" i="25"/>
  <c r="K1744" i="33"/>
  <c r="K1745" i="33"/>
  <c r="K1528" i="33"/>
  <c r="K1529" i="33"/>
  <c r="K1312" i="33"/>
  <c r="K1313" i="33"/>
  <c r="K1096" i="33"/>
  <c r="K1097" i="33"/>
  <c r="G989" i="33"/>
  <c r="J988" i="33"/>
  <c r="G935" i="33"/>
  <c r="J934" i="33"/>
  <c r="G1016" i="33"/>
  <c r="J1015" i="33"/>
  <c r="G881" i="33"/>
  <c r="J880" i="33"/>
  <c r="G1070" i="33"/>
  <c r="J1069" i="33"/>
  <c r="L1043" i="33"/>
  <c r="O1042" i="33"/>
  <c r="L908" i="33"/>
  <c r="O907" i="33"/>
  <c r="T2182" i="33"/>
  <c r="T2101" i="33"/>
  <c r="T2209" i="33"/>
  <c r="T2641" i="33"/>
  <c r="K1852" i="33"/>
  <c r="K1853" i="33"/>
  <c r="K1636" i="33"/>
  <c r="K1637" i="33"/>
  <c r="K1420" i="33"/>
  <c r="K1421" i="33"/>
  <c r="K1204" i="33"/>
  <c r="K1205" i="33"/>
  <c r="O853" i="33"/>
  <c r="K853" i="33"/>
  <c r="K854" i="33"/>
  <c r="K421" i="33"/>
  <c r="K422" i="33"/>
  <c r="K1906" i="33"/>
  <c r="K1907" i="33"/>
  <c r="K1690" i="33"/>
  <c r="K1691" i="33"/>
  <c r="K1474" i="33"/>
  <c r="K1475" i="33"/>
  <c r="K1258" i="33"/>
  <c r="K1259" i="33"/>
  <c r="O583" i="33"/>
  <c r="O259" i="33"/>
  <c r="K259" i="33"/>
  <c r="K260" i="33"/>
  <c r="O1906" i="33"/>
  <c r="O1852" i="33"/>
  <c r="O1798" i="33"/>
  <c r="O1744" i="33"/>
  <c r="O1690" i="33"/>
  <c r="O1636" i="33"/>
  <c r="O1582" i="33"/>
  <c r="O1528" i="33"/>
  <c r="O1474" i="33"/>
  <c r="O1420" i="33"/>
  <c r="O1366" i="33"/>
  <c r="O1312" i="33"/>
  <c r="O1258" i="33"/>
  <c r="O1204" i="33"/>
  <c r="O1150" i="33"/>
  <c r="O1096" i="33"/>
  <c r="O43" i="33"/>
  <c r="O421" i="33"/>
  <c r="T2425" i="33"/>
  <c r="K799" i="33"/>
  <c r="K800" i="33"/>
  <c r="K583" i="33"/>
  <c r="K584" i="33"/>
  <c r="K367" i="33"/>
  <c r="K368" i="33"/>
  <c r="Q799" i="33"/>
  <c r="Q800" i="33"/>
  <c r="Q961" i="33"/>
  <c r="Q962" i="33"/>
  <c r="O1880" i="33"/>
  <c r="Q1879" i="33"/>
  <c r="Q1880" i="33"/>
  <c r="Q1555" i="33"/>
  <c r="Q1556" i="33"/>
  <c r="Q1447" i="33"/>
  <c r="Q1448" i="33"/>
  <c r="Q1123" i="33"/>
  <c r="Q1124" i="33"/>
  <c r="O827" i="33"/>
  <c r="Q826" i="33"/>
  <c r="Q827" i="33"/>
  <c r="O1664" i="33"/>
  <c r="Q1663" i="33"/>
  <c r="Q1664" i="33"/>
  <c r="Q1231" i="33"/>
  <c r="Q1232" i="33"/>
  <c r="Q1771" i="33"/>
  <c r="Q1772" i="33"/>
  <c r="Q1339" i="33"/>
  <c r="Q1340" i="33"/>
  <c r="FU26" i="25"/>
  <c r="T2452" i="33"/>
  <c r="K205" i="33"/>
  <c r="K206" i="33"/>
  <c r="O313" i="33"/>
  <c r="O529" i="33"/>
  <c r="Q529" i="33"/>
  <c r="Q530" i="33"/>
  <c r="S95" i="33"/>
  <c r="O206" i="33"/>
  <c r="T2047" i="33"/>
  <c r="S1688" i="33"/>
  <c r="O151" i="33"/>
  <c r="O152" i="33"/>
  <c r="S1282" i="33"/>
  <c r="T2398" i="33"/>
  <c r="O556" i="33"/>
  <c r="O557" i="33"/>
  <c r="T2317" i="33"/>
  <c r="K691" i="33"/>
  <c r="K692" i="33"/>
  <c r="T2290" i="33"/>
  <c r="K529" i="33"/>
  <c r="K530" i="33"/>
  <c r="Q556" i="33"/>
  <c r="Q557" i="33"/>
  <c r="K313" i="33"/>
  <c r="K314" i="33"/>
  <c r="T2533" i="33"/>
  <c r="Q502" i="33"/>
  <c r="Q503" i="33"/>
  <c r="Q448" i="33"/>
  <c r="Q449" i="33"/>
  <c r="T2263" i="33"/>
  <c r="J206" i="33"/>
  <c r="O125" i="33"/>
  <c r="O637" i="33"/>
  <c r="O638" i="33"/>
  <c r="K43" i="33"/>
  <c r="K44" i="33"/>
  <c r="O691" i="33"/>
  <c r="Q691" i="33"/>
  <c r="Q692" i="33"/>
  <c r="Q232" i="33"/>
  <c r="Q233" i="33"/>
  <c r="K637" i="33"/>
  <c r="K638" i="33"/>
  <c r="FN27" i="25"/>
  <c r="T2344" i="33"/>
  <c r="K178" i="33"/>
  <c r="K179" i="33"/>
  <c r="O745" i="33"/>
  <c r="Q745" i="33"/>
  <c r="Q746" i="33"/>
  <c r="O178" i="33"/>
  <c r="Q178" i="33"/>
  <c r="Q179" i="33"/>
  <c r="O475" i="33"/>
  <c r="Q475" i="33"/>
  <c r="Q476" i="33"/>
  <c r="T2560" i="33"/>
  <c r="O98" i="33"/>
  <c r="Q97" i="33"/>
  <c r="Q98" i="33"/>
  <c r="J665" i="33"/>
  <c r="K664" i="33"/>
  <c r="K665" i="33"/>
  <c r="O664" i="33"/>
  <c r="Q367" i="33"/>
  <c r="Q368" i="33"/>
  <c r="K475" i="33"/>
  <c r="K476" i="33"/>
  <c r="O71" i="33"/>
  <c r="Q151" i="33"/>
  <c r="Q152" i="33"/>
  <c r="K745" i="33"/>
  <c r="K746" i="33"/>
  <c r="J341" i="33"/>
  <c r="O340" i="33"/>
  <c r="K340" i="33"/>
  <c r="K341" i="33"/>
  <c r="S1336" i="33"/>
  <c r="O287" i="33"/>
  <c r="Q286" i="33"/>
  <c r="Q287" i="33"/>
  <c r="O719" i="33"/>
  <c r="Q718" i="33"/>
  <c r="Q719" i="33"/>
  <c r="O395" i="33"/>
  <c r="Q394" i="33"/>
  <c r="Q395" i="33"/>
  <c r="S1288" i="33"/>
  <c r="S855" i="33"/>
  <c r="FN39" i="25"/>
  <c r="S1256" i="33"/>
  <c r="S1337" i="33"/>
  <c r="S1260" i="33"/>
  <c r="S532" i="33"/>
  <c r="S527" i="33"/>
  <c r="T2479" i="33"/>
  <c r="J57" i="15"/>
  <c r="J41" i="15"/>
  <c r="S235" i="33"/>
  <c r="S1693" i="33"/>
  <c r="S829" i="33"/>
  <c r="S910" i="33"/>
  <c r="S1342" i="33"/>
  <c r="S1558" i="33"/>
  <c r="S1774" i="33"/>
  <c r="S856" i="33"/>
  <c r="S1531" i="33"/>
  <c r="S154" i="33"/>
  <c r="FU32" i="25"/>
  <c r="S662" i="33"/>
  <c r="O530" i="33"/>
  <c r="O1097" i="33"/>
  <c r="Q1096" i="33"/>
  <c r="Q1097" i="33"/>
  <c r="O1313" i="33"/>
  <c r="Q1312" i="33"/>
  <c r="Q1313" i="33"/>
  <c r="O1421" i="33"/>
  <c r="Q1420" i="33"/>
  <c r="Q1421" i="33"/>
  <c r="O1529" i="33"/>
  <c r="Q1528" i="33"/>
  <c r="Q1529" i="33"/>
  <c r="O1637" i="33"/>
  <c r="Q1636" i="33"/>
  <c r="Q1637" i="33"/>
  <c r="O1745" i="33"/>
  <c r="Q1744" i="33"/>
  <c r="Q1745" i="33"/>
  <c r="O1853" i="33"/>
  <c r="Q1852" i="33"/>
  <c r="Q1853" i="33"/>
  <c r="S234" i="33"/>
  <c r="S229" i="33"/>
  <c r="FN16" i="25"/>
  <c r="S1692" i="33"/>
  <c r="FN70" i="25"/>
  <c r="S1687" i="33"/>
  <c r="S499" i="33"/>
  <c r="FN26" i="25"/>
  <c r="FN38" i="25"/>
  <c r="S823" i="33"/>
  <c r="FN57" i="25"/>
  <c r="S1557" i="33"/>
  <c r="S1552" i="33"/>
  <c r="FN65" i="25"/>
  <c r="S1773" i="33"/>
  <c r="S1768" i="33"/>
  <c r="FN73" i="25"/>
  <c r="S99" i="33"/>
  <c r="FN54" i="25"/>
  <c r="S1255" i="33"/>
  <c r="S1530" i="33"/>
  <c r="FN64" i="25"/>
  <c r="S1525" i="33"/>
  <c r="S153" i="33"/>
  <c r="FN19" i="25"/>
  <c r="S526" i="33"/>
  <c r="FU27" i="25"/>
  <c r="S904" i="33"/>
  <c r="FN41" i="25"/>
  <c r="FU55" i="25"/>
  <c r="S1283" i="33"/>
  <c r="S667" i="33"/>
  <c r="O314" i="33"/>
  <c r="Q313" i="33"/>
  <c r="Q314" i="33"/>
  <c r="O746" i="33"/>
  <c r="O1205" i="33"/>
  <c r="Q1204" i="33"/>
  <c r="Q1205" i="33"/>
  <c r="O476" i="33"/>
  <c r="O854" i="33"/>
  <c r="Q853" i="33"/>
  <c r="Q854" i="33"/>
  <c r="FN55" i="25"/>
  <c r="S661" i="33"/>
  <c r="FN32" i="25"/>
  <c r="O422" i="33"/>
  <c r="Q421" i="33"/>
  <c r="Q422" i="33"/>
  <c r="O44" i="33"/>
  <c r="Q43" i="33"/>
  <c r="Q44" i="33"/>
  <c r="O1151" i="33"/>
  <c r="Q1150" i="33"/>
  <c r="Q1151" i="33"/>
  <c r="O1259" i="33"/>
  <c r="Q1258" i="33"/>
  <c r="Q1259" i="33"/>
  <c r="O1367" i="33"/>
  <c r="Q1366" i="33"/>
  <c r="Q1367" i="33"/>
  <c r="O1475" i="33"/>
  <c r="Q1474" i="33"/>
  <c r="Q1475" i="33"/>
  <c r="O1583" i="33"/>
  <c r="Q1582" i="33"/>
  <c r="Q1583" i="33"/>
  <c r="O1691" i="33"/>
  <c r="Q1690" i="33"/>
  <c r="Q1691" i="33"/>
  <c r="O1799" i="33"/>
  <c r="Q1798" i="33"/>
  <c r="Q1799" i="33"/>
  <c r="O1907" i="33"/>
  <c r="Q1906" i="33"/>
  <c r="Q1907" i="33"/>
  <c r="O260" i="33"/>
  <c r="Q259" i="33"/>
  <c r="Q260" i="33"/>
  <c r="O584" i="33"/>
  <c r="Q583" i="33"/>
  <c r="Q584" i="33"/>
  <c r="O908" i="33"/>
  <c r="Q907" i="33"/>
  <c r="Q908" i="33"/>
  <c r="O1043" i="33"/>
  <c r="Q1042" i="33"/>
  <c r="Q1043" i="33"/>
  <c r="FU16" i="25"/>
  <c r="S230" i="33"/>
  <c r="J1070" i="33"/>
  <c r="K1069" i="33"/>
  <c r="K1070" i="33"/>
  <c r="O1069" i="33"/>
  <c r="J881" i="33"/>
  <c r="O880" i="33"/>
  <c r="K880" i="33"/>
  <c r="K881" i="33"/>
  <c r="J1016" i="33"/>
  <c r="O1015" i="33"/>
  <c r="K1015" i="33"/>
  <c r="K1016" i="33"/>
  <c r="FU70" i="25"/>
  <c r="S500" i="33"/>
  <c r="S824" i="33"/>
  <c r="FU38" i="25"/>
  <c r="FU57" i="25"/>
  <c r="FU65" i="25"/>
  <c r="S1553" i="33"/>
  <c r="FU73" i="25"/>
  <c r="S1769" i="33"/>
  <c r="J935" i="33"/>
  <c r="O934" i="33"/>
  <c r="K934" i="33"/>
  <c r="K935" i="33"/>
  <c r="FU11" i="25"/>
  <c r="S94" i="33"/>
  <c r="FN11" i="25"/>
  <c r="FU39" i="25"/>
  <c r="S851" i="33"/>
  <c r="FU54" i="25"/>
  <c r="S1526" i="33"/>
  <c r="FU64" i="25"/>
  <c r="FU13" i="25"/>
  <c r="FN13" i="25"/>
  <c r="FU41" i="25"/>
  <c r="S905" i="33"/>
  <c r="J989" i="33"/>
  <c r="O988" i="33"/>
  <c r="K988" i="33"/>
  <c r="K989" i="33"/>
  <c r="J16" i="15"/>
  <c r="Q637" i="33"/>
  <c r="Q638" i="33"/>
  <c r="O692" i="33"/>
  <c r="S146" i="33"/>
  <c r="O179" i="33"/>
  <c r="O73" i="15"/>
  <c r="FU19" i="25"/>
  <c r="S850" i="33"/>
  <c r="S1684" i="33"/>
  <c r="O665" i="33"/>
  <c r="Q664" i="33"/>
  <c r="Q665" i="33"/>
  <c r="GN41" i="25"/>
  <c r="S316" i="33"/>
  <c r="O341" i="33"/>
  <c r="Q340" i="33"/>
  <c r="Q341" i="33"/>
  <c r="S100" i="33"/>
  <c r="D911" i="33"/>
  <c r="M38" i="15"/>
  <c r="J38" i="15"/>
  <c r="GN57" i="25"/>
  <c r="S311" i="33"/>
  <c r="T311" i="33"/>
  <c r="S148" i="33"/>
  <c r="T148" i="33"/>
  <c r="S149" i="33"/>
  <c r="T149" i="33"/>
  <c r="S310" i="33"/>
  <c r="T310" i="33"/>
  <c r="M41" i="15"/>
  <c r="D830" i="33"/>
  <c r="GN38" i="25"/>
  <c r="K1343" i="33"/>
  <c r="D1343" i="33"/>
  <c r="J73" i="15"/>
  <c r="J70" i="15"/>
  <c r="S147" i="33"/>
  <c r="S93" i="33"/>
  <c r="S1766" i="33"/>
  <c r="S1261" i="33"/>
  <c r="S505" i="33"/>
  <c r="J27" i="15"/>
  <c r="I26" i="9"/>
  <c r="J26" i="15"/>
  <c r="J13" i="15"/>
  <c r="J11" i="15"/>
  <c r="GD32" i="25"/>
  <c r="N32" i="15"/>
  <c r="S658" i="33"/>
  <c r="J19" i="15"/>
  <c r="GN27" i="25"/>
  <c r="I32" i="9"/>
  <c r="GD55" i="25"/>
  <c r="N55" i="15"/>
  <c r="S496" i="33"/>
  <c r="S227" i="33"/>
  <c r="J76" i="15"/>
  <c r="J53" i="15"/>
  <c r="GG55" i="25"/>
  <c r="S1279" i="33"/>
  <c r="GC55" i="25"/>
  <c r="S820" i="33"/>
  <c r="J18" i="15"/>
  <c r="S307" i="33"/>
  <c r="S1765" i="33"/>
  <c r="S1333" i="33"/>
  <c r="S1280" i="33"/>
  <c r="J44" i="15"/>
  <c r="J63" i="15"/>
  <c r="D317" i="33"/>
  <c r="D506" i="33"/>
  <c r="D668" i="33"/>
  <c r="S91" i="33"/>
  <c r="S308" i="33"/>
  <c r="S145" i="33"/>
  <c r="S1334" i="33"/>
  <c r="S497" i="33"/>
  <c r="S902" i="33"/>
  <c r="S1253" i="33"/>
  <c r="S848" i="33"/>
  <c r="S1522" i="33"/>
  <c r="S821" i="33"/>
  <c r="GC32" i="25"/>
  <c r="S524" i="33"/>
  <c r="J14" i="15"/>
  <c r="J74" i="15"/>
  <c r="S901" i="33"/>
  <c r="S847" i="33"/>
  <c r="S92" i="33"/>
  <c r="S1549" i="33"/>
  <c r="S226" i="33"/>
  <c r="S1523" i="33"/>
  <c r="S1550" i="33"/>
  <c r="S1685" i="33"/>
  <c r="J72" i="15"/>
  <c r="J50" i="15"/>
  <c r="J77" i="15"/>
  <c r="J68" i="15"/>
  <c r="GE32" i="25"/>
  <c r="J34" i="15"/>
  <c r="J58" i="15"/>
  <c r="S659" i="33"/>
  <c r="GN76" i="25"/>
  <c r="D1856" i="33"/>
  <c r="J52" i="15"/>
  <c r="S1072" i="33"/>
  <c r="S1099" i="33"/>
  <c r="GN74" i="25"/>
  <c r="S46" i="33"/>
  <c r="S883" i="33"/>
  <c r="S370" i="33"/>
  <c r="J56" i="15"/>
  <c r="S1936" i="33"/>
  <c r="J42" i="15"/>
  <c r="S1396" i="33"/>
  <c r="GN18" i="25"/>
  <c r="S640" i="33"/>
  <c r="S748" i="33"/>
  <c r="D992" i="33"/>
  <c r="GN63" i="25"/>
  <c r="S1828" i="33"/>
  <c r="S73" i="33"/>
  <c r="S694" i="33"/>
  <c r="S424" i="33"/>
  <c r="S613" i="33"/>
  <c r="S181" i="33"/>
  <c r="S586" i="33"/>
  <c r="S1720" i="33"/>
  <c r="S451" i="33"/>
  <c r="S1612" i="33"/>
  <c r="S343" i="33"/>
  <c r="S127" i="33"/>
  <c r="S478" i="33"/>
  <c r="S19" i="33"/>
  <c r="S397" i="33"/>
  <c r="S775" i="33"/>
  <c r="S289" i="33"/>
  <c r="S1585" i="33"/>
  <c r="S1423" i="33"/>
  <c r="S991" i="33"/>
  <c r="S1909" i="33"/>
  <c r="S964" i="33"/>
  <c r="S208" i="33"/>
  <c r="S1504" i="33"/>
  <c r="S1126" i="33"/>
  <c r="S559" i="33"/>
  <c r="S315" i="33"/>
  <c r="J39" i="15"/>
  <c r="GN39" i="25"/>
  <c r="D857" i="33"/>
  <c r="GN70" i="25"/>
  <c r="S1335" i="33"/>
  <c r="AQ57" i="9"/>
  <c r="O881" i="33"/>
  <c r="Q880" i="33"/>
  <c r="Q881" i="33"/>
  <c r="O1070" i="33"/>
  <c r="Q1069" i="33"/>
  <c r="Q1070" i="33"/>
  <c r="FU33" i="25"/>
  <c r="S689" i="33"/>
  <c r="S531" i="33"/>
  <c r="J65" i="15"/>
  <c r="D1559" i="33"/>
  <c r="GN65" i="25"/>
  <c r="D236" i="33"/>
  <c r="S1287" i="33"/>
  <c r="O989" i="33"/>
  <c r="Q988" i="33"/>
  <c r="Q989" i="33"/>
  <c r="S903" i="33"/>
  <c r="AQ41" i="9"/>
  <c r="S309" i="33"/>
  <c r="S1524" i="33"/>
  <c r="AQ64" i="9"/>
  <c r="S849" i="33"/>
  <c r="S1551" i="33"/>
  <c r="AQ65" i="9"/>
  <c r="S822" i="33"/>
  <c r="AQ38" i="9"/>
  <c r="S1686" i="33"/>
  <c r="AQ70" i="9"/>
  <c r="O1016" i="33"/>
  <c r="Q1015" i="33"/>
  <c r="Q1016" i="33"/>
  <c r="S228" i="33"/>
  <c r="AQ16" i="9"/>
  <c r="S688" i="33"/>
  <c r="FN33" i="25"/>
  <c r="S1850" i="33"/>
  <c r="FU76" i="25"/>
  <c r="S1849" i="33"/>
  <c r="FN76" i="25"/>
  <c r="FN52" i="25"/>
  <c r="S1201" i="33"/>
  <c r="S1066" i="33"/>
  <c r="FN47" i="25"/>
  <c r="S418" i="33"/>
  <c r="FN23" i="25"/>
  <c r="S419" i="33"/>
  <c r="FU23" i="25"/>
  <c r="FN72" i="25"/>
  <c r="S1741" i="33"/>
  <c r="FN50" i="25"/>
  <c r="S1147" i="33"/>
  <c r="FN77" i="25"/>
  <c r="S1444" i="33"/>
  <c r="FN61" i="25"/>
  <c r="S607" i="33"/>
  <c r="FN30" i="25"/>
  <c r="FU14" i="25"/>
  <c r="S176" i="33"/>
  <c r="FN62" i="25"/>
  <c r="S1471" i="33"/>
  <c r="S580" i="33"/>
  <c r="FN29" i="25"/>
  <c r="S581" i="33"/>
  <c r="FU29" i="25"/>
  <c r="FN68" i="25"/>
  <c r="S1633" i="33"/>
  <c r="FN45" i="25"/>
  <c r="S1714" i="33"/>
  <c r="FN71" i="25"/>
  <c r="FN48" i="25"/>
  <c r="S1093" i="33"/>
  <c r="S445" i="33"/>
  <c r="FN24" i="25"/>
  <c r="S1796" i="33"/>
  <c r="FU74" i="25"/>
  <c r="S1795" i="33"/>
  <c r="FN74" i="25"/>
  <c r="S1228" i="33"/>
  <c r="FN53" i="25"/>
  <c r="S1606" i="33"/>
  <c r="FN67" i="25"/>
  <c r="FN40" i="25"/>
  <c r="S877" i="33"/>
  <c r="S337" i="33"/>
  <c r="FN20" i="25"/>
  <c r="FU12" i="25"/>
  <c r="S122" i="33"/>
  <c r="S257" i="33"/>
  <c r="FU17" i="25"/>
  <c r="S256" i="33"/>
  <c r="FN17" i="25"/>
  <c r="FN34" i="25"/>
  <c r="S715" i="33"/>
  <c r="S472" i="33"/>
  <c r="FN25" i="25"/>
  <c r="S473" i="33"/>
  <c r="FU25" i="25"/>
  <c r="FN37" i="25"/>
  <c r="FU8" i="25"/>
  <c r="DD110" i="25"/>
  <c r="FN58" i="25"/>
  <c r="S1363" i="33"/>
  <c r="S1660" i="33"/>
  <c r="FN69" i="25"/>
  <c r="S391" i="33"/>
  <c r="FN22" i="25"/>
  <c r="S364" i="33"/>
  <c r="FN21" i="25"/>
  <c r="S365" i="33"/>
  <c r="FU21" i="25"/>
  <c r="FN56" i="25"/>
  <c r="S1309" i="33"/>
  <c r="S1930" i="33"/>
  <c r="FN79" i="25"/>
  <c r="FN36" i="25"/>
  <c r="S769" i="33"/>
  <c r="S1174" i="33"/>
  <c r="FN51" i="25"/>
  <c r="FN42" i="25"/>
  <c r="S931" i="33"/>
  <c r="FU59" i="25"/>
  <c r="S1391" i="33"/>
  <c r="FU18" i="25"/>
  <c r="S284" i="33"/>
  <c r="S1580" i="33"/>
  <c r="FU66" i="25"/>
  <c r="O41" i="15"/>
  <c r="S909" i="33"/>
  <c r="O38" i="15"/>
  <c r="S828" i="33"/>
  <c r="S1418" i="33"/>
  <c r="FU60" i="25"/>
  <c r="FU35" i="25"/>
  <c r="S743" i="33"/>
  <c r="S986" i="33"/>
  <c r="FU44" i="25"/>
  <c r="FU43" i="25"/>
  <c r="S959" i="33"/>
  <c r="FU63" i="25"/>
  <c r="S1499" i="33"/>
  <c r="FU49" i="25"/>
  <c r="S1121" i="33"/>
  <c r="S1281" i="33"/>
  <c r="AQ55" i="9"/>
  <c r="S1822" i="33"/>
  <c r="FN75" i="25"/>
  <c r="S553" i="33"/>
  <c r="FN28" i="25"/>
  <c r="FU10" i="25"/>
  <c r="S68" i="33"/>
  <c r="FN46" i="25"/>
  <c r="S1039" i="33"/>
  <c r="GE13" i="25"/>
  <c r="GE11" i="25"/>
  <c r="GG32" i="25"/>
  <c r="GF32" i="25"/>
  <c r="GE55" i="25"/>
  <c r="GG41" i="25"/>
  <c r="GF41" i="25"/>
  <c r="GD41" i="25"/>
  <c r="GE19" i="25"/>
  <c r="GC19" i="25"/>
  <c r="GE64" i="25"/>
  <c r="GC64" i="25"/>
  <c r="O64" i="15"/>
  <c r="GE54" i="25"/>
  <c r="GC54" i="25"/>
  <c r="O54" i="15"/>
  <c r="GG39" i="25"/>
  <c r="GF39" i="25"/>
  <c r="GD39" i="25"/>
  <c r="GE73" i="25"/>
  <c r="GC73" i="25"/>
  <c r="GD73" i="25"/>
  <c r="GG65" i="25"/>
  <c r="GF65" i="25"/>
  <c r="GD65" i="25"/>
  <c r="GG57" i="25"/>
  <c r="GF57" i="25"/>
  <c r="GD57" i="25"/>
  <c r="GE38" i="25"/>
  <c r="GC38" i="25"/>
  <c r="GE26" i="25"/>
  <c r="GC26" i="25"/>
  <c r="GE70" i="25"/>
  <c r="GC70" i="25"/>
  <c r="O70" i="15"/>
  <c r="GE16" i="25"/>
  <c r="GC16" i="25"/>
  <c r="O16" i="15"/>
  <c r="J64" i="15"/>
  <c r="GN64" i="25"/>
  <c r="D1532" i="33"/>
  <c r="GN73" i="25"/>
  <c r="S666" i="33"/>
  <c r="S1254" i="33"/>
  <c r="AQ54" i="9"/>
  <c r="O935" i="33"/>
  <c r="Q934" i="33"/>
  <c r="Q935" i="33"/>
  <c r="S1767" i="33"/>
  <c r="AQ73" i="9"/>
  <c r="S1855" i="33"/>
  <c r="S1207" i="33"/>
  <c r="S1202" i="33"/>
  <c r="FU52" i="25"/>
  <c r="FU47" i="25"/>
  <c r="S1067" i="33"/>
  <c r="S423" i="33"/>
  <c r="S1747" i="33"/>
  <c r="S1742" i="33"/>
  <c r="FU72" i="25"/>
  <c r="S1153" i="33"/>
  <c r="S1148" i="33"/>
  <c r="FU50" i="25"/>
  <c r="S1882" i="33"/>
  <c r="FU77" i="25"/>
  <c r="S1877" i="33"/>
  <c r="S1450" i="33"/>
  <c r="FU61" i="25"/>
  <c r="S1445" i="33"/>
  <c r="FU30" i="25"/>
  <c r="S608" i="33"/>
  <c r="S175" i="33"/>
  <c r="FN14" i="25"/>
  <c r="S1477" i="33"/>
  <c r="S1472" i="33"/>
  <c r="FU62" i="25"/>
  <c r="S585" i="33"/>
  <c r="S1639" i="33"/>
  <c r="S1634" i="33"/>
  <c r="FU68" i="25"/>
  <c r="S1018" i="33"/>
  <c r="FU45" i="25"/>
  <c r="S1013" i="33"/>
  <c r="FU71" i="25"/>
  <c r="S1715" i="33"/>
  <c r="S1094" i="33"/>
  <c r="FU48" i="25"/>
  <c r="FU24" i="25"/>
  <c r="S446" i="33"/>
  <c r="S1801" i="33"/>
  <c r="S1234" i="33"/>
  <c r="FU53" i="25"/>
  <c r="S1229" i="33"/>
  <c r="S41" i="33"/>
  <c r="FU9" i="25"/>
  <c r="S40" i="33"/>
  <c r="FN9" i="25"/>
  <c r="GC9" i="25"/>
  <c r="GG9" i="25"/>
  <c r="FU67" i="25"/>
  <c r="S1607" i="33"/>
  <c r="S878" i="33"/>
  <c r="FU40" i="25"/>
  <c r="FU20" i="25"/>
  <c r="S338" i="33"/>
  <c r="S121" i="33"/>
  <c r="FN12" i="25"/>
  <c r="S262" i="33"/>
  <c r="S721" i="33"/>
  <c r="S716" i="33"/>
  <c r="FU34" i="25"/>
  <c r="S477" i="33"/>
  <c r="S802" i="33"/>
  <c r="FU37" i="25"/>
  <c r="GC37" i="25"/>
  <c r="S797" i="33"/>
  <c r="S18" i="33"/>
  <c r="FN8" i="25"/>
  <c r="HC10" i="25"/>
  <c r="S1369" i="33"/>
  <c r="S1364" i="33"/>
  <c r="FU58" i="25"/>
  <c r="S1666" i="33"/>
  <c r="FU69" i="25"/>
  <c r="S1661" i="33"/>
  <c r="FU22" i="25"/>
  <c r="S392" i="33"/>
  <c r="S369" i="33"/>
  <c r="T362" i="33"/>
  <c r="S1315" i="33"/>
  <c r="S1310" i="33"/>
  <c r="FU56" i="25"/>
  <c r="FU79" i="25"/>
  <c r="S1931" i="33"/>
  <c r="S770" i="33"/>
  <c r="FU36" i="25"/>
  <c r="S1180" i="33"/>
  <c r="FU51" i="25"/>
  <c r="S1175" i="33"/>
  <c r="S937" i="33"/>
  <c r="S932" i="33"/>
  <c r="FU42" i="25"/>
  <c r="FN59" i="25"/>
  <c r="S283" i="33"/>
  <c r="FN18" i="25"/>
  <c r="S1584" i="33"/>
  <c r="FN66" i="25"/>
  <c r="S1579" i="33"/>
  <c r="O57" i="15"/>
  <c r="S1341" i="33"/>
  <c r="S504" i="33"/>
  <c r="S1422" i="33"/>
  <c r="FN60" i="25"/>
  <c r="S634" i="33"/>
  <c r="FN31" i="25"/>
  <c r="S635" i="33"/>
  <c r="FU31" i="25"/>
  <c r="S747" i="33"/>
  <c r="S742" i="33"/>
  <c r="FN35" i="25"/>
  <c r="FN44" i="25"/>
  <c r="S985" i="33"/>
  <c r="S1904" i="33"/>
  <c r="FU78" i="25"/>
  <c r="S1903" i="33"/>
  <c r="FN78" i="25"/>
  <c r="GC78" i="25"/>
  <c r="S958" i="33"/>
  <c r="FN43" i="25"/>
  <c r="FN15" i="25"/>
  <c r="S203" i="33"/>
  <c r="FU15" i="25"/>
  <c r="GE15" i="25"/>
  <c r="S1498" i="33"/>
  <c r="FN63" i="25"/>
  <c r="S1125" i="33"/>
  <c r="S1120" i="33"/>
  <c r="FN49" i="25"/>
  <c r="FU75" i="25"/>
  <c r="S1823" i="33"/>
  <c r="FU28" i="25"/>
  <c r="S554" i="33"/>
  <c r="S72" i="33"/>
  <c r="S67" i="33"/>
  <c r="FN10" i="25"/>
  <c r="S1045" i="33"/>
  <c r="S1040" i="33"/>
  <c r="FU46" i="25"/>
  <c r="K830" i="33"/>
  <c r="GF55" i="25"/>
  <c r="GE41" i="25"/>
  <c r="GC41" i="25"/>
  <c r="GG19" i="25"/>
  <c r="GF19" i="25"/>
  <c r="GD19" i="25"/>
  <c r="GG64" i="25"/>
  <c r="GF64" i="25"/>
  <c r="GD64" i="25"/>
  <c r="GG54" i="25"/>
  <c r="GF54" i="25"/>
  <c r="GD54" i="25"/>
  <c r="GE39" i="25"/>
  <c r="GC39" i="25"/>
  <c r="GG73" i="25"/>
  <c r="GF73" i="25"/>
  <c r="GE65" i="25"/>
  <c r="GC65" i="25"/>
  <c r="O65" i="15"/>
  <c r="GE57" i="25"/>
  <c r="GC57" i="25"/>
  <c r="GG38" i="25"/>
  <c r="GF38" i="25"/>
  <c r="GD38" i="25"/>
  <c r="GG26" i="25"/>
  <c r="GF26" i="25"/>
  <c r="GD26" i="25"/>
  <c r="GG70" i="25"/>
  <c r="GF70" i="25"/>
  <c r="GD70" i="25"/>
  <c r="GG16" i="25"/>
  <c r="GF16" i="25"/>
  <c r="GD16" i="25"/>
  <c r="DD118" i="25"/>
  <c r="S523" i="33"/>
  <c r="O11" i="15"/>
  <c r="O39" i="15"/>
  <c r="M26" i="15"/>
  <c r="X119" i="25"/>
  <c r="HH10" i="25"/>
  <c r="BH110" i="25"/>
  <c r="D1694" i="33"/>
  <c r="GC13" i="25"/>
  <c r="GG13" i="25"/>
  <c r="K317" i="33"/>
  <c r="AQ39" i="9"/>
  <c r="O55" i="15"/>
  <c r="M32" i="15"/>
  <c r="M57" i="15"/>
  <c r="K911" i="33"/>
  <c r="K668" i="33"/>
  <c r="I57" i="9"/>
  <c r="I41" i="9"/>
  <c r="S498" i="33"/>
  <c r="S501" i="33"/>
  <c r="HA9" i="25"/>
  <c r="HA10" i="25"/>
  <c r="GN68" i="25"/>
  <c r="D1451" i="33"/>
  <c r="GN50" i="25"/>
  <c r="R55" i="9"/>
  <c r="J32" i="15"/>
  <c r="J45" i="15"/>
  <c r="X115" i="25"/>
  <c r="HE10" i="25"/>
  <c r="K506" i="33"/>
  <c r="I38" i="9"/>
  <c r="AQ13" i="9"/>
  <c r="O13" i="15"/>
  <c r="AQ19" i="9"/>
  <c r="D1397" i="33"/>
  <c r="J69" i="15"/>
  <c r="GN44" i="25"/>
  <c r="D1640" i="33"/>
  <c r="J61" i="15"/>
  <c r="D1154" i="33"/>
  <c r="D1802" i="33"/>
  <c r="GD13" i="25"/>
  <c r="GF13" i="25"/>
  <c r="D101" i="33"/>
  <c r="D155" i="33"/>
  <c r="J17" i="15"/>
  <c r="D290" i="33"/>
  <c r="GG11" i="25"/>
  <c r="D533" i="33"/>
  <c r="T312" i="33"/>
  <c r="T150" i="33"/>
  <c r="T795" i="33"/>
  <c r="S1012" i="33"/>
  <c r="T1012" i="33"/>
  <c r="S202" i="33"/>
  <c r="T202" i="33"/>
  <c r="S796" i="33"/>
  <c r="T796" i="33"/>
  <c r="GN19" i="25"/>
  <c r="CF115" i="25"/>
  <c r="GF78" i="25"/>
  <c r="GG43" i="25"/>
  <c r="S1252" i="33"/>
  <c r="S1257" i="33"/>
  <c r="J115" i="25"/>
  <c r="HE9" i="25"/>
  <c r="DD116" i="25"/>
  <c r="O19" i="15"/>
  <c r="GN55" i="25"/>
  <c r="J55" i="15"/>
  <c r="D1289" i="33"/>
  <c r="M19" i="15"/>
  <c r="GC43" i="25"/>
  <c r="GD60" i="25"/>
  <c r="N60" i="15"/>
  <c r="V1524" i="33"/>
  <c r="K1775" i="33"/>
  <c r="D1775" i="33"/>
  <c r="R32" i="9"/>
  <c r="GC11" i="25"/>
  <c r="DD111" i="25"/>
  <c r="M54" i="15"/>
  <c r="J54" i="15"/>
  <c r="J31" i="15"/>
  <c r="K1370" i="33"/>
  <c r="J46" i="15"/>
  <c r="M43" i="15"/>
  <c r="J43" i="15"/>
  <c r="V230" i="33"/>
  <c r="D1181" i="33"/>
  <c r="M12" i="15"/>
  <c r="J12" i="15"/>
  <c r="GN53" i="25"/>
  <c r="GF11" i="25"/>
  <c r="GD11" i="25"/>
  <c r="CF119" i="25"/>
  <c r="J119" i="25"/>
  <c r="HH9" i="25"/>
  <c r="DD119" i="25"/>
  <c r="BH118" i="25"/>
  <c r="O35" i="15"/>
  <c r="GG59" i="25"/>
  <c r="GD59" i="25"/>
  <c r="N59" i="15"/>
  <c r="CF113" i="25"/>
  <c r="S660" i="33"/>
  <c r="S663" i="33"/>
  <c r="DD113" i="25"/>
  <c r="DD112" i="25"/>
  <c r="DD115" i="25"/>
  <c r="DD117" i="25"/>
  <c r="D1262" i="33"/>
  <c r="GN54" i="25"/>
  <c r="GN58" i="25"/>
  <c r="D722" i="33"/>
  <c r="M45" i="15"/>
  <c r="GN72" i="25"/>
  <c r="D965" i="33"/>
  <c r="GN43" i="25"/>
  <c r="D938" i="33"/>
  <c r="GN42" i="25"/>
  <c r="D128" i="33"/>
  <c r="M53" i="15"/>
  <c r="D1235" i="33"/>
  <c r="M74" i="15"/>
  <c r="D1208" i="33"/>
  <c r="GN52" i="25"/>
  <c r="V849" i="33"/>
  <c r="BH119" i="25"/>
  <c r="GN81" i="25"/>
  <c r="GE49" i="25"/>
  <c r="GG63" i="25"/>
  <c r="J59" i="15"/>
  <c r="D1667" i="33"/>
  <c r="M37" i="15"/>
  <c r="J37" i="15"/>
  <c r="D263" i="33"/>
  <c r="M68" i="15"/>
  <c r="GN61" i="25"/>
  <c r="M50" i="15"/>
  <c r="M46" i="15"/>
  <c r="D182" i="33"/>
  <c r="X117" i="25"/>
  <c r="CF117" i="25"/>
  <c r="HB9" i="25"/>
  <c r="V1553" i="33"/>
  <c r="V1683" i="33"/>
  <c r="S1338" i="33"/>
  <c r="V500" i="33"/>
  <c r="V823" i="33"/>
  <c r="GF49" i="25"/>
  <c r="GD63" i="25"/>
  <c r="N63" i="15"/>
  <c r="GC44" i="25"/>
  <c r="GC35" i="25"/>
  <c r="GD35" i="25"/>
  <c r="N35" i="15"/>
  <c r="GC31" i="25"/>
  <c r="S1554" i="33"/>
  <c r="S1527" i="33"/>
  <c r="GC66" i="25"/>
  <c r="GD18" i="25"/>
  <c r="N18" i="15"/>
  <c r="CF112" i="25"/>
  <c r="BH111" i="25"/>
  <c r="BH116" i="25"/>
  <c r="GC45" i="25"/>
  <c r="J117" i="25"/>
  <c r="I11" i="9"/>
  <c r="I13" i="9"/>
  <c r="M31" i="15"/>
  <c r="D1370" i="33"/>
  <c r="I34" i="9"/>
  <c r="GN34" i="25"/>
  <c r="D1019" i="33"/>
  <c r="K1478" i="33"/>
  <c r="J62" i="15"/>
  <c r="D1748" i="33"/>
  <c r="D1046" i="33"/>
  <c r="K1505" i="33"/>
  <c r="D1505" i="33"/>
  <c r="K992" i="33"/>
  <c r="M18" i="15"/>
  <c r="K1181" i="33"/>
  <c r="J51" i="15"/>
  <c r="D1316" i="33"/>
  <c r="GN56" i="25"/>
  <c r="M14" i="15"/>
  <c r="M76" i="15"/>
  <c r="S1171" i="33"/>
  <c r="S1689" i="33"/>
  <c r="S825" i="33"/>
  <c r="S1387" i="33"/>
  <c r="S1495" i="33"/>
  <c r="GC59" i="25"/>
  <c r="S929" i="33"/>
  <c r="S389" i="33"/>
  <c r="S1361" i="33"/>
  <c r="S281" i="33"/>
  <c r="S1388" i="33"/>
  <c r="S928" i="33"/>
  <c r="M59" i="15"/>
  <c r="GN69" i="25"/>
  <c r="D803" i="33"/>
  <c r="X118" i="25"/>
  <c r="HG10" i="25"/>
  <c r="CF118" i="25"/>
  <c r="J111" i="25"/>
  <c r="GX9" i="25"/>
  <c r="HD10" i="25"/>
  <c r="X111" i="25"/>
  <c r="GX10" i="25"/>
  <c r="X116" i="25"/>
  <c r="HF10" i="25"/>
  <c r="CF111" i="25"/>
  <c r="CF110" i="25"/>
  <c r="CF116" i="25"/>
  <c r="BH113" i="25"/>
  <c r="BH112" i="25"/>
  <c r="BH115" i="25"/>
  <c r="BH117" i="25"/>
  <c r="HC9" i="25"/>
  <c r="J116" i="25"/>
  <c r="HF9" i="25"/>
  <c r="J118" i="25"/>
  <c r="HG9" i="25"/>
  <c r="HD9" i="25"/>
  <c r="S1712" i="33"/>
  <c r="S685" i="33"/>
  <c r="S793" i="33"/>
  <c r="S334" i="33"/>
  <c r="S173" i="33"/>
  <c r="S1873" i="33"/>
  <c r="S1198" i="33"/>
  <c r="D641" i="33"/>
  <c r="GN31" i="25"/>
  <c r="D1478" i="33"/>
  <c r="GN62" i="25"/>
  <c r="D1883" i="33"/>
  <c r="V1765" i="33"/>
  <c r="V1770" i="33"/>
  <c r="GN51" i="25"/>
  <c r="S713" i="33"/>
  <c r="S37" i="33"/>
  <c r="S443" i="33"/>
  <c r="S1793" i="33"/>
  <c r="S1631" i="33"/>
  <c r="S578" i="33"/>
  <c r="S1469" i="33"/>
  <c r="S172" i="33"/>
  <c r="S605" i="33"/>
  <c r="GF44" i="25"/>
  <c r="GC49" i="25"/>
  <c r="GD49" i="25"/>
  <c r="N49" i="15"/>
  <c r="GC63" i="25"/>
  <c r="S199" i="33"/>
  <c r="S1145" i="33"/>
  <c r="S1739" i="33"/>
  <c r="S416" i="33"/>
  <c r="S1064" i="33"/>
  <c r="O2018" i="33"/>
  <c r="S1199" i="33"/>
  <c r="S1847" i="33"/>
  <c r="S1036" i="33"/>
  <c r="S1819" i="33"/>
  <c r="S1496" i="33"/>
  <c r="S200" i="33"/>
  <c r="S956" i="33"/>
  <c r="GE35" i="25"/>
  <c r="S712" i="33"/>
  <c r="S874" i="33"/>
  <c r="S1225" i="33"/>
  <c r="S1963" i="33"/>
  <c r="DT117" i="25"/>
  <c r="DT115" i="25"/>
  <c r="HE24" i="25"/>
  <c r="DU113" i="25"/>
  <c r="HB24" i="25"/>
  <c r="DT119" i="25"/>
  <c r="HH24" i="25"/>
  <c r="DV113" i="25"/>
  <c r="HC24" i="25"/>
  <c r="DT118" i="25"/>
  <c r="HG24" i="25"/>
  <c r="DT116" i="25"/>
  <c r="HF24" i="25"/>
  <c r="DT111" i="25"/>
  <c r="GX24" i="25"/>
  <c r="DW113" i="25"/>
  <c r="HD24" i="25"/>
  <c r="DT113" i="25"/>
  <c r="HA24" i="25"/>
  <c r="FN82" i="25"/>
  <c r="S2017" i="33"/>
  <c r="S1957" i="33"/>
  <c r="FN80" i="25"/>
  <c r="S1958" i="33"/>
  <c r="FU80" i="25"/>
  <c r="S1985" i="33"/>
  <c r="FU81" i="25"/>
  <c r="S1990" i="33"/>
  <c r="S1037" i="33"/>
  <c r="GG10" i="25"/>
  <c r="S955" i="33"/>
  <c r="S1900" i="33"/>
  <c r="GG35" i="25"/>
  <c r="GF35" i="25"/>
  <c r="S739" i="33"/>
  <c r="S118" i="33"/>
  <c r="S1604" i="33"/>
  <c r="S1577" i="33"/>
  <c r="S1306" i="33"/>
  <c r="GK115" i="25"/>
  <c r="S2012" i="33"/>
  <c r="FU82" i="25"/>
  <c r="S1962" i="33"/>
  <c r="S1984" i="33"/>
  <c r="FN81" i="25"/>
  <c r="GG81" i="25"/>
  <c r="GE81" i="25"/>
  <c r="S686" i="33"/>
  <c r="S65" i="33"/>
  <c r="S119" i="33"/>
  <c r="S1738" i="33"/>
  <c r="AS10" i="9"/>
  <c r="P10" i="15"/>
  <c r="S1658" i="33"/>
  <c r="S1901" i="33"/>
  <c r="S983" i="33"/>
  <c r="S740" i="33"/>
  <c r="S632" i="33"/>
  <c r="S1415" i="33"/>
  <c r="S766" i="33"/>
  <c r="GG78" i="25"/>
  <c r="GD78" i="25"/>
  <c r="N78" i="15"/>
  <c r="S982" i="33"/>
  <c r="S1576" i="33"/>
  <c r="S280" i="33"/>
  <c r="S1172" i="33"/>
  <c r="S794" i="33"/>
  <c r="S470" i="33"/>
  <c r="S875" i="33"/>
  <c r="GF9" i="25"/>
  <c r="GD9" i="25"/>
  <c r="N9" i="15"/>
  <c r="S1226" i="33"/>
  <c r="S1010" i="33"/>
  <c r="GC14" i="25"/>
  <c r="GD14" i="25"/>
  <c r="N14" i="15"/>
  <c r="S1442" i="33"/>
  <c r="S1874" i="33"/>
  <c r="S550" i="33"/>
  <c r="S1118" i="33"/>
  <c r="S253" i="33"/>
  <c r="S1603" i="33"/>
  <c r="S38" i="33"/>
  <c r="S1630" i="33"/>
  <c r="S1468" i="33"/>
  <c r="S604" i="33"/>
  <c r="S1441" i="33"/>
  <c r="S1144" i="33"/>
  <c r="S415" i="33"/>
  <c r="GD31" i="25"/>
  <c r="N31" i="15"/>
  <c r="GF10" i="25"/>
  <c r="S64" i="33"/>
  <c r="S551" i="33"/>
  <c r="S1820" i="33"/>
  <c r="GG49" i="25"/>
  <c r="S1117" i="33"/>
  <c r="GE63" i="25"/>
  <c r="GC15" i="25"/>
  <c r="GD43" i="25"/>
  <c r="N43" i="15"/>
  <c r="GG44" i="25"/>
  <c r="GD44" i="25"/>
  <c r="N44" i="15"/>
  <c r="GE31" i="25"/>
  <c r="S631" i="33"/>
  <c r="S1414" i="33"/>
  <c r="GG66" i="25"/>
  <c r="GD66" i="25"/>
  <c r="N66" i="15"/>
  <c r="GE59" i="25"/>
  <c r="S767" i="33"/>
  <c r="S1928" i="33"/>
  <c r="S1307" i="33"/>
  <c r="S362" i="33"/>
  <c r="S254" i="33"/>
  <c r="GF12" i="25"/>
  <c r="S335" i="33"/>
  <c r="S1091" i="33"/>
  <c r="GF14" i="25"/>
  <c r="GE14" i="25"/>
  <c r="S1927" i="33"/>
  <c r="S361" i="33"/>
  <c r="S388" i="33"/>
  <c r="S1657" i="33"/>
  <c r="S1360" i="33"/>
  <c r="S1792" i="33"/>
  <c r="S442" i="33"/>
  <c r="S1090" i="33"/>
  <c r="S1711" i="33"/>
  <c r="S1009" i="33"/>
  <c r="S1063" i="33"/>
  <c r="S1846" i="33"/>
  <c r="GF66" i="25"/>
  <c r="O43" i="15"/>
  <c r="S963" i="33"/>
  <c r="N16" i="15"/>
  <c r="R16" i="9"/>
  <c r="N26" i="15"/>
  <c r="R26" i="9"/>
  <c r="AS57" i="9"/>
  <c r="P57" i="15"/>
  <c r="AS73" i="9"/>
  <c r="P73" i="15"/>
  <c r="N54" i="15"/>
  <c r="R54" i="9"/>
  <c r="N19" i="15"/>
  <c r="R19" i="9"/>
  <c r="S1395" i="33"/>
  <c r="O12" i="15"/>
  <c r="S126" i="33"/>
  <c r="S180" i="33"/>
  <c r="S1038" i="33"/>
  <c r="S1173" i="33"/>
  <c r="AQ51" i="9"/>
  <c r="S1929" i="33"/>
  <c r="AQ79" i="9"/>
  <c r="S390" i="33"/>
  <c r="AQ22" i="9"/>
  <c r="S1362" i="33"/>
  <c r="AQ58" i="9"/>
  <c r="BJ116" i="25"/>
  <c r="S714" i="33"/>
  <c r="AQ34" i="9"/>
  <c r="AQ17" i="9"/>
  <c r="S255" i="33"/>
  <c r="S120" i="33"/>
  <c r="S444" i="33"/>
  <c r="AQ24" i="9"/>
  <c r="S1713" i="33"/>
  <c r="AQ71" i="9"/>
  <c r="S1632" i="33"/>
  <c r="AQ68" i="9"/>
  <c r="S579" i="33"/>
  <c r="AQ29" i="9"/>
  <c r="S606" i="33"/>
  <c r="AQ30" i="9"/>
  <c r="S1740" i="33"/>
  <c r="AQ72" i="9"/>
  <c r="S1200" i="33"/>
  <c r="AQ52" i="9"/>
  <c r="S1848" i="33"/>
  <c r="AQ76" i="9"/>
  <c r="J10" i="15"/>
  <c r="D74" i="33"/>
  <c r="J28" i="15"/>
  <c r="GN28" i="25"/>
  <c r="D560" i="33"/>
  <c r="J75" i="15"/>
  <c r="D1829" i="33"/>
  <c r="GN75" i="25"/>
  <c r="S207" i="33"/>
  <c r="O78" i="15"/>
  <c r="S1908" i="33"/>
  <c r="J35" i="15"/>
  <c r="GN35" i="25"/>
  <c r="D749" i="33"/>
  <c r="J60" i="15"/>
  <c r="D1424" i="33"/>
  <c r="AS70" i="9"/>
  <c r="P70" i="15"/>
  <c r="AS38" i="9"/>
  <c r="P38" i="15"/>
  <c r="N65" i="15"/>
  <c r="R65" i="9"/>
  <c r="N39" i="15"/>
  <c r="R39" i="9"/>
  <c r="AS64" i="9"/>
  <c r="P64" i="15"/>
  <c r="J66" i="15"/>
  <c r="GN66" i="25"/>
  <c r="D1586" i="33"/>
  <c r="O51" i="15"/>
  <c r="S1179" i="33"/>
  <c r="J36" i="15"/>
  <c r="GN36" i="25"/>
  <c r="D776" i="33"/>
  <c r="J79" i="15"/>
  <c r="D1937" i="33"/>
  <c r="GN79" i="25"/>
  <c r="J21" i="15"/>
  <c r="D371" i="33"/>
  <c r="J22" i="15"/>
  <c r="GN22" i="25"/>
  <c r="D398" i="33"/>
  <c r="O58" i="15"/>
  <c r="S1368" i="33"/>
  <c r="S801" i="33"/>
  <c r="O34" i="15"/>
  <c r="S720" i="33"/>
  <c r="J20" i="15"/>
  <c r="GN20" i="25"/>
  <c r="D344" i="33"/>
  <c r="J40" i="15"/>
  <c r="D884" i="33"/>
  <c r="J67" i="15"/>
  <c r="D1613" i="33"/>
  <c r="GN67" i="25"/>
  <c r="J9" i="15"/>
  <c r="D47" i="33"/>
  <c r="O24" i="15"/>
  <c r="S450" i="33"/>
  <c r="O48" i="15"/>
  <c r="S1098" i="33"/>
  <c r="O71" i="15"/>
  <c r="S1719" i="33"/>
  <c r="S1017" i="33"/>
  <c r="J29" i="15"/>
  <c r="GN29" i="25"/>
  <c r="D587" i="33"/>
  <c r="O30" i="15"/>
  <c r="S612" i="33"/>
  <c r="O61" i="15"/>
  <c r="S1449" i="33"/>
  <c r="O50" i="15"/>
  <c r="S1152" i="33"/>
  <c r="J23" i="15"/>
  <c r="D425" i="33"/>
  <c r="J47" i="15"/>
  <c r="GN47" i="25"/>
  <c r="D1073" i="33"/>
  <c r="S693" i="33"/>
  <c r="AS11" i="9"/>
  <c r="P11" i="15"/>
  <c r="S1119" i="33"/>
  <c r="AQ49" i="9"/>
  <c r="S957" i="33"/>
  <c r="AQ43" i="9"/>
  <c r="S1902" i="33"/>
  <c r="AQ78" i="9"/>
  <c r="S741" i="33"/>
  <c r="AQ35" i="9"/>
  <c r="S633" i="33"/>
  <c r="AQ31" i="9"/>
  <c r="S1578" i="33"/>
  <c r="AQ66" i="9"/>
  <c r="M16" i="15"/>
  <c r="K236" i="33"/>
  <c r="I16" i="9"/>
  <c r="M65" i="15"/>
  <c r="K1559" i="33"/>
  <c r="I65" i="9"/>
  <c r="V90" i="33"/>
  <c r="M70" i="15"/>
  <c r="K1694" i="33"/>
  <c r="I70" i="9"/>
  <c r="M39" i="15"/>
  <c r="K857" i="33"/>
  <c r="I39" i="9"/>
  <c r="M69" i="15"/>
  <c r="K1667" i="33"/>
  <c r="I69" i="9"/>
  <c r="M34" i="15"/>
  <c r="M17" i="15"/>
  <c r="K263" i="33"/>
  <c r="I17" i="9"/>
  <c r="M52" i="15"/>
  <c r="K1208" i="33"/>
  <c r="I52" i="9"/>
  <c r="GF43" i="25"/>
  <c r="GE60" i="25"/>
  <c r="GG18" i="25"/>
  <c r="GF18" i="25"/>
  <c r="GG12" i="25"/>
  <c r="GG46" i="25"/>
  <c r="GF46" i="25"/>
  <c r="GD46" i="25"/>
  <c r="GE28" i="25"/>
  <c r="GC28" i="25"/>
  <c r="GE75" i="25"/>
  <c r="GC75" i="25"/>
  <c r="GD75" i="25"/>
  <c r="GG42" i="25"/>
  <c r="GF42" i="25"/>
  <c r="GD42" i="25"/>
  <c r="GE51" i="25"/>
  <c r="GC51" i="25"/>
  <c r="GG36" i="25"/>
  <c r="GF36" i="25"/>
  <c r="GD36" i="25"/>
  <c r="GG79" i="25"/>
  <c r="GF79" i="25"/>
  <c r="GG56" i="25"/>
  <c r="GF56" i="25"/>
  <c r="GD56" i="25"/>
  <c r="GE21" i="25"/>
  <c r="GC21" i="25"/>
  <c r="GE22" i="25"/>
  <c r="GC22" i="25"/>
  <c r="GG69" i="25"/>
  <c r="GF69" i="25"/>
  <c r="GD69" i="25"/>
  <c r="GE58" i="25"/>
  <c r="GC58" i="25"/>
  <c r="GF8" i="25"/>
  <c r="GC8" i="25"/>
  <c r="GD8" i="25"/>
  <c r="GG37" i="25"/>
  <c r="GF37" i="25"/>
  <c r="GD37" i="25"/>
  <c r="GG25" i="25"/>
  <c r="GF25" i="25"/>
  <c r="GD25" i="25"/>
  <c r="GG34" i="25"/>
  <c r="GF34" i="25"/>
  <c r="GD34" i="25"/>
  <c r="GE17" i="25"/>
  <c r="GC17" i="25"/>
  <c r="GG20" i="25"/>
  <c r="GF20" i="25"/>
  <c r="GD20" i="25"/>
  <c r="GG40" i="25"/>
  <c r="GF40" i="25"/>
  <c r="GD40" i="25"/>
  <c r="GE67" i="25"/>
  <c r="GC67" i="25"/>
  <c r="GE53" i="25"/>
  <c r="GC53" i="25"/>
  <c r="GE74" i="25"/>
  <c r="GC74" i="25"/>
  <c r="GE24" i="25"/>
  <c r="GC24" i="25"/>
  <c r="GE48" i="25"/>
  <c r="GC48" i="25"/>
  <c r="GG71" i="25"/>
  <c r="GF71" i="25"/>
  <c r="GD71" i="25"/>
  <c r="GG45" i="25"/>
  <c r="GF45" i="25"/>
  <c r="GD45" i="25"/>
  <c r="GE68" i="25"/>
  <c r="GC68" i="25"/>
  <c r="GG29" i="25"/>
  <c r="GF29" i="25"/>
  <c r="GD29" i="25"/>
  <c r="GG62" i="25"/>
  <c r="GF62" i="25"/>
  <c r="GD62" i="25"/>
  <c r="GE30" i="25"/>
  <c r="GC30" i="25"/>
  <c r="GG61" i="25"/>
  <c r="GF61" i="25"/>
  <c r="GD61" i="25"/>
  <c r="GE77" i="25"/>
  <c r="GC77" i="25"/>
  <c r="GD77" i="25"/>
  <c r="GE50" i="25"/>
  <c r="GC50" i="25"/>
  <c r="GE72" i="25"/>
  <c r="GC72" i="25"/>
  <c r="GG23" i="25"/>
  <c r="GF23" i="25"/>
  <c r="GD23" i="25"/>
  <c r="GE47" i="25"/>
  <c r="GC47" i="25"/>
  <c r="GG52" i="25"/>
  <c r="GF52" i="25"/>
  <c r="GD52" i="25"/>
  <c r="GE76" i="25"/>
  <c r="GC76" i="25"/>
  <c r="GG33" i="25"/>
  <c r="GF33" i="25"/>
  <c r="GD33" i="25"/>
  <c r="S1770" i="33"/>
  <c r="S312" i="33"/>
  <c r="S906" i="33"/>
  <c r="AS41" i="9"/>
  <c r="P41" i="15"/>
  <c r="S66" i="33"/>
  <c r="AQ10" i="9"/>
  <c r="S1821" i="33"/>
  <c r="AQ75" i="9"/>
  <c r="O63" i="15"/>
  <c r="S1503" i="33"/>
  <c r="O44" i="15"/>
  <c r="S990" i="33"/>
  <c r="N70" i="15"/>
  <c r="R70" i="9"/>
  <c r="N38" i="15"/>
  <c r="R38" i="9"/>
  <c r="AS65" i="9"/>
  <c r="P65" i="15"/>
  <c r="N64" i="15"/>
  <c r="R64" i="9"/>
  <c r="O18" i="15"/>
  <c r="S288" i="33"/>
  <c r="O17" i="15"/>
  <c r="S261" i="33"/>
  <c r="O74" i="15"/>
  <c r="S1800" i="33"/>
  <c r="O76" i="15"/>
  <c r="S1854" i="33"/>
  <c r="S552" i="33"/>
  <c r="AQ28" i="9"/>
  <c r="V820" i="33"/>
  <c r="V825" i="33"/>
  <c r="S930" i="33"/>
  <c r="AQ42" i="9"/>
  <c r="S768" i="33"/>
  <c r="AQ36" i="9"/>
  <c r="S1308" i="33"/>
  <c r="AQ56" i="9"/>
  <c r="S1659" i="33"/>
  <c r="AQ69" i="9"/>
  <c r="HB10" i="25"/>
  <c r="S471" i="33"/>
  <c r="AQ25" i="9"/>
  <c r="S336" i="33"/>
  <c r="AQ20" i="9"/>
  <c r="S1605" i="33"/>
  <c r="AQ67" i="9"/>
  <c r="S39" i="33"/>
  <c r="AQ9" i="9"/>
  <c r="S1227" i="33"/>
  <c r="AQ53" i="9"/>
  <c r="S1794" i="33"/>
  <c r="AQ74" i="9"/>
  <c r="S1092" i="33"/>
  <c r="AQ48" i="9"/>
  <c r="S1470" i="33"/>
  <c r="AQ62" i="9"/>
  <c r="S1443" i="33"/>
  <c r="AQ61" i="9"/>
  <c r="S1146" i="33"/>
  <c r="AQ50" i="9"/>
  <c r="S1065" i="33"/>
  <c r="AQ47" i="9"/>
  <c r="M64" i="15"/>
  <c r="K1532" i="33"/>
  <c r="I64" i="9"/>
  <c r="S1044" i="33"/>
  <c r="O28" i="15"/>
  <c r="S558" i="33"/>
  <c r="O75" i="15"/>
  <c r="S1827" i="33"/>
  <c r="J49" i="15"/>
  <c r="GN49" i="25"/>
  <c r="D1127" i="33"/>
  <c r="J15" i="15"/>
  <c r="D209" i="33"/>
  <c r="J78" i="15"/>
  <c r="GN78" i="25"/>
  <c r="D1910" i="33"/>
  <c r="O31" i="15"/>
  <c r="S639" i="33"/>
  <c r="AS16" i="9"/>
  <c r="P16" i="15"/>
  <c r="N57" i="15"/>
  <c r="R57" i="9"/>
  <c r="N73" i="15"/>
  <c r="R73" i="9"/>
  <c r="AS54" i="9"/>
  <c r="P54" i="15"/>
  <c r="N41" i="15"/>
  <c r="R41" i="9"/>
  <c r="O42" i="15"/>
  <c r="S936" i="33"/>
  <c r="O36" i="15"/>
  <c r="S774" i="33"/>
  <c r="O79" i="15"/>
  <c r="S1935" i="33"/>
  <c r="O56" i="15"/>
  <c r="S1314" i="33"/>
  <c r="O22" i="15"/>
  <c r="S396" i="33"/>
  <c r="O69" i="15"/>
  <c r="S1665" i="33"/>
  <c r="J8" i="15"/>
  <c r="D20" i="33"/>
  <c r="J25" i="15"/>
  <c r="GN25" i="25"/>
  <c r="D479" i="33"/>
  <c r="O20" i="15"/>
  <c r="S342" i="33"/>
  <c r="S882" i="33"/>
  <c r="O67" i="15"/>
  <c r="S1611" i="33"/>
  <c r="O9" i="15"/>
  <c r="S45" i="33"/>
  <c r="O53" i="15"/>
  <c r="S1233" i="33"/>
  <c r="J24" i="15"/>
  <c r="GN24" i="25"/>
  <c r="D452" i="33"/>
  <c r="J48" i="15"/>
  <c r="GN48" i="25"/>
  <c r="D1100" i="33"/>
  <c r="J71" i="15"/>
  <c r="D1721" i="33"/>
  <c r="GN71" i="25"/>
  <c r="O68" i="15"/>
  <c r="S1638" i="33"/>
  <c r="O62" i="15"/>
  <c r="S1476" i="33"/>
  <c r="J30" i="15"/>
  <c r="GN30" i="25"/>
  <c r="D614" i="33"/>
  <c r="S1881" i="33"/>
  <c r="O72" i="15"/>
  <c r="S1746" i="33"/>
  <c r="O47" i="15"/>
  <c r="S1071" i="33"/>
  <c r="O52" i="15"/>
  <c r="S1206" i="33"/>
  <c r="J33" i="15"/>
  <c r="D695" i="33"/>
  <c r="S1497" i="33"/>
  <c r="AQ63" i="9"/>
  <c r="S984" i="33"/>
  <c r="AQ44" i="9"/>
  <c r="S282" i="33"/>
  <c r="AQ18" i="9"/>
  <c r="S795" i="33"/>
  <c r="M61" i="15"/>
  <c r="K1451" i="33"/>
  <c r="I61" i="9"/>
  <c r="M77" i="15"/>
  <c r="K1883" i="33"/>
  <c r="I77" i="9"/>
  <c r="M72" i="15"/>
  <c r="K1748" i="33"/>
  <c r="I72" i="9"/>
  <c r="I18" i="9"/>
  <c r="M42" i="15"/>
  <c r="K938" i="33"/>
  <c r="I42" i="9"/>
  <c r="M56" i="15"/>
  <c r="K1316" i="33"/>
  <c r="I56" i="9"/>
  <c r="K128" i="33"/>
  <c r="GC60" i="25"/>
  <c r="GE10" i="25"/>
  <c r="GC10" i="25"/>
  <c r="GD10" i="25"/>
  <c r="GF63" i="25"/>
  <c r="GG15" i="25"/>
  <c r="GF15" i="25"/>
  <c r="GD15" i="25"/>
  <c r="GE43" i="25"/>
  <c r="GE78" i="25"/>
  <c r="GE44" i="25"/>
  <c r="GG31" i="25"/>
  <c r="GF31" i="25"/>
  <c r="GG60" i="25"/>
  <c r="GF60" i="25"/>
  <c r="GE66" i="25"/>
  <c r="O66" i="15"/>
  <c r="GE18" i="25"/>
  <c r="GC18" i="25"/>
  <c r="GF59" i="25"/>
  <c r="GE12" i="25"/>
  <c r="GC12" i="25"/>
  <c r="GD12" i="25"/>
  <c r="GE9" i="25"/>
  <c r="GG14" i="25"/>
  <c r="GE46" i="25"/>
  <c r="GC46" i="25"/>
  <c r="GG28" i="25"/>
  <c r="GF28" i="25"/>
  <c r="GD28" i="25"/>
  <c r="GG75" i="25"/>
  <c r="GF75" i="25"/>
  <c r="GE42" i="25"/>
  <c r="GC42" i="25"/>
  <c r="GG51" i="25"/>
  <c r="GF51" i="25"/>
  <c r="GD51" i="25"/>
  <c r="GE36" i="25"/>
  <c r="GC36" i="25"/>
  <c r="GE79" i="25"/>
  <c r="GC79" i="25"/>
  <c r="GD79" i="25"/>
  <c r="GE56" i="25"/>
  <c r="GC56" i="25"/>
  <c r="GG21" i="25"/>
  <c r="GF21" i="25"/>
  <c r="GD21" i="25"/>
  <c r="GG22" i="25"/>
  <c r="GF22" i="25"/>
  <c r="GD22" i="25"/>
  <c r="GE69" i="25"/>
  <c r="GC69" i="25"/>
  <c r="GG58" i="25"/>
  <c r="GF58" i="25"/>
  <c r="GD58" i="25"/>
  <c r="GE8" i="25"/>
  <c r="GG8" i="25"/>
  <c r="GE37" i="25"/>
  <c r="GE25" i="25"/>
  <c r="GC25" i="25"/>
  <c r="O25" i="15"/>
  <c r="GE34" i="25"/>
  <c r="GC34" i="25"/>
  <c r="GG17" i="25"/>
  <c r="GF17" i="25"/>
  <c r="GD17" i="25"/>
  <c r="GE20" i="25"/>
  <c r="GC20" i="25"/>
  <c r="GE40" i="25"/>
  <c r="GC40" i="25"/>
  <c r="GG67" i="25"/>
  <c r="GF67" i="25"/>
  <c r="GD67" i="25"/>
  <c r="GG53" i="25"/>
  <c r="GF53" i="25"/>
  <c r="GD53" i="25"/>
  <c r="GG74" i="25"/>
  <c r="GF74" i="25"/>
  <c r="GD74" i="25"/>
  <c r="GG24" i="25"/>
  <c r="GF24" i="25"/>
  <c r="GD24" i="25"/>
  <c r="GG48" i="25"/>
  <c r="GF48" i="25"/>
  <c r="GD48" i="25"/>
  <c r="GE71" i="25"/>
  <c r="GC71" i="25"/>
  <c r="GE45" i="25"/>
  <c r="GG68" i="25"/>
  <c r="GF68" i="25"/>
  <c r="GD68" i="25"/>
  <c r="GE29" i="25"/>
  <c r="GC29" i="25"/>
  <c r="O29" i="15"/>
  <c r="GE62" i="25"/>
  <c r="GC62" i="25"/>
  <c r="GG30" i="25"/>
  <c r="GF30" i="25"/>
  <c r="GD30" i="25"/>
  <c r="GE61" i="25"/>
  <c r="GC61" i="25"/>
  <c r="GG77" i="25"/>
  <c r="GF77" i="25"/>
  <c r="GG50" i="25"/>
  <c r="GF50" i="25"/>
  <c r="GD50" i="25"/>
  <c r="GG72" i="25"/>
  <c r="GF72" i="25"/>
  <c r="GD72" i="25"/>
  <c r="GE23" i="25"/>
  <c r="GC23" i="25"/>
  <c r="GG47" i="25"/>
  <c r="GF47" i="25"/>
  <c r="GD47" i="25"/>
  <c r="GE52" i="25"/>
  <c r="GC52" i="25"/>
  <c r="GG76" i="25"/>
  <c r="GF76" i="25"/>
  <c r="GD76" i="25"/>
  <c r="GE33" i="25"/>
  <c r="GC33" i="25"/>
  <c r="S96" i="33"/>
  <c r="S231" i="33"/>
  <c r="S852" i="33"/>
  <c r="S1284" i="33"/>
  <c r="S150" i="33"/>
  <c r="V228" i="33"/>
  <c r="I19" i="9"/>
  <c r="HO14" i="25"/>
  <c r="AS55" i="9"/>
  <c r="P55" i="15"/>
  <c r="AS39" i="9"/>
  <c r="P39" i="15"/>
  <c r="V1549" i="33"/>
  <c r="V1554" i="33"/>
  <c r="M110" i="9"/>
  <c r="GG27" i="25"/>
  <c r="GD27" i="25"/>
  <c r="GC27" i="25"/>
  <c r="GF27" i="25"/>
  <c r="GE27" i="25"/>
  <c r="I12" i="9"/>
  <c r="V522" i="33"/>
  <c r="F1272" i="33"/>
  <c r="S201" i="33"/>
  <c r="S204" i="33"/>
  <c r="I51" i="9"/>
  <c r="K965" i="33"/>
  <c r="K182" i="33"/>
  <c r="K722" i="33"/>
  <c r="F732" i="33"/>
  <c r="V226" i="33"/>
  <c r="V231" i="33"/>
  <c r="F138" i="33"/>
  <c r="S174" i="33"/>
  <c r="S177" i="33"/>
  <c r="K1856" i="33"/>
  <c r="V847" i="33"/>
  <c r="V852" i="33"/>
  <c r="K1397" i="33"/>
  <c r="S687" i="33"/>
  <c r="S690" i="33"/>
  <c r="V1551" i="33"/>
  <c r="V495" i="33"/>
  <c r="V145" i="33"/>
  <c r="V1522" i="33"/>
  <c r="V1527" i="33"/>
  <c r="S417" i="33"/>
  <c r="S420" i="33"/>
  <c r="V148" i="33"/>
  <c r="M51" i="15"/>
  <c r="K290" i="33"/>
  <c r="V229" i="33"/>
  <c r="M73" i="15"/>
  <c r="I14" i="9"/>
  <c r="V850" i="33"/>
  <c r="V851" i="33"/>
  <c r="V1552" i="33"/>
  <c r="V499" i="33"/>
  <c r="V1333" i="33"/>
  <c r="V1338" i="33"/>
  <c r="R31" i="9"/>
  <c r="V713" i="33"/>
  <c r="N13" i="15"/>
  <c r="R13" i="9"/>
  <c r="T498" i="33"/>
  <c r="T501" i="33"/>
  <c r="AQ26" i="9"/>
  <c r="L112" i="9"/>
  <c r="DG116" i="25"/>
  <c r="HF23" i="25"/>
  <c r="T201" i="33"/>
  <c r="T204" i="33"/>
  <c r="AS35" i="9"/>
  <c r="P35" i="15"/>
  <c r="M27" i="15"/>
  <c r="K533" i="33"/>
  <c r="I27" i="9"/>
  <c r="V149" i="33"/>
  <c r="K1154" i="33"/>
  <c r="DX113" i="25"/>
  <c r="GY24" i="25"/>
  <c r="HJ24" i="25"/>
  <c r="V1523" i="33"/>
  <c r="V824" i="33"/>
  <c r="AQ15" i="9"/>
  <c r="DI113" i="25"/>
  <c r="HC23" i="25"/>
  <c r="V1766" i="33"/>
  <c r="I58" i="9"/>
  <c r="BJ111" i="25"/>
  <c r="R60" i="9"/>
  <c r="K1046" i="33"/>
  <c r="K1640" i="33"/>
  <c r="K1019" i="33"/>
  <c r="AQ37" i="9"/>
  <c r="AS19" i="9"/>
  <c r="P19" i="15"/>
  <c r="S363" i="33"/>
  <c r="S366" i="33"/>
  <c r="V1521" i="33"/>
  <c r="V819" i="33"/>
  <c r="V822" i="33"/>
  <c r="V1686" i="33"/>
  <c r="V959" i="33"/>
  <c r="R43" i="9"/>
  <c r="V147" i="33"/>
  <c r="V1764" i="33"/>
  <c r="V1769" i="33"/>
  <c r="K803" i="33"/>
  <c r="M58" i="15"/>
  <c r="I31" i="9"/>
  <c r="M13" i="15"/>
  <c r="K1262" i="33"/>
  <c r="V1252" i="33"/>
  <c r="V1257" i="33"/>
  <c r="Q111" i="9"/>
  <c r="T798" i="33"/>
  <c r="O37" i="15"/>
  <c r="R63" i="9"/>
  <c r="V1526" i="33"/>
  <c r="V1525" i="33"/>
  <c r="V1687" i="33"/>
  <c r="V1688" i="33"/>
  <c r="I76" i="9"/>
  <c r="K1802" i="33"/>
  <c r="K1235" i="33"/>
  <c r="I59" i="9"/>
  <c r="I54" i="9"/>
  <c r="S1875" i="33"/>
  <c r="V1255" i="33"/>
  <c r="V1254" i="33"/>
  <c r="DD114" i="25"/>
  <c r="DG115" i="25"/>
  <c r="HE23" i="25"/>
  <c r="CH113" i="25"/>
  <c r="DC110" i="25"/>
  <c r="Q110" i="9"/>
  <c r="BH114" i="25"/>
  <c r="N11" i="15"/>
  <c r="R11" i="9"/>
  <c r="M55" i="15"/>
  <c r="I55" i="9"/>
  <c r="K1289" i="33"/>
  <c r="GN37" i="25"/>
  <c r="R59" i="9"/>
  <c r="V225" i="33"/>
  <c r="V227" i="33"/>
  <c r="I43" i="9"/>
  <c r="I62" i="9"/>
  <c r="O111" i="9"/>
  <c r="O117" i="9"/>
  <c r="I73" i="9"/>
  <c r="N119" i="9"/>
  <c r="N113" i="9"/>
  <c r="V821" i="33"/>
  <c r="V846" i="33"/>
  <c r="V848" i="33"/>
  <c r="M11" i="15"/>
  <c r="V1548" i="33"/>
  <c r="V1550" i="33"/>
  <c r="R78" i="9"/>
  <c r="J81" i="15"/>
  <c r="D1991" i="33"/>
  <c r="CI113" i="25"/>
  <c r="K112" i="9"/>
  <c r="Q119" i="9"/>
  <c r="R44" i="9"/>
  <c r="L113" i="9"/>
  <c r="T660" i="33"/>
  <c r="T663" i="33"/>
  <c r="AQ32" i="9"/>
  <c r="GN32" i="25"/>
  <c r="DG113" i="25"/>
  <c r="HA23" i="25"/>
  <c r="M44" i="15"/>
  <c r="M63" i="15"/>
  <c r="I46" i="9"/>
  <c r="I50" i="9"/>
  <c r="M62" i="15"/>
  <c r="I68" i="9"/>
  <c r="I45" i="9"/>
  <c r="Q118" i="9"/>
  <c r="S1011" i="33"/>
  <c r="GK117" i="25"/>
  <c r="N110" i="9"/>
  <c r="N116" i="9"/>
  <c r="V1684" i="33"/>
  <c r="V1689" i="33"/>
  <c r="V1685" i="33"/>
  <c r="I74" i="9"/>
  <c r="I53" i="9"/>
  <c r="I37" i="9"/>
  <c r="K641" i="33"/>
  <c r="V577" i="33"/>
  <c r="V582" i="33"/>
  <c r="AL119" i="25"/>
  <c r="BG119" i="25"/>
  <c r="BJ113" i="25"/>
  <c r="HA15" i="25"/>
  <c r="BJ118" i="25"/>
  <c r="CE118" i="25"/>
  <c r="BK113" i="25"/>
  <c r="CE111" i="25"/>
  <c r="V1253" i="33"/>
  <c r="V1256" i="33"/>
  <c r="V1251" i="33"/>
  <c r="V496" i="33"/>
  <c r="V497" i="33"/>
  <c r="R9" i="9"/>
  <c r="J82" i="15"/>
  <c r="CH118" i="25"/>
  <c r="HG19" i="25"/>
  <c r="R35" i="9"/>
  <c r="R14" i="9"/>
  <c r="CF114" i="25"/>
  <c r="V1900" i="33"/>
  <c r="V1905" i="33"/>
  <c r="L116" i="9"/>
  <c r="K113" i="9"/>
  <c r="Q117" i="9"/>
  <c r="V471" i="33"/>
  <c r="I44" i="9"/>
  <c r="I63" i="9"/>
  <c r="Q113" i="9"/>
  <c r="Q116" i="9"/>
  <c r="Q112" i="9"/>
  <c r="O118" i="9"/>
  <c r="O112" i="9"/>
  <c r="GK114" i="25"/>
  <c r="N112" i="9"/>
  <c r="N117" i="9"/>
  <c r="N111" i="9"/>
  <c r="N118" i="9"/>
  <c r="L117" i="9"/>
  <c r="GY10" i="25"/>
  <c r="HJ10" i="25"/>
  <c r="R18" i="9"/>
  <c r="K155" i="33"/>
  <c r="K101" i="33"/>
  <c r="S1389" i="33"/>
  <c r="AL115" i="25"/>
  <c r="BG115" i="25"/>
  <c r="K119" i="9"/>
  <c r="D2018" i="33"/>
  <c r="R49" i="9"/>
  <c r="CH111" i="25"/>
  <c r="GX19" i="25"/>
  <c r="K117" i="9"/>
  <c r="L118" i="9"/>
  <c r="K118" i="9"/>
  <c r="K116" i="9"/>
  <c r="O10" i="15"/>
  <c r="AS49" i="9"/>
  <c r="P49" i="15"/>
  <c r="O49" i="15"/>
  <c r="S1203" i="33"/>
  <c r="S258" i="33"/>
  <c r="S1041" i="33"/>
  <c r="V361" i="33"/>
  <c r="DJ113" i="25"/>
  <c r="HD23" i="25"/>
  <c r="BM113" i="25"/>
  <c r="CE113" i="25"/>
  <c r="V176" i="33"/>
  <c r="V414" i="33"/>
  <c r="V1577" i="33"/>
  <c r="V66" i="33"/>
  <c r="DG119" i="25"/>
  <c r="HH23" i="25"/>
  <c r="DG118" i="25"/>
  <c r="HG23" i="25"/>
  <c r="DH113" i="25"/>
  <c r="HB23" i="25"/>
  <c r="O113" i="9"/>
  <c r="O116" i="9"/>
  <c r="O110" i="9"/>
  <c r="O119" i="9"/>
  <c r="K111" i="9"/>
  <c r="K110" i="9"/>
  <c r="GY9" i="25"/>
  <c r="HJ9" i="25"/>
  <c r="S1416" i="33"/>
  <c r="L110" i="9"/>
  <c r="L119" i="9"/>
  <c r="L111" i="9"/>
  <c r="S960" i="33"/>
  <c r="DG111" i="25"/>
  <c r="GX23" i="25"/>
  <c r="DG117" i="25"/>
  <c r="V144" i="33"/>
  <c r="V146" i="33"/>
  <c r="V1767" i="33"/>
  <c r="V1768" i="33"/>
  <c r="S577" i="33"/>
  <c r="S582" i="33"/>
  <c r="S469" i="33"/>
  <c r="S474" i="33"/>
  <c r="CH116" i="25"/>
  <c r="DC116" i="25"/>
  <c r="S1176" i="33"/>
  <c r="S876" i="33"/>
  <c r="S879" i="33"/>
  <c r="V117" i="33"/>
  <c r="AN113" i="25"/>
  <c r="BG112" i="25"/>
  <c r="AL117" i="25"/>
  <c r="BG117" i="25"/>
  <c r="AO113" i="25"/>
  <c r="HD11" i="25"/>
  <c r="BL113" i="25"/>
  <c r="CE112" i="25"/>
  <c r="BJ115" i="25"/>
  <c r="HE15" i="25"/>
  <c r="BJ117" i="25"/>
  <c r="CE117" i="25"/>
  <c r="BJ119" i="25"/>
  <c r="CE119" i="25"/>
  <c r="V1171" i="33"/>
  <c r="V1176" i="33"/>
  <c r="V1121" i="33"/>
  <c r="R66" i="9"/>
  <c r="CK113" i="25"/>
  <c r="HD19" i="25"/>
  <c r="F57" i="33"/>
  <c r="CJ113" i="25"/>
  <c r="DC112" i="25"/>
  <c r="CH115" i="25"/>
  <c r="DC115" i="25"/>
  <c r="CH117" i="25"/>
  <c r="DC117" i="25"/>
  <c r="CH119" i="25"/>
  <c r="HH19" i="25"/>
  <c r="AL113" i="25"/>
  <c r="HA11" i="25"/>
  <c r="AL116" i="25"/>
  <c r="HF11" i="25"/>
  <c r="AL118" i="25"/>
  <c r="BG118" i="25"/>
  <c r="AL111" i="25"/>
  <c r="GX11" i="25"/>
  <c r="AM113" i="25"/>
  <c r="HB11" i="25"/>
  <c r="S1905" i="33"/>
  <c r="S717" i="33"/>
  <c r="GD81" i="25"/>
  <c r="GC81" i="25"/>
  <c r="GF81" i="25"/>
  <c r="R81" i="9"/>
  <c r="S1982" i="33"/>
  <c r="S1955" i="33"/>
  <c r="S1417" i="33"/>
  <c r="S1876" i="33"/>
  <c r="S1390" i="33"/>
  <c r="V685" i="33"/>
  <c r="T2011" i="33"/>
  <c r="S1954" i="33"/>
  <c r="S2009" i="33"/>
  <c r="T1417" i="33"/>
  <c r="T1876" i="33"/>
  <c r="T1390" i="33"/>
  <c r="K2018" i="33"/>
  <c r="I82" i="9"/>
  <c r="M82" i="15"/>
  <c r="J80" i="15"/>
  <c r="D1964" i="33"/>
  <c r="GN80" i="25"/>
  <c r="O695" i="33"/>
  <c r="B112" i="25"/>
  <c r="O884" i="33"/>
  <c r="GC80" i="25"/>
  <c r="GE80" i="25"/>
  <c r="GD80" i="25"/>
  <c r="GC82" i="25"/>
  <c r="GE82" i="25"/>
  <c r="GD82" i="25"/>
  <c r="S2016" i="33"/>
  <c r="M81" i="15"/>
  <c r="I81" i="9"/>
  <c r="K1991" i="33"/>
  <c r="S1981" i="33"/>
  <c r="N81" i="15"/>
  <c r="S1956" i="33"/>
  <c r="AQ80" i="9"/>
  <c r="O81" i="15"/>
  <c r="S1989" i="33"/>
  <c r="S1983" i="33"/>
  <c r="AQ81" i="9"/>
  <c r="S2008" i="33"/>
  <c r="O1991" i="33"/>
  <c r="GF80" i="25"/>
  <c r="GG80" i="25"/>
  <c r="O80" i="15"/>
  <c r="GF82" i="25"/>
  <c r="GG82" i="25"/>
  <c r="O1721" i="33"/>
  <c r="S123" i="33"/>
  <c r="AS79" i="9"/>
  <c r="P79" i="15"/>
  <c r="AS28" i="9"/>
  <c r="P28" i="15"/>
  <c r="AS22" i="9"/>
  <c r="P22" i="15"/>
  <c r="AS31" i="9"/>
  <c r="P31" i="15"/>
  <c r="AS47" i="9"/>
  <c r="P47" i="15"/>
  <c r="AS72" i="9"/>
  <c r="P72" i="15"/>
  <c r="AS68" i="9"/>
  <c r="P68" i="15"/>
  <c r="AS53" i="9"/>
  <c r="P53" i="15"/>
  <c r="AS67" i="9"/>
  <c r="P67" i="15"/>
  <c r="AS76" i="9"/>
  <c r="P76" i="15"/>
  <c r="AS74" i="9"/>
  <c r="P74" i="15"/>
  <c r="AS17" i="9"/>
  <c r="P17" i="15"/>
  <c r="AS18" i="9"/>
  <c r="P18" i="15"/>
  <c r="AS8" i="9"/>
  <c r="P8" i="15"/>
  <c r="O8" i="15"/>
  <c r="F1245" i="33"/>
  <c r="F219" i="33"/>
  <c r="M78" i="15"/>
  <c r="K1910" i="33"/>
  <c r="I78" i="9"/>
  <c r="M15" i="15"/>
  <c r="K209" i="33"/>
  <c r="I15" i="9"/>
  <c r="M49" i="15"/>
  <c r="K1127" i="33"/>
  <c r="I49" i="9"/>
  <c r="V1901" i="33"/>
  <c r="F894" i="33"/>
  <c r="V525" i="33"/>
  <c r="N33" i="15"/>
  <c r="R33" i="9"/>
  <c r="N52" i="15"/>
  <c r="R52" i="9"/>
  <c r="N23" i="15"/>
  <c r="R23" i="9"/>
  <c r="AS50" i="9"/>
  <c r="P50" i="15"/>
  <c r="N61" i="15"/>
  <c r="R61" i="9"/>
  <c r="N62" i="15"/>
  <c r="R62" i="9"/>
  <c r="N71" i="15"/>
  <c r="R71" i="9"/>
  <c r="AS24" i="9"/>
  <c r="P24" i="15"/>
  <c r="N40" i="15"/>
  <c r="R40" i="9"/>
  <c r="N25" i="15"/>
  <c r="R25" i="9"/>
  <c r="N8" i="15"/>
  <c r="R8" i="9"/>
  <c r="N69" i="15"/>
  <c r="R69" i="9"/>
  <c r="AS51" i="9"/>
  <c r="P51" i="15"/>
  <c r="N75" i="15"/>
  <c r="R75" i="9"/>
  <c r="N46" i="15"/>
  <c r="R46" i="9"/>
  <c r="AS12" i="9"/>
  <c r="P12" i="15"/>
  <c r="V576" i="33"/>
  <c r="V711" i="33"/>
  <c r="V121" i="33"/>
  <c r="HC11" i="25"/>
  <c r="M119" i="9"/>
  <c r="M113" i="9"/>
  <c r="HF15" i="25"/>
  <c r="CE116" i="25"/>
  <c r="GX15" i="25"/>
  <c r="F1758" i="33"/>
  <c r="F1326" i="33"/>
  <c r="O1910" i="33"/>
  <c r="O1127" i="33"/>
  <c r="O1451" i="33"/>
  <c r="O1370" i="33"/>
  <c r="S1473" i="33"/>
  <c r="S1230" i="33"/>
  <c r="S771" i="33"/>
  <c r="S933" i="33"/>
  <c r="O1937" i="33"/>
  <c r="S42" i="33"/>
  <c r="S1581" i="33"/>
  <c r="S987" i="33"/>
  <c r="S1743" i="33"/>
  <c r="S1446" i="33"/>
  <c r="S1635" i="33"/>
  <c r="S285" i="33"/>
  <c r="S1068" i="33"/>
  <c r="S1014" i="33"/>
  <c r="S1716" i="33"/>
  <c r="S447" i="33"/>
  <c r="S1365" i="33"/>
  <c r="S393" i="33"/>
  <c r="S1932" i="33"/>
  <c r="S636" i="33"/>
  <c r="S69" i="33"/>
  <c r="AS52" i="9"/>
  <c r="P52" i="15"/>
  <c r="N50" i="15"/>
  <c r="R50" i="9"/>
  <c r="AS61" i="9"/>
  <c r="P61" i="15"/>
  <c r="AS62" i="9"/>
  <c r="P62" i="15"/>
  <c r="N68" i="15"/>
  <c r="R68" i="9"/>
  <c r="N48" i="15"/>
  <c r="R48" i="9"/>
  <c r="N74" i="15"/>
  <c r="R74" i="9"/>
  <c r="N67" i="15"/>
  <c r="R67" i="9"/>
  <c r="AS20" i="9"/>
  <c r="P20" i="15"/>
  <c r="AS34" i="9"/>
  <c r="P34" i="15"/>
  <c r="AS69" i="9"/>
  <c r="P69" i="15"/>
  <c r="N21" i="15"/>
  <c r="R21" i="9"/>
  <c r="N79" i="15"/>
  <c r="R79" i="9"/>
  <c r="N51" i="15"/>
  <c r="R51" i="9"/>
  <c r="AS75" i="9"/>
  <c r="P75" i="15"/>
  <c r="AS9" i="9"/>
  <c r="P9" i="15"/>
  <c r="N12" i="15"/>
  <c r="R12" i="9"/>
  <c r="V1283" i="33"/>
  <c r="V1280" i="33"/>
  <c r="V1278" i="33"/>
  <c r="V1279" i="33"/>
  <c r="V1284" i="33"/>
  <c r="V1282" i="33"/>
  <c r="V1281" i="33"/>
  <c r="V901" i="33"/>
  <c r="V906" i="33"/>
  <c r="V904" i="33"/>
  <c r="V903" i="33"/>
  <c r="V905" i="33"/>
  <c r="V902" i="33"/>
  <c r="V900" i="33"/>
  <c r="V658" i="33"/>
  <c r="V661" i="33"/>
  <c r="V660" i="33"/>
  <c r="V662" i="33"/>
  <c r="V659" i="33"/>
  <c r="V657" i="33"/>
  <c r="N76" i="15"/>
  <c r="R76" i="9"/>
  <c r="N47" i="15"/>
  <c r="R47" i="9"/>
  <c r="N72" i="15"/>
  <c r="R72" i="9"/>
  <c r="N30" i="15"/>
  <c r="R30" i="9"/>
  <c r="AS29" i="9"/>
  <c r="P29" i="15"/>
  <c r="AS71" i="9"/>
  <c r="P71" i="15"/>
  <c r="N24" i="15"/>
  <c r="R24" i="9"/>
  <c r="N53" i="15"/>
  <c r="R53" i="9"/>
  <c r="N17" i="15"/>
  <c r="R17" i="9"/>
  <c r="AS25" i="9"/>
  <c r="P25" i="15"/>
  <c r="N58" i="15"/>
  <c r="R58" i="9"/>
  <c r="N22" i="15"/>
  <c r="R22" i="9"/>
  <c r="AS56" i="9"/>
  <c r="P56" i="15"/>
  <c r="AS36" i="9"/>
  <c r="P36" i="15"/>
  <c r="AS42" i="9"/>
  <c r="P42" i="15"/>
  <c r="N28" i="15"/>
  <c r="R28" i="9"/>
  <c r="AS66" i="9"/>
  <c r="P66" i="15"/>
  <c r="AS44" i="9"/>
  <c r="P44" i="15"/>
  <c r="AS78" i="9"/>
  <c r="P78" i="15"/>
  <c r="AS43" i="9"/>
  <c r="P43" i="15"/>
  <c r="N15" i="15"/>
  <c r="R15" i="9"/>
  <c r="N10" i="15"/>
  <c r="R10" i="9"/>
  <c r="AS63" i="9"/>
  <c r="P63" i="15"/>
  <c r="M33" i="15"/>
  <c r="K695" i="33"/>
  <c r="I33" i="9"/>
  <c r="M30" i="15"/>
  <c r="I30" i="9"/>
  <c r="K614" i="33"/>
  <c r="M71" i="15"/>
  <c r="K1721" i="33"/>
  <c r="I71" i="9"/>
  <c r="M48" i="15"/>
  <c r="K1100" i="33"/>
  <c r="I48" i="9"/>
  <c r="M24" i="15"/>
  <c r="I24" i="9"/>
  <c r="K452" i="33"/>
  <c r="M25" i="15"/>
  <c r="K479" i="33"/>
  <c r="I25" i="9"/>
  <c r="M8" i="15"/>
  <c r="I8" i="9"/>
  <c r="GK111" i="25"/>
  <c r="K20" i="33"/>
  <c r="O1343" i="33"/>
  <c r="O830" i="33"/>
  <c r="O506" i="33"/>
  <c r="F840" i="33"/>
  <c r="F1542" i="33"/>
  <c r="V956" i="33"/>
  <c r="V309" i="33"/>
  <c r="V306" i="33"/>
  <c r="V307" i="33"/>
  <c r="V312" i="33"/>
  <c r="V311" i="33"/>
  <c r="V310" i="33"/>
  <c r="V308" i="33"/>
  <c r="N77" i="15"/>
  <c r="R77" i="9"/>
  <c r="AS30" i="9"/>
  <c r="P30" i="15"/>
  <c r="N29" i="15"/>
  <c r="R29" i="9"/>
  <c r="N45" i="15"/>
  <c r="R45" i="9"/>
  <c r="AS48" i="9"/>
  <c r="P48" i="15"/>
  <c r="N20" i="15"/>
  <c r="R20" i="9"/>
  <c r="N34" i="15"/>
  <c r="R34" i="9"/>
  <c r="N37" i="15"/>
  <c r="R37" i="9"/>
  <c r="AS58" i="9"/>
  <c r="P58" i="15"/>
  <c r="N56" i="15"/>
  <c r="R56" i="9"/>
  <c r="N36" i="15"/>
  <c r="R36" i="9"/>
  <c r="N42" i="15"/>
  <c r="R42" i="9"/>
  <c r="HA19" i="25"/>
  <c r="DC111" i="25"/>
  <c r="F84" i="33"/>
  <c r="M47" i="15"/>
  <c r="K1073" i="33"/>
  <c r="I47" i="9"/>
  <c r="M23" i="15"/>
  <c r="K425" i="33"/>
  <c r="I23" i="9"/>
  <c r="M29" i="15"/>
  <c r="K587" i="33"/>
  <c r="I29" i="9"/>
  <c r="M9" i="15"/>
  <c r="I9" i="9"/>
  <c r="K47" i="33"/>
  <c r="M67" i="15"/>
  <c r="K1613" i="33"/>
  <c r="I67" i="9"/>
  <c r="M40" i="15"/>
  <c r="K884" i="33"/>
  <c r="I40" i="9"/>
  <c r="M20" i="15"/>
  <c r="I20" i="9"/>
  <c r="K344" i="33"/>
  <c r="M22" i="15"/>
  <c r="I22" i="9"/>
  <c r="K398" i="33"/>
  <c r="M21" i="15"/>
  <c r="K371" i="33"/>
  <c r="I21" i="9"/>
  <c r="M79" i="15"/>
  <c r="K1937" i="33"/>
  <c r="I79" i="9"/>
  <c r="M36" i="15"/>
  <c r="I36" i="9"/>
  <c r="K776" i="33"/>
  <c r="M66" i="15"/>
  <c r="K1586" i="33"/>
  <c r="I66" i="9"/>
  <c r="F1515" i="33"/>
  <c r="T1534" i="33"/>
  <c r="F813" i="33"/>
  <c r="F1677" i="33"/>
  <c r="M60" i="15"/>
  <c r="K1424" i="33"/>
  <c r="I60" i="9"/>
  <c r="M35" i="15"/>
  <c r="K749" i="33"/>
  <c r="I35" i="9"/>
  <c r="M75" i="15"/>
  <c r="K1829" i="33"/>
  <c r="I75" i="9"/>
  <c r="M28" i="15"/>
  <c r="I28" i="9"/>
  <c r="K560" i="33"/>
  <c r="M10" i="15"/>
  <c r="K74" i="33"/>
  <c r="I10" i="9"/>
  <c r="V173" i="33"/>
  <c r="BG111" i="25"/>
  <c r="V68" i="33"/>
  <c r="O1802" i="33"/>
  <c r="O1883" i="33"/>
  <c r="O803" i="33"/>
  <c r="O1694" i="33"/>
  <c r="S1608" i="33"/>
  <c r="S339" i="33"/>
  <c r="S798" i="33"/>
  <c r="S1311" i="33"/>
  <c r="S1824" i="33"/>
  <c r="O425" i="33"/>
  <c r="O1586" i="33"/>
  <c r="S1500" i="33"/>
  <c r="S1149" i="33"/>
  <c r="S609" i="33"/>
  <c r="S555" i="33"/>
  <c r="S1851" i="33"/>
  <c r="S1095" i="33"/>
  <c r="S1797" i="33"/>
  <c r="S1662" i="33"/>
  <c r="S1122" i="33"/>
  <c r="S744" i="33"/>
  <c r="HC19" i="25"/>
  <c r="HO10" i="25"/>
  <c r="HO11" i="25"/>
  <c r="HO9" i="25"/>
  <c r="M116" i="9"/>
  <c r="V526" i="33"/>
  <c r="V527" i="33"/>
  <c r="N27" i="15"/>
  <c r="R27" i="9"/>
  <c r="HH15" i="25"/>
  <c r="DC118" i="25"/>
  <c r="V418" i="33"/>
  <c r="O533" i="33"/>
  <c r="HB15" i="25"/>
  <c r="CE110" i="25"/>
  <c r="M111" i="9"/>
  <c r="M118" i="9"/>
  <c r="M112" i="9"/>
  <c r="M117" i="9"/>
  <c r="BG113" i="25"/>
  <c r="V523" i="33"/>
  <c r="V528" i="33"/>
  <c r="V524" i="33"/>
  <c r="DT114" i="25"/>
  <c r="GZ24" i="25"/>
  <c r="V1337" i="33"/>
  <c r="V795" i="33"/>
  <c r="P110" i="9"/>
  <c r="V957" i="33"/>
  <c r="V1119" i="33"/>
  <c r="V1336" i="33"/>
  <c r="V1576" i="33"/>
  <c r="V1581" i="33"/>
  <c r="V171" i="33"/>
  <c r="V1170" i="33"/>
  <c r="V955" i="33"/>
  <c r="V960" i="33"/>
  <c r="T1561" i="33"/>
  <c r="V715" i="33"/>
  <c r="V716" i="33"/>
  <c r="V579" i="33"/>
  <c r="V1903" i="33"/>
  <c r="S1392" i="33"/>
  <c r="Q114" i="9"/>
  <c r="Q109" i="9"/>
  <c r="Q115" i="9"/>
  <c r="V498" i="33"/>
  <c r="V501" i="33"/>
  <c r="V1334" i="33"/>
  <c r="O614" i="33"/>
  <c r="V684" i="33"/>
  <c r="V958" i="33"/>
  <c r="V954" i="33"/>
  <c r="T859" i="33"/>
  <c r="P116" i="9"/>
  <c r="V740" i="33"/>
  <c r="V1118" i="33"/>
  <c r="V122" i="33"/>
  <c r="V714" i="33"/>
  <c r="V712" i="33"/>
  <c r="V717" i="33"/>
  <c r="V150" i="33"/>
  <c r="V1332" i="33"/>
  <c r="V1335" i="33"/>
  <c r="V1575" i="33"/>
  <c r="T103" i="33"/>
  <c r="V1175" i="33"/>
  <c r="GK112" i="25"/>
  <c r="V365" i="33"/>
  <c r="T238" i="33"/>
  <c r="S1878" i="33"/>
  <c r="HD15" i="25"/>
  <c r="CE115" i="25"/>
  <c r="BG116" i="25"/>
  <c r="HE11" i="25"/>
  <c r="V9" i="33"/>
  <c r="V792" i="33"/>
  <c r="V1172" i="33"/>
  <c r="V473" i="33"/>
  <c r="V469" i="33"/>
  <c r="V474" i="33"/>
  <c r="V419" i="33"/>
  <c r="V364" i="33"/>
  <c r="F300" i="33"/>
  <c r="O114" i="9"/>
  <c r="O749" i="33"/>
  <c r="O398" i="33"/>
  <c r="P111" i="9"/>
  <c r="O452" i="33"/>
  <c r="V65" i="33"/>
  <c r="V63" i="33"/>
  <c r="HG11" i="25"/>
  <c r="BG110" i="25"/>
  <c r="HF19" i="25"/>
  <c r="V686" i="33"/>
  <c r="V688" i="33"/>
  <c r="O317" i="33"/>
  <c r="P117" i="9"/>
  <c r="V739" i="33"/>
  <c r="V744" i="33"/>
  <c r="V738" i="33"/>
  <c r="V1117" i="33"/>
  <c r="V1122" i="33"/>
  <c r="HG15" i="25"/>
  <c r="HH11" i="25"/>
  <c r="V120" i="33"/>
  <c r="V578" i="33"/>
  <c r="V580" i="33"/>
  <c r="V1899" i="33"/>
  <c r="V1902" i="33"/>
  <c r="O668" i="33"/>
  <c r="F116" i="15"/>
  <c r="T1264" i="33"/>
  <c r="T174" i="33"/>
  <c r="T177" i="33"/>
  <c r="AQ14" i="9"/>
  <c r="V174" i="33"/>
  <c r="T687" i="33"/>
  <c r="AQ33" i="9"/>
  <c r="T417" i="33"/>
  <c r="AQ23" i="9"/>
  <c r="O26" i="15"/>
  <c r="GN26" i="25"/>
  <c r="V793" i="33"/>
  <c r="T1696" i="33"/>
  <c r="F786" i="33"/>
  <c r="V796" i="33"/>
  <c r="DC119" i="25"/>
  <c r="O15" i="15"/>
  <c r="DC113" i="25"/>
  <c r="HE19" i="25"/>
  <c r="BN113" i="25"/>
  <c r="BJ114" i="25"/>
  <c r="GZ15" i="25"/>
  <c r="K114" i="9"/>
  <c r="K109" i="9"/>
  <c r="K115" i="9"/>
  <c r="N114" i="9"/>
  <c r="N109" i="9"/>
  <c r="N115" i="9"/>
  <c r="O560" i="33"/>
  <c r="O1424" i="33"/>
  <c r="O776" i="33"/>
  <c r="O344" i="33"/>
  <c r="O587" i="33"/>
  <c r="O1073" i="33"/>
  <c r="J114" i="25"/>
  <c r="GZ9" i="25"/>
  <c r="O1775" i="33"/>
  <c r="O1262" i="33"/>
  <c r="O641" i="33"/>
  <c r="O1181" i="33"/>
  <c r="O1208" i="33"/>
  <c r="P119" i="9"/>
  <c r="O479" i="33"/>
  <c r="O1100" i="33"/>
  <c r="V67" i="33"/>
  <c r="V64" i="33"/>
  <c r="V69" i="33"/>
  <c r="HC15" i="25"/>
  <c r="V175" i="33"/>
  <c r="V172" i="33"/>
  <c r="T832" i="33"/>
  <c r="V689" i="33"/>
  <c r="O1289" i="33"/>
  <c r="O911" i="33"/>
  <c r="O20" i="33"/>
  <c r="O1829" i="33"/>
  <c r="O1613" i="33"/>
  <c r="O857" i="33"/>
  <c r="O722" i="33"/>
  <c r="O1505" i="33"/>
  <c r="O1856" i="33"/>
  <c r="P113" i="9"/>
  <c r="P112" i="9"/>
  <c r="V742" i="33"/>
  <c r="V741" i="33"/>
  <c r="V743" i="33"/>
  <c r="V1120" i="33"/>
  <c r="V1116" i="33"/>
  <c r="V118" i="33"/>
  <c r="V123" i="33"/>
  <c r="V119" i="33"/>
  <c r="V581" i="33"/>
  <c r="V1904" i="33"/>
  <c r="P118" i="9"/>
  <c r="O1046" i="33"/>
  <c r="O371" i="33"/>
  <c r="DK113" i="25"/>
  <c r="GY23" i="25"/>
  <c r="HJ23" i="25"/>
  <c r="L114" i="9"/>
  <c r="L109" i="9"/>
  <c r="L115" i="9"/>
  <c r="CL113" i="25"/>
  <c r="CH114" i="25"/>
  <c r="GZ19" i="25"/>
  <c r="O109" i="9"/>
  <c r="O115" i="9"/>
  <c r="V1579" i="33"/>
  <c r="V1578" i="33"/>
  <c r="V1580" i="33"/>
  <c r="AP113" i="25"/>
  <c r="AL114" i="25"/>
  <c r="GZ11" i="25"/>
  <c r="V1173" i="33"/>
  <c r="V1174" i="33"/>
  <c r="HB19" i="25"/>
  <c r="V470" i="33"/>
  <c r="V468" i="33"/>
  <c r="V472" i="33"/>
  <c r="V415" i="33"/>
  <c r="V416" i="33"/>
  <c r="GK110" i="25"/>
  <c r="GK113" i="25"/>
  <c r="X114" i="25"/>
  <c r="GZ10" i="25"/>
  <c r="V362" i="33"/>
  <c r="V360" i="33"/>
  <c r="V797" i="33"/>
  <c r="V794" i="33"/>
  <c r="O32" i="15"/>
  <c r="V1955" i="33"/>
  <c r="E116" i="9"/>
  <c r="C112" i="25"/>
  <c r="D112" i="25"/>
  <c r="S2010" i="33"/>
  <c r="E114" i="9"/>
  <c r="T1777" i="33"/>
  <c r="F1110" i="33"/>
  <c r="S1959" i="33"/>
  <c r="S1419" i="33"/>
  <c r="G110" i="15"/>
  <c r="G116" i="15"/>
  <c r="F114" i="15"/>
  <c r="O1019" i="33"/>
  <c r="O1397" i="33"/>
  <c r="V1413" i="33"/>
  <c r="V1414" i="33"/>
  <c r="V1417" i="33"/>
  <c r="V1415" i="33"/>
  <c r="V1418" i="33"/>
  <c r="V1390" i="33"/>
  <c r="V1388" i="33"/>
  <c r="V1387" i="33"/>
  <c r="V1391" i="33"/>
  <c r="V1386" i="33"/>
  <c r="T1875" i="33"/>
  <c r="T1878" i="33"/>
  <c r="AQ77" i="9"/>
  <c r="O77" i="15"/>
  <c r="T1389" i="33"/>
  <c r="AQ59" i="9"/>
  <c r="O59" i="15"/>
  <c r="S2011" i="33"/>
  <c r="T1416" i="33"/>
  <c r="AQ60" i="9"/>
  <c r="O60" i="15"/>
  <c r="AS80" i="9"/>
  <c r="P80" i="15"/>
  <c r="AS81" i="9"/>
  <c r="P81" i="15"/>
  <c r="N82" i="15"/>
  <c r="R82" i="9"/>
  <c r="T1011" i="33"/>
  <c r="T1014" i="33"/>
  <c r="AQ45" i="9"/>
  <c r="O45" i="15"/>
  <c r="M80" i="15"/>
  <c r="F111" i="15"/>
  <c r="H111" i="15"/>
  <c r="I80" i="9"/>
  <c r="E112" i="9"/>
  <c r="K1964" i="33"/>
  <c r="V1956" i="33"/>
  <c r="V1953" i="33"/>
  <c r="V1954" i="33"/>
  <c r="V1959" i="33"/>
  <c r="N80" i="15"/>
  <c r="R80" i="9"/>
  <c r="O1964" i="33"/>
  <c r="O1532" i="33"/>
  <c r="O1559" i="33"/>
  <c r="O1478" i="33"/>
  <c r="O1748" i="33"/>
  <c r="O992" i="33"/>
  <c r="O938" i="33"/>
  <c r="O128" i="33"/>
  <c r="O1667" i="33"/>
  <c r="O1640" i="33"/>
  <c r="O1154" i="33"/>
  <c r="O965" i="33"/>
  <c r="O290" i="33"/>
  <c r="O1316" i="33"/>
  <c r="O1235" i="33"/>
  <c r="S1986" i="33"/>
  <c r="T1038" i="33"/>
  <c r="T1041" i="33"/>
  <c r="AQ46" i="9"/>
  <c r="O46" i="15"/>
  <c r="T876" i="33"/>
  <c r="T879" i="33"/>
  <c r="AQ40" i="9"/>
  <c r="O40" i="15"/>
  <c r="T363" i="33"/>
  <c r="AQ21" i="9"/>
  <c r="T1291" i="33"/>
  <c r="V663" i="33"/>
  <c r="V630" i="33"/>
  <c r="V635" i="33"/>
  <c r="V632" i="33"/>
  <c r="V633" i="33"/>
  <c r="V631" i="33"/>
  <c r="V636" i="33"/>
  <c r="V634" i="33"/>
  <c r="V392" i="33"/>
  <c r="V389" i="33"/>
  <c r="V387" i="33"/>
  <c r="V388" i="33"/>
  <c r="V393" i="33"/>
  <c r="V391" i="33"/>
  <c r="V390" i="33"/>
  <c r="V442" i="33"/>
  <c r="V447" i="33"/>
  <c r="V445" i="33"/>
  <c r="V444" i="33"/>
  <c r="V446" i="33"/>
  <c r="V443" i="33"/>
  <c r="V441" i="33"/>
  <c r="V1657" i="33"/>
  <c r="V1662" i="33"/>
  <c r="V1661" i="33"/>
  <c r="V1660" i="33"/>
  <c r="V1658" i="33"/>
  <c r="V1659" i="33"/>
  <c r="V1656" i="33"/>
  <c r="V1362" i="33"/>
  <c r="V1359" i="33"/>
  <c r="V1360" i="33"/>
  <c r="V1365" i="33"/>
  <c r="V1364" i="33"/>
  <c r="V1363" i="33"/>
  <c r="V1361" i="33"/>
  <c r="V1495" i="33"/>
  <c r="V1500" i="33"/>
  <c r="V1499" i="33"/>
  <c r="V1498" i="33"/>
  <c r="V1496" i="33"/>
  <c r="V1497" i="33"/>
  <c r="V1494" i="33"/>
  <c r="V981" i="33"/>
  <c r="V983" i="33"/>
  <c r="V985" i="33"/>
  <c r="V984" i="33"/>
  <c r="V986" i="33"/>
  <c r="V982" i="33"/>
  <c r="V987" i="33"/>
  <c r="V38" i="33"/>
  <c r="V40" i="33"/>
  <c r="V37" i="33"/>
  <c r="V42" i="33"/>
  <c r="V39" i="33"/>
  <c r="V41" i="33"/>
  <c r="V36" i="33"/>
  <c r="V1036" i="33"/>
  <c r="V1039" i="33"/>
  <c r="V1040" i="33"/>
  <c r="V1037" i="33"/>
  <c r="V1035" i="33"/>
  <c r="V766" i="33"/>
  <c r="V771" i="33"/>
  <c r="V769" i="33"/>
  <c r="V768" i="33"/>
  <c r="V770" i="33"/>
  <c r="V767" i="33"/>
  <c r="V765" i="33"/>
  <c r="V873" i="33"/>
  <c r="V875" i="33"/>
  <c r="V877" i="33"/>
  <c r="V878" i="33"/>
  <c r="V874" i="33"/>
  <c r="V1470" i="33"/>
  <c r="V1468" i="33"/>
  <c r="V1473" i="33"/>
  <c r="V1471" i="33"/>
  <c r="V1467" i="33"/>
  <c r="V1472" i="33"/>
  <c r="V1469" i="33"/>
  <c r="GY19" i="25"/>
  <c r="F1488" i="33"/>
  <c r="T967" i="33"/>
  <c r="F948" i="33"/>
  <c r="F1893" i="33"/>
  <c r="F975" i="33"/>
  <c r="F1569" i="33"/>
  <c r="F921" i="33"/>
  <c r="F759" i="33"/>
  <c r="F1299" i="33"/>
  <c r="F462" i="33"/>
  <c r="F1704" i="33"/>
  <c r="F192" i="33"/>
  <c r="F30" i="33"/>
  <c r="V199" i="33"/>
  <c r="V203" i="33"/>
  <c r="V200" i="33"/>
  <c r="V201" i="33"/>
  <c r="V202" i="33"/>
  <c r="V198" i="33"/>
  <c r="V1927" i="33"/>
  <c r="V1932" i="33"/>
  <c r="V1931" i="33"/>
  <c r="V1930" i="33"/>
  <c r="V1928" i="33"/>
  <c r="V1929" i="33"/>
  <c r="V1926" i="33"/>
  <c r="V1090" i="33"/>
  <c r="V1095" i="33"/>
  <c r="V1093" i="33"/>
  <c r="V1089" i="33"/>
  <c r="V1092" i="33"/>
  <c r="V1094" i="33"/>
  <c r="V1091" i="33"/>
  <c r="V1845" i="33"/>
  <c r="V1850" i="33"/>
  <c r="V1847" i="33"/>
  <c r="V1848" i="33"/>
  <c r="V1846" i="33"/>
  <c r="V1851" i="33"/>
  <c r="V1849" i="33"/>
  <c r="V608" i="33"/>
  <c r="V605" i="33"/>
  <c r="V603" i="33"/>
  <c r="V604" i="33"/>
  <c r="V609" i="33"/>
  <c r="V607" i="33"/>
  <c r="V606" i="33"/>
  <c r="V252" i="33"/>
  <c r="V257" i="33"/>
  <c r="V254" i="33"/>
  <c r="V255" i="33"/>
  <c r="V253" i="33"/>
  <c r="V258" i="33"/>
  <c r="V256" i="33"/>
  <c r="V1225" i="33"/>
  <c r="V1230" i="33"/>
  <c r="V1229" i="33"/>
  <c r="V1228" i="33"/>
  <c r="V1226" i="33"/>
  <c r="V1227" i="33"/>
  <c r="V1224" i="33"/>
  <c r="F111" i="33"/>
  <c r="T1183" i="33"/>
  <c r="F1164" i="33"/>
  <c r="F435" i="33"/>
  <c r="F1137" i="33"/>
  <c r="T751" i="33"/>
  <c r="T319" i="33"/>
  <c r="V1012" i="33"/>
  <c r="V1010" i="33"/>
  <c r="V1009" i="33"/>
  <c r="V1013" i="33"/>
  <c r="V1008" i="33"/>
  <c r="V1065" i="33"/>
  <c r="V1067" i="33"/>
  <c r="V1063" i="33"/>
  <c r="V1068" i="33"/>
  <c r="V1062" i="33"/>
  <c r="V1064" i="33"/>
  <c r="V1066" i="33"/>
  <c r="V1632" i="33"/>
  <c r="V1630" i="33"/>
  <c r="V1635" i="33"/>
  <c r="V1633" i="33"/>
  <c r="V1629" i="33"/>
  <c r="V1634" i="33"/>
  <c r="V1631" i="33"/>
  <c r="V1737" i="33"/>
  <c r="V1742" i="33"/>
  <c r="V1739" i="33"/>
  <c r="V1740" i="33"/>
  <c r="V1738" i="33"/>
  <c r="V1743" i="33"/>
  <c r="V1741" i="33"/>
  <c r="V1819" i="33"/>
  <c r="V1824" i="33"/>
  <c r="V1823" i="33"/>
  <c r="V1822" i="33"/>
  <c r="V1820" i="33"/>
  <c r="V1821" i="33"/>
  <c r="V1818" i="33"/>
  <c r="V930" i="33"/>
  <c r="V932" i="33"/>
  <c r="V928" i="33"/>
  <c r="V933" i="33"/>
  <c r="V927" i="33"/>
  <c r="V929" i="33"/>
  <c r="V931" i="33"/>
  <c r="V1603" i="33"/>
  <c r="V1608" i="33"/>
  <c r="V1607" i="33"/>
  <c r="V1606" i="33"/>
  <c r="V1604" i="33"/>
  <c r="V1605" i="33"/>
  <c r="V1602" i="33"/>
  <c r="V1873" i="33"/>
  <c r="V1877" i="33"/>
  <c r="V1876" i="33"/>
  <c r="V1874" i="33"/>
  <c r="V1875" i="33"/>
  <c r="V1872" i="33"/>
  <c r="GY11" i="25"/>
  <c r="HJ11" i="25"/>
  <c r="F1353" i="33"/>
  <c r="F1083" i="33"/>
  <c r="F597" i="33"/>
  <c r="F570" i="33"/>
  <c r="F1812" i="33"/>
  <c r="F1650" i="33"/>
  <c r="F705" i="33"/>
  <c r="F327" i="33"/>
  <c r="F1461" i="33"/>
  <c r="F1434" i="33"/>
  <c r="F1191" i="33"/>
  <c r="V1794" i="33"/>
  <c r="V1792" i="33"/>
  <c r="V1797" i="33"/>
  <c r="V1795" i="33"/>
  <c r="V1791" i="33"/>
  <c r="V1796" i="33"/>
  <c r="V1793" i="33"/>
  <c r="V1711" i="33"/>
  <c r="V1716" i="33"/>
  <c r="V1715" i="33"/>
  <c r="V1714" i="33"/>
  <c r="V1712" i="33"/>
  <c r="V1713" i="33"/>
  <c r="V1710" i="33"/>
  <c r="V284" i="33"/>
  <c r="V281" i="33"/>
  <c r="V279" i="33"/>
  <c r="V280" i="33"/>
  <c r="V285" i="33"/>
  <c r="V283" i="33"/>
  <c r="V282" i="33"/>
  <c r="V550" i="33"/>
  <c r="V555" i="33"/>
  <c r="V553" i="33"/>
  <c r="V552" i="33"/>
  <c r="V554" i="33"/>
  <c r="V551" i="33"/>
  <c r="V549" i="33"/>
  <c r="V1441" i="33"/>
  <c r="V1446" i="33"/>
  <c r="V1445" i="33"/>
  <c r="V1444" i="33"/>
  <c r="V1442" i="33"/>
  <c r="V1443" i="33"/>
  <c r="V1440" i="33"/>
  <c r="V1146" i="33"/>
  <c r="V1144" i="33"/>
  <c r="V1149" i="33"/>
  <c r="V1147" i="33"/>
  <c r="V1143" i="33"/>
  <c r="V1148" i="33"/>
  <c r="V1145" i="33"/>
  <c r="V1308" i="33"/>
  <c r="V1305" i="33"/>
  <c r="V1306" i="33"/>
  <c r="V1311" i="33"/>
  <c r="V1310" i="33"/>
  <c r="V1309" i="33"/>
  <c r="V1307" i="33"/>
  <c r="V334" i="33"/>
  <c r="V339" i="33"/>
  <c r="V337" i="33"/>
  <c r="V336" i="33"/>
  <c r="V338" i="33"/>
  <c r="V335" i="33"/>
  <c r="V333" i="33"/>
  <c r="V1200" i="33"/>
  <c r="V1198" i="33"/>
  <c r="V1203" i="33"/>
  <c r="V1201" i="33"/>
  <c r="V1197" i="33"/>
  <c r="V1202" i="33"/>
  <c r="V1199" i="33"/>
  <c r="CE114" i="25"/>
  <c r="F3" i="33"/>
  <c r="F273" i="33"/>
  <c r="F246" i="33"/>
  <c r="F1785" i="33"/>
  <c r="F1839" i="33"/>
  <c r="F1596" i="33"/>
  <c r="F1218" i="33"/>
  <c r="F1623" i="33"/>
  <c r="F1731" i="33"/>
  <c r="F1056" i="33"/>
  <c r="F624" i="33"/>
  <c r="F381" i="33"/>
  <c r="F543" i="33"/>
  <c r="F1920" i="33"/>
  <c r="T913" i="33"/>
  <c r="T1129" i="33"/>
  <c r="T1588" i="33"/>
  <c r="T157" i="33"/>
  <c r="HM18" i="25"/>
  <c r="M114" i="9"/>
  <c r="M109" i="9"/>
  <c r="M115" i="9"/>
  <c r="AQ27" i="9"/>
  <c r="S525" i="33"/>
  <c r="S528" i="33"/>
  <c r="O27" i="15"/>
  <c r="AS27" i="9"/>
  <c r="P27" i="15"/>
  <c r="T724" i="33"/>
  <c r="T589" i="33"/>
  <c r="T49" i="33"/>
  <c r="T481" i="33"/>
  <c r="T1912" i="33"/>
  <c r="V1957" i="33"/>
  <c r="V1958" i="33"/>
  <c r="T1345" i="33"/>
  <c r="T22" i="33"/>
  <c r="T76" i="33"/>
  <c r="T778" i="33"/>
  <c r="HJ19" i="25"/>
  <c r="T292" i="33"/>
  <c r="P114" i="9"/>
  <c r="P109" i="9"/>
  <c r="P115" i="9"/>
  <c r="GY15" i="25"/>
  <c r="HJ15" i="25"/>
  <c r="BG114" i="25"/>
  <c r="DG114" i="25"/>
  <c r="GZ23" i="25"/>
  <c r="T130" i="33"/>
  <c r="DC114" i="25"/>
  <c r="H116" i="15"/>
  <c r="T643" i="33"/>
  <c r="O14" i="15"/>
  <c r="F489" i="33"/>
  <c r="T420" i="33"/>
  <c r="V417" i="33"/>
  <c r="V420" i="33"/>
  <c r="T690" i="33"/>
  <c r="V687" i="33"/>
  <c r="V690" i="33"/>
  <c r="O23" i="15"/>
  <c r="GN23" i="25"/>
  <c r="O33" i="15"/>
  <c r="GN33" i="25"/>
  <c r="T508" i="33"/>
  <c r="AS26" i="9"/>
  <c r="P26" i="15"/>
  <c r="V177" i="33"/>
  <c r="T1237" i="33"/>
  <c r="V798" i="33"/>
  <c r="AS13" i="9"/>
  <c r="P13" i="15"/>
  <c r="V204" i="33"/>
  <c r="F651" i="33"/>
  <c r="S2013" i="33"/>
  <c r="E112" i="25"/>
  <c r="E115" i="9"/>
  <c r="E113" i="9"/>
  <c r="E111" i="9"/>
  <c r="T1939" i="33"/>
  <c r="T1750" i="33"/>
  <c r="T1858" i="33"/>
  <c r="T994" i="33"/>
  <c r="V876" i="33"/>
  <c r="V879" i="33"/>
  <c r="T1642" i="33"/>
  <c r="V1011" i="33"/>
  <c r="V1014" i="33"/>
  <c r="O21" i="15"/>
  <c r="F115" i="15"/>
  <c r="F112" i="15"/>
  <c r="H112" i="15"/>
  <c r="F113" i="15"/>
  <c r="H113" i="15"/>
  <c r="V1038" i="33"/>
  <c r="V1041" i="33"/>
  <c r="GN45" i="25"/>
  <c r="V2012" i="33"/>
  <c r="V2011" i="33"/>
  <c r="V2007" i="33"/>
  <c r="V2009" i="33"/>
  <c r="V2008" i="33"/>
  <c r="T2010" i="33"/>
  <c r="T2013" i="33"/>
  <c r="AQ82" i="9"/>
  <c r="O82" i="15"/>
  <c r="GN60" i="25"/>
  <c r="T1392" i="33"/>
  <c r="V1389" i="33"/>
  <c r="V1392" i="33"/>
  <c r="T1419" i="33"/>
  <c r="V1416" i="33"/>
  <c r="V1419" i="33"/>
  <c r="GN59" i="25"/>
  <c r="GN77" i="25"/>
  <c r="AS59" i="9"/>
  <c r="P59" i="15"/>
  <c r="V1878" i="33"/>
  <c r="T1831" i="33"/>
  <c r="T454" i="33"/>
  <c r="V1980" i="33"/>
  <c r="V1985" i="33"/>
  <c r="V1982" i="33"/>
  <c r="V1983" i="33"/>
  <c r="V1981" i="33"/>
  <c r="V1986" i="33"/>
  <c r="V1984" i="33"/>
  <c r="F1974" i="33"/>
  <c r="F1947" i="33"/>
  <c r="GN21" i="25"/>
  <c r="T366" i="33"/>
  <c r="V363" i="33"/>
  <c r="GN40" i="25"/>
  <c r="GN46" i="25"/>
  <c r="T562" i="33"/>
  <c r="T265" i="33"/>
  <c r="T1480" i="33"/>
  <c r="T1372" i="33"/>
  <c r="T670" i="33"/>
  <c r="T400" i="33"/>
  <c r="T1075" i="33"/>
  <c r="T1615" i="33"/>
  <c r="T1804" i="33"/>
  <c r="T1669" i="33"/>
  <c r="T616" i="33"/>
  <c r="T1102" i="33"/>
  <c r="T1507" i="33"/>
  <c r="T1210" i="33"/>
  <c r="T1453" i="33"/>
  <c r="T346" i="33"/>
  <c r="T1156" i="33"/>
  <c r="T1723" i="33"/>
  <c r="GK109" i="25"/>
  <c r="GK116" i="25"/>
  <c r="GK119" i="25"/>
  <c r="T1318" i="33"/>
  <c r="T940" i="33"/>
  <c r="T1966" i="33"/>
  <c r="HO12" i="25"/>
  <c r="HO18" i="25"/>
  <c r="HM15" i="25"/>
  <c r="T535" i="33"/>
  <c r="F516" i="33"/>
  <c r="T427" i="33"/>
  <c r="F165" i="33"/>
  <c r="F408" i="33"/>
  <c r="F678" i="33"/>
  <c r="T184" i="33"/>
  <c r="T697" i="33"/>
  <c r="AS23" i="9"/>
  <c r="P23" i="15"/>
  <c r="V366" i="33"/>
  <c r="T805" i="33"/>
  <c r="T211" i="33"/>
  <c r="AS37" i="9"/>
  <c r="P37" i="15"/>
  <c r="F112" i="25"/>
  <c r="T1993" i="33"/>
  <c r="T1426" i="33"/>
  <c r="G114" i="15"/>
  <c r="F1002" i="33"/>
  <c r="F1866" i="33"/>
  <c r="T1399" i="33"/>
  <c r="F1380" i="33"/>
  <c r="GN82" i="25"/>
  <c r="G119" i="25"/>
  <c r="V2010" i="33"/>
  <c r="V2013" i="33"/>
  <c r="F1407" i="33"/>
  <c r="T1885" i="33"/>
  <c r="AS60" i="9"/>
  <c r="P60" i="15"/>
  <c r="T1021" i="33"/>
  <c r="F867" i="33"/>
  <c r="F1029" i="33"/>
  <c r="F354" i="33"/>
  <c r="T1048" i="33"/>
  <c r="AS32" i="9"/>
  <c r="P32" i="15"/>
  <c r="T886" i="33"/>
  <c r="HO15" i="25"/>
  <c r="AS33" i="9"/>
  <c r="P33" i="15"/>
  <c r="AS14" i="9"/>
  <c r="P14" i="15"/>
  <c r="T373" i="33"/>
  <c r="AS21" i="9"/>
  <c r="P21" i="15"/>
  <c r="AS15" i="9"/>
  <c r="P15" i="15"/>
  <c r="G118" i="25"/>
  <c r="G116" i="9"/>
  <c r="D114" i="25"/>
  <c r="G117" i="25"/>
  <c r="G114" i="9"/>
  <c r="G115" i="9"/>
  <c r="F115" i="9"/>
  <c r="G115" i="15"/>
  <c r="H114" i="15"/>
  <c r="H115" i="15"/>
  <c r="AS45" i="9"/>
  <c r="P45" i="15"/>
  <c r="AS82" i="9"/>
  <c r="P82" i="15"/>
  <c r="F2001" i="33"/>
  <c r="T2020" i="33"/>
  <c r="AS77" i="9"/>
  <c r="P77" i="15"/>
  <c r="AS40" i="9"/>
  <c r="P40" i="15"/>
  <c r="AS46" i="9"/>
  <c r="P46" i="15"/>
  <c r="B113" i="25"/>
  <c r="D113" i="25"/>
  <c r="C113" i="25"/>
  <c r="E113" i="25"/>
  <c r="G111" i="9"/>
  <c r="G113" i="9"/>
  <c r="G112" i="9"/>
  <c r="G111" i="15"/>
  <c r="G112" i="15"/>
  <c r="G113" i="15"/>
  <c r="F113" i="25"/>
  <c r="HG34" i="25"/>
  <c r="HE34" i="25"/>
  <c r="HH34" i="25"/>
  <c r="GZ34" i="25"/>
  <c r="HC34" i="25"/>
  <c r="GY34" i="25"/>
  <c r="HF34" i="25"/>
  <c r="HB34" i="25"/>
  <c r="GX34" i="25"/>
  <c r="AH111" i="15"/>
  <c r="HJ34" i="25"/>
  <c r="HI34" i="25"/>
  <c r="HA34" i="25"/>
  <c r="HD34" i="25"/>
  <c r="GM17" i="25"/>
  <c r="O263" i="33"/>
  <c r="GM16" i="25"/>
  <c r="O236" i="33"/>
  <c r="GM9" i="25"/>
  <c r="O47" i="33"/>
  <c r="GM10" i="25"/>
  <c r="O74" i="33"/>
  <c r="GM13" i="25"/>
  <c r="O155" i="33"/>
  <c r="GM14" i="25"/>
  <c r="O182" i="33"/>
  <c r="GM15" i="25"/>
  <c r="O209" i="33"/>
  <c r="GM11" i="25"/>
  <c r="O101" i="33"/>
</calcChain>
</file>

<file path=xl/comments1.xml><?xml version="1.0" encoding="utf-8"?>
<comments xmlns="http://schemas.openxmlformats.org/spreadsheetml/2006/main">
  <authors>
    <author>D K</author>
  </authors>
  <commentList>
    <comment ref="GM4" authorId="0">
      <text>
        <r>
          <rPr>
            <b/>
            <sz val="8"/>
            <color indexed="81"/>
            <rFont val="Arial"/>
          </rPr>
          <t>PLZ. CHECK RANKS MANUALLY</t>
        </r>
      </text>
    </comment>
  </commentList>
</comments>
</file>

<file path=xl/comments2.xml><?xml version="1.0" encoding="utf-8"?>
<comments xmlns="http://schemas.openxmlformats.org/spreadsheetml/2006/main">
  <authors>
    <author>D. Kavita</author>
  </authors>
  <commentList>
    <comment ref="AV4" authorId="0">
      <text>
        <r>
          <rPr>
            <b/>
            <sz val="9"/>
            <color indexed="81"/>
            <rFont val="Tahoma"/>
            <family val="2"/>
          </rPr>
          <t>You can hide any unwanted row or column to save pages and also change the page set up to portrait.</t>
        </r>
      </text>
    </comment>
  </commentList>
</comments>
</file>

<file path=xl/comments3.xml><?xml version="1.0" encoding="utf-8"?>
<comments xmlns="http://schemas.openxmlformats.org/spreadsheetml/2006/main">
  <authors>
    <author>nagesh fadnavis</author>
  </authors>
  <commentList>
    <comment ref="T4" authorId="0">
      <text>
        <r>
          <rPr>
            <b/>
            <sz val="9"/>
            <color indexed="81"/>
            <rFont val="Arial"/>
            <family val="2"/>
          </rPr>
          <t>This progress report is to be printed in A4 size, Landscape.</t>
        </r>
        <r>
          <rPr>
            <sz val="9"/>
            <color indexed="81"/>
            <rFont val="Arial"/>
            <family val="2"/>
          </rPr>
          <t xml:space="preserve">
</t>
        </r>
      </text>
    </comment>
  </commentList>
</comments>
</file>

<file path=xl/sharedStrings.xml><?xml version="1.0" encoding="utf-8"?>
<sst xmlns="http://schemas.openxmlformats.org/spreadsheetml/2006/main" count="7798" uniqueCount="500">
  <si>
    <t>tUe fnukad</t>
  </si>
  <si>
    <t>izFke</t>
  </si>
  <si>
    <t>r`rh;</t>
  </si>
  <si>
    <t>;ksx</t>
  </si>
  <si>
    <t>fo"k; ;ksx</t>
  </si>
  <si>
    <t>iw.kkZad</t>
  </si>
  <si>
    <t>iwjd</t>
  </si>
  <si>
    <t>Js.kh</t>
  </si>
  <si>
    <t>d{kk esa LFkku</t>
  </si>
  <si>
    <t>I</t>
  </si>
  <si>
    <t>II</t>
  </si>
  <si>
    <t>III</t>
  </si>
  <si>
    <t>izfr'kr</t>
  </si>
  <si>
    <t>vk/;kid dk uke</t>
  </si>
  <si>
    <t>fo"k; Js.kh</t>
  </si>
  <si>
    <t>mRrh.kZ@    lkuqxzg mRrh.kZ@ vuqRrh.kZ@ iwjd@ vuqifLFkr</t>
  </si>
  <si>
    <t>fo"k; ;ksx lS-</t>
  </si>
  <si>
    <t>fo"k; ;ksx izk-</t>
  </si>
  <si>
    <t xml:space="preserve">fo"k; ;ksx </t>
  </si>
  <si>
    <t>fo"k;k/;kid dk ifj.kke</t>
  </si>
  <si>
    <t>ifj.kke</t>
  </si>
  <si>
    <t>ijh{kk esa izfo"V Nk= la[;k</t>
  </si>
  <si>
    <t>mRrh.kZ Nk= la[;k</t>
  </si>
  <si>
    <t>dqy mRrh.kZ Nk= la[;k</t>
  </si>
  <si>
    <t>vuqRrh.kZ Nk= la[;k</t>
  </si>
  <si>
    <t>firk dk uke%</t>
  </si>
  <si>
    <t>ekrk dk uke%</t>
  </si>
  <si>
    <t>d{kk o oxZ%</t>
  </si>
  <si>
    <t>izos'kkad%</t>
  </si>
  <si>
    <t>tUe fnukad%</t>
  </si>
  <si>
    <t>fo"k;%</t>
  </si>
  <si>
    <t>dqy ehfVax</t>
  </si>
  <si>
    <t>Nk= mifLFkfr</t>
  </si>
  <si>
    <t>gLrk{kj laLFkk iz/kku</t>
  </si>
  <si>
    <t>firk dk uke</t>
  </si>
  <si>
    <t>ekrk dk uke</t>
  </si>
  <si>
    <t>ukekad%</t>
  </si>
  <si>
    <t>D</t>
  </si>
  <si>
    <t>fo"k; ifj.kke</t>
  </si>
  <si>
    <t>iwjd ;ksX; fo"k;</t>
  </si>
  <si>
    <t>vuqRrkh.kZ  ;ksX; fo"k;</t>
  </si>
  <si>
    <t>fg</t>
  </si>
  <si>
    <t>va</t>
  </si>
  <si>
    <t>f}rh;</t>
  </si>
  <si>
    <t>fo"k; okj ifj.kke</t>
  </si>
  <si>
    <t>Ikjh{kk ifj.kke i=d</t>
  </si>
  <si>
    <t>izFke Js.kh</t>
  </si>
  <si>
    <t>f}rh; Js.kh</t>
  </si>
  <si>
    <t>r`rh; Js.kh</t>
  </si>
  <si>
    <t>vuqRrh.kZ</t>
  </si>
  <si>
    <t>mifLFkfr</t>
  </si>
  <si>
    <t>1 d`ikad  ;ksX; fo"k;</t>
  </si>
  <si>
    <t>2 d`ikad  ;ksX; fo"k;</t>
  </si>
  <si>
    <t>F</t>
  </si>
  <si>
    <t>S</t>
  </si>
  <si>
    <t>G1</t>
  </si>
  <si>
    <t>G2</t>
  </si>
  <si>
    <t>fo'ks"k  fooj.k</t>
  </si>
  <si>
    <t xml:space="preserve">dqy izfo"V </t>
  </si>
  <si>
    <t>EXEMPTION</t>
  </si>
  <si>
    <t>iqu% ijh{kk  ;ksX; fo"k;</t>
  </si>
  <si>
    <t>RA</t>
  </si>
  <si>
    <t>dqy mRrh.kZ</t>
  </si>
  <si>
    <t>d{kk</t>
  </si>
  <si>
    <t>TOTAL EXEMPTION</t>
  </si>
  <si>
    <t>fo"k;</t>
  </si>
  <si>
    <t>izfo"V</t>
  </si>
  <si>
    <t>mRrh.kZ</t>
  </si>
  <si>
    <t>fo"k; iw.kkZad lS-</t>
  </si>
  <si>
    <t>fo"k; okf"kZd lS-</t>
  </si>
  <si>
    <t>fganh</t>
  </si>
  <si>
    <t>vaxszth</t>
  </si>
  <si>
    <t>fo"k; iw.kkZad izk-</t>
  </si>
  <si>
    <t>f'k{kk foHkkx jktLFkku</t>
  </si>
  <si>
    <t>A</t>
  </si>
  <si>
    <t>B</t>
  </si>
  <si>
    <t>C</t>
  </si>
  <si>
    <t>iqu% ijh{kk</t>
  </si>
  <si>
    <t>tkfr</t>
  </si>
  <si>
    <t>tkfrokj ifj.kke</t>
  </si>
  <si>
    <t xml:space="preserve">loZ ;ksx izkIRkkad </t>
  </si>
  <si>
    <t>SC BOYS</t>
  </si>
  <si>
    <t>SC GIRLS</t>
  </si>
  <si>
    <t>ST GIRLS</t>
  </si>
  <si>
    <t>ST BOYS</t>
  </si>
  <si>
    <t>OBC BOYS</t>
  </si>
  <si>
    <t>OBC GIRLS</t>
  </si>
  <si>
    <t>GEN BOYS</t>
  </si>
  <si>
    <t>GEN GIRLS</t>
  </si>
  <si>
    <t>MIN BOYS</t>
  </si>
  <si>
    <t>MIN GIRLS</t>
  </si>
  <si>
    <t>TOTAL</t>
  </si>
  <si>
    <t xml:space="preserve">TTL </t>
  </si>
  <si>
    <t>d{kk dk fo"k;okj ifj.kke</t>
  </si>
  <si>
    <t>fo- ;ks-</t>
  </si>
  <si>
    <t>oSd- fo- 1</t>
  </si>
  <si>
    <t>oSd- fo- 2</t>
  </si>
  <si>
    <t>oSd- fo- 3</t>
  </si>
  <si>
    <t>SC</t>
  </si>
  <si>
    <t>;ksx v)Zokf"kZdrd</t>
  </si>
  <si>
    <t>lS- ;ksx v)Zokf"kZdrd</t>
  </si>
  <si>
    <t>2T+E OR 2E+T</t>
  </si>
  <si>
    <t xml:space="preserve">fo"k; iw.kkZad </t>
  </si>
  <si>
    <t>OBC</t>
  </si>
  <si>
    <t>AB</t>
  </si>
  <si>
    <t xml:space="preserve">  vfrfjDr fo"k;</t>
  </si>
  <si>
    <t>uke i`Fkd</t>
  </si>
  <si>
    <t>dqy</t>
  </si>
  <si>
    <t>vuqifLFkr</t>
  </si>
  <si>
    <t>RW</t>
  </si>
  <si>
    <t>gLrk{kj cukus okys ds</t>
  </si>
  <si>
    <t>gLrk{kj tk¡pdrkZ</t>
  </si>
  <si>
    <t>Ñikad</t>
  </si>
  <si>
    <t>ifj.kke ?kks"k.kk fnukad</t>
  </si>
  <si>
    <t>fnukad</t>
  </si>
  <si>
    <t>Nk=@Nk=k dk uke%</t>
  </si>
  <si>
    <t>GEN</t>
  </si>
  <si>
    <t>ST</t>
  </si>
  <si>
    <t>iqu% ijh{kk rd ifj.kke jksdk x;k</t>
  </si>
  <si>
    <t>iwjd ds fo"k;</t>
  </si>
  <si>
    <t>gLrk{kj d{;k/;kid</t>
  </si>
  <si>
    <t>gLrk{kj ijh{kk izzHkkjh</t>
  </si>
  <si>
    <r>
      <t xml:space="preserve">izkIrad </t>
    </r>
    <r>
      <rPr>
        <b/>
        <sz val="14"/>
        <rFont val="Calibri"/>
        <family val="2"/>
      </rPr>
      <t>%</t>
    </r>
  </si>
  <si>
    <t>G</t>
  </si>
  <si>
    <t>d`ikad ds fo"k;</t>
  </si>
  <si>
    <t>fo'ks"k ;ksX;rk ds fo"k;</t>
  </si>
  <si>
    <t>fo'ks"k ;ksX;rk</t>
  </si>
  <si>
    <t xml:space="preserve">dqy mRrh.kZ </t>
  </si>
  <si>
    <t>mRrh.kZ izfr'kr</t>
  </si>
  <si>
    <t>iwjd ijh{kk ifj.kke</t>
  </si>
  <si>
    <t xml:space="preserve">izkIrad </t>
  </si>
  <si>
    <t>ukekad</t>
  </si>
  <si>
    <t xml:space="preserve">dqy </t>
  </si>
  <si>
    <t>gLrk{kj d{kk/;kid</t>
  </si>
  <si>
    <t>fo"k; xszM</t>
  </si>
  <si>
    <t>l=</t>
  </si>
  <si>
    <t xml:space="preserve">This application has been designed for the Secondary and Higher Secondary schools of Rajasthan. All rights are reserved with the director of Secondary Education, Bikaner, Rajasthan. </t>
  </si>
  <si>
    <t>B/G</t>
  </si>
  <si>
    <t>SBC</t>
  </si>
  <si>
    <t>SBC BOYS</t>
  </si>
  <si>
    <t>SBC GIRLS</t>
  </si>
  <si>
    <t>d{kk dk fo"k; okj ifj.kke</t>
  </si>
  <si>
    <t>In cooperation with</t>
  </si>
  <si>
    <t>MIN</t>
  </si>
  <si>
    <t xml:space="preserve">v)Z ok- lS)ka- </t>
  </si>
  <si>
    <t xml:space="preserve"> dqy iw.kkZad</t>
  </si>
  <si>
    <t>v)Z ok- dqy vad</t>
  </si>
  <si>
    <t>v)Z ok- izk;ks-</t>
  </si>
  <si>
    <t xml:space="preserve"> dqy izkIrkad</t>
  </si>
  <si>
    <t>jktuhfr foKku</t>
  </si>
  <si>
    <t>fgUnh lkfgR;</t>
  </si>
  <si>
    <t>gLrk{kj vfHkHkkod</t>
  </si>
  <si>
    <t>gLrk{kj laLFkk izz/kku</t>
  </si>
  <si>
    <t>bfrgkl</t>
  </si>
  <si>
    <t>HkkSfrd foKku</t>
  </si>
  <si>
    <t>jlk;u foKku</t>
  </si>
  <si>
    <t>tho foKku</t>
  </si>
  <si>
    <t>mnwZ lkfgR;</t>
  </si>
  <si>
    <t>BACK</t>
  </si>
  <si>
    <t xml:space="preserve">izxfr Ik=  </t>
  </si>
  <si>
    <t>oSdfYid fo"k; 1</t>
  </si>
  <si>
    <t>oSdfYid fo"k; 2</t>
  </si>
  <si>
    <t>oSdfYid fo"k; 3</t>
  </si>
  <si>
    <t>Øzekad</t>
  </si>
  <si>
    <t xml:space="preserve">Nk= @ Nk=k </t>
  </si>
  <si>
    <t>izos'kkad</t>
  </si>
  <si>
    <t>Nk= @ Nk=k dk uke</t>
  </si>
  <si>
    <t>vfuok;Z fgUnh</t>
  </si>
  <si>
    <t>vaxzsth</t>
  </si>
  <si>
    <t xml:space="preserve">mifLFkfr </t>
  </si>
  <si>
    <t>lkef;d ijh{kk</t>
  </si>
  <si>
    <t>v)Z okf"kZd ijh{kk</t>
  </si>
  <si>
    <t>okf"kZd ijh{kk</t>
  </si>
  <si>
    <t>fo"k; dksM+</t>
  </si>
  <si>
    <t>v)Zokf"kZd ijh{kk</t>
  </si>
  <si>
    <t>lS}kafrd</t>
  </si>
  <si>
    <t>izk;ksfxd</t>
  </si>
  <si>
    <t>viSzy</t>
  </si>
  <si>
    <t>ebZ</t>
  </si>
  <si>
    <t>tqykbZ</t>
  </si>
  <si>
    <t>vxLr</t>
  </si>
  <si>
    <t>flrEcj</t>
  </si>
  <si>
    <t>vDVwcj</t>
  </si>
  <si>
    <t>uoEcj</t>
  </si>
  <si>
    <t>fnlEcj</t>
  </si>
  <si>
    <t>tuojh</t>
  </si>
  <si>
    <t>Qjojh</t>
  </si>
  <si>
    <t>ekpZ</t>
  </si>
  <si>
    <t>vizSy</t>
  </si>
  <si>
    <t>loZ ;ksx</t>
  </si>
  <si>
    <t>CLICK HERE TO VIEW THE RESULT AT A GLANCE</t>
  </si>
  <si>
    <t>fo"k;k/;kid</t>
  </si>
  <si>
    <t>Nk= mi-</t>
  </si>
  <si>
    <t>;ksx ebZ rd</t>
  </si>
  <si>
    <t>;ksx tqykbZ rd</t>
  </si>
  <si>
    <t>;ksx vxLr rd</t>
  </si>
  <si>
    <t>;ksx flrEcj rd</t>
  </si>
  <si>
    <t>;ksx uoEcj rd</t>
  </si>
  <si>
    <t>;ksx fnlEcj rd</t>
  </si>
  <si>
    <t>;ksx Qjojh rd</t>
  </si>
  <si>
    <t>;ksx ekpZ rd</t>
  </si>
  <si>
    <t>;ksx vDVw- rd</t>
  </si>
  <si>
    <t>ij[k@ ijh{kk</t>
  </si>
  <si>
    <t>Nk=</t>
  </si>
  <si>
    <t>ekg dh dqy mi-</t>
  </si>
  <si>
    <t>nSfud vkSlr mi-</t>
  </si>
  <si>
    <t>oSdfYid fo"k;ksa dh lwph</t>
  </si>
  <si>
    <t>Hkwxksy</t>
  </si>
  <si>
    <t>GEOGRAPHY</t>
  </si>
  <si>
    <t xml:space="preserve">euksoKku </t>
  </si>
  <si>
    <t>PSYCHOLOGY</t>
  </si>
  <si>
    <t>x`gfoKku</t>
  </si>
  <si>
    <t>HOME SCIENCE</t>
  </si>
  <si>
    <t>laxhr</t>
  </si>
  <si>
    <t>MUSIC</t>
  </si>
  <si>
    <t>fp=dyk</t>
  </si>
  <si>
    <t>DRAWING</t>
  </si>
  <si>
    <t>lekt'kkL=</t>
  </si>
  <si>
    <t>SOCIOLOGY</t>
  </si>
  <si>
    <t>HISTORY</t>
  </si>
  <si>
    <t>vaxzsth lkfgR;</t>
  </si>
  <si>
    <t>ENGLISH LITERATURE</t>
  </si>
  <si>
    <t>HINDI LITERATURE</t>
  </si>
  <si>
    <t>URDU LITERATURE</t>
  </si>
  <si>
    <t>iatkch lkfgR;</t>
  </si>
  <si>
    <t>PUNJABI LITERATURE</t>
  </si>
  <si>
    <t>Qkjlh lkfgR;</t>
  </si>
  <si>
    <t>FARSI LITERATURE</t>
  </si>
  <si>
    <t>izkd`r lkfgR;</t>
  </si>
  <si>
    <t>PRAKRIT LITERATURE</t>
  </si>
  <si>
    <t>flU/kh lkfgR;</t>
  </si>
  <si>
    <t>SINDHI LITERATURE</t>
  </si>
  <si>
    <t>xqtjkrh lkfgR;</t>
  </si>
  <si>
    <t>GUJRATI LITERATURE</t>
  </si>
  <si>
    <t>jktLFkkuh lkfgR;</t>
  </si>
  <si>
    <t>RAJASTHANI LITERATURE</t>
  </si>
  <si>
    <t>PHILOSOPHY</t>
  </si>
  <si>
    <t>yksdiz'kklu</t>
  </si>
  <si>
    <t>PUBLIC ADMINISTRATION</t>
  </si>
  <si>
    <t>dEI;wVj foKku</t>
  </si>
  <si>
    <t>COMPUTER SCIENCE</t>
  </si>
  <si>
    <t>buQksjesfVDl izsfDVl</t>
  </si>
  <si>
    <t>INFORMATION PRACTICE</t>
  </si>
  <si>
    <t>eYVhfefM;k osc Vsd</t>
  </si>
  <si>
    <t>MULTIMEDIA WEB TECH</t>
  </si>
  <si>
    <t>PHYSICS</t>
  </si>
  <si>
    <t>CHEMISTRY</t>
  </si>
  <si>
    <t>BIOLOGY</t>
  </si>
  <si>
    <t>HkwfoKku</t>
  </si>
  <si>
    <t>GEO SCIENCE</t>
  </si>
  <si>
    <t>xf.kr</t>
  </si>
  <si>
    <t>MATHEMATICS</t>
  </si>
  <si>
    <t>d`f"k foKku</t>
  </si>
  <si>
    <t>AGRICULTURE</t>
  </si>
  <si>
    <t>ACCOUNTANCY</t>
  </si>
  <si>
    <t>O;olk; v/;;u</t>
  </si>
  <si>
    <t>BUSINESS STUDIES</t>
  </si>
  <si>
    <t>Vad.k ¼vaxzsth½</t>
  </si>
  <si>
    <t>TYPING (ENGLISH)</t>
  </si>
  <si>
    <t>'kh?kz fyfi ,oa Vad.k fof/k ¼fgUnh½</t>
  </si>
  <si>
    <t>'kh?kz fyfi ,oa Vad.k fof/k ¼vaxzsth½</t>
  </si>
  <si>
    <t>vFkZ'kkL=</t>
  </si>
  <si>
    <t>ECONOMICS</t>
  </si>
  <si>
    <t>POLITICAL SCIENCE</t>
  </si>
  <si>
    <t xml:space="preserve">CLICK HERE TO VIEW THE SUPPLEMENTRY RESULT </t>
  </si>
  <si>
    <t>CLICK HERE TO VIEW THE FINAL REPORT</t>
  </si>
  <si>
    <t>BACK TO DETAILS</t>
  </si>
  <si>
    <t>BACK TO STATEMENT</t>
  </si>
  <si>
    <t>vuqRrh.kZ fo"k;</t>
  </si>
  <si>
    <t>n'kZu'kkL=</t>
  </si>
  <si>
    <t>laLd`r lkfgR;</t>
  </si>
  <si>
    <t>SANSKRIT LITERATURE</t>
  </si>
  <si>
    <t>SHORT HAND (ENGLISH)</t>
  </si>
  <si>
    <t>SHORT HAND (HINDI)</t>
  </si>
  <si>
    <t xml:space="preserve">;ksx lS)ka- </t>
  </si>
  <si>
    <t>;ksx izk;ks-</t>
  </si>
  <si>
    <t>;ksx dqy vad</t>
  </si>
  <si>
    <t>80/100</t>
  </si>
  <si>
    <t>iwjd @iqu% ijh{kk ds vad</t>
  </si>
  <si>
    <t>izkIrkad</t>
  </si>
  <si>
    <t>Js.kh gsrq tqMus ;ksX; vad</t>
  </si>
  <si>
    <t>oSdfYid fo"k;</t>
  </si>
  <si>
    <t>vfuok;Z vaxszt+h</t>
  </si>
  <si>
    <t>iwjd @iqu% ijh{kk ds fo"k;ksa dh la[;k</t>
  </si>
  <si>
    <t>dqy mifLFkfr</t>
  </si>
  <si>
    <t>gLrk{kj ijh{kk izHkkjh</t>
  </si>
  <si>
    <t>iwjd@iqu% ijh{kk ifj.kke fooj.k</t>
  </si>
  <si>
    <t>dqy vad</t>
  </si>
  <si>
    <t>;ksx ij[k o v)Z ok- dqy</t>
  </si>
  <si>
    <t>eksgj</t>
  </si>
  <si>
    <t>vxLr rd</t>
  </si>
  <si>
    <t xml:space="preserve">  vDVwcj rd</t>
  </si>
  <si>
    <t xml:space="preserve"> fnlEcj rd</t>
  </si>
  <si>
    <t xml:space="preserve">izxfr i=  l= </t>
  </si>
  <si>
    <t>xfr- vk/kk- ewY;ka-</t>
  </si>
  <si>
    <t>okf"kZd dqy vad</t>
  </si>
  <si>
    <t>okf"kZd izk;ks-</t>
  </si>
  <si>
    <t>iwjd@iqu% ijh{kk iw.kkZad</t>
  </si>
  <si>
    <t>iwjd@iqu% ijh{kk izkIrkad</t>
  </si>
  <si>
    <t>iwjd@iqu% ijh{kk da vad izzfo"V fo"k;ksa dh la[;k</t>
  </si>
  <si>
    <t>iwjd@iqu% ijh{kk mRrh.kZ  fo"k;ksa dh la[;k</t>
  </si>
  <si>
    <t>lrr ewY;kadu</t>
  </si>
  <si>
    <t>iwjd o iqu% ijh{kk ds fo"k;</t>
  </si>
  <si>
    <t>iwjd@iqu% ijh{kk dk ifj.kke</t>
  </si>
  <si>
    <r>
      <t>iwjd ijh{kk ds iw.kkZad</t>
    </r>
    <r>
      <rPr>
        <sz val="16"/>
        <color rgb="FFFF0000"/>
        <rFont val="Wingdings"/>
        <charset val="2"/>
      </rPr>
      <t></t>
    </r>
  </si>
  <si>
    <t xml:space="preserve">okf"kZd lS)kafrd </t>
  </si>
  <si>
    <t>;ksx ij[k o v)Z ok-lS-</t>
  </si>
  <si>
    <t>RE</t>
  </si>
  <si>
    <t>70/50/20</t>
  </si>
  <si>
    <t>100/70/30</t>
  </si>
  <si>
    <t>200/150/50</t>
  </si>
  <si>
    <t>RE/F</t>
  </si>
  <si>
    <t>iw@iqu% i- ifj- ?kks"k.kk fnukad</t>
  </si>
  <si>
    <t>laikfnr dk;Z ewY;ka</t>
  </si>
  <si>
    <t>Qjojh rd</t>
  </si>
  <si>
    <t>izkIrkad izfr'kr</t>
  </si>
  <si>
    <t>vafre ifj.kke</t>
  </si>
  <si>
    <t>fo'ks"k fooj.k</t>
  </si>
  <si>
    <t>gLrk{kj tk¡p drkZ</t>
  </si>
  <si>
    <t>iqu% ijh{kk ds fo"k;</t>
  </si>
  <si>
    <t xml:space="preserve">d{kk dk lexz ifj.kke </t>
  </si>
  <si>
    <t>Jherh lqeuyrk 'kekZ</t>
  </si>
  <si>
    <t>Jherh Mh- dfork</t>
  </si>
  <si>
    <t>a</t>
  </si>
  <si>
    <t>eq[; ijh{kk</t>
  </si>
  <si>
    <t xml:space="preserve">iwjd ijh{kk </t>
  </si>
  <si>
    <t>mRrh.kZrk izfr'kr</t>
  </si>
  <si>
    <t>fooj.k</t>
  </si>
  <si>
    <t>dqy vuqRrh.kZ Nk= la[;k</t>
  </si>
  <si>
    <t>fo|ky; dk lexz ifj.kke</t>
  </si>
  <si>
    <t>dqy mRrh.kZ o mRrh.kZrk izfr'kr</t>
  </si>
  <si>
    <t>eq[;</t>
  </si>
  <si>
    <t>iw@iq-Ik- Ik'pkr dqy</t>
  </si>
  <si>
    <t>eq[; ijh{kk esa vuqRrh.kZ</t>
  </si>
  <si>
    <t>iwjd@iqu% ijh- ls mRrh.kZ</t>
  </si>
  <si>
    <t>iwjd@iqu% ijh- ess vuqRrh.kZ</t>
  </si>
  <si>
    <t>dqy vuqRrh.kZ</t>
  </si>
  <si>
    <t>jktdh; ckfydk mPp ek/;fed fo|ky;] fuEckgsMk</t>
  </si>
  <si>
    <t xml:space="preserve">Jherh ut+ek </t>
  </si>
  <si>
    <t>CLICK HERE TO VIEW THE RESULT</t>
  </si>
  <si>
    <t>ekg okj mifLFkfr</t>
  </si>
  <si>
    <t>;ksx mifLFkfr</t>
  </si>
  <si>
    <t>;ksx tuojh rd</t>
  </si>
  <si>
    <t>ekg dh ehfVax o vf/kdre mifLFkfr</t>
  </si>
  <si>
    <t>ys[kk 'kkL=</t>
  </si>
  <si>
    <t>CLICK HERE TO SEE THE LIST OF OPTIONALS TO COPY FROM</t>
  </si>
  <si>
    <t>v</t>
  </si>
  <si>
    <t>c</t>
  </si>
  <si>
    <t>l</t>
  </si>
  <si>
    <t>n</t>
  </si>
  <si>
    <t>GO TO THE LAST ROW</t>
  </si>
  <si>
    <t>?kks"k.kk fnukad</t>
  </si>
  <si>
    <t>mRrh.kZ@
lkuqxzg
mRrh.kZ@  iwjd@
vuqRrh.kZ</t>
  </si>
  <si>
    <t>iwjd ijh{kk mRrh.kZ gksus ds Ik'pkkr izfr'kr</t>
  </si>
  <si>
    <t>AGGREGATE RESULT</t>
  </si>
  <si>
    <t>CROSS CHECK RESULT</t>
  </si>
  <si>
    <t>CLASS</t>
  </si>
  <si>
    <t>SESSION</t>
  </si>
  <si>
    <t>DATE OF DECLARATION OF SUPPLEMENTARY EXAMS.</t>
  </si>
  <si>
    <t>MAIN</t>
  </si>
  <si>
    <t>SUPPL.</t>
  </si>
  <si>
    <t>FINAL</t>
  </si>
  <si>
    <t>APPEARED</t>
  </si>
  <si>
    <t>FIRST DIVISION</t>
  </si>
  <si>
    <t>SECOND DIVISION</t>
  </si>
  <si>
    <t>THIRD DIVISION</t>
  </si>
  <si>
    <t>TOTAL PASSED</t>
  </si>
  <si>
    <t>FAIL</t>
  </si>
  <si>
    <t>PASS %</t>
  </si>
  <si>
    <t>RE-EXAM.</t>
  </si>
  <si>
    <t>NSO</t>
  </si>
  <si>
    <t xml:space="preserve">TOTAL </t>
  </si>
  <si>
    <t>11 'A'</t>
  </si>
  <si>
    <t>b</t>
  </si>
  <si>
    <t>d</t>
  </si>
  <si>
    <t>ijh{kk ifj.kke i=d</t>
  </si>
  <si>
    <t>CLICK HERE FOR HELP</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</si>
  <si>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</si>
  <si>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</si>
  <si>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</si>
  <si>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</si>
  <si>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</si>
  <si>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t>
  </si>
  <si>
    <t>ml</t>
  </si>
  <si>
    <t>Vad.k</t>
  </si>
  <si>
    <t>TYPING</t>
  </si>
  <si>
    <t>Print the report card from the sheet named 'Full Report'</t>
  </si>
  <si>
    <r>
      <t xml:space="preserve">Anil Kumar Somani 
Lecturer in Physics  
Govt. Hr. Sec. School, Nimbahera,  
Distt. Chittaurgarh,
Rajasthan 
</t>
    </r>
    <r>
      <rPr>
        <sz val="22"/>
        <color theme="1" tint="4.9989318521683403E-2"/>
        <rFont val="Wingdings"/>
        <charset val="2"/>
      </rPr>
      <t/>
    </r>
  </si>
  <si>
    <t>mifLFkfr izfr'kr</t>
  </si>
  <si>
    <t>CATEGORY-WISE RESULT WILL SHOW CORRECT RESULTS ONLY AFTER THE DECLARATION OF THE SUPPLEMENTARY EXAM. RESULTS</t>
  </si>
  <si>
    <t>DATE OF DECLARATION OF SUPPL. EXAM RESULT</t>
  </si>
  <si>
    <t>.</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</si>
  <si>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</si>
  <si>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</si>
  <si>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</si>
  <si>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</si>
  <si>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</si>
  <si>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</si>
  <si>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</si>
  <si>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</si>
  <si>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</si>
  <si>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</si>
  <si>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</si>
  <si>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</si>
  <si>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</si>
  <si>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</si>
  <si>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</si>
  <si>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</si>
  <si>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</si>
  <si>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</si>
  <si>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</si>
  <si>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</si>
  <si>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</si>
  <si>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</si>
  <si>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</si>
  <si>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</si>
  <si>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</si>
  <si>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</si>
  <si>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</si>
  <si>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</si>
  <si>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</si>
  <si>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</si>
  <si>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</si>
  <si>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</si>
  <si>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</si>
  <si>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</si>
  <si>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</si>
  <si>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</si>
  <si>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</si>
  <si>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</si>
  <si>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</si>
  <si>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</si>
  <si>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</si>
  <si>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</si>
  <si>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</si>
  <si>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</si>
  <si>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</si>
  <si>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</si>
  <si>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</si>
  <si>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</si>
  <si>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</si>
  <si>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</si>
  <si>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</si>
  <si>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</si>
  <si>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</si>
  <si>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</si>
  <si>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</si>
  <si>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</si>
  <si>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</si>
  <si>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</si>
  <si>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</si>
  <si>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</si>
  <si>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</si>
  <si>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</si>
  <si>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</si>
  <si>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jktLFkku v/;;u</t>
  </si>
  <si>
    <t>thou dkS'ky f'k{kk</t>
  </si>
  <si>
    <t>11201</t>
  </si>
  <si>
    <t>11202</t>
  </si>
  <si>
    <t>11203</t>
  </si>
  <si>
    <t>11204</t>
  </si>
  <si>
    <t>11205</t>
  </si>
  <si>
    <t>11206</t>
  </si>
  <si>
    <t>11207</t>
  </si>
  <si>
    <t>11208</t>
  </si>
  <si>
    <t>11210</t>
  </si>
  <si>
    <t>v001</t>
  </si>
  <si>
    <t>v002</t>
  </si>
  <si>
    <t>v003</t>
  </si>
  <si>
    <t>v004</t>
  </si>
  <si>
    <t>v005</t>
  </si>
  <si>
    <t>v006</t>
  </si>
  <si>
    <t>v007</t>
  </si>
  <si>
    <t>v008</t>
  </si>
  <si>
    <t>v009</t>
  </si>
  <si>
    <t>v010</t>
  </si>
  <si>
    <t>c001</t>
  </si>
  <si>
    <t>c002</t>
  </si>
  <si>
    <t>c003</t>
  </si>
  <si>
    <t>c004</t>
  </si>
  <si>
    <t>c005</t>
  </si>
  <si>
    <t>c006</t>
  </si>
  <si>
    <t>c007</t>
  </si>
  <si>
    <t>c008</t>
  </si>
  <si>
    <t>c009</t>
  </si>
  <si>
    <t>c010</t>
  </si>
  <si>
    <t>l001</t>
  </si>
  <si>
    <t>l002</t>
  </si>
  <si>
    <t>l003</t>
  </si>
  <si>
    <t>l004</t>
  </si>
  <si>
    <t>l005</t>
  </si>
  <si>
    <t>l006</t>
  </si>
  <si>
    <t>l007</t>
  </si>
  <si>
    <t>l008</t>
  </si>
  <si>
    <t>l009</t>
  </si>
  <si>
    <t>l010</t>
  </si>
  <si>
    <t>iwjd ijh{kk ds ckn izfr'kr</t>
  </si>
  <si>
    <t/>
  </si>
  <si>
    <t>00-00-2016</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</si>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</sst>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dd\-mm\-yy"/>
    <numFmt numFmtId="166" formatCode="0.00;[Red]0.00"/>
    <numFmt numFmtId="167" formatCode="[$-14009]dd/mm/yyyy;@"/>
    <numFmt numFmtId="168" formatCode="[$-14009]dd\-mm\-yyyy;@"/>
    <numFmt numFmtId="169" formatCode="dd\-mm\-yyyy"/>
  </numFmts>
  <fonts count="297" x14ac:knownFonts="1">
    <font>
      <sz val="10"/>
      <name val="Arial"/>
    </font>
    <font>
      <sz val="10"/>
      <name val="Arial"/>
      <family val="2"/>
    </font>
    <font>
      <sz val="10"/>
      <name val="Kruti Dev 010"/>
    </font>
    <font>
      <sz val="16"/>
      <name val="Kruti Dev 010"/>
    </font>
    <font>
      <sz val="14"/>
      <name val="Kruti Dev 010"/>
    </font>
    <font>
      <b/>
      <sz val="16"/>
      <name val="Kruti Dev 010"/>
    </font>
    <font>
      <b/>
      <sz val="14"/>
      <name val="Kruti Dev 010"/>
    </font>
    <font>
      <b/>
      <sz val="18"/>
      <name val="Kruti Dev 010"/>
    </font>
    <font>
      <b/>
      <sz val="20"/>
      <name val="Kruti Dev 010"/>
    </font>
    <font>
      <b/>
      <sz val="12"/>
      <name val="Kruti Dev 010"/>
    </font>
    <font>
      <b/>
      <sz val="10"/>
      <name val="Arial"/>
      <family val="2"/>
    </font>
    <font>
      <b/>
      <sz val="12"/>
      <name val="Times New Roman"/>
      <family val="1"/>
    </font>
    <font>
      <sz val="10"/>
      <name val="Arial"/>
      <family val="2"/>
    </font>
    <font>
      <b/>
      <sz val="10"/>
      <color indexed="30"/>
      <name val="Arial"/>
      <family val="2"/>
    </font>
    <font>
      <b/>
      <sz val="10"/>
      <color indexed="10"/>
      <name val="Arial"/>
      <family val="2"/>
    </font>
    <font>
      <b/>
      <sz val="16"/>
      <color indexed="10"/>
      <name val="Arial"/>
      <family val="2"/>
    </font>
    <font>
      <b/>
      <sz val="16"/>
      <color indexed="30"/>
      <name val="Kruti Dev 010"/>
    </font>
    <font>
      <sz val="10"/>
      <color indexed="30"/>
      <name val="Arial"/>
      <family val="2"/>
    </font>
    <font>
      <b/>
      <sz val="16"/>
      <color indexed="10"/>
      <name val="Kruti Dev 010"/>
    </font>
    <font>
      <sz val="10"/>
      <color indexed="10"/>
      <name val="Arial"/>
      <family val="2"/>
    </font>
    <font>
      <b/>
      <sz val="16"/>
      <color indexed="14"/>
      <name val="Arial"/>
      <family val="2"/>
    </font>
    <font>
      <b/>
      <sz val="12"/>
      <color indexed="17"/>
      <name val="Times New Roman"/>
      <family val="1"/>
    </font>
    <font>
      <b/>
      <sz val="12"/>
      <color indexed="10"/>
      <name val="Times New Roman"/>
      <family val="1"/>
    </font>
    <font>
      <b/>
      <sz val="12"/>
      <color indexed="14"/>
      <name val="Times New Roman"/>
      <family val="1"/>
    </font>
    <font>
      <b/>
      <sz val="12"/>
      <color indexed="10"/>
      <name val="Calibri"/>
      <family val="2"/>
    </font>
    <font>
      <b/>
      <sz val="22"/>
      <name val="Kruti Dev 010"/>
    </font>
    <font>
      <sz val="8"/>
      <name val="Arial"/>
      <family val="2"/>
    </font>
    <font>
      <b/>
      <sz val="26"/>
      <color indexed="10"/>
      <name val="Kruti Dev 010"/>
    </font>
    <font>
      <b/>
      <sz val="9"/>
      <color indexed="10"/>
      <name val="Kruti Dev 010"/>
    </font>
    <font>
      <b/>
      <sz val="14"/>
      <name val="Calibri"/>
      <family val="2"/>
    </font>
    <font>
      <b/>
      <sz val="14"/>
      <color indexed="10"/>
      <name val="Calibri"/>
      <family val="2"/>
    </font>
    <font>
      <b/>
      <sz val="14"/>
      <color indexed="14"/>
      <name val="Calibri"/>
      <family val="2"/>
    </font>
    <font>
      <b/>
      <sz val="14"/>
      <color indexed="12"/>
      <name val="Calibri"/>
      <family val="2"/>
    </font>
    <font>
      <b/>
      <sz val="10"/>
      <name val="Kruti Dev 010"/>
    </font>
    <font>
      <b/>
      <sz val="28"/>
      <name val="Kruti Dev 010"/>
    </font>
    <font>
      <b/>
      <sz val="8"/>
      <color indexed="10"/>
      <name val="Calibri"/>
      <family val="2"/>
    </font>
    <font>
      <b/>
      <sz val="9"/>
      <name val="Kruti Dev 010"/>
    </font>
    <font>
      <b/>
      <sz val="12"/>
      <name val="Calibri"/>
      <family val="2"/>
    </font>
    <font>
      <b/>
      <sz val="9"/>
      <color indexed="10"/>
      <name val="Calibri"/>
      <family val="2"/>
    </font>
    <font>
      <b/>
      <sz val="20"/>
      <color indexed="10"/>
      <name val="Kruti Dev 010"/>
    </font>
    <font>
      <b/>
      <sz val="10"/>
      <color indexed="12"/>
      <name val="Kruti Dev 010"/>
    </font>
    <font>
      <b/>
      <sz val="14"/>
      <color indexed="12"/>
      <name val="Kruti Dev 010"/>
    </font>
    <font>
      <b/>
      <sz val="12"/>
      <color indexed="12"/>
      <name val="Kruti Dev 010"/>
    </font>
    <font>
      <b/>
      <sz val="10"/>
      <color indexed="10"/>
      <name val="Kruti Dev 010"/>
    </font>
    <font>
      <b/>
      <sz val="10"/>
      <name val="Calibri"/>
      <family val="2"/>
    </font>
    <font>
      <b/>
      <sz val="10"/>
      <color indexed="17"/>
      <name val="Kruti Dev 010"/>
    </font>
    <font>
      <b/>
      <sz val="10"/>
      <color indexed="10"/>
      <name val="Calibri"/>
      <family val="2"/>
    </font>
    <font>
      <b/>
      <sz val="10"/>
      <color indexed="14"/>
      <name val="Kruti Dev 010"/>
    </font>
    <font>
      <b/>
      <sz val="9"/>
      <color indexed="17"/>
      <name val="Calibri"/>
      <family val="2"/>
    </font>
    <font>
      <b/>
      <sz val="9"/>
      <color indexed="12"/>
      <name val="Kruti Dev 010"/>
    </font>
    <font>
      <b/>
      <sz val="9"/>
      <name val="Calibri"/>
      <family val="2"/>
    </font>
    <font>
      <b/>
      <sz val="9"/>
      <color indexed="12"/>
      <name val="Calibri"/>
      <family val="2"/>
    </font>
    <font>
      <b/>
      <sz val="9"/>
      <color indexed="14"/>
      <name val="Calibri"/>
      <family val="2"/>
    </font>
    <font>
      <b/>
      <sz val="9"/>
      <name val="Times New Roman"/>
      <family val="1"/>
    </font>
    <font>
      <b/>
      <sz val="11"/>
      <name val="Kruti Dev 010"/>
    </font>
    <font>
      <b/>
      <sz val="9"/>
      <color indexed="17"/>
      <name val="Kruti Dev 010"/>
    </font>
    <font>
      <b/>
      <sz val="8"/>
      <color indexed="30"/>
      <name val="Calibri"/>
      <family val="2"/>
    </font>
    <font>
      <sz val="14"/>
      <name val="Arial"/>
      <family val="2"/>
    </font>
    <font>
      <b/>
      <sz val="8"/>
      <name val="Kruti Dev 010"/>
    </font>
    <font>
      <sz val="16"/>
      <name val="Arial"/>
      <family val="2"/>
    </font>
    <font>
      <sz val="11"/>
      <color theme="1"/>
      <name val="Calibri"/>
      <family val="2"/>
      <scheme val="minor"/>
    </font>
    <font>
      <u/>
      <sz val="10"/>
      <color theme="10"/>
      <name val="Arial"/>
      <family val="2"/>
    </font>
    <font>
      <b/>
      <sz val="9"/>
      <name val="Calibri"/>
      <family val="2"/>
      <scheme val="minor"/>
    </font>
    <font>
      <b/>
      <sz val="9"/>
      <color indexed="10"/>
      <name val="Calibri"/>
      <family val="2"/>
      <scheme val="minor"/>
    </font>
    <font>
      <b/>
      <sz val="9"/>
      <color indexed="17"/>
      <name val="Calibri"/>
      <family val="2"/>
      <scheme val="minor"/>
    </font>
    <font>
      <sz val="9"/>
      <name val="Calibri"/>
      <family val="2"/>
      <scheme val="minor"/>
    </font>
    <font>
      <b/>
      <sz val="9"/>
      <color rgb="FFFF66CC"/>
      <name val="Calibri"/>
      <family val="2"/>
    </font>
    <font>
      <b/>
      <sz val="9"/>
      <color rgb="FFFF66CC"/>
      <name val="Kruti Dev 010"/>
    </font>
    <font>
      <b/>
      <sz val="16"/>
      <color rgb="FFFF66CC"/>
      <name val="Arial"/>
      <family val="2"/>
    </font>
    <font>
      <b/>
      <sz val="12"/>
      <name val="Calibri"/>
      <family val="2"/>
      <scheme val="minor"/>
    </font>
    <font>
      <b/>
      <sz val="12"/>
      <color indexed="12"/>
      <name val="Calibri"/>
      <family val="2"/>
      <scheme val="minor"/>
    </font>
    <font>
      <b/>
      <sz val="12"/>
      <color rgb="FF0000FF"/>
      <name val="Calibri"/>
      <family val="2"/>
      <scheme val="minor"/>
    </font>
    <font>
      <b/>
      <sz val="12"/>
      <color rgb="FFFF0000"/>
      <name val="Calibri"/>
      <family val="2"/>
      <scheme val="minor"/>
    </font>
    <font>
      <b/>
      <sz val="14"/>
      <color rgb="FFFF0000"/>
      <name val="Kruti Dev 010"/>
    </font>
    <font>
      <sz val="10"/>
      <color rgb="FFFF0000"/>
      <name val="Arial"/>
      <family val="2"/>
    </font>
    <font>
      <b/>
      <sz val="14"/>
      <color rgb="FF0000FF"/>
      <name val="Kruti Dev 010"/>
    </font>
    <font>
      <b/>
      <sz val="11"/>
      <name val="Calibri"/>
      <family val="2"/>
      <scheme val="minor"/>
    </font>
    <font>
      <b/>
      <sz val="9"/>
      <color rgb="FFFF0000"/>
      <name val="Kruti Dev 010"/>
    </font>
    <font>
      <b/>
      <sz val="9"/>
      <color rgb="FF0000FF"/>
      <name val="Kruti Dev 010"/>
    </font>
    <font>
      <b/>
      <sz val="9"/>
      <color rgb="FF009900"/>
      <name val="Kruti Dev 010"/>
    </font>
    <font>
      <b/>
      <sz val="10"/>
      <name val="Calibri"/>
      <family val="2"/>
      <scheme val="minor"/>
    </font>
    <font>
      <b/>
      <sz val="9"/>
      <color theme="1"/>
      <name val="Calibri"/>
      <family val="2"/>
      <scheme val="minor"/>
    </font>
    <font>
      <b/>
      <sz val="11"/>
      <color rgb="FFFF0000"/>
      <name val="Calibri"/>
      <family val="2"/>
      <scheme val="minor"/>
    </font>
    <font>
      <b/>
      <sz val="11"/>
      <color rgb="FFFF0000"/>
      <name val="Kruti Dev 010"/>
    </font>
    <font>
      <b/>
      <sz val="8"/>
      <color rgb="FF0000FF"/>
      <name val="Kruti Dev 010"/>
    </font>
    <font>
      <b/>
      <sz val="10"/>
      <color rgb="FFFF0000"/>
      <name val="Kruti Dev 010"/>
    </font>
    <font>
      <b/>
      <sz val="14"/>
      <name val="Calibri"/>
      <family val="2"/>
      <scheme val="minor"/>
    </font>
    <font>
      <b/>
      <sz val="14"/>
      <color rgb="FF00B050"/>
      <name val="Kruti Dev 010"/>
    </font>
    <font>
      <b/>
      <sz val="14"/>
      <color rgb="FFFF66FF"/>
      <name val="Kruti Dev 010"/>
    </font>
    <font>
      <b/>
      <sz val="10"/>
      <color indexed="14"/>
      <name val="Calibri"/>
      <family val="2"/>
      <scheme val="minor"/>
    </font>
    <font>
      <b/>
      <sz val="10"/>
      <color rgb="FFFF66CC"/>
      <name val="Kruti Dev 010"/>
    </font>
    <font>
      <b/>
      <sz val="10"/>
      <color rgb="FFFF00FF"/>
      <name val="Kruti Dev 010"/>
    </font>
    <font>
      <b/>
      <sz val="10"/>
      <color rgb="FF0000FF"/>
      <name val="Kruti Dev 010"/>
    </font>
    <font>
      <b/>
      <sz val="9"/>
      <color indexed="14"/>
      <name val="Calibri"/>
      <family val="2"/>
      <scheme val="minor"/>
    </font>
    <font>
      <b/>
      <sz val="9"/>
      <color rgb="FF538022"/>
      <name val="Calibri"/>
      <family val="2"/>
    </font>
    <font>
      <b/>
      <sz val="8"/>
      <color indexed="17"/>
      <name val="Calibri"/>
      <family val="2"/>
    </font>
    <font>
      <sz val="22"/>
      <name val="Arial"/>
      <family val="2"/>
    </font>
    <font>
      <b/>
      <sz val="12"/>
      <color rgb="FFFF0000"/>
      <name val="Calibri"/>
      <family val="2"/>
    </font>
    <font>
      <b/>
      <sz val="8"/>
      <color rgb="FFFF0000"/>
      <name val="Calibri"/>
      <family val="2"/>
      <scheme val="minor"/>
    </font>
    <font>
      <b/>
      <sz val="12"/>
      <color rgb="FFFF0000"/>
      <name val="Kruti Dev 010"/>
    </font>
    <font>
      <b/>
      <sz val="10"/>
      <color rgb="FFFF0000"/>
      <name val="Calibri"/>
      <family val="2"/>
      <scheme val="minor"/>
    </font>
    <font>
      <u/>
      <sz val="9"/>
      <color theme="10"/>
      <name val="Arial"/>
      <family val="2"/>
    </font>
    <font>
      <b/>
      <sz val="22"/>
      <color indexed="10"/>
      <name val="Kruti Dev 010"/>
    </font>
    <font>
      <b/>
      <sz val="12"/>
      <color indexed="10"/>
      <name val="Kruti Dev 010"/>
    </font>
    <font>
      <b/>
      <sz val="11"/>
      <color indexed="12"/>
      <name val="Kruti Dev 010"/>
    </font>
    <font>
      <b/>
      <sz val="12"/>
      <color indexed="10"/>
      <name val="Calibri"/>
      <family val="2"/>
      <scheme val="minor"/>
    </font>
    <font>
      <b/>
      <sz val="12"/>
      <color indexed="8"/>
      <name val="Calibri"/>
      <family val="2"/>
    </font>
    <font>
      <b/>
      <sz val="11"/>
      <name val="Calibri"/>
      <family val="2"/>
    </font>
    <font>
      <b/>
      <sz val="12"/>
      <color rgb="FF0000FF"/>
      <name val="Calibri"/>
      <family val="2"/>
    </font>
    <font>
      <b/>
      <sz val="10"/>
      <color indexed="10"/>
      <name val="Calibri"/>
      <family val="2"/>
      <scheme val="minor"/>
    </font>
    <font>
      <b/>
      <sz val="8"/>
      <color indexed="10"/>
      <name val="Kruti Dev 010"/>
    </font>
    <font>
      <b/>
      <sz val="11"/>
      <color theme="1"/>
      <name val="Calibri"/>
      <family val="2"/>
      <scheme val="minor"/>
    </font>
    <font>
      <b/>
      <sz val="11"/>
      <color indexed="10"/>
      <name val="Kruti Dev 010"/>
    </font>
    <font>
      <b/>
      <sz val="16"/>
      <color rgb="FFFF0000"/>
      <name val="Kruti Dev 010"/>
    </font>
    <font>
      <sz val="12"/>
      <color indexed="10"/>
      <name val="Kruti Dev 010"/>
    </font>
    <font>
      <sz val="12"/>
      <name val="Kruti Dev 010"/>
    </font>
    <font>
      <sz val="10"/>
      <color rgb="FF888888"/>
      <name val="Arial"/>
      <family val="2"/>
    </font>
    <font>
      <sz val="14"/>
      <color rgb="FFFF0000"/>
      <name val="Kruti Dev 010"/>
    </font>
    <font>
      <sz val="11"/>
      <color theme="1"/>
      <name val="Kruti Dev 010"/>
    </font>
    <font>
      <b/>
      <u/>
      <sz val="10"/>
      <color rgb="FFFF0000"/>
      <name val="Arial"/>
      <family val="2"/>
    </font>
    <font>
      <u/>
      <sz val="9"/>
      <color rgb="FFC00000"/>
      <name val="Arial"/>
      <family val="2"/>
    </font>
    <font>
      <b/>
      <sz val="9"/>
      <color indexed="81"/>
      <name val="Tahoma"/>
      <family val="2"/>
    </font>
    <font>
      <b/>
      <sz val="48"/>
      <name val="Calibri"/>
      <family val="2"/>
    </font>
    <font>
      <b/>
      <sz val="12"/>
      <color rgb="FF0000FF"/>
      <name val="Kruti Dev 010"/>
    </font>
    <font>
      <b/>
      <sz val="16"/>
      <name val="Calibri"/>
      <family val="2"/>
      <scheme val="minor"/>
    </font>
    <font>
      <sz val="16"/>
      <name val="Calibri"/>
      <family val="2"/>
      <scheme val="minor"/>
    </font>
    <font>
      <sz val="16"/>
      <color theme="1"/>
      <name val="Calibri"/>
      <family val="2"/>
      <scheme val="minor"/>
    </font>
    <font>
      <b/>
      <u/>
      <sz val="22"/>
      <color rgb="FFC00000"/>
      <name val="Arial"/>
      <family val="2"/>
    </font>
    <font>
      <b/>
      <sz val="10"/>
      <color rgb="FF0000FF"/>
      <name val="Arial"/>
      <family val="2"/>
    </font>
    <font>
      <sz val="10"/>
      <name val="Calibri"/>
      <family val="2"/>
      <scheme val="minor"/>
    </font>
    <font>
      <u/>
      <sz val="10"/>
      <color theme="11"/>
      <name val="Arial"/>
      <family val="2"/>
    </font>
    <font>
      <b/>
      <sz val="11"/>
      <color rgb="FF0000FF"/>
      <name val="Kruti Dev 010"/>
    </font>
    <font>
      <b/>
      <sz val="16"/>
      <color rgb="FF0000FF"/>
      <name val="Kruti Dev 010"/>
    </font>
    <font>
      <b/>
      <sz val="14"/>
      <color rgb="FF2E882F"/>
      <name val="Kruti Dev 010"/>
    </font>
    <font>
      <b/>
      <sz val="14"/>
      <color theme="0" tint="-0.34998626667073579"/>
      <name val="Kruti Dev 010"/>
    </font>
    <font>
      <b/>
      <sz val="14"/>
      <color rgb="FFFD2110"/>
      <name val="Kruti Dev 010"/>
    </font>
    <font>
      <b/>
      <sz val="14"/>
      <color rgb="FF078A00"/>
      <name val="Kruti Dev 010"/>
    </font>
    <font>
      <b/>
      <sz val="20"/>
      <color rgb="FFFF0000"/>
      <name val="Calibri"/>
      <family val="2"/>
    </font>
    <font>
      <b/>
      <sz val="22"/>
      <color rgb="FF0000FF"/>
      <name val="Kruti Dev 010"/>
    </font>
    <font>
      <b/>
      <sz val="9"/>
      <color theme="1"/>
      <name val="Kruti Dev 010"/>
    </font>
    <font>
      <b/>
      <sz val="11"/>
      <color theme="0"/>
      <name val="Calibri"/>
      <family val="2"/>
      <scheme val="minor"/>
    </font>
    <font>
      <b/>
      <sz val="12"/>
      <color theme="1"/>
      <name val="Calibri"/>
      <family val="2"/>
      <scheme val="minor"/>
    </font>
    <font>
      <b/>
      <sz val="10"/>
      <color theme="1"/>
      <name val="Kruti Dev 010"/>
    </font>
    <font>
      <b/>
      <sz val="8"/>
      <color rgb="FF008000"/>
      <name val="Kruti Dev 010"/>
    </font>
    <font>
      <b/>
      <sz val="12"/>
      <color rgb="FF008000"/>
      <name val="Calibri"/>
      <family val="2"/>
      <scheme val="minor"/>
    </font>
    <font>
      <b/>
      <sz val="11"/>
      <color rgb="FF008000"/>
      <name val="Calibri"/>
      <family val="2"/>
      <scheme val="minor"/>
    </font>
    <font>
      <b/>
      <sz val="10"/>
      <color rgb="FF008000"/>
      <name val="Kruti Dev 010"/>
    </font>
    <font>
      <b/>
      <sz val="18"/>
      <name val="Arial"/>
      <family val="2"/>
    </font>
    <font>
      <sz val="16"/>
      <color rgb="FFFF0000"/>
      <name val="Wingdings"/>
      <charset val="2"/>
    </font>
    <font>
      <b/>
      <sz val="6"/>
      <color rgb="FFFF0000"/>
      <name val="Calibri"/>
      <family val="2"/>
      <scheme val="minor"/>
    </font>
    <font>
      <b/>
      <sz val="12"/>
      <color theme="0"/>
      <name val="Calibri"/>
      <family val="2"/>
      <scheme val="minor"/>
    </font>
    <font>
      <sz val="9"/>
      <color indexed="81"/>
      <name val="Arial"/>
      <family val="2"/>
    </font>
    <font>
      <b/>
      <sz val="9"/>
      <color indexed="81"/>
      <name val="Arial"/>
      <family val="2"/>
    </font>
    <font>
      <b/>
      <i/>
      <sz val="8"/>
      <name val="Cambria"/>
      <family val="1"/>
      <scheme val="major"/>
    </font>
    <font>
      <b/>
      <sz val="10"/>
      <color rgb="FF006600"/>
      <name val="Kruti Dev 010"/>
    </font>
    <font>
      <b/>
      <sz val="24"/>
      <name val="Kruti Dev 010"/>
    </font>
    <font>
      <sz val="12"/>
      <name val="Arial"/>
      <family val="2"/>
    </font>
    <font>
      <b/>
      <sz val="18"/>
      <color rgb="FFFF0000"/>
      <name val="Kruti Dev 010"/>
    </font>
    <font>
      <b/>
      <sz val="10"/>
      <color rgb="FFFF0000"/>
      <name val="Times New Roman"/>
      <family val="1"/>
    </font>
    <font>
      <b/>
      <sz val="10"/>
      <color rgb="FF0000FF"/>
      <name val="Calibri"/>
      <family val="2"/>
    </font>
    <font>
      <b/>
      <sz val="10"/>
      <color rgb="FF0000FF"/>
      <name val="Times New Roman"/>
      <family val="1"/>
    </font>
    <font>
      <b/>
      <sz val="10"/>
      <color rgb="FF008000"/>
      <name val="Calibri"/>
      <family val="2"/>
    </font>
    <font>
      <b/>
      <sz val="10"/>
      <color rgb="FF008000"/>
      <name val="Times New Roman"/>
      <family val="1"/>
    </font>
    <font>
      <b/>
      <sz val="9"/>
      <color rgb="FF008000"/>
      <name val="Kruti Dev 010"/>
    </font>
    <font>
      <b/>
      <sz val="10"/>
      <color indexed="14"/>
      <name val="Calibri"/>
      <family val="2"/>
    </font>
    <font>
      <b/>
      <sz val="10"/>
      <color rgb="FFFF00FF"/>
      <name val="Calibri"/>
      <family val="2"/>
    </font>
    <font>
      <b/>
      <sz val="10"/>
      <color rgb="FFFF0000"/>
      <name val="Calibri"/>
      <family val="2"/>
    </font>
    <font>
      <sz val="24"/>
      <name val="Arial"/>
      <family val="2"/>
    </font>
    <font>
      <b/>
      <u/>
      <sz val="8"/>
      <color rgb="FFFF0000"/>
      <name val="Arial"/>
      <family val="2"/>
    </font>
    <font>
      <sz val="8"/>
      <color indexed="10"/>
      <name val="Kruti Dev 010"/>
    </font>
    <font>
      <sz val="9"/>
      <color theme="1"/>
      <name val="Cambria"/>
      <family val="1"/>
      <scheme val="major"/>
    </font>
    <font>
      <b/>
      <sz val="10"/>
      <name val="Cambria"/>
      <family val="1"/>
      <scheme val="major"/>
    </font>
    <font>
      <b/>
      <sz val="9"/>
      <name val="Cambria"/>
      <family val="1"/>
      <scheme val="major"/>
    </font>
    <font>
      <b/>
      <sz val="8"/>
      <name val="Cambria"/>
      <family val="1"/>
      <scheme val="major"/>
    </font>
    <font>
      <b/>
      <sz val="8"/>
      <color rgb="FFFF0000"/>
      <name val="Cambria"/>
      <family val="1"/>
      <scheme val="major"/>
    </font>
    <font>
      <sz val="11"/>
      <name val="Kruti Dev 010"/>
    </font>
    <font>
      <b/>
      <sz val="9"/>
      <color indexed="10"/>
      <name val="Cambria"/>
      <family val="1"/>
      <scheme val="major"/>
    </font>
    <font>
      <b/>
      <sz val="8"/>
      <color theme="10"/>
      <name val="Cambria"/>
      <family val="1"/>
      <scheme val="major"/>
    </font>
    <font>
      <sz val="9"/>
      <name val="Cambria"/>
      <family val="1"/>
      <scheme val="major"/>
    </font>
    <font>
      <b/>
      <sz val="9"/>
      <color rgb="FFFF66FF"/>
      <name val="Cambria"/>
      <family val="1"/>
      <scheme val="major"/>
    </font>
    <font>
      <b/>
      <sz val="9"/>
      <color rgb="FF0000FF"/>
      <name val="Cambria"/>
      <family val="1"/>
      <scheme val="major"/>
    </font>
    <font>
      <b/>
      <sz val="9"/>
      <color rgb="FFFF0000"/>
      <name val="Cambria"/>
      <family val="1"/>
      <scheme val="major"/>
    </font>
    <font>
      <b/>
      <sz val="9"/>
      <color rgb="FF00B050"/>
      <name val="Cambria"/>
      <family val="1"/>
      <scheme val="major"/>
    </font>
    <font>
      <b/>
      <sz val="8"/>
      <color indexed="10"/>
      <name val="Cambria"/>
      <family val="1"/>
      <scheme val="major"/>
    </font>
    <font>
      <sz val="8"/>
      <name val="Cambria"/>
      <family val="1"/>
      <scheme val="major"/>
    </font>
    <font>
      <b/>
      <sz val="8"/>
      <color rgb="FF0000FF"/>
      <name val="Cambria"/>
      <family val="1"/>
      <scheme val="major"/>
    </font>
    <font>
      <b/>
      <sz val="10"/>
      <color theme="0" tint="-0.14999847407452621"/>
      <name val="Cambria"/>
      <family val="1"/>
      <scheme val="major"/>
    </font>
    <font>
      <b/>
      <sz val="12"/>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2"/>
      <color theme="1" tint="4.9989318521683403E-2"/>
      <name val="Wingdings"/>
      <charset val="2"/>
    </font>
    <font>
      <sz val="10"/>
      <name val="Cambria"/>
      <family val="1"/>
      <scheme val="major"/>
    </font>
    <font>
      <sz val="36"/>
      <color theme="10"/>
      <name val="Kruti Dev 010"/>
    </font>
    <font>
      <sz val="36"/>
      <color theme="10"/>
      <name val="Cambria"/>
      <family val="1"/>
      <scheme val="major"/>
    </font>
    <font>
      <b/>
      <sz val="11"/>
      <color rgb="FFFF0000"/>
      <name val="Cambria"/>
      <family val="1"/>
      <scheme val="major"/>
    </font>
    <font>
      <b/>
      <sz val="11"/>
      <color indexed="12"/>
      <name val="Cambria"/>
      <family val="1"/>
      <scheme val="major"/>
    </font>
    <font>
      <b/>
      <sz val="20"/>
      <color rgb="FF008000"/>
      <name val="Cambria"/>
    </font>
    <font>
      <b/>
      <sz val="10"/>
      <color indexed="14"/>
      <name val="Wingdings"/>
      <family val="1"/>
      <charset val="2"/>
    </font>
    <font>
      <b/>
      <sz val="10"/>
      <color rgb="FFFF00FF"/>
      <name val="Wingdings"/>
      <family val="1"/>
      <charset val="2"/>
    </font>
    <font>
      <b/>
      <sz val="10"/>
      <color rgb="FF008000"/>
      <name val="Wingdings"/>
      <family val="1"/>
      <charset val="2"/>
    </font>
    <font>
      <b/>
      <sz val="10"/>
      <color indexed="10"/>
      <name val="Wingdings"/>
      <family val="1"/>
      <charset val="2"/>
    </font>
    <font>
      <b/>
      <sz val="10"/>
      <color theme="1"/>
      <name val="Calibri"/>
      <scheme val="minor"/>
    </font>
    <font>
      <b/>
      <sz val="22"/>
      <color rgb="FFFF0000"/>
      <name val="Calibri"/>
      <family val="2"/>
    </font>
    <font>
      <b/>
      <sz val="22"/>
      <color rgb="FF0000FF"/>
      <name val="Calibri"/>
    </font>
    <font>
      <b/>
      <sz val="8"/>
      <color indexed="9"/>
      <name val="Cambria"/>
      <family val="1"/>
      <scheme val="major"/>
    </font>
    <font>
      <b/>
      <sz val="8"/>
      <color indexed="81"/>
      <name val="Arial"/>
    </font>
    <font>
      <b/>
      <sz val="9"/>
      <color indexed="12"/>
      <name val="Cambria"/>
      <family val="1"/>
      <scheme val="major"/>
    </font>
    <font>
      <sz val="8"/>
      <color theme="1"/>
      <name val="Cambria"/>
      <family val="1"/>
      <scheme val="major"/>
    </font>
    <font>
      <b/>
      <sz val="10"/>
      <color indexed="8"/>
      <name val="Cambria"/>
      <family val="1"/>
      <scheme val="major"/>
    </font>
    <font>
      <b/>
      <sz val="12"/>
      <color theme="0"/>
      <name val="Cambria"/>
      <family val="2"/>
    </font>
    <font>
      <b/>
      <sz val="14"/>
      <color theme="0"/>
      <name val="Cambria"/>
    </font>
    <font>
      <b/>
      <sz val="12"/>
      <name val="Cambria"/>
    </font>
    <font>
      <b/>
      <sz val="12"/>
      <color rgb="FF0000FF"/>
      <name val="Cambria"/>
    </font>
    <font>
      <b/>
      <sz val="12"/>
      <color rgb="FFFF0000"/>
      <name val="Cambria"/>
    </font>
    <font>
      <b/>
      <sz val="14"/>
      <color rgb="FF0000FF"/>
      <name val="Cambria"/>
    </font>
    <font>
      <b/>
      <sz val="10"/>
      <color rgb="FF0000FF"/>
      <name val="Cambria"/>
    </font>
    <font>
      <sz val="10"/>
      <name val="Cambria"/>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Calibri"/>
      <family val="2"/>
    </font>
    <font>
      <vertAlign val="superscript"/>
      <sz val="14"/>
      <color rgb="FF0000FF"/>
      <name val="Calibri"/>
      <family val="2"/>
    </font>
    <font>
      <sz val="14"/>
      <color rgb="FF0000FF"/>
      <name val="DevLys 010"/>
    </font>
    <font>
      <b/>
      <sz val="10"/>
      <color indexed="12"/>
      <name val="Cambria"/>
      <family val="1"/>
      <scheme val="major"/>
    </font>
    <font>
      <b/>
      <sz val="10"/>
      <color indexed="10"/>
      <name val="Cambria"/>
      <family val="1"/>
      <scheme val="major"/>
    </font>
    <font>
      <b/>
      <sz val="10"/>
      <color rgb="FFFF0000"/>
      <name val="Cambria"/>
      <family val="1"/>
      <scheme val="major"/>
    </font>
    <font>
      <b/>
      <sz val="10"/>
      <color rgb="FF0000FF"/>
      <name val="Cambria"/>
      <family val="1"/>
      <scheme val="major"/>
    </font>
    <font>
      <b/>
      <sz val="10"/>
      <name val="Cambria"/>
    </font>
    <font>
      <b/>
      <sz val="10"/>
      <color indexed="12"/>
      <name val="Cambria"/>
    </font>
    <font>
      <b/>
      <sz val="9"/>
      <color indexed="10"/>
      <name val="Cambria"/>
    </font>
    <font>
      <b/>
      <sz val="9"/>
      <color theme="0"/>
      <name val="Cambria"/>
    </font>
    <font>
      <b/>
      <sz val="9"/>
      <name val="Cambria"/>
    </font>
    <font>
      <b/>
      <sz val="6"/>
      <name val="Cambria"/>
    </font>
    <font>
      <b/>
      <sz val="8"/>
      <color indexed="10"/>
      <name val="Cambria"/>
    </font>
    <font>
      <b/>
      <sz val="8"/>
      <color indexed="12"/>
      <name val="Cambria"/>
    </font>
    <font>
      <b/>
      <sz val="10"/>
      <color rgb="FFFF0000"/>
      <name val="Cambria"/>
    </font>
    <font>
      <b/>
      <i/>
      <sz val="8"/>
      <name val="Cambria"/>
    </font>
    <font>
      <b/>
      <sz val="9"/>
      <color indexed="12"/>
      <name val="Cambria"/>
    </font>
    <font>
      <b/>
      <sz val="9"/>
      <color rgb="FFFF0000"/>
      <name val="Cambria"/>
    </font>
    <font>
      <b/>
      <sz val="9"/>
      <color indexed="60"/>
      <name val="Cambria"/>
    </font>
    <font>
      <b/>
      <sz val="9"/>
      <color rgb="FF0000FF"/>
      <name val="Cambria"/>
    </font>
    <font>
      <b/>
      <sz val="8"/>
      <color rgb="FF2D9D13"/>
      <name val="Cambria"/>
    </font>
    <font>
      <b/>
      <sz val="9"/>
      <color theme="1"/>
      <name val="Cambria"/>
    </font>
    <font>
      <b/>
      <sz val="9"/>
      <color theme="5" tint="0.59999389629810485"/>
      <name val="Cambria"/>
    </font>
    <font>
      <sz val="18"/>
      <color theme="1"/>
      <name val="Kruti Dev 010"/>
    </font>
    <font>
      <sz val="14"/>
      <color rgb="FFB126FF"/>
      <name val="Cambria"/>
      <scheme val="major"/>
    </font>
    <font>
      <b/>
      <sz val="11"/>
      <name val="Cambria"/>
      <family val="1"/>
      <scheme val="major"/>
    </font>
    <font>
      <b/>
      <sz val="11"/>
      <color rgb="FF0000FF"/>
      <name val="Cambria"/>
      <family val="1"/>
      <scheme val="major"/>
    </font>
  </fonts>
  <fills count="22">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7" tint="0.79998168889431442"/>
        <bgColor indexed="64"/>
      </patternFill>
    </fill>
    <fill>
      <patternFill patternType="solid">
        <fgColor indexed="42"/>
        <bgColor indexed="64"/>
      </patternFill>
    </fill>
    <fill>
      <patternFill patternType="solid">
        <fgColor rgb="FFFFFF00"/>
        <bgColor indexed="64"/>
      </patternFill>
    </fill>
    <fill>
      <patternFill patternType="solid">
        <fgColor rgb="FFCCFF66"/>
        <bgColor indexed="64"/>
      </patternFill>
    </fill>
    <fill>
      <patternFill patternType="solid">
        <fgColor rgb="FFDBFF93"/>
        <bgColor indexed="64"/>
      </patternFill>
    </fill>
    <fill>
      <patternFill patternType="solid">
        <fgColor rgb="FFFFC000"/>
        <bgColor indexed="64"/>
      </patternFill>
    </fill>
    <fill>
      <patternFill patternType="solid">
        <fgColor rgb="FFF5FFCE"/>
        <bgColor indexed="64"/>
      </patternFill>
    </fill>
    <fill>
      <patternFill patternType="solid">
        <fgColor rgb="FFFFFBCD"/>
        <bgColor indexed="64"/>
      </patternFill>
    </fill>
    <fill>
      <patternFill patternType="solid">
        <fgColor rgb="FFFFF0D3"/>
        <bgColor indexed="64"/>
      </patternFill>
    </fill>
  </fills>
  <borders count="182">
    <border>
      <left/>
      <right/>
      <top/>
      <bottom/>
      <diagonal/>
    </border>
    <border>
      <left style="thin">
        <color indexed="46"/>
      </left>
      <right style="thin">
        <color indexed="46"/>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right style="thin">
        <color indexed="46"/>
      </right>
      <top/>
      <bottom style="thin">
        <color indexed="46"/>
      </bottom>
      <diagonal/>
    </border>
    <border>
      <left style="thin">
        <color indexed="46"/>
      </left>
      <right style="thin">
        <color indexed="46"/>
      </right>
      <top/>
      <bottom style="thin">
        <color indexed="46"/>
      </bottom>
      <diagonal/>
    </border>
    <border>
      <left/>
      <right/>
      <top style="thin">
        <color indexed="46"/>
      </top>
      <bottom style="thin">
        <color indexed="46"/>
      </bottom>
      <diagonal/>
    </border>
    <border>
      <left style="thin">
        <color indexed="46"/>
      </left>
      <right/>
      <top style="thin">
        <color indexed="46"/>
      </top>
      <bottom style="thin">
        <color indexed="46"/>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style="thin">
        <color indexed="46"/>
      </top>
      <bottom style="thin">
        <color indexed="46"/>
      </bottom>
      <diagonal/>
    </border>
    <border>
      <left/>
      <right/>
      <top style="thin">
        <color indexed="46"/>
      </top>
      <bottom/>
      <diagonal/>
    </border>
    <border>
      <left/>
      <right/>
      <top/>
      <bottom style="thin">
        <color indexed="46"/>
      </bottom>
      <diagonal/>
    </border>
    <border>
      <left style="thin">
        <color indexed="46"/>
      </left>
      <right/>
      <top/>
      <bottom style="thin">
        <color indexed="46"/>
      </bottom>
      <diagonal/>
    </border>
    <border>
      <left/>
      <right style="thin">
        <color indexed="46"/>
      </right>
      <top style="thin">
        <color indexed="46"/>
      </top>
      <bottom/>
      <diagonal/>
    </border>
    <border>
      <left style="thin">
        <color indexed="46"/>
      </left>
      <right/>
      <top/>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double">
        <color indexed="17"/>
      </right>
      <top style="thin">
        <color rgb="FFCC99FF"/>
      </top>
      <bottom/>
      <diagonal/>
    </border>
    <border>
      <left style="thin">
        <color rgb="FFCC99FF"/>
      </left>
      <right style="thin">
        <color rgb="FFCC99FF"/>
      </right>
      <top style="medium">
        <color rgb="FFFF0000"/>
      </top>
      <bottom style="thin">
        <color rgb="FFCC99FF"/>
      </bottom>
      <diagonal/>
    </border>
    <border>
      <left style="thin">
        <color rgb="FFCC99FF"/>
      </left>
      <right style="double">
        <color indexed="17"/>
      </right>
      <top/>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CC99FF"/>
      </right>
      <top style="thin">
        <color rgb="FFFF0000"/>
      </top>
      <bottom style="thin">
        <color rgb="FFCC99FF"/>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FF0000"/>
      </left>
      <right style="thin">
        <color rgb="FFCC99FF"/>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style="double">
        <color indexed="17"/>
      </left>
      <right style="thin">
        <color rgb="FFCC99FF"/>
      </right>
      <top style="thin">
        <color rgb="FFCC99FF"/>
      </top>
      <bottom style="double">
        <color indexed="17"/>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right style="thin">
        <color rgb="FFCC99FF"/>
      </right>
      <top style="thin">
        <color rgb="FFCC99FF"/>
      </top>
      <bottom style="thin">
        <color rgb="FFFF0000"/>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style="medium">
        <color rgb="FFFF0000"/>
      </left>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CC99FF"/>
      </right>
      <top style="thin">
        <color indexed="46"/>
      </top>
      <bottom/>
      <diagonal/>
    </border>
    <border>
      <left/>
      <right/>
      <top style="double">
        <color indexed="17"/>
      </top>
      <bottom style="thin">
        <color rgb="FFCC99FF"/>
      </bottom>
      <diagonal/>
    </border>
    <border>
      <left/>
      <right style="double">
        <color indexed="17"/>
      </right>
      <top style="double">
        <color indexed="17"/>
      </top>
      <bottom style="thin">
        <color rgb="FFCC99FF"/>
      </bottom>
      <diagonal/>
    </border>
    <border>
      <left style="thin">
        <color rgb="FFCC99FF"/>
      </left>
      <right/>
      <top style="double">
        <color indexed="17"/>
      </top>
      <bottom style="thin">
        <color rgb="FFCC99FF"/>
      </bottom>
      <diagonal/>
    </border>
    <border>
      <left/>
      <right/>
      <top style="thin">
        <color rgb="FFFF0000"/>
      </top>
      <bottom style="thin">
        <color rgb="FFFF0000"/>
      </bottom>
      <diagonal/>
    </border>
    <border>
      <left style="thin">
        <color rgb="FFCC99FF"/>
      </left>
      <right style="thin">
        <color rgb="FFCC99FF"/>
      </right>
      <top/>
      <bottom style="thin">
        <color indexed="46"/>
      </bottom>
      <diagonal/>
    </border>
    <border>
      <left style="thin">
        <color rgb="FFCC99FF"/>
      </left>
      <right style="thin">
        <color rgb="FFCC99FF"/>
      </right>
      <top style="thin">
        <color indexed="46"/>
      </top>
      <bottom style="thin">
        <color indexed="46"/>
      </bottom>
      <diagonal/>
    </border>
    <border>
      <left style="medium">
        <color rgb="FFFF0000"/>
      </left>
      <right style="thin">
        <color rgb="FFCC99FF"/>
      </right>
      <top/>
      <bottom style="thin">
        <color rgb="FFCC99FF"/>
      </bottom>
      <diagonal/>
    </border>
    <border>
      <left style="thin">
        <color indexed="46"/>
      </left>
      <right style="thin">
        <color indexed="46"/>
      </right>
      <top style="thin">
        <color indexed="46"/>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style="thin">
        <color rgb="FFCC99FF"/>
      </top>
      <bottom style="thin">
        <color rgb="FFCC99FF"/>
      </bottom>
      <diagonal/>
    </border>
    <border>
      <left/>
      <right style="thin">
        <color indexed="10"/>
      </right>
      <top style="thin">
        <color rgb="FFCC99FF"/>
      </top>
      <bottom style="thin">
        <color rgb="FFCC99FF"/>
      </bottom>
      <diagonal/>
    </border>
    <border>
      <left style="thin">
        <color indexed="10"/>
      </left>
      <right/>
      <top/>
      <bottom/>
      <diagonal/>
    </border>
    <border>
      <left/>
      <right style="thin">
        <color indexed="10"/>
      </right>
      <top/>
      <bottom style="thin">
        <color indexed="46"/>
      </bottom>
      <diagonal/>
    </border>
    <border>
      <left/>
      <right style="thin">
        <color indexed="10"/>
      </right>
      <top style="thin">
        <color indexed="46"/>
      </top>
      <bottom style="thin">
        <color indexed="46"/>
      </bottom>
      <diagonal/>
    </border>
    <border>
      <left/>
      <right style="thin">
        <color indexed="10"/>
      </right>
      <top style="thin">
        <color indexed="46"/>
      </top>
      <bottom/>
      <diagonal/>
    </border>
    <border>
      <left style="thin">
        <color indexed="46"/>
      </left>
      <right style="thin">
        <color indexed="10"/>
      </right>
      <top style="thin">
        <color indexed="46"/>
      </top>
      <bottom style="thin">
        <color indexed="46"/>
      </bottom>
      <diagonal/>
    </border>
    <border>
      <left/>
      <right style="thin">
        <color indexed="10"/>
      </right>
      <top/>
      <bottom/>
      <diagonal/>
    </border>
    <border>
      <left style="thin">
        <color indexed="10"/>
      </left>
      <right/>
      <top/>
      <bottom style="thin">
        <color indexed="10"/>
      </bottom>
      <diagonal/>
    </border>
    <border>
      <left/>
      <right style="thin">
        <color indexed="46"/>
      </right>
      <top style="thin">
        <color indexed="46"/>
      </top>
      <bottom style="thin">
        <color indexed="10"/>
      </bottom>
      <diagonal/>
    </border>
    <border>
      <left style="thin">
        <color indexed="46"/>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rgb="FFCC99FF"/>
      </left>
      <right style="medium">
        <color rgb="FFFF0000"/>
      </right>
      <top style="medium">
        <color rgb="FFFF0000"/>
      </top>
      <bottom style="thin">
        <color rgb="FFCC99FF"/>
      </bottom>
      <diagonal/>
    </border>
    <border>
      <left style="thin">
        <color rgb="FFCC99FF"/>
      </left>
      <right style="medium">
        <color rgb="FFFF0000"/>
      </right>
      <top style="thin">
        <color rgb="FFCC99FF"/>
      </top>
      <bottom style="medium">
        <color rgb="FFFF0000"/>
      </bottom>
      <diagonal/>
    </border>
    <border>
      <left style="medium">
        <color rgb="FFFF0000"/>
      </left>
      <right/>
      <top/>
      <bottom/>
      <diagonal/>
    </border>
    <border>
      <left style="double">
        <color indexed="17"/>
      </left>
      <right style="thin">
        <color rgb="FFCC99FF"/>
      </right>
      <top/>
      <bottom style="thin">
        <color rgb="FFCC99FF"/>
      </bottom>
      <diagonal/>
    </border>
    <border>
      <left style="medium">
        <color rgb="FFFF0000"/>
      </left>
      <right style="thin">
        <color rgb="FFCC99FF"/>
      </right>
      <top style="medium">
        <color rgb="FFFF0000"/>
      </top>
      <bottom style="thin">
        <color rgb="FFCC99FF"/>
      </bottom>
      <diagonal/>
    </border>
    <border>
      <left style="double">
        <color indexed="17"/>
      </left>
      <right style="thin">
        <color rgb="FFCC99FF"/>
      </right>
      <top style="thin">
        <color rgb="FFCC99FF"/>
      </top>
      <bottom/>
      <diagonal/>
    </border>
    <border>
      <left style="double">
        <color indexed="17"/>
      </left>
      <right/>
      <top style="double">
        <color indexed="17"/>
      </top>
      <bottom style="thin">
        <color rgb="FFCC99FF"/>
      </bottom>
      <diagonal/>
    </border>
    <border>
      <left style="thin">
        <color indexed="46"/>
      </left>
      <right style="medium">
        <color rgb="FFFF0000"/>
      </right>
      <top style="thin">
        <color indexed="46"/>
      </top>
      <bottom style="thin">
        <color indexed="46"/>
      </bottom>
      <diagonal/>
    </border>
    <border>
      <left/>
      <right style="thin">
        <color rgb="FFCC99FF"/>
      </right>
      <top style="double">
        <color indexed="17"/>
      </top>
      <bottom style="thin">
        <color rgb="FFCC99FF"/>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double">
        <color indexed="17"/>
      </left>
      <right/>
      <top style="thin">
        <color rgb="FFCC99FF"/>
      </top>
      <bottom/>
      <diagonal/>
    </border>
    <border>
      <left style="thin">
        <color rgb="FFCC99FF"/>
      </left>
      <right style="thin">
        <color rgb="FFCC99FF"/>
      </right>
      <top style="thin">
        <color rgb="FFCC99FF"/>
      </top>
      <bottom style="double">
        <color rgb="FF008000"/>
      </bottom>
      <diagonal/>
    </border>
    <border>
      <left style="thin">
        <color rgb="FFCC99FF"/>
      </left>
      <right/>
      <top/>
      <bottom style="double">
        <color rgb="FF008000"/>
      </bottom>
      <diagonal/>
    </border>
    <border>
      <left/>
      <right/>
      <top/>
      <bottom style="double">
        <color rgb="FF008000"/>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right style="thin">
        <color rgb="FFCC99FF"/>
      </right>
      <top/>
      <bottom style="double">
        <color rgb="FF008000"/>
      </bottom>
      <diagonal/>
    </border>
    <border>
      <left style="medium">
        <color rgb="FF0000FF"/>
      </left>
      <right style="thin">
        <color rgb="FFCC99FF"/>
      </right>
      <top style="medium">
        <color rgb="FF0000FF"/>
      </top>
      <bottom style="thin">
        <color rgb="FFCC99FF"/>
      </bottom>
      <diagonal/>
    </border>
    <border>
      <left style="thin">
        <color rgb="FFCC99FF"/>
      </left>
      <right style="thin">
        <color rgb="FFCC99FF"/>
      </right>
      <top style="medium">
        <color rgb="FF0000FF"/>
      </top>
      <bottom style="thin">
        <color rgb="FFCC99FF"/>
      </bottom>
      <diagonal/>
    </border>
    <border>
      <left style="thin">
        <color rgb="FFCC99FF"/>
      </left>
      <right/>
      <top style="medium">
        <color rgb="FF0000FF"/>
      </top>
      <bottom style="thin">
        <color rgb="FFCC99FF"/>
      </bottom>
      <diagonal/>
    </border>
    <border>
      <left style="medium">
        <color rgb="FF008000"/>
      </left>
      <right/>
      <top style="medium">
        <color rgb="FF0000FF"/>
      </top>
      <bottom style="thin">
        <color rgb="FFCC99FF"/>
      </bottom>
      <diagonal/>
    </border>
    <border>
      <left/>
      <right/>
      <top style="medium">
        <color rgb="FF0000FF"/>
      </top>
      <bottom style="thin">
        <color rgb="FFCC99FF"/>
      </bottom>
      <diagonal/>
    </border>
    <border>
      <left style="medium">
        <color rgb="FF0000FF"/>
      </left>
      <right style="thin">
        <color rgb="FFCC99FF"/>
      </right>
      <top style="thin">
        <color rgb="FFCC99FF"/>
      </top>
      <bottom style="thin">
        <color rgb="FFCC99FF"/>
      </bottom>
      <diagonal/>
    </border>
    <border>
      <left style="medium">
        <color rgb="FF008000"/>
      </left>
      <right style="thin">
        <color rgb="FFCC99FF"/>
      </right>
      <top style="thin">
        <color rgb="FFCC99FF"/>
      </top>
      <bottom style="thin">
        <color rgb="FFCC99FF"/>
      </bottom>
      <diagonal/>
    </border>
    <border>
      <left/>
      <right style="medium">
        <color rgb="FF0000FF"/>
      </right>
      <top style="thin">
        <color rgb="FFCC99FF"/>
      </top>
      <bottom style="thin">
        <color rgb="FFCC99FF"/>
      </bottom>
      <diagonal/>
    </border>
    <border>
      <left style="medium">
        <color rgb="FF0000FF"/>
      </left>
      <right style="thin">
        <color rgb="FFCC99FF"/>
      </right>
      <top style="thin">
        <color rgb="FFCC99FF"/>
      </top>
      <bottom style="medium">
        <color rgb="FF0000FF"/>
      </bottom>
      <diagonal/>
    </border>
    <border>
      <left style="thin">
        <color rgb="FFCC99FF"/>
      </left>
      <right style="thin">
        <color rgb="FFCC99FF"/>
      </right>
      <top style="thin">
        <color rgb="FFCC99FF"/>
      </top>
      <bottom style="medium">
        <color rgb="FF0000FF"/>
      </bottom>
      <diagonal/>
    </border>
    <border>
      <left style="medium">
        <color rgb="FF008000"/>
      </left>
      <right/>
      <top/>
      <bottom style="medium">
        <color rgb="FF0000FF"/>
      </bottom>
      <diagonal/>
    </border>
    <border>
      <left/>
      <right style="medium">
        <color rgb="FF0000FF"/>
      </right>
      <top style="thin">
        <color rgb="FFCC99FF"/>
      </top>
      <bottom style="medium">
        <color rgb="FF0000FF"/>
      </bottom>
      <diagonal/>
    </border>
    <border>
      <left/>
      <right style="medium">
        <color rgb="FFFF0000"/>
      </right>
      <top style="medium">
        <color rgb="FFFF0000"/>
      </top>
      <bottom style="thin">
        <color rgb="FFCC99FF"/>
      </bottom>
      <diagonal/>
    </border>
    <border>
      <left style="medium">
        <color rgb="FFFF0000"/>
      </left>
      <right style="thin">
        <color rgb="FFCC99FF"/>
      </right>
      <top style="thin">
        <color rgb="FFCC99FF"/>
      </top>
      <bottom/>
      <diagonal/>
    </border>
    <border>
      <left style="thin">
        <color rgb="FFCC99FF"/>
      </left>
      <right style="medium">
        <color rgb="FFFF0000"/>
      </right>
      <top style="thin">
        <color rgb="FFCC99FF"/>
      </top>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CC99FF"/>
      </bottom>
      <diagonal/>
    </border>
    <border>
      <left/>
      <right style="medium">
        <color rgb="FFFF0000"/>
      </right>
      <top style="thin">
        <color rgb="FFCC99FF"/>
      </top>
      <bottom/>
      <diagonal/>
    </border>
    <border>
      <left style="thin">
        <color rgb="FFCC99FF"/>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rgb="FFCC99FF"/>
      </right>
      <top/>
      <bottom style="medium">
        <color rgb="FFFF0000"/>
      </bottom>
      <diagonal/>
    </border>
    <border>
      <left/>
      <right style="medium">
        <color rgb="FFFF0000"/>
      </right>
      <top style="thin">
        <color rgb="FFCC99FF"/>
      </top>
      <bottom style="thin">
        <color rgb="FFCC99FF"/>
      </bottom>
      <diagonal/>
    </border>
    <border>
      <left/>
      <right style="medium">
        <color rgb="FFFF0000"/>
      </right>
      <top/>
      <bottom style="thin">
        <color rgb="FFCC99FF"/>
      </bottom>
      <diagonal/>
    </border>
    <border>
      <left style="double">
        <color rgb="FF006600"/>
      </left>
      <right style="thin">
        <color rgb="FFCC99FF"/>
      </right>
      <top/>
      <bottom style="thin">
        <color rgb="FFCC99FF"/>
      </bottom>
      <diagonal/>
    </border>
    <border>
      <left style="thin">
        <color rgb="FFCC99FF"/>
      </left>
      <right style="double">
        <color rgb="FF006600"/>
      </right>
      <top/>
      <bottom style="thin">
        <color rgb="FFCC99FF"/>
      </bottom>
      <diagonal/>
    </border>
    <border>
      <left style="thin">
        <color rgb="FFCC99FF"/>
      </left>
      <right style="thin">
        <color rgb="FFCC99FF"/>
      </right>
      <top/>
      <bottom style="double">
        <color rgb="FF006600"/>
      </bottom>
      <diagonal/>
    </border>
    <border>
      <left style="thin">
        <color rgb="FFCC99FF"/>
      </left>
      <right style="double">
        <color rgb="FF006600"/>
      </right>
      <top/>
      <bottom style="double">
        <color rgb="FF006600"/>
      </bottom>
      <diagonal/>
    </border>
    <border>
      <left style="double">
        <color rgb="FF006600"/>
      </left>
      <right style="thin">
        <color rgb="FFCC99FF"/>
      </right>
      <top/>
      <bottom style="double">
        <color rgb="FF006600"/>
      </bottom>
      <diagonal/>
    </border>
    <border>
      <left style="thin">
        <color rgb="FFCC99FF"/>
      </left>
      <right/>
      <top style="medium">
        <color rgb="FFFF0000"/>
      </top>
      <bottom/>
      <diagonal/>
    </border>
    <border>
      <left/>
      <right/>
      <top style="medium">
        <color rgb="FFFF0000"/>
      </top>
      <bottom/>
      <diagonal/>
    </border>
    <border>
      <left/>
      <right style="thin">
        <color rgb="FFCC99FF"/>
      </right>
      <top style="medium">
        <color rgb="FFFF0000"/>
      </top>
      <bottom/>
      <diagonal/>
    </border>
    <border>
      <left/>
      <right/>
      <top/>
      <bottom style="thin">
        <color rgb="FFFF0000"/>
      </bottom>
      <diagonal/>
    </border>
    <border>
      <left/>
      <right style="thin">
        <color indexed="46"/>
      </right>
      <top/>
      <bottom/>
      <diagonal/>
    </border>
    <border>
      <left style="thin">
        <color indexed="46"/>
      </left>
      <right style="thin">
        <color indexed="46"/>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double">
        <color indexed="57"/>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style="double">
        <color indexed="57"/>
      </left>
      <right style="thin">
        <color rgb="FFCC99FF"/>
      </right>
      <top style="double">
        <color indexed="57"/>
      </top>
      <bottom style="thin">
        <color rgb="FFCC99FF"/>
      </bottom>
      <diagonal/>
    </border>
    <border>
      <left style="thin">
        <color rgb="FFCC99FF"/>
      </left>
      <right style="thin">
        <color rgb="FFCC99FF"/>
      </right>
      <top style="double">
        <color indexed="57"/>
      </top>
      <bottom style="thin">
        <color rgb="FFCC99FF"/>
      </bottom>
      <diagonal/>
    </border>
    <border>
      <left style="thin">
        <color rgb="FFCC99FF"/>
      </left>
      <right style="double">
        <color indexed="57"/>
      </right>
      <top style="double">
        <color indexed="57"/>
      </top>
      <bottom style="thin">
        <color rgb="FFCC99FF"/>
      </bottom>
      <diagonal/>
    </border>
    <border>
      <left style="double">
        <color indexed="57"/>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57"/>
      </left>
      <right style="thin">
        <color rgb="FFCC99FF"/>
      </right>
      <top style="thin">
        <color rgb="FFCC99FF"/>
      </top>
      <bottom style="double">
        <color indexed="57"/>
      </bottom>
      <diagonal/>
    </border>
    <border>
      <left style="thin">
        <color rgb="FFCC99FF"/>
      </left>
      <right style="thin">
        <color rgb="FFCC99FF"/>
      </right>
      <top style="thin">
        <color rgb="FFCC99FF"/>
      </top>
      <bottom style="double">
        <color indexed="57"/>
      </bottom>
      <diagonal/>
    </border>
    <border>
      <left style="thin">
        <color rgb="FFCC99FF"/>
      </left>
      <right style="double">
        <color indexed="57"/>
      </right>
      <top style="thin">
        <color rgb="FFCC99FF"/>
      </top>
      <bottom style="double">
        <color indexed="57"/>
      </bottom>
      <diagonal/>
    </border>
    <border>
      <left style="double">
        <color indexed="17"/>
      </left>
      <right/>
      <top/>
      <bottom/>
      <diagonal/>
    </border>
    <border>
      <left/>
      <right style="double">
        <color indexed="17"/>
      </right>
      <top/>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style="double">
        <color indexed="57"/>
      </right>
      <top/>
      <bottom style="thin">
        <color indexed="46"/>
      </bottom>
      <diagonal/>
    </border>
    <border>
      <left style="thin">
        <color rgb="FFCC99FF"/>
      </left>
      <right/>
      <top style="thin">
        <color rgb="FFCC99FF"/>
      </top>
      <bottom style="medium">
        <color rgb="FFFF0000"/>
      </bottom>
      <diagonal/>
    </border>
    <border>
      <left/>
      <right/>
      <top style="thin">
        <color rgb="FFCC99FF"/>
      </top>
      <bottom style="medium">
        <color rgb="FFFF0000"/>
      </bottom>
      <diagonal/>
    </border>
    <border>
      <left/>
      <right style="thin">
        <color rgb="FFCC99FF"/>
      </right>
      <top style="thin">
        <color rgb="FFCC99FF"/>
      </top>
      <bottom style="medium">
        <color rgb="FFFF0000"/>
      </bottom>
      <diagonal/>
    </border>
    <border>
      <left style="thin">
        <color indexed="10"/>
      </left>
      <right style="thin">
        <color rgb="FFCC99FF"/>
      </right>
      <top style="thin">
        <color rgb="FFFF0000"/>
      </top>
      <bottom style="thin">
        <color rgb="FFCC99FF"/>
      </bottom>
      <diagonal/>
    </border>
    <border>
      <left style="thin">
        <color indexed="10"/>
      </left>
      <right style="thin">
        <color rgb="FFCC99FF"/>
      </right>
      <top style="thin">
        <color rgb="FFCC99FF"/>
      </top>
      <bottom style="thin">
        <color rgb="FFCC99FF"/>
      </bottom>
      <diagonal/>
    </border>
    <border>
      <left style="thin">
        <color indexed="10"/>
      </left>
      <right style="thin">
        <color rgb="FFCC99FF"/>
      </right>
      <top/>
      <bottom style="thin">
        <color rgb="FFCC99FF"/>
      </bottom>
      <diagonal/>
    </border>
    <border>
      <left style="thin">
        <color rgb="FFCC99FF"/>
      </left>
      <right style="thin">
        <color rgb="FFFF0000"/>
      </right>
      <top style="thin">
        <color rgb="FFCC99FF"/>
      </top>
      <bottom/>
      <diagonal/>
    </border>
    <border>
      <left style="thin">
        <color indexed="10"/>
      </left>
      <right style="thin">
        <color rgb="FFCC99FF"/>
      </right>
      <top style="thin">
        <color rgb="FFCC99FF"/>
      </top>
      <bottom/>
      <diagonal/>
    </border>
    <border>
      <left style="thin">
        <color indexed="10"/>
      </left>
      <right style="thin">
        <color rgb="FFCC99FF"/>
      </right>
      <top style="thin">
        <color indexed="10"/>
      </top>
      <bottom style="thin">
        <color rgb="FFCC99FF"/>
      </bottom>
      <diagonal/>
    </border>
    <border>
      <left style="thin">
        <color rgb="FFCC99FF"/>
      </left>
      <right style="thin">
        <color rgb="FFCC99FF"/>
      </right>
      <top style="thin">
        <color indexed="10"/>
      </top>
      <bottom style="thin">
        <color rgb="FFCC99FF"/>
      </bottom>
      <diagonal/>
    </border>
    <border>
      <left style="thin">
        <color rgb="FFCC99FF"/>
      </left>
      <right style="thin">
        <color indexed="10"/>
      </right>
      <top style="thin">
        <color indexed="10"/>
      </top>
      <bottom style="thin">
        <color rgb="FFCC99FF"/>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s>
  <cellStyleXfs count="242">
    <xf numFmtId="0" fontId="0" fillId="0" borderId="0"/>
    <xf numFmtId="0" fontId="61" fillId="0" borderId="0" applyNumberFormat="0" applyFill="0" applyBorder="0" applyAlignment="0" applyProtection="0">
      <alignment vertical="top"/>
      <protection locked="0"/>
    </xf>
    <xf numFmtId="0" fontId="1" fillId="0" borderId="0"/>
    <xf numFmtId="0" fontId="12" fillId="0" borderId="0"/>
    <xf numFmtId="0" fontId="60"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cellStyleXfs>
  <cellXfs count="1321">
    <xf numFmtId="0" fontId="0" fillId="0" borderId="0" xfId="0"/>
    <xf numFmtId="0" fontId="38" fillId="0" borderId="1" xfId="0" applyFont="1" applyFill="1" applyBorder="1" applyAlignment="1" applyProtection="1">
      <alignment horizontal="center" vertical="center" wrapText="1"/>
    </xf>
    <xf numFmtId="0" fontId="2" fillId="0" borderId="0" xfId="0" applyFont="1" applyFill="1" applyBorder="1" applyAlignment="1" applyProtection="1">
      <alignment horizontal="center" wrapText="1"/>
    </xf>
    <xf numFmtId="0" fontId="27" fillId="0" borderId="3" xfId="0" applyFont="1" applyFill="1" applyBorder="1" applyAlignment="1" applyProtection="1">
      <alignment wrapText="1"/>
    </xf>
    <xf numFmtId="0" fontId="3" fillId="0" borderId="0" xfId="0" applyFont="1" applyFill="1" applyBorder="1" applyAlignment="1" applyProtection="1">
      <alignment horizontal="center" wrapText="1"/>
    </xf>
    <xf numFmtId="0" fontId="11" fillId="0" borderId="0" xfId="0" applyFont="1" applyFill="1" applyBorder="1" applyAlignment="1" applyProtection="1">
      <alignment horizontal="center" wrapText="1"/>
    </xf>
    <xf numFmtId="0" fontId="4" fillId="0" borderId="0" xfId="0" applyFont="1" applyBorder="1" applyAlignment="1" applyProtection="1">
      <alignment horizontal="left" wrapText="1"/>
    </xf>
    <xf numFmtId="0" fontId="17" fillId="0" borderId="0" xfId="0" applyFont="1" applyBorder="1" applyAlignment="1" applyProtection="1">
      <alignment horizontal="center" wrapText="1"/>
    </xf>
    <xf numFmtId="0" fontId="19" fillId="0" borderId="0" xfId="0" applyFont="1" applyFill="1" applyBorder="1" applyAlignment="1" applyProtection="1">
      <alignment horizontal="center" wrapText="1"/>
    </xf>
    <xf numFmtId="0" fontId="1" fillId="0" borderId="0" xfId="0" applyFont="1" applyFill="1" applyBorder="1" applyAlignment="1" applyProtection="1">
      <alignment horizontal="center" wrapText="1"/>
    </xf>
    <xf numFmtId="0" fontId="11" fillId="0" borderId="0" xfId="0" applyFont="1" applyFill="1" applyBorder="1" applyAlignment="1" applyProtection="1">
      <alignment horizontal="left" wrapText="1"/>
    </xf>
    <xf numFmtId="0" fontId="22" fillId="0" borderId="0" xfId="0" applyFont="1" applyBorder="1" applyAlignment="1" applyProtection="1">
      <alignment horizontal="center" wrapText="1"/>
    </xf>
    <xf numFmtId="0" fontId="11"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1" fillId="0" borderId="0" xfId="0" applyFont="1" applyBorder="1" applyAlignment="1" applyProtection="1">
      <alignment horizontal="center" wrapText="1"/>
    </xf>
    <xf numFmtId="0" fontId="20" fillId="0" borderId="0" xfId="0" applyFont="1" applyFill="1" applyBorder="1" applyAlignment="1" applyProtection="1">
      <alignment horizontal="center" wrapText="1"/>
    </xf>
    <xf numFmtId="0" fontId="15" fillId="0" borderId="0" xfId="0" applyFont="1" applyBorder="1" applyAlignment="1" applyProtection="1">
      <alignment horizontal="center" wrapText="1"/>
    </xf>
    <xf numFmtId="0" fontId="18" fillId="0" borderId="0" xfId="0" applyFont="1" applyFill="1" applyBorder="1" applyAlignment="1" applyProtection="1">
      <alignment horizontal="right" wrapText="1"/>
    </xf>
    <xf numFmtId="0" fontId="18" fillId="0" borderId="0" xfId="0" applyFont="1" applyFill="1" applyBorder="1" applyAlignment="1" applyProtection="1">
      <alignment horizontal="center" wrapText="1"/>
    </xf>
    <xf numFmtId="0" fontId="24" fillId="0" borderId="0" xfId="0" applyFont="1" applyFill="1" applyBorder="1" applyAlignment="1" applyProtection="1">
      <alignment horizontal="center" wrapText="1"/>
    </xf>
    <xf numFmtId="0" fontId="5" fillId="0" borderId="0" xfId="0" applyFont="1" applyFill="1" applyBorder="1" applyAlignment="1" applyProtection="1">
      <alignment horizontal="center" wrapText="1"/>
    </xf>
    <xf numFmtId="0" fontId="8" fillId="0" borderId="0" xfId="0" applyFont="1" applyFill="1" applyBorder="1" applyAlignment="1" applyProtection="1">
      <alignment horizontal="center" wrapText="1"/>
    </xf>
    <xf numFmtId="0" fontId="30" fillId="0" borderId="0" xfId="0" applyFont="1" applyFill="1" applyBorder="1" applyAlignment="1" applyProtection="1">
      <alignment horizontal="center" wrapText="1"/>
    </xf>
    <xf numFmtId="0" fontId="24" fillId="0" borderId="0" xfId="0" applyFont="1" applyFill="1" applyBorder="1" applyAlignment="1" applyProtection="1">
      <alignment wrapText="1"/>
    </xf>
    <xf numFmtId="0" fontId="1" fillId="0" borderId="0" xfId="0" applyFont="1" applyBorder="1" applyAlignment="1" applyProtection="1">
      <alignment horizontal="center" wrapText="1"/>
    </xf>
    <xf numFmtId="0" fontId="1" fillId="0" borderId="0" xfId="0" applyFont="1" applyFill="1" applyBorder="1" applyAlignment="1" applyProtection="1">
      <alignment horizontal="left" wrapText="1"/>
    </xf>
    <xf numFmtId="0" fontId="1" fillId="0" borderId="0" xfId="0" applyFont="1" applyBorder="1" applyAlignment="1" applyProtection="1">
      <alignment horizontal="left" wrapText="1"/>
    </xf>
    <xf numFmtId="0" fontId="19" fillId="0" borderId="0" xfId="0" applyFont="1" applyBorder="1" applyAlignment="1" applyProtection="1">
      <alignment horizontal="left" wrapText="1"/>
    </xf>
    <xf numFmtId="0" fontId="17" fillId="0" borderId="0" xfId="0" applyFont="1" applyFill="1" applyBorder="1" applyAlignment="1" applyProtection="1">
      <alignment horizontal="center" wrapText="1"/>
    </xf>
    <xf numFmtId="0" fontId="26" fillId="0" borderId="0" xfId="0" applyFont="1" applyFill="1" applyBorder="1" applyAlignment="1" applyProtection="1">
      <alignment horizontal="center" wrapText="1"/>
    </xf>
    <xf numFmtId="0" fontId="2" fillId="0" borderId="0"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0" xfId="0" applyFont="1" applyBorder="1" applyAlignment="1" applyProtection="1">
      <alignment wrapText="1"/>
    </xf>
    <xf numFmtId="0" fontId="14" fillId="0" borderId="0" xfId="0" applyFont="1" applyFill="1" applyBorder="1" applyAlignment="1" applyProtection="1">
      <alignment horizontal="center" wrapText="1"/>
    </xf>
    <xf numFmtId="0" fontId="5" fillId="0" borderId="15" xfId="0" applyFont="1" applyFill="1" applyBorder="1" applyAlignment="1" applyProtection="1">
      <alignment horizontal="center" wrapText="1"/>
    </xf>
    <xf numFmtId="0" fontId="18" fillId="0" borderId="15" xfId="0" applyFont="1" applyFill="1" applyBorder="1" applyAlignment="1" applyProtection="1">
      <alignment horizontal="center" wrapText="1"/>
    </xf>
    <xf numFmtId="0" fontId="16" fillId="0" borderId="15" xfId="0" applyFont="1" applyFill="1" applyBorder="1" applyAlignment="1" applyProtection="1">
      <alignment horizontal="center" wrapText="1"/>
    </xf>
    <xf numFmtId="0" fontId="2" fillId="0" borderId="15" xfId="0" applyFont="1" applyFill="1" applyBorder="1" applyAlignment="1" applyProtection="1">
      <alignment horizontal="center" vertical="center" wrapText="1"/>
    </xf>
    <xf numFmtId="0" fontId="44" fillId="0" borderId="15" xfId="0" applyFont="1" applyFill="1" applyBorder="1" applyAlignment="1" applyProtection="1">
      <alignment horizontal="center" vertical="center" wrapText="1"/>
    </xf>
    <xf numFmtId="0" fontId="48" fillId="0" borderId="15" xfId="0" applyFont="1" applyFill="1" applyBorder="1" applyAlignment="1" applyProtection="1">
      <alignment horizontal="center" vertical="center" wrapText="1"/>
    </xf>
    <xf numFmtId="0" fontId="51" fillId="0" borderId="15" xfId="0" applyFont="1" applyFill="1" applyBorder="1" applyAlignment="1" applyProtection="1">
      <alignment horizontal="center" vertical="center" wrapText="1"/>
    </xf>
    <xf numFmtId="2" fontId="50" fillId="0" borderId="15" xfId="0" applyNumberFormat="1" applyFont="1" applyFill="1" applyBorder="1" applyAlignment="1" applyProtection="1">
      <alignment horizontal="center" vertical="center" wrapText="1"/>
    </xf>
    <xf numFmtId="0" fontId="63" fillId="0" borderId="15"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65" fillId="0" borderId="0" xfId="0" applyFont="1" applyFill="1" applyBorder="1" applyAlignment="1" applyProtection="1">
      <alignment horizontal="center" wrapText="1"/>
    </xf>
    <xf numFmtId="0" fontId="28" fillId="0" borderId="15" xfId="0" applyFont="1" applyFill="1" applyBorder="1" applyAlignment="1" applyProtection="1">
      <alignment vertical="center" wrapText="1"/>
    </xf>
    <xf numFmtId="0" fontId="38" fillId="0" borderId="17" xfId="0" applyFont="1" applyFill="1" applyBorder="1" applyAlignment="1" applyProtection="1">
      <alignment horizontal="center" vertical="center" wrapText="1"/>
    </xf>
    <xf numFmtId="0" fontId="67" fillId="0" borderId="15" xfId="0" applyFont="1" applyFill="1" applyBorder="1" applyAlignment="1" applyProtection="1">
      <alignment vertical="center" wrapText="1"/>
    </xf>
    <xf numFmtId="0" fontId="68" fillId="0" borderId="0" xfId="0" applyFont="1" applyBorder="1" applyAlignment="1" applyProtection="1">
      <alignment horizontal="center" wrapText="1"/>
    </xf>
    <xf numFmtId="0" fontId="62" fillId="0" borderId="15" xfId="0" applyFont="1" applyBorder="1" applyAlignment="1" applyProtection="1">
      <alignment horizontal="center" vertical="center" wrapText="1"/>
    </xf>
    <xf numFmtId="2" fontId="62" fillId="0" borderId="15" xfId="0" applyNumberFormat="1" applyFont="1" applyBorder="1" applyAlignment="1" applyProtection="1">
      <alignment horizontal="center" vertical="center" wrapText="1"/>
    </xf>
    <xf numFmtId="1" fontId="62" fillId="0" borderId="15" xfId="0" applyNumberFormat="1" applyFont="1" applyBorder="1" applyAlignment="1" applyProtection="1">
      <alignment horizontal="center" vertical="center" wrapText="1"/>
    </xf>
    <xf numFmtId="0" fontId="5" fillId="0" borderId="20" xfId="0" applyFont="1" applyBorder="1" applyAlignment="1" applyProtection="1">
      <alignment horizontal="center" vertical="center"/>
    </xf>
    <xf numFmtId="0" fontId="37" fillId="0" borderId="21" xfId="0" applyFont="1" applyFill="1" applyBorder="1" applyAlignment="1" applyProtection="1">
      <alignment horizontal="center" vertical="center" wrapText="1"/>
    </xf>
    <xf numFmtId="2" fontId="56" fillId="0" borderId="15" xfId="0" applyNumberFormat="1"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wrapText="1"/>
    </xf>
    <xf numFmtId="0" fontId="57" fillId="0" borderId="0" xfId="0" applyFont="1"/>
    <xf numFmtId="2" fontId="69" fillId="0" borderId="15" xfId="0" applyNumberFormat="1" applyFont="1" applyFill="1" applyBorder="1" applyAlignment="1" applyProtection="1">
      <alignment horizontal="center" vertical="center" wrapText="1"/>
    </xf>
    <xf numFmtId="2" fontId="9" fillId="0" borderId="15" xfId="0" applyNumberFormat="1" applyFont="1" applyFill="1" applyBorder="1" applyAlignment="1" applyProtection="1">
      <alignment horizontal="center" vertical="center" textRotation="90" wrapText="1"/>
    </xf>
    <xf numFmtId="0" fontId="69" fillId="0" borderId="15" xfId="0" applyFont="1" applyBorder="1" applyAlignment="1" applyProtection="1">
      <alignment horizontal="center" vertical="center"/>
    </xf>
    <xf numFmtId="1" fontId="69" fillId="0" borderId="15" xfId="0" applyNumberFormat="1" applyFont="1" applyFill="1" applyBorder="1" applyAlignment="1" applyProtection="1">
      <alignment horizontal="center" vertical="center" wrapText="1"/>
    </xf>
    <xf numFmtId="0" fontId="69" fillId="0" borderId="15" xfId="0" applyFont="1" applyFill="1" applyBorder="1" applyAlignment="1" applyProtection="1">
      <alignment horizontal="center" vertical="center" wrapText="1"/>
    </xf>
    <xf numFmtId="0" fontId="1" fillId="0" borderId="0" xfId="0" applyFont="1"/>
    <xf numFmtId="0" fontId="33" fillId="0" borderId="20" xfId="0" applyFont="1" applyFill="1" applyBorder="1" applyAlignment="1" applyProtection="1">
      <alignment horizontal="center" vertical="center" wrapText="1"/>
    </xf>
    <xf numFmtId="0" fontId="71" fillId="0" borderId="15" xfId="0" applyFont="1" applyBorder="1" applyAlignment="1" applyProtection="1">
      <alignment horizontal="center" vertical="center"/>
    </xf>
    <xf numFmtId="0" fontId="71" fillId="0" borderId="15" xfId="0" applyFont="1" applyFill="1" applyBorder="1" applyAlignment="1" applyProtection="1">
      <alignment horizontal="center" vertical="center" wrapText="1"/>
    </xf>
    <xf numFmtId="0" fontId="72" fillId="0" borderId="15" xfId="0" applyFont="1" applyBorder="1" applyAlignment="1" applyProtection="1">
      <alignment horizontal="center" vertical="center"/>
    </xf>
    <xf numFmtId="2" fontId="54" fillId="0" borderId="15" xfId="0" applyNumberFormat="1" applyFont="1" applyFill="1" applyBorder="1" applyAlignment="1" applyProtection="1">
      <alignment horizontal="center" vertical="center" textRotation="90" wrapText="1"/>
    </xf>
    <xf numFmtId="2" fontId="33" fillId="0" borderId="15" xfId="0" applyNumberFormat="1" applyFont="1" applyFill="1" applyBorder="1" applyAlignment="1" applyProtection="1">
      <alignment horizontal="center" vertical="center" wrapText="1"/>
    </xf>
    <xf numFmtId="1" fontId="50" fillId="0" borderId="15" xfId="0" applyNumberFormat="1"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1" fillId="0" borderId="23" xfId="0" applyFont="1" applyFill="1" applyBorder="1" applyAlignment="1" applyProtection="1">
      <alignment horizontal="center" vertical="center" wrapText="1"/>
    </xf>
    <xf numFmtId="0" fontId="5" fillId="0" borderId="0" xfId="0"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xf>
    <xf numFmtId="0" fontId="0" fillId="0" borderId="0" xfId="0"/>
    <xf numFmtId="0" fontId="58" fillId="3" borderId="15" xfId="0" applyFont="1" applyFill="1" applyBorder="1" applyAlignment="1" applyProtection="1">
      <alignment horizontal="center" vertical="center" wrapText="1"/>
    </xf>
    <xf numFmtId="0" fontId="5" fillId="0" borderId="54" xfId="0" applyFont="1" applyBorder="1" applyAlignment="1" applyProtection="1">
      <alignment vertical="center"/>
    </xf>
    <xf numFmtId="0" fontId="5" fillId="0" borderId="15" xfId="0" applyFont="1" applyBorder="1" applyAlignment="1" applyProtection="1">
      <alignment vertical="center"/>
    </xf>
    <xf numFmtId="0" fontId="37" fillId="0" borderId="15" xfId="0" applyFont="1" applyFill="1" applyBorder="1" applyAlignment="1" applyProtection="1">
      <alignment horizontal="center" vertical="center"/>
    </xf>
    <xf numFmtId="0" fontId="5" fillId="0" borderId="55" xfId="0" applyFont="1" applyBorder="1" applyAlignment="1" applyProtection="1">
      <alignment vertical="center"/>
    </xf>
    <xf numFmtId="0" fontId="5" fillId="0" borderId="17" xfId="0" applyFont="1" applyBorder="1" applyAlignment="1" applyProtection="1">
      <alignment vertical="center"/>
    </xf>
    <xf numFmtId="0" fontId="5" fillId="0" borderId="17" xfId="0" applyFont="1" applyBorder="1" applyAlignment="1" applyProtection="1">
      <alignment horizontal="center" vertical="center"/>
    </xf>
    <xf numFmtId="0" fontId="6" fillId="0" borderId="2" xfId="0" applyFont="1" applyBorder="1" applyAlignment="1" applyProtection="1">
      <alignment vertical="center"/>
    </xf>
    <xf numFmtId="0" fontId="39"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164" fontId="24" fillId="0" borderId="0" xfId="0" applyNumberFormat="1" applyFont="1" applyFill="1" applyBorder="1" applyAlignment="1" applyProtection="1">
      <alignment horizontal="center" vertical="center"/>
    </xf>
    <xf numFmtId="0" fontId="36" fillId="0" borderId="18" xfId="0" applyFont="1" applyBorder="1" applyAlignment="1" applyProtection="1">
      <alignment horizontal="left" wrapText="1"/>
    </xf>
    <xf numFmtId="0" fontId="62" fillId="0" borderId="34" xfId="0" applyFont="1" applyFill="1" applyBorder="1" applyAlignment="1" applyProtection="1">
      <alignment horizontal="center" vertical="center" wrapText="1"/>
    </xf>
    <xf numFmtId="0" fontId="77" fillId="0" borderId="18" xfId="0" applyFont="1" applyFill="1" applyBorder="1" applyAlignment="1" applyProtection="1">
      <alignment horizontal="left" vertical="center" wrapText="1"/>
    </xf>
    <xf numFmtId="0" fontId="78" fillId="0" borderId="18" xfId="0" applyFont="1" applyFill="1" applyBorder="1" applyAlignment="1" applyProtection="1">
      <alignment horizontal="left" vertical="center" wrapText="1"/>
    </xf>
    <xf numFmtId="0" fontId="67" fillId="0" borderId="18" xfId="0" applyFont="1" applyFill="1" applyBorder="1" applyAlignment="1" applyProtection="1">
      <alignment horizontal="left" vertical="center" wrapText="1"/>
    </xf>
    <xf numFmtId="0" fontId="79" fillId="0" borderId="18" xfId="0" applyFont="1" applyFill="1" applyBorder="1" applyAlignment="1" applyProtection="1">
      <alignment horizontal="left" vertical="center" wrapText="1"/>
    </xf>
    <xf numFmtId="0" fontId="36" fillId="0" borderId="18" xfId="0" applyFont="1" applyFill="1" applyBorder="1" applyAlignment="1" applyProtection="1">
      <alignment horizontal="left" vertical="center" wrapText="1"/>
    </xf>
    <xf numFmtId="0" fontId="67" fillId="0" borderId="18" xfId="0" applyFont="1" applyBorder="1" applyAlignment="1" applyProtection="1">
      <alignment horizontal="left" wrapText="1"/>
    </xf>
    <xf numFmtId="0" fontId="0" fillId="0" borderId="0" xfId="0"/>
    <xf numFmtId="0" fontId="5" fillId="0" borderId="15" xfId="0" applyFont="1" applyBorder="1" applyAlignment="1" applyProtection="1">
      <alignment horizontal="center" vertical="center"/>
    </xf>
    <xf numFmtId="0" fontId="5" fillId="0" borderId="0" xfId="0" applyFont="1" applyBorder="1" applyAlignment="1" applyProtection="1">
      <alignment vertical="center"/>
    </xf>
    <xf numFmtId="0" fontId="102" fillId="0" borderId="0" xfId="0" applyFont="1" applyFill="1" applyBorder="1" applyAlignment="1" applyProtection="1">
      <alignment horizontal="center" vertical="center" textRotation="90"/>
    </xf>
    <xf numFmtId="1" fontId="24"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center" textRotation="90"/>
    </xf>
    <xf numFmtId="0" fontId="54" fillId="0" borderId="0" xfId="0" applyFont="1" applyFill="1" applyBorder="1" applyAlignment="1" applyProtection="1">
      <alignment horizontal="center" vertical="center" wrapText="1"/>
    </xf>
    <xf numFmtId="0" fontId="113" fillId="0" borderId="0" xfId="0" applyFont="1" applyFill="1" applyBorder="1" applyAlignment="1" applyProtection="1">
      <alignment vertical="center" wrapText="1"/>
    </xf>
    <xf numFmtId="0" fontId="5" fillId="6" borderId="0" xfId="0" applyFont="1" applyFill="1" applyBorder="1" applyAlignment="1" applyProtection="1">
      <alignment vertical="center" wrapText="1"/>
    </xf>
    <xf numFmtId="0" fontId="116" fillId="0" borderId="0" xfId="0" applyFont="1" applyFill="1" applyBorder="1" applyAlignment="1">
      <alignment vertical="center" wrapText="1"/>
    </xf>
    <xf numFmtId="0" fontId="74" fillId="0" borderId="0" xfId="0" applyFont="1" applyFill="1" applyBorder="1" applyAlignment="1">
      <alignment vertical="center" wrapText="1"/>
    </xf>
    <xf numFmtId="0" fontId="0" fillId="0" borderId="0" xfId="0"/>
    <xf numFmtId="0" fontId="0" fillId="0" borderId="0" xfId="0" applyFill="1" applyBorder="1" applyAlignment="1" applyProtection="1">
      <alignment vertical="center"/>
    </xf>
    <xf numFmtId="0" fontId="0" fillId="0" borderId="0" xfId="0" applyFill="1"/>
    <xf numFmtId="0" fontId="122" fillId="0" borderId="0" xfId="0" applyFont="1" applyFill="1" applyBorder="1" applyAlignment="1" applyProtection="1">
      <alignment horizontal="center" vertical="center" wrapText="1"/>
    </xf>
    <xf numFmtId="0" fontId="59" fillId="0" borderId="0" xfId="0" applyFont="1" applyFill="1" applyBorder="1" applyAlignment="1">
      <alignment horizontal="center" vertical="center"/>
    </xf>
    <xf numFmtId="0" fontId="59" fillId="0" borderId="0" xfId="0" applyFont="1" applyFill="1" applyBorder="1" applyAlignment="1" applyProtection="1">
      <alignment vertical="center"/>
    </xf>
    <xf numFmtId="0" fontId="125" fillId="0" borderId="0" xfId="0" applyFont="1" applyFill="1" applyBorder="1" applyAlignment="1" applyProtection="1">
      <alignment horizontal="left" vertical="center"/>
    </xf>
    <xf numFmtId="0" fontId="5" fillId="0" borderId="15" xfId="0" applyFont="1" applyBorder="1" applyAlignment="1" applyProtection="1">
      <alignment horizontal="center" vertical="center"/>
    </xf>
    <xf numFmtId="1" fontId="69" fillId="0" borderId="1" xfId="0" applyNumberFormat="1" applyFont="1" applyFill="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2" fillId="0" borderId="9" xfId="0" applyFont="1" applyFill="1" applyBorder="1" applyAlignment="1" applyProtection="1">
      <alignment horizontal="center" vertical="center" wrapText="1"/>
    </xf>
    <xf numFmtId="2" fontId="111" fillId="0" borderId="9" xfId="0" applyNumberFormat="1" applyFont="1" applyFill="1" applyBorder="1" applyAlignment="1" applyProtection="1">
      <alignment horizontal="center" vertical="center" wrapText="1"/>
    </xf>
    <xf numFmtId="0" fontId="0" fillId="0" borderId="1" xfId="0" applyBorder="1" applyAlignment="1">
      <alignment vertical="center"/>
    </xf>
    <xf numFmtId="0" fontId="141" fillId="0" borderId="1" xfId="0" applyNumberFormat="1" applyFont="1" applyFill="1" applyBorder="1" applyAlignment="1" applyProtection="1">
      <alignment horizontal="center" vertical="center" wrapText="1"/>
    </xf>
    <xf numFmtId="1" fontId="141" fillId="0" borderId="1" xfId="0" applyNumberFormat="1" applyFont="1" applyFill="1" applyBorder="1" applyAlignment="1" applyProtection="1">
      <alignment horizontal="center" vertical="center" wrapText="1"/>
    </xf>
    <xf numFmtId="0" fontId="144" fillId="0" borderId="1" xfId="0" applyNumberFormat="1" applyFont="1" applyFill="1" applyBorder="1" applyAlignment="1" applyProtection="1">
      <alignment horizontal="center" vertical="center" wrapText="1"/>
    </xf>
    <xf numFmtId="1" fontId="144" fillId="0" borderId="1" xfId="0" applyNumberFormat="1" applyFont="1" applyFill="1" applyBorder="1" applyAlignment="1" applyProtection="1">
      <alignment horizontal="center" vertical="center" wrapText="1"/>
    </xf>
    <xf numFmtId="2" fontId="145" fillId="0" borderId="9" xfId="0" applyNumberFormat="1" applyFont="1" applyFill="1" applyBorder="1" applyAlignment="1" applyProtection="1">
      <alignment horizontal="center" vertical="center" wrapText="1"/>
    </xf>
    <xf numFmtId="0" fontId="0" fillId="0" borderId="6" xfId="0" applyBorder="1" applyAlignment="1">
      <alignment vertical="center"/>
    </xf>
    <xf numFmtId="1" fontId="69" fillId="0" borderId="6" xfId="0" applyNumberFormat="1" applyFont="1" applyFill="1" applyBorder="1" applyAlignment="1" applyProtection="1">
      <alignment horizontal="center" vertical="center" wrapText="1"/>
    </xf>
    <xf numFmtId="0" fontId="0" fillId="0" borderId="66" xfId="0" applyBorder="1" applyAlignment="1">
      <alignment vertical="center"/>
    </xf>
    <xf numFmtId="1" fontId="69" fillId="0" borderId="66" xfId="0" applyNumberFormat="1" applyFont="1" applyFill="1" applyBorder="1" applyAlignment="1" applyProtection="1">
      <alignment horizontal="center" vertical="center" wrapText="1"/>
    </xf>
    <xf numFmtId="1" fontId="114" fillId="0" borderId="0" xfId="0" applyNumberFormat="1" applyFont="1" applyFill="1" applyBorder="1" applyAlignment="1" applyProtection="1">
      <alignment horizontal="center" vertical="center"/>
    </xf>
    <xf numFmtId="1" fontId="69" fillId="6"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5" xfId="0" applyFont="1" applyFill="1" applyBorder="1" applyAlignment="1" applyProtection="1">
      <alignment horizontal="center" vertical="center" wrapText="1"/>
    </xf>
    <xf numFmtId="0" fontId="106" fillId="6" borderId="54" xfId="0" applyFont="1" applyFill="1" applyBorder="1" applyAlignment="1" applyProtection="1">
      <alignment horizontal="center" vertical="center"/>
    </xf>
    <xf numFmtId="0" fontId="140" fillId="0" borderId="15" xfId="0" applyNumberFormat="1" applyFont="1" applyFill="1" applyBorder="1" applyAlignment="1" applyProtection="1">
      <alignment horizontal="center" vertical="center" wrapText="1"/>
    </xf>
    <xf numFmtId="0" fontId="6" fillId="10" borderId="21" xfId="0" applyFont="1" applyFill="1" applyBorder="1" applyAlignment="1" applyProtection="1">
      <alignment horizontal="center" vertical="center" textRotation="90" wrapText="1"/>
    </xf>
    <xf numFmtId="0" fontId="57" fillId="10" borderId="15" xfId="0" applyFont="1" applyFill="1" applyBorder="1"/>
    <xf numFmtId="0" fontId="6" fillId="10" borderId="15" xfId="0" applyFont="1" applyFill="1" applyBorder="1" applyAlignment="1" applyProtection="1">
      <alignment horizontal="center" vertical="center" wrapText="1"/>
    </xf>
    <xf numFmtId="0" fontId="0" fillId="0" borderId="65" xfId="0" applyBorder="1" applyAlignment="1">
      <alignment vertical="center"/>
    </xf>
    <xf numFmtId="1" fontId="140" fillId="0" borderId="15"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wrapText="1"/>
    </xf>
    <xf numFmtId="0" fontId="10" fillId="0" borderId="6" xfId="0" applyFont="1" applyBorder="1" applyAlignment="1">
      <alignment horizontal="center" vertical="center"/>
    </xf>
    <xf numFmtId="0" fontId="10" fillId="0" borderId="66" xfId="0" applyFont="1" applyBorder="1" applyAlignment="1">
      <alignment horizontal="center" vertical="center"/>
    </xf>
    <xf numFmtId="0" fontId="149" fillId="0" borderId="1" xfId="0" applyNumberFormat="1" applyFont="1" applyFill="1" applyBorder="1" applyAlignment="1" applyProtection="1">
      <alignment horizontal="center" vertical="center" wrapText="1"/>
    </xf>
    <xf numFmtId="0" fontId="100" fillId="0" borderId="1" xfId="0" applyNumberFormat="1" applyFont="1" applyFill="1" applyBorder="1" applyAlignment="1" applyProtection="1">
      <alignment horizontal="center" vertical="center" wrapText="1"/>
    </xf>
    <xf numFmtId="1" fontId="72" fillId="0" borderId="76" xfId="0" applyNumberFormat="1" applyFont="1" applyFill="1" applyBorder="1" applyAlignment="1" applyProtection="1">
      <alignment horizontal="center" vertical="center" wrapText="1"/>
    </xf>
    <xf numFmtId="0" fontId="0" fillId="0" borderId="0" xfId="0" applyBorder="1"/>
    <xf numFmtId="0" fontId="72" fillId="0" borderId="76" xfId="0" applyFont="1" applyFill="1" applyBorder="1" applyAlignment="1" applyProtection="1">
      <alignment horizontal="center" vertical="center" wrapText="1"/>
    </xf>
    <xf numFmtId="2" fontId="111" fillId="0" borderId="76" xfId="0" applyNumberFormat="1" applyFont="1" applyFill="1" applyBorder="1" applyAlignment="1" applyProtection="1">
      <alignment horizontal="center" vertical="center" wrapText="1"/>
    </xf>
    <xf numFmtId="2" fontId="81" fillId="0" borderId="9" xfId="0" applyNumberFormat="1" applyFont="1" applyFill="1" applyBorder="1" applyAlignment="1" applyProtection="1">
      <alignment horizontal="center" vertical="center" wrapText="1"/>
    </xf>
    <xf numFmtId="1" fontId="150" fillId="0" borderId="1" xfId="0" applyNumberFormat="1" applyFont="1" applyFill="1" applyBorder="1" applyAlignment="1" applyProtection="1">
      <alignment horizontal="center" vertical="center" wrapText="1"/>
    </xf>
    <xf numFmtId="1" fontId="72" fillId="0"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 fontId="71" fillId="0" borderId="9" xfId="0" applyNumberFormat="1" applyFont="1" applyFill="1" applyBorder="1" applyAlignment="1" applyProtection="1">
      <alignment horizontal="center" vertical="center" wrapText="1"/>
    </xf>
    <xf numFmtId="1" fontId="71" fillId="0" borderId="1" xfId="0" applyNumberFormat="1" applyFont="1" applyFill="1" applyBorder="1" applyAlignment="1" applyProtection="1">
      <alignment horizontal="center" vertical="center" wrapText="1"/>
    </xf>
    <xf numFmtId="1" fontId="72" fillId="9" borderId="9" xfId="0" applyNumberFormat="1" applyFont="1" applyFill="1" applyBorder="1" applyAlignment="1" applyProtection="1">
      <alignment horizontal="center" vertical="center" wrapText="1"/>
    </xf>
    <xf numFmtId="1" fontId="141" fillId="9" borderId="9" xfId="0" applyNumberFormat="1" applyFont="1" applyFill="1" applyBorder="1" applyAlignment="1" applyProtection="1">
      <alignment horizontal="center" vertical="center" wrapText="1"/>
    </xf>
    <xf numFmtId="1" fontId="72" fillId="9" borderId="1" xfId="0" applyNumberFormat="1" applyFont="1" applyFill="1" applyBorder="1" applyAlignment="1" applyProtection="1">
      <alignment horizontal="center" vertical="center" wrapText="1"/>
    </xf>
    <xf numFmtId="1" fontId="144" fillId="9" borderId="1" xfId="0" applyNumberFormat="1" applyFont="1" applyFill="1" applyBorder="1" applyAlignment="1" applyProtection="1">
      <alignment horizontal="center" vertical="center" wrapText="1"/>
    </xf>
    <xf numFmtId="1" fontId="72" fillId="9" borderId="6" xfId="0" applyNumberFormat="1" applyFont="1" applyFill="1" applyBorder="1" applyAlignment="1" applyProtection="1">
      <alignment horizontal="center" vertical="center" wrapText="1"/>
    </xf>
    <xf numFmtId="1" fontId="69" fillId="9" borderId="60" xfId="0" applyNumberFormat="1" applyFont="1" applyFill="1" applyBorder="1" applyAlignment="1" applyProtection="1">
      <alignment horizontal="center" vertical="center" wrapText="1"/>
    </xf>
    <xf numFmtId="1" fontId="72" fillId="9" borderId="76" xfId="0" applyNumberFormat="1" applyFont="1" applyFill="1" applyBorder="1" applyAlignment="1" applyProtection="1">
      <alignment horizontal="center" vertical="center" wrapText="1"/>
    </xf>
    <xf numFmtId="2" fontId="0" fillId="0" borderId="0" xfId="0" applyNumberFormat="1" applyFill="1"/>
    <xf numFmtId="2" fontId="50" fillId="2" borderId="15" xfId="0" applyNumberFormat="1"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85" xfId="0" applyFont="1" applyFill="1" applyBorder="1" applyAlignment="1" applyProtection="1">
      <alignment horizontal="center" vertical="center" wrapText="1"/>
    </xf>
    <xf numFmtId="0" fontId="5" fillId="0" borderId="15" xfId="0" applyFont="1" applyFill="1" applyBorder="1" applyAlignment="1" applyProtection="1">
      <alignment vertical="center" wrapText="1"/>
    </xf>
    <xf numFmtId="0" fontId="5" fillId="0" borderId="22" xfId="0" applyFont="1" applyFill="1" applyBorder="1" applyAlignment="1" applyProtection="1">
      <alignment vertical="center" wrapText="1"/>
    </xf>
    <xf numFmtId="0" fontId="120" fillId="4" borderId="22" xfId="1" applyFont="1" applyFill="1" applyBorder="1" applyAlignment="1" applyProtection="1">
      <alignment horizontal="center" vertical="center" wrapText="1"/>
    </xf>
    <xf numFmtId="0" fontId="101" fillId="0" borderId="22" xfId="1" applyFont="1" applyFill="1" applyBorder="1" applyAlignment="1" applyProtection="1">
      <alignment horizontal="center" vertical="center" wrapText="1"/>
    </xf>
    <xf numFmtId="2" fontId="62" fillId="0" borderId="15" xfId="0" applyNumberFormat="1" applyFont="1" applyBorder="1" applyAlignment="1">
      <alignment horizontal="center"/>
    </xf>
    <xf numFmtId="0" fontId="40" fillId="0" borderId="15" xfId="0" applyFont="1" applyFill="1" applyBorder="1" applyAlignment="1" applyProtection="1">
      <alignment horizontal="center" vertical="center" textRotation="90" wrapText="1"/>
    </xf>
    <xf numFmtId="0" fontId="33" fillId="2" borderId="15" xfId="0" applyFont="1" applyFill="1" applyBorder="1" applyAlignment="1" applyProtection="1">
      <alignment horizontal="center" vertical="center" textRotation="90" wrapText="1"/>
    </xf>
    <xf numFmtId="0" fontId="54" fillId="0" borderId="15" xfId="0" applyFont="1" applyBorder="1" applyAlignment="1" applyProtection="1">
      <alignment horizontal="center" vertical="center" wrapText="1"/>
    </xf>
    <xf numFmtId="2" fontId="48" fillId="0" borderId="15" xfId="0" applyNumberFormat="1"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xf>
    <xf numFmtId="0" fontId="52" fillId="0" borderId="15" xfId="0"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textRotation="90" wrapText="1"/>
    </xf>
    <xf numFmtId="0" fontId="6" fillId="0" borderId="15" xfId="0"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xf>
    <xf numFmtId="0" fontId="38" fillId="0" borderId="15"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11" fillId="0" borderId="15" xfId="0" applyFont="1" applyBorder="1" applyAlignment="1" applyProtection="1">
      <alignment horizontal="center" wrapText="1"/>
    </xf>
    <xf numFmtId="0" fontId="50" fillId="0" borderId="15"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6" fillId="0" borderId="26" xfId="0" applyFont="1" applyFill="1" applyBorder="1" applyAlignment="1" applyProtection="1">
      <alignment horizontal="center" vertical="center" textRotation="90" wrapText="1"/>
    </xf>
    <xf numFmtId="0" fontId="97" fillId="10" borderId="15" xfId="0" applyFont="1" applyFill="1" applyBorder="1" applyAlignment="1" applyProtection="1">
      <alignment horizontal="center" vertical="center" wrapText="1"/>
    </xf>
    <xf numFmtId="0" fontId="86" fillId="0" borderId="15" xfId="0" applyFont="1" applyBorder="1" applyAlignment="1" applyProtection="1">
      <alignment horizontal="center" vertical="center"/>
    </xf>
    <xf numFmtId="0" fontId="5" fillId="0" borderId="25" xfId="0" applyFont="1" applyFill="1" applyBorder="1" applyAlignment="1" applyProtection="1">
      <alignment wrapText="1"/>
    </xf>
    <xf numFmtId="0" fontId="25" fillId="0" borderId="25" xfId="0" applyFont="1" applyFill="1" applyBorder="1" applyAlignment="1" applyProtection="1">
      <alignment horizontal="center" vertical="center" wrapText="1"/>
    </xf>
    <xf numFmtId="0" fontId="5" fillId="0" borderId="54" xfId="0" applyFont="1" applyFill="1" applyBorder="1" applyAlignment="1" applyProtection="1">
      <alignment horizontal="center" wrapText="1"/>
    </xf>
    <xf numFmtId="0" fontId="25" fillId="0" borderId="15" xfId="0" applyFont="1" applyFill="1" applyBorder="1" applyAlignment="1" applyProtection="1">
      <alignment horizontal="center" vertical="center" wrapText="1"/>
    </xf>
    <xf numFmtId="0" fontId="25" fillId="0" borderId="15" xfId="0" applyFont="1" applyFill="1" applyBorder="1" applyAlignment="1" applyProtection="1">
      <alignment vertical="center" wrapText="1"/>
    </xf>
    <xf numFmtId="0" fontId="83" fillId="0" borderId="15" xfId="0" applyFont="1" applyFill="1" applyBorder="1" applyAlignment="1" applyProtection="1">
      <alignment vertical="center" wrapText="1"/>
    </xf>
    <xf numFmtId="0" fontId="43" fillId="0" borderId="15" xfId="0" applyFont="1" applyFill="1" applyBorder="1" applyAlignment="1" applyProtection="1">
      <alignment vertical="center" wrapText="1"/>
    </xf>
    <xf numFmtId="0" fontId="23" fillId="0" borderId="15" xfId="0" applyFont="1" applyBorder="1" applyAlignment="1" applyProtection="1">
      <alignment horizontal="center" wrapText="1"/>
    </xf>
    <xf numFmtId="0" fontId="53" fillId="0" borderId="15" xfId="0" applyFont="1" applyBorder="1" applyAlignment="1" applyProtection="1">
      <alignment horizontal="center" vertical="center" wrapText="1"/>
    </xf>
    <xf numFmtId="0" fontId="62" fillId="0" borderId="15" xfId="0" applyFont="1" applyFill="1" applyBorder="1" applyAlignment="1" applyProtection="1">
      <alignment vertical="center" wrapText="1"/>
    </xf>
    <xf numFmtId="0" fontId="69" fillId="0" borderId="15" xfId="0" applyFont="1" applyBorder="1" applyAlignment="1" applyProtection="1">
      <alignment horizontal="center" wrapText="1"/>
    </xf>
    <xf numFmtId="0" fontId="21" fillId="0" borderId="15" xfId="0" applyFont="1" applyBorder="1" applyAlignment="1" applyProtection="1">
      <alignment horizontal="center" wrapText="1"/>
    </xf>
    <xf numFmtId="0" fontId="20" fillId="0" borderId="15" xfId="0" applyFont="1" applyFill="1" applyBorder="1" applyAlignment="1" applyProtection="1">
      <alignment horizontal="center" wrapText="1"/>
    </xf>
    <xf numFmtId="0" fontId="15" fillId="0" borderId="15" xfId="0" applyFont="1" applyBorder="1" applyAlignment="1" applyProtection="1">
      <alignment horizontal="center" wrapText="1"/>
    </xf>
    <xf numFmtId="0" fontId="68" fillId="0" borderId="15" xfId="0" applyFont="1" applyBorder="1" applyAlignment="1" applyProtection="1">
      <alignment horizontal="center" wrapText="1"/>
    </xf>
    <xf numFmtId="0" fontId="28" fillId="0" borderId="17" xfId="0" applyFont="1" applyFill="1" applyBorder="1" applyAlignment="1" applyProtection="1">
      <alignment vertical="center" wrapText="1"/>
    </xf>
    <xf numFmtId="0" fontId="63" fillId="0" borderId="17" xfId="0" applyFont="1" applyBorder="1" applyAlignment="1" applyProtection="1">
      <alignment horizontal="center" vertical="center" wrapText="1"/>
    </xf>
    <xf numFmtId="0" fontId="41" fillId="0" borderId="15" xfId="0" applyFont="1" applyFill="1" applyBorder="1" applyAlignment="1" applyProtection="1">
      <alignment vertical="center" wrapText="1"/>
    </xf>
    <xf numFmtId="0" fontId="61" fillId="0" borderId="15" xfId="1" applyBorder="1" applyAlignment="1" applyProtection="1">
      <alignment horizontal="center"/>
    </xf>
    <xf numFmtId="0" fontId="54" fillId="0" borderId="15" xfId="0" applyFont="1" applyFill="1" applyBorder="1" applyAlignment="1" applyProtection="1">
      <alignment horizontal="center" vertical="center" wrapText="1"/>
    </xf>
    <xf numFmtId="2" fontId="99" fillId="0" borderId="15" xfId="0" applyNumberFormat="1" applyFont="1" applyFill="1" applyBorder="1" applyAlignment="1" applyProtection="1">
      <alignment horizontal="center" vertical="center" textRotation="90" wrapText="1"/>
    </xf>
    <xf numFmtId="2" fontId="9" fillId="0" borderId="15" xfId="0" applyNumberFormat="1" applyFont="1" applyFill="1" applyBorder="1" applyAlignment="1" applyProtection="1">
      <alignment vertical="center" textRotation="90" wrapText="1"/>
    </xf>
    <xf numFmtId="0" fontId="73" fillId="0" borderId="15" xfId="0" applyFont="1" applyFill="1" applyBorder="1" applyAlignment="1" applyProtection="1">
      <alignment horizontal="center" vertical="center" wrapText="1"/>
    </xf>
    <xf numFmtId="0" fontId="57" fillId="0" borderId="15" xfId="0" applyFont="1" applyBorder="1"/>
    <xf numFmtId="0" fontId="6" fillId="0" borderId="15" xfId="0" applyFont="1" applyFill="1" applyBorder="1" applyAlignment="1" applyProtection="1">
      <alignment vertical="center" wrapText="1"/>
    </xf>
    <xf numFmtId="0" fontId="6" fillId="0" borderId="21" xfId="0" applyFont="1" applyFill="1" applyBorder="1" applyAlignment="1" applyProtection="1">
      <alignment horizontal="center" vertical="center" textRotation="90" wrapText="1"/>
    </xf>
    <xf numFmtId="0" fontId="5" fillId="0" borderId="15" xfId="0" applyNumberFormat="1" applyFont="1" applyBorder="1" applyAlignment="1" applyProtection="1">
      <alignment horizontal="center" wrapText="1"/>
    </xf>
    <xf numFmtId="2" fontId="76" fillId="0" borderId="15" xfId="0" applyNumberFormat="1" applyFont="1" applyBorder="1" applyAlignment="1" applyProtection="1">
      <alignment horizontal="center" vertical="center" wrapText="1"/>
    </xf>
    <xf numFmtId="14" fontId="69" fillId="0" borderId="15" xfId="0" applyNumberFormat="1" applyFont="1" applyFill="1" applyBorder="1" applyAlignment="1" applyProtection="1">
      <alignment vertical="center" wrapText="1"/>
    </xf>
    <xf numFmtId="2" fontId="36" fillId="0" borderId="15" xfId="0" applyNumberFormat="1" applyFont="1" applyFill="1" applyBorder="1" applyAlignment="1" applyProtection="1">
      <alignment horizontal="center" vertical="center" wrapText="1"/>
    </xf>
    <xf numFmtId="0" fontId="34" fillId="0" borderId="51" xfId="0" applyFont="1" applyBorder="1" applyAlignment="1" applyProtection="1">
      <alignment vertical="center"/>
    </xf>
    <xf numFmtId="0" fontId="37" fillId="0" borderId="22" xfId="0" applyFont="1" applyFill="1" applyBorder="1" applyAlignment="1" applyProtection="1">
      <alignment horizontal="center" vertical="center"/>
    </xf>
    <xf numFmtId="0" fontId="5" fillId="0" borderId="86" xfId="0" applyFont="1" applyBorder="1" applyAlignment="1" applyProtection="1">
      <alignment vertical="center"/>
    </xf>
    <xf numFmtId="0" fontId="9" fillId="0" borderId="20" xfId="0" applyFont="1" applyBorder="1" applyAlignment="1" applyProtection="1">
      <alignment horizontal="center" vertical="center"/>
    </xf>
    <xf numFmtId="0" fontId="0" fillId="0" borderId="15" xfId="0" applyBorder="1"/>
    <xf numFmtId="0" fontId="54" fillId="0" borderId="15" xfId="0" applyFont="1" applyBorder="1" applyAlignment="1" applyProtection="1">
      <alignment horizontal="center" vertical="center" wrapText="1"/>
    </xf>
    <xf numFmtId="0" fontId="50" fillId="0" borderId="15" xfId="0" applyFont="1" applyFill="1" applyBorder="1" applyAlignment="1" applyProtection="1">
      <alignment horizontal="center" vertical="center" wrapText="1"/>
    </xf>
    <xf numFmtId="0" fontId="41" fillId="0" borderId="30" xfId="0" applyFont="1" applyFill="1" applyBorder="1" applyAlignment="1" applyProtection="1">
      <alignment vertical="center" wrapText="1"/>
    </xf>
    <xf numFmtId="0" fontId="86" fillId="0" borderId="94" xfId="0" applyFont="1" applyFill="1" applyBorder="1" applyAlignment="1" applyProtection="1">
      <alignment horizontal="center" vertical="center" wrapText="1"/>
    </xf>
    <xf numFmtId="1" fontId="71" fillId="0" borderId="15" xfId="0" applyNumberFormat="1" applyFont="1" applyBorder="1" applyAlignment="1" applyProtection="1">
      <alignment horizontal="center" vertical="center"/>
    </xf>
    <xf numFmtId="1" fontId="71" fillId="0" borderId="15" xfId="0" applyNumberFormat="1" applyFont="1" applyFill="1" applyBorder="1" applyAlignment="1" applyProtection="1">
      <alignment horizontal="center" vertical="center" wrapText="1"/>
    </xf>
    <xf numFmtId="166" fontId="71" fillId="0" borderId="15" xfId="0" applyNumberFormat="1" applyFont="1" applyBorder="1" applyAlignment="1" applyProtection="1">
      <alignment horizontal="center" vertical="center"/>
    </xf>
    <xf numFmtId="0" fontId="75" fillId="0" borderId="15" xfId="0" applyFont="1" applyFill="1" applyBorder="1" applyAlignment="1" applyProtection="1">
      <alignment vertical="center" wrapText="1"/>
    </xf>
    <xf numFmtId="0" fontId="41" fillId="0" borderId="101" xfId="0" applyFont="1" applyFill="1" applyBorder="1" applyAlignment="1" applyProtection="1">
      <alignment vertical="center" wrapText="1"/>
    </xf>
    <xf numFmtId="0" fontId="0" fillId="0" borderId="101" xfId="0" applyBorder="1"/>
    <xf numFmtId="0" fontId="41" fillId="0" borderId="20" xfId="0" applyFont="1" applyFill="1" applyBorder="1" applyAlignment="1" applyProtection="1">
      <alignment horizontal="center" vertical="center" wrapText="1"/>
    </xf>
    <xf numFmtId="0" fontId="42" fillId="0" borderId="20" xfId="0" applyFont="1" applyFill="1" applyBorder="1" applyAlignment="1" applyProtection="1">
      <alignment horizontal="center" vertical="center" wrapText="1"/>
    </xf>
    <xf numFmtId="0" fontId="41" fillId="0" borderId="49" xfId="0" applyFont="1" applyFill="1" applyBorder="1" applyAlignment="1" applyProtection="1">
      <alignment horizontal="center" vertical="center" wrapText="1"/>
    </xf>
    <xf numFmtId="0" fontId="41" fillId="0" borderId="29" xfId="0" applyFont="1" applyFill="1" applyBorder="1" applyAlignment="1" applyProtection="1">
      <alignment vertical="center" wrapText="1"/>
    </xf>
    <xf numFmtId="0" fontId="41" fillId="0" borderId="104" xfId="0" applyFont="1" applyFill="1" applyBorder="1" applyAlignment="1" applyProtection="1">
      <alignment vertical="center" wrapText="1"/>
    </xf>
    <xf numFmtId="0" fontId="75" fillId="0" borderId="105" xfId="0" applyFont="1" applyFill="1" applyBorder="1" applyAlignment="1" applyProtection="1">
      <alignment vertical="center" wrapText="1"/>
    </xf>
    <xf numFmtId="0" fontId="92" fillId="0" borderId="104" xfId="0" applyFont="1" applyBorder="1" applyProtection="1"/>
    <xf numFmtId="0" fontId="83" fillId="0" borderId="104" xfId="0" applyFont="1" applyBorder="1" applyProtection="1"/>
    <xf numFmtId="0" fontId="0" fillId="0" borderId="104" xfId="0" applyBorder="1"/>
    <xf numFmtId="0" fontId="0" fillId="0" borderId="105" xfId="0" applyBorder="1"/>
    <xf numFmtId="0" fontId="41" fillId="0" borderId="106" xfId="0" applyFont="1" applyFill="1" applyBorder="1" applyAlignment="1" applyProtection="1">
      <alignment vertical="center" wrapText="1"/>
    </xf>
    <xf numFmtId="0" fontId="72" fillId="0" borderId="101" xfId="0" applyFont="1" applyBorder="1" applyAlignment="1" applyProtection="1">
      <alignment horizontal="center" vertical="center"/>
    </xf>
    <xf numFmtId="0" fontId="0" fillId="0" borderId="107" xfId="0" applyBorder="1"/>
    <xf numFmtId="0" fontId="0" fillId="0" borderId="54" xfId="0" applyBorder="1"/>
    <xf numFmtId="0" fontId="0" fillId="0" borderId="109" xfId="0" applyBorder="1"/>
    <xf numFmtId="0" fontId="158" fillId="0" borderId="110" xfId="0" applyFont="1" applyBorder="1" applyAlignment="1" applyProtection="1">
      <alignment horizontal="center" vertical="center" wrapText="1"/>
    </xf>
    <xf numFmtId="0" fontId="158" fillId="0" borderId="111" xfId="0" applyFont="1" applyBorder="1" applyAlignment="1" applyProtection="1">
      <alignment horizontal="center" vertical="center" wrapText="1"/>
    </xf>
    <xf numFmtId="0" fontId="84" fillId="0" borderId="114" xfId="0" applyFont="1" applyBorder="1" applyAlignment="1">
      <alignment horizontal="center"/>
    </xf>
    <xf numFmtId="0" fontId="159" fillId="0" borderId="115" xfId="0" applyFont="1" applyFill="1" applyBorder="1" applyAlignment="1" applyProtection="1">
      <alignment horizontal="center" vertical="center" wrapText="1"/>
    </xf>
    <xf numFmtId="2" fontId="160" fillId="0" borderId="15" xfId="0" applyNumberFormat="1" applyFont="1" applyBorder="1" applyAlignment="1" applyProtection="1">
      <alignment horizontal="center" vertical="center" wrapText="1"/>
    </xf>
    <xf numFmtId="0" fontId="84" fillId="0" borderId="116" xfId="0" applyFont="1" applyFill="1" applyBorder="1" applyAlignment="1" applyProtection="1">
      <alignment vertical="center" wrapText="1"/>
    </xf>
    <xf numFmtId="0" fontId="143" fillId="0" borderId="117" xfId="0" applyFont="1" applyBorder="1" applyAlignment="1">
      <alignment horizontal="center"/>
    </xf>
    <xf numFmtId="0" fontId="145" fillId="0" borderId="119" xfId="0" applyFont="1" applyBorder="1" applyAlignment="1">
      <alignment horizontal="center"/>
    </xf>
    <xf numFmtId="2" fontId="162" fillId="0" borderId="118" xfId="0" applyNumberFormat="1" applyFont="1" applyBorder="1" applyAlignment="1" applyProtection="1">
      <alignment horizontal="center" vertical="center" wrapText="1"/>
    </xf>
    <xf numFmtId="0" fontId="163" fillId="0" borderId="120" xfId="0" applyFont="1" applyFill="1" applyBorder="1" applyAlignment="1" applyProtection="1">
      <alignment vertical="center" wrapText="1"/>
    </xf>
    <xf numFmtId="0" fontId="46" fillId="0" borderId="28" xfId="0" applyFont="1" applyFill="1" applyBorder="1" applyAlignment="1" applyProtection="1">
      <alignment horizontal="center" vertical="center" wrapText="1"/>
    </xf>
    <xf numFmtId="0" fontId="47" fillId="0" borderId="45" xfId="0" applyFont="1" applyFill="1" applyBorder="1" applyAlignment="1" applyProtection="1">
      <alignment vertical="center" wrapText="1"/>
    </xf>
    <xf numFmtId="0" fontId="164" fillId="0" borderId="28" xfId="0" applyFont="1" applyFill="1" applyBorder="1" applyAlignment="1" applyProtection="1">
      <alignment horizontal="center" vertical="center" wrapText="1"/>
    </xf>
    <xf numFmtId="0" fontId="0" fillId="0" borderId="67" xfId="0" applyBorder="1"/>
    <xf numFmtId="0" fontId="165" fillId="0" borderId="15" xfId="0" applyFont="1" applyFill="1" applyBorder="1" applyAlignment="1" applyProtection="1">
      <alignment horizontal="center" vertical="center" wrapText="1"/>
    </xf>
    <xf numFmtId="0" fontId="82" fillId="0" borderId="15" xfId="0" applyFont="1" applyBorder="1" applyAlignment="1">
      <alignment horizontal="center"/>
    </xf>
    <xf numFmtId="0" fontId="161" fillId="0" borderId="15" xfId="0" applyFont="1" applyFill="1" applyBorder="1" applyAlignment="1" applyProtection="1">
      <alignment horizontal="center" vertical="center" wrapText="1"/>
    </xf>
    <xf numFmtId="0" fontId="166" fillId="0" borderId="28" xfId="0" applyFont="1" applyFill="1" applyBorder="1" applyAlignment="1" applyProtection="1">
      <alignment horizontal="center" vertical="center" wrapText="1"/>
    </xf>
    <xf numFmtId="0" fontId="0" fillId="0" borderId="55" xfId="0" applyBorder="1"/>
    <xf numFmtId="0" fontId="166" fillId="0" borderId="17" xfId="0" applyFont="1" applyFill="1" applyBorder="1" applyAlignment="1" applyProtection="1">
      <alignment horizontal="center" vertical="center" wrapText="1"/>
    </xf>
    <xf numFmtId="0" fontId="36" fillId="0" borderId="15" xfId="0" applyFont="1" applyBorder="1" applyAlignment="1" applyProtection="1">
      <alignment horizontal="left" wrapText="1"/>
    </xf>
    <xf numFmtId="0" fontId="77" fillId="0" borderId="15" xfId="0" applyFont="1" applyFill="1" applyBorder="1" applyAlignment="1" applyProtection="1">
      <alignment horizontal="left" vertical="center" wrapText="1"/>
    </xf>
    <xf numFmtId="0" fontId="78" fillId="0" borderId="15" xfId="0" applyFont="1" applyFill="1" applyBorder="1" applyAlignment="1" applyProtection="1">
      <alignment horizontal="left" vertical="center" wrapText="1"/>
    </xf>
    <xf numFmtId="0" fontId="67" fillId="0" borderId="15" xfId="0" applyFont="1" applyFill="1" applyBorder="1" applyAlignment="1" applyProtection="1">
      <alignment horizontal="left" vertical="center" wrapText="1"/>
    </xf>
    <xf numFmtId="0" fontId="79" fillId="0" borderId="15" xfId="0" applyFont="1" applyFill="1" applyBorder="1" applyAlignment="1" applyProtection="1">
      <alignment horizontal="left" vertical="center" wrapText="1"/>
    </xf>
    <xf numFmtId="0" fontId="36" fillId="0" borderId="15" xfId="0" applyFont="1" applyFill="1" applyBorder="1" applyAlignment="1" applyProtection="1">
      <alignment horizontal="left" vertical="center" wrapText="1"/>
    </xf>
    <xf numFmtId="0" fontId="67" fillId="0" borderId="15" xfId="0" applyFont="1" applyBorder="1" applyAlignment="1" applyProtection="1">
      <alignment horizontal="left" wrapText="1"/>
    </xf>
    <xf numFmtId="0" fontId="33" fillId="0" borderId="15" xfId="0" applyFont="1" applyFill="1" applyBorder="1" applyAlignment="1" applyProtection="1">
      <alignment horizontal="center" vertical="center" wrapText="1"/>
    </xf>
    <xf numFmtId="0" fontId="123" fillId="0" borderId="15" xfId="0" applyFont="1" applyBorder="1" applyAlignment="1" applyProtection="1">
      <alignment horizontal="center" vertical="center" wrapText="1"/>
    </xf>
    <xf numFmtId="0" fontId="75" fillId="0" borderId="15" xfId="0" applyFont="1" applyFill="1" applyBorder="1" applyAlignment="1" applyProtection="1">
      <alignment horizontal="center" vertical="center" wrapText="1"/>
    </xf>
    <xf numFmtId="0" fontId="50" fillId="0" borderId="118" xfId="0" applyFont="1" applyFill="1" applyBorder="1" applyAlignment="1" applyProtection="1">
      <alignment horizontal="center" vertical="center" wrapText="1"/>
    </xf>
    <xf numFmtId="0" fontId="6" fillId="14" borderId="57" xfId="0" applyFont="1" applyFill="1" applyBorder="1" applyAlignment="1" applyProtection="1">
      <alignment vertical="center"/>
      <protection locked="0" hidden="1"/>
    </xf>
    <xf numFmtId="0" fontId="6" fillId="14" borderId="56" xfId="0" applyFont="1" applyFill="1" applyBorder="1" applyAlignment="1" applyProtection="1">
      <alignment vertical="center"/>
      <protection locked="0" hidden="1"/>
    </xf>
    <xf numFmtId="0" fontId="9" fillId="6" borderId="19" xfId="0" applyFont="1" applyFill="1" applyBorder="1" applyAlignment="1" applyProtection="1">
      <alignment horizontal="center" vertical="center" textRotation="90" wrapText="1"/>
    </xf>
    <xf numFmtId="0" fontId="104" fillId="6" borderId="15" xfId="0" applyFont="1" applyFill="1" applyBorder="1" applyAlignment="1" applyProtection="1">
      <alignment horizontal="center" vertical="center" textRotation="90" wrapText="1"/>
    </xf>
    <xf numFmtId="0" fontId="75" fillId="0" borderId="1" xfId="0" applyFont="1" applyFill="1" applyBorder="1" applyAlignment="1" applyProtection="1">
      <alignment horizontal="center" vertical="center" wrapText="1"/>
    </xf>
    <xf numFmtId="1" fontId="71" fillId="0" borderId="9" xfId="0" applyNumberFormat="1" applyFont="1" applyFill="1" applyBorder="1" applyAlignment="1" applyProtection="1">
      <alignment horizontal="center" vertical="center" wrapText="1"/>
    </xf>
    <xf numFmtId="1" fontId="71" fillId="0" borderId="1" xfId="0" applyNumberFormat="1" applyFont="1" applyFill="1" applyBorder="1" applyAlignment="1" applyProtection="1">
      <alignment horizontal="center" vertical="center" wrapText="1"/>
    </xf>
    <xf numFmtId="1" fontId="72" fillId="0" borderId="1" xfId="0" applyNumberFormat="1" applyFont="1" applyFill="1" applyBorder="1" applyAlignment="1" applyProtection="1">
      <alignment horizontal="center" vertical="center" wrapText="1"/>
    </xf>
    <xf numFmtId="0" fontId="119" fillId="0" borderId="0" xfId="1" applyFont="1" applyAlignment="1" applyProtection="1">
      <alignment horizontal="center" vertical="center" wrapText="1"/>
    </xf>
    <xf numFmtId="1" fontId="128" fillId="0" borderId="15" xfId="0" applyNumberFormat="1" applyFont="1" applyBorder="1" applyAlignment="1">
      <alignment horizontal="center" vertical="center"/>
    </xf>
    <xf numFmtId="0" fontId="83" fillId="9" borderId="41" xfId="0" applyFont="1" applyFill="1" applyBorder="1" applyAlignment="1" applyProtection="1">
      <alignment horizontal="center" vertical="center" textRotation="90" wrapText="1"/>
    </xf>
    <xf numFmtId="0" fontId="104" fillId="4" borderId="19" xfId="0" applyFont="1" applyFill="1" applyBorder="1" applyAlignment="1" applyProtection="1">
      <alignment horizontal="center" vertical="center" textRotation="90" wrapText="1"/>
    </xf>
    <xf numFmtId="0" fontId="83" fillId="9" borderId="19" xfId="0" applyFont="1" applyFill="1" applyBorder="1" applyAlignment="1" applyProtection="1">
      <alignment horizontal="center" vertical="center" textRotation="90" wrapText="1"/>
    </xf>
    <xf numFmtId="0" fontId="83" fillId="6" borderId="15" xfId="0" applyFont="1" applyFill="1" applyBorder="1" applyAlignment="1" applyProtection="1">
      <alignment horizontal="center" vertical="center" textRotation="90" wrapText="1"/>
    </xf>
    <xf numFmtId="0" fontId="104" fillId="6" borderId="34" xfId="0" applyFont="1" applyFill="1" applyBorder="1" applyAlignment="1" applyProtection="1">
      <alignment horizontal="center" vertical="center" textRotation="90" wrapText="1"/>
    </xf>
    <xf numFmtId="1" fontId="169" fillId="0" borderId="0" xfId="0" applyNumberFormat="1" applyFont="1" applyFill="1" applyBorder="1" applyAlignment="1" applyProtection="1">
      <alignment horizontal="center" vertical="center" wrapText="1"/>
    </xf>
    <xf numFmtId="0" fontId="54" fillId="6" borderId="15" xfId="0" applyFont="1" applyFill="1" applyBorder="1" applyAlignment="1" applyProtection="1">
      <alignment horizontal="left" vertical="center" wrapText="1"/>
    </xf>
    <xf numFmtId="0" fontId="54" fillId="8" borderId="15" xfId="0" applyFont="1" applyFill="1" applyBorder="1" applyAlignment="1" applyProtection="1">
      <alignment horizontal="left" vertical="center" wrapText="1"/>
    </xf>
    <xf numFmtId="0" fontId="36" fillId="0" borderId="15" xfId="0" applyFont="1" applyFill="1" applyBorder="1" applyAlignment="1" applyProtection="1">
      <alignment horizontal="left" wrapText="1"/>
    </xf>
    <xf numFmtId="0" fontId="54" fillId="0" borderId="15" xfId="0" applyFont="1" applyFill="1" applyBorder="1" applyAlignment="1" applyProtection="1">
      <alignment horizontal="left" vertical="center" wrapText="1"/>
    </xf>
    <xf numFmtId="0" fontId="0" fillId="0" borderId="1" xfId="0" applyBorder="1" applyAlignment="1" applyProtection="1">
      <alignment vertical="center"/>
    </xf>
    <xf numFmtId="0" fontId="0" fillId="0" borderId="6" xfId="0" applyBorder="1" applyAlignment="1" applyProtection="1">
      <alignment vertical="center"/>
    </xf>
    <xf numFmtId="0" fontId="0" fillId="0" borderId="66" xfId="0" applyBorder="1" applyAlignment="1" applyProtection="1">
      <alignment vertical="center"/>
    </xf>
    <xf numFmtId="0" fontId="0" fillId="0" borderId="0" xfId="0" applyBorder="1" applyProtection="1"/>
    <xf numFmtId="0" fontId="0" fillId="0" borderId="65" xfId="0" applyBorder="1" applyAlignment="1" applyProtection="1">
      <alignment vertical="center"/>
    </xf>
    <xf numFmtId="0" fontId="10" fillId="0" borderId="6" xfId="0" applyFont="1" applyBorder="1" applyAlignment="1" applyProtection="1">
      <alignment horizontal="center" vertical="center"/>
    </xf>
    <xf numFmtId="0" fontId="10" fillId="0" borderId="66" xfId="0" applyFont="1" applyBorder="1" applyAlignment="1" applyProtection="1">
      <alignment horizontal="center" vertical="center"/>
    </xf>
    <xf numFmtId="0" fontId="5" fillId="4" borderId="25" xfId="0" applyFont="1" applyFill="1" applyBorder="1" applyAlignment="1" applyProtection="1">
      <alignment horizontal="center" vertical="center"/>
    </xf>
    <xf numFmtId="0" fontId="86" fillId="6" borderId="25" xfId="0" applyFont="1" applyFill="1" applyBorder="1" applyAlignment="1" applyProtection="1">
      <alignment horizontal="center" vertical="center"/>
    </xf>
    <xf numFmtId="0" fontId="107" fillId="0" borderId="15" xfId="0" applyFont="1" applyFill="1" applyBorder="1" applyAlignment="1" applyProtection="1">
      <alignment horizontal="center" vertical="center"/>
    </xf>
    <xf numFmtId="0" fontId="62" fillId="0" borderId="15" xfId="0" applyFont="1" applyFill="1" applyBorder="1" applyAlignment="1" applyProtection="1">
      <alignment horizontal="center" vertical="center" wrapText="1"/>
    </xf>
    <xf numFmtId="0" fontId="120" fillId="4" borderId="15" xfId="1"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117" fillId="0" borderId="15" xfId="0" applyFont="1" applyBorder="1" applyAlignment="1" applyProtection="1">
      <alignment vertical="center"/>
    </xf>
    <xf numFmtId="0" fontId="172" fillId="0" borderId="16" xfId="0" applyFont="1" applyFill="1" applyBorder="1" applyAlignment="1" applyProtection="1">
      <alignment vertical="center" wrapText="1"/>
    </xf>
    <xf numFmtId="0" fontId="176" fillId="0" borderId="16" xfId="0" applyFont="1" applyFill="1" applyBorder="1" applyAlignment="1" applyProtection="1">
      <alignment horizontal="center" vertical="center" wrapText="1"/>
    </xf>
    <xf numFmtId="0" fontId="172" fillId="0" borderId="16" xfId="0" applyFont="1" applyFill="1" applyBorder="1" applyAlignment="1" applyProtection="1">
      <alignment horizontal="center" vertical="center" wrapText="1"/>
    </xf>
    <xf numFmtId="0" fontId="177" fillId="0" borderId="15" xfId="1" applyFont="1" applyFill="1" applyBorder="1" applyAlignment="1" applyProtection="1">
      <alignment horizontal="center" vertical="center" wrapText="1"/>
    </xf>
    <xf numFmtId="0" fontId="6" fillId="0" borderId="38" xfId="0" applyFont="1" applyFill="1" applyBorder="1" applyAlignment="1" applyProtection="1">
      <alignment vertical="center" wrapText="1"/>
    </xf>
    <xf numFmtId="0" fontId="6" fillId="0" borderId="39" xfId="0" applyFont="1" applyFill="1" applyBorder="1" applyAlignment="1" applyProtection="1">
      <alignment vertical="center" wrapText="1"/>
    </xf>
    <xf numFmtId="0" fontId="43" fillId="0" borderId="29" xfId="0" applyFont="1" applyFill="1" applyBorder="1" applyAlignment="1" applyProtection="1">
      <alignment vertical="center" wrapText="1"/>
    </xf>
    <xf numFmtId="0" fontId="43" fillId="0" borderId="30" xfId="0" applyFont="1" applyFill="1" applyBorder="1" applyAlignment="1" applyProtection="1">
      <alignment vertical="center" wrapText="1"/>
    </xf>
    <xf numFmtId="0" fontId="110" fillId="0" borderId="16" xfId="0" applyFont="1" applyFill="1" applyBorder="1" applyAlignment="1" applyProtection="1">
      <alignment vertical="center" wrapText="1"/>
    </xf>
    <xf numFmtId="0" fontId="110" fillId="0" borderId="29" xfId="0" applyFont="1" applyFill="1" applyBorder="1" applyAlignment="1" applyProtection="1">
      <alignment vertical="center" wrapText="1"/>
    </xf>
    <xf numFmtId="0" fontId="110" fillId="0" borderId="30" xfId="0" applyFont="1" applyFill="1" applyBorder="1" applyAlignment="1" applyProtection="1">
      <alignment vertical="center" wrapText="1"/>
    </xf>
    <xf numFmtId="14" fontId="109" fillId="0" borderId="29" xfId="0" applyNumberFormat="1" applyFont="1" applyFill="1" applyBorder="1" applyAlignment="1" applyProtection="1">
      <alignment vertical="center" wrapText="1"/>
    </xf>
    <xf numFmtId="14" fontId="109" fillId="0" borderId="30" xfId="0" applyNumberFormat="1" applyFont="1" applyFill="1" applyBorder="1" applyAlignment="1" applyProtection="1">
      <alignment vertical="center" wrapText="1"/>
    </xf>
    <xf numFmtId="0" fontId="88" fillId="0" borderId="38" xfId="0" applyFont="1" applyFill="1" applyBorder="1" applyAlignment="1" applyProtection="1">
      <alignment vertical="center" wrapText="1"/>
    </xf>
    <xf numFmtId="0" fontId="88" fillId="0" borderId="39" xfId="0" applyFont="1" applyFill="1" applyBorder="1" applyAlignment="1" applyProtection="1">
      <alignment vertical="center" wrapText="1"/>
    </xf>
    <xf numFmtId="0" fontId="75" fillId="0" borderId="38" xfId="0" applyFont="1" applyFill="1" applyBorder="1" applyAlignment="1" applyProtection="1">
      <alignment vertical="center" wrapText="1"/>
    </xf>
    <xf numFmtId="0" fontId="75" fillId="0" borderId="39" xfId="0" applyFont="1" applyFill="1" applyBorder="1" applyAlignment="1" applyProtection="1">
      <alignment vertical="center" wrapText="1"/>
    </xf>
    <xf numFmtId="0" fontId="73" fillId="0" borderId="38" xfId="0" applyFont="1" applyFill="1" applyBorder="1" applyAlignment="1" applyProtection="1">
      <alignment vertical="center" wrapText="1"/>
    </xf>
    <xf numFmtId="0" fontId="73" fillId="0" borderId="39" xfId="0" applyFont="1" applyFill="1" applyBorder="1" applyAlignment="1" applyProtection="1">
      <alignment vertical="center" wrapText="1"/>
    </xf>
    <xf numFmtId="0" fontId="87" fillId="0" borderId="38" xfId="0" applyFont="1" applyFill="1" applyBorder="1" applyAlignment="1" applyProtection="1">
      <alignment vertical="center" wrapText="1"/>
    </xf>
    <xf numFmtId="0" fontId="87" fillId="0" borderId="129" xfId="0" applyFont="1" applyFill="1" applyBorder="1" applyAlignment="1" applyProtection="1">
      <alignment vertical="center" wrapText="1"/>
    </xf>
    <xf numFmtId="0" fontId="43" fillId="0" borderId="29" xfId="0" applyFont="1" applyFill="1" applyBorder="1" applyAlignment="1" applyProtection="1">
      <alignment horizontal="center" vertical="center" wrapText="1"/>
    </xf>
    <xf numFmtId="14" fontId="176" fillId="0" borderId="16" xfId="0" applyNumberFormat="1" applyFont="1" applyFill="1" applyBorder="1" applyAlignment="1" applyProtection="1">
      <alignment horizontal="center" vertical="center" wrapText="1"/>
    </xf>
    <xf numFmtId="0" fontId="101" fillId="0" borderId="0" xfId="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2" fontId="172" fillId="0" borderId="15" xfId="0" applyNumberFormat="1" applyFont="1" applyFill="1" applyBorder="1" applyAlignment="1" applyProtection="1">
      <alignment horizontal="center" vertical="center" wrapText="1"/>
    </xf>
    <xf numFmtId="0" fontId="2" fillId="0" borderId="0" xfId="0" applyFont="1" applyFill="1" applyBorder="1" applyAlignment="1" applyProtection="1">
      <alignment wrapText="1"/>
    </xf>
    <xf numFmtId="0" fontId="178" fillId="13" borderId="0" xfId="0" applyFont="1" applyFill="1" applyBorder="1" applyAlignment="1" applyProtection="1">
      <alignment horizontal="center" wrapText="1"/>
    </xf>
    <xf numFmtId="0" fontId="178" fillId="0" borderId="0" xfId="0" applyFont="1" applyFill="1" applyBorder="1" applyAlignment="1" applyProtection="1">
      <alignment horizontal="center" wrapText="1"/>
    </xf>
    <xf numFmtId="0" fontId="176" fillId="0" borderId="3" xfId="0" applyFont="1" applyFill="1" applyBorder="1" applyAlignment="1" applyProtection="1">
      <alignment wrapText="1"/>
    </xf>
    <xf numFmtId="2" fontId="178" fillId="13" borderId="0" xfId="0" applyNumberFormat="1" applyFont="1" applyFill="1"/>
    <xf numFmtId="0" fontId="176" fillId="0" borderId="0" xfId="0" applyFont="1" applyFill="1" applyBorder="1" applyAlignment="1" applyProtection="1">
      <alignment horizontal="center" wrapText="1"/>
    </xf>
    <xf numFmtId="0" fontId="43" fillId="0" borderId="132" xfId="0" applyFont="1" applyFill="1" applyBorder="1" applyAlignment="1" applyProtection="1">
      <alignment vertical="center" wrapText="1"/>
    </xf>
    <xf numFmtId="0" fontId="6" fillId="0" borderId="127" xfId="0" applyFont="1" applyFill="1" applyBorder="1" applyAlignment="1" applyProtection="1">
      <alignment vertical="center" wrapText="1"/>
    </xf>
    <xf numFmtId="0" fontId="6" fillId="0" borderId="133" xfId="0" applyFont="1" applyFill="1" applyBorder="1" applyAlignment="1" applyProtection="1">
      <alignment vertical="center" wrapText="1"/>
    </xf>
    <xf numFmtId="0" fontId="88" fillId="0" borderId="127" xfId="0" applyFont="1" applyFill="1" applyBorder="1" applyAlignment="1" applyProtection="1">
      <alignment vertical="center" wrapText="1"/>
    </xf>
    <xf numFmtId="0" fontId="88" fillId="0" borderId="133" xfId="0" applyFont="1" applyFill="1" applyBorder="1" applyAlignment="1" applyProtection="1">
      <alignment vertical="center" wrapText="1"/>
    </xf>
    <xf numFmtId="0" fontId="75" fillId="0" borderId="127" xfId="0" applyFont="1" applyFill="1" applyBorder="1" applyAlignment="1" applyProtection="1">
      <alignment vertical="center" wrapText="1"/>
    </xf>
    <xf numFmtId="0" fontId="75" fillId="0" borderId="133" xfId="0" applyFont="1" applyFill="1" applyBorder="1" applyAlignment="1" applyProtection="1">
      <alignment vertical="center" wrapText="1"/>
    </xf>
    <xf numFmtId="0" fontId="73" fillId="0" borderId="127" xfId="0" applyFont="1" applyFill="1" applyBorder="1" applyAlignment="1" applyProtection="1">
      <alignment vertical="center" wrapText="1"/>
    </xf>
    <xf numFmtId="0" fontId="73" fillId="0" borderId="133" xfId="0" applyFont="1" applyFill="1" applyBorder="1" applyAlignment="1" applyProtection="1">
      <alignment vertical="center" wrapText="1"/>
    </xf>
    <xf numFmtId="0" fontId="87" fillId="0" borderId="127" xfId="0" applyFont="1" applyFill="1" applyBorder="1" applyAlignment="1" applyProtection="1">
      <alignment vertical="center" wrapText="1"/>
    </xf>
    <xf numFmtId="0" fontId="87" fillId="0" borderId="130" xfId="0" applyFont="1" applyFill="1" applyBorder="1" applyAlignment="1" applyProtection="1">
      <alignment vertical="center" wrapText="1"/>
    </xf>
    <xf numFmtId="0" fontId="43" fillId="0" borderId="87" xfId="0" applyFont="1" applyFill="1" applyBorder="1" applyAlignment="1" applyProtection="1">
      <alignment vertical="center" wrapText="1"/>
    </xf>
    <xf numFmtId="0" fontId="176" fillId="0" borderId="0" xfId="0" applyFont="1" applyFill="1" applyBorder="1" applyAlignment="1" applyProtection="1">
      <alignment vertical="center" wrapText="1"/>
    </xf>
    <xf numFmtId="0" fontId="6" fillId="0" borderId="87" xfId="0" applyFont="1" applyFill="1" applyBorder="1" applyAlignment="1" applyProtection="1">
      <alignment vertical="center" wrapText="1"/>
    </xf>
    <xf numFmtId="0" fontId="172" fillId="0" borderId="0" xfId="0" applyFont="1" applyFill="1" applyBorder="1" applyAlignment="1" applyProtection="1">
      <alignment vertical="center" wrapText="1"/>
    </xf>
    <xf numFmtId="0" fontId="88" fillId="0" borderId="87" xfId="0" applyFont="1" applyFill="1" applyBorder="1" applyAlignment="1" applyProtection="1">
      <alignment vertical="center" wrapText="1"/>
    </xf>
    <xf numFmtId="0" fontId="179" fillId="0" borderId="0" xfId="0" applyFont="1" applyFill="1" applyBorder="1" applyAlignment="1" applyProtection="1">
      <alignment vertical="center" wrapText="1"/>
    </xf>
    <xf numFmtId="0" fontId="75" fillId="0" borderId="87" xfId="0" applyFont="1" applyFill="1" applyBorder="1" applyAlignment="1" applyProtection="1">
      <alignment vertical="center" wrapText="1"/>
    </xf>
    <xf numFmtId="0" fontId="180" fillId="0" borderId="0" xfId="0" applyFont="1" applyFill="1" applyBorder="1" applyAlignment="1" applyProtection="1">
      <alignment vertical="center" wrapText="1"/>
    </xf>
    <xf numFmtId="0" fontId="73" fillId="0" borderId="87" xfId="0" applyFont="1" applyFill="1" applyBorder="1" applyAlignment="1" applyProtection="1">
      <alignment vertical="center" wrapText="1"/>
    </xf>
    <xf numFmtId="0" fontId="181" fillId="0" borderId="0" xfId="0" applyFont="1" applyFill="1" applyBorder="1" applyAlignment="1" applyProtection="1">
      <alignment vertical="center" wrapText="1"/>
    </xf>
    <xf numFmtId="0" fontId="87" fillId="0" borderId="87" xfId="0" applyFont="1" applyFill="1" applyBorder="1" applyAlignment="1" applyProtection="1">
      <alignment vertical="center" wrapText="1"/>
    </xf>
    <xf numFmtId="0" fontId="182" fillId="0" borderId="0" xfId="0" applyFont="1" applyFill="1" applyBorder="1" applyAlignment="1" applyProtection="1">
      <alignment vertical="center" wrapText="1"/>
    </xf>
    <xf numFmtId="0" fontId="58" fillId="0" borderId="28" xfId="0" applyFont="1" applyFill="1" applyBorder="1" applyAlignment="1" applyProtection="1">
      <alignment vertical="center" wrapText="1"/>
    </xf>
    <xf numFmtId="0" fontId="6" fillId="0" borderId="134" xfId="0" applyFont="1" applyBorder="1" applyAlignment="1" applyProtection="1">
      <alignment vertical="center"/>
    </xf>
    <xf numFmtId="0" fontId="107" fillId="0" borderId="28" xfId="0" applyFont="1" applyFill="1" applyBorder="1" applyAlignment="1" applyProtection="1">
      <alignment vertical="center"/>
    </xf>
    <xf numFmtId="0" fontId="107" fillId="0" borderId="135" xfId="0" applyFont="1" applyFill="1" applyBorder="1" applyAlignment="1" applyProtection="1">
      <alignment vertical="center"/>
    </xf>
    <xf numFmtId="0" fontId="6" fillId="0" borderId="138" xfId="0" applyFont="1" applyBorder="1" applyAlignment="1" applyProtection="1">
      <alignment vertical="center"/>
    </xf>
    <xf numFmtId="0" fontId="107" fillId="0" borderId="136" xfId="0" applyFont="1" applyFill="1" applyBorder="1" applyAlignment="1" applyProtection="1">
      <alignment vertical="center"/>
    </xf>
    <xf numFmtId="0" fontId="107" fillId="0" borderId="137" xfId="0" applyFont="1" applyFill="1" applyBorder="1" applyAlignment="1" applyProtection="1">
      <alignment vertical="center"/>
    </xf>
    <xf numFmtId="0" fontId="28" fillId="0" borderId="0" xfId="0" applyFont="1" applyBorder="1" applyAlignment="1" applyProtection="1">
      <alignment vertical="center" wrapText="1"/>
    </xf>
    <xf numFmtId="0" fontId="36" fillId="0" borderId="33" xfId="0" applyFont="1" applyBorder="1" applyAlignment="1" applyProtection="1">
      <alignment horizontal="left" wrapText="1"/>
    </xf>
    <xf numFmtId="0" fontId="36" fillId="0" borderId="31" xfId="0" applyFont="1" applyBorder="1" applyAlignment="1" applyProtection="1">
      <alignment horizontal="left" wrapText="1"/>
    </xf>
    <xf numFmtId="0" fontId="62" fillId="0" borderId="31" xfId="0" applyFont="1" applyBorder="1" applyAlignment="1" applyProtection="1">
      <alignment horizontal="center" vertical="center" wrapText="1"/>
    </xf>
    <xf numFmtId="1" fontId="62" fillId="0" borderId="31" xfId="0" applyNumberFormat="1" applyFont="1" applyBorder="1" applyAlignment="1" applyProtection="1">
      <alignment horizontal="center" vertical="center" wrapText="1"/>
    </xf>
    <xf numFmtId="2" fontId="62" fillId="0" borderId="31" xfId="0" applyNumberFormat="1" applyFont="1" applyBorder="1" applyAlignment="1" applyProtection="1">
      <alignment horizontal="center" vertical="center" wrapText="1"/>
    </xf>
    <xf numFmtId="0" fontId="62" fillId="0" borderId="31" xfId="0" applyFont="1" applyFill="1" applyBorder="1" applyAlignment="1" applyProtection="1">
      <alignment horizontal="center" vertical="center" wrapText="1"/>
    </xf>
    <xf numFmtId="0" fontId="62" fillId="0" borderId="35" xfId="0" applyFont="1" applyFill="1" applyBorder="1" applyAlignment="1" applyProtection="1">
      <alignment horizontal="center" vertical="center" wrapText="1"/>
    </xf>
    <xf numFmtId="0" fontId="184" fillId="0" borderId="54" xfId="0" applyFont="1" applyFill="1" applyBorder="1" applyAlignment="1" applyProtection="1">
      <alignment horizontal="center" wrapText="1"/>
    </xf>
    <xf numFmtId="0" fontId="184" fillId="0" borderId="15" xfId="0" applyFont="1" applyFill="1" applyBorder="1" applyAlignment="1" applyProtection="1">
      <alignment horizontal="center" wrapText="1"/>
    </xf>
    <xf numFmtId="0" fontId="184" fillId="0" borderId="22" xfId="0" applyFont="1" applyFill="1" applyBorder="1" applyAlignment="1" applyProtection="1">
      <alignment horizontal="center" wrapText="1"/>
    </xf>
    <xf numFmtId="0" fontId="173" fillId="0" borderId="54" xfId="0" applyFont="1" applyFill="1" applyBorder="1" applyAlignment="1" applyProtection="1">
      <alignment horizontal="center" vertical="center" wrapText="1"/>
    </xf>
    <xf numFmtId="0" fontId="173" fillId="0" borderId="15" xfId="0" applyFont="1" applyFill="1" applyBorder="1" applyAlignment="1" applyProtection="1">
      <alignment horizontal="center" vertical="center" wrapText="1"/>
    </xf>
    <xf numFmtId="0" fontId="173" fillId="0" borderId="22" xfId="0" applyFont="1" applyFill="1" applyBorder="1" applyAlignment="1" applyProtection="1">
      <alignment horizontal="center" vertical="center" wrapText="1"/>
    </xf>
    <xf numFmtId="0" fontId="173" fillId="0" borderId="54" xfId="0" applyFont="1" applyFill="1" applyBorder="1" applyAlignment="1" applyProtection="1">
      <alignment horizontal="center" wrapText="1"/>
    </xf>
    <xf numFmtId="0" fontId="185" fillId="0" borderId="15" xfId="0" applyFont="1" applyFill="1" applyBorder="1" applyAlignment="1" applyProtection="1">
      <alignment horizontal="center" vertical="center" wrapText="1"/>
    </xf>
    <xf numFmtId="0" fontId="174" fillId="0" borderId="22" xfId="0" applyFont="1" applyFill="1" applyBorder="1" applyAlignment="1" applyProtection="1">
      <alignment horizontal="center" vertical="center" wrapText="1"/>
    </xf>
    <xf numFmtId="0" fontId="173" fillId="0" borderId="54" xfId="0" applyFont="1" applyFill="1" applyBorder="1" applyAlignment="1" applyProtection="1">
      <alignment horizontal="left" vertical="center" wrapText="1"/>
    </xf>
    <xf numFmtId="2" fontId="173" fillId="0" borderId="15" xfId="0" applyNumberFormat="1" applyFont="1" applyFill="1" applyBorder="1" applyAlignment="1" applyProtection="1">
      <alignment horizontal="center" vertical="center" wrapText="1"/>
    </xf>
    <xf numFmtId="2" fontId="185" fillId="0" borderId="15" xfId="0" applyNumberFormat="1" applyFont="1" applyFill="1" applyBorder="1" applyAlignment="1" applyProtection="1">
      <alignment horizontal="center" vertical="center" wrapText="1"/>
    </xf>
    <xf numFmtId="2" fontId="174" fillId="0" borderId="22" xfId="0" applyNumberFormat="1" applyFont="1" applyFill="1" applyBorder="1" applyAlignment="1" applyProtection="1">
      <alignment horizontal="center" vertical="center" wrapText="1"/>
    </xf>
    <xf numFmtId="0" fontId="173" fillId="0" borderId="55" xfId="0" applyFont="1" applyFill="1" applyBorder="1" applyAlignment="1" applyProtection="1">
      <alignment horizontal="left" vertical="center" wrapText="1"/>
    </xf>
    <xf numFmtId="0" fontId="173" fillId="0" borderId="17" xfId="0" applyFont="1" applyBorder="1" applyAlignment="1" applyProtection="1">
      <alignment horizontal="center" vertical="center" wrapText="1"/>
    </xf>
    <xf numFmtId="0" fontId="185" fillId="0" borderId="17" xfId="0" applyFont="1" applyBorder="1" applyAlignment="1" applyProtection="1">
      <alignment horizontal="center" vertical="center" wrapText="1"/>
    </xf>
    <xf numFmtId="0" fontId="174" fillId="0" borderId="86" xfId="0" applyFont="1" applyFill="1" applyBorder="1" applyAlignment="1" applyProtection="1">
      <alignment horizontal="center" vertical="center" wrapText="1"/>
    </xf>
    <xf numFmtId="0" fontId="186" fillId="0" borderId="0" xfId="0" applyFont="1"/>
    <xf numFmtId="0" fontId="172" fillId="0" borderId="0" xfId="0" applyFont="1"/>
    <xf numFmtId="0" fontId="187" fillId="0" borderId="0" xfId="0" applyFont="1"/>
    <xf numFmtId="0" fontId="70" fillId="9" borderId="15" xfId="0" applyFont="1" applyFill="1" applyBorder="1" applyAlignment="1" applyProtection="1">
      <alignment horizontal="center" vertical="center" wrapText="1"/>
    </xf>
    <xf numFmtId="0" fontId="105" fillId="9" borderId="15" xfId="0" applyFont="1" applyFill="1" applyBorder="1" applyAlignment="1" applyProtection="1">
      <alignment horizontal="center" vertical="center" wrapText="1"/>
    </xf>
    <xf numFmtId="0" fontId="106" fillId="9" borderId="15" xfId="0" applyFont="1" applyFill="1" applyBorder="1" applyAlignment="1" applyProtection="1">
      <alignment horizontal="center" vertical="center"/>
    </xf>
    <xf numFmtId="0" fontId="106" fillId="9" borderId="1" xfId="0" applyFont="1" applyFill="1" applyBorder="1" applyAlignment="1" applyProtection="1">
      <alignment horizontal="center" vertical="center" wrapText="1"/>
    </xf>
    <xf numFmtId="1" fontId="69" fillId="0" borderId="87" xfId="0" applyNumberFormat="1" applyFont="1" applyFill="1" applyBorder="1" applyAlignment="1" applyProtection="1">
      <alignment horizontal="center" vertical="center" wrapText="1"/>
    </xf>
    <xf numFmtId="0" fontId="7" fillId="6" borderId="19" xfId="0" applyFont="1" applyFill="1" applyBorder="1" applyAlignment="1" applyProtection="1">
      <alignment vertical="center" wrapText="1"/>
    </xf>
    <xf numFmtId="0" fontId="5" fillId="8" borderId="19" xfId="0" applyFont="1" applyFill="1" applyBorder="1" applyAlignment="1" applyProtection="1">
      <alignment vertical="center" wrapText="1"/>
    </xf>
    <xf numFmtId="0" fontId="5" fillId="6" borderId="19" xfId="0" applyFont="1" applyFill="1" applyBorder="1" applyAlignment="1" applyProtection="1">
      <alignment vertical="center" wrapText="1"/>
    </xf>
    <xf numFmtId="0" fontId="5" fillId="7" borderId="40" xfId="0" applyFont="1" applyFill="1" applyBorder="1" applyAlignment="1" applyProtection="1">
      <alignment vertical="center"/>
    </xf>
    <xf numFmtId="0" fontId="209" fillId="18" borderId="0" xfId="1" applyFont="1" applyFill="1" applyAlignment="1" applyProtection="1">
      <alignment horizontal="center" vertical="center"/>
    </xf>
    <xf numFmtId="1" fontId="185" fillId="0" borderId="15" xfId="0" applyNumberFormat="1" applyFont="1" applyFill="1" applyBorder="1" applyAlignment="1" applyProtection="1">
      <alignment horizontal="center" vertical="center" wrapText="1"/>
    </xf>
    <xf numFmtId="0" fontId="9" fillId="19" borderId="19" xfId="0" applyFont="1" applyFill="1" applyBorder="1" applyAlignment="1" applyProtection="1">
      <alignment horizontal="center" vertical="center" textRotation="90" wrapText="1"/>
    </xf>
    <xf numFmtId="1" fontId="69" fillId="19" borderId="1" xfId="0" applyNumberFormat="1" applyFont="1" applyFill="1" applyBorder="1" applyAlignment="1" applyProtection="1">
      <alignment horizontal="center" vertical="center" wrapText="1"/>
    </xf>
    <xf numFmtId="0" fontId="70" fillId="19" borderId="15" xfId="0" applyFont="1" applyFill="1" applyBorder="1" applyAlignment="1" applyProtection="1">
      <alignment horizontal="center" vertical="center" wrapText="1"/>
    </xf>
    <xf numFmtId="0" fontId="105" fillId="19" borderId="15" xfId="0" applyFont="1" applyFill="1" applyBorder="1" applyAlignment="1" applyProtection="1">
      <alignment horizontal="center" vertical="center" wrapText="1"/>
    </xf>
    <xf numFmtId="1" fontId="69" fillId="19" borderId="4" xfId="0" applyNumberFormat="1" applyFont="1" applyFill="1" applyBorder="1" applyAlignment="1" applyProtection="1">
      <alignment horizontal="center" vertical="center" wrapText="1"/>
    </xf>
    <xf numFmtId="1" fontId="69" fillId="19" borderId="92" xfId="0" applyNumberFormat="1" applyFont="1" applyFill="1" applyBorder="1" applyAlignment="1" applyProtection="1">
      <alignment horizontal="center" vertical="center" wrapText="1"/>
    </xf>
    <xf numFmtId="0" fontId="215" fillId="0" borderId="28" xfId="0" applyFont="1" applyFill="1" applyBorder="1" applyAlignment="1" applyProtection="1">
      <alignment horizontal="center" vertical="center" wrapText="1"/>
    </xf>
    <xf numFmtId="0" fontId="216" fillId="0" borderId="15" xfId="0" applyFont="1" applyFill="1" applyBorder="1" applyAlignment="1" applyProtection="1">
      <alignment horizontal="center" vertical="center" wrapText="1"/>
    </xf>
    <xf numFmtId="0" fontId="217" fillId="0" borderId="15" xfId="0" applyFont="1" applyFill="1" applyBorder="1" applyAlignment="1" applyProtection="1">
      <alignment horizontal="center" vertical="center" wrapText="1"/>
    </xf>
    <xf numFmtId="0" fontId="218" fillId="0" borderId="15" xfId="0" applyFont="1" applyFill="1" applyBorder="1" applyAlignment="1" applyProtection="1">
      <alignment horizontal="center" vertical="center" wrapText="1"/>
    </xf>
    <xf numFmtId="0" fontId="218" fillId="0" borderId="17" xfId="0" applyFont="1" applyFill="1" applyBorder="1" applyAlignment="1" applyProtection="1">
      <alignment horizontal="center" vertical="center" wrapText="1"/>
    </xf>
    <xf numFmtId="2" fontId="219" fillId="0" borderId="9" xfId="0" applyNumberFormat="1" applyFont="1" applyFill="1" applyBorder="1" applyAlignment="1" applyProtection="1">
      <alignment horizontal="center" vertical="center" wrapText="1"/>
    </xf>
    <xf numFmtId="0" fontId="222" fillId="0" borderId="15" xfId="0" applyFont="1" applyFill="1" applyBorder="1" applyAlignment="1" applyProtection="1">
      <alignment horizontal="center" vertical="center" wrapText="1"/>
    </xf>
    <xf numFmtId="0" fontId="33" fillId="0" borderId="19" xfId="0" applyFont="1" applyFill="1" applyBorder="1" applyAlignment="1" applyProtection="1">
      <alignment vertical="center" textRotation="90" wrapText="1"/>
    </xf>
    <xf numFmtId="0" fontId="33" fillId="0" borderId="28" xfId="0" applyFont="1" applyFill="1" applyBorder="1" applyAlignment="1" applyProtection="1">
      <alignment vertical="center" textRotation="90" wrapText="1"/>
    </xf>
    <xf numFmtId="0" fontId="209" fillId="0" borderId="46" xfId="0" applyFont="1" applyFill="1" applyBorder="1" applyAlignment="1" applyProtection="1">
      <alignment vertical="center" wrapText="1"/>
    </xf>
    <xf numFmtId="1" fontId="224" fillId="4" borderId="34" xfId="0" applyNumberFormat="1" applyFont="1" applyFill="1" applyBorder="1" applyAlignment="1" applyProtection="1">
      <alignment horizontal="center" vertical="center" wrapText="1"/>
    </xf>
    <xf numFmtId="0" fontId="36" fillId="0" borderId="0" xfId="0" applyFont="1" applyBorder="1" applyAlignment="1" applyProtection="1">
      <alignment horizontal="left" wrapText="1"/>
    </xf>
    <xf numFmtId="0" fontId="62" fillId="0" borderId="0" xfId="0" applyFont="1" applyBorder="1" applyAlignment="1" applyProtection="1">
      <alignment horizontal="center" vertical="center" wrapText="1"/>
    </xf>
    <xf numFmtId="1" fontId="62" fillId="0" borderId="0" xfId="0" applyNumberFormat="1" applyFont="1" applyBorder="1" applyAlignment="1" applyProtection="1">
      <alignment horizontal="center" vertical="center" wrapText="1"/>
    </xf>
    <xf numFmtId="2" fontId="62" fillId="0" borderId="0" xfId="0" applyNumberFormat="1" applyFont="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172" fillId="20" borderId="1" xfId="0" applyFont="1" applyFill="1" applyBorder="1" applyAlignment="1" applyProtection="1">
      <alignment vertical="center" wrapText="1"/>
    </xf>
    <xf numFmtId="0" fontId="172" fillId="20" borderId="1" xfId="0" applyFont="1" applyFill="1" applyBorder="1" applyAlignment="1" applyProtection="1">
      <alignment horizontal="center" vertical="center" wrapText="1"/>
    </xf>
    <xf numFmtId="14" fontId="172" fillId="20" borderId="1" xfId="0" applyNumberFormat="1" applyFont="1" applyFill="1" applyBorder="1" applyAlignment="1" applyProtection="1">
      <alignment horizontal="center" vertical="center" wrapText="1"/>
    </xf>
    <xf numFmtId="0" fontId="225" fillId="0" borderId="0" xfId="0" applyFont="1" applyAlignment="1" applyProtection="1">
      <alignment vertical="center"/>
    </xf>
    <xf numFmtId="0" fontId="225" fillId="0" borderId="142" xfId="0" applyFont="1" applyBorder="1" applyAlignment="1" applyProtection="1">
      <alignment vertical="center"/>
    </xf>
    <xf numFmtId="0" fontId="126" fillId="0" borderId="0" xfId="0" applyFont="1" applyFill="1" applyBorder="1" applyAlignment="1">
      <alignment vertical="center"/>
    </xf>
    <xf numFmtId="0" fontId="33" fillId="0" borderId="15"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6" fillId="0" borderId="28" xfId="0" applyFont="1" applyFill="1" applyBorder="1" applyAlignment="1" applyProtection="1">
      <alignment horizontal="center" vertical="center" textRotation="90" wrapText="1"/>
    </xf>
    <xf numFmtId="0" fontId="6" fillId="0" borderId="27" xfId="0" applyFont="1" applyFill="1" applyBorder="1" applyAlignment="1" applyProtection="1">
      <alignment horizontal="center" vertical="center" wrapText="1"/>
    </xf>
    <xf numFmtId="0" fontId="75" fillId="0" borderId="15" xfId="0" applyFont="1" applyFill="1" applyBorder="1" applyAlignment="1" applyProtection="1">
      <alignment horizontal="center" vertical="center" wrapText="1"/>
    </xf>
    <xf numFmtId="0" fontId="71" fillId="0" borderId="15" xfId="0" applyFont="1" applyBorder="1" applyAlignment="1">
      <alignment horizontal="center" vertical="center" wrapText="1"/>
    </xf>
    <xf numFmtId="166" fontId="71" fillId="0" borderId="15" xfId="0" applyNumberFormat="1" applyFont="1" applyBorder="1" applyAlignment="1">
      <alignment horizontal="center" vertical="center" wrapText="1"/>
    </xf>
    <xf numFmtId="0" fontId="228" fillId="0" borderId="15" xfId="0" applyFont="1" applyFill="1" applyBorder="1" applyAlignment="1" applyProtection="1">
      <alignment horizontal="center" vertical="center" wrapText="1"/>
    </xf>
    <xf numFmtId="0" fontId="0" fillId="0" borderId="0" xfId="0" applyAlignment="1">
      <alignment vertical="center"/>
    </xf>
    <xf numFmtId="0" fontId="168" fillId="0" borderId="0" xfId="1" applyFont="1" applyAlignment="1" applyProtection="1">
      <alignment horizontal="center" vertical="center" wrapText="1"/>
    </xf>
    <xf numFmtId="0" fontId="57" fillId="0" borderId="0" xfId="0" applyFont="1" applyAlignment="1">
      <alignment vertical="center"/>
    </xf>
    <xf numFmtId="0" fontId="57" fillId="0" borderId="0" xfId="0" applyFont="1" applyBorder="1" applyAlignment="1">
      <alignment vertical="center"/>
    </xf>
    <xf numFmtId="0" fontId="1" fillId="0" borderId="0" xfId="0" applyFont="1" applyAlignment="1">
      <alignment vertical="center"/>
    </xf>
    <xf numFmtId="0" fontId="0" fillId="0" borderId="0" xfId="0" applyAlignment="1">
      <alignment horizontal="center" vertical="center"/>
    </xf>
    <xf numFmtId="0" fontId="129" fillId="0" borderId="0" xfId="0" applyFont="1" applyAlignment="1">
      <alignment vertical="center"/>
    </xf>
    <xf numFmtId="0" fontId="228" fillId="0" borderId="15" xfId="0" applyFont="1" applyFill="1" applyBorder="1" applyAlignment="1" applyProtection="1">
      <alignment horizontal="center" wrapText="1"/>
    </xf>
    <xf numFmtId="0" fontId="227" fillId="0" borderId="15" xfId="0" applyFont="1" applyFill="1" applyBorder="1" applyAlignment="1" applyProtection="1">
      <alignment horizontal="center" wrapText="1"/>
    </xf>
    <xf numFmtId="0" fontId="228" fillId="0" borderId="23" xfId="0" applyFont="1" applyFill="1" applyBorder="1" applyAlignment="1" applyProtection="1">
      <alignment horizontal="center" wrapText="1"/>
    </xf>
    <xf numFmtId="0" fontId="229" fillId="0" borderId="20" xfId="0" applyFont="1" applyFill="1" applyBorder="1" applyAlignment="1" applyProtection="1">
      <alignment horizontal="center" vertical="center" wrapText="1"/>
    </xf>
    <xf numFmtId="0" fontId="229" fillId="0" borderId="15" xfId="0" applyFont="1" applyFill="1" applyBorder="1" applyAlignment="1" applyProtection="1">
      <alignment horizontal="center" vertical="center" wrapText="1"/>
    </xf>
    <xf numFmtId="2" fontId="229" fillId="0" borderId="15" xfId="0" applyNumberFormat="1" applyFont="1" applyFill="1" applyBorder="1" applyAlignment="1" applyProtection="1">
      <alignment horizontal="center" vertical="center" wrapText="1"/>
    </xf>
    <xf numFmtId="1" fontId="229" fillId="0" borderId="15" xfId="0" applyNumberFormat="1" applyFont="1" applyFill="1" applyBorder="1" applyAlignment="1" applyProtection="1">
      <alignment horizontal="center" vertical="center" wrapText="1"/>
    </xf>
    <xf numFmtId="0" fontId="229" fillId="0" borderId="15" xfId="0" applyFont="1" applyFill="1" applyBorder="1" applyAlignment="1" applyProtection="1">
      <alignment horizontal="center" vertical="center"/>
    </xf>
    <xf numFmtId="1" fontId="229" fillId="0" borderId="15" xfId="0" applyNumberFormat="1" applyFont="1" applyFill="1" applyBorder="1" applyAlignment="1" applyProtection="1">
      <alignment horizontal="center" vertical="center"/>
    </xf>
    <xf numFmtId="2" fontId="229" fillId="0" borderId="15" xfId="0" applyNumberFormat="1" applyFont="1" applyFill="1" applyBorder="1" applyAlignment="1" applyProtection="1">
      <alignment horizontal="center" vertical="center" textRotation="90"/>
    </xf>
    <xf numFmtId="0" fontId="229" fillId="0" borderId="101" xfId="0" applyFont="1" applyFill="1" applyBorder="1" applyAlignment="1" applyProtection="1">
      <alignment horizontal="center" vertical="center"/>
    </xf>
    <xf numFmtId="1" fontId="229" fillId="0" borderId="15" xfId="0" applyNumberFormat="1" applyFont="1" applyBorder="1" applyAlignment="1" applyProtection="1">
      <alignment horizontal="center" vertical="center" wrapText="1"/>
    </xf>
    <xf numFmtId="1" fontId="229" fillId="2" borderId="15" xfId="0" applyNumberFormat="1" applyFont="1" applyFill="1" applyBorder="1" applyAlignment="1" applyProtection="1">
      <alignment horizontal="center" vertical="center" wrapText="1"/>
      <protection locked="0"/>
    </xf>
    <xf numFmtId="0" fontId="230" fillId="0" borderId="15" xfId="0" applyFont="1" applyFill="1" applyBorder="1" applyAlignment="1" applyProtection="1">
      <alignment horizontal="center" vertical="center"/>
    </xf>
    <xf numFmtId="0" fontId="230" fillId="0" borderId="15" xfId="0" applyFont="1" applyBorder="1" applyAlignment="1" applyProtection="1">
      <alignment horizontal="center" vertical="center" wrapText="1"/>
    </xf>
    <xf numFmtId="0" fontId="230" fillId="0" borderId="15" xfId="0" applyFont="1" applyFill="1" applyBorder="1" applyAlignment="1" applyProtection="1">
      <alignment horizontal="center" vertical="center" wrapText="1"/>
    </xf>
    <xf numFmtId="0" fontId="230" fillId="0" borderId="15" xfId="0" applyFont="1" applyBorder="1" applyAlignment="1">
      <alignment horizontal="center" vertical="center" wrapText="1"/>
    </xf>
    <xf numFmtId="0" fontId="229" fillId="0" borderId="15" xfId="0" applyFont="1" applyBorder="1" applyAlignment="1" applyProtection="1">
      <alignment horizontal="center" vertical="center" wrapText="1"/>
    </xf>
    <xf numFmtId="1" fontId="230" fillId="0" borderId="15" xfId="0" applyNumberFormat="1" applyFont="1" applyBorder="1" applyAlignment="1" applyProtection="1">
      <alignment horizontal="center" vertical="center"/>
    </xf>
    <xf numFmtId="1" fontId="230" fillId="0" borderId="15" xfId="0" applyNumberFormat="1" applyFont="1" applyBorder="1" applyAlignment="1">
      <alignment horizontal="center" vertical="center" wrapText="1"/>
    </xf>
    <xf numFmtId="166" fontId="231" fillId="0" borderId="15" xfId="0" applyNumberFormat="1" applyFont="1" applyBorder="1" applyAlignment="1" applyProtection="1">
      <alignment horizontal="center" vertical="center"/>
    </xf>
    <xf numFmtId="1" fontId="230" fillId="0" borderId="15" xfId="0" applyNumberFormat="1" applyFont="1" applyFill="1" applyBorder="1" applyAlignment="1" applyProtection="1">
      <alignment horizontal="center" vertical="center" wrapText="1"/>
    </xf>
    <xf numFmtId="0" fontId="232" fillId="0" borderId="15" xfId="0" applyFont="1" applyBorder="1" applyAlignment="1" applyProtection="1">
      <alignment horizontal="center" vertical="center"/>
    </xf>
    <xf numFmtId="1" fontId="233" fillId="0" borderId="15" xfId="0" applyNumberFormat="1" applyFont="1" applyBorder="1" applyAlignment="1">
      <alignment horizontal="center" vertical="center"/>
    </xf>
    <xf numFmtId="0" fontId="230" fillId="0" borderId="15" xfId="0" applyFont="1" applyBorder="1" applyAlignment="1" applyProtection="1">
      <alignment horizontal="center" vertical="center"/>
    </xf>
    <xf numFmtId="0" fontId="234" fillId="0" borderId="15" xfId="0" applyFont="1" applyBorder="1" applyAlignment="1">
      <alignment horizontal="center" vertical="center"/>
    </xf>
    <xf numFmtId="166" fontId="230" fillId="0" borderId="15" xfId="0" applyNumberFormat="1" applyFont="1" applyBorder="1" applyAlignment="1">
      <alignment horizontal="center" vertical="center" wrapText="1"/>
    </xf>
    <xf numFmtId="166" fontId="230" fillId="0" borderId="15" xfId="0" applyNumberFormat="1" applyFont="1" applyBorder="1" applyAlignment="1" applyProtection="1">
      <alignment horizontal="center" vertical="center"/>
    </xf>
    <xf numFmtId="0" fontId="231" fillId="0" borderId="15" xfId="0" applyFont="1" applyBorder="1" applyAlignment="1" applyProtection="1">
      <alignment horizontal="center" vertical="center"/>
    </xf>
    <xf numFmtId="0" fontId="124" fillId="0" borderId="0" xfId="0" applyFont="1" applyFill="1" applyBorder="1" applyAlignment="1" applyProtection="1">
      <alignment horizontal="center" vertical="center"/>
    </xf>
    <xf numFmtId="0" fontId="188" fillId="0" borderId="0" xfId="0" applyFont="1" applyFill="1" applyBorder="1" applyAlignment="1">
      <alignment horizontal="center" vertical="center" wrapText="1"/>
    </xf>
    <xf numFmtId="0" fontId="127" fillId="0" borderId="0" xfId="1" applyFont="1" applyFill="1" applyBorder="1" applyAlignment="1" applyProtection="1">
      <alignment horizontal="center" vertical="center"/>
    </xf>
    <xf numFmtId="0" fontId="147" fillId="0" borderId="0" xfId="0" applyNumberFormat="1" applyFont="1" applyFill="1" applyBorder="1" applyAlignment="1" applyProtection="1">
      <alignment horizontal="center" vertical="center" wrapText="1"/>
    </xf>
    <xf numFmtId="0" fontId="96" fillId="0" borderId="0" xfId="0" applyFont="1" applyFill="1" applyBorder="1" applyAlignment="1" applyProtection="1">
      <alignment vertical="center"/>
    </xf>
    <xf numFmtId="0" fontId="137" fillId="0" borderId="0" xfId="0" applyFont="1" applyFill="1" applyBorder="1" applyAlignment="1" applyProtection="1">
      <alignment horizontal="left" vertical="center" wrapText="1"/>
    </xf>
    <xf numFmtId="0" fontId="167" fillId="0" borderId="0" xfId="0" applyNumberFormat="1" applyFont="1" applyFill="1" applyBorder="1" applyAlignment="1" applyProtection="1">
      <alignment vertical="center" wrapText="1"/>
    </xf>
    <xf numFmtId="0" fontId="214" fillId="0" borderId="0" xfId="0" applyFont="1" applyFill="1" applyBorder="1" applyAlignment="1" applyProtection="1">
      <alignment horizontal="center" vertical="center" wrapText="1"/>
    </xf>
    <xf numFmtId="0" fontId="167" fillId="0" borderId="0" xfId="0" applyNumberFormat="1" applyFont="1" applyFill="1" applyBorder="1" applyAlignment="1" applyProtection="1">
      <alignment horizontal="left" vertical="center" wrapText="1"/>
    </xf>
    <xf numFmtId="0" fontId="138" fillId="0" borderId="0" xfId="0" applyFont="1" applyFill="1" applyBorder="1" applyAlignment="1" applyProtection="1">
      <alignment horizontal="left" vertical="center" wrapText="1"/>
    </xf>
    <xf numFmtId="0" fontId="0" fillId="0" borderId="0" xfId="0" applyFill="1" applyBorder="1" applyAlignment="1">
      <alignment vertical="center"/>
    </xf>
    <xf numFmtId="0" fontId="210" fillId="0" borderId="0" xfId="1" applyFont="1" applyFill="1" applyBorder="1" applyAlignment="1" applyProtection="1">
      <alignment horizontal="center" vertical="center"/>
    </xf>
    <xf numFmtId="0" fontId="211" fillId="0" borderId="0" xfId="1" applyFont="1" applyFill="1" applyBorder="1" applyAlignment="1" applyProtection="1">
      <alignment horizontal="center" vertical="center"/>
    </xf>
    <xf numFmtId="0" fontId="190" fillId="0" borderId="0" xfId="0" applyFont="1" applyFill="1" applyBorder="1" applyAlignment="1">
      <alignment horizontal="left" vertical="center"/>
    </xf>
    <xf numFmtId="0" fontId="188" fillId="0" borderId="0" xfId="0" applyFont="1" applyFill="1" applyBorder="1" applyAlignment="1">
      <alignment horizontal="left" vertical="center" wrapText="1"/>
    </xf>
    <xf numFmtId="0" fontId="191" fillId="0" borderId="0" xfId="0" applyFont="1" applyFill="1" applyBorder="1" applyAlignment="1">
      <alignment horizontal="left" vertical="center" wrapText="1"/>
    </xf>
    <xf numFmtId="0" fontId="192" fillId="0" borderId="0" xfId="0" applyFont="1" applyFill="1" applyBorder="1" applyAlignment="1">
      <alignment horizontal="left" vertical="center" wrapText="1"/>
    </xf>
    <xf numFmtId="0" fontId="194" fillId="0" borderId="0" xfId="0" applyFont="1" applyFill="1" applyBorder="1" applyAlignment="1">
      <alignment horizontal="left" vertical="center"/>
    </xf>
    <xf numFmtId="0" fontId="195" fillId="0" borderId="0" xfId="0" applyFont="1" applyFill="1" applyBorder="1" applyAlignment="1">
      <alignment horizontal="left" vertical="center"/>
    </xf>
    <xf numFmtId="0" fontId="197" fillId="0" borderId="0" xfId="0" applyFont="1" applyFill="1" applyBorder="1" applyAlignment="1">
      <alignment horizontal="left" vertical="center"/>
    </xf>
    <xf numFmtId="0" fontId="198" fillId="0" borderId="0" xfId="0" applyFont="1" applyFill="1" applyBorder="1" applyAlignment="1">
      <alignment horizontal="left" vertical="center"/>
    </xf>
    <xf numFmtId="0" fontId="193" fillId="0" borderId="0" xfId="0" applyFont="1" applyFill="1" applyBorder="1" applyAlignment="1">
      <alignment vertical="center" wrapText="1"/>
    </xf>
    <xf numFmtId="0" fontId="189" fillId="0" borderId="0" xfId="0" applyFont="1" applyFill="1" applyBorder="1" applyAlignment="1">
      <alignment horizontal="left" vertical="center" wrapText="1"/>
    </xf>
    <xf numFmtId="0" fontId="189" fillId="0" borderId="0" xfId="0" applyFont="1" applyFill="1" applyBorder="1" applyAlignment="1">
      <alignment horizontal="left" vertical="center"/>
    </xf>
    <xf numFmtId="0" fontId="199" fillId="0" borderId="0" xfId="0" applyFont="1" applyFill="1" applyBorder="1" applyAlignment="1">
      <alignment horizontal="left" vertical="center"/>
    </xf>
    <xf numFmtId="0" fontId="192" fillId="0" borderId="0" xfId="0" applyFont="1" applyFill="1" applyBorder="1" applyAlignment="1">
      <alignment horizontal="left" vertical="center"/>
    </xf>
    <xf numFmtId="0" fontId="201" fillId="0" borderId="0" xfId="0" applyFont="1" applyFill="1" applyBorder="1" applyAlignment="1">
      <alignment horizontal="left" vertical="center"/>
    </xf>
    <xf numFmtId="0" fontId="188" fillId="0" borderId="0" xfId="0" applyFont="1" applyFill="1" applyBorder="1" applyAlignment="1">
      <alignment horizontal="left" vertical="center"/>
    </xf>
    <xf numFmtId="0" fontId="203" fillId="0" borderId="0" xfId="0" applyFont="1" applyFill="1" applyBorder="1" applyAlignment="1">
      <alignment horizontal="left" vertical="center" wrapText="1"/>
    </xf>
    <xf numFmtId="0" fontId="204" fillId="0" borderId="0" xfId="0" applyFont="1" applyFill="1" applyBorder="1" applyAlignment="1">
      <alignment horizontal="left" vertical="center" wrapText="1"/>
    </xf>
    <xf numFmtId="0" fontId="202" fillId="0" borderId="0" xfId="0" applyFont="1" applyFill="1" applyBorder="1" applyAlignment="1">
      <alignment horizontal="left" vertical="center"/>
    </xf>
    <xf numFmtId="0" fontId="196" fillId="0" borderId="0" xfId="0" applyFont="1" applyFill="1" applyBorder="1" applyAlignment="1">
      <alignment horizontal="left" vertical="center"/>
    </xf>
    <xf numFmtId="0" fontId="196" fillId="0" borderId="0" xfId="0" applyFont="1" applyFill="1" applyBorder="1" applyAlignment="1">
      <alignment horizontal="center" vertical="center" wrapText="1"/>
    </xf>
    <xf numFmtId="0" fontId="206" fillId="0" borderId="0" xfId="0" applyFont="1" applyFill="1" applyBorder="1" applyAlignment="1">
      <alignment horizontal="left" vertical="center"/>
    </xf>
    <xf numFmtId="0" fontId="196" fillId="0" borderId="0" xfId="0" applyFont="1" applyFill="1" applyBorder="1" applyAlignment="1">
      <alignment horizontal="left" vertical="center" wrapText="1"/>
    </xf>
    <xf numFmtId="0" fontId="205" fillId="0" borderId="0" xfId="0" applyFont="1" applyFill="1" applyBorder="1" applyAlignment="1">
      <alignment horizontal="left" vertical="center" wrapText="1"/>
    </xf>
    <xf numFmtId="0" fontId="206" fillId="0" borderId="0" xfId="0" applyFont="1" applyFill="1" applyBorder="1" applyAlignment="1">
      <alignment horizontal="left" vertical="center" wrapText="1"/>
    </xf>
    <xf numFmtId="0" fontId="207" fillId="0" borderId="0" xfId="0" applyFont="1" applyFill="1" applyBorder="1" applyAlignment="1">
      <alignment horizontal="left" vertical="center"/>
    </xf>
    <xf numFmtId="0" fontId="220" fillId="0" borderId="0" xfId="0" applyFont="1" applyFill="1" applyBorder="1" applyAlignment="1">
      <alignment horizontal="center" vertical="center" wrapText="1"/>
    </xf>
    <xf numFmtId="0" fontId="221" fillId="0" borderId="0" xfId="0" applyFont="1" applyFill="1" applyBorder="1" applyAlignment="1">
      <alignment horizontal="center" vertical="center" wrapText="1"/>
    </xf>
    <xf numFmtId="0" fontId="76" fillId="0" borderId="15" xfId="0" applyFont="1" applyFill="1" applyBorder="1" applyAlignment="1" applyProtection="1">
      <alignment horizontal="center" vertical="center" wrapText="1"/>
    </xf>
    <xf numFmtId="0" fontId="226" fillId="6" borderId="54" xfId="0" applyFont="1" applyFill="1" applyBorder="1" applyAlignment="1" applyProtection="1">
      <alignment horizontal="center" vertical="center"/>
    </xf>
    <xf numFmtId="0" fontId="226" fillId="9" borderId="15" xfId="0" applyFont="1" applyFill="1" applyBorder="1" applyAlignment="1" applyProtection="1">
      <alignment horizontal="center" vertical="center"/>
    </xf>
    <xf numFmtId="0" fontId="171" fillId="6" borderId="15" xfId="0" applyFont="1" applyFill="1" applyBorder="1" applyAlignment="1" applyProtection="1">
      <alignment horizontal="center" vertical="center" wrapText="1"/>
    </xf>
    <xf numFmtId="168" fontId="226" fillId="9" borderId="15" xfId="0" applyNumberFormat="1" applyFont="1" applyFill="1" applyBorder="1" applyAlignment="1" applyProtection="1">
      <alignment horizontal="center" vertical="center"/>
    </xf>
    <xf numFmtId="0" fontId="171" fillId="21" borderId="15" xfId="0" applyFont="1" applyFill="1" applyBorder="1" applyAlignment="1" applyProtection="1">
      <alignment horizontal="center" vertical="center" wrapText="1"/>
    </xf>
    <xf numFmtId="0" fontId="272" fillId="21" borderId="15" xfId="0" applyFont="1" applyFill="1" applyBorder="1" applyAlignment="1" applyProtection="1">
      <alignment horizontal="center" vertical="center" wrapText="1"/>
    </xf>
    <xf numFmtId="0" fontId="273" fillId="21" borderId="15" xfId="0" applyFont="1" applyFill="1" applyBorder="1" applyAlignment="1" applyProtection="1">
      <alignment horizontal="center" vertical="center" wrapText="1"/>
    </xf>
    <xf numFmtId="0" fontId="272" fillId="6" borderId="15" xfId="0" applyFont="1" applyFill="1" applyBorder="1" applyAlignment="1" applyProtection="1">
      <alignment horizontal="center" vertical="center" wrapText="1"/>
    </xf>
    <xf numFmtId="0" fontId="274" fillId="6" borderId="15" xfId="0" applyFont="1" applyFill="1" applyBorder="1" applyAlignment="1" applyProtection="1">
      <alignment horizontal="center" vertical="center" wrapText="1"/>
    </xf>
    <xf numFmtId="0" fontId="171" fillId="4" borderId="15" xfId="0" applyFont="1" applyFill="1" applyBorder="1" applyAlignment="1" applyProtection="1">
      <alignment horizontal="center" vertical="center" wrapText="1"/>
    </xf>
    <xf numFmtId="0" fontId="272" fillId="4" borderId="15" xfId="0" applyFont="1" applyFill="1" applyBorder="1" applyAlignment="1" applyProtection="1">
      <alignment horizontal="center" vertical="center" wrapText="1"/>
    </xf>
    <xf numFmtId="0" fontId="273" fillId="4" borderId="15" xfId="0" applyFont="1" applyFill="1" applyBorder="1" applyAlignment="1" applyProtection="1">
      <alignment horizontal="center" vertical="center" wrapText="1"/>
    </xf>
    <xf numFmtId="0" fontId="274" fillId="4" borderId="15" xfId="0" applyFont="1" applyFill="1" applyBorder="1" applyAlignment="1" applyProtection="1">
      <alignment horizontal="center" vertical="center" wrapText="1"/>
    </xf>
    <xf numFmtId="0" fontId="275" fillId="6" borderId="15" xfId="0" applyFont="1" applyFill="1" applyBorder="1" applyAlignment="1" applyProtection="1">
      <alignment horizontal="center" vertical="center" wrapText="1"/>
    </xf>
    <xf numFmtId="0" fontId="275" fillId="4" borderId="15" xfId="0" applyFont="1" applyFill="1" applyBorder="1" applyAlignment="1" applyProtection="1">
      <alignment horizontal="center" vertical="center" wrapText="1"/>
    </xf>
    <xf numFmtId="0" fontId="273" fillId="4" borderId="22" xfId="0" applyFont="1" applyFill="1" applyBorder="1" applyAlignment="1" applyProtection="1">
      <alignment horizontal="center" vertical="center" wrapText="1"/>
    </xf>
    <xf numFmtId="168" fontId="226" fillId="6" borderId="15" xfId="0" applyNumberFormat="1" applyFont="1" applyFill="1" applyBorder="1" applyAlignment="1" applyProtection="1">
      <alignment horizontal="center" vertical="center"/>
    </xf>
    <xf numFmtId="0" fontId="36" fillId="6"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xf>
    <xf numFmtId="168" fontId="37" fillId="9" borderId="1" xfId="0" applyNumberFormat="1" applyFont="1" applyFill="1" applyBorder="1" applyAlignment="1" applyProtection="1">
      <alignment horizontal="center" vertical="center" wrapText="1"/>
    </xf>
    <xf numFmtId="169" fontId="37" fillId="0" borderId="15" xfId="0" applyNumberFormat="1" applyFont="1" applyFill="1" applyBorder="1" applyAlignment="1" applyProtection="1">
      <alignment horizontal="center" vertical="center" wrapText="1"/>
    </xf>
    <xf numFmtId="0" fontId="276" fillId="0" borderId="1" xfId="0" applyFont="1" applyFill="1" applyBorder="1" applyAlignment="1" applyProtection="1">
      <alignment horizontal="center" vertical="center"/>
    </xf>
    <xf numFmtId="0" fontId="277" fillId="0" borderId="1" xfId="0" applyFont="1" applyFill="1" applyBorder="1" applyAlignment="1" applyProtection="1">
      <alignment horizontal="center" vertical="center"/>
    </xf>
    <xf numFmtId="2" fontId="280" fillId="0" borderId="1" xfId="0" applyNumberFormat="1" applyFont="1" applyFill="1" applyBorder="1" applyAlignment="1" applyProtection="1">
      <alignment horizontal="center" vertical="center"/>
    </xf>
    <xf numFmtId="0" fontId="282" fillId="0" borderId="1" xfId="0" applyFont="1" applyFill="1" applyBorder="1" applyAlignment="1" applyProtection="1">
      <alignment horizontal="center" vertical="center" wrapText="1"/>
    </xf>
    <xf numFmtId="0" fontId="129" fillId="0" borderId="145" xfId="0" applyFont="1" applyBorder="1" applyAlignment="1">
      <alignment vertical="center"/>
    </xf>
    <xf numFmtId="0" fontId="2" fillId="0" borderId="148" xfId="0" applyFont="1" applyBorder="1" applyAlignment="1">
      <alignment vertical="center"/>
    </xf>
    <xf numFmtId="0" fontId="283" fillId="0" borderId="149" xfId="0" applyFont="1" applyBorder="1" applyAlignment="1" applyProtection="1">
      <alignment horizontal="center" vertical="center" wrapText="1"/>
    </xf>
    <xf numFmtId="0" fontId="6" fillId="0" borderId="148" xfId="0" applyFont="1" applyBorder="1" applyAlignment="1" applyProtection="1">
      <alignment vertical="center"/>
    </xf>
    <xf numFmtId="0" fontId="276" fillId="0" borderId="149" xfId="0" applyFont="1" applyBorder="1" applyAlignment="1" applyProtection="1">
      <alignment horizontal="center" vertical="center"/>
    </xf>
    <xf numFmtId="2" fontId="280" fillId="0" borderId="149" xfId="0" applyNumberFormat="1" applyFont="1" applyFill="1" applyBorder="1" applyAlignment="1" applyProtection="1">
      <alignment horizontal="center" vertical="center"/>
    </xf>
    <xf numFmtId="0" fontId="6" fillId="0" borderId="150" xfId="0" applyFont="1" applyBorder="1" applyAlignment="1" applyProtection="1">
      <alignment vertical="center"/>
    </xf>
    <xf numFmtId="0" fontId="277" fillId="0" borderId="151" xfId="0" applyFont="1" applyFill="1" applyBorder="1" applyAlignment="1" applyProtection="1">
      <alignment horizontal="center" vertical="center"/>
    </xf>
    <xf numFmtId="0" fontId="276" fillId="0" borderId="152" xfId="0" applyFont="1" applyBorder="1" applyAlignment="1" applyProtection="1">
      <alignment horizontal="center" vertical="center"/>
    </xf>
    <xf numFmtId="2" fontId="107" fillId="0" borderId="15" xfId="0" applyNumberFormat="1" applyFont="1" applyFill="1" applyBorder="1" applyAlignment="1" applyProtection="1">
      <alignment horizontal="center" vertical="center"/>
    </xf>
    <xf numFmtId="0" fontId="54" fillId="0" borderId="156" xfId="0" applyFont="1" applyBorder="1" applyAlignment="1" applyProtection="1">
      <alignment horizontal="left" vertical="center"/>
    </xf>
    <xf numFmtId="0" fontId="107" fillId="0" borderId="157" xfId="0" applyFont="1" applyFill="1" applyBorder="1" applyAlignment="1" applyProtection="1">
      <alignment horizontal="center" vertical="center"/>
    </xf>
    <xf numFmtId="2" fontId="107" fillId="0" borderId="157" xfId="0" applyNumberFormat="1" applyFont="1" applyFill="1" applyBorder="1" applyAlignment="1" applyProtection="1">
      <alignment horizontal="center" vertical="center"/>
    </xf>
    <xf numFmtId="0" fontId="54" fillId="0" borderId="158" xfId="0" applyFont="1" applyBorder="1" applyAlignment="1" applyProtection="1">
      <alignment horizontal="left" vertical="center"/>
    </xf>
    <xf numFmtId="0" fontId="107" fillId="0" borderId="159" xfId="0" applyFont="1" applyFill="1" applyBorder="1" applyAlignment="1" applyProtection="1">
      <alignment horizontal="center" vertical="center"/>
    </xf>
    <xf numFmtId="0" fontId="107" fillId="0" borderId="160" xfId="0" applyFont="1" applyFill="1" applyBorder="1" applyAlignment="1" applyProtection="1">
      <alignment horizontal="center" vertical="center"/>
    </xf>
    <xf numFmtId="168" fontId="229" fillId="0" borderId="15" xfId="0" applyNumberFormat="1" applyFont="1" applyFill="1" applyBorder="1" applyAlignment="1" applyProtection="1">
      <alignment horizontal="center" vertical="center" wrapText="1"/>
    </xf>
    <xf numFmtId="0" fontId="276" fillId="0" borderId="20" xfId="0" applyFont="1" applyFill="1" applyBorder="1" applyAlignment="1" applyProtection="1">
      <alignment horizontal="center" vertical="center" wrapText="1"/>
    </xf>
    <xf numFmtId="0" fontId="276" fillId="0" borderId="15" xfId="0" applyFont="1" applyFill="1" applyBorder="1" applyAlignment="1" applyProtection="1">
      <alignment horizontal="center" vertical="center" wrapText="1"/>
    </xf>
    <xf numFmtId="0" fontId="284" fillId="0" borderId="15" xfId="0" applyFont="1" applyFill="1" applyBorder="1" applyAlignment="1" applyProtection="1">
      <alignment horizontal="center" vertical="center" wrapText="1"/>
    </xf>
    <xf numFmtId="169" fontId="276" fillId="0" borderId="15" xfId="0" applyNumberFormat="1" applyFont="1" applyFill="1" applyBorder="1" applyAlignment="1" applyProtection="1">
      <alignment horizontal="left" vertical="center" wrapText="1"/>
    </xf>
    <xf numFmtId="1" fontId="276" fillId="0" borderId="15" xfId="0" applyNumberFormat="1" applyFont="1" applyFill="1" applyBorder="1" applyAlignment="1" applyProtection="1">
      <alignment horizontal="center" vertical="center" wrapText="1"/>
    </xf>
    <xf numFmtId="2" fontId="276" fillId="0" borderId="15" xfId="0" applyNumberFormat="1" applyFont="1" applyFill="1" applyBorder="1" applyAlignment="1" applyProtection="1">
      <alignment horizontal="center" vertical="center" wrapText="1"/>
    </xf>
    <xf numFmtId="166" fontId="280" fillId="0" borderId="15" xfId="0" applyNumberFormat="1" applyFont="1" applyBorder="1" applyAlignment="1" applyProtection="1">
      <alignment horizontal="center" vertical="center" wrapText="1"/>
    </xf>
    <xf numFmtId="0" fontId="280" fillId="0" borderId="15" xfId="0" applyFont="1" applyBorder="1" applyAlignment="1" applyProtection="1">
      <alignment horizontal="center" vertical="center" wrapText="1"/>
    </xf>
    <xf numFmtId="0" fontId="280" fillId="0" borderId="21" xfId="0" applyFont="1" applyFill="1" applyBorder="1" applyAlignment="1" applyProtection="1">
      <alignment horizontal="center" vertical="center" wrapText="1"/>
    </xf>
    <xf numFmtId="0" fontId="33" fillId="0" borderId="148" xfId="0" applyFont="1" applyFill="1" applyBorder="1" applyAlignment="1" applyProtection="1">
      <alignment horizontal="left" vertical="center" wrapText="1"/>
    </xf>
    <xf numFmtId="0" fontId="38" fillId="0" borderId="149" xfId="0" applyFont="1" applyFill="1" applyBorder="1" applyAlignment="1" applyProtection="1">
      <alignment horizontal="center" vertical="center"/>
    </xf>
    <xf numFmtId="0" fontId="280" fillId="0" borderId="157" xfId="0" applyFont="1" applyBorder="1" applyAlignment="1" applyProtection="1">
      <alignment horizontal="center" vertical="center" wrapText="1"/>
    </xf>
    <xf numFmtId="0" fontId="33" fillId="0" borderId="150" xfId="0" applyFont="1" applyFill="1" applyBorder="1" applyAlignment="1" applyProtection="1">
      <alignment horizontal="left" vertical="center" wrapText="1"/>
    </xf>
    <xf numFmtId="0" fontId="280" fillId="0" borderId="159" xfId="0" applyFont="1" applyBorder="1" applyAlignment="1" applyProtection="1">
      <alignment horizontal="center" vertical="center" wrapText="1"/>
    </xf>
    <xf numFmtId="0" fontId="280" fillId="0" borderId="160" xfId="0" applyFont="1" applyBorder="1" applyAlignment="1" applyProtection="1">
      <alignment horizontal="center" vertical="center" wrapText="1"/>
    </xf>
    <xf numFmtId="0" fontId="278" fillId="0" borderId="1" xfId="0" applyFont="1" applyFill="1" applyBorder="1" applyAlignment="1" applyProtection="1">
      <alignment horizontal="center" vertical="center" wrapText="1"/>
    </xf>
    <xf numFmtId="0" fontId="278" fillId="0" borderId="149" xfId="0" applyFont="1" applyFill="1" applyBorder="1" applyAlignment="1" applyProtection="1">
      <alignment horizontal="center" vertical="center"/>
    </xf>
    <xf numFmtId="0" fontId="285" fillId="9" borderId="54" xfId="0" applyFont="1" applyFill="1" applyBorder="1" applyAlignment="1" applyProtection="1">
      <alignment horizontal="center" vertical="center" wrapText="1"/>
    </xf>
    <xf numFmtId="0" fontId="280" fillId="0" borderId="15" xfId="0" applyFont="1" applyFill="1" applyBorder="1" applyAlignment="1" applyProtection="1">
      <alignment horizontal="center" vertical="center" wrapText="1"/>
    </xf>
    <xf numFmtId="0" fontId="278" fillId="0" borderId="15" xfId="0" applyFont="1" applyFill="1" applyBorder="1" applyAlignment="1" applyProtection="1">
      <alignment horizontal="center" vertical="center" wrapText="1"/>
    </xf>
    <xf numFmtId="168" fontId="280" fillId="0" borderId="15" xfId="0" applyNumberFormat="1" applyFont="1" applyFill="1" applyBorder="1" applyAlignment="1" applyProtection="1">
      <alignment horizontal="center" vertical="center" wrapText="1"/>
    </xf>
    <xf numFmtId="0" fontId="280" fillId="2" borderId="15" xfId="0" applyFont="1" applyFill="1" applyBorder="1" applyAlignment="1" applyProtection="1">
      <alignment horizontal="center" vertical="center" wrapText="1"/>
    </xf>
    <xf numFmtId="0" fontId="288" fillId="2" borderId="15" xfId="0" applyFont="1" applyFill="1" applyBorder="1" applyAlignment="1" applyProtection="1">
      <alignment horizontal="center" vertical="center" wrapText="1"/>
    </xf>
    <xf numFmtId="0" fontId="286" fillId="0" borderId="15" xfId="0" applyFont="1" applyFill="1" applyBorder="1" applyAlignment="1" applyProtection="1">
      <alignment horizontal="center" vertical="center" wrapText="1"/>
    </xf>
    <xf numFmtId="0" fontId="286" fillId="0" borderId="15" xfId="0" applyFont="1" applyFill="1" applyBorder="1" applyAlignment="1" applyProtection="1">
      <alignment vertical="center" wrapText="1"/>
    </xf>
    <xf numFmtId="0" fontId="287" fillId="0" borderId="15" xfId="0" applyFont="1" applyFill="1" applyBorder="1" applyAlignment="1" applyProtection="1">
      <alignment horizontal="center" vertical="center" wrapText="1"/>
    </xf>
    <xf numFmtId="0" fontId="280" fillId="2" borderId="15" xfId="0" applyFont="1" applyFill="1" applyBorder="1" applyAlignment="1" applyProtection="1">
      <alignment horizontal="center" vertical="center" textRotation="90" wrapText="1"/>
    </xf>
    <xf numFmtId="0" fontId="281" fillId="2" borderId="15" xfId="0" applyFont="1" applyFill="1" applyBorder="1" applyAlignment="1" applyProtection="1">
      <alignment horizontal="center" vertical="center" wrapText="1"/>
    </xf>
    <xf numFmtId="1" fontId="287" fillId="0" borderId="15" xfId="0" applyNumberFormat="1" applyFont="1" applyFill="1" applyBorder="1" applyAlignment="1" applyProtection="1">
      <alignment horizontal="center" vertical="center" wrapText="1"/>
    </xf>
    <xf numFmtId="1" fontId="289" fillId="0" borderId="15" xfId="0" applyNumberFormat="1" applyFont="1" applyFill="1" applyBorder="1" applyAlignment="1" applyProtection="1">
      <alignment horizontal="center" vertical="center" wrapText="1"/>
    </xf>
    <xf numFmtId="0" fontId="276" fillId="2" borderId="15" xfId="0" applyFont="1" applyFill="1" applyBorder="1" applyAlignment="1" applyProtection="1">
      <alignment horizontal="center" vertical="center" wrapText="1"/>
      <protection hidden="1"/>
    </xf>
    <xf numFmtId="0" fontId="276" fillId="0" borderId="15" xfId="0" applyFont="1" applyFill="1" applyBorder="1" applyAlignment="1" applyProtection="1">
      <alignment horizontal="center" vertical="center" textRotation="90" wrapText="1"/>
    </xf>
    <xf numFmtId="0" fontId="284" fillId="0" borderId="15" xfId="0" applyFont="1" applyFill="1" applyBorder="1" applyAlignment="1" applyProtection="1">
      <alignment horizontal="center" vertical="center" textRotation="90" wrapText="1"/>
    </xf>
    <xf numFmtId="164" fontId="290" fillId="0" borderId="15" xfId="0" applyNumberFormat="1" applyFont="1" applyFill="1" applyBorder="1" applyAlignment="1" applyProtection="1">
      <alignment horizontal="center" vertical="center" wrapText="1"/>
    </xf>
    <xf numFmtId="0" fontId="291" fillId="0" borderId="15" xfId="4" applyFont="1" applyBorder="1" applyAlignment="1">
      <alignment horizontal="center"/>
    </xf>
    <xf numFmtId="0" fontId="279" fillId="0" borderId="15" xfId="0" applyFont="1" applyFill="1" applyBorder="1" applyAlignment="1" applyProtection="1">
      <alignment horizontal="center" vertical="center" wrapText="1"/>
    </xf>
    <xf numFmtId="0" fontId="292" fillId="0" borderId="15" xfId="0" applyFont="1" applyFill="1" applyBorder="1" applyAlignment="1" applyProtection="1">
      <alignment horizontal="center" vertical="center" wrapText="1"/>
    </xf>
    <xf numFmtId="0" fontId="291" fillId="0" borderId="15" xfId="4" applyFont="1" applyFill="1" applyBorder="1" applyAlignment="1">
      <alignment horizontal="center"/>
    </xf>
    <xf numFmtId="0" fontId="6" fillId="0" borderId="94" xfId="0" applyFont="1" applyFill="1" applyBorder="1" applyAlignment="1" applyProtection="1">
      <alignment horizontal="center" vertical="center" wrapText="1"/>
    </xf>
    <xf numFmtId="0" fontId="36" fillId="0" borderId="15" xfId="0" applyFont="1" applyBorder="1" applyAlignment="1" applyProtection="1">
      <alignment horizontal="center" vertical="center" wrapText="1"/>
    </xf>
    <xf numFmtId="0" fontId="2" fillId="0" borderId="0" xfId="0" applyFont="1" applyAlignment="1">
      <alignment vertical="center"/>
    </xf>
    <xf numFmtId="0" fontId="80" fillId="0" borderId="15"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xf>
    <xf numFmtId="0" fontId="86" fillId="0" borderId="15" xfId="0" applyFont="1" applyBorder="1" applyAlignment="1" applyProtection="1">
      <alignment horizontal="center" vertical="center"/>
    </xf>
    <xf numFmtId="0" fontId="33" fillId="0" borderId="16" xfId="0" applyFont="1" applyFill="1" applyBorder="1" applyAlignment="1" applyProtection="1">
      <alignment horizontal="center" vertical="center" wrapText="1"/>
    </xf>
    <xf numFmtId="0" fontId="77" fillId="0" borderId="112" xfId="0" applyFont="1" applyFill="1" applyBorder="1" applyAlignment="1" applyProtection="1">
      <alignment vertical="center" wrapText="1"/>
    </xf>
    <xf numFmtId="0" fontId="77" fillId="0" borderId="113" xfId="0" applyFont="1" applyFill="1" applyBorder="1" applyAlignment="1" applyProtection="1">
      <alignment vertical="center" wrapText="1"/>
    </xf>
    <xf numFmtId="1" fontId="212" fillId="3" borderId="171" xfId="0" applyNumberFormat="1" applyFont="1" applyFill="1" applyBorder="1" applyAlignment="1" applyProtection="1">
      <alignment horizontal="center" vertical="center" wrapText="1"/>
      <protection locked="0"/>
    </xf>
    <xf numFmtId="1" fontId="213" fillId="3" borderId="42" xfId="0" applyNumberFormat="1" applyFont="1" applyFill="1" applyBorder="1" applyAlignment="1" applyProtection="1">
      <alignment horizontal="center" vertical="center" wrapText="1"/>
      <protection locked="0"/>
    </xf>
    <xf numFmtId="0" fontId="295" fillId="3" borderId="0" xfId="0" applyFont="1" applyFill="1"/>
    <xf numFmtId="1" fontId="212" fillId="3" borderId="172" xfId="0" applyNumberFormat="1" applyFont="1" applyFill="1" applyBorder="1" applyAlignment="1" applyProtection="1">
      <alignment horizontal="center" vertical="center" wrapText="1"/>
    </xf>
    <xf numFmtId="1" fontId="213" fillId="3" borderId="15" xfId="0" applyNumberFormat="1" applyFont="1" applyFill="1" applyBorder="1" applyAlignment="1" applyProtection="1">
      <alignment horizontal="center" vertical="center" wrapText="1"/>
    </xf>
    <xf numFmtId="1" fontId="212" fillId="3" borderId="15" xfId="0" applyNumberFormat="1" applyFont="1" applyFill="1" applyBorder="1" applyAlignment="1" applyProtection="1">
      <alignment horizontal="center" vertical="center" wrapText="1"/>
    </xf>
    <xf numFmtId="1" fontId="212" fillId="3" borderId="173" xfId="0" applyNumberFormat="1" applyFont="1" applyFill="1" applyBorder="1" applyAlignment="1" applyProtection="1">
      <alignment horizontal="center" vertical="center" wrapText="1"/>
      <protection locked="0"/>
    </xf>
    <xf numFmtId="1" fontId="213" fillId="3" borderId="37" xfId="0" applyNumberFormat="1" applyFont="1" applyFill="1" applyBorder="1" applyAlignment="1" applyProtection="1">
      <alignment horizontal="center" vertical="center" wrapText="1"/>
      <protection locked="0"/>
    </xf>
    <xf numFmtId="1" fontId="212" fillId="9" borderId="172" xfId="0" applyNumberFormat="1" applyFont="1" applyFill="1" applyBorder="1" applyAlignment="1" applyProtection="1">
      <alignment horizontal="center" vertical="center" wrapText="1"/>
      <protection locked="0"/>
    </xf>
    <xf numFmtId="1" fontId="224" fillId="4" borderId="34" xfId="0" applyNumberFormat="1" applyFont="1" applyFill="1" applyBorder="1" applyAlignment="1" applyProtection="1">
      <alignment horizontal="center" vertical="center" wrapText="1"/>
      <protection locked="0"/>
    </xf>
    <xf numFmtId="0" fontId="295" fillId="0" borderId="0" xfId="0" applyFont="1"/>
    <xf numFmtId="1" fontId="212" fillId="13" borderId="172" xfId="0" applyNumberFormat="1" applyFont="1" applyFill="1" applyBorder="1" applyAlignment="1" applyProtection="1">
      <alignment horizontal="center" vertical="center" wrapText="1"/>
    </xf>
    <xf numFmtId="1" fontId="213" fillId="13" borderId="15" xfId="0" applyNumberFormat="1" applyFont="1" applyFill="1" applyBorder="1" applyAlignment="1" applyProtection="1">
      <alignment horizontal="center" vertical="center" wrapText="1"/>
    </xf>
    <xf numFmtId="1" fontId="212" fillId="13" borderId="15" xfId="0" applyNumberFormat="1" applyFont="1" applyFill="1" applyBorder="1" applyAlignment="1" applyProtection="1">
      <alignment horizontal="center" vertical="center" wrapText="1"/>
    </xf>
    <xf numFmtId="1" fontId="224" fillId="9" borderId="34" xfId="0" applyNumberFormat="1" applyFont="1" applyFill="1" applyBorder="1" applyAlignment="1" applyProtection="1">
      <alignment horizontal="center" vertical="center" wrapText="1"/>
      <protection locked="0"/>
    </xf>
    <xf numFmtId="1" fontId="224" fillId="4" borderId="174" xfId="0" applyNumberFormat="1" applyFont="1" applyFill="1" applyBorder="1" applyAlignment="1" applyProtection="1">
      <alignment horizontal="center" vertical="center" wrapText="1"/>
    </xf>
    <xf numFmtId="1" fontId="212" fillId="13" borderId="175" xfId="0" applyNumberFormat="1" applyFont="1" applyFill="1" applyBorder="1" applyAlignment="1" applyProtection="1">
      <alignment horizontal="center" vertical="center" wrapText="1"/>
    </xf>
    <xf numFmtId="1" fontId="213" fillId="13" borderId="19" xfId="0" applyNumberFormat="1" applyFont="1" applyFill="1" applyBorder="1" applyAlignment="1" applyProtection="1">
      <alignment horizontal="center" vertical="center" wrapText="1"/>
    </xf>
    <xf numFmtId="1" fontId="212" fillId="13" borderId="19" xfId="0" applyNumberFormat="1" applyFont="1" applyFill="1" applyBorder="1" applyAlignment="1" applyProtection="1">
      <alignment horizontal="center" vertical="center" wrapText="1"/>
    </xf>
    <xf numFmtId="1" fontId="212" fillId="7" borderId="176" xfId="0" applyNumberFormat="1" applyFont="1" applyFill="1" applyBorder="1" applyAlignment="1" applyProtection="1">
      <alignment horizontal="center" vertical="center" textRotation="90" wrapText="1"/>
    </xf>
    <xf numFmtId="1" fontId="296" fillId="4" borderId="177" xfId="0" applyNumberFormat="1" applyFont="1" applyFill="1" applyBorder="1" applyAlignment="1" applyProtection="1">
      <alignment horizontal="center" vertical="center" textRotation="90" wrapText="1"/>
    </xf>
    <xf numFmtId="1" fontId="212" fillId="7" borderId="177" xfId="0" applyNumberFormat="1" applyFont="1" applyFill="1" applyBorder="1" applyAlignment="1" applyProtection="1">
      <alignment horizontal="center" vertical="center" textRotation="90" wrapText="1"/>
    </xf>
    <xf numFmtId="1" fontId="296" fillId="4" borderId="178" xfId="0" applyNumberFormat="1" applyFont="1" applyFill="1" applyBorder="1" applyAlignment="1" applyProtection="1">
      <alignment horizontal="center" vertical="center" textRotation="90" wrapText="1"/>
    </xf>
    <xf numFmtId="1" fontId="212" fillId="4" borderId="176" xfId="0" applyNumberFormat="1" applyFont="1" applyFill="1" applyBorder="1" applyAlignment="1" applyProtection="1">
      <alignment horizontal="center" vertical="center" textRotation="90" wrapText="1"/>
    </xf>
    <xf numFmtId="1" fontId="212" fillId="4" borderId="177" xfId="0" applyNumberFormat="1" applyFont="1" applyFill="1" applyBorder="1" applyAlignment="1" applyProtection="1">
      <alignment horizontal="center" vertical="center" textRotation="90" wrapText="1"/>
    </xf>
    <xf numFmtId="1" fontId="296" fillId="6" borderId="178" xfId="0" applyNumberFormat="1" applyFont="1" applyFill="1" applyBorder="1" applyAlignment="1" applyProtection="1">
      <alignment horizontal="center" vertical="center" textRotation="90" wrapText="1"/>
    </xf>
    <xf numFmtId="2" fontId="212" fillId="12" borderId="179" xfId="0" applyNumberFormat="1" applyFont="1" applyFill="1" applyBorder="1" applyAlignment="1" applyProtection="1">
      <alignment horizontal="center" vertical="center" textRotation="90" wrapText="1"/>
    </xf>
    <xf numFmtId="2" fontId="213" fillId="12" borderId="180" xfId="0" applyNumberFormat="1" applyFont="1" applyFill="1" applyBorder="1" applyAlignment="1" applyProtection="1">
      <alignment horizontal="center" vertical="center" textRotation="90" wrapText="1"/>
    </xf>
    <xf numFmtId="2" fontId="212" fillId="12" borderId="180" xfId="0" applyNumberFormat="1" applyFont="1" applyFill="1" applyBorder="1" applyAlignment="1" applyProtection="1">
      <alignment horizontal="center" vertical="center" textRotation="90" wrapText="1"/>
    </xf>
    <xf numFmtId="2" fontId="213" fillId="12" borderId="181" xfId="0" applyNumberFormat="1" applyFont="1" applyFill="1" applyBorder="1" applyAlignment="1" applyProtection="1">
      <alignment horizontal="center" vertical="center" textRotation="90" wrapText="1"/>
    </xf>
    <xf numFmtId="0" fontId="226" fillId="5" borderId="15" xfId="0" applyFont="1" applyFill="1" applyBorder="1" applyAlignment="1" applyProtection="1">
      <alignment horizontal="center" vertical="center"/>
    </xf>
    <xf numFmtId="0" fontId="106" fillId="5" borderId="1" xfId="0" applyFont="1" applyFill="1" applyBorder="1" applyAlignment="1" applyProtection="1">
      <alignment horizontal="center" vertical="center" wrapText="1"/>
    </xf>
    <xf numFmtId="0" fontId="249" fillId="0" borderId="1" xfId="0" applyFont="1" applyBorder="1" applyAlignment="1">
      <alignment vertical="center" wrapText="1"/>
    </xf>
    <xf numFmtId="0" fontId="240" fillId="9" borderId="6" xfId="0" applyFont="1" applyFill="1" applyBorder="1" applyAlignment="1">
      <alignment horizontal="center" vertical="center" wrapText="1"/>
    </xf>
    <xf numFmtId="0" fontId="240" fillId="9" borderId="5" xfId="0" applyFont="1" applyFill="1" applyBorder="1" applyAlignment="1">
      <alignment horizontal="center" vertical="center" wrapText="1"/>
    </xf>
    <xf numFmtId="0" fontId="240" fillId="9" borderId="9" xfId="0" applyFont="1" applyFill="1" applyBorder="1" applyAlignment="1">
      <alignment horizontal="center" vertical="center" wrapText="1"/>
    </xf>
    <xf numFmtId="0" fontId="254" fillId="0" borderId="1" xfId="0" applyFont="1" applyBorder="1" applyAlignment="1">
      <alignment vertical="center" wrapText="1"/>
    </xf>
    <xf numFmtId="0" fontId="249" fillId="0" borderId="8" xfId="0" applyFont="1" applyBorder="1" applyAlignment="1">
      <alignment horizontal="left" vertical="center" wrapText="1"/>
    </xf>
    <xf numFmtId="0" fontId="249" fillId="0" borderId="10" xfId="0" applyFont="1" applyBorder="1" applyAlignment="1">
      <alignment horizontal="left" vertical="center" wrapText="1"/>
    </xf>
    <xf numFmtId="0" fontId="249" fillId="0" borderId="13" xfId="0" applyFont="1" applyBorder="1" applyAlignment="1">
      <alignment horizontal="left" vertical="center" wrapText="1"/>
    </xf>
    <xf numFmtId="0" fontId="249" fillId="0" borderId="12" xfId="0" applyFont="1" applyBorder="1" applyAlignment="1">
      <alignment horizontal="left" vertical="center" wrapText="1"/>
    </xf>
    <xf numFmtId="0" fontId="249" fillId="0" borderId="11" xfId="0" applyFont="1" applyBorder="1" applyAlignment="1">
      <alignment horizontal="left" vertical="center" wrapText="1"/>
    </xf>
    <xf numFmtId="0" fontId="249" fillId="0" borderId="3" xfId="0" applyFont="1" applyBorder="1" applyAlignment="1">
      <alignment horizontal="left" vertical="center" wrapText="1"/>
    </xf>
    <xf numFmtId="0" fontId="254" fillId="0" borderId="8" xfId="0" applyFont="1" applyBorder="1" applyAlignment="1">
      <alignment horizontal="left" vertical="center" wrapText="1"/>
    </xf>
    <xf numFmtId="0" fontId="254" fillId="0" borderId="10" xfId="0" applyFont="1" applyBorder="1" applyAlignment="1">
      <alignment horizontal="left" vertical="center" wrapText="1"/>
    </xf>
    <xf numFmtId="0" fontId="254" fillId="0" borderId="13" xfId="0" applyFont="1" applyBorder="1" applyAlignment="1">
      <alignment horizontal="left" vertical="center" wrapText="1"/>
    </xf>
    <xf numFmtId="0" fontId="254" fillId="0" borderId="12" xfId="0" applyFont="1" applyBorder="1" applyAlignment="1">
      <alignment horizontal="left" vertical="center" wrapText="1"/>
    </xf>
    <xf numFmtId="0" fontId="254" fillId="0" borderId="11" xfId="0" applyFont="1" applyBorder="1" applyAlignment="1">
      <alignment horizontal="left" vertical="center" wrapText="1"/>
    </xf>
    <xf numFmtId="0" fontId="254" fillId="0" borderId="3" xfId="0" applyFont="1" applyBorder="1" applyAlignment="1">
      <alignment horizontal="left" vertical="center" wrapText="1"/>
    </xf>
    <xf numFmtId="0" fontId="255" fillId="0" borderId="8" xfId="0" applyFont="1" applyBorder="1" applyAlignment="1">
      <alignment horizontal="left" vertical="center" wrapText="1"/>
    </xf>
    <xf numFmtId="0" fontId="255" fillId="0" borderId="10" xfId="0" applyFont="1" applyBorder="1" applyAlignment="1">
      <alignment horizontal="left" vertical="center" wrapText="1"/>
    </xf>
    <xf numFmtId="0" fontId="255" fillId="0" borderId="13" xfId="0" applyFont="1" applyBorder="1" applyAlignment="1">
      <alignment horizontal="left" vertical="center" wrapText="1"/>
    </xf>
    <xf numFmtId="0" fontId="255" fillId="0" borderId="12" xfId="0" applyFont="1" applyBorder="1" applyAlignment="1">
      <alignment horizontal="left" vertical="center" wrapText="1"/>
    </xf>
    <xf numFmtId="0" fontId="255" fillId="0" borderId="11" xfId="0" applyFont="1" applyBorder="1" applyAlignment="1">
      <alignment horizontal="left" vertical="center" wrapText="1"/>
    </xf>
    <xf numFmtId="0" fontId="255" fillId="0" borderId="3" xfId="0" applyFont="1" applyBorder="1" applyAlignment="1">
      <alignment horizontal="left" vertical="center" wrapText="1"/>
    </xf>
    <xf numFmtId="0" fontId="237" fillId="0" borderId="8" xfId="1" applyFont="1" applyFill="1" applyBorder="1" applyAlignment="1" applyProtection="1">
      <alignment horizontal="center" vertical="center" wrapText="1"/>
    </xf>
    <xf numFmtId="0" fontId="237" fillId="0" borderId="10" xfId="1" applyFont="1" applyFill="1" applyBorder="1" applyAlignment="1" applyProtection="1">
      <alignment horizontal="center" vertical="center" wrapText="1"/>
    </xf>
    <xf numFmtId="0" fontId="237" fillId="0" borderId="13" xfId="1" applyFont="1" applyFill="1" applyBorder="1" applyAlignment="1" applyProtection="1">
      <alignment horizontal="center" vertical="center" wrapText="1"/>
    </xf>
    <xf numFmtId="0" fontId="237" fillId="0" borderId="12" xfId="1" applyFont="1" applyFill="1" applyBorder="1" applyAlignment="1" applyProtection="1">
      <alignment horizontal="center" vertical="center" wrapText="1"/>
    </xf>
    <xf numFmtId="0" fontId="237" fillId="0" borderId="11" xfId="1" applyFont="1" applyFill="1" applyBorder="1" applyAlignment="1" applyProtection="1">
      <alignment horizontal="center" vertical="center" wrapText="1"/>
    </xf>
    <xf numFmtId="0" fontId="237" fillId="0" borderId="3" xfId="1" applyFont="1" applyFill="1" applyBorder="1" applyAlignment="1" applyProtection="1">
      <alignment horizontal="center" vertical="center" wrapText="1"/>
    </xf>
    <xf numFmtId="0" fontId="251" fillId="9" borderId="6" xfId="0" applyFont="1" applyFill="1" applyBorder="1" applyAlignment="1">
      <alignment horizontal="center" vertical="center" wrapText="1"/>
    </xf>
    <xf numFmtId="0" fontId="251" fillId="9" borderId="5" xfId="0" applyFont="1" applyFill="1" applyBorder="1" applyAlignment="1">
      <alignment horizontal="center" vertical="center" wrapText="1"/>
    </xf>
    <xf numFmtId="0" fontId="251" fillId="9" borderId="9" xfId="0" applyFont="1" applyFill="1" applyBorder="1" applyAlignment="1">
      <alignment horizontal="center" vertical="center" wrapText="1"/>
    </xf>
    <xf numFmtId="0" fontId="257" fillId="0" borderId="1" xfId="0" applyFont="1" applyBorder="1" applyAlignment="1">
      <alignment vertical="center" wrapText="1"/>
    </xf>
    <xf numFmtId="0" fontId="246" fillId="0" borderId="1" xfId="0" applyFont="1" applyFill="1" applyBorder="1" applyAlignment="1" applyProtection="1">
      <alignment vertical="center" wrapText="1"/>
    </xf>
    <xf numFmtId="0" fontId="247" fillId="0" borderId="1" xfId="0" applyFont="1" applyFill="1" applyBorder="1" applyAlignment="1" applyProtection="1">
      <alignment vertical="center" wrapText="1"/>
    </xf>
    <xf numFmtId="0" fontId="250" fillId="0" borderId="8" xfId="0" applyFont="1" applyBorder="1" applyAlignment="1">
      <alignment horizontal="left" vertical="center" wrapText="1"/>
    </xf>
    <xf numFmtId="0" fontId="250" fillId="0" borderId="10" xfId="0" applyFont="1" applyBorder="1" applyAlignment="1">
      <alignment horizontal="left" vertical="center" wrapText="1"/>
    </xf>
    <xf numFmtId="0" fontId="250" fillId="0" borderId="13" xfId="0" applyFont="1" applyBorder="1" applyAlignment="1">
      <alignment horizontal="left" vertical="center" wrapText="1"/>
    </xf>
    <xf numFmtId="0" fontId="250" fillId="0" borderId="12" xfId="0" applyFont="1" applyBorder="1" applyAlignment="1">
      <alignment horizontal="left" vertical="center" wrapText="1"/>
    </xf>
    <xf numFmtId="0" fontId="250" fillId="0" borderId="11" xfId="0" applyFont="1" applyBorder="1" applyAlignment="1">
      <alignment horizontal="left" vertical="center" wrapText="1"/>
    </xf>
    <xf numFmtId="0" fontId="250" fillId="0" borderId="3" xfId="0" applyFont="1" applyBorder="1" applyAlignment="1">
      <alignment horizontal="left" vertical="center" wrapText="1"/>
    </xf>
    <xf numFmtId="0" fontId="248" fillId="9" borderId="6" xfId="0" applyFont="1" applyFill="1" applyBorder="1" applyAlignment="1">
      <alignment horizontal="center" vertical="center" wrapText="1"/>
    </xf>
    <xf numFmtId="0" fontId="248" fillId="9" borderId="5" xfId="0" applyFont="1" applyFill="1" applyBorder="1" applyAlignment="1">
      <alignment horizontal="center" vertical="center" wrapText="1"/>
    </xf>
    <xf numFmtId="0" fontId="248" fillId="9" borderId="9" xfId="0" applyFont="1" applyFill="1" applyBorder="1" applyAlignment="1">
      <alignment horizontal="center" vertical="center" wrapText="1"/>
    </xf>
    <xf numFmtId="0" fontId="235" fillId="0" borderId="1" xfId="1" applyFont="1" applyFill="1" applyBorder="1" applyAlignment="1" applyProtection="1">
      <alignment horizontal="center" vertical="center" wrapText="1"/>
    </xf>
    <xf numFmtId="0" fontId="240" fillId="9" borderId="6" xfId="1" applyFont="1" applyFill="1" applyBorder="1" applyAlignment="1" applyProtection="1">
      <alignment horizontal="center" vertical="center" wrapText="1"/>
    </xf>
    <xf numFmtId="0" fontId="240" fillId="9" borderId="5" xfId="1" applyFont="1" applyFill="1" applyBorder="1" applyAlignment="1" applyProtection="1">
      <alignment horizontal="center" vertical="center" wrapText="1"/>
    </xf>
    <xf numFmtId="0" fontId="240" fillId="9" borderId="9" xfId="1" applyFont="1" applyFill="1" applyBorder="1" applyAlignment="1" applyProtection="1">
      <alignment horizontal="center" vertical="center" wrapText="1"/>
    </xf>
    <xf numFmtId="0" fontId="238" fillId="0" borderId="8" xfId="1" applyFont="1" applyFill="1" applyBorder="1" applyAlignment="1" applyProtection="1">
      <alignment horizontal="left" vertical="center" wrapText="1"/>
    </xf>
    <xf numFmtId="0" fontId="238" fillId="0" borderId="10" xfId="1" applyFont="1" applyFill="1" applyBorder="1" applyAlignment="1" applyProtection="1">
      <alignment horizontal="left" vertical="center" wrapText="1"/>
    </xf>
    <xf numFmtId="0" fontId="238" fillId="0" borderId="13" xfId="1" applyFont="1" applyFill="1" applyBorder="1" applyAlignment="1" applyProtection="1">
      <alignment horizontal="left" vertical="center" wrapText="1"/>
    </xf>
    <xf numFmtId="0" fontId="238" fillId="0" borderId="12" xfId="1" applyFont="1" applyFill="1" applyBorder="1" applyAlignment="1" applyProtection="1">
      <alignment horizontal="left" vertical="center" wrapText="1"/>
    </xf>
    <xf numFmtId="0" fontId="238" fillId="0" borderId="11" xfId="1" applyFont="1" applyFill="1" applyBorder="1" applyAlignment="1" applyProtection="1">
      <alignment horizontal="left" vertical="center" wrapText="1"/>
    </xf>
    <xf numFmtId="0" fontId="238" fillId="0" borderId="3" xfId="1" applyFont="1" applyFill="1" applyBorder="1" applyAlignment="1" applyProtection="1">
      <alignment horizontal="left" vertical="center" wrapText="1"/>
    </xf>
    <xf numFmtId="0" fontId="245" fillId="0" borderId="8" xfId="1" applyFont="1" applyFill="1" applyBorder="1" applyAlignment="1" applyProtection="1">
      <alignment horizontal="left" vertical="center" wrapText="1"/>
    </xf>
    <xf numFmtId="0" fontId="245" fillId="0" borderId="10" xfId="1" applyFont="1" applyFill="1" applyBorder="1" applyAlignment="1" applyProtection="1">
      <alignment horizontal="left" vertical="center" wrapText="1"/>
    </xf>
    <xf numFmtId="0" fontId="245" fillId="0" borderId="13" xfId="1" applyFont="1" applyFill="1" applyBorder="1" applyAlignment="1" applyProtection="1">
      <alignment horizontal="left" vertical="center" wrapText="1"/>
    </xf>
    <xf numFmtId="0" fontId="245" fillId="0" borderId="12" xfId="1" applyFont="1" applyFill="1" applyBorder="1" applyAlignment="1" applyProtection="1">
      <alignment horizontal="left" vertical="center" wrapText="1"/>
    </xf>
    <xf numFmtId="0" fontId="245" fillId="0" borderId="11" xfId="1" applyFont="1" applyFill="1" applyBorder="1" applyAlignment="1" applyProtection="1">
      <alignment horizontal="left" vertical="center" wrapText="1"/>
    </xf>
    <xf numFmtId="0" fontId="245" fillId="0" borderId="3" xfId="1" applyFont="1" applyFill="1" applyBorder="1" applyAlignment="1" applyProtection="1">
      <alignment horizontal="left" vertical="center" wrapText="1"/>
    </xf>
    <xf numFmtId="0" fontId="245" fillId="0" borderId="1" xfId="1" applyFont="1" applyFill="1" applyBorder="1" applyAlignment="1" applyProtection="1">
      <alignment vertical="center" wrapText="1"/>
    </xf>
    <xf numFmtId="0" fontId="266" fillId="0" borderId="8" xfId="0" applyFont="1" applyBorder="1" applyAlignment="1">
      <alignment horizontal="left" vertical="center" wrapText="1"/>
    </xf>
    <xf numFmtId="0" fontId="266" fillId="0" borderId="10" xfId="0" applyFont="1" applyBorder="1" applyAlignment="1">
      <alignment horizontal="left" vertical="center" wrapText="1"/>
    </xf>
    <xf numFmtId="0" fontId="266" fillId="0" borderId="13" xfId="0" applyFont="1" applyBorder="1" applyAlignment="1">
      <alignment horizontal="left" vertical="center" wrapText="1"/>
    </xf>
    <xf numFmtId="0" fontId="266" fillId="0" borderId="12" xfId="0" applyFont="1" applyBorder="1" applyAlignment="1">
      <alignment horizontal="left" vertical="center" wrapText="1"/>
    </xf>
    <xf numFmtId="0" fontId="266" fillId="0" borderId="11" xfId="0" applyFont="1" applyBorder="1" applyAlignment="1">
      <alignment horizontal="left" vertical="center" wrapText="1"/>
    </xf>
    <xf numFmtId="0" fontId="266" fillId="0" borderId="3" xfId="0" applyFont="1" applyBorder="1" applyAlignment="1">
      <alignment horizontal="left" vertical="center" wrapText="1"/>
    </xf>
    <xf numFmtId="0" fontId="266" fillId="0" borderId="1" xfId="0" applyFont="1" applyBorder="1" applyAlignment="1">
      <alignment vertical="center" wrapText="1"/>
    </xf>
    <xf numFmtId="0" fontId="261" fillId="9" borderId="6" xfId="0" applyFont="1" applyFill="1" applyBorder="1" applyAlignment="1">
      <alignment horizontal="center" vertical="center" wrapText="1"/>
    </xf>
    <xf numFmtId="0" fontId="261" fillId="9" borderId="5" xfId="0" applyFont="1" applyFill="1" applyBorder="1" applyAlignment="1">
      <alignment horizontal="center" vertical="center" wrapText="1"/>
    </xf>
    <xf numFmtId="0" fontId="261" fillId="9" borderId="9" xfId="0" applyFont="1" applyFill="1" applyBorder="1" applyAlignment="1">
      <alignment horizontal="center" vertical="center" wrapText="1"/>
    </xf>
    <xf numFmtId="0" fontId="235" fillId="6" borderId="8" xfId="0" applyFont="1" applyFill="1" applyBorder="1" applyAlignment="1" applyProtection="1">
      <alignment horizontal="center" vertical="center" wrapText="1"/>
    </xf>
    <xf numFmtId="0" fontId="235" fillId="6" borderId="10" xfId="0" applyFont="1" applyFill="1" applyBorder="1" applyAlignment="1" applyProtection="1">
      <alignment horizontal="center" vertical="center" wrapText="1"/>
    </xf>
    <xf numFmtId="0" fontId="235" fillId="6" borderId="13" xfId="0" applyFont="1" applyFill="1" applyBorder="1" applyAlignment="1" applyProtection="1">
      <alignment horizontal="center" vertical="center" wrapText="1"/>
    </xf>
    <xf numFmtId="0" fontId="235" fillId="6" borderId="12" xfId="0" applyFont="1" applyFill="1" applyBorder="1" applyAlignment="1" applyProtection="1">
      <alignment horizontal="center" vertical="center" wrapText="1"/>
    </xf>
    <xf numFmtId="0" fontId="235" fillId="6" borderId="11" xfId="0" applyFont="1" applyFill="1" applyBorder="1" applyAlignment="1" applyProtection="1">
      <alignment horizontal="center" vertical="center" wrapText="1"/>
    </xf>
    <xf numFmtId="0" fontId="235" fillId="6" borderId="3" xfId="0" applyFont="1" applyFill="1" applyBorder="1" applyAlignment="1" applyProtection="1">
      <alignment horizontal="center" vertical="center" wrapText="1"/>
    </xf>
    <xf numFmtId="0" fontId="236" fillId="6" borderId="8" xfId="0" applyFont="1" applyFill="1" applyBorder="1" applyAlignment="1" applyProtection="1">
      <alignment horizontal="center" vertical="center" wrapText="1"/>
    </xf>
    <xf numFmtId="0" fontId="236" fillId="6" borderId="10" xfId="0" applyFont="1" applyFill="1" applyBorder="1" applyAlignment="1" applyProtection="1">
      <alignment horizontal="center" vertical="center" wrapText="1"/>
    </xf>
    <xf numFmtId="0" fontId="236" fillId="6" borderId="13" xfId="0" applyFont="1" applyFill="1" applyBorder="1" applyAlignment="1" applyProtection="1">
      <alignment horizontal="center" vertical="center" wrapText="1"/>
    </xf>
    <xf numFmtId="0" fontId="236" fillId="6" borderId="14" xfId="0" applyFont="1" applyFill="1" applyBorder="1" applyAlignment="1" applyProtection="1">
      <alignment horizontal="center" vertical="center" wrapText="1"/>
    </xf>
    <xf numFmtId="0" fontId="236" fillId="6" borderId="0" xfId="0" applyFont="1" applyFill="1" applyBorder="1" applyAlignment="1" applyProtection="1">
      <alignment horizontal="center" vertical="center" wrapText="1"/>
    </xf>
    <xf numFmtId="0" fontId="236" fillId="6" borderId="143" xfId="0" applyFont="1" applyFill="1" applyBorder="1" applyAlignment="1" applyProtection="1">
      <alignment horizontal="center" vertical="center" wrapText="1"/>
    </xf>
    <xf numFmtId="0" fontId="236" fillId="6" borderId="12" xfId="0" applyFont="1" applyFill="1" applyBorder="1" applyAlignment="1" applyProtection="1">
      <alignment horizontal="center" vertical="center" wrapText="1"/>
    </xf>
    <xf numFmtId="0" fontId="236" fillId="6" borderId="11" xfId="0" applyFont="1" applyFill="1" applyBorder="1" applyAlignment="1" applyProtection="1">
      <alignment horizontal="center" vertical="center" wrapText="1"/>
    </xf>
    <xf numFmtId="0" fontId="236" fillId="6" borderId="3" xfId="0" applyFont="1" applyFill="1" applyBorder="1" applyAlignment="1" applyProtection="1">
      <alignment horizontal="center" vertical="center" wrapText="1"/>
    </xf>
    <xf numFmtId="0" fontId="294" fillId="3" borderId="1" xfId="0" applyFont="1" applyFill="1" applyBorder="1" applyAlignment="1" applyProtection="1">
      <alignment horizontal="center" vertical="center" wrapText="1"/>
    </xf>
    <xf numFmtId="0" fontId="238" fillId="4" borderId="7" xfId="0" applyFont="1" applyFill="1" applyBorder="1" applyAlignment="1" applyProtection="1">
      <alignment horizontal="center" vertical="center" wrapText="1"/>
    </xf>
    <xf numFmtId="0" fontId="238" fillId="4" borderId="144" xfId="0" applyFont="1" applyFill="1" applyBorder="1" applyAlignment="1" applyProtection="1">
      <alignment horizontal="center" vertical="center" wrapText="1"/>
    </xf>
    <xf numFmtId="0" fontId="238" fillId="4" borderId="4" xfId="0" applyFont="1" applyFill="1" applyBorder="1" applyAlignment="1" applyProtection="1">
      <alignment horizontal="center" vertical="center" wrapText="1"/>
    </xf>
    <xf numFmtId="0" fontId="239" fillId="6" borderId="8" xfId="0" applyFont="1" applyFill="1" applyBorder="1" applyAlignment="1">
      <alignment horizontal="center" vertical="center" wrapText="1"/>
    </xf>
    <xf numFmtId="0" fontId="239" fillId="6" borderId="10" xfId="0" applyFont="1" applyFill="1" applyBorder="1" applyAlignment="1">
      <alignment horizontal="center" vertical="center" wrapText="1"/>
    </xf>
    <xf numFmtId="0" fontId="239" fillId="6" borderId="13" xfId="0" applyFont="1" applyFill="1" applyBorder="1" applyAlignment="1">
      <alignment horizontal="center" vertical="center" wrapText="1"/>
    </xf>
    <xf numFmtId="0" fontId="239" fillId="6" borderId="12" xfId="0" applyFont="1" applyFill="1" applyBorder="1" applyAlignment="1">
      <alignment horizontal="center" vertical="center" wrapText="1"/>
    </xf>
    <xf numFmtId="0" fontId="239" fillId="6" borderId="11" xfId="0" applyFont="1" applyFill="1" applyBorder="1" applyAlignment="1">
      <alignment horizontal="center" vertical="center" wrapText="1"/>
    </xf>
    <xf numFmtId="0" fontId="239" fillId="6" borderId="3" xfId="0" applyFont="1" applyFill="1" applyBorder="1" applyAlignment="1">
      <alignment horizontal="center" vertical="center" wrapText="1"/>
    </xf>
    <xf numFmtId="0" fontId="240" fillId="0" borderId="8" xfId="0" applyFont="1" applyFill="1" applyBorder="1" applyAlignment="1" applyProtection="1">
      <alignment horizontal="left" vertical="center" wrapText="1"/>
    </xf>
    <xf numFmtId="0" fontId="240" fillId="0" borderId="10" xfId="0" applyFont="1" applyFill="1" applyBorder="1" applyAlignment="1" applyProtection="1">
      <alignment horizontal="left" vertical="center" wrapText="1"/>
    </xf>
    <xf numFmtId="0" fontId="240" fillId="0" borderId="13" xfId="0" applyFont="1" applyFill="1" applyBorder="1" applyAlignment="1" applyProtection="1">
      <alignment horizontal="left" vertical="center" wrapText="1"/>
    </xf>
    <xf numFmtId="0" fontId="240" fillId="0" borderId="14" xfId="0" applyFont="1" applyFill="1" applyBorder="1" applyAlignment="1" applyProtection="1">
      <alignment horizontal="left" vertical="center" wrapText="1"/>
    </xf>
    <xf numFmtId="0" fontId="240" fillId="0" borderId="0" xfId="0" applyFont="1" applyFill="1" applyBorder="1" applyAlignment="1" applyProtection="1">
      <alignment horizontal="left" vertical="center" wrapText="1"/>
    </xf>
    <xf numFmtId="0" fontId="240" fillId="0" borderId="143" xfId="0" applyFont="1" applyFill="1" applyBorder="1" applyAlignment="1" applyProtection="1">
      <alignment horizontal="left" vertical="center" wrapText="1"/>
    </xf>
    <xf numFmtId="0" fontId="240" fillId="0" borderId="12" xfId="0" applyFont="1" applyFill="1" applyBorder="1" applyAlignment="1" applyProtection="1">
      <alignment horizontal="left" vertical="center" wrapText="1"/>
    </xf>
    <xf numFmtId="0" fontId="240" fillId="0" borderId="11" xfId="0" applyFont="1" applyFill="1" applyBorder="1" applyAlignment="1" applyProtection="1">
      <alignment horizontal="left" vertical="center" wrapText="1"/>
    </xf>
    <xf numFmtId="0" fontId="240" fillId="0" borderId="3" xfId="0" applyFont="1" applyFill="1" applyBorder="1" applyAlignment="1" applyProtection="1">
      <alignment horizontal="left" vertical="center" wrapText="1"/>
    </xf>
    <xf numFmtId="0" fontId="239" fillId="0" borderId="8" xfId="0" applyFont="1" applyBorder="1" applyAlignment="1">
      <alignment horizontal="left" vertical="center" wrapText="1"/>
    </xf>
    <xf numFmtId="0" fontId="239" fillId="0" borderId="10" xfId="0" applyFont="1" applyBorder="1" applyAlignment="1">
      <alignment horizontal="left" vertical="center" wrapText="1"/>
    </xf>
    <xf numFmtId="0" fontId="239" fillId="0" borderId="13" xfId="0" applyFont="1" applyBorder="1" applyAlignment="1">
      <alignment horizontal="left" vertical="center" wrapText="1"/>
    </xf>
    <xf numFmtId="0" fontId="239" fillId="0" borderId="14" xfId="0" applyFont="1" applyBorder="1" applyAlignment="1">
      <alignment horizontal="left" vertical="center" wrapText="1"/>
    </xf>
    <xf numFmtId="0" fontId="239" fillId="0" borderId="0" xfId="0" applyFont="1" applyBorder="1" applyAlignment="1">
      <alignment horizontal="left" vertical="center" wrapText="1"/>
    </xf>
    <xf numFmtId="0" fontId="239" fillId="0" borderId="143" xfId="0" applyFont="1" applyBorder="1" applyAlignment="1">
      <alignment horizontal="left" vertical="center" wrapText="1"/>
    </xf>
    <xf numFmtId="0" fontId="239" fillId="0" borderId="12" xfId="0" applyFont="1" applyBorder="1" applyAlignment="1">
      <alignment horizontal="left" vertical="center" wrapText="1"/>
    </xf>
    <xf numFmtId="0" fontId="239" fillId="0" borderId="11" xfId="0" applyFont="1" applyBorder="1" applyAlignment="1">
      <alignment horizontal="left" vertical="center" wrapText="1"/>
    </xf>
    <xf numFmtId="0" fontId="239" fillId="0" borderId="3" xfId="0" applyFont="1" applyBorder="1" applyAlignment="1">
      <alignment horizontal="left" vertical="center" wrapText="1"/>
    </xf>
    <xf numFmtId="0" fontId="235" fillId="0" borderId="8" xfId="0" applyNumberFormat="1" applyFont="1" applyFill="1" applyBorder="1" applyAlignment="1" applyProtection="1">
      <alignment horizontal="left" vertical="center" wrapText="1"/>
    </xf>
    <xf numFmtId="0" fontId="235" fillId="0" borderId="10" xfId="0" applyNumberFormat="1" applyFont="1" applyFill="1" applyBorder="1" applyAlignment="1" applyProtection="1">
      <alignment horizontal="left" vertical="center" wrapText="1"/>
    </xf>
    <xf numFmtId="0" fontId="235" fillId="0" borderId="13" xfId="0" applyNumberFormat="1" applyFont="1" applyFill="1" applyBorder="1" applyAlignment="1" applyProtection="1">
      <alignment horizontal="left" vertical="center" wrapText="1"/>
    </xf>
    <xf numFmtId="0" fontId="235" fillId="0" borderId="14" xfId="0" applyNumberFormat="1" applyFont="1" applyFill="1" applyBorder="1" applyAlignment="1" applyProtection="1">
      <alignment horizontal="left" vertical="center" wrapText="1"/>
    </xf>
    <xf numFmtId="0" fontId="235" fillId="0" borderId="0" xfId="0" applyNumberFormat="1" applyFont="1" applyFill="1" applyBorder="1" applyAlignment="1" applyProtection="1">
      <alignment horizontal="left" vertical="center" wrapText="1"/>
    </xf>
    <xf numFmtId="0" fontId="235" fillId="0" borderId="143" xfId="0" applyNumberFormat="1" applyFont="1" applyFill="1" applyBorder="1" applyAlignment="1" applyProtection="1">
      <alignment horizontal="left" vertical="center" wrapText="1"/>
    </xf>
    <xf numFmtId="0" fontId="235" fillId="0" borderId="12" xfId="0" applyNumberFormat="1" applyFont="1" applyFill="1" applyBorder="1" applyAlignment="1" applyProtection="1">
      <alignment horizontal="left" vertical="center" wrapText="1"/>
    </xf>
    <xf numFmtId="0" fontId="235" fillId="0" borderId="11" xfId="0" applyNumberFormat="1" applyFont="1" applyFill="1" applyBorder="1" applyAlignment="1" applyProtection="1">
      <alignment horizontal="left" vertical="center" wrapText="1"/>
    </xf>
    <xf numFmtId="0" fontId="235" fillId="0" borderId="3" xfId="0" applyNumberFormat="1" applyFont="1" applyFill="1" applyBorder="1" applyAlignment="1" applyProtection="1">
      <alignment horizontal="left" vertical="center" wrapText="1"/>
    </xf>
    <xf numFmtId="0" fontId="293" fillId="18" borderId="1" xfId="0" applyFont="1" applyFill="1" applyBorder="1" applyAlignment="1">
      <alignment horizontal="center" vertical="center" wrapText="1"/>
    </xf>
    <xf numFmtId="0" fontId="249" fillId="0" borderId="14" xfId="0" applyFont="1" applyBorder="1" applyAlignment="1">
      <alignment horizontal="left" vertical="center" wrapText="1"/>
    </xf>
    <xf numFmtId="0" fontId="249" fillId="0" borderId="0" xfId="0" applyFont="1" applyBorder="1" applyAlignment="1">
      <alignment horizontal="left" vertical="center" wrapText="1"/>
    </xf>
    <xf numFmtId="0" fontId="249" fillId="0" borderId="143" xfId="0" applyFont="1" applyBorder="1" applyAlignment="1">
      <alignment horizontal="left" vertical="center" wrapText="1"/>
    </xf>
    <xf numFmtId="0" fontId="262" fillId="0" borderId="8" xfId="0" applyFont="1" applyBorder="1" applyAlignment="1">
      <alignment horizontal="left" vertical="center" wrapText="1"/>
    </xf>
    <xf numFmtId="0" fontId="262" fillId="0" borderId="10" xfId="0" applyFont="1" applyBorder="1" applyAlignment="1">
      <alignment horizontal="left" vertical="center" wrapText="1"/>
    </xf>
    <xf numFmtId="0" fontId="262" fillId="0" borderId="13" xfId="0" applyFont="1" applyBorder="1" applyAlignment="1">
      <alignment horizontal="left" vertical="center" wrapText="1"/>
    </xf>
    <xf numFmtId="0" fontId="262" fillId="0" borderId="12" xfId="0" applyFont="1" applyBorder="1" applyAlignment="1">
      <alignment horizontal="left" vertical="center" wrapText="1"/>
    </xf>
    <xf numFmtId="0" fontId="262" fillId="0" borderId="11" xfId="0" applyFont="1" applyBorder="1" applyAlignment="1">
      <alignment horizontal="left" vertical="center" wrapText="1"/>
    </xf>
    <xf numFmtId="0" fontId="262" fillId="0" borderId="3" xfId="0" applyFont="1" applyBorder="1" applyAlignment="1">
      <alignment horizontal="left" vertical="center" wrapText="1"/>
    </xf>
    <xf numFmtId="0" fontId="265" fillId="9" borderId="6" xfId="0" applyFont="1" applyFill="1" applyBorder="1" applyAlignment="1">
      <alignment horizontal="center" vertical="center" wrapText="1"/>
    </xf>
    <xf numFmtId="0" fontId="265" fillId="9" borderId="5" xfId="0" applyFont="1" applyFill="1" applyBorder="1" applyAlignment="1">
      <alignment horizontal="center" vertical="center" wrapText="1"/>
    </xf>
    <xf numFmtId="0" fontId="265" fillId="9" borderId="9" xfId="0" applyFont="1" applyFill="1" applyBorder="1" applyAlignment="1">
      <alignment horizontal="center" vertical="center" wrapText="1"/>
    </xf>
    <xf numFmtId="0" fontId="200" fillId="9" borderId="1" xfId="0" applyFont="1" applyFill="1" applyBorder="1" applyAlignment="1">
      <alignment horizontal="center" vertical="center" wrapText="1"/>
    </xf>
    <xf numFmtId="0" fontId="258" fillId="0" borderId="1" xfId="0" applyFont="1" applyBorder="1" applyAlignment="1">
      <alignment vertical="center" wrapText="1"/>
    </xf>
    <xf numFmtId="0" fontId="258" fillId="0" borderId="8" xfId="0" applyFont="1" applyBorder="1" applyAlignment="1">
      <alignment horizontal="left" vertical="center" wrapText="1"/>
    </xf>
    <xf numFmtId="0" fontId="258" fillId="0" borderId="10" xfId="0" applyFont="1" applyBorder="1" applyAlignment="1">
      <alignment horizontal="left" vertical="center" wrapText="1"/>
    </xf>
    <xf numFmtId="0" fontId="258" fillId="0" borderId="13" xfId="0" applyFont="1" applyBorder="1" applyAlignment="1">
      <alignment horizontal="left" vertical="center" wrapText="1"/>
    </xf>
    <xf numFmtId="0" fontId="258" fillId="0" borderId="12" xfId="0" applyFont="1" applyBorder="1" applyAlignment="1">
      <alignment horizontal="left" vertical="center" wrapText="1"/>
    </xf>
    <xf numFmtId="0" fontId="258" fillId="0" borderId="11" xfId="0" applyFont="1" applyBorder="1" applyAlignment="1">
      <alignment horizontal="left" vertical="center" wrapText="1"/>
    </xf>
    <xf numFmtId="0" fontId="258" fillId="0" borderId="3" xfId="0" applyFont="1" applyBorder="1" applyAlignment="1">
      <alignment horizontal="left" vertical="center" wrapText="1"/>
    </xf>
    <xf numFmtId="0" fontId="268" fillId="0" borderId="1" xfId="0" applyFont="1" applyBorder="1" applyAlignment="1">
      <alignment vertical="center" wrapText="1"/>
    </xf>
    <xf numFmtId="0" fontId="117" fillId="0" borderId="1" xfId="0" applyFont="1" applyBorder="1" applyAlignment="1">
      <alignment vertical="center" wrapText="1"/>
    </xf>
    <xf numFmtId="0" fontId="40" fillId="6" borderId="15" xfId="0" applyFont="1" applyFill="1" applyBorder="1" applyAlignment="1" applyProtection="1">
      <alignment horizontal="center" vertical="center" wrapText="1"/>
    </xf>
    <xf numFmtId="0" fontId="69" fillId="9" borderId="15" xfId="0" applyFont="1" applyFill="1" applyBorder="1" applyAlignment="1" applyProtection="1">
      <alignment horizontal="center" vertical="center" wrapText="1"/>
    </xf>
    <xf numFmtId="0" fontId="0" fillId="9" borderId="15" xfId="0" applyFill="1" applyBorder="1"/>
    <xf numFmtId="0" fontId="99" fillId="9" borderId="15" xfId="0" applyFont="1" applyFill="1" applyBorder="1" applyAlignment="1" applyProtection="1">
      <alignment horizontal="center" vertical="center" textRotation="90" wrapText="1"/>
    </xf>
    <xf numFmtId="0" fontId="42" fillId="4" borderId="15" xfId="0" applyFont="1" applyFill="1" applyBorder="1" applyAlignment="1" applyProtection="1">
      <alignment horizontal="center" vertical="center" textRotation="90" wrapText="1"/>
    </xf>
    <xf numFmtId="1" fontId="169" fillId="0" borderId="58" xfId="0" applyNumberFormat="1" applyFont="1" applyFill="1" applyBorder="1" applyAlignment="1" applyProtection="1">
      <alignment horizontal="center" vertical="center" wrapText="1"/>
    </xf>
    <xf numFmtId="1" fontId="169" fillId="0" borderId="64" xfId="0" applyNumberFormat="1" applyFont="1" applyFill="1" applyBorder="1" applyAlignment="1" applyProtection="1">
      <alignment horizontal="center" vertical="center" wrapText="1"/>
    </xf>
    <xf numFmtId="0" fontId="5" fillId="9" borderId="19" xfId="0" applyFont="1" applyFill="1" applyBorder="1" applyAlignment="1" applyProtection="1">
      <alignment horizontal="center" vertical="center" wrapText="1"/>
    </xf>
    <xf numFmtId="0" fontId="5" fillId="9" borderId="27" xfId="0" applyFont="1" applyFill="1" applyBorder="1" applyAlignment="1" applyProtection="1">
      <alignment horizontal="center" vertical="center" wrapText="1"/>
    </xf>
    <xf numFmtId="0" fontId="5" fillId="9" borderId="28" xfId="0" applyFont="1" applyFill="1" applyBorder="1" applyAlignment="1" applyProtection="1">
      <alignment horizontal="center" vertical="center" wrapText="1"/>
    </xf>
    <xf numFmtId="0" fontId="69" fillId="19" borderId="15" xfId="0" applyFont="1" applyFill="1" applyBorder="1" applyAlignment="1" applyProtection="1">
      <alignment horizontal="center" vertical="center" wrapText="1"/>
    </xf>
    <xf numFmtId="0" fontId="0" fillId="19" borderId="15" xfId="0" applyFill="1" applyBorder="1"/>
    <xf numFmtId="165" fontId="226" fillId="6" borderId="38" xfId="0" applyNumberFormat="1" applyFont="1" applyFill="1" applyBorder="1" applyAlignment="1" applyProtection="1">
      <alignment horizontal="center" vertical="center"/>
    </xf>
    <xf numFmtId="165" fontId="226" fillId="6" borderId="46" xfId="0" applyNumberFormat="1" applyFont="1" applyFill="1" applyBorder="1" applyAlignment="1" applyProtection="1">
      <alignment horizontal="center" vertical="center"/>
    </xf>
    <xf numFmtId="165" fontId="226" fillId="6" borderId="39" xfId="0" applyNumberFormat="1" applyFont="1" applyFill="1" applyBorder="1" applyAlignment="1" applyProtection="1">
      <alignment horizontal="center" vertical="center"/>
    </xf>
    <xf numFmtId="165" fontId="226" fillId="6" borderId="47" xfId="0" applyNumberFormat="1" applyFont="1" applyFill="1" applyBorder="1" applyAlignment="1" applyProtection="1">
      <alignment horizontal="center" vertical="center"/>
    </xf>
    <xf numFmtId="0" fontId="9" fillId="4" borderId="40" xfId="0" applyFont="1" applyFill="1" applyBorder="1" applyAlignment="1" applyProtection="1">
      <alignment horizontal="center" vertical="center" wrapText="1"/>
    </xf>
    <xf numFmtId="0" fontId="9" fillId="4" borderId="38" xfId="0"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9" xfId="0" applyFont="1" applyFill="1" applyBorder="1" applyAlignment="1" applyProtection="1">
      <alignment horizontal="center" vertical="center" wrapText="1"/>
    </xf>
    <xf numFmtId="0" fontId="115" fillId="4" borderId="59" xfId="0" applyFont="1" applyFill="1" applyBorder="1" applyAlignment="1" applyProtection="1">
      <alignment horizontal="center" vertical="center" wrapText="1"/>
    </xf>
    <xf numFmtId="0" fontId="115" fillId="4" borderId="53" xfId="0" applyFont="1" applyFill="1" applyBorder="1" applyAlignment="1" applyProtection="1">
      <alignment horizontal="center" vertical="center" wrapText="1"/>
    </xf>
    <xf numFmtId="0" fontId="9" fillId="6" borderId="15" xfId="0" applyFont="1" applyFill="1" applyBorder="1" applyAlignment="1" applyProtection="1">
      <alignment horizontal="center" vertical="center" textRotation="90" wrapText="1"/>
    </xf>
    <xf numFmtId="0" fontId="9" fillId="6" borderId="19" xfId="0" applyFont="1" applyFill="1" applyBorder="1" applyAlignment="1" applyProtection="1">
      <alignment horizontal="center" vertical="center" textRotation="90" wrapText="1"/>
    </xf>
    <xf numFmtId="0" fontId="9" fillId="19" borderId="15" xfId="0" applyFont="1" applyFill="1" applyBorder="1" applyAlignment="1" applyProtection="1">
      <alignment horizontal="center" vertical="center" textRotation="90" wrapText="1"/>
    </xf>
    <xf numFmtId="0" fontId="9" fillId="19" borderId="19" xfId="0" applyFont="1" applyFill="1" applyBorder="1" applyAlignment="1" applyProtection="1">
      <alignment horizontal="center" vertical="center" textRotation="90" wrapText="1"/>
    </xf>
    <xf numFmtId="0" fontId="9" fillId="19" borderId="22" xfId="0" applyFont="1" applyFill="1" applyBorder="1" applyAlignment="1" applyProtection="1">
      <alignment horizontal="center" vertical="center" textRotation="90" wrapText="1"/>
    </xf>
    <xf numFmtId="0" fontId="9" fillId="19" borderId="123" xfId="0" applyFont="1" applyFill="1" applyBorder="1" applyAlignment="1" applyProtection="1">
      <alignment horizontal="center" vertical="center" textRotation="90" wrapText="1"/>
    </xf>
    <xf numFmtId="0" fontId="69" fillId="19" borderId="22" xfId="0" applyFont="1" applyFill="1" applyBorder="1" applyAlignment="1" applyProtection="1">
      <alignment horizontal="center" vertical="center" wrapText="1"/>
    </xf>
    <xf numFmtId="0" fontId="0" fillId="19" borderId="22" xfId="0" applyFill="1" applyBorder="1"/>
    <xf numFmtId="0" fontId="115" fillId="4" borderId="48" xfId="0" applyFont="1" applyFill="1" applyBorder="1" applyAlignment="1" applyProtection="1">
      <alignment horizontal="center" vertical="center" wrapText="1"/>
    </xf>
    <xf numFmtId="0" fontId="115" fillId="4" borderId="36" xfId="0" applyFont="1" applyFill="1" applyBorder="1" applyAlignment="1" applyProtection="1">
      <alignment horizontal="center" vertical="center" wrapText="1"/>
    </xf>
    <xf numFmtId="0" fontId="9" fillId="6" borderId="15" xfId="0" applyFont="1" applyFill="1" applyBorder="1" applyAlignment="1" applyProtection="1">
      <alignment horizontal="center" vertical="center" wrapText="1"/>
    </xf>
    <xf numFmtId="0" fontId="9" fillId="19" borderId="15" xfId="0" applyFont="1" applyFill="1" applyBorder="1" applyAlignment="1" applyProtection="1">
      <alignment horizontal="center" vertical="center" wrapText="1"/>
    </xf>
    <xf numFmtId="0" fontId="5" fillId="19" borderId="19" xfId="0" applyFont="1" applyFill="1" applyBorder="1" applyAlignment="1" applyProtection="1">
      <alignment horizontal="center" vertical="center" textRotation="90" wrapText="1"/>
    </xf>
    <xf numFmtId="0" fontId="5" fillId="19" borderId="27" xfId="0" applyFont="1" applyFill="1" applyBorder="1" applyAlignment="1" applyProtection="1">
      <alignment horizontal="center" vertical="center" textRotation="90" wrapText="1"/>
    </xf>
    <xf numFmtId="0" fontId="5" fillId="6" borderId="19" xfId="0" applyFont="1" applyFill="1" applyBorder="1" applyAlignment="1" applyProtection="1">
      <alignment horizontal="center" vertical="center" textRotation="90" wrapText="1"/>
    </xf>
    <xf numFmtId="0" fontId="5" fillId="6" borderId="27" xfId="0" applyFont="1" applyFill="1" applyBorder="1" applyAlignment="1" applyProtection="1">
      <alignment horizontal="center" vertical="center" textRotation="90" wrapText="1"/>
    </xf>
    <xf numFmtId="0" fontId="5" fillId="6" borderId="54" xfId="0" applyFont="1" applyFill="1" applyBorder="1" applyAlignment="1" applyProtection="1">
      <alignment horizontal="center" vertical="center" textRotation="90" wrapText="1"/>
    </xf>
    <xf numFmtId="0" fontId="5" fillId="6" borderId="122" xfId="0" applyFont="1" applyFill="1" applyBorder="1" applyAlignment="1" applyProtection="1">
      <alignment horizontal="center" vertical="center" textRotation="90" wrapText="1"/>
    </xf>
    <xf numFmtId="0" fontId="5" fillId="9" borderId="15" xfId="0" applyFont="1" applyFill="1" applyBorder="1" applyAlignment="1" applyProtection="1">
      <alignment horizontal="center" vertical="center" textRotation="90" wrapText="1"/>
    </xf>
    <xf numFmtId="0" fontId="5" fillId="9" borderId="19" xfId="0" applyFont="1" applyFill="1" applyBorder="1" applyAlignment="1" applyProtection="1">
      <alignment horizontal="center" vertical="center" textRotation="90" wrapText="1"/>
    </xf>
    <xf numFmtId="0" fontId="5" fillId="6" borderId="15" xfId="0" applyFont="1" applyFill="1" applyBorder="1" applyAlignment="1" applyProtection="1">
      <alignment horizontal="center" vertical="center" textRotation="90" wrapText="1"/>
    </xf>
    <xf numFmtId="0" fontId="5" fillId="9" borderId="27" xfId="0" applyFont="1" applyFill="1" applyBorder="1" applyAlignment="1" applyProtection="1">
      <alignment horizontal="center" vertical="center" textRotation="90" wrapText="1"/>
    </xf>
    <xf numFmtId="0" fontId="5" fillId="9" borderId="28" xfId="0" applyFont="1" applyFill="1" applyBorder="1" applyAlignment="1" applyProtection="1">
      <alignment horizontal="center" vertical="center" textRotation="90" wrapText="1"/>
    </xf>
    <xf numFmtId="0" fontId="5" fillId="5" borderId="19" xfId="0" applyFont="1" applyFill="1" applyBorder="1" applyAlignment="1" applyProtection="1">
      <alignment horizontal="center" vertical="center" textRotation="90" wrapText="1"/>
    </xf>
    <xf numFmtId="0" fontId="5" fillId="5" borderId="27" xfId="0" applyFont="1" applyFill="1" applyBorder="1" applyAlignment="1" applyProtection="1">
      <alignment horizontal="center" vertical="center" textRotation="90" wrapText="1"/>
    </xf>
    <xf numFmtId="0" fontId="5" fillId="5" borderId="28" xfId="0" applyFont="1" applyFill="1" applyBorder="1" applyAlignment="1" applyProtection="1">
      <alignment horizontal="center" vertical="center" textRotation="90" wrapText="1"/>
    </xf>
    <xf numFmtId="0" fontId="5" fillId="19" borderId="56" xfId="0" applyFont="1" applyFill="1" applyBorder="1" applyAlignment="1" applyProtection="1">
      <alignment horizontal="center" vertical="center"/>
    </xf>
    <xf numFmtId="0" fontId="5" fillId="19" borderId="121" xfId="0" applyFont="1" applyFill="1" applyBorder="1" applyAlignment="1" applyProtection="1">
      <alignment horizontal="center" vertical="center"/>
    </xf>
    <xf numFmtId="0" fontId="5" fillId="6" borderId="15" xfId="0" applyFont="1" applyFill="1" applyBorder="1" applyAlignment="1" applyProtection="1">
      <alignment horizontal="center" vertical="center"/>
    </xf>
    <xf numFmtId="0" fontId="6" fillId="6" borderId="44" xfId="0" applyFont="1" applyFill="1" applyBorder="1" applyAlignment="1" applyProtection="1">
      <alignment horizontal="center" vertical="center"/>
    </xf>
    <xf numFmtId="0" fontId="6" fillId="6" borderId="56"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0" fontId="9" fillId="19" borderId="22" xfId="0" applyFont="1" applyFill="1" applyBorder="1" applyAlignment="1" applyProtection="1">
      <alignment horizontal="center" vertical="center"/>
    </xf>
    <xf numFmtId="0" fontId="58" fillId="19" borderId="15" xfId="0" applyFont="1" applyFill="1" applyBorder="1" applyAlignment="1" applyProtection="1">
      <alignment horizontal="center" vertical="center"/>
    </xf>
    <xf numFmtId="0" fontId="58" fillId="19" borderId="22" xfId="0" applyFont="1" applyFill="1" applyBorder="1" applyAlignment="1" applyProtection="1">
      <alignment horizontal="center" vertical="center"/>
    </xf>
    <xf numFmtId="0" fontId="25" fillId="8" borderId="124" xfId="0" applyFont="1" applyFill="1" applyBorder="1" applyAlignment="1" applyProtection="1">
      <alignment horizontal="center" vertical="center"/>
    </xf>
    <xf numFmtId="0" fontId="25" fillId="8" borderId="125" xfId="0" applyFont="1" applyFill="1" applyBorder="1" applyAlignment="1" applyProtection="1">
      <alignment horizontal="center" vertical="center"/>
    </xf>
    <xf numFmtId="0" fontId="25" fillId="8" borderId="126" xfId="0" applyFont="1" applyFill="1" applyBorder="1" applyAlignment="1" applyProtection="1">
      <alignment horizontal="center" vertical="center"/>
    </xf>
    <xf numFmtId="0" fontId="25" fillId="8" borderId="39" xfId="0" applyFont="1" applyFill="1" applyBorder="1" applyAlignment="1" applyProtection="1">
      <alignment horizontal="center" vertical="center"/>
    </xf>
    <xf numFmtId="0" fontId="86" fillId="8" borderId="15" xfId="0" applyFont="1" applyFill="1" applyBorder="1" applyAlignment="1" applyProtection="1">
      <alignment horizontal="center" vertical="center" wrapText="1"/>
    </xf>
    <xf numFmtId="0" fontId="86" fillId="6" borderId="15" xfId="0" applyFont="1" applyFill="1" applyBorder="1" applyAlignment="1" applyProtection="1">
      <alignment horizontal="center" vertical="center"/>
    </xf>
    <xf numFmtId="0" fontId="104" fillId="6" borderId="15" xfId="0" applyFont="1" applyFill="1" applyBorder="1" applyAlignment="1" applyProtection="1">
      <alignment horizontal="center" vertical="center" textRotation="90" wrapText="1"/>
    </xf>
    <xf numFmtId="0" fontId="104" fillId="6" borderId="19" xfId="0" applyFont="1" applyFill="1" applyBorder="1" applyAlignment="1" applyProtection="1">
      <alignment horizontal="center" vertical="center" textRotation="90" wrapText="1"/>
    </xf>
    <xf numFmtId="0" fontId="54" fillId="6" borderId="15" xfId="0" applyFont="1" applyFill="1" applyBorder="1" applyAlignment="1" applyProtection="1">
      <alignment horizontal="center" vertical="center" wrapText="1"/>
    </xf>
    <xf numFmtId="0" fontId="103" fillId="6" borderId="15" xfId="0" applyFont="1" applyFill="1" applyBorder="1" applyAlignment="1" applyProtection="1">
      <alignment horizontal="center" vertical="center" textRotation="90" wrapText="1"/>
    </xf>
    <xf numFmtId="0" fontId="103" fillId="6" borderId="19" xfId="0" applyFont="1" applyFill="1" applyBorder="1" applyAlignment="1" applyProtection="1">
      <alignment horizontal="center" vertical="center" textRotation="90" wrapText="1"/>
    </xf>
    <xf numFmtId="0" fontId="54" fillId="19" borderId="15" xfId="0" applyFont="1" applyFill="1" applyBorder="1" applyAlignment="1" applyProtection="1">
      <alignment horizontal="center" vertical="center" wrapText="1"/>
    </xf>
    <xf numFmtId="0" fontId="40" fillId="19" borderId="15" xfId="0" applyFont="1" applyFill="1" applyBorder="1" applyAlignment="1" applyProtection="1">
      <alignment horizontal="center" vertical="center" textRotation="90" wrapText="1"/>
    </xf>
    <xf numFmtId="0" fontId="40" fillId="19" borderId="19" xfId="0" applyFont="1" applyFill="1" applyBorder="1" applyAlignment="1" applyProtection="1">
      <alignment horizontal="center" vertical="center" textRotation="90" wrapText="1"/>
    </xf>
    <xf numFmtId="0" fontId="103" fillId="19" borderId="15" xfId="0" applyFont="1" applyFill="1" applyBorder="1" applyAlignment="1" applyProtection="1">
      <alignment horizontal="center" vertical="center" textRotation="90" wrapText="1"/>
    </xf>
    <xf numFmtId="0" fontId="103" fillId="19" borderId="19" xfId="0" applyFont="1" applyFill="1" applyBorder="1" applyAlignment="1" applyProtection="1">
      <alignment horizontal="center" vertical="center" textRotation="90" wrapText="1"/>
    </xf>
    <xf numFmtId="0" fontId="170" fillId="0" borderId="15" xfId="0" applyFont="1" applyBorder="1" applyAlignment="1" applyProtection="1">
      <alignment horizontal="left" vertical="center"/>
    </xf>
    <xf numFmtId="0" fontId="118" fillId="0" borderId="15" xfId="0" applyFont="1" applyBorder="1" applyAlignment="1" applyProtection="1">
      <alignment horizontal="left" vertical="center"/>
    </xf>
    <xf numFmtId="0" fontId="5" fillId="19" borderId="15" xfId="0" applyFont="1" applyFill="1" applyBorder="1" applyAlignment="1" applyProtection="1">
      <alignment horizontal="center" vertical="center" textRotation="90" wrapText="1"/>
    </xf>
    <xf numFmtId="0" fontId="118" fillId="0" borderId="16" xfId="0" applyFont="1" applyBorder="1" applyAlignment="1" applyProtection="1">
      <alignment horizontal="left" vertical="center"/>
    </xf>
    <xf numFmtId="0" fontId="118" fillId="0" borderId="30" xfId="0" applyFont="1" applyBorder="1" applyAlignment="1" applyProtection="1">
      <alignment horizontal="left" vertical="center"/>
    </xf>
    <xf numFmtId="0" fontId="170" fillId="0" borderId="16" xfId="0" applyFont="1" applyBorder="1" applyAlignment="1" applyProtection="1">
      <alignment horizontal="left" vertical="center"/>
    </xf>
    <xf numFmtId="0" fontId="170" fillId="0" borderId="30" xfId="0" applyFont="1" applyBorder="1" applyAlignment="1" applyProtection="1">
      <alignment horizontal="left" vertical="center"/>
    </xf>
    <xf numFmtId="0" fontId="173" fillId="16" borderId="45" xfId="1" applyFont="1" applyFill="1" applyBorder="1" applyAlignment="1" applyProtection="1">
      <alignment horizontal="center" vertical="center"/>
    </xf>
    <xf numFmtId="0" fontId="173" fillId="16" borderId="39" xfId="1" applyFont="1" applyFill="1" applyBorder="1" applyAlignment="1" applyProtection="1">
      <alignment horizontal="center" vertical="center"/>
    </xf>
    <xf numFmtId="0" fontId="173" fillId="16" borderId="47" xfId="1" applyFont="1" applyFill="1" applyBorder="1" applyAlignment="1" applyProtection="1">
      <alignment horizontal="center" vertical="center"/>
    </xf>
    <xf numFmtId="0" fontId="118" fillId="6" borderId="15" xfId="0" applyFont="1" applyFill="1" applyBorder="1" applyAlignment="1" applyProtection="1">
      <alignment horizontal="center" vertical="center" wrapText="1"/>
    </xf>
    <xf numFmtId="0" fontId="118" fillId="19" borderId="15" xfId="0" applyFont="1" applyFill="1" applyBorder="1" applyAlignment="1" applyProtection="1">
      <alignment horizontal="center" vertical="center" wrapText="1"/>
    </xf>
    <xf numFmtId="0" fontId="5" fillId="19" borderId="25" xfId="0" applyFont="1" applyFill="1" applyBorder="1" applyAlignment="1" applyProtection="1">
      <alignment horizontal="center" vertical="center"/>
    </xf>
    <xf numFmtId="0" fontId="5" fillId="6" borderId="25" xfId="0" applyFont="1" applyFill="1" applyBorder="1" applyAlignment="1" applyProtection="1">
      <alignment horizontal="center" vertical="center"/>
    </xf>
    <xf numFmtId="0" fontId="5" fillId="19" borderId="15" xfId="0" applyFont="1" applyFill="1" applyBorder="1" applyAlignment="1" applyProtection="1">
      <alignment horizontal="center" vertical="center" wrapText="1"/>
    </xf>
    <xf numFmtId="0" fontId="5" fillId="19" borderId="15" xfId="0" applyFont="1" applyFill="1" applyBorder="1" applyAlignment="1" applyProtection="1">
      <alignment horizontal="center" vertical="center"/>
    </xf>
    <xf numFmtId="0" fontId="171" fillId="17" borderId="15" xfId="1" applyFont="1" applyFill="1" applyBorder="1" applyAlignment="1" applyProtection="1">
      <alignment horizontal="center" vertical="center" wrapText="1"/>
    </xf>
    <xf numFmtId="0" fontId="40" fillId="6" borderId="34" xfId="0" applyFont="1" applyFill="1" applyBorder="1" applyAlignment="1" applyProtection="1">
      <alignment horizontal="center" vertical="center" wrapText="1"/>
    </xf>
    <xf numFmtId="0" fontId="99" fillId="9" borderId="18" xfId="0" applyFont="1" applyFill="1" applyBorder="1" applyAlignment="1" applyProtection="1">
      <alignment horizontal="center" vertical="center" textRotation="90" wrapText="1"/>
    </xf>
    <xf numFmtId="0" fontId="5" fillId="19" borderId="28" xfId="0" applyFont="1" applyFill="1" applyBorder="1" applyAlignment="1" applyProtection="1">
      <alignment horizontal="center" vertical="center" textRotation="90" wrapText="1"/>
    </xf>
    <xf numFmtId="0" fontId="6" fillId="0" borderId="38" xfId="0" applyFont="1" applyFill="1" applyBorder="1" applyAlignment="1" applyProtection="1">
      <alignment horizontal="center" vertical="center" wrapText="1"/>
    </xf>
    <xf numFmtId="0" fontId="6" fillId="0" borderId="46"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wrapText="1"/>
    </xf>
    <xf numFmtId="0" fontId="6" fillId="0" borderId="47" xfId="0" applyFont="1" applyFill="1" applyBorder="1" applyAlignment="1" applyProtection="1">
      <alignment horizontal="center" vertical="center" wrapText="1"/>
    </xf>
    <xf numFmtId="0" fontId="90" fillId="0" borderId="15" xfId="0" applyFont="1" applyFill="1" applyBorder="1" applyAlignment="1" applyProtection="1">
      <alignment horizontal="left" vertical="center" wrapText="1"/>
    </xf>
    <xf numFmtId="0" fontId="6" fillId="0" borderId="40" xfId="0" applyFont="1" applyFill="1" applyBorder="1" applyAlignment="1" applyProtection="1">
      <alignment horizontal="center" vertical="center" wrapText="1"/>
    </xf>
    <xf numFmtId="0" fontId="6" fillId="0" borderId="45" xfId="0" applyFont="1" applyFill="1" applyBorder="1" applyAlignment="1" applyProtection="1">
      <alignment horizontal="center" vertical="center" wrapText="1"/>
    </xf>
    <xf numFmtId="0" fontId="77" fillId="0" borderId="15" xfId="0" applyFont="1" applyFill="1" applyBorder="1" applyAlignment="1" applyProtection="1">
      <alignment horizontal="left" vertical="center" wrapText="1"/>
    </xf>
    <xf numFmtId="0" fontId="49" fillId="0" borderId="15" xfId="0" applyFont="1" applyFill="1" applyBorder="1" applyAlignment="1" applyProtection="1">
      <alignment horizontal="left" vertical="center" wrapText="1"/>
    </xf>
    <xf numFmtId="0" fontId="33" fillId="0" borderId="15"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xf>
    <xf numFmtId="0" fontId="43" fillId="0" borderId="16" xfId="0" applyFont="1" applyFill="1" applyBorder="1" applyAlignment="1" applyProtection="1">
      <alignment horizontal="center" vertical="center" wrapText="1"/>
    </xf>
    <xf numFmtId="0" fontId="43" fillId="0" borderId="29" xfId="0" applyFont="1" applyFill="1" applyBorder="1" applyAlignment="1" applyProtection="1">
      <alignment horizontal="center" vertical="center" wrapText="1"/>
    </xf>
    <xf numFmtId="0" fontId="22" fillId="0" borderId="40" xfId="0" applyFont="1" applyBorder="1" applyAlignment="1" applyProtection="1">
      <alignment horizontal="center" wrapText="1"/>
    </xf>
    <xf numFmtId="0" fontId="22" fillId="0" borderId="38" xfId="0" applyFont="1" applyBorder="1" applyAlignment="1" applyProtection="1">
      <alignment horizontal="center" wrapText="1"/>
    </xf>
    <xf numFmtId="0" fontId="22" fillId="0" borderId="46" xfId="0" applyFont="1" applyBorder="1" applyAlignment="1" applyProtection="1">
      <alignment horizontal="center" wrapText="1"/>
    </xf>
    <xf numFmtId="0" fontId="22" fillId="0" borderId="94" xfId="0" applyFont="1" applyBorder="1" applyAlignment="1" applyProtection="1">
      <alignment horizontal="center" wrapText="1"/>
    </xf>
    <xf numFmtId="0" fontId="22" fillId="0" borderId="0" xfId="0" applyFont="1" applyBorder="1" applyAlignment="1" applyProtection="1">
      <alignment horizontal="center" wrapText="1"/>
    </xf>
    <xf numFmtId="0" fontId="22" fillId="0" borderId="95" xfId="0" applyFont="1" applyBorder="1" applyAlignment="1" applyProtection="1">
      <alignment horizontal="center" wrapText="1"/>
    </xf>
    <xf numFmtId="0" fontId="22" fillId="0" borderId="128" xfId="0" applyFont="1" applyBorder="1" applyAlignment="1" applyProtection="1">
      <alignment horizontal="center" wrapText="1"/>
    </xf>
    <xf numFmtId="0" fontId="22" fillId="0" borderId="129" xfId="0" applyFont="1" applyBorder="1" applyAlignment="1" applyProtection="1">
      <alignment horizontal="center" wrapText="1"/>
    </xf>
    <xf numFmtId="0" fontId="22" fillId="0" borderId="131" xfId="0" applyFont="1" applyBorder="1" applyAlignment="1" applyProtection="1">
      <alignment horizontal="center" wrapText="1"/>
    </xf>
    <xf numFmtId="0" fontId="47" fillId="0" borderId="15" xfId="0" applyFont="1" applyFill="1" applyBorder="1" applyAlignment="1" applyProtection="1">
      <alignment horizontal="left" vertical="center" wrapText="1"/>
    </xf>
    <xf numFmtId="0" fontId="55" fillId="0" borderId="15" xfId="0" applyFont="1" applyFill="1" applyBorder="1" applyAlignment="1" applyProtection="1">
      <alignment horizontal="left" vertical="center" wrapText="1"/>
    </xf>
    <xf numFmtId="0" fontId="33" fillId="0" borderId="15" xfId="0" applyFont="1" applyFill="1" applyBorder="1" applyAlignment="1" applyProtection="1">
      <alignment horizontal="left" vertical="center" wrapText="1"/>
    </xf>
    <xf numFmtId="0" fontId="43" fillId="0" borderId="15" xfId="0" applyFont="1" applyFill="1" applyBorder="1" applyAlignment="1" applyProtection="1">
      <alignment horizontal="left" vertical="center" wrapText="1"/>
    </xf>
    <xf numFmtId="0" fontId="87" fillId="0" borderId="38" xfId="0" applyFont="1" applyFill="1" applyBorder="1" applyAlignment="1" applyProtection="1">
      <alignment horizontal="center" vertical="center" wrapText="1"/>
    </xf>
    <xf numFmtId="0" fontId="87" fillId="0" borderId="46" xfId="0" applyFont="1" applyFill="1" applyBorder="1" applyAlignment="1" applyProtection="1">
      <alignment horizontal="center" vertical="center" wrapText="1"/>
    </xf>
    <xf numFmtId="0" fontId="87" fillId="0" borderId="129" xfId="0" applyFont="1" applyFill="1" applyBorder="1" applyAlignment="1" applyProtection="1">
      <alignment horizontal="center" vertical="center" wrapText="1"/>
    </xf>
    <xf numFmtId="0" fontId="87" fillId="0" borderId="131" xfId="0" applyFont="1" applyFill="1" applyBorder="1" applyAlignment="1" applyProtection="1">
      <alignment horizontal="center" vertical="center" wrapText="1"/>
    </xf>
    <xf numFmtId="0" fontId="43" fillId="0" borderId="17" xfId="0" applyFont="1" applyFill="1" applyBorder="1" applyAlignment="1" applyProtection="1">
      <alignment horizontal="left" vertical="center" wrapText="1"/>
    </xf>
    <xf numFmtId="0" fontId="36" fillId="0" borderId="15" xfId="0" applyFont="1" applyFill="1" applyBorder="1" applyAlignment="1" applyProtection="1">
      <alignment horizontal="left" vertical="center" wrapText="1"/>
    </xf>
    <xf numFmtId="2" fontId="48" fillId="0" borderId="15" xfId="0" applyNumberFormat="1"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xf>
    <xf numFmtId="0" fontId="25" fillId="0" borderId="25" xfId="0" applyFont="1" applyFill="1" applyBorder="1" applyAlignment="1" applyProtection="1">
      <alignment horizontal="center" vertical="center" wrapText="1"/>
    </xf>
    <xf numFmtId="0" fontId="25" fillId="0"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textRotation="90" wrapText="1"/>
    </xf>
    <xf numFmtId="0" fontId="276" fillId="0" borderId="15" xfId="0" applyFont="1" applyFill="1" applyBorder="1" applyAlignment="1" applyProtection="1">
      <alignment horizontal="center" vertical="center" textRotation="90" wrapText="1"/>
    </xf>
    <xf numFmtId="0" fontId="80" fillId="0" borderId="15" xfId="0" applyFont="1" applyFill="1" applyBorder="1" applyAlignment="1" applyProtection="1">
      <alignment horizontal="center" vertical="center" textRotation="90" wrapText="1"/>
    </xf>
    <xf numFmtId="0" fontId="83" fillId="0" borderId="1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protection hidden="1"/>
    </xf>
    <xf numFmtId="0" fontId="276" fillId="2" borderId="15" xfId="0" applyFont="1" applyFill="1" applyBorder="1" applyAlignment="1" applyProtection="1">
      <alignment horizontal="center" vertical="center" wrapText="1"/>
      <protection hidden="1"/>
    </xf>
    <xf numFmtId="0" fontId="33" fillId="2" borderId="15" xfId="0" applyFont="1" applyFill="1" applyBorder="1" applyAlignment="1" applyProtection="1">
      <alignment horizontal="center" vertical="center" textRotation="90" wrapText="1"/>
    </xf>
    <xf numFmtId="0" fontId="9" fillId="0" borderId="15"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textRotation="90" wrapText="1"/>
    </xf>
    <xf numFmtId="0" fontId="284" fillId="0" borderId="15" xfId="0" applyFont="1" applyFill="1" applyBorder="1" applyAlignment="1" applyProtection="1">
      <alignment horizontal="center" vertical="center" textRotation="90" wrapText="1"/>
    </xf>
    <xf numFmtId="0" fontId="5" fillId="0" borderId="139" xfId="0" applyFont="1" applyFill="1" applyBorder="1" applyAlignment="1" applyProtection="1">
      <alignment horizontal="center" vertical="center" wrapText="1"/>
    </xf>
    <xf numFmtId="0" fontId="5" fillId="0" borderId="140" xfId="0" applyFont="1" applyFill="1" applyBorder="1" applyAlignment="1" applyProtection="1">
      <alignment horizontal="center" vertical="center" wrapText="1"/>
    </xf>
    <xf numFmtId="0" fontId="5" fillId="0" borderId="141" xfId="0" applyFont="1" applyFill="1" applyBorder="1" applyAlignment="1" applyProtection="1">
      <alignment horizontal="center" vertical="center" wrapText="1"/>
    </xf>
    <xf numFmtId="0" fontId="5" fillId="0" borderId="94"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95" xfId="0" applyFont="1" applyFill="1" applyBorder="1" applyAlignment="1" applyProtection="1">
      <alignment horizontal="center" vertical="center" wrapText="1"/>
    </xf>
    <xf numFmtId="0" fontId="5" fillId="0" borderId="45" xfId="0" applyFont="1" applyFill="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5" fillId="0" borderId="47"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38" fillId="0" borderId="17" xfId="0" applyFont="1" applyFill="1" applyBorder="1" applyAlignment="1" applyProtection="1">
      <alignment horizontal="center" vertical="center" wrapText="1"/>
    </xf>
    <xf numFmtId="0" fontId="11" fillId="0" borderId="15" xfId="0" applyFont="1" applyBorder="1" applyAlignment="1" applyProtection="1">
      <alignment horizontal="center" wrapText="1"/>
    </xf>
    <xf numFmtId="0" fontId="38" fillId="0" borderId="15" xfId="0" applyFont="1" applyFill="1" applyBorder="1" applyAlignment="1" applyProtection="1">
      <alignment horizontal="center" vertical="center" wrapText="1"/>
    </xf>
    <xf numFmtId="0" fontId="52" fillId="0" borderId="15"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xf>
    <xf numFmtId="1" fontId="62" fillId="0" borderId="15" xfId="0" applyNumberFormat="1"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xf>
    <xf numFmtId="0" fontId="5" fillId="0" borderId="25" xfId="0" applyFont="1" applyFill="1" applyBorder="1" applyAlignment="1" applyProtection="1">
      <alignment horizontal="center" wrapText="1"/>
    </xf>
    <xf numFmtId="0" fontId="40" fillId="0" borderId="15" xfId="0" applyFont="1" applyFill="1" applyBorder="1" applyAlignment="1" applyProtection="1">
      <alignment horizontal="center" vertical="center" textRotation="90" wrapText="1"/>
    </xf>
    <xf numFmtId="0" fontId="44" fillId="2" borderId="15" xfId="0" applyFont="1" applyFill="1" applyBorder="1" applyAlignment="1" applyProtection="1">
      <alignment horizontal="center" vertical="center" textRotation="90" wrapText="1"/>
    </xf>
    <xf numFmtId="0" fontId="16" fillId="0" borderId="25" xfId="0" applyFont="1" applyFill="1" applyBorder="1" applyAlignment="1" applyProtection="1">
      <alignment horizontal="center" wrapText="1"/>
    </xf>
    <xf numFmtId="0" fontId="43" fillId="0" borderId="15" xfId="0" applyFont="1" applyFill="1" applyBorder="1" applyAlignment="1" applyProtection="1">
      <alignment horizontal="center" vertical="center" textRotation="90" wrapText="1"/>
    </xf>
    <xf numFmtId="0" fontId="153" fillId="9" borderId="54" xfId="0" applyFont="1" applyFill="1" applyBorder="1" applyAlignment="1" applyProtection="1">
      <alignment horizontal="center" vertical="center" wrapText="1"/>
    </xf>
    <xf numFmtId="0" fontId="153" fillId="9" borderId="15" xfId="0" applyFont="1" applyFill="1" applyBorder="1" applyAlignment="1" applyProtection="1">
      <alignment horizontal="center" vertical="center" wrapText="1"/>
    </xf>
    <xf numFmtId="0" fontId="176" fillId="0" borderId="15" xfId="0" applyFont="1" applyFill="1" applyBorder="1" applyAlignment="1" applyProtection="1">
      <alignment horizontal="center" vertical="center" wrapText="1"/>
    </xf>
    <xf numFmtId="0" fontId="50" fillId="0" borderId="15" xfId="0" applyNumberFormat="1" applyFont="1" applyFill="1" applyBorder="1" applyAlignment="1" applyProtection="1">
      <alignment horizontal="center" vertical="center" wrapText="1"/>
    </xf>
    <xf numFmtId="0" fontId="5" fillId="0" borderId="89" xfId="0" applyFont="1" applyFill="1" applyBorder="1" applyAlignment="1" applyProtection="1">
      <alignment horizontal="center" wrapText="1"/>
    </xf>
    <xf numFmtId="0" fontId="80" fillId="0" borderId="54"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61" fillId="2" borderId="54" xfId="1" applyFill="1" applyBorder="1" applyAlignment="1" applyProtection="1">
      <alignment horizontal="center" vertical="center" wrapText="1"/>
    </xf>
    <xf numFmtId="0" fontId="61" fillId="2" borderId="15" xfId="1" applyFill="1" applyBorder="1" applyAlignment="1" applyProtection="1">
      <alignment horizontal="center" vertical="center" wrapText="1"/>
    </xf>
    <xf numFmtId="0" fontId="280" fillId="0" borderId="15" xfId="0" applyFont="1" applyFill="1" applyBorder="1" applyAlignment="1" applyProtection="1">
      <alignment horizontal="center" vertical="center" wrapText="1"/>
    </xf>
    <xf numFmtId="0" fontId="286" fillId="0" borderId="15"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xf>
    <xf numFmtId="0" fontId="287" fillId="0" borderId="15" xfId="0" applyFont="1" applyFill="1" applyBorder="1" applyAlignment="1" applyProtection="1">
      <alignment horizontal="center" vertical="center" wrapText="1"/>
    </xf>
    <xf numFmtId="0" fontId="92" fillId="0" borderId="15" xfId="0" applyFont="1" applyFill="1" applyBorder="1" applyAlignment="1" applyProtection="1">
      <alignment horizontal="left" vertical="center" wrapText="1"/>
    </xf>
    <xf numFmtId="0" fontId="172" fillId="0" borderId="15" xfId="0" applyNumberFormat="1"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50" fillId="0" borderId="15" xfId="0" applyFont="1" applyFill="1" applyBorder="1" applyAlignment="1" applyProtection="1">
      <alignment horizontal="center" vertical="center" wrapText="1"/>
    </xf>
    <xf numFmtId="0" fontId="50" fillId="0" borderId="22" xfId="0" applyFont="1" applyFill="1" applyBorder="1" applyAlignment="1" applyProtection="1">
      <alignment horizontal="center" vertical="center" wrapText="1"/>
    </xf>
    <xf numFmtId="0" fontId="33" fillId="0" borderId="54" xfId="0" applyFont="1" applyFill="1" applyBorder="1" applyAlignment="1" applyProtection="1">
      <alignment horizontal="center" vertical="center" textRotation="90" wrapText="1"/>
    </xf>
    <xf numFmtId="0" fontId="172" fillId="0" borderId="15" xfId="0" applyFont="1" applyFill="1" applyBorder="1" applyAlignment="1" applyProtection="1">
      <alignment horizontal="center" vertical="center" wrapText="1"/>
    </xf>
    <xf numFmtId="0" fontId="154" fillId="0" borderId="15" xfId="0" applyFont="1" applyFill="1" applyBorder="1" applyAlignment="1" applyProtection="1">
      <alignment horizontal="left" vertical="center" wrapText="1"/>
    </xf>
    <xf numFmtId="0" fontId="91" fillId="0" borderId="15" xfId="0" applyFont="1" applyFill="1" applyBorder="1" applyAlignment="1" applyProtection="1">
      <alignment horizontal="left" vertical="center" wrapText="1"/>
    </xf>
    <xf numFmtId="0" fontId="91" fillId="0" borderId="16" xfId="0" applyFont="1" applyFill="1" applyBorder="1" applyAlignment="1" applyProtection="1">
      <alignment horizontal="right" vertical="center" wrapText="1"/>
    </xf>
    <xf numFmtId="0" fontId="91" fillId="0" borderId="29" xfId="0" applyFont="1" applyFill="1" applyBorder="1" applyAlignment="1" applyProtection="1">
      <alignment horizontal="right" vertical="center" wrapText="1"/>
    </xf>
    <xf numFmtId="0" fontId="91" fillId="0" borderId="30" xfId="0" applyFont="1" applyFill="1" applyBorder="1" applyAlignment="1" applyProtection="1">
      <alignment horizontal="right" vertical="center" wrapText="1"/>
    </xf>
    <xf numFmtId="0" fontId="43" fillId="0" borderId="16" xfId="0" applyFont="1" applyFill="1" applyBorder="1" applyAlignment="1" applyProtection="1">
      <alignment horizontal="right" vertical="center" wrapText="1"/>
    </xf>
    <xf numFmtId="0" fontId="43" fillId="0" borderId="29" xfId="0" applyFont="1" applyFill="1" applyBorder="1" applyAlignment="1" applyProtection="1">
      <alignment horizontal="right" vertical="center" wrapText="1"/>
    </xf>
    <xf numFmtId="0" fontId="43" fillId="0" borderId="30" xfId="0" applyFont="1" applyFill="1" applyBorder="1" applyAlignment="1" applyProtection="1">
      <alignment horizontal="right" vertical="center" wrapText="1"/>
    </xf>
    <xf numFmtId="0" fontId="163" fillId="0" borderId="16" xfId="0" applyFont="1" applyFill="1" applyBorder="1" applyAlignment="1" applyProtection="1">
      <alignment horizontal="right" vertical="center" wrapText="1"/>
    </xf>
    <xf numFmtId="0" fontId="163" fillId="0" borderId="29" xfId="0" applyFont="1" applyFill="1" applyBorder="1" applyAlignment="1" applyProtection="1">
      <alignment horizontal="right" vertical="center" wrapText="1"/>
    </xf>
    <xf numFmtId="0" fontId="163" fillId="0" borderId="30" xfId="0" applyFont="1" applyFill="1" applyBorder="1" applyAlignment="1" applyProtection="1">
      <alignment horizontal="right" vertical="center" wrapText="1"/>
    </xf>
    <xf numFmtId="0" fontId="110" fillId="0" borderId="16" xfId="0" applyFont="1" applyFill="1" applyBorder="1" applyAlignment="1" applyProtection="1">
      <alignment horizontal="right" vertical="center" wrapText="1"/>
    </xf>
    <xf numFmtId="0" fontId="110" fillId="0" borderId="29" xfId="0" applyFont="1" applyFill="1" applyBorder="1" applyAlignment="1" applyProtection="1">
      <alignment horizontal="right" vertical="center" wrapText="1"/>
    </xf>
    <xf numFmtId="0" fontId="110" fillId="0" borderId="30" xfId="0" applyFont="1" applyFill="1" applyBorder="1" applyAlignment="1" applyProtection="1">
      <alignment horizontal="right" vertical="center" wrapText="1"/>
    </xf>
    <xf numFmtId="0" fontId="43" fillId="0" borderId="168" xfId="0" applyFont="1" applyFill="1" applyBorder="1" applyAlignment="1" applyProtection="1">
      <alignment horizontal="right" vertical="center" wrapText="1"/>
    </xf>
    <xf numFmtId="0" fontId="43" fillId="0" borderId="169" xfId="0" applyFont="1" applyFill="1" applyBorder="1" applyAlignment="1" applyProtection="1">
      <alignment horizontal="right" vertical="center" wrapText="1"/>
    </xf>
    <xf numFmtId="0" fontId="43" fillId="0" borderId="170" xfId="0" applyFont="1" applyFill="1" applyBorder="1" applyAlignment="1" applyProtection="1">
      <alignment horizontal="right" vertical="center" wrapText="1"/>
    </xf>
    <xf numFmtId="2" fontId="95" fillId="0" borderId="15" xfId="0" applyNumberFormat="1" applyFont="1" applyFill="1" applyBorder="1" applyAlignment="1" applyProtection="1">
      <alignment horizontal="center" vertical="center" wrapText="1"/>
    </xf>
    <xf numFmtId="0" fontId="38" fillId="0" borderId="15" xfId="0" applyFont="1" applyFill="1" applyBorder="1" applyAlignment="1" applyProtection="1">
      <alignment horizontal="center" vertical="center"/>
    </xf>
    <xf numFmtId="2" fontId="94" fillId="0" borderId="15" xfId="0" applyNumberFormat="1" applyFont="1" applyFill="1" applyBorder="1" applyAlignment="1" applyProtection="1">
      <alignment horizontal="center" vertical="center" wrapText="1"/>
    </xf>
    <xf numFmtId="0" fontId="110" fillId="0" borderId="15" xfId="0" applyFont="1" applyFill="1" applyBorder="1" applyAlignment="1" applyProtection="1">
      <alignment horizontal="center" vertical="center" wrapText="1"/>
    </xf>
    <xf numFmtId="0" fontId="53" fillId="0" borderId="15" xfId="0" applyFont="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73" fillId="0" borderId="40" xfId="0" applyFont="1" applyFill="1" applyBorder="1" applyAlignment="1" applyProtection="1">
      <alignment horizontal="center" vertical="center" wrapText="1"/>
    </xf>
    <xf numFmtId="0" fontId="73" fillId="0" borderId="38"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39" xfId="0" applyFont="1" applyFill="1" applyBorder="1" applyAlignment="1" applyProtection="1">
      <alignment horizontal="center" vertical="center" wrapText="1"/>
    </xf>
    <xf numFmtId="0" fontId="87" fillId="0" borderId="40" xfId="0" applyFont="1" applyFill="1" applyBorder="1" applyAlignment="1" applyProtection="1">
      <alignment horizontal="center" vertical="center" wrapText="1"/>
    </xf>
    <xf numFmtId="0" fontId="87" fillId="0" borderId="128" xfId="0" applyFont="1" applyFill="1" applyBorder="1" applyAlignment="1" applyProtection="1">
      <alignment horizontal="center" vertical="center" wrapText="1"/>
    </xf>
    <xf numFmtId="0" fontId="58" fillId="0" borderId="15" xfId="0" applyFont="1" applyFill="1" applyBorder="1" applyAlignment="1" applyProtection="1">
      <alignment horizontal="center" vertical="center" wrapText="1"/>
    </xf>
    <xf numFmtId="0" fontId="88" fillId="0" borderId="40" xfId="0" applyFont="1" applyFill="1" applyBorder="1" applyAlignment="1" applyProtection="1">
      <alignment horizontal="center" vertical="center" wrapText="1"/>
    </xf>
    <xf numFmtId="0" fontId="88" fillId="0" borderId="38" xfId="0" applyFont="1" applyFill="1" applyBorder="1" applyAlignment="1" applyProtection="1">
      <alignment horizontal="center" vertical="center" wrapText="1"/>
    </xf>
    <xf numFmtId="0" fontId="88" fillId="0" borderId="45" xfId="0" applyFont="1" applyFill="1" applyBorder="1" applyAlignment="1" applyProtection="1">
      <alignment horizontal="center" vertical="center" wrapText="1"/>
    </xf>
    <xf numFmtId="0" fontId="88" fillId="0" borderId="39" xfId="0" applyFont="1" applyFill="1" applyBorder="1" applyAlignment="1" applyProtection="1">
      <alignment horizontal="center" vertical="center" wrapText="1"/>
    </xf>
    <xf numFmtId="0" fontId="75" fillId="0" borderId="40" xfId="0" applyFont="1" applyFill="1" applyBorder="1" applyAlignment="1" applyProtection="1">
      <alignment horizontal="center" vertical="center" wrapText="1"/>
    </xf>
    <xf numFmtId="0" fontId="75" fillId="0" borderId="38" xfId="0" applyFont="1" applyFill="1" applyBorder="1" applyAlignment="1" applyProtection="1">
      <alignment horizontal="center" vertical="center" wrapText="1"/>
    </xf>
    <xf numFmtId="0" fontId="75" fillId="0" borderId="45" xfId="0" applyFont="1" applyFill="1" applyBorder="1" applyAlignment="1" applyProtection="1">
      <alignment horizontal="center" vertical="center" wrapText="1"/>
    </xf>
    <xf numFmtId="0" fontId="75" fillId="0" borderId="39"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52" fillId="0" borderId="17" xfId="0" applyFont="1" applyFill="1" applyBorder="1" applyAlignment="1" applyProtection="1">
      <alignment horizontal="center" vertical="center" wrapText="1"/>
    </xf>
    <xf numFmtId="0" fontId="5" fillId="0" borderId="43"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42"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5" fillId="0" borderId="18"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6" fillId="5" borderId="15" xfId="0" applyFont="1" applyFill="1" applyBorder="1" applyAlignment="1" applyProtection="1">
      <alignment horizontal="center" textRotation="90" wrapText="1"/>
    </xf>
    <xf numFmtId="0" fontId="6" fillId="0" borderId="22" xfId="0" applyFont="1" applyFill="1" applyBorder="1" applyAlignment="1" applyProtection="1">
      <alignment horizontal="center" vertical="center" wrapText="1"/>
    </xf>
    <xf numFmtId="0" fontId="120" fillId="4" borderId="15" xfId="1"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175" fillId="17" borderId="16" xfId="1" applyFont="1" applyFill="1" applyBorder="1" applyAlignment="1" applyProtection="1">
      <alignment horizontal="center" vertical="center" wrapText="1"/>
    </xf>
    <xf numFmtId="0" fontId="175" fillId="17" borderId="29" xfId="1" applyFont="1" applyFill="1" applyBorder="1" applyAlignment="1" applyProtection="1">
      <alignment horizontal="center" vertical="center" wrapText="1"/>
    </xf>
    <xf numFmtId="0" fontId="175" fillId="17" borderId="30" xfId="1" applyFont="1" applyFill="1" applyBorder="1" applyAlignment="1" applyProtection="1">
      <alignment horizontal="center" vertical="center" wrapText="1"/>
    </xf>
    <xf numFmtId="0" fontId="101" fillId="0" borderId="15" xfId="1" applyFont="1" applyFill="1" applyBorder="1" applyAlignment="1" applyProtection="1">
      <alignment horizontal="center" vertical="center" wrapText="1"/>
    </xf>
    <xf numFmtId="0" fontId="7" fillId="5" borderId="15" xfId="0" applyFont="1" applyFill="1" applyBorder="1" applyAlignment="1" applyProtection="1">
      <alignment horizontal="center" vertical="center" wrapText="1"/>
    </xf>
    <xf numFmtId="0" fontId="45" fillId="0" borderId="15" xfId="0" applyFont="1" applyFill="1" applyBorder="1" applyAlignment="1" applyProtection="1">
      <alignment horizontal="center" vertical="center" textRotation="90" wrapText="1"/>
    </xf>
    <xf numFmtId="0" fontId="61" fillId="0" borderId="15" xfId="1" applyFill="1" applyBorder="1" applyAlignment="1" applyProtection="1">
      <alignment horizontal="center" wrapText="1"/>
    </xf>
    <xf numFmtId="0" fontId="33" fillId="0" borderId="19" xfId="0" applyFont="1" applyFill="1" applyBorder="1" applyAlignment="1" applyProtection="1">
      <alignment horizontal="center" vertical="center" wrapText="1"/>
    </xf>
    <xf numFmtId="0" fontId="33" fillId="0" borderId="28"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157" xfId="0" applyFont="1" applyFill="1" applyBorder="1" applyAlignment="1" applyProtection="1">
      <alignment horizontal="center" vertical="center" wrapText="1"/>
    </xf>
    <xf numFmtId="0" fontId="28" fillId="0" borderId="45"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44" fillId="0" borderId="16" xfId="0" applyFont="1" applyFill="1" applyBorder="1" applyAlignment="1" applyProtection="1">
      <alignment horizontal="center" vertical="center" wrapText="1"/>
    </xf>
    <xf numFmtId="0" fontId="44" fillId="0" borderId="30" xfId="0" applyFont="1" applyFill="1" applyBorder="1" applyAlignment="1" applyProtection="1">
      <alignment horizontal="center" vertical="center" wrapText="1"/>
    </xf>
    <xf numFmtId="0" fontId="183" fillId="0" borderId="1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xf>
    <xf numFmtId="0" fontId="225" fillId="0" borderId="0" xfId="0" applyFont="1" applyAlignment="1" applyProtection="1">
      <alignment horizontal="center" vertical="center"/>
    </xf>
    <xf numFmtId="0" fontId="225" fillId="0" borderId="142" xfId="0" applyFont="1" applyBorder="1" applyAlignment="1" applyProtection="1">
      <alignment horizontal="center" vertical="center"/>
    </xf>
    <xf numFmtId="0" fontId="58" fillId="0" borderId="89" xfId="0" applyFont="1" applyFill="1" applyBorder="1" applyAlignment="1" applyProtection="1">
      <alignment horizontal="center" vertical="center" wrapText="1"/>
    </xf>
    <xf numFmtId="0" fontId="58" fillId="0" borderId="25" xfId="0" applyFont="1" applyFill="1" applyBorder="1" applyAlignment="1" applyProtection="1">
      <alignment horizontal="center" vertical="center" wrapText="1"/>
    </xf>
    <xf numFmtId="0" fontId="58" fillId="0" borderId="85" xfId="0" applyFont="1" applyFill="1" applyBorder="1" applyAlignment="1" applyProtection="1">
      <alignment horizontal="center" vertical="center" wrapText="1"/>
    </xf>
    <xf numFmtId="0" fontId="173" fillId="0" borderId="54" xfId="0" applyFont="1" applyFill="1" applyBorder="1" applyAlignment="1" applyProtection="1">
      <alignment horizontal="center" vertical="center" wrapText="1"/>
    </xf>
    <xf numFmtId="0" fontId="173" fillId="0" borderId="15" xfId="0" applyFont="1" applyFill="1" applyBorder="1" applyAlignment="1" applyProtection="1">
      <alignment horizontal="center" vertical="center" wrapText="1"/>
    </xf>
    <xf numFmtId="0" fontId="173" fillId="0" borderId="22" xfId="0" applyFont="1" applyFill="1" applyBorder="1" applyAlignment="1" applyProtection="1">
      <alignment horizontal="center" vertical="center" wrapText="1"/>
    </xf>
    <xf numFmtId="0" fontId="10" fillId="15" borderId="54" xfId="1" applyFont="1" applyFill="1" applyBorder="1" applyAlignment="1" applyProtection="1">
      <alignment horizontal="center" vertical="center" wrapText="1"/>
    </xf>
    <xf numFmtId="0" fontId="10" fillId="15" borderId="15" xfId="1" applyFont="1" applyFill="1" applyBorder="1" applyAlignment="1" applyProtection="1">
      <alignment horizontal="center" vertical="center" wrapText="1"/>
    </xf>
    <xf numFmtId="0" fontId="10" fillId="15" borderId="22" xfId="1" applyFont="1" applyFill="1" applyBorder="1" applyAlignment="1" applyProtection="1">
      <alignment horizontal="center" vertical="center" wrapText="1"/>
    </xf>
    <xf numFmtId="0" fontId="185" fillId="0" borderId="54" xfId="0" applyFont="1" applyFill="1" applyBorder="1" applyAlignment="1" applyProtection="1">
      <alignment horizontal="center" vertical="center" wrapText="1"/>
    </xf>
    <xf numFmtId="0" fontId="185" fillId="0" borderId="15" xfId="0" applyFont="1" applyFill="1" applyBorder="1" applyAlignment="1" applyProtection="1">
      <alignment horizontal="center" vertical="center" wrapText="1"/>
    </xf>
    <xf numFmtId="14" fontId="185" fillId="0" borderId="15" xfId="0" applyNumberFormat="1" applyFont="1" applyFill="1" applyBorder="1" applyAlignment="1" applyProtection="1">
      <alignment horizontal="center" vertical="center" wrapText="1"/>
    </xf>
    <xf numFmtId="14" fontId="185" fillId="0" borderId="22" xfId="0" applyNumberFormat="1"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8" fillId="0" borderId="19" xfId="0" applyFont="1" applyFill="1" applyBorder="1" applyAlignment="1" applyProtection="1">
      <alignment horizontal="center" vertical="center" wrapText="1"/>
    </xf>
    <xf numFmtId="0" fontId="58" fillId="0" borderId="27" xfId="0" applyFont="1" applyFill="1" applyBorder="1" applyAlignment="1" applyProtection="1">
      <alignment horizontal="center" vertical="center" wrapText="1"/>
    </xf>
    <xf numFmtId="0" fontId="54" fillId="0" borderId="19" xfId="0" applyFont="1" applyFill="1" applyBorder="1" applyAlignment="1" applyProtection="1">
      <alignment horizontal="center" vertical="center" wrapText="1"/>
    </xf>
    <xf numFmtId="0" fontId="54" fillId="0" borderId="27" xfId="0" applyFont="1" applyFill="1" applyBorder="1" applyAlignment="1" applyProtection="1">
      <alignment horizontal="center" vertical="center" wrapText="1"/>
    </xf>
    <xf numFmtId="0" fontId="86" fillId="0" borderId="15"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6" fillId="5" borderId="34" xfId="0" applyFont="1" applyFill="1" applyBorder="1" applyAlignment="1" applyProtection="1">
      <alignment horizontal="center" textRotation="90" wrapText="1"/>
    </xf>
    <xf numFmtId="0" fontId="62" fillId="0" borderId="3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xf>
    <xf numFmtId="0" fontId="54" fillId="0" borderId="155" xfId="0" applyFont="1" applyFill="1" applyBorder="1" applyAlignment="1" applyProtection="1">
      <alignment horizontal="center" vertical="center" wrapText="1"/>
    </xf>
    <xf numFmtId="0" fontId="54" fillId="0" borderId="156" xfId="0" applyFont="1" applyFill="1" applyBorder="1" applyAlignment="1" applyProtection="1">
      <alignment horizontal="center" vertical="center" wrapText="1"/>
    </xf>
    <xf numFmtId="0" fontId="54" fillId="0" borderId="157" xfId="0" applyFont="1" applyFill="1" applyBorder="1" applyAlignment="1" applyProtection="1">
      <alignment horizontal="center" vertical="center" wrapText="1"/>
    </xf>
    <xf numFmtId="0" fontId="183" fillId="0" borderId="157" xfId="0" applyFont="1" applyFill="1" applyBorder="1" applyAlignment="1" applyProtection="1">
      <alignment horizontal="center" vertical="center" wrapText="1"/>
    </xf>
    <xf numFmtId="0" fontId="175" fillId="0" borderId="156" xfId="0" applyFont="1" applyBorder="1" applyAlignment="1">
      <alignment horizontal="center" vertical="center"/>
    </xf>
    <xf numFmtId="0" fontId="112" fillId="0" borderId="15" xfId="0" applyFont="1" applyFill="1" applyBorder="1" applyAlignment="1" applyProtection="1">
      <alignment horizontal="center" vertical="center"/>
    </xf>
    <xf numFmtId="0" fontId="112" fillId="0" borderId="156" xfId="0" applyFont="1" applyFill="1" applyBorder="1" applyAlignment="1" applyProtection="1">
      <alignment horizontal="center" vertical="center"/>
    </xf>
    <xf numFmtId="0" fontId="157" fillId="0" borderId="63" xfId="0" applyFont="1" applyBorder="1" applyAlignment="1" applyProtection="1">
      <alignment horizontal="center" vertical="center"/>
    </xf>
    <xf numFmtId="0" fontId="157" fillId="0" borderId="61" xfId="0" applyFont="1" applyBorder="1" applyAlignment="1" applyProtection="1">
      <alignment horizontal="center" vertical="center"/>
    </xf>
    <xf numFmtId="0" fontId="157" fillId="0" borderId="62" xfId="0" applyFont="1" applyBorder="1" applyAlignment="1" applyProtection="1">
      <alignment horizontal="center" vertical="center"/>
    </xf>
    <xf numFmtId="0" fontId="8" fillId="0" borderId="91" xfId="0" applyFont="1" applyBorder="1" applyAlignment="1">
      <alignment horizontal="center" vertical="center"/>
    </xf>
    <xf numFmtId="0" fontId="0" fillId="0" borderId="61" xfId="0" applyBorder="1" applyAlignment="1">
      <alignment horizontal="center" vertical="center"/>
    </xf>
    <xf numFmtId="0" fontId="0" fillId="0" borderId="93" xfId="0" applyBorder="1" applyAlignment="1">
      <alignment vertical="center"/>
    </xf>
    <xf numFmtId="0" fontId="27" fillId="0" borderId="163" xfId="0" applyFont="1" applyFill="1" applyBorder="1" applyAlignment="1" applyProtection="1">
      <alignment horizontal="center" vertical="center" wrapText="1"/>
    </xf>
    <xf numFmtId="0" fontId="27" fillId="0" borderId="164" xfId="0" applyFont="1" applyFill="1" applyBorder="1" applyAlignment="1" applyProtection="1">
      <alignment horizontal="center" vertical="center" wrapText="1"/>
    </xf>
    <xf numFmtId="0" fontId="27" fillId="0" borderId="165" xfId="0" applyFont="1" applyFill="1" applyBorder="1" applyAlignment="1" applyProtection="1">
      <alignment horizontal="center" vertical="center" wrapText="1"/>
    </xf>
    <xf numFmtId="0" fontId="27" fillId="0" borderId="166"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xf>
    <xf numFmtId="0" fontId="27" fillId="0" borderId="167" xfId="0" applyFont="1" applyFill="1" applyBorder="1" applyAlignment="1" applyProtection="1">
      <alignment horizontal="center" vertical="center" wrapText="1"/>
    </xf>
    <xf numFmtId="0" fontId="124" fillId="0" borderId="16" xfId="0" applyFont="1" applyBorder="1" applyAlignment="1" applyProtection="1">
      <alignment horizontal="center" vertical="center"/>
    </xf>
    <xf numFmtId="0" fontId="124" fillId="0" borderId="30" xfId="0" applyFont="1" applyBorder="1" applyAlignment="1" applyProtection="1">
      <alignment horizontal="center" vertical="center"/>
    </xf>
    <xf numFmtId="0" fontId="80" fillId="11" borderId="161" xfId="0" applyFont="1" applyFill="1" applyBorder="1" applyAlignment="1" applyProtection="1">
      <alignment horizontal="center" vertical="center" wrapText="1"/>
    </xf>
    <xf numFmtId="0" fontId="80" fillId="11" borderId="0" xfId="0" applyFont="1" applyFill="1" applyBorder="1" applyAlignment="1" applyProtection="1">
      <alignment horizontal="center" vertical="center" wrapText="1"/>
    </xf>
    <xf numFmtId="0" fontId="80" fillId="11" borderId="162" xfId="0" applyFont="1" applyFill="1" applyBorder="1" applyAlignment="1" applyProtection="1">
      <alignment horizontal="center" vertical="center" wrapText="1"/>
    </xf>
    <xf numFmtId="0" fontId="123" fillId="0" borderId="15" xfId="0" applyFont="1" applyBorder="1" applyAlignment="1" applyProtection="1">
      <alignment horizontal="center" vertical="center" wrapText="1"/>
    </xf>
    <xf numFmtId="0" fontId="71" fillId="0" borderId="15" xfId="0" applyFont="1" applyBorder="1" applyAlignment="1">
      <alignment horizontal="center" vertical="center" wrapText="1"/>
    </xf>
    <xf numFmtId="0" fontId="0" fillId="0" borderId="15" xfId="0" applyBorder="1" applyAlignment="1">
      <alignment horizontal="center" vertical="center"/>
    </xf>
    <xf numFmtId="0" fontId="0" fillId="0" borderId="21" xfId="0" applyBorder="1" applyAlignment="1">
      <alignment horizontal="center" vertical="center"/>
    </xf>
    <xf numFmtId="0" fontId="37" fillId="11" borderId="100" xfId="0" applyFont="1" applyFill="1" applyBorder="1" applyAlignment="1" applyProtection="1">
      <alignment horizontal="center" vertical="center" wrapText="1"/>
    </xf>
    <xf numFmtId="0" fontId="37" fillId="11" borderId="38" xfId="0" applyFont="1" applyFill="1" applyBorder="1" applyAlignment="1" applyProtection="1">
      <alignment horizontal="center" vertical="center" wrapText="1"/>
    </xf>
    <xf numFmtId="0" fontId="37" fillId="11" borderId="98"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textRotation="90" wrapText="1"/>
    </xf>
    <xf numFmtId="0" fontId="9" fillId="0" borderId="26" xfId="0" applyFont="1" applyFill="1" applyBorder="1" applyAlignment="1" applyProtection="1">
      <alignment horizontal="center" vertical="center" textRotation="90" wrapText="1"/>
    </xf>
    <xf numFmtId="0" fontId="6" fillId="0" borderId="19" xfId="0" applyFont="1" applyFill="1" applyBorder="1" applyAlignment="1" applyProtection="1">
      <alignment horizontal="center" vertical="center" textRotation="90" wrapText="1"/>
    </xf>
    <xf numFmtId="0" fontId="6" fillId="0" borderId="28" xfId="0" applyFont="1" applyFill="1" applyBorder="1" applyAlignment="1" applyProtection="1">
      <alignment horizontal="center" vertical="center" textRotation="90" wrapText="1"/>
    </xf>
    <xf numFmtId="0" fontId="76" fillId="0" borderId="19" xfId="0" applyFont="1" applyBorder="1" applyAlignment="1" applyProtection="1">
      <alignment horizontal="center" vertical="center" wrapText="1"/>
    </xf>
    <xf numFmtId="0" fontId="76" fillId="0" borderId="28" xfId="0" applyFont="1" applyBorder="1" applyAlignment="1" applyProtection="1">
      <alignment horizontal="center" vertical="center" wrapText="1"/>
    </xf>
    <xf numFmtId="0" fontId="75" fillId="0" borderId="15" xfId="0" applyFont="1" applyFill="1" applyBorder="1" applyAlignment="1" applyProtection="1">
      <alignment horizontal="center" vertical="center" wrapText="1"/>
    </xf>
    <xf numFmtId="0" fontId="33" fillId="0" borderId="27" xfId="0"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wrapText="1"/>
    </xf>
    <xf numFmtId="0" fontId="6" fillId="0" borderId="27" xfId="0" applyFont="1" applyFill="1" applyBorder="1" applyAlignment="1" applyProtection="1">
      <alignment horizontal="center" vertical="center" wrapText="1"/>
    </xf>
    <xf numFmtId="0" fontId="18" fillId="0" borderId="146" xfId="0" applyFont="1" applyFill="1" applyBorder="1" applyAlignment="1" applyProtection="1">
      <alignment horizontal="center" vertical="center"/>
    </xf>
    <xf numFmtId="0" fontId="18" fillId="0" borderId="147" xfId="0" applyFont="1" applyFill="1" applyBorder="1" applyAlignment="1" applyProtection="1">
      <alignment horizontal="center" vertical="center"/>
    </xf>
    <xf numFmtId="0" fontId="41" fillId="0" borderId="15" xfId="0" applyFont="1" applyFill="1" applyBorder="1" applyAlignment="1" applyProtection="1">
      <alignment horizontal="right" vertical="center" wrapText="1"/>
    </xf>
    <xf numFmtId="0" fontId="75" fillId="0" borderId="98" xfId="0" applyFont="1" applyFill="1" applyBorder="1" applyAlignment="1" applyProtection="1">
      <alignment horizontal="center" vertical="center" wrapText="1"/>
    </xf>
    <xf numFmtId="0" fontId="75" fillId="0" borderId="96"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75" fillId="0" borderId="99" xfId="0" applyFont="1" applyFill="1" applyBorder="1" applyAlignment="1" applyProtection="1">
      <alignment horizontal="center" vertical="center" wrapText="1"/>
    </xf>
    <xf numFmtId="166" fontId="71" fillId="0" borderId="15" xfId="0" applyNumberFormat="1" applyFont="1" applyBorder="1" applyAlignment="1">
      <alignment horizontal="center" vertical="center" wrapText="1"/>
    </xf>
    <xf numFmtId="0" fontId="71" fillId="0" borderId="23" xfId="0" applyFont="1" applyBorder="1" applyAlignment="1">
      <alignment horizontal="center" vertical="center" wrapText="1"/>
    </xf>
    <xf numFmtId="0" fontId="41" fillId="0" borderId="23" xfId="0" applyFont="1" applyFill="1" applyBorder="1" applyAlignment="1" applyProtection="1">
      <alignment horizontal="right" vertical="center" wrapText="1"/>
    </xf>
    <xf numFmtId="0" fontId="75" fillId="0" borderId="23" xfId="0" applyFont="1" applyFill="1" applyBorder="1" applyAlignment="1" applyProtection="1">
      <alignment horizontal="center" vertical="center" wrapText="1"/>
    </xf>
    <xf numFmtId="0" fontId="75" fillId="0" borderId="101" xfId="0" applyFont="1" applyFill="1" applyBorder="1" applyAlignment="1" applyProtection="1">
      <alignment horizontal="center" vertical="center" wrapText="1"/>
    </xf>
    <xf numFmtId="0" fontId="9" fillId="0" borderId="15" xfId="0" applyFont="1" applyFill="1" applyBorder="1" applyAlignment="1" applyProtection="1">
      <alignment horizontal="right" vertical="center" wrapText="1"/>
    </xf>
    <xf numFmtId="0" fontId="41" fillId="0" borderId="16" xfId="0" applyFont="1" applyFill="1" applyBorder="1" applyAlignment="1" applyProtection="1">
      <alignment horizontal="right" vertical="center" wrapText="1"/>
    </xf>
    <xf numFmtId="0" fontId="41" fillId="0" borderId="29" xfId="0" applyFont="1" applyFill="1" applyBorder="1" applyAlignment="1" applyProtection="1">
      <alignment horizontal="right" vertical="center" wrapText="1"/>
    </xf>
    <xf numFmtId="0" fontId="41" fillId="0" borderId="30" xfId="0" applyFont="1" applyFill="1" applyBorder="1" applyAlignment="1" applyProtection="1">
      <alignment horizontal="right" vertical="center" wrapText="1"/>
    </xf>
    <xf numFmtId="0" fontId="155" fillId="0" borderId="50" xfId="0" applyFont="1" applyBorder="1" applyAlignment="1" applyProtection="1">
      <alignment horizontal="center" vertical="center"/>
    </xf>
    <xf numFmtId="0" fontId="155" fillId="0" borderId="51" xfId="0" applyFont="1" applyBorder="1" applyAlignment="1" applyProtection="1">
      <alignment horizontal="center" vertical="center"/>
    </xf>
    <xf numFmtId="0" fontId="34" fillId="0" borderId="51" xfId="0" applyFont="1" applyBorder="1" applyAlignment="1" applyProtection="1">
      <alignment horizontal="center" vertical="center"/>
    </xf>
    <xf numFmtId="0" fontId="34" fillId="0" borderId="52" xfId="0" applyFont="1" applyBorder="1" applyAlignment="1" applyProtection="1">
      <alignment horizontal="center" vertical="center"/>
    </xf>
    <xf numFmtId="0" fontId="9" fillId="0" borderId="101" xfId="0" applyFont="1" applyFill="1" applyBorder="1" applyAlignment="1" applyProtection="1">
      <alignment horizontal="right" vertical="center" wrapText="1"/>
    </xf>
    <xf numFmtId="0" fontId="156" fillId="0" borderId="101" xfId="0" applyFont="1" applyBorder="1" applyAlignment="1" applyProtection="1">
      <alignment horizontal="right" vertical="center"/>
    </xf>
    <xf numFmtId="0" fontId="6" fillId="0" borderId="15" xfId="0" applyFont="1" applyFill="1" applyBorder="1" applyAlignment="1" applyProtection="1">
      <alignment horizontal="right" vertical="center" wrapText="1"/>
    </xf>
    <xf numFmtId="0" fontId="113" fillId="0" borderId="15" xfId="0" applyFont="1" applyFill="1" applyBorder="1" applyAlignment="1" applyProtection="1">
      <alignment horizontal="right" vertical="center" wrapText="1"/>
    </xf>
    <xf numFmtId="0" fontId="54" fillId="3" borderId="15" xfId="0" applyFont="1" applyFill="1" applyBorder="1" applyAlignment="1" applyProtection="1">
      <alignment horizontal="center" vertical="center" wrapText="1"/>
    </xf>
    <xf numFmtId="0" fontId="97" fillId="10" borderId="15" xfId="0" applyFont="1" applyFill="1" applyBorder="1" applyAlignment="1" applyProtection="1">
      <alignment horizontal="center" vertical="center" wrapText="1"/>
    </xf>
    <xf numFmtId="0" fontId="37" fillId="11" borderId="20" xfId="0" applyFont="1" applyFill="1" applyBorder="1" applyAlignment="1" applyProtection="1">
      <alignment horizontal="center" vertical="center" wrapText="1"/>
    </xf>
    <xf numFmtId="0" fontId="37" fillId="11" borderId="15" xfId="0" applyFont="1" applyFill="1" applyBorder="1" applyAlignment="1" applyProtection="1">
      <alignment horizontal="center" vertical="center" wrapText="1"/>
    </xf>
    <xf numFmtId="0" fontId="37" fillId="11" borderId="21"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textRotation="90" wrapText="1"/>
    </xf>
    <xf numFmtId="0" fontId="1" fillId="0" borderId="19" xfId="0" applyFont="1" applyBorder="1" applyAlignment="1">
      <alignment horizontal="center" vertical="center" wrapText="1"/>
    </xf>
    <xf numFmtId="0" fontId="1" fillId="0" borderId="28" xfId="0" applyFont="1" applyBorder="1" applyAlignment="1">
      <alignment horizontal="center" vertical="center" wrapText="1"/>
    </xf>
    <xf numFmtId="0" fontId="139" fillId="0" borderId="15" xfId="0" applyFont="1" applyBorder="1" applyAlignment="1">
      <alignment horizontal="center" vertical="center" textRotation="90" wrapText="1"/>
    </xf>
    <xf numFmtId="0" fontId="61" fillId="4" borderId="15" xfId="1" applyFill="1" applyBorder="1" applyAlignment="1" applyProtection="1">
      <alignment horizontal="center" vertical="center" wrapText="1"/>
    </xf>
    <xf numFmtId="0" fontId="99" fillId="0" borderId="15" xfId="0" applyFont="1" applyBorder="1" applyAlignment="1" applyProtection="1">
      <alignment horizontal="center" vertical="center"/>
    </xf>
    <xf numFmtId="0" fontId="9" fillId="0" borderId="15" xfId="0" applyFont="1" applyFill="1" applyBorder="1" applyAlignment="1" applyProtection="1">
      <alignment horizontal="center" vertical="center" textRotation="90" wrapText="1"/>
    </xf>
    <xf numFmtId="0" fontId="6" fillId="0" borderId="90" xfId="0" applyFont="1" applyFill="1" applyBorder="1" applyAlignment="1" applyProtection="1">
      <alignment horizontal="center" vertical="center" textRotation="90" wrapText="1"/>
    </xf>
    <xf numFmtId="0" fontId="6" fillId="0" borderId="88" xfId="0" applyFont="1" applyFill="1" applyBorder="1" applyAlignment="1" applyProtection="1">
      <alignment horizontal="center" vertical="center" textRotation="90" wrapText="1"/>
    </xf>
    <xf numFmtId="0" fontId="41" fillId="0" borderId="40" xfId="0" applyFont="1" applyFill="1" applyBorder="1" applyAlignment="1" applyProtection="1">
      <alignment horizontal="center" vertical="center" wrapText="1"/>
    </xf>
    <xf numFmtId="0" fontId="41" fillId="0" borderId="38" xfId="0" applyFont="1" applyFill="1" applyBorder="1" applyAlignment="1" applyProtection="1">
      <alignment horizontal="center" vertical="center" wrapText="1"/>
    </xf>
    <xf numFmtId="0" fontId="41" fillId="0" borderId="46" xfId="0" applyFont="1" applyFill="1" applyBorder="1" applyAlignment="1" applyProtection="1">
      <alignment horizontal="center" vertical="center" wrapText="1"/>
    </xf>
    <xf numFmtId="0" fontId="9" fillId="0" borderId="15" xfId="0" applyFont="1" applyFill="1" applyBorder="1" applyAlignment="1" applyProtection="1">
      <alignment horizontal="center" wrapText="1"/>
    </xf>
    <xf numFmtId="0" fontId="75" fillId="0" borderId="46" xfId="0" applyFont="1" applyFill="1" applyBorder="1" applyAlignment="1" applyProtection="1">
      <alignment horizontal="center" vertical="center" wrapText="1"/>
    </xf>
    <xf numFmtId="0" fontId="75" fillId="0" borderId="94"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0" borderId="47" xfId="0" applyFont="1" applyFill="1" applyBorder="1" applyAlignment="1" applyProtection="1">
      <alignment horizontal="center" vertical="center" wrapText="1"/>
    </xf>
    <xf numFmtId="0" fontId="75" fillId="0" borderId="102" xfId="0" applyFont="1" applyFill="1" applyBorder="1" applyAlignment="1" applyProtection="1">
      <alignment horizontal="center" vertical="center" wrapText="1"/>
    </xf>
    <xf numFmtId="0" fontId="75" fillId="0" borderId="103" xfId="0" applyFont="1" applyFill="1" applyBorder="1" applyAlignment="1" applyProtection="1">
      <alignment horizontal="center" vertical="center" wrapText="1"/>
    </xf>
    <xf numFmtId="0" fontId="75" fillId="0" borderId="108" xfId="0" applyFont="1" applyFill="1" applyBorder="1" applyAlignment="1" applyProtection="1">
      <alignment horizontal="center" vertical="center" wrapText="1"/>
    </xf>
    <xf numFmtId="0" fontId="136" fillId="0" borderId="69" xfId="0" applyFont="1" applyBorder="1" applyAlignment="1" applyProtection="1">
      <alignment horizontal="center"/>
    </xf>
    <xf numFmtId="0" fontId="136" fillId="0" borderId="70" xfId="0" applyFont="1" applyBorder="1" applyAlignment="1" applyProtection="1">
      <alignment horizontal="center"/>
    </xf>
    <xf numFmtId="0" fontId="136" fillId="0" borderId="71" xfId="0" applyFont="1" applyBorder="1" applyAlignment="1" applyProtection="1">
      <alignment horizontal="center"/>
    </xf>
    <xf numFmtId="0" fontId="132" fillId="0" borderId="72" xfId="0" applyFont="1" applyFill="1" applyBorder="1" applyAlignment="1" applyProtection="1">
      <alignment horizontal="center" vertical="center" wrapText="1"/>
    </xf>
    <xf numFmtId="0" fontId="132" fillId="0" borderId="29" xfId="0" applyFont="1" applyFill="1" applyBorder="1" applyAlignment="1" applyProtection="1">
      <alignment horizontal="center" vertical="center" wrapText="1"/>
    </xf>
    <xf numFmtId="0" fontId="132" fillId="0" borderId="73" xfId="0" applyFont="1" applyFill="1" applyBorder="1" applyAlignment="1" applyProtection="1">
      <alignment horizontal="center" vertical="center" wrapText="1"/>
    </xf>
    <xf numFmtId="0" fontId="0" fillId="0" borderId="74" xfId="0" applyBorder="1" applyAlignment="1" applyProtection="1">
      <alignment horizontal="center" vertical="center"/>
    </xf>
    <xf numFmtId="0" fontId="0" fillId="0" borderId="80" xfId="0" applyBorder="1" applyAlignment="1" applyProtection="1">
      <alignment horizontal="center" vertical="center"/>
    </xf>
    <xf numFmtId="0" fontId="75" fillId="0" borderId="11" xfId="0" applyNumberFormat="1" applyFont="1" applyFill="1" applyBorder="1" applyAlignment="1" applyProtection="1">
      <alignment horizontal="left" vertical="center" wrapText="1"/>
    </xf>
    <xf numFmtId="0" fontId="71" fillId="0" borderId="3" xfId="0" applyFont="1" applyFill="1" applyBorder="1" applyAlignment="1" applyProtection="1">
      <alignment horizontal="left" vertical="center" wrapText="1"/>
    </xf>
    <xf numFmtId="0" fontId="71" fillId="0" borderId="12" xfId="0" applyFont="1" applyFill="1" applyBorder="1" applyAlignment="1" applyProtection="1">
      <alignment horizontal="left" vertical="center" wrapText="1"/>
    </xf>
    <xf numFmtId="0" fontId="113" fillId="0" borderId="3" xfId="0" applyFont="1" applyBorder="1" applyAlignment="1" applyProtection="1">
      <alignment horizontal="center" vertical="center"/>
    </xf>
    <xf numFmtId="0" fontId="113" fillId="0" borderId="4" xfId="0" applyFont="1" applyBorder="1" applyAlignment="1" applyProtection="1">
      <alignment horizontal="center" vertical="center"/>
    </xf>
    <xf numFmtId="0" fontId="75" fillId="0" borderId="12" xfId="0" applyFont="1" applyBorder="1" applyAlignment="1" applyProtection="1">
      <alignment horizontal="left" vertical="center" wrapText="1"/>
    </xf>
    <xf numFmtId="0" fontId="75" fillId="0" borderId="11" xfId="0" applyFont="1" applyBorder="1" applyAlignment="1" applyProtection="1">
      <alignment horizontal="left" vertical="center" wrapText="1"/>
    </xf>
    <xf numFmtId="0" fontId="71" fillId="0" borderId="11" xfId="0" applyFont="1" applyFill="1" applyBorder="1" applyAlignment="1" applyProtection="1">
      <alignment horizontal="left" vertical="center" wrapText="1"/>
    </xf>
    <xf numFmtId="0" fontId="71" fillId="0" borderId="75" xfId="0" applyFont="1" applyFill="1" applyBorder="1" applyAlignment="1" applyProtection="1">
      <alignment horizontal="left" vertical="center" wrapText="1"/>
    </xf>
    <xf numFmtId="0" fontId="75" fillId="0" borderId="5" xfId="0" applyFont="1" applyFill="1" applyBorder="1" applyAlignment="1" applyProtection="1">
      <alignment horizontal="left" vertical="center" wrapText="1"/>
    </xf>
    <xf numFmtId="0" fontId="123" fillId="0" borderId="9" xfId="0" applyFont="1" applyFill="1" applyBorder="1" applyAlignment="1" applyProtection="1">
      <alignment horizontal="left" vertical="center" wrapText="1"/>
    </xf>
    <xf numFmtId="0" fontId="123" fillId="0" borderId="1" xfId="0" applyFont="1" applyFill="1" applyBorder="1" applyAlignment="1" applyProtection="1">
      <alignment horizontal="left" vertical="center" wrapText="1"/>
    </xf>
    <xf numFmtId="0" fontId="75" fillId="0" borderId="6" xfId="0" applyFont="1" applyBorder="1" applyAlignment="1" applyProtection="1">
      <alignment horizontal="left" vertical="center" wrapText="1"/>
    </xf>
    <xf numFmtId="0" fontId="75" fillId="0" borderId="5" xfId="0" applyFont="1" applyBorder="1" applyAlignment="1" applyProtection="1">
      <alignment horizontal="left" vertical="center" wrapText="1"/>
    </xf>
    <xf numFmtId="0" fontId="108" fillId="0" borderId="5" xfId="0" applyFont="1" applyFill="1" applyBorder="1" applyAlignment="1" applyProtection="1">
      <alignment horizontal="left" vertical="center" wrapText="1"/>
    </xf>
    <xf numFmtId="0" fontId="108" fillId="0" borderId="76" xfId="0" applyFont="1" applyFill="1" applyBorder="1" applyAlignment="1" applyProtection="1">
      <alignment horizontal="left" vertical="center" wrapText="1"/>
    </xf>
    <xf numFmtId="0" fontId="75" fillId="0" borderId="11" xfId="0" applyFont="1" applyFill="1" applyBorder="1" applyAlignment="1" applyProtection="1">
      <alignment horizontal="left" vertical="center" wrapText="1"/>
    </xf>
    <xf numFmtId="167" fontId="108" fillId="0" borderId="5" xfId="0" applyNumberFormat="1" applyFont="1" applyFill="1" applyBorder="1" applyAlignment="1" applyProtection="1">
      <alignment horizontal="left" vertical="center" wrapText="1"/>
    </xf>
    <xf numFmtId="167" fontId="108" fillId="0" borderId="76" xfId="0" applyNumberFormat="1" applyFont="1" applyFill="1" applyBorder="1" applyAlignment="1" applyProtection="1">
      <alignment horizontal="left" vertical="center" wrapText="1"/>
    </xf>
    <xf numFmtId="0" fontId="75" fillId="0" borderId="13" xfId="0" applyFont="1" applyFill="1" applyBorder="1" applyAlignment="1" applyProtection="1">
      <alignment horizontal="left" vertical="center" wrapText="1"/>
    </xf>
    <xf numFmtId="0" fontId="75" fillId="0" borderId="3" xfId="0" applyFont="1" applyFill="1" applyBorder="1" applyAlignment="1" applyProtection="1">
      <alignment horizontal="left" vertical="center" wrapText="1"/>
    </xf>
    <xf numFmtId="0" fontId="123" fillId="0" borderId="7" xfId="0" applyFont="1" applyFill="1" applyBorder="1" applyAlignment="1" applyProtection="1">
      <alignment horizontal="center" vertical="center" wrapText="1"/>
    </xf>
    <xf numFmtId="0" fontId="123" fillId="0" borderId="4" xfId="0" applyFont="1" applyFill="1" applyBorder="1" applyAlignment="1" applyProtection="1">
      <alignment horizontal="center" vertical="center" wrapText="1"/>
    </xf>
    <xf numFmtId="0" fontId="131" fillId="0" borderId="13" xfId="0" applyFont="1" applyFill="1" applyBorder="1" applyAlignment="1" applyProtection="1">
      <alignment horizontal="center" vertical="center" wrapText="1"/>
    </xf>
    <xf numFmtId="0" fontId="131" fillId="0" borderId="3" xfId="0" applyFont="1" applyFill="1" applyBorder="1" applyAlignment="1" applyProtection="1">
      <alignment horizontal="center" vertical="center" wrapText="1"/>
    </xf>
    <xf numFmtId="0" fontId="142" fillId="0" borderId="13" xfId="0" applyFont="1" applyFill="1" applyBorder="1" applyAlignment="1" applyProtection="1">
      <alignment horizontal="center" vertical="center" wrapText="1"/>
    </xf>
    <xf numFmtId="0" fontId="142" fillId="0" borderId="3"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3" xfId="0" applyFont="1" applyFill="1" applyBorder="1" applyAlignment="1" applyProtection="1">
      <alignment horizontal="center" vertical="center" wrapText="1"/>
    </xf>
    <xf numFmtId="0" fontId="143" fillId="0" borderId="13" xfId="0" applyFont="1" applyFill="1" applyBorder="1" applyAlignment="1" applyProtection="1">
      <alignment horizontal="center" vertical="center" wrapText="1"/>
    </xf>
    <xf numFmtId="0" fontId="143" fillId="0" borderId="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3" xfId="0" applyFont="1" applyFill="1" applyBorder="1" applyAlignment="1" applyProtection="1">
      <alignment horizontal="center" vertical="center" wrapText="1"/>
    </xf>
    <xf numFmtId="0" fontId="99" fillId="0" borderId="13" xfId="0" applyFont="1" applyFill="1" applyBorder="1" applyAlignment="1" applyProtection="1">
      <alignment horizontal="center" vertical="center" wrapText="1"/>
    </xf>
    <xf numFmtId="0" fontId="99" fillId="0" borderId="3" xfId="0" applyFont="1" applyFill="1" applyBorder="1" applyAlignment="1" applyProtection="1">
      <alignment horizontal="center" vertical="center" wrapText="1"/>
    </xf>
    <xf numFmtId="0" fontId="146" fillId="0" borderId="13" xfId="0" applyFont="1" applyFill="1" applyBorder="1" applyAlignment="1" applyProtection="1">
      <alignment horizontal="center" vertical="center" wrapText="1"/>
    </xf>
    <xf numFmtId="0" fontId="146" fillId="0" borderId="3" xfId="0" applyFont="1" applyFill="1" applyBorder="1" applyAlignment="1" applyProtection="1">
      <alignment horizontal="center" vertical="center" wrapText="1"/>
    </xf>
    <xf numFmtId="0" fontId="78" fillId="0" borderId="10" xfId="0" applyFont="1" applyFill="1" applyBorder="1" applyAlignment="1" applyProtection="1">
      <alignment horizontal="center" vertical="center" wrapText="1"/>
    </xf>
    <xf numFmtId="0" fontId="78" fillId="0" borderId="11" xfId="0" applyFont="1" applyFill="1" applyBorder="1" applyAlignment="1" applyProtection="1">
      <alignment horizontal="center" vertical="center" wrapText="1"/>
    </xf>
    <xf numFmtId="167" fontId="78" fillId="0" borderId="60" xfId="0" applyNumberFormat="1" applyFont="1" applyFill="1" applyBorder="1" applyAlignment="1" applyProtection="1">
      <alignment horizontal="center" vertical="center" wrapText="1"/>
    </xf>
    <xf numFmtId="167" fontId="78" fillId="0" borderId="65" xfId="0" applyNumberFormat="1" applyFont="1" applyFill="1" applyBorder="1" applyAlignment="1" applyProtection="1">
      <alignment horizontal="center" vertical="center" wrapText="1"/>
    </xf>
    <xf numFmtId="0" fontId="123" fillId="0" borderId="77" xfId="0" applyFont="1" applyFill="1" applyBorder="1" applyAlignment="1" applyProtection="1">
      <alignment horizontal="center" vertical="center" wrapText="1"/>
    </xf>
    <xf numFmtId="0" fontId="123" fillId="0" borderId="75" xfId="0" applyFont="1" applyFill="1" applyBorder="1" applyAlignment="1" applyProtection="1">
      <alignment horizontal="center" vertical="center" wrapText="1"/>
    </xf>
    <xf numFmtId="0" fontId="73" fillId="0" borderId="9" xfId="0" applyFont="1" applyFill="1" applyBorder="1" applyAlignment="1" applyProtection="1">
      <alignment horizontal="right" vertical="center" wrapText="1"/>
    </xf>
    <xf numFmtId="0" fontId="73" fillId="0" borderId="1" xfId="0" applyFont="1" applyFill="1" applyBorder="1" applyAlignment="1" applyProtection="1">
      <alignment horizontal="right" vertical="center" wrapText="1"/>
    </xf>
    <xf numFmtId="0" fontId="75" fillId="0" borderId="9" xfId="0" applyFont="1" applyFill="1" applyBorder="1" applyAlignment="1" applyProtection="1">
      <alignment horizontal="left" vertical="center" wrapText="1"/>
    </xf>
    <xf numFmtId="0" fontId="75" fillId="0" borderId="1" xfId="0" applyFont="1" applyFill="1" applyBorder="1" applyAlignment="1" applyProtection="1">
      <alignment horizontal="left" vertical="center" wrapText="1"/>
    </xf>
    <xf numFmtId="0" fontId="75" fillId="0" borderId="9" xfId="0" applyFont="1" applyFill="1" applyBorder="1" applyAlignment="1" applyProtection="1">
      <alignment vertical="center" wrapText="1"/>
    </xf>
    <xf numFmtId="0" fontId="75" fillId="0" borderId="1" xfId="0" applyFont="1" applyFill="1" applyBorder="1" applyAlignment="1" applyProtection="1">
      <alignment vertical="center" wrapText="1"/>
    </xf>
    <xf numFmtId="0" fontId="135" fillId="0" borderId="9" xfId="0" applyFont="1" applyFill="1" applyBorder="1" applyAlignment="1" applyProtection="1">
      <alignment horizontal="right" vertical="center" wrapText="1"/>
    </xf>
    <xf numFmtId="0" fontId="135" fillId="0" borderId="1" xfId="0" applyFont="1" applyFill="1" applyBorder="1" applyAlignment="1" applyProtection="1">
      <alignment horizontal="right" vertical="center" wrapText="1"/>
    </xf>
    <xf numFmtId="0" fontId="0" fillId="0" borderId="76" xfId="0" applyBorder="1" applyAlignment="1" applyProtection="1">
      <alignment horizontal="center" vertical="center"/>
    </xf>
    <xf numFmtId="0" fontId="84" fillId="0" borderId="9"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31" fillId="0" borderId="1" xfId="0" applyFont="1" applyFill="1" applyBorder="1" applyAlignment="1" applyProtection="1">
      <alignment horizontal="center" vertical="center" wrapText="1"/>
    </xf>
    <xf numFmtId="0" fontId="75" fillId="0" borderId="9" xfId="0" applyFont="1" applyFill="1" applyBorder="1" applyAlignment="1" applyProtection="1">
      <alignment horizontal="right" vertical="center" wrapText="1"/>
    </xf>
    <xf numFmtId="0" fontId="75" fillId="0" borderId="1" xfId="0" applyFont="1" applyFill="1" applyBorder="1" applyAlignment="1" applyProtection="1">
      <alignment horizontal="right" vertical="center" wrapText="1"/>
    </xf>
    <xf numFmtId="0" fontId="75" fillId="9" borderId="6" xfId="0" applyFont="1" applyFill="1" applyBorder="1" applyAlignment="1" applyProtection="1">
      <alignment horizontal="center" vertical="center" wrapText="1"/>
    </xf>
    <xf numFmtId="0" fontId="75" fillId="9" borderId="5" xfId="0" applyFont="1" applyFill="1" applyBorder="1" applyAlignment="1" applyProtection="1">
      <alignment horizontal="center" vertical="center" wrapText="1"/>
    </xf>
    <xf numFmtId="0" fontId="75" fillId="9" borderId="9"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xf>
    <xf numFmtId="0" fontId="75" fillId="0" borderId="9" xfId="0" applyFont="1" applyFill="1" applyBorder="1" applyAlignment="1" applyProtection="1">
      <alignment horizontal="center" vertical="center" wrapText="1"/>
    </xf>
    <xf numFmtId="0" fontId="73" fillId="0" borderId="1" xfId="0" applyFont="1" applyBorder="1" applyAlignment="1" applyProtection="1">
      <alignment horizontal="center" vertical="center" wrapText="1"/>
    </xf>
    <xf numFmtId="0" fontId="73" fillId="0" borderId="78" xfId="0" applyFont="1" applyBorder="1" applyAlignment="1" applyProtection="1">
      <alignment horizontal="center" vertical="center" wrapText="1"/>
    </xf>
    <xf numFmtId="1" fontId="75" fillId="0" borderId="9" xfId="0" applyNumberFormat="1" applyFont="1" applyFill="1" applyBorder="1" applyAlignment="1" applyProtection="1">
      <alignment horizontal="center" vertical="center" wrapText="1"/>
    </xf>
    <xf numFmtId="1" fontId="75" fillId="0"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12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Border="1" applyAlignment="1" applyProtection="1">
      <alignment horizontal="right" vertical="center"/>
    </xf>
    <xf numFmtId="0" fontId="75" fillId="0" borderId="1" xfId="0" applyFont="1" applyBorder="1" applyAlignment="1" applyProtection="1">
      <alignment horizontal="center" vertical="center"/>
    </xf>
    <xf numFmtId="0" fontId="75" fillId="0" borderId="78" xfId="0" applyFont="1" applyBorder="1" applyAlignment="1" applyProtection="1">
      <alignment horizontal="center" vertical="center"/>
    </xf>
    <xf numFmtId="1" fontId="71" fillId="0" borderId="9" xfId="0" applyNumberFormat="1" applyFont="1" applyFill="1" applyBorder="1" applyAlignment="1" applyProtection="1">
      <alignment horizontal="center" vertical="center" wrapText="1"/>
    </xf>
    <xf numFmtId="1" fontId="71" fillId="0" borderId="1" xfId="0" applyNumberFormat="1" applyFont="1" applyFill="1" applyBorder="1" applyAlignment="1" applyProtection="1">
      <alignment horizontal="center" vertical="center" wrapText="1"/>
    </xf>
    <xf numFmtId="1" fontId="72" fillId="0" borderId="9" xfId="0" applyNumberFormat="1" applyFont="1" applyFill="1" applyBorder="1" applyAlignment="1" applyProtection="1">
      <alignment horizontal="center" vertical="center" wrapText="1"/>
    </xf>
    <xf numFmtId="1" fontId="72" fillId="0" borderId="1" xfId="0" applyNumberFormat="1" applyFont="1" applyFill="1" applyBorder="1" applyAlignment="1" applyProtection="1">
      <alignment horizontal="center" vertical="center" wrapText="1"/>
    </xf>
    <xf numFmtId="0" fontId="99" fillId="0" borderId="6" xfId="0" applyFont="1" applyBorder="1" applyAlignment="1" applyProtection="1">
      <alignment horizontal="right" vertical="center"/>
    </xf>
    <xf numFmtId="0" fontId="99" fillId="0" borderId="5" xfId="0" applyFont="1" applyBorder="1" applyAlignment="1" applyProtection="1">
      <alignment horizontal="right" vertical="center"/>
    </xf>
    <xf numFmtId="0" fontId="99" fillId="0" borderId="9" xfId="0" applyFont="1" applyBorder="1" applyAlignment="1" applyProtection="1">
      <alignment horizontal="right" vertical="center"/>
    </xf>
    <xf numFmtId="14" fontId="108" fillId="0" borderId="1" xfId="0" applyNumberFormat="1" applyFont="1" applyBorder="1" applyAlignment="1" applyProtection="1">
      <alignment horizontal="center" vertical="center"/>
    </xf>
    <xf numFmtId="0" fontId="108" fillId="0" borderId="1" xfId="0" applyFont="1" applyBorder="1" applyAlignment="1" applyProtection="1">
      <alignment horizontal="center" vertical="center"/>
    </xf>
    <xf numFmtId="0" fontId="108" fillId="0" borderId="78" xfId="0" applyFont="1" applyBorder="1" applyAlignment="1" applyProtection="1">
      <alignment horizontal="center" vertical="center"/>
    </xf>
    <xf numFmtId="0" fontId="41" fillId="0" borderId="9" xfId="0"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0" fillId="0" borderId="8" xfId="0" applyBorder="1" applyAlignment="1" applyProtection="1">
      <alignment horizontal="center" vertical="center"/>
    </xf>
    <xf numFmtId="0" fontId="0" fillId="0" borderId="10" xfId="0" applyBorder="1" applyAlignment="1" applyProtection="1">
      <alignment horizontal="center" vertical="center"/>
    </xf>
    <xf numFmtId="0" fontId="0" fillId="0" borderId="77"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79" xfId="0" applyBorder="1" applyAlignment="1" applyProtection="1">
      <alignment horizontal="center" vertical="center"/>
    </xf>
    <xf numFmtId="0" fontId="133" fillId="0" borderId="14" xfId="0" applyFont="1" applyFill="1" applyBorder="1" applyAlignment="1" applyProtection="1">
      <alignment horizontal="center" vertical="center" wrapText="1"/>
    </xf>
    <xf numFmtId="0" fontId="133" fillId="0" borderId="0" xfId="0" applyFont="1" applyFill="1" applyBorder="1" applyAlignment="1" applyProtection="1">
      <alignment horizontal="center" vertical="center" wrapText="1"/>
    </xf>
    <xf numFmtId="0" fontId="133" fillId="0" borderId="79" xfId="0" applyFont="1" applyFill="1" applyBorder="1" applyAlignment="1" applyProtection="1">
      <alignment horizontal="center" vertical="center" wrapText="1"/>
    </xf>
    <xf numFmtId="0" fontId="75" fillId="0" borderId="81" xfId="0" applyFont="1" applyFill="1" applyBorder="1" applyAlignment="1" applyProtection="1">
      <alignment horizontal="left" vertical="center" wrapText="1"/>
    </xf>
    <xf numFmtId="0" fontId="75" fillId="0" borderId="68" xfId="0" applyFont="1" applyFill="1" applyBorder="1" applyAlignment="1" applyProtection="1">
      <alignment horizontal="left" vertical="center" wrapText="1"/>
    </xf>
    <xf numFmtId="0" fontId="41" fillId="0" borderId="81" xfId="0" applyFont="1" applyFill="1" applyBorder="1" applyAlignment="1" applyProtection="1">
      <alignment horizontal="center" vertical="center" wrapText="1"/>
    </xf>
    <xf numFmtId="0" fontId="41" fillId="0" borderId="68" xfId="0" applyFont="1" applyFill="1" applyBorder="1" applyAlignment="1" applyProtection="1">
      <alignment horizontal="center" vertical="center" wrapText="1"/>
    </xf>
    <xf numFmtId="14" fontId="108" fillId="0" borderId="68" xfId="0" applyNumberFormat="1" applyFont="1" applyBorder="1" applyAlignment="1" applyProtection="1">
      <alignment horizontal="center" vertical="center"/>
    </xf>
    <xf numFmtId="0" fontId="108" fillId="0" borderId="68" xfId="0" applyFont="1" applyBorder="1" applyAlignment="1" applyProtection="1">
      <alignment horizontal="center" vertical="center"/>
    </xf>
    <xf numFmtId="0" fontId="134" fillId="0" borderId="82" xfId="0" applyFont="1" applyFill="1" applyBorder="1" applyAlignment="1" applyProtection="1">
      <alignment horizontal="center" vertical="center" wrapText="1"/>
    </xf>
    <xf numFmtId="0" fontId="134" fillId="0" borderId="83" xfId="0" applyFont="1" applyFill="1" applyBorder="1" applyAlignment="1" applyProtection="1">
      <alignment horizontal="center" vertical="center" wrapText="1"/>
    </xf>
    <xf numFmtId="0" fontId="134" fillId="0" borderId="84" xfId="0" applyFont="1" applyFill="1" applyBorder="1" applyAlignment="1" applyProtection="1">
      <alignment horizontal="center" vertical="center" wrapText="1"/>
    </xf>
    <xf numFmtId="0" fontId="78" fillId="0" borderId="60" xfId="0" applyFont="1" applyFill="1" applyBorder="1" applyAlignment="1" applyProtection="1">
      <alignment horizontal="center" vertical="center" wrapText="1"/>
    </xf>
    <xf numFmtId="0" fontId="78" fillId="0" borderId="65" xfId="0" applyFont="1" applyFill="1" applyBorder="1" applyAlignment="1" applyProtection="1">
      <alignment horizontal="center" vertical="center" wrapText="1"/>
    </xf>
    <xf numFmtId="0" fontId="136" fillId="0" borderId="69" xfId="0" applyFont="1" applyBorder="1" applyAlignment="1">
      <alignment horizontal="center"/>
    </xf>
    <xf numFmtId="0" fontId="136" fillId="0" borderId="70" xfId="0" applyFont="1" applyBorder="1" applyAlignment="1">
      <alignment horizontal="center"/>
    </xf>
    <xf numFmtId="0" fontId="136" fillId="0" borderId="71" xfId="0" applyFont="1" applyBorder="1" applyAlignment="1">
      <alignment horizontal="center"/>
    </xf>
    <xf numFmtId="0" fontId="0" fillId="0" borderId="74" xfId="0" applyBorder="1" applyAlignment="1">
      <alignment horizontal="center" vertical="center"/>
    </xf>
    <xf numFmtId="0" fontId="0" fillId="0" borderId="80" xfId="0" applyBorder="1" applyAlignment="1">
      <alignment horizontal="center" vertical="center"/>
    </xf>
    <xf numFmtId="0" fontId="113" fillId="0" borderId="3" xfId="0" applyFont="1" applyBorder="1" applyAlignment="1">
      <alignment horizontal="center" vertical="center"/>
    </xf>
    <xf numFmtId="0" fontId="113" fillId="0" borderId="4" xfId="0" applyFont="1" applyBorder="1" applyAlignment="1">
      <alignment horizontal="center" vertical="center"/>
    </xf>
    <xf numFmtId="0" fontId="75" fillId="0" borderId="12" xfId="0" applyFont="1" applyBorder="1" applyAlignment="1">
      <alignment horizontal="left" vertical="center" wrapText="1"/>
    </xf>
    <xf numFmtId="0" fontId="75" fillId="0" borderId="11" xfId="0" applyFont="1" applyBorder="1" applyAlignment="1">
      <alignment horizontal="left" vertical="center" wrapText="1"/>
    </xf>
    <xf numFmtId="0" fontId="75" fillId="0" borderId="6" xfId="0" applyFont="1" applyBorder="1" applyAlignment="1">
      <alignment horizontal="left" vertical="center" wrapText="1"/>
    </xf>
    <xf numFmtId="0" fontId="75" fillId="0" borderId="5" xfId="0" applyFont="1" applyBorder="1" applyAlignment="1">
      <alignment horizontal="left" vertical="center" wrapText="1"/>
    </xf>
    <xf numFmtId="0" fontId="0" fillId="0" borderId="76" xfId="0" applyBorder="1" applyAlignment="1">
      <alignment horizontal="center" vertical="center"/>
    </xf>
    <xf numFmtId="0" fontId="73" fillId="0" borderId="1" xfId="0" applyFont="1" applyBorder="1" applyAlignment="1">
      <alignment horizontal="center" vertical="center" wrapText="1"/>
    </xf>
    <xf numFmtId="0" fontId="73" fillId="0" borderId="78" xfId="0" applyFont="1" applyBorder="1" applyAlignment="1">
      <alignment horizontal="center" vertical="center" wrapText="1"/>
    </xf>
    <xf numFmtId="0" fontId="73" fillId="0" borderId="1" xfId="0" applyFont="1" applyBorder="1" applyAlignment="1">
      <alignment horizontal="right" vertical="center"/>
    </xf>
    <xf numFmtId="0" fontId="75" fillId="0" borderId="1" xfId="0" applyFont="1" applyBorder="1" applyAlignment="1">
      <alignment horizontal="center" vertical="center"/>
    </xf>
    <xf numFmtId="0" fontId="75" fillId="0" borderId="78" xfId="0" applyFont="1" applyBorder="1" applyAlignment="1">
      <alignment horizontal="center" vertical="center"/>
    </xf>
    <xf numFmtId="0" fontId="99" fillId="0" borderId="6" xfId="0" applyFont="1" applyBorder="1" applyAlignment="1">
      <alignment horizontal="right" vertical="center"/>
    </xf>
    <xf numFmtId="0" fontId="99" fillId="0" borderId="5" xfId="0" applyFont="1" applyBorder="1" applyAlignment="1">
      <alignment horizontal="right" vertical="center"/>
    </xf>
    <xf numFmtId="0" fontId="99" fillId="0" borderId="9" xfId="0" applyFont="1" applyBorder="1" applyAlignment="1">
      <alignment horizontal="right" vertical="center"/>
    </xf>
    <xf numFmtId="14" fontId="108" fillId="0" borderId="1" xfId="0" applyNumberFormat="1" applyFont="1" applyBorder="1" applyAlignment="1">
      <alignment horizontal="center" vertical="center"/>
    </xf>
    <xf numFmtId="0" fontId="108" fillId="0" borderId="1" xfId="0" applyFont="1" applyBorder="1" applyAlignment="1">
      <alignment horizontal="center" vertical="center"/>
    </xf>
    <xf numFmtId="0" fontId="108" fillId="0" borderId="78" xfId="0"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7" xfId="0"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0" fontId="0" fillId="0" borderId="79" xfId="0" applyBorder="1" applyAlignment="1">
      <alignment horizontal="center" vertical="center"/>
    </xf>
    <xf numFmtId="14" fontId="108" fillId="0" borderId="68" xfId="0" applyNumberFormat="1" applyFont="1" applyBorder="1" applyAlignment="1">
      <alignment horizontal="center" vertical="center"/>
    </xf>
    <xf numFmtId="0" fontId="108" fillId="0" borderId="68" xfId="0" applyFont="1" applyBorder="1" applyAlignment="1">
      <alignment horizontal="center" vertical="center"/>
    </xf>
  </cellXfs>
  <cellStyles count="242">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Hyperlink" xfId="1" builtinId="8"/>
    <cellStyle name="Normal" xfId="0" builtinId="0"/>
    <cellStyle name="Normal 2" xfId="2"/>
    <cellStyle name="Normal 2 2" xfId="3"/>
    <cellStyle name="Normal 3" xfId="4"/>
  </cellStyles>
  <dxfs count="472">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theme="0" tint="-0.14996795556505021"/>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99"/>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ill>
        <patternFill>
          <bgColor rgb="FFFFD5FF"/>
        </patternFill>
      </fill>
    </dxf>
    <dxf>
      <font>
        <color rgb="FF0000FF"/>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ont>
        <color theme="0"/>
      </font>
    </dxf>
    <dxf>
      <fill>
        <patternFill>
          <bgColor rgb="FFFFD5FF"/>
        </patternFill>
      </fill>
    </dxf>
    <dxf>
      <font>
        <color rgb="FF0000FF"/>
      </font>
    </dxf>
    <dxf>
      <font>
        <color theme="0"/>
      </font>
    </dxf>
    <dxf>
      <fill>
        <patternFill>
          <bgColor rgb="FFFFD5FF"/>
        </patternFill>
      </fill>
    </dxf>
    <dxf>
      <font>
        <color rgb="FF0000FF"/>
      </font>
    </dxf>
    <dxf>
      <font>
        <color rgb="FFFF0000"/>
      </font>
    </dxf>
    <dxf>
      <font>
        <color rgb="FF0000FF"/>
      </font>
    </dxf>
    <dxf>
      <font>
        <color rgb="FFC00000"/>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0000"/>
      </font>
    </dxf>
    <dxf>
      <font>
        <color rgb="FFFF33CC"/>
      </font>
    </dxf>
    <dxf>
      <font>
        <color rgb="FFFF33CC"/>
      </font>
    </dxf>
    <dxf>
      <font>
        <color rgb="FF0000FF"/>
      </font>
    </dxf>
    <dxf>
      <font>
        <color rgb="FFFF0000"/>
      </font>
    </dxf>
    <dxf>
      <font>
        <color rgb="FF339933"/>
      </font>
    </dxf>
    <dxf>
      <font>
        <color rgb="FF0000FF"/>
      </font>
    </dxf>
    <dxf>
      <font>
        <color rgb="FFFF0000"/>
      </font>
    </dxf>
    <dxf>
      <font>
        <color rgb="FF0033CC"/>
      </font>
    </dxf>
    <dxf>
      <font>
        <color theme="0"/>
      </font>
    </dxf>
    <dxf>
      <font>
        <condense val="0"/>
        <extend val="0"/>
        <color auto="1"/>
      </font>
    </dxf>
    <dxf>
      <font>
        <color theme="0"/>
      </font>
      <fill>
        <patternFill patternType="none">
          <bgColor indexed="65"/>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FF0000"/>
      </font>
      <fill>
        <patternFill patternType="none">
          <fgColor indexed="64"/>
          <bgColor auto="1"/>
        </patternFill>
      </fill>
    </dxf>
    <dxf>
      <font>
        <color rgb="FF0000FF"/>
      </font>
      <fill>
        <patternFill patternType="none">
          <fgColor indexed="64"/>
          <bgColor auto="1"/>
        </patternFill>
      </fill>
    </dxf>
    <dxf>
      <font>
        <color rgb="FF008000"/>
      </font>
      <fill>
        <patternFill patternType="none">
          <fgColor indexed="64"/>
          <bgColor auto="1"/>
        </patternFill>
      </fill>
    </dxf>
    <dxf>
      <font>
        <color rgb="FFFF00FF"/>
      </font>
      <fill>
        <patternFill patternType="none">
          <fgColor indexed="64"/>
          <bgColor auto="1"/>
        </patternFill>
      </fill>
    </dxf>
    <dxf>
      <font>
        <color rgb="FF800000"/>
      </font>
      <fill>
        <patternFill patternType="none">
          <fgColor indexed="64"/>
          <bgColor auto="1"/>
        </patternFill>
      </fill>
    </dxf>
    <dxf>
      <font>
        <color rgb="FFFFFF00"/>
      </font>
      <fill>
        <patternFill patternType="solid">
          <fgColor indexed="64"/>
          <bgColor theme="1" tint="0.49998474074526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fgColor indexed="64"/>
          <bgColor auto="1"/>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fgColor indexed="64"/>
          <bgColor auto="1"/>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FF0000"/>
      </font>
      <fill>
        <patternFill patternType="none">
          <fgColor indexed="64"/>
          <bgColor auto="1"/>
        </patternFill>
      </fill>
    </dxf>
    <dxf>
      <font>
        <color rgb="FF0000FF"/>
      </font>
      <fill>
        <patternFill patternType="none">
          <fgColor indexed="64"/>
          <bgColor auto="1"/>
        </patternFill>
      </fill>
    </dxf>
    <dxf>
      <font>
        <color rgb="FF008000"/>
      </font>
      <fill>
        <patternFill patternType="none">
          <fgColor indexed="64"/>
          <bgColor auto="1"/>
        </patternFill>
      </fill>
    </dxf>
    <dxf>
      <font>
        <color rgb="FFFF00FF"/>
      </font>
      <fill>
        <patternFill patternType="none">
          <fgColor indexed="64"/>
          <bgColor auto="1"/>
        </patternFill>
      </fill>
    </dxf>
    <dxf>
      <font>
        <color rgb="FF800000"/>
      </font>
      <fill>
        <patternFill patternType="none">
          <fgColor indexed="64"/>
          <bgColor auto="1"/>
        </patternFill>
      </fill>
    </dxf>
    <dxf>
      <font>
        <color rgb="FFFFFF00"/>
      </font>
      <fill>
        <patternFill patternType="solid">
          <fgColor indexed="64"/>
          <bgColor theme="1" tint="0.499984740745262"/>
        </patternFill>
      </fill>
    </dxf>
    <dxf>
      <font>
        <condense val="0"/>
        <extend val="0"/>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CC99FF"/>
      <color rgb="FFDBFF93"/>
      <color rgb="FFFFFFCC"/>
      <color rgb="FFCCFF66"/>
      <color rgb="FF0000FF"/>
      <color rgb="FF008000"/>
      <color rgb="FF006600"/>
      <color rgb="FFFF00FF"/>
      <color rgb="FF9966FF"/>
      <color rgb="FF078A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0</xdr:row>
      <xdr:rowOff>0</xdr:rowOff>
    </xdr:from>
    <xdr:to>
      <xdr:col>23</xdr:col>
      <xdr:colOff>31411</xdr:colOff>
      <xdr:row>2</xdr:row>
      <xdr:rowOff>76200</xdr:rowOff>
    </xdr:to>
    <xdr:pic>
      <xdr:nvPicPr>
        <xdr:cNvPr id="88264" name="Picture 20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65" name="Picture 20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5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35561</xdr:colOff>
      <xdr:row>2</xdr:row>
      <xdr:rowOff>76200</xdr:rowOff>
    </xdr:to>
    <xdr:pic>
      <xdr:nvPicPr>
        <xdr:cNvPr id="88266" name="Picture 20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6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67" name="Picture 20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7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68" name="Picture 20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8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69" name="Picture 20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8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70" name="Picture 20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9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76201</xdr:colOff>
      <xdr:row>2</xdr:row>
      <xdr:rowOff>76200</xdr:rowOff>
    </xdr:to>
    <xdr:pic>
      <xdr:nvPicPr>
        <xdr:cNvPr id="88271" name="Picture 20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0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72" name="Picture 20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1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73" name="Picture 20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2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35561</xdr:colOff>
      <xdr:row>2</xdr:row>
      <xdr:rowOff>76200</xdr:rowOff>
    </xdr:to>
    <xdr:pic>
      <xdr:nvPicPr>
        <xdr:cNvPr id="88274" name="Picture 21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2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75" name="Picture 21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3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76" name="Picture 21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4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77" name="Picture 21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5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78" name="Picture 21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6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76201</xdr:colOff>
      <xdr:row>2</xdr:row>
      <xdr:rowOff>76200</xdr:rowOff>
    </xdr:to>
    <xdr:pic>
      <xdr:nvPicPr>
        <xdr:cNvPr id="88279" name="Picture 21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6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80" name="Picture 21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7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81" name="Picture 21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8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35561</xdr:colOff>
      <xdr:row>2</xdr:row>
      <xdr:rowOff>76200</xdr:rowOff>
    </xdr:to>
    <xdr:pic>
      <xdr:nvPicPr>
        <xdr:cNvPr id="88282" name="Picture 21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9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83" name="Picture 21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0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84" name="Picture 22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0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85" name="Picture 22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1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86" name="Picture 22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76201</xdr:colOff>
      <xdr:row>2</xdr:row>
      <xdr:rowOff>76200</xdr:rowOff>
    </xdr:to>
    <xdr:pic>
      <xdr:nvPicPr>
        <xdr:cNvPr id="88287" name="Picture 22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88" name="Picture 22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89" name="Picture 22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4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35561</xdr:colOff>
      <xdr:row>2</xdr:row>
      <xdr:rowOff>76200</xdr:rowOff>
    </xdr:to>
    <xdr:pic>
      <xdr:nvPicPr>
        <xdr:cNvPr id="88290" name="Picture 22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5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91" name="Picture 22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40936</xdr:colOff>
      <xdr:row>2</xdr:row>
      <xdr:rowOff>76200</xdr:rowOff>
    </xdr:to>
    <xdr:pic>
      <xdr:nvPicPr>
        <xdr:cNvPr id="88292" name="Picture 22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7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93" name="Picture 22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8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94" name="Picture 23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8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66676</xdr:colOff>
      <xdr:row>2</xdr:row>
      <xdr:rowOff>76200</xdr:rowOff>
    </xdr:to>
    <xdr:pic>
      <xdr:nvPicPr>
        <xdr:cNvPr id="88295" name="Picture 23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9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50461</xdr:colOff>
      <xdr:row>2</xdr:row>
      <xdr:rowOff>76200</xdr:rowOff>
    </xdr:to>
    <xdr:pic>
      <xdr:nvPicPr>
        <xdr:cNvPr id="88296" name="Picture 23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0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297" name="Picture 23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1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35561</xdr:colOff>
      <xdr:row>2</xdr:row>
      <xdr:rowOff>76200</xdr:rowOff>
    </xdr:to>
    <xdr:pic>
      <xdr:nvPicPr>
        <xdr:cNvPr id="88298" name="Picture 23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2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57150</xdr:colOff>
      <xdr:row>2</xdr:row>
      <xdr:rowOff>76200</xdr:rowOff>
    </xdr:to>
    <xdr:pic>
      <xdr:nvPicPr>
        <xdr:cNvPr id="88299" name="Picture 23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2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59986</xdr:colOff>
      <xdr:row>2</xdr:row>
      <xdr:rowOff>76200</xdr:rowOff>
    </xdr:to>
    <xdr:pic>
      <xdr:nvPicPr>
        <xdr:cNvPr id="88300" name="Picture 23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3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301" name="Picture 23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4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302" name="Picture 23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5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47626</xdr:colOff>
      <xdr:row>2</xdr:row>
      <xdr:rowOff>76200</xdr:rowOff>
    </xdr:to>
    <xdr:pic>
      <xdr:nvPicPr>
        <xdr:cNvPr id="88303" name="Picture 23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304" name="Picture 24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6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31411</xdr:colOff>
      <xdr:row>2</xdr:row>
      <xdr:rowOff>76200</xdr:rowOff>
    </xdr:to>
    <xdr:pic>
      <xdr:nvPicPr>
        <xdr:cNvPr id="88305" name="Picture 24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7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35561</xdr:colOff>
      <xdr:row>2</xdr:row>
      <xdr:rowOff>76200</xdr:rowOff>
    </xdr:to>
    <xdr:pic>
      <xdr:nvPicPr>
        <xdr:cNvPr id="88306" name="Picture 24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8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307" name="Picture 24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248284</xdr:colOff>
      <xdr:row>27</xdr:row>
      <xdr:rowOff>71120</xdr:rowOff>
    </xdr:from>
    <xdr:to>
      <xdr:col>21</xdr:col>
      <xdr:colOff>268746</xdr:colOff>
      <xdr:row>29</xdr:row>
      <xdr:rowOff>91440</xdr:rowOff>
    </xdr:to>
    <xdr:pic>
      <xdr:nvPicPr>
        <xdr:cNvPr id="7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0</xdr:row>
      <xdr:rowOff>81280</xdr:rowOff>
    </xdr:from>
    <xdr:to>
      <xdr:col>21</xdr:col>
      <xdr:colOff>278906</xdr:colOff>
      <xdr:row>2</xdr:row>
      <xdr:rowOff>101600</xdr:rowOff>
    </xdr:to>
    <xdr:pic>
      <xdr:nvPicPr>
        <xdr:cNvPr id="5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81</xdr:row>
      <xdr:rowOff>71120</xdr:rowOff>
    </xdr:from>
    <xdr:to>
      <xdr:col>21</xdr:col>
      <xdr:colOff>268746</xdr:colOff>
      <xdr:row>83</xdr:row>
      <xdr:rowOff>91440</xdr:rowOff>
    </xdr:to>
    <xdr:pic>
      <xdr:nvPicPr>
        <xdr:cNvPr id="5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54</xdr:row>
      <xdr:rowOff>81280</xdr:rowOff>
    </xdr:from>
    <xdr:to>
      <xdr:col>21</xdr:col>
      <xdr:colOff>278906</xdr:colOff>
      <xdr:row>56</xdr:row>
      <xdr:rowOff>101600</xdr:rowOff>
    </xdr:to>
    <xdr:pic>
      <xdr:nvPicPr>
        <xdr:cNvPr id="5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108</xdr:row>
      <xdr:rowOff>71120</xdr:rowOff>
    </xdr:from>
    <xdr:to>
      <xdr:col>21</xdr:col>
      <xdr:colOff>268746</xdr:colOff>
      <xdr:row>110</xdr:row>
      <xdr:rowOff>91440</xdr:rowOff>
    </xdr:to>
    <xdr:pic>
      <xdr:nvPicPr>
        <xdr:cNvPr id="5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248284</xdr:colOff>
      <xdr:row>162</xdr:row>
      <xdr:rowOff>71120</xdr:rowOff>
    </xdr:from>
    <xdr:to>
      <xdr:col>21</xdr:col>
      <xdr:colOff>268746</xdr:colOff>
      <xdr:row>164</xdr:row>
      <xdr:rowOff>91440</xdr:rowOff>
    </xdr:to>
    <xdr:pic>
      <xdr:nvPicPr>
        <xdr:cNvPr id="5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135</xdr:row>
      <xdr:rowOff>81280</xdr:rowOff>
    </xdr:from>
    <xdr:to>
      <xdr:col>21</xdr:col>
      <xdr:colOff>278906</xdr:colOff>
      <xdr:row>137</xdr:row>
      <xdr:rowOff>101600</xdr:rowOff>
    </xdr:to>
    <xdr:pic>
      <xdr:nvPicPr>
        <xdr:cNvPr id="5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216</xdr:row>
      <xdr:rowOff>71120</xdr:rowOff>
    </xdr:from>
    <xdr:to>
      <xdr:col>21</xdr:col>
      <xdr:colOff>268746</xdr:colOff>
      <xdr:row>218</xdr:row>
      <xdr:rowOff>91440</xdr:rowOff>
    </xdr:to>
    <xdr:pic>
      <xdr:nvPicPr>
        <xdr:cNvPr id="5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189</xdr:row>
      <xdr:rowOff>81280</xdr:rowOff>
    </xdr:from>
    <xdr:to>
      <xdr:col>21</xdr:col>
      <xdr:colOff>278906</xdr:colOff>
      <xdr:row>191</xdr:row>
      <xdr:rowOff>101600</xdr:rowOff>
    </xdr:to>
    <xdr:pic>
      <xdr:nvPicPr>
        <xdr:cNvPr id="5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243</xdr:row>
      <xdr:rowOff>71120</xdr:rowOff>
    </xdr:from>
    <xdr:to>
      <xdr:col>21</xdr:col>
      <xdr:colOff>268746</xdr:colOff>
      <xdr:row>245</xdr:row>
      <xdr:rowOff>91440</xdr:rowOff>
    </xdr:to>
    <xdr:pic>
      <xdr:nvPicPr>
        <xdr:cNvPr id="5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297</xdr:row>
      <xdr:rowOff>71120</xdr:rowOff>
    </xdr:from>
    <xdr:to>
      <xdr:col>21</xdr:col>
      <xdr:colOff>268746</xdr:colOff>
      <xdr:row>299</xdr:row>
      <xdr:rowOff>91440</xdr:rowOff>
    </xdr:to>
    <xdr:pic>
      <xdr:nvPicPr>
        <xdr:cNvPr id="6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270</xdr:row>
      <xdr:rowOff>81280</xdr:rowOff>
    </xdr:from>
    <xdr:to>
      <xdr:col>21</xdr:col>
      <xdr:colOff>278906</xdr:colOff>
      <xdr:row>272</xdr:row>
      <xdr:rowOff>101600</xdr:rowOff>
    </xdr:to>
    <xdr:pic>
      <xdr:nvPicPr>
        <xdr:cNvPr id="6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351</xdr:row>
      <xdr:rowOff>71120</xdr:rowOff>
    </xdr:from>
    <xdr:to>
      <xdr:col>21</xdr:col>
      <xdr:colOff>268746</xdr:colOff>
      <xdr:row>353</xdr:row>
      <xdr:rowOff>91440</xdr:rowOff>
    </xdr:to>
    <xdr:pic>
      <xdr:nvPicPr>
        <xdr:cNvPr id="6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324</xdr:row>
      <xdr:rowOff>81280</xdr:rowOff>
    </xdr:from>
    <xdr:to>
      <xdr:col>21</xdr:col>
      <xdr:colOff>278906</xdr:colOff>
      <xdr:row>326</xdr:row>
      <xdr:rowOff>101600</xdr:rowOff>
    </xdr:to>
    <xdr:pic>
      <xdr:nvPicPr>
        <xdr:cNvPr id="6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378</xdr:row>
      <xdr:rowOff>71120</xdr:rowOff>
    </xdr:from>
    <xdr:to>
      <xdr:col>21</xdr:col>
      <xdr:colOff>268746</xdr:colOff>
      <xdr:row>380</xdr:row>
      <xdr:rowOff>91440</xdr:rowOff>
    </xdr:to>
    <xdr:pic>
      <xdr:nvPicPr>
        <xdr:cNvPr id="6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432</xdr:row>
      <xdr:rowOff>71120</xdr:rowOff>
    </xdr:from>
    <xdr:to>
      <xdr:col>21</xdr:col>
      <xdr:colOff>268746</xdr:colOff>
      <xdr:row>434</xdr:row>
      <xdr:rowOff>91440</xdr:rowOff>
    </xdr:to>
    <xdr:pic>
      <xdr:nvPicPr>
        <xdr:cNvPr id="6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405</xdr:row>
      <xdr:rowOff>81280</xdr:rowOff>
    </xdr:from>
    <xdr:to>
      <xdr:col>21</xdr:col>
      <xdr:colOff>278906</xdr:colOff>
      <xdr:row>407</xdr:row>
      <xdr:rowOff>101600</xdr:rowOff>
    </xdr:to>
    <xdr:pic>
      <xdr:nvPicPr>
        <xdr:cNvPr id="6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486</xdr:row>
      <xdr:rowOff>71120</xdr:rowOff>
    </xdr:from>
    <xdr:to>
      <xdr:col>21</xdr:col>
      <xdr:colOff>268746</xdr:colOff>
      <xdr:row>488</xdr:row>
      <xdr:rowOff>91440</xdr:rowOff>
    </xdr:to>
    <xdr:pic>
      <xdr:nvPicPr>
        <xdr:cNvPr id="6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459</xdr:row>
      <xdr:rowOff>81280</xdr:rowOff>
    </xdr:from>
    <xdr:to>
      <xdr:col>21</xdr:col>
      <xdr:colOff>278906</xdr:colOff>
      <xdr:row>461</xdr:row>
      <xdr:rowOff>101600</xdr:rowOff>
    </xdr:to>
    <xdr:pic>
      <xdr:nvPicPr>
        <xdr:cNvPr id="6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513</xdr:row>
      <xdr:rowOff>71120</xdr:rowOff>
    </xdr:from>
    <xdr:to>
      <xdr:col>21</xdr:col>
      <xdr:colOff>268746</xdr:colOff>
      <xdr:row>515</xdr:row>
      <xdr:rowOff>91440</xdr:rowOff>
    </xdr:to>
    <xdr:pic>
      <xdr:nvPicPr>
        <xdr:cNvPr id="6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567</xdr:row>
      <xdr:rowOff>71120</xdr:rowOff>
    </xdr:from>
    <xdr:to>
      <xdr:col>21</xdr:col>
      <xdr:colOff>268746</xdr:colOff>
      <xdr:row>569</xdr:row>
      <xdr:rowOff>91440</xdr:rowOff>
    </xdr:to>
    <xdr:pic>
      <xdr:nvPicPr>
        <xdr:cNvPr id="7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540</xdr:row>
      <xdr:rowOff>81280</xdr:rowOff>
    </xdr:from>
    <xdr:to>
      <xdr:col>21</xdr:col>
      <xdr:colOff>278906</xdr:colOff>
      <xdr:row>542</xdr:row>
      <xdr:rowOff>101600</xdr:rowOff>
    </xdr:to>
    <xdr:pic>
      <xdr:nvPicPr>
        <xdr:cNvPr id="7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621</xdr:row>
      <xdr:rowOff>71120</xdr:rowOff>
    </xdr:from>
    <xdr:to>
      <xdr:col>21</xdr:col>
      <xdr:colOff>268746</xdr:colOff>
      <xdr:row>623</xdr:row>
      <xdr:rowOff>91440</xdr:rowOff>
    </xdr:to>
    <xdr:pic>
      <xdr:nvPicPr>
        <xdr:cNvPr id="7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594</xdr:row>
      <xdr:rowOff>81280</xdr:rowOff>
    </xdr:from>
    <xdr:to>
      <xdr:col>21</xdr:col>
      <xdr:colOff>278906</xdr:colOff>
      <xdr:row>596</xdr:row>
      <xdr:rowOff>101600</xdr:rowOff>
    </xdr:to>
    <xdr:pic>
      <xdr:nvPicPr>
        <xdr:cNvPr id="7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648</xdr:row>
      <xdr:rowOff>71120</xdr:rowOff>
    </xdr:from>
    <xdr:to>
      <xdr:col>21</xdr:col>
      <xdr:colOff>268746</xdr:colOff>
      <xdr:row>650</xdr:row>
      <xdr:rowOff>91440</xdr:rowOff>
    </xdr:to>
    <xdr:pic>
      <xdr:nvPicPr>
        <xdr:cNvPr id="7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702</xdr:row>
      <xdr:rowOff>71120</xdr:rowOff>
    </xdr:from>
    <xdr:to>
      <xdr:col>21</xdr:col>
      <xdr:colOff>268746</xdr:colOff>
      <xdr:row>704</xdr:row>
      <xdr:rowOff>91440</xdr:rowOff>
    </xdr:to>
    <xdr:pic>
      <xdr:nvPicPr>
        <xdr:cNvPr id="7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675</xdr:row>
      <xdr:rowOff>81280</xdr:rowOff>
    </xdr:from>
    <xdr:to>
      <xdr:col>21</xdr:col>
      <xdr:colOff>278906</xdr:colOff>
      <xdr:row>677</xdr:row>
      <xdr:rowOff>101600</xdr:rowOff>
    </xdr:to>
    <xdr:pic>
      <xdr:nvPicPr>
        <xdr:cNvPr id="7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756</xdr:row>
      <xdr:rowOff>71120</xdr:rowOff>
    </xdr:from>
    <xdr:to>
      <xdr:col>21</xdr:col>
      <xdr:colOff>268746</xdr:colOff>
      <xdr:row>758</xdr:row>
      <xdr:rowOff>91440</xdr:rowOff>
    </xdr:to>
    <xdr:pic>
      <xdr:nvPicPr>
        <xdr:cNvPr id="7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729</xdr:row>
      <xdr:rowOff>81280</xdr:rowOff>
    </xdr:from>
    <xdr:to>
      <xdr:col>21</xdr:col>
      <xdr:colOff>278906</xdr:colOff>
      <xdr:row>731</xdr:row>
      <xdr:rowOff>101600</xdr:rowOff>
    </xdr:to>
    <xdr:pic>
      <xdr:nvPicPr>
        <xdr:cNvPr id="7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783</xdr:row>
      <xdr:rowOff>71120</xdr:rowOff>
    </xdr:from>
    <xdr:to>
      <xdr:col>21</xdr:col>
      <xdr:colOff>268746</xdr:colOff>
      <xdr:row>785</xdr:row>
      <xdr:rowOff>91440</xdr:rowOff>
    </xdr:to>
    <xdr:pic>
      <xdr:nvPicPr>
        <xdr:cNvPr id="8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837</xdr:row>
      <xdr:rowOff>71120</xdr:rowOff>
    </xdr:from>
    <xdr:to>
      <xdr:col>21</xdr:col>
      <xdr:colOff>268746</xdr:colOff>
      <xdr:row>839</xdr:row>
      <xdr:rowOff>91440</xdr:rowOff>
    </xdr:to>
    <xdr:pic>
      <xdr:nvPicPr>
        <xdr:cNvPr id="8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810</xdr:row>
      <xdr:rowOff>81280</xdr:rowOff>
    </xdr:from>
    <xdr:to>
      <xdr:col>21</xdr:col>
      <xdr:colOff>278906</xdr:colOff>
      <xdr:row>812</xdr:row>
      <xdr:rowOff>101600</xdr:rowOff>
    </xdr:to>
    <xdr:pic>
      <xdr:nvPicPr>
        <xdr:cNvPr id="8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891</xdr:row>
      <xdr:rowOff>71120</xdr:rowOff>
    </xdr:from>
    <xdr:to>
      <xdr:col>21</xdr:col>
      <xdr:colOff>268746</xdr:colOff>
      <xdr:row>893</xdr:row>
      <xdr:rowOff>91440</xdr:rowOff>
    </xdr:to>
    <xdr:pic>
      <xdr:nvPicPr>
        <xdr:cNvPr id="8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864</xdr:row>
      <xdr:rowOff>81280</xdr:rowOff>
    </xdr:from>
    <xdr:to>
      <xdr:col>21</xdr:col>
      <xdr:colOff>278906</xdr:colOff>
      <xdr:row>866</xdr:row>
      <xdr:rowOff>101600</xdr:rowOff>
    </xdr:to>
    <xdr:pic>
      <xdr:nvPicPr>
        <xdr:cNvPr id="8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918</xdr:row>
      <xdr:rowOff>71120</xdr:rowOff>
    </xdr:from>
    <xdr:to>
      <xdr:col>21</xdr:col>
      <xdr:colOff>268746</xdr:colOff>
      <xdr:row>920</xdr:row>
      <xdr:rowOff>91440</xdr:rowOff>
    </xdr:to>
    <xdr:pic>
      <xdr:nvPicPr>
        <xdr:cNvPr id="8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248284</xdr:colOff>
      <xdr:row>972</xdr:row>
      <xdr:rowOff>71120</xdr:rowOff>
    </xdr:from>
    <xdr:to>
      <xdr:col>21</xdr:col>
      <xdr:colOff>268746</xdr:colOff>
      <xdr:row>974</xdr:row>
      <xdr:rowOff>91440</xdr:rowOff>
    </xdr:to>
    <xdr:pic>
      <xdr:nvPicPr>
        <xdr:cNvPr id="8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05410000"/>
          <a:ext cx="441749" cy="508000"/>
        </a:xfrm>
        <a:prstGeom prst="rect">
          <a:avLst/>
        </a:prstGeom>
        <a:noFill/>
        <a:ln w="9525">
          <a:noFill/>
          <a:miter lim="800000"/>
          <a:headEnd/>
          <a:tailEnd/>
        </a:ln>
      </xdr:spPr>
    </xdr:pic>
    <xdr:clientData/>
  </xdr:twoCellAnchor>
  <xdr:twoCellAnchor editAs="oneCell">
    <xdr:from>
      <xdr:col>20</xdr:col>
      <xdr:colOff>258444</xdr:colOff>
      <xdr:row>945</xdr:row>
      <xdr:rowOff>81280</xdr:rowOff>
    </xdr:from>
    <xdr:to>
      <xdr:col>21</xdr:col>
      <xdr:colOff>278906</xdr:colOff>
      <xdr:row>947</xdr:row>
      <xdr:rowOff>101600</xdr:rowOff>
    </xdr:to>
    <xdr:pic>
      <xdr:nvPicPr>
        <xdr:cNvPr id="8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1026</xdr:row>
      <xdr:rowOff>71120</xdr:rowOff>
    </xdr:from>
    <xdr:to>
      <xdr:col>21</xdr:col>
      <xdr:colOff>268746</xdr:colOff>
      <xdr:row>1028</xdr:row>
      <xdr:rowOff>91440</xdr:rowOff>
    </xdr:to>
    <xdr:pic>
      <xdr:nvPicPr>
        <xdr:cNvPr id="8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18577360"/>
          <a:ext cx="441749" cy="508000"/>
        </a:xfrm>
        <a:prstGeom prst="rect">
          <a:avLst/>
        </a:prstGeom>
        <a:noFill/>
        <a:ln w="9525">
          <a:noFill/>
          <a:miter lim="800000"/>
          <a:headEnd/>
          <a:tailEnd/>
        </a:ln>
      </xdr:spPr>
    </xdr:pic>
    <xdr:clientData/>
  </xdr:twoCellAnchor>
  <xdr:twoCellAnchor editAs="oneCell">
    <xdr:from>
      <xdr:col>20</xdr:col>
      <xdr:colOff>258444</xdr:colOff>
      <xdr:row>999</xdr:row>
      <xdr:rowOff>81280</xdr:rowOff>
    </xdr:from>
    <xdr:to>
      <xdr:col>21</xdr:col>
      <xdr:colOff>278906</xdr:colOff>
      <xdr:row>1001</xdr:row>
      <xdr:rowOff>101600</xdr:rowOff>
    </xdr:to>
    <xdr:pic>
      <xdr:nvPicPr>
        <xdr:cNvPr id="8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12003840"/>
          <a:ext cx="441749" cy="508000"/>
        </a:xfrm>
        <a:prstGeom prst="rect">
          <a:avLst/>
        </a:prstGeom>
        <a:noFill/>
        <a:ln w="9525">
          <a:noFill/>
          <a:miter lim="800000"/>
          <a:headEnd/>
          <a:tailEnd/>
        </a:ln>
      </xdr:spPr>
    </xdr:pic>
    <xdr:clientData/>
  </xdr:twoCellAnchor>
  <xdr:twoCellAnchor editAs="oneCell">
    <xdr:from>
      <xdr:col>20</xdr:col>
      <xdr:colOff>248284</xdr:colOff>
      <xdr:row>1053</xdr:row>
      <xdr:rowOff>71120</xdr:rowOff>
    </xdr:from>
    <xdr:to>
      <xdr:col>21</xdr:col>
      <xdr:colOff>268746</xdr:colOff>
      <xdr:row>1055</xdr:row>
      <xdr:rowOff>91440</xdr:rowOff>
    </xdr:to>
    <xdr:pic>
      <xdr:nvPicPr>
        <xdr:cNvPr id="9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25161040"/>
          <a:ext cx="441749" cy="508000"/>
        </a:xfrm>
        <a:prstGeom prst="rect">
          <a:avLst/>
        </a:prstGeom>
        <a:noFill/>
        <a:ln w="9525">
          <a:noFill/>
          <a:miter lim="800000"/>
          <a:headEnd/>
          <a:tailEnd/>
        </a:ln>
      </xdr:spPr>
    </xdr:pic>
    <xdr:clientData/>
  </xdr:twoCellAnchor>
  <xdr:twoCellAnchor editAs="oneCell">
    <xdr:from>
      <xdr:col>20</xdr:col>
      <xdr:colOff>248284</xdr:colOff>
      <xdr:row>1107</xdr:row>
      <xdr:rowOff>71120</xdr:rowOff>
    </xdr:from>
    <xdr:to>
      <xdr:col>21</xdr:col>
      <xdr:colOff>268746</xdr:colOff>
      <xdr:row>1109</xdr:row>
      <xdr:rowOff>91440</xdr:rowOff>
    </xdr:to>
    <xdr:pic>
      <xdr:nvPicPr>
        <xdr:cNvPr id="9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1080</xdr:row>
      <xdr:rowOff>81280</xdr:rowOff>
    </xdr:from>
    <xdr:to>
      <xdr:col>21</xdr:col>
      <xdr:colOff>278906</xdr:colOff>
      <xdr:row>1082</xdr:row>
      <xdr:rowOff>101600</xdr:rowOff>
    </xdr:to>
    <xdr:pic>
      <xdr:nvPicPr>
        <xdr:cNvPr id="9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1161</xdr:row>
      <xdr:rowOff>71120</xdr:rowOff>
    </xdr:from>
    <xdr:to>
      <xdr:col>21</xdr:col>
      <xdr:colOff>268746</xdr:colOff>
      <xdr:row>1163</xdr:row>
      <xdr:rowOff>91440</xdr:rowOff>
    </xdr:to>
    <xdr:pic>
      <xdr:nvPicPr>
        <xdr:cNvPr id="9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1134</xdr:row>
      <xdr:rowOff>81280</xdr:rowOff>
    </xdr:from>
    <xdr:to>
      <xdr:col>21</xdr:col>
      <xdr:colOff>278906</xdr:colOff>
      <xdr:row>1136</xdr:row>
      <xdr:rowOff>101600</xdr:rowOff>
    </xdr:to>
    <xdr:pic>
      <xdr:nvPicPr>
        <xdr:cNvPr id="9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1188</xdr:row>
      <xdr:rowOff>71120</xdr:rowOff>
    </xdr:from>
    <xdr:to>
      <xdr:col>21</xdr:col>
      <xdr:colOff>268746</xdr:colOff>
      <xdr:row>1190</xdr:row>
      <xdr:rowOff>91440</xdr:rowOff>
    </xdr:to>
    <xdr:pic>
      <xdr:nvPicPr>
        <xdr:cNvPr id="9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1242</xdr:row>
      <xdr:rowOff>71120</xdr:rowOff>
    </xdr:from>
    <xdr:to>
      <xdr:col>21</xdr:col>
      <xdr:colOff>268746</xdr:colOff>
      <xdr:row>1244</xdr:row>
      <xdr:rowOff>91440</xdr:rowOff>
    </xdr:to>
    <xdr:pic>
      <xdr:nvPicPr>
        <xdr:cNvPr id="9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1215</xdr:row>
      <xdr:rowOff>81280</xdr:rowOff>
    </xdr:from>
    <xdr:to>
      <xdr:col>21</xdr:col>
      <xdr:colOff>278906</xdr:colOff>
      <xdr:row>1217</xdr:row>
      <xdr:rowOff>101600</xdr:rowOff>
    </xdr:to>
    <xdr:pic>
      <xdr:nvPicPr>
        <xdr:cNvPr id="9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1296</xdr:row>
      <xdr:rowOff>71120</xdr:rowOff>
    </xdr:from>
    <xdr:to>
      <xdr:col>21</xdr:col>
      <xdr:colOff>268746</xdr:colOff>
      <xdr:row>1298</xdr:row>
      <xdr:rowOff>91440</xdr:rowOff>
    </xdr:to>
    <xdr:pic>
      <xdr:nvPicPr>
        <xdr:cNvPr id="9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1269</xdr:row>
      <xdr:rowOff>81280</xdr:rowOff>
    </xdr:from>
    <xdr:to>
      <xdr:col>21</xdr:col>
      <xdr:colOff>278906</xdr:colOff>
      <xdr:row>1271</xdr:row>
      <xdr:rowOff>101600</xdr:rowOff>
    </xdr:to>
    <xdr:pic>
      <xdr:nvPicPr>
        <xdr:cNvPr id="9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1323</xdr:row>
      <xdr:rowOff>71120</xdr:rowOff>
    </xdr:from>
    <xdr:to>
      <xdr:col>21</xdr:col>
      <xdr:colOff>268746</xdr:colOff>
      <xdr:row>1325</xdr:row>
      <xdr:rowOff>91440</xdr:rowOff>
    </xdr:to>
    <xdr:pic>
      <xdr:nvPicPr>
        <xdr:cNvPr id="10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1377</xdr:row>
      <xdr:rowOff>71120</xdr:rowOff>
    </xdr:from>
    <xdr:to>
      <xdr:col>21</xdr:col>
      <xdr:colOff>268746</xdr:colOff>
      <xdr:row>1379</xdr:row>
      <xdr:rowOff>91440</xdr:rowOff>
    </xdr:to>
    <xdr:pic>
      <xdr:nvPicPr>
        <xdr:cNvPr id="10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1350</xdr:row>
      <xdr:rowOff>81280</xdr:rowOff>
    </xdr:from>
    <xdr:to>
      <xdr:col>21</xdr:col>
      <xdr:colOff>278906</xdr:colOff>
      <xdr:row>1352</xdr:row>
      <xdr:rowOff>101600</xdr:rowOff>
    </xdr:to>
    <xdr:pic>
      <xdr:nvPicPr>
        <xdr:cNvPr id="10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1431</xdr:row>
      <xdr:rowOff>71120</xdr:rowOff>
    </xdr:from>
    <xdr:to>
      <xdr:col>21</xdr:col>
      <xdr:colOff>268746</xdr:colOff>
      <xdr:row>1433</xdr:row>
      <xdr:rowOff>91440</xdr:rowOff>
    </xdr:to>
    <xdr:pic>
      <xdr:nvPicPr>
        <xdr:cNvPr id="10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1404</xdr:row>
      <xdr:rowOff>81280</xdr:rowOff>
    </xdr:from>
    <xdr:to>
      <xdr:col>21</xdr:col>
      <xdr:colOff>278906</xdr:colOff>
      <xdr:row>1406</xdr:row>
      <xdr:rowOff>101600</xdr:rowOff>
    </xdr:to>
    <xdr:pic>
      <xdr:nvPicPr>
        <xdr:cNvPr id="10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1458</xdr:row>
      <xdr:rowOff>71120</xdr:rowOff>
    </xdr:from>
    <xdr:to>
      <xdr:col>21</xdr:col>
      <xdr:colOff>268746</xdr:colOff>
      <xdr:row>1460</xdr:row>
      <xdr:rowOff>91440</xdr:rowOff>
    </xdr:to>
    <xdr:pic>
      <xdr:nvPicPr>
        <xdr:cNvPr id="10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248284</xdr:colOff>
      <xdr:row>1512</xdr:row>
      <xdr:rowOff>71120</xdr:rowOff>
    </xdr:from>
    <xdr:to>
      <xdr:col>21</xdr:col>
      <xdr:colOff>268746</xdr:colOff>
      <xdr:row>1514</xdr:row>
      <xdr:rowOff>91440</xdr:rowOff>
    </xdr:to>
    <xdr:pic>
      <xdr:nvPicPr>
        <xdr:cNvPr id="10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05410000"/>
          <a:ext cx="441749" cy="508000"/>
        </a:xfrm>
        <a:prstGeom prst="rect">
          <a:avLst/>
        </a:prstGeom>
        <a:noFill/>
        <a:ln w="9525">
          <a:noFill/>
          <a:miter lim="800000"/>
          <a:headEnd/>
          <a:tailEnd/>
        </a:ln>
      </xdr:spPr>
    </xdr:pic>
    <xdr:clientData/>
  </xdr:twoCellAnchor>
  <xdr:twoCellAnchor editAs="oneCell">
    <xdr:from>
      <xdr:col>20</xdr:col>
      <xdr:colOff>258444</xdr:colOff>
      <xdr:row>1485</xdr:row>
      <xdr:rowOff>81280</xdr:rowOff>
    </xdr:from>
    <xdr:to>
      <xdr:col>21</xdr:col>
      <xdr:colOff>278906</xdr:colOff>
      <xdr:row>1487</xdr:row>
      <xdr:rowOff>101600</xdr:rowOff>
    </xdr:to>
    <xdr:pic>
      <xdr:nvPicPr>
        <xdr:cNvPr id="10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1566</xdr:row>
      <xdr:rowOff>71120</xdr:rowOff>
    </xdr:from>
    <xdr:to>
      <xdr:col>21</xdr:col>
      <xdr:colOff>268746</xdr:colOff>
      <xdr:row>1568</xdr:row>
      <xdr:rowOff>91440</xdr:rowOff>
    </xdr:to>
    <xdr:pic>
      <xdr:nvPicPr>
        <xdr:cNvPr id="10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18577360"/>
          <a:ext cx="441749" cy="508000"/>
        </a:xfrm>
        <a:prstGeom prst="rect">
          <a:avLst/>
        </a:prstGeom>
        <a:noFill/>
        <a:ln w="9525">
          <a:noFill/>
          <a:miter lim="800000"/>
          <a:headEnd/>
          <a:tailEnd/>
        </a:ln>
      </xdr:spPr>
    </xdr:pic>
    <xdr:clientData/>
  </xdr:twoCellAnchor>
  <xdr:twoCellAnchor editAs="oneCell">
    <xdr:from>
      <xdr:col>20</xdr:col>
      <xdr:colOff>258444</xdr:colOff>
      <xdr:row>1539</xdr:row>
      <xdr:rowOff>81280</xdr:rowOff>
    </xdr:from>
    <xdr:to>
      <xdr:col>21</xdr:col>
      <xdr:colOff>278906</xdr:colOff>
      <xdr:row>1541</xdr:row>
      <xdr:rowOff>101600</xdr:rowOff>
    </xdr:to>
    <xdr:pic>
      <xdr:nvPicPr>
        <xdr:cNvPr id="10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12003840"/>
          <a:ext cx="441749" cy="508000"/>
        </a:xfrm>
        <a:prstGeom prst="rect">
          <a:avLst/>
        </a:prstGeom>
        <a:noFill/>
        <a:ln w="9525">
          <a:noFill/>
          <a:miter lim="800000"/>
          <a:headEnd/>
          <a:tailEnd/>
        </a:ln>
      </xdr:spPr>
    </xdr:pic>
    <xdr:clientData/>
  </xdr:twoCellAnchor>
  <xdr:twoCellAnchor editAs="oneCell">
    <xdr:from>
      <xdr:col>20</xdr:col>
      <xdr:colOff>248284</xdr:colOff>
      <xdr:row>1593</xdr:row>
      <xdr:rowOff>71120</xdr:rowOff>
    </xdr:from>
    <xdr:to>
      <xdr:col>21</xdr:col>
      <xdr:colOff>268746</xdr:colOff>
      <xdr:row>1595</xdr:row>
      <xdr:rowOff>91440</xdr:rowOff>
    </xdr:to>
    <xdr:pic>
      <xdr:nvPicPr>
        <xdr:cNvPr id="11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25161040"/>
          <a:ext cx="441749" cy="508000"/>
        </a:xfrm>
        <a:prstGeom prst="rect">
          <a:avLst/>
        </a:prstGeom>
        <a:noFill/>
        <a:ln w="9525">
          <a:noFill/>
          <a:miter lim="800000"/>
          <a:headEnd/>
          <a:tailEnd/>
        </a:ln>
      </xdr:spPr>
    </xdr:pic>
    <xdr:clientData/>
  </xdr:twoCellAnchor>
  <xdr:twoCellAnchor editAs="oneCell">
    <xdr:from>
      <xdr:col>20</xdr:col>
      <xdr:colOff>248284</xdr:colOff>
      <xdr:row>1647</xdr:row>
      <xdr:rowOff>71120</xdr:rowOff>
    </xdr:from>
    <xdr:to>
      <xdr:col>21</xdr:col>
      <xdr:colOff>268746</xdr:colOff>
      <xdr:row>1649</xdr:row>
      <xdr:rowOff>91440</xdr:rowOff>
    </xdr:to>
    <xdr:pic>
      <xdr:nvPicPr>
        <xdr:cNvPr id="11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38328400"/>
          <a:ext cx="441749" cy="508000"/>
        </a:xfrm>
        <a:prstGeom prst="rect">
          <a:avLst/>
        </a:prstGeom>
        <a:noFill/>
        <a:ln w="9525">
          <a:noFill/>
          <a:miter lim="800000"/>
          <a:headEnd/>
          <a:tailEnd/>
        </a:ln>
      </xdr:spPr>
    </xdr:pic>
    <xdr:clientData/>
  </xdr:twoCellAnchor>
  <xdr:twoCellAnchor editAs="oneCell">
    <xdr:from>
      <xdr:col>20</xdr:col>
      <xdr:colOff>258444</xdr:colOff>
      <xdr:row>1620</xdr:row>
      <xdr:rowOff>81280</xdr:rowOff>
    </xdr:from>
    <xdr:to>
      <xdr:col>21</xdr:col>
      <xdr:colOff>278906</xdr:colOff>
      <xdr:row>1622</xdr:row>
      <xdr:rowOff>101600</xdr:rowOff>
    </xdr:to>
    <xdr:pic>
      <xdr:nvPicPr>
        <xdr:cNvPr id="11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1754880"/>
          <a:ext cx="441749" cy="508000"/>
        </a:xfrm>
        <a:prstGeom prst="rect">
          <a:avLst/>
        </a:prstGeom>
        <a:noFill/>
        <a:ln w="9525">
          <a:noFill/>
          <a:miter lim="800000"/>
          <a:headEnd/>
          <a:tailEnd/>
        </a:ln>
      </xdr:spPr>
    </xdr:pic>
    <xdr:clientData/>
  </xdr:twoCellAnchor>
  <xdr:twoCellAnchor editAs="oneCell">
    <xdr:from>
      <xdr:col>20</xdr:col>
      <xdr:colOff>248284</xdr:colOff>
      <xdr:row>1701</xdr:row>
      <xdr:rowOff>71120</xdr:rowOff>
    </xdr:from>
    <xdr:to>
      <xdr:col>21</xdr:col>
      <xdr:colOff>268746</xdr:colOff>
      <xdr:row>1703</xdr:row>
      <xdr:rowOff>91440</xdr:rowOff>
    </xdr:to>
    <xdr:pic>
      <xdr:nvPicPr>
        <xdr:cNvPr id="11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51495760"/>
          <a:ext cx="441749" cy="508000"/>
        </a:xfrm>
        <a:prstGeom prst="rect">
          <a:avLst/>
        </a:prstGeom>
        <a:noFill/>
        <a:ln w="9525">
          <a:noFill/>
          <a:miter lim="800000"/>
          <a:headEnd/>
          <a:tailEnd/>
        </a:ln>
      </xdr:spPr>
    </xdr:pic>
    <xdr:clientData/>
  </xdr:twoCellAnchor>
  <xdr:twoCellAnchor editAs="oneCell">
    <xdr:from>
      <xdr:col>20</xdr:col>
      <xdr:colOff>258444</xdr:colOff>
      <xdr:row>1674</xdr:row>
      <xdr:rowOff>81280</xdr:rowOff>
    </xdr:from>
    <xdr:to>
      <xdr:col>21</xdr:col>
      <xdr:colOff>278906</xdr:colOff>
      <xdr:row>1676</xdr:row>
      <xdr:rowOff>101600</xdr:rowOff>
    </xdr:to>
    <xdr:pic>
      <xdr:nvPicPr>
        <xdr:cNvPr id="11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44922240"/>
          <a:ext cx="441749" cy="508000"/>
        </a:xfrm>
        <a:prstGeom prst="rect">
          <a:avLst/>
        </a:prstGeom>
        <a:noFill/>
        <a:ln w="9525">
          <a:noFill/>
          <a:miter lim="800000"/>
          <a:headEnd/>
          <a:tailEnd/>
        </a:ln>
      </xdr:spPr>
    </xdr:pic>
    <xdr:clientData/>
  </xdr:twoCellAnchor>
  <xdr:twoCellAnchor editAs="oneCell">
    <xdr:from>
      <xdr:col>20</xdr:col>
      <xdr:colOff>248284</xdr:colOff>
      <xdr:row>1728</xdr:row>
      <xdr:rowOff>71120</xdr:rowOff>
    </xdr:from>
    <xdr:to>
      <xdr:col>21</xdr:col>
      <xdr:colOff>268746</xdr:colOff>
      <xdr:row>1730</xdr:row>
      <xdr:rowOff>91440</xdr:rowOff>
    </xdr:to>
    <xdr:pic>
      <xdr:nvPicPr>
        <xdr:cNvPr id="11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58079440"/>
          <a:ext cx="441749" cy="508000"/>
        </a:xfrm>
        <a:prstGeom prst="rect">
          <a:avLst/>
        </a:prstGeom>
        <a:noFill/>
        <a:ln w="9525">
          <a:noFill/>
          <a:miter lim="800000"/>
          <a:headEnd/>
          <a:tailEnd/>
        </a:ln>
      </xdr:spPr>
    </xdr:pic>
    <xdr:clientData/>
  </xdr:twoCellAnchor>
  <xdr:twoCellAnchor editAs="oneCell">
    <xdr:from>
      <xdr:col>20</xdr:col>
      <xdr:colOff>248284</xdr:colOff>
      <xdr:row>1782</xdr:row>
      <xdr:rowOff>71120</xdr:rowOff>
    </xdr:from>
    <xdr:to>
      <xdr:col>21</xdr:col>
      <xdr:colOff>268746</xdr:colOff>
      <xdr:row>1784</xdr:row>
      <xdr:rowOff>91440</xdr:rowOff>
    </xdr:to>
    <xdr:pic>
      <xdr:nvPicPr>
        <xdr:cNvPr id="11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71246800"/>
          <a:ext cx="441749" cy="508000"/>
        </a:xfrm>
        <a:prstGeom prst="rect">
          <a:avLst/>
        </a:prstGeom>
        <a:noFill/>
        <a:ln w="9525">
          <a:noFill/>
          <a:miter lim="800000"/>
          <a:headEnd/>
          <a:tailEnd/>
        </a:ln>
      </xdr:spPr>
    </xdr:pic>
    <xdr:clientData/>
  </xdr:twoCellAnchor>
  <xdr:twoCellAnchor editAs="oneCell">
    <xdr:from>
      <xdr:col>20</xdr:col>
      <xdr:colOff>258444</xdr:colOff>
      <xdr:row>1755</xdr:row>
      <xdr:rowOff>81280</xdr:rowOff>
    </xdr:from>
    <xdr:to>
      <xdr:col>21</xdr:col>
      <xdr:colOff>278906</xdr:colOff>
      <xdr:row>1757</xdr:row>
      <xdr:rowOff>101600</xdr:rowOff>
    </xdr:to>
    <xdr:pic>
      <xdr:nvPicPr>
        <xdr:cNvPr id="11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64673280"/>
          <a:ext cx="441749" cy="508000"/>
        </a:xfrm>
        <a:prstGeom prst="rect">
          <a:avLst/>
        </a:prstGeom>
        <a:noFill/>
        <a:ln w="9525">
          <a:noFill/>
          <a:miter lim="800000"/>
          <a:headEnd/>
          <a:tailEnd/>
        </a:ln>
      </xdr:spPr>
    </xdr:pic>
    <xdr:clientData/>
  </xdr:twoCellAnchor>
  <xdr:twoCellAnchor editAs="oneCell">
    <xdr:from>
      <xdr:col>20</xdr:col>
      <xdr:colOff>248284</xdr:colOff>
      <xdr:row>1836</xdr:row>
      <xdr:rowOff>71120</xdr:rowOff>
    </xdr:from>
    <xdr:to>
      <xdr:col>21</xdr:col>
      <xdr:colOff>268746</xdr:colOff>
      <xdr:row>1838</xdr:row>
      <xdr:rowOff>91440</xdr:rowOff>
    </xdr:to>
    <xdr:pic>
      <xdr:nvPicPr>
        <xdr:cNvPr id="11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84414160"/>
          <a:ext cx="441749" cy="508000"/>
        </a:xfrm>
        <a:prstGeom prst="rect">
          <a:avLst/>
        </a:prstGeom>
        <a:noFill/>
        <a:ln w="9525">
          <a:noFill/>
          <a:miter lim="800000"/>
          <a:headEnd/>
          <a:tailEnd/>
        </a:ln>
      </xdr:spPr>
    </xdr:pic>
    <xdr:clientData/>
  </xdr:twoCellAnchor>
  <xdr:twoCellAnchor editAs="oneCell">
    <xdr:from>
      <xdr:col>20</xdr:col>
      <xdr:colOff>258444</xdr:colOff>
      <xdr:row>1809</xdr:row>
      <xdr:rowOff>81280</xdr:rowOff>
    </xdr:from>
    <xdr:to>
      <xdr:col>21</xdr:col>
      <xdr:colOff>278906</xdr:colOff>
      <xdr:row>1811</xdr:row>
      <xdr:rowOff>101600</xdr:rowOff>
    </xdr:to>
    <xdr:pic>
      <xdr:nvPicPr>
        <xdr:cNvPr id="11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77840640"/>
          <a:ext cx="441749" cy="508000"/>
        </a:xfrm>
        <a:prstGeom prst="rect">
          <a:avLst/>
        </a:prstGeom>
        <a:noFill/>
        <a:ln w="9525">
          <a:noFill/>
          <a:miter lim="800000"/>
          <a:headEnd/>
          <a:tailEnd/>
        </a:ln>
      </xdr:spPr>
    </xdr:pic>
    <xdr:clientData/>
  </xdr:twoCellAnchor>
  <xdr:twoCellAnchor editAs="oneCell">
    <xdr:from>
      <xdr:col>20</xdr:col>
      <xdr:colOff>248284</xdr:colOff>
      <xdr:row>1863</xdr:row>
      <xdr:rowOff>71120</xdr:rowOff>
    </xdr:from>
    <xdr:to>
      <xdr:col>21</xdr:col>
      <xdr:colOff>268746</xdr:colOff>
      <xdr:row>1865</xdr:row>
      <xdr:rowOff>91440</xdr:rowOff>
    </xdr:to>
    <xdr:pic>
      <xdr:nvPicPr>
        <xdr:cNvPr id="12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0997840"/>
          <a:ext cx="441749" cy="508000"/>
        </a:xfrm>
        <a:prstGeom prst="rect">
          <a:avLst/>
        </a:prstGeom>
        <a:noFill/>
        <a:ln w="9525">
          <a:noFill/>
          <a:miter lim="800000"/>
          <a:headEnd/>
          <a:tailEnd/>
        </a:ln>
      </xdr:spPr>
    </xdr:pic>
    <xdr:clientData/>
  </xdr:twoCellAnchor>
  <xdr:twoCellAnchor editAs="oneCell">
    <xdr:from>
      <xdr:col>20</xdr:col>
      <xdr:colOff>248284</xdr:colOff>
      <xdr:row>1917</xdr:row>
      <xdr:rowOff>71120</xdr:rowOff>
    </xdr:from>
    <xdr:to>
      <xdr:col>21</xdr:col>
      <xdr:colOff>268746</xdr:colOff>
      <xdr:row>1919</xdr:row>
      <xdr:rowOff>91440</xdr:rowOff>
    </xdr:to>
    <xdr:pic>
      <xdr:nvPicPr>
        <xdr:cNvPr id="12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04165200"/>
          <a:ext cx="441749" cy="508000"/>
        </a:xfrm>
        <a:prstGeom prst="rect">
          <a:avLst/>
        </a:prstGeom>
        <a:noFill/>
        <a:ln w="9525">
          <a:noFill/>
          <a:miter lim="800000"/>
          <a:headEnd/>
          <a:tailEnd/>
        </a:ln>
      </xdr:spPr>
    </xdr:pic>
    <xdr:clientData/>
  </xdr:twoCellAnchor>
  <xdr:twoCellAnchor editAs="oneCell">
    <xdr:from>
      <xdr:col>20</xdr:col>
      <xdr:colOff>258444</xdr:colOff>
      <xdr:row>1890</xdr:row>
      <xdr:rowOff>81280</xdr:rowOff>
    </xdr:from>
    <xdr:to>
      <xdr:col>21</xdr:col>
      <xdr:colOff>278906</xdr:colOff>
      <xdr:row>1892</xdr:row>
      <xdr:rowOff>101600</xdr:rowOff>
    </xdr:to>
    <xdr:pic>
      <xdr:nvPicPr>
        <xdr:cNvPr id="12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97591680"/>
          <a:ext cx="441749" cy="508000"/>
        </a:xfrm>
        <a:prstGeom prst="rect">
          <a:avLst/>
        </a:prstGeom>
        <a:noFill/>
        <a:ln w="9525">
          <a:noFill/>
          <a:miter lim="800000"/>
          <a:headEnd/>
          <a:tailEnd/>
        </a:ln>
      </xdr:spPr>
    </xdr:pic>
    <xdr:clientData/>
  </xdr:twoCellAnchor>
  <xdr:twoCellAnchor editAs="oneCell">
    <xdr:from>
      <xdr:col>20</xdr:col>
      <xdr:colOff>248284</xdr:colOff>
      <xdr:row>1971</xdr:row>
      <xdr:rowOff>71120</xdr:rowOff>
    </xdr:from>
    <xdr:to>
      <xdr:col>21</xdr:col>
      <xdr:colOff>268746</xdr:colOff>
      <xdr:row>1973</xdr:row>
      <xdr:rowOff>91440</xdr:rowOff>
    </xdr:to>
    <xdr:pic>
      <xdr:nvPicPr>
        <xdr:cNvPr id="12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17332560"/>
          <a:ext cx="441749" cy="508000"/>
        </a:xfrm>
        <a:prstGeom prst="rect">
          <a:avLst/>
        </a:prstGeom>
        <a:noFill/>
        <a:ln w="9525">
          <a:noFill/>
          <a:miter lim="800000"/>
          <a:headEnd/>
          <a:tailEnd/>
        </a:ln>
      </xdr:spPr>
    </xdr:pic>
    <xdr:clientData/>
  </xdr:twoCellAnchor>
  <xdr:twoCellAnchor editAs="oneCell">
    <xdr:from>
      <xdr:col>20</xdr:col>
      <xdr:colOff>258444</xdr:colOff>
      <xdr:row>1944</xdr:row>
      <xdr:rowOff>81280</xdr:rowOff>
    </xdr:from>
    <xdr:to>
      <xdr:col>21</xdr:col>
      <xdr:colOff>278906</xdr:colOff>
      <xdr:row>1946</xdr:row>
      <xdr:rowOff>101600</xdr:rowOff>
    </xdr:to>
    <xdr:pic>
      <xdr:nvPicPr>
        <xdr:cNvPr id="12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10759040"/>
          <a:ext cx="441749" cy="508000"/>
        </a:xfrm>
        <a:prstGeom prst="rect">
          <a:avLst/>
        </a:prstGeom>
        <a:noFill/>
        <a:ln w="9525">
          <a:noFill/>
          <a:miter lim="800000"/>
          <a:headEnd/>
          <a:tailEnd/>
        </a:ln>
      </xdr:spPr>
    </xdr:pic>
    <xdr:clientData/>
  </xdr:twoCellAnchor>
  <xdr:twoCellAnchor editAs="oneCell">
    <xdr:from>
      <xdr:col>20</xdr:col>
      <xdr:colOff>248284</xdr:colOff>
      <xdr:row>1998</xdr:row>
      <xdr:rowOff>71120</xdr:rowOff>
    </xdr:from>
    <xdr:to>
      <xdr:col>21</xdr:col>
      <xdr:colOff>268746</xdr:colOff>
      <xdr:row>2000</xdr:row>
      <xdr:rowOff>91440</xdr:rowOff>
    </xdr:to>
    <xdr:pic>
      <xdr:nvPicPr>
        <xdr:cNvPr id="12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23916240"/>
          <a:ext cx="441749" cy="508000"/>
        </a:xfrm>
        <a:prstGeom prst="rect">
          <a:avLst/>
        </a:prstGeom>
        <a:noFill/>
        <a:ln w="9525">
          <a:noFill/>
          <a:miter lim="800000"/>
          <a:headEnd/>
          <a:tailEnd/>
        </a:ln>
      </xdr:spPr>
    </xdr:pic>
    <xdr:clientData/>
  </xdr:twoCellAnchor>
  <xdr:twoCellAnchor editAs="oneCell">
    <xdr:from>
      <xdr:col>20</xdr:col>
      <xdr:colOff>248284</xdr:colOff>
      <xdr:row>2052</xdr:row>
      <xdr:rowOff>71120</xdr:rowOff>
    </xdr:from>
    <xdr:to>
      <xdr:col>21</xdr:col>
      <xdr:colOff>268746</xdr:colOff>
      <xdr:row>2054</xdr:row>
      <xdr:rowOff>91440</xdr:rowOff>
    </xdr:to>
    <xdr:pic>
      <xdr:nvPicPr>
        <xdr:cNvPr id="12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37083600"/>
          <a:ext cx="441749" cy="508000"/>
        </a:xfrm>
        <a:prstGeom prst="rect">
          <a:avLst/>
        </a:prstGeom>
        <a:noFill/>
        <a:ln w="9525">
          <a:noFill/>
          <a:miter lim="800000"/>
          <a:headEnd/>
          <a:tailEnd/>
        </a:ln>
      </xdr:spPr>
    </xdr:pic>
    <xdr:clientData/>
  </xdr:twoCellAnchor>
  <xdr:twoCellAnchor editAs="oneCell">
    <xdr:from>
      <xdr:col>20</xdr:col>
      <xdr:colOff>258444</xdr:colOff>
      <xdr:row>2025</xdr:row>
      <xdr:rowOff>81280</xdr:rowOff>
    </xdr:from>
    <xdr:to>
      <xdr:col>21</xdr:col>
      <xdr:colOff>278906</xdr:colOff>
      <xdr:row>2027</xdr:row>
      <xdr:rowOff>101600</xdr:rowOff>
    </xdr:to>
    <xdr:pic>
      <xdr:nvPicPr>
        <xdr:cNvPr id="12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30510080"/>
          <a:ext cx="441749" cy="508000"/>
        </a:xfrm>
        <a:prstGeom prst="rect">
          <a:avLst/>
        </a:prstGeom>
        <a:noFill/>
        <a:ln w="9525">
          <a:noFill/>
          <a:miter lim="800000"/>
          <a:headEnd/>
          <a:tailEnd/>
        </a:ln>
      </xdr:spPr>
    </xdr:pic>
    <xdr:clientData/>
  </xdr:twoCellAnchor>
  <xdr:twoCellAnchor editAs="oneCell">
    <xdr:from>
      <xdr:col>20</xdr:col>
      <xdr:colOff>248284</xdr:colOff>
      <xdr:row>2106</xdr:row>
      <xdr:rowOff>71120</xdr:rowOff>
    </xdr:from>
    <xdr:to>
      <xdr:col>21</xdr:col>
      <xdr:colOff>268746</xdr:colOff>
      <xdr:row>2108</xdr:row>
      <xdr:rowOff>91440</xdr:rowOff>
    </xdr:to>
    <xdr:pic>
      <xdr:nvPicPr>
        <xdr:cNvPr id="12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50250960"/>
          <a:ext cx="441749" cy="508000"/>
        </a:xfrm>
        <a:prstGeom prst="rect">
          <a:avLst/>
        </a:prstGeom>
        <a:noFill/>
        <a:ln w="9525">
          <a:noFill/>
          <a:miter lim="800000"/>
          <a:headEnd/>
          <a:tailEnd/>
        </a:ln>
      </xdr:spPr>
    </xdr:pic>
    <xdr:clientData/>
  </xdr:twoCellAnchor>
  <xdr:twoCellAnchor editAs="oneCell">
    <xdr:from>
      <xdr:col>20</xdr:col>
      <xdr:colOff>258444</xdr:colOff>
      <xdr:row>2079</xdr:row>
      <xdr:rowOff>81280</xdr:rowOff>
    </xdr:from>
    <xdr:to>
      <xdr:col>21</xdr:col>
      <xdr:colOff>278906</xdr:colOff>
      <xdr:row>2081</xdr:row>
      <xdr:rowOff>101600</xdr:rowOff>
    </xdr:to>
    <xdr:pic>
      <xdr:nvPicPr>
        <xdr:cNvPr id="12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43677440"/>
          <a:ext cx="441749" cy="508000"/>
        </a:xfrm>
        <a:prstGeom prst="rect">
          <a:avLst/>
        </a:prstGeom>
        <a:noFill/>
        <a:ln w="9525">
          <a:noFill/>
          <a:miter lim="800000"/>
          <a:headEnd/>
          <a:tailEnd/>
        </a:ln>
      </xdr:spPr>
    </xdr:pic>
    <xdr:clientData/>
  </xdr:twoCellAnchor>
  <xdr:twoCellAnchor editAs="oneCell">
    <xdr:from>
      <xdr:col>20</xdr:col>
      <xdr:colOff>248284</xdr:colOff>
      <xdr:row>2133</xdr:row>
      <xdr:rowOff>71120</xdr:rowOff>
    </xdr:from>
    <xdr:to>
      <xdr:col>21</xdr:col>
      <xdr:colOff>268746</xdr:colOff>
      <xdr:row>2135</xdr:row>
      <xdr:rowOff>91440</xdr:rowOff>
    </xdr:to>
    <xdr:pic>
      <xdr:nvPicPr>
        <xdr:cNvPr id="13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56834640"/>
          <a:ext cx="441749" cy="508000"/>
        </a:xfrm>
        <a:prstGeom prst="rect">
          <a:avLst/>
        </a:prstGeom>
        <a:noFill/>
        <a:ln w="9525">
          <a:noFill/>
          <a:miter lim="800000"/>
          <a:headEnd/>
          <a:tailEnd/>
        </a:ln>
      </xdr:spPr>
    </xdr:pic>
    <xdr:clientData/>
  </xdr:twoCellAnchor>
  <xdr:twoCellAnchor editAs="oneCell">
    <xdr:from>
      <xdr:col>20</xdr:col>
      <xdr:colOff>248284</xdr:colOff>
      <xdr:row>2187</xdr:row>
      <xdr:rowOff>71120</xdr:rowOff>
    </xdr:from>
    <xdr:to>
      <xdr:col>21</xdr:col>
      <xdr:colOff>268746</xdr:colOff>
      <xdr:row>2189</xdr:row>
      <xdr:rowOff>91440</xdr:rowOff>
    </xdr:to>
    <xdr:pic>
      <xdr:nvPicPr>
        <xdr:cNvPr id="15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2160</xdr:row>
      <xdr:rowOff>81280</xdr:rowOff>
    </xdr:from>
    <xdr:to>
      <xdr:col>21</xdr:col>
      <xdr:colOff>278906</xdr:colOff>
      <xdr:row>2162</xdr:row>
      <xdr:rowOff>101600</xdr:rowOff>
    </xdr:to>
    <xdr:pic>
      <xdr:nvPicPr>
        <xdr:cNvPr id="15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258444</xdr:colOff>
      <xdr:row>2214</xdr:row>
      <xdr:rowOff>81280</xdr:rowOff>
    </xdr:from>
    <xdr:to>
      <xdr:col>21</xdr:col>
      <xdr:colOff>278906</xdr:colOff>
      <xdr:row>2216</xdr:row>
      <xdr:rowOff>101600</xdr:rowOff>
    </xdr:to>
    <xdr:pic>
      <xdr:nvPicPr>
        <xdr:cNvPr id="15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2268</xdr:row>
      <xdr:rowOff>71120</xdr:rowOff>
    </xdr:from>
    <xdr:to>
      <xdr:col>21</xdr:col>
      <xdr:colOff>268746</xdr:colOff>
      <xdr:row>2270</xdr:row>
      <xdr:rowOff>91440</xdr:rowOff>
    </xdr:to>
    <xdr:pic>
      <xdr:nvPicPr>
        <xdr:cNvPr id="17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2241</xdr:row>
      <xdr:rowOff>81280</xdr:rowOff>
    </xdr:from>
    <xdr:to>
      <xdr:col>21</xdr:col>
      <xdr:colOff>278906</xdr:colOff>
      <xdr:row>2243</xdr:row>
      <xdr:rowOff>101600</xdr:rowOff>
    </xdr:to>
    <xdr:pic>
      <xdr:nvPicPr>
        <xdr:cNvPr id="17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2322</xdr:row>
      <xdr:rowOff>71120</xdr:rowOff>
    </xdr:from>
    <xdr:to>
      <xdr:col>21</xdr:col>
      <xdr:colOff>268746</xdr:colOff>
      <xdr:row>2324</xdr:row>
      <xdr:rowOff>91440</xdr:rowOff>
    </xdr:to>
    <xdr:pic>
      <xdr:nvPicPr>
        <xdr:cNvPr id="17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2295</xdr:row>
      <xdr:rowOff>81280</xdr:rowOff>
    </xdr:from>
    <xdr:to>
      <xdr:col>21</xdr:col>
      <xdr:colOff>278906</xdr:colOff>
      <xdr:row>2297</xdr:row>
      <xdr:rowOff>101600</xdr:rowOff>
    </xdr:to>
    <xdr:pic>
      <xdr:nvPicPr>
        <xdr:cNvPr id="17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2349</xdr:row>
      <xdr:rowOff>71120</xdr:rowOff>
    </xdr:from>
    <xdr:to>
      <xdr:col>21</xdr:col>
      <xdr:colOff>268746</xdr:colOff>
      <xdr:row>2351</xdr:row>
      <xdr:rowOff>91440</xdr:rowOff>
    </xdr:to>
    <xdr:pic>
      <xdr:nvPicPr>
        <xdr:cNvPr id="17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2403</xdr:row>
      <xdr:rowOff>71120</xdr:rowOff>
    </xdr:from>
    <xdr:to>
      <xdr:col>21</xdr:col>
      <xdr:colOff>268746</xdr:colOff>
      <xdr:row>2405</xdr:row>
      <xdr:rowOff>91440</xdr:rowOff>
    </xdr:to>
    <xdr:pic>
      <xdr:nvPicPr>
        <xdr:cNvPr id="17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2376</xdr:row>
      <xdr:rowOff>81280</xdr:rowOff>
    </xdr:from>
    <xdr:to>
      <xdr:col>21</xdr:col>
      <xdr:colOff>278906</xdr:colOff>
      <xdr:row>2378</xdr:row>
      <xdr:rowOff>101600</xdr:rowOff>
    </xdr:to>
    <xdr:pic>
      <xdr:nvPicPr>
        <xdr:cNvPr id="17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2457</xdr:row>
      <xdr:rowOff>71120</xdr:rowOff>
    </xdr:from>
    <xdr:to>
      <xdr:col>21</xdr:col>
      <xdr:colOff>268746</xdr:colOff>
      <xdr:row>2459</xdr:row>
      <xdr:rowOff>91440</xdr:rowOff>
    </xdr:to>
    <xdr:pic>
      <xdr:nvPicPr>
        <xdr:cNvPr id="17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2430</xdr:row>
      <xdr:rowOff>81280</xdr:rowOff>
    </xdr:from>
    <xdr:to>
      <xdr:col>21</xdr:col>
      <xdr:colOff>278906</xdr:colOff>
      <xdr:row>2432</xdr:row>
      <xdr:rowOff>101600</xdr:rowOff>
    </xdr:to>
    <xdr:pic>
      <xdr:nvPicPr>
        <xdr:cNvPr id="18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2484</xdr:row>
      <xdr:rowOff>71120</xdr:rowOff>
    </xdr:from>
    <xdr:to>
      <xdr:col>21</xdr:col>
      <xdr:colOff>268746</xdr:colOff>
      <xdr:row>2486</xdr:row>
      <xdr:rowOff>91440</xdr:rowOff>
    </xdr:to>
    <xdr:pic>
      <xdr:nvPicPr>
        <xdr:cNvPr id="18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2538</xdr:row>
      <xdr:rowOff>71120</xdr:rowOff>
    </xdr:from>
    <xdr:to>
      <xdr:col>21</xdr:col>
      <xdr:colOff>268746</xdr:colOff>
      <xdr:row>2540</xdr:row>
      <xdr:rowOff>91440</xdr:rowOff>
    </xdr:to>
    <xdr:pic>
      <xdr:nvPicPr>
        <xdr:cNvPr id="18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2511</xdr:row>
      <xdr:rowOff>81280</xdr:rowOff>
    </xdr:from>
    <xdr:to>
      <xdr:col>21</xdr:col>
      <xdr:colOff>278906</xdr:colOff>
      <xdr:row>2513</xdr:row>
      <xdr:rowOff>101600</xdr:rowOff>
    </xdr:to>
    <xdr:pic>
      <xdr:nvPicPr>
        <xdr:cNvPr id="18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2619</xdr:row>
      <xdr:rowOff>71120</xdr:rowOff>
    </xdr:from>
    <xdr:to>
      <xdr:col>21</xdr:col>
      <xdr:colOff>268746</xdr:colOff>
      <xdr:row>2621</xdr:row>
      <xdr:rowOff>91441</xdr:rowOff>
    </xdr:to>
    <xdr:pic>
      <xdr:nvPicPr>
        <xdr:cNvPr id="18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2592</xdr:row>
      <xdr:rowOff>81280</xdr:rowOff>
    </xdr:from>
    <xdr:to>
      <xdr:col>21</xdr:col>
      <xdr:colOff>278906</xdr:colOff>
      <xdr:row>2594</xdr:row>
      <xdr:rowOff>101600</xdr:rowOff>
    </xdr:to>
    <xdr:pic>
      <xdr:nvPicPr>
        <xdr:cNvPr id="18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2646</xdr:row>
      <xdr:rowOff>71120</xdr:rowOff>
    </xdr:from>
    <xdr:to>
      <xdr:col>21</xdr:col>
      <xdr:colOff>268746</xdr:colOff>
      <xdr:row>2648</xdr:row>
      <xdr:rowOff>91440</xdr:rowOff>
    </xdr:to>
    <xdr:pic>
      <xdr:nvPicPr>
        <xdr:cNvPr id="18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258444</xdr:colOff>
      <xdr:row>2673</xdr:row>
      <xdr:rowOff>81280</xdr:rowOff>
    </xdr:from>
    <xdr:to>
      <xdr:col>21</xdr:col>
      <xdr:colOff>278906</xdr:colOff>
      <xdr:row>2675</xdr:row>
      <xdr:rowOff>101599</xdr:rowOff>
    </xdr:to>
    <xdr:pic>
      <xdr:nvPicPr>
        <xdr:cNvPr id="18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2565</xdr:row>
      <xdr:rowOff>71120</xdr:rowOff>
    </xdr:from>
    <xdr:to>
      <xdr:col>21</xdr:col>
      <xdr:colOff>268746</xdr:colOff>
      <xdr:row>2567</xdr:row>
      <xdr:rowOff>91440</xdr:rowOff>
    </xdr:to>
    <xdr:pic>
      <xdr:nvPicPr>
        <xdr:cNvPr id="14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33952" y="598448595"/>
          <a:ext cx="407120" cy="49185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4.bin"/><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3300"/>
  </sheetPr>
  <dimension ref="A1:P105"/>
  <sheetViews>
    <sheetView tabSelected="1" zoomScale="150" zoomScaleNormal="150" zoomScalePageLayoutView="150" workbookViewId="0">
      <pane ySplit="6" topLeftCell="A7" activePane="bottomLeft" state="frozen"/>
      <selection activeCell="Q8" sqref="Q8:Q107"/>
      <selection pane="bottomLeft" sqref="A1:C2"/>
    </sheetView>
  </sheetViews>
  <sheetFormatPr baseColWidth="10" defaultColWidth="0" defaultRowHeight="28" customHeight="1" x14ac:dyDescent="0"/>
  <cols>
    <col min="1" max="4" width="37.83203125" style="110" customWidth="1"/>
    <col min="5" max="10" width="37.83203125" style="110" hidden="1" customWidth="1"/>
    <col min="11" max="16" width="0" style="110" hidden="1" customWidth="1"/>
    <col min="17" max="16384" width="37.83203125" style="110" hidden="1"/>
  </cols>
  <sheetData>
    <row r="1" spans="1:16" ht="28" customHeight="1">
      <c r="A1" s="728" t="s">
        <v>136</v>
      </c>
      <c r="B1" s="729"/>
      <c r="C1" s="730"/>
      <c r="F1" s="497"/>
      <c r="G1" s="497"/>
      <c r="H1" s="497"/>
      <c r="I1" s="497"/>
      <c r="J1" s="498"/>
    </row>
    <row r="2" spans="1:16" ht="28" customHeight="1">
      <c r="A2" s="731"/>
      <c r="B2" s="732"/>
      <c r="C2" s="733"/>
      <c r="D2" s="499"/>
      <c r="E2" s="499"/>
      <c r="F2" s="500"/>
      <c r="G2" s="500"/>
      <c r="H2" s="500"/>
      <c r="I2" s="500"/>
      <c r="J2" s="501"/>
    </row>
    <row r="3" spans="1:16" ht="28" customHeight="1">
      <c r="A3" s="734" t="s">
        <v>392</v>
      </c>
      <c r="B3" s="735"/>
      <c r="C3" s="736"/>
      <c r="D3" s="499"/>
      <c r="E3" s="499"/>
      <c r="F3" s="502"/>
      <c r="G3" s="502"/>
      <c r="H3" s="502"/>
      <c r="I3" s="502"/>
      <c r="J3" s="503"/>
    </row>
    <row r="4" spans="1:16" ht="28" customHeight="1">
      <c r="A4" s="737"/>
      <c r="B4" s="738"/>
      <c r="C4" s="739"/>
      <c r="D4" s="499"/>
      <c r="E4" s="499"/>
      <c r="F4" s="504"/>
      <c r="G4" s="504"/>
      <c r="H4" s="504"/>
      <c r="I4" s="504"/>
      <c r="J4" s="503"/>
    </row>
    <row r="5" spans="1:16" ht="28" customHeight="1">
      <c r="A5" s="737"/>
      <c r="B5" s="738"/>
      <c r="C5" s="739"/>
      <c r="D5" s="505"/>
      <c r="E5" s="505"/>
      <c r="F5" s="112"/>
    </row>
    <row r="6" spans="1:16" ht="28" customHeight="1">
      <c r="A6" s="740"/>
      <c r="B6" s="741"/>
      <c r="C6" s="742"/>
      <c r="D6" s="505"/>
      <c r="E6" s="505"/>
      <c r="F6" s="112"/>
    </row>
    <row r="7" spans="1:16" ht="28" customHeight="1">
      <c r="A7" s="743" t="s">
        <v>142</v>
      </c>
      <c r="B7" s="743"/>
      <c r="C7" s="743"/>
      <c r="D7" s="113"/>
      <c r="E7" s="113"/>
      <c r="F7" s="506"/>
      <c r="G7" s="506"/>
      <c r="H7" s="506"/>
      <c r="I7" s="506"/>
      <c r="J7" s="495"/>
      <c r="K7" s="495"/>
      <c r="L7" s="495"/>
      <c r="M7" s="495"/>
      <c r="N7" s="495"/>
      <c r="O7" s="495"/>
      <c r="P7" s="495"/>
    </row>
    <row r="8" spans="1:16" ht="28" customHeight="1">
      <c r="A8" s="744" t="s">
        <v>393</v>
      </c>
      <c r="B8" s="744" t="s">
        <v>387</v>
      </c>
      <c r="C8" s="744" t="s">
        <v>394</v>
      </c>
      <c r="D8" s="114"/>
      <c r="E8" s="114"/>
      <c r="F8" s="506"/>
      <c r="G8" s="506"/>
      <c r="H8" s="506"/>
      <c r="I8" s="506"/>
      <c r="J8" s="495"/>
      <c r="K8" s="495"/>
      <c r="L8" s="495"/>
      <c r="M8" s="495"/>
      <c r="N8" s="495"/>
      <c r="O8" s="495"/>
      <c r="P8" s="495"/>
    </row>
    <row r="9" spans="1:16" ht="28" customHeight="1">
      <c r="A9" s="745"/>
      <c r="B9" s="745"/>
      <c r="C9" s="745"/>
      <c r="D9" s="115"/>
      <c r="E9" s="114"/>
      <c r="F9" s="507"/>
      <c r="G9" s="507"/>
      <c r="H9" s="507"/>
      <c r="I9" s="507"/>
      <c r="J9" s="115"/>
      <c r="K9" s="115"/>
      <c r="L9" s="115"/>
      <c r="M9" s="115"/>
      <c r="N9" s="115"/>
      <c r="O9" s="115"/>
      <c r="P9" s="115"/>
    </row>
    <row r="10" spans="1:16" ht="28" customHeight="1">
      <c r="A10" s="745"/>
      <c r="B10" s="745"/>
      <c r="C10" s="745"/>
      <c r="D10" s="115"/>
      <c r="E10" s="114"/>
      <c r="F10" s="507"/>
      <c r="G10" s="507"/>
      <c r="H10" s="507"/>
      <c r="I10" s="507"/>
      <c r="J10" s="115"/>
      <c r="K10" s="115"/>
      <c r="L10" s="115"/>
      <c r="M10" s="115"/>
      <c r="N10" s="115"/>
      <c r="O10" s="115"/>
      <c r="P10" s="115"/>
    </row>
    <row r="11" spans="1:16" ht="28" customHeight="1">
      <c r="A11" s="746"/>
      <c r="B11" s="746"/>
      <c r="C11" s="746"/>
      <c r="D11" s="115"/>
      <c r="E11" s="114"/>
      <c r="F11" s="508"/>
      <c r="G11" s="508"/>
      <c r="H11" s="508"/>
      <c r="I11" s="508"/>
      <c r="J11" s="115"/>
      <c r="K11" s="115"/>
      <c r="L11" s="115"/>
      <c r="M11" s="115"/>
      <c r="N11" s="115"/>
      <c r="O11" s="115"/>
      <c r="P11" s="115"/>
    </row>
    <row r="12" spans="1:16" ht="28" customHeight="1">
      <c r="A12" s="747" t="s">
        <v>395</v>
      </c>
      <c r="B12" s="748"/>
      <c r="C12" s="749"/>
      <c r="D12" s="115"/>
      <c r="E12" s="114"/>
      <c r="F12" s="509"/>
      <c r="G12" s="509"/>
      <c r="H12" s="509"/>
      <c r="I12" s="509"/>
      <c r="J12" s="115"/>
      <c r="K12" s="115"/>
      <c r="L12" s="115"/>
      <c r="M12" s="115"/>
      <c r="N12" s="115"/>
      <c r="O12" s="115"/>
      <c r="P12" s="115"/>
    </row>
    <row r="13" spans="1:16" ht="28" customHeight="1">
      <c r="A13" s="750"/>
      <c r="B13" s="751"/>
      <c r="C13" s="752"/>
      <c r="D13" s="115"/>
      <c r="E13" s="114"/>
      <c r="F13" s="509"/>
      <c r="G13" s="509"/>
      <c r="H13" s="509"/>
      <c r="I13" s="509"/>
      <c r="J13" s="115"/>
      <c r="K13" s="115"/>
      <c r="L13" s="115"/>
      <c r="M13" s="115"/>
      <c r="N13" s="115"/>
      <c r="O13" s="115"/>
      <c r="P13" s="115"/>
    </row>
    <row r="14" spans="1:16" ht="28" customHeight="1">
      <c r="A14" s="753" t="s">
        <v>396</v>
      </c>
      <c r="B14" s="754"/>
      <c r="C14" s="755"/>
      <c r="D14" s="115"/>
      <c r="E14" s="114"/>
      <c r="F14" s="509"/>
      <c r="G14" s="509"/>
      <c r="H14" s="509"/>
      <c r="I14" s="509"/>
      <c r="J14" s="115"/>
      <c r="K14" s="115"/>
      <c r="L14" s="115"/>
      <c r="M14" s="115"/>
      <c r="N14" s="115"/>
      <c r="O14" s="115"/>
      <c r="P14" s="115"/>
    </row>
    <row r="15" spans="1:16" ht="28" customHeight="1">
      <c r="A15" s="756"/>
      <c r="B15" s="757"/>
      <c r="C15" s="758"/>
      <c r="D15" s="115"/>
      <c r="E15" s="114"/>
      <c r="F15" s="510"/>
      <c r="G15" s="510"/>
      <c r="H15" s="510"/>
      <c r="I15" s="510"/>
      <c r="J15" s="115"/>
      <c r="K15" s="115"/>
      <c r="L15" s="115"/>
      <c r="M15" s="115"/>
      <c r="N15" s="115"/>
      <c r="O15" s="115"/>
      <c r="P15" s="115"/>
    </row>
    <row r="16" spans="1:16" ht="28" customHeight="1">
      <c r="A16" s="756"/>
      <c r="B16" s="757"/>
      <c r="C16" s="758"/>
      <c r="D16" s="114"/>
      <c r="E16" s="114"/>
      <c r="F16" s="510"/>
      <c r="G16" s="510"/>
      <c r="H16" s="510"/>
      <c r="I16" s="510"/>
      <c r="J16" s="115"/>
      <c r="K16" s="115"/>
      <c r="L16" s="115"/>
      <c r="M16" s="115"/>
      <c r="N16" s="115"/>
      <c r="O16" s="115"/>
      <c r="P16" s="115"/>
    </row>
    <row r="17" spans="1:16" ht="28" customHeight="1">
      <c r="A17" s="756"/>
      <c r="B17" s="757"/>
      <c r="C17" s="758"/>
      <c r="D17" s="114"/>
      <c r="E17" s="114"/>
      <c r="F17" s="508"/>
      <c r="G17" s="508"/>
      <c r="H17" s="508"/>
      <c r="I17" s="508"/>
      <c r="J17" s="115"/>
      <c r="K17" s="115"/>
      <c r="L17" s="115"/>
      <c r="M17" s="115"/>
      <c r="N17" s="115"/>
      <c r="O17" s="115"/>
      <c r="P17" s="115"/>
    </row>
    <row r="18" spans="1:16" ht="28" customHeight="1">
      <c r="A18" s="756"/>
      <c r="B18" s="757"/>
      <c r="C18" s="758"/>
      <c r="D18" s="114"/>
      <c r="E18" s="114"/>
      <c r="F18" s="509"/>
      <c r="G18" s="509"/>
      <c r="H18" s="509"/>
      <c r="I18" s="509"/>
      <c r="J18" s="115"/>
      <c r="K18" s="115"/>
      <c r="L18" s="115"/>
      <c r="M18" s="115"/>
      <c r="N18" s="115"/>
      <c r="O18" s="115"/>
      <c r="P18" s="115"/>
    </row>
    <row r="19" spans="1:16" ht="28" customHeight="1">
      <c r="A19" s="756"/>
      <c r="B19" s="757"/>
      <c r="C19" s="758"/>
      <c r="D19" s="114"/>
      <c r="E19" s="114"/>
      <c r="F19" s="511"/>
      <c r="G19" s="511"/>
      <c r="H19" s="511"/>
      <c r="I19" s="511"/>
      <c r="J19" s="115"/>
      <c r="K19" s="115"/>
      <c r="L19" s="115"/>
      <c r="M19" s="115"/>
      <c r="N19" s="115"/>
      <c r="O19" s="115"/>
      <c r="P19" s="115"/>
    </row>
    <row r="20" spans="1:16" ht="28" customHeight="1">
      <c r="A20" s="759"/>
      <c r="B20" s="760"/>
      <c r="C20" s="761"/>
      <c r="D20" s="114"/>
      <c r="E20" s="114"/>
      <c r="F20" s="511"/>
      <c r="G20" s="511"/>
      <c r="H20" s="511"/>
      <c r="I20" s="511"/>
      <c r="J20" s="115"/>
      <c r="K20" s="115"/>
      <c r="L20" s="115"/>
      <c r="M20" s="115"/>
      <c r="N20" s="115"/>
      <c r="O20" s="115"/>
      <c r="P20" s="115"/>
    </row>
    <row r="21" spans="1:16" ht="28" customHeight="1">
      <c r="A21" s="762" t="s">
        <v>397</v>
      </c>
      <c r="B21" s="763"/>
      <c r="C21" s="764"/>
      <c r="D21" s="114"/>
      <c r="E21" s="114"/>
      <c r="F21" s="512"/>
      <c r="G21" s="512"/>
      <c r="H21" s="512"/>
      <c r="I21" s="512"/>
      <c r="J21" s="115"/>
      <c r="K21" s="115"/>
      <c r="L21" s="115"/>
      <c r="M21" s="115"/>
      <c r="N21" s="115"/>
      <c r="O21" s="115"/>
      <c r="P21" s="115"/>
    </row>
    <row r="22" spans="1:16" ht="28" customHeight="1">
      <c r="A22" s="765"/>
      <c r="B22" s="766"/>
      <c r="C22" s="767"/>
      <c r="D22" s="114"/>
      <c r="E22" s="114"/>
      <c r="F22" s="513"/>
      <c r="G22" s="513"/>
      <c r="H22" s="513"/>
      <c r="I22" s="513"/>
      <c r="J22" s="115"/>
      <c r="K22" s="115"/>
      <c r="L22" s="115"/>
      <c r="M22" s="115"/>
      <c r="N22" s="115"/>
      <c r="O22" s="115"/>
      <c r="P22" s="115"/>
    </row>
    <row r="23" spans="1:16" ht="28" customHeight="1">
      <c r="A23" s="768"/>
      <c r="B23" s="769"/>
      <c r="C23" s="770"/>
      <c r="D23" s="114"/>
      <c r="E23" s="114"/>
      <c r="F23" s="513"/>
      <c r="G23" s="513"/>
      <c r="H23" s="513"/>
      <c r="I23" s="513"/>
      <c r="J23" s="115"/>
      <c r="K23" s="115"/>
      <c r="L23" s="115"/>
      <c r="M23" s="115"/>
      <c r="N23" s="115"/>
      <c r="O23" s="115"/>
      <c r="P23" s="115"/>
    </row>
    <row r="24" spans="1:16" ht="28" customHeight="1">
      <c r="A24" s="771" t="s">
        <v>398</v>
      </c>
      <c r="B24" s="772"/>
      <c r="C24" s="773"/>
      <c r="D24" s="114"/>
      <c r="E24" s="114"/>
      <c r="F24" s="513"/>
      <c r="G24" s="513"/>
      <c r="H24" s="513"/>
      <c r="I24" s="513"/>
      <c r="J24" s="115"/>
      <c r="K24" s="115"/>
      <c r="L24" s="115"/>
      <c r="M24" s="115"/>
      <c r="N24" s="115"/>
      <c r="O24" s="115"/>
      <c r="P24" s="115"/>
    </row>
    <row r="25" spans="1:16" ht="28" customHeight="1">
      <c r="A25" s="774"/>
      <c r="B25" s="775"/>
      <c r="C25" s="776"/>
      <c r="D25" s="114"/>
      <c r="E25" s="114"/>
      <c r="F25" s="513"/>
      <c r="G25" s="513"/>
      <c r="H25" s="513"/>
      <c r="I25" s="513"/>
      <c r="J25" s="115"/>
      <c r="K25" s="115"/>
      <c r="L25" s="115"/>
      <c r="M25" s="115"/>
      <c r="N25" s="115"/>
      <c r="O25" s="115"/>
      <c r="P25" s="115"/>
    </row>
    <row r="26" spans="1:16" ht="28" customHeight="1">
      <c r="A26" s="774"/>
      <c r="B26" s="775"/>
      <c r="C26" s="776"/>
      <c r="D26" s="114"/>
      <c r="E26" s="114"/>
      <c r="F26" s="513"/>
      <c r="G26" s="513"/>
      <c r="H26" s="513"/>
      <c r="I26" s="513"/>
      <c r="J26" s="115"/>
      <c r="K26" s="115"/>
      <c r="L26" s="115"/>
      <c r="M26" s="115"/>
      <c r="N26" s="115"/>
      <c r="O26" s="115"/>
      <c r="P26" s="115"/>
    </row>
    <row r="27" spans="1:16" ht="28" customHeight="1">
      <c r="A27" s="777"/>
      <c r="B27" s="778"/>
      <c r="C27" s="779"/>
      <c r="D27" s="114"/>
      <c r="E27" s="114"/>
      <c r="F27" s="514"/>
      <c r="G27" s="514"/>
      <c r="H27" s="514"/>
      <c r="I27" s="514"/>
      <c r="J27" s="115"/>
      <c r="K27" s="115"/>
      <c r="L27" s="115"/>
      <c r="M27" s="115"/>
      <c r="N27" s="115"/>
      <c r="O27" s="115"/>
      <c r="P27" s="115"/>
    </row>
    <row r="28" spans="1:16" ht="28" customHeight="1">
      <c r="A28" s="780" t="s">
        <v>377</v>
      </c>
      <c r="B28" s="780"/>
      <c r="C28" s="780"/>
      <c r="D28" s="114"/>
      <c r="E28" s="114"/>
      <c r="F28" s="513"/>
      <c r="G28" s="513"/>
      <c r="H28" s="513"/>
      <c r="I28" s="513"/>
      <c r="J28" s="115"/>
      <c r="K28" s="115"/>
      <c r="L28" s="115"/>
      <c r="M28" s="115"/>
      <c r="N28" s="115"/>
      <c r="O28" s="115"/>
      <c r="P28" s="115"/>
    </row>
    <row r="29" spans="1:16" ht="28" customHeight="1">
      <c r="A29" s="701" t="s">
        <v>399</v>
      </c>
      <c r="B29" s="701"/>
      <c r="C29" s="701"/>
      <c r="D29" s="449"/>
      <c r="E29" s="449"/>
      <c r="F29" s="513"/>
      <c r="G29" s="513"/>
      <c r="H29" s="513"/>
      <c r="I29" s="513"/>
      <c r="J29" s="115"/>
      <c r="K29" s="115"/>
      <c r="L29" s="115"/>
      <c r="M29" s="115"/>
      <c r="N29" s="115"/>
      <c r="O29" s="115"/>
      <c r="P29" s="115"/>
    </row>
    <row r="30" spans="1:16" ht="28" customHeight="1">
      <c r="A30" s="702" t="s">
        <v>400</v>
      </c>
      <c r="B30" s="703"/>
      <c r="C30" s="704"/>
      <c r="D30" s="449"/>
      <c r="E30" s="449"/>
      <c r="F30" s="515"/>
      <c r="G30" s="515"/>
      <c r="H30" s="515"/>
      <c r="I30" s="515"/>
      <c r="J30" s="115"/>
      <c r="K30" s="115"/>
      <c r="L30" s="115"/>
      <c r="M30" s="115"/>
      <c r="N30" s="115"/>
      <c r="O30" s="115"/>
      <c r="P30" s="115"/>
    </row>
    <row r="31" spans="1:16" ht="28" customHeight="1">
      <c r="A31" s="705" t="s">
        <v>401</v>
      </c>
      <c r="B31" s="706"/>
      <c r="C31" s="707"/>
      <c r="D31" s="449"/>
      <c r="E31" s="449"/>
      <c r="F31" s="516"/>
      <c r="G31" s="516"/>
      <c r="H31" s="516"/>
      <c r="I31" s="516"/>
      <c r="J31" s="115"/>
      <c r="K31" s="115"/>
      <c r="L31" s="115"/>
      <c r="M31" s="115"/>
      <c r="N31" s="115"/>
      <c r="O31" s="115"/>
      <c r="P31" s="115"/>
    </row>
    <row r="32" spans="1:16" ht="28" customHeight="1">
      <c r="A32" s="708"/>
      <c r="B32" s="709"/>
      <c r="C32" s="710"/>
      <c r="D32" s="114"/>
      <c r="E32" s="114"/>
      <c r="F32" s="516"/>
      <c r="G32" s="516"/>
      <c r="H32" s="516"/>
      <c r="I32" s="516"/>
      <c r="J32" s="115"/>
      <c r="K32" s="115"/>
      <c r="L32" s="115"/>
      <c r="M32" s="115"/>
      <c r="N32" s="115"/>
      <c r="O32" s="115"/>
      <c r="P32" s="115"/>
    </row>
    <row r="33" spans="1:16" ht="28" customHeight="1">
      <c r="A33" s="711" t="s">
        <v>402</v>
      </c>
      <c r="B33" s="712"/>
      <c r="C33" s="713"/>
      <c r="D33" s="114"/>
      <c r="E33" s="114"/>
      <c r="F33" s="509"/>
      <c r="G33" s="509"/>
      <c r="H33" s="509"/>
      <c r="I33" s="509"/>
      <c r="J33" s="115"/>
      <c r="K33" s="115"/>
      <c r="L33" s="115"/>
      <c r="M33" s="115"/>
      <c r="N33" s="115"/>
      <c r="O33" s="115"/>
      <c r="P33" s="115"/>
    </row>
    <row r="34" spans="1:16" ht="28" customHeight="1">
      <c r="A34" s="714"/>
      <c r="B34" s="715"/>
      <c r="C34" s="716"/>
      <c r="D34" s="114"/>
      <c r="E34" s="114"/>
      <c r="F34" s="509"/>
      <c r="G34" s="509"/>
      <c r="H34" s="509"/>
      <c r="I34" s="509"/>
      <c r="J34" s="115"/>
      <c r="K34" s="115"/>
      <c r="L34" s="115"/>
      <c r="M34" s="115"/>
      <c r="N34" s="115"/>
      <c r="O34" s="115"/>
      <c r="P34" s="115"/>
    </row>
    <row r="35" spans="1:16" ht="28" customHeight="1">
      <c r="A35" s="717" t="s">
        <v>403</v>
      </c>
      <c r="B35" s="717"/>
      <c r="C35" s="717"/>
      <c r="D35" s="114"/>
      <c r="E35" s="114"/>
      <c r="F35" s="517"/>
      <c r="G35" s="517"/>
      <c r="H35" s="517"/>
      <c r="I35" s="517"/>
      <c r="J35" s="115"/>
      <c r="K35" s="115"/>
      <c r="L35" s="115"/>
      <c r="M35" s="115"/>
      <c r="N35" s="115"/>
      <c r="O35" s="115"/>
      <c r="P35" s="115"/>
    </row>
    <row r="36" spans="1:16" ht="28" customHeight="1">
      <c r="A36" s="690" t="s">
        <v>404</v>
      </c>
      <c r="B36" s="690"/>
      <c r="C36" s="690"/>
      <c r="D36" s="114"/>
      <c r="E36" s="114"/>
      <c r="F36" s="517"/>
      <c r="G36" s="517"/>
      <c r="H36" s="517"/>
      <c r="I36" s="517"/>
      <c r="J36" s="115"/>
      <c r="K36" s="115"/>
      <c r="L36" s="115"/>
      <c r="M36" s="115"/>
      <c r="N36" s="115"/>
      <c r="O36" s="115"/>
      <c r="P36" s="115"/>
    </row>
    <row r="37" spans="1:16" ht="28" customHeight="1">
      <c r="A37" s="691" t="s">
        <v>386</v>
      </c>
      <c r="B37" s="691"/>
      <c r="C37" s="691"/>
      <c r="D37" s="114"/>
      <c r="E37" s="114"/>
      <c r="F37" s="517"/>
      <c r="G37" s="517"/>
      <c r="H37" s="517"/>
      <c r="I37" s="517"/>
      <c r="J37" s="115"/>
      <c r="K37" s="115"/>
      <c r="L37" s="115"/>
      <c r="M37" s="115"/>
      <c r="N37" s="115"/>
      <c r="O37" s="115"/>
      <c r="P37" s="115"/>
    </row>
    <row r="38" spans="1:16" ht="28" customHeight="1">
      <c r="A38" s="698" t="s">
        <v>405</v>
      </c>
      <c r="B38" s="699"/>
      <c r="C38" s="700"/>
      <c r="D38" s="114"/>
      <c r="E38" s="114"/>
      <c r="F38" s="517"/>
      <c r="G38" s="517"/>
      <c r="H38" s="517"/>
      <c r="I38" s="517"/>
      <c r="J38" s="115"/>
      <c r="K38" s="115"/>
      <c r="L38" s="115"/>
      <c r="M38" s="115"/>
      <c r="N38" s="115"/>
      <c r="O38" s="115"/>
      <c r="P38" s="115"/>
    </row>
    <row r="39" spans="1:16" ht="28" customHeight="1">
      <c r="A39" s="662" t="s">
        <v>406</v>
      </c>
      <c r="B39" s="663"/>
      <c r="C39" s="664"/>
      <c r="D39" s="114"/>
      <c r="E39" s="114"/>
      <c r="F39" s="518"/>
      <c r="G39" s="518"/>
      <c r="H39" s="518"/>
      <c r="I39" s="518"/>
      <c r="J39" s="115"/>
      <c r="K39" s="115"/>
      <c r="L39" s="115"/>
      <c r="M39" s="115"/>
      <c r="N39" s="115"/>
      <c r="O39" s="115"/>
      <c r="P39" s="115"/>
    </row>
    <row r="40" spans="1:16" ht="28" customHeight="1">
      <c r="A40" s="665"/>
      <c r="B40" s="666"/>
      <c r="C40" s="667"/>
      <c r="D40" s="114"/>
      <c r="E40" s="114"/>
      <c r="F40" s="518"/>
      <c r="G40" s="518"/>
      <c r="H40" s="518"/>
      <c r="I40" s="518"/>
      <c r="J40" s="115"/>
      <c r="K40" s="115"/>
      <c r="L40" s="115"/>
      <c r="M40" s="115"/>
      <c r="N40" s="115"/>
      <c r="O40" s="115"/>
      <c r="P40" s="115"/>
    </row>
    <row r="41" spans="1:16" ht="28" customHeight="1">
      <c r="A41" s="692" t="s">
        <v>407</v>
      </c>
      <c r="B41" s="693"/>
      <c r="C41" s="694"/>
      <c r="D41" s="114"/>
      <c r="E41" s="114"/>
      <c r="F41" s="518"/>
      <c r="G41" s="518"/>
      <c r="H41" s="518"/>
      <c r="I41" s="518"/>
      <c r="J41" s="115"/>
      <c r="K41" s="115"/>
      <c r="L41" s="115"/>
      <c r="M41" s="115"/>
      <c r="N41" s="115"/>
      <c r="O41" s="115"/>
      <c r="P41" s="115"/>
    </row>
    <row r="42" spans="1:16" ht="28" customHeight="1">
      <c r="A42" s="695"/>
      <c r="B42" s="696"/>
      <c r="C42" s="697"/>
      <c r="D42" s="114"/>
      <c r="E42" s="114"/>
      <c r="F42" s="518"/>
      <c r="G42" s="518"/>
      <c r="H42" s="518"/>
      <c r="I42" s="518"/>
      <c r="J42" s="115"/>
      <c r="K42" s="115"/>
      <c r="L42" s="115"/>
      <c r="M42" s="115"/>
      <c r="N42" s="115"/>
      <c r="O42" s="115"/>
      <c r="P42" s="115"/>
    </row>
    <row r="43" spans="1:16" ht="28" customHeight="1">
      <c r="A43" s="686" t="s">
        <v>408</v>
      </c>
      <c r="B43" s="687"/>
      <c r="C43" s="688"/>
      <c r="D43" s="114"/>
      <c r="E43" s="114"/>
      <c r="F43" s="509"/>
      <c r="G43" s="509"/>
      <c r="H43" s="509"/>
      <c r="I43" s="509"/>
      <c r="J43" s="115"/>
      <c r="K43" s="115"/>
      <c r="L43" s="115"/>
      <c r="M43" s="115"/>
      <c r="N43" s="115"/>
      <c r="O43" s="115"/>
      <c r="P43" s="115"/>
    </row>
    <row r="44" spans="1:16" ht="28" customHeight="1">
      <c r="A44" s="662" t="s">
        <v>409</v>
      </c>
      <c r="B44" s="663"/>
      <c r="C44" s="664"/>
      <c r="D44" s="449"/>
      <c r="E44" s="449"/>
      <c r="F44" s="509"/>
      <c r="G44" s="509"/>
      <c r="H44" s="509"/>
      <c r="I44" s="509"/>
      <c r="J44" s="115"/>
      <c r="K44" s="115"/>
      <c r="L44" s="115"/>
      <c r="M44" s="115"/>
      <c r="N44" s="115"/>
      <c r="O44" s="115"/>
      <c r="P44" s="115"/>
    </row>
    <row r="45" spans="1:16" ht="28" customHeight="1">
      <c r="A45" s="665"/>
      <c r="B45" s="666"/>
      <c r="C45" s="667"/>
      <c r="D45" s="449"/>
      <c r="E45" s="449"/>
      <c r="F45" s="509"/>
      <c r="G45" s="509"/>
      <c r="H45" s="509"/>
      <c r="I45" s="509"/>
      <c r="J45" s="115"/>
      <c r="K45" s="115"/>
      <c r="L45" s="115"/>
      <c r="M45" s="115"/>
      <c r="N45" s="115"/>
      <c r="O45" s="115"/>
      <c r="P45" s="115"/>
    </row>
    <row r="46" spans="1:16" ht="28" customHeight="1">
      <c r="A46" s="668" t="s">
        <v>410</v>
      </c>
      <c r="B46" s="669"/>
      <c r="C46" s="670"/>
      <c r="D46" s="449"/>
      <c r="E46" s="449"/>
      <c r="F46" s="509"/>
      <c r="G46" s="509"/>
      <c r="H46" s="509"/>
      <c r="I46" s="509"/>
      <c r="J46" s="115"/>
      <c r="K46" s="115"/>
      <c r="L46" s="115"/>
      <c r="M46" s="115"/>
      <c r="N46" s="115"/>
      <c r="O46" s="115"/>
      <c r="P46" s="115"/>
    </row>
    <row r="47" spans="1:16" ht="28" customHeight="1">
      <c r="A47" s="671"/>
      <c r="B47" s="672"/>
      <c r="C47" s="673"/>
      <c r="D47" s="449"/>
      <c r="E47" s="449"/>
      <c r="F47" s="519"/>
      <c r="G47" s="519"/>
      <c r="H47" s="519"/>
      <c r="I47" s="519"/>
      <c r="J47" s="115"/>
      <c r="K47" s="115"/>
      <c r="L47" s="115"/>
      <c r="M47" s="115"/>
      <c r="N47" s="115"/>
      <c r="O47" s="115"/>
      <c r="P47" s="115"/>
    </row>
    <row r="48" spans="1:16" ht="28" customHeight="1">
      <c r="A48" s="686" t="s">
        <v>411</v>
      </c>
      <c r="B48" s="687"/>
      <c r="C48" s="688"/>
      <c r="D48" s="449"/>
      <c r="E48" s="449"/>
      <c r="F48" s="520"/>
      <c r="G48" s="520"/>
      <c r="H48" s="520"/>
      <c r="I48" s="520"/>
      <c r="J48" s="115"/>
      <c r="K48" s="115"/>
      <c r="L48" s="115"/>
      <c r="M48" s="115"/>
      <c r="N48" s="115"/>
      <c r="O48" s="115"/>
      <c r="P48" s="115"/>
    </row>
    <row r="49" spans="1:16" ht="28" customHeight="1">
      <c r="A49" s="680" t="s">
        <v>412</v>
      </c>
      <c r="B49" s="681"/>
      <c r="C49" s="682"/>
      <c r="D49" s="449"/>
      <c r="E49" s="449"/>
      <c r="F49" s="520"/>
      <c r="G49" s="520"/>
      <c r="H49" s="520"/>
      <c r="I49" s="520"/>
      <c r="J49" s="115"/>
      <c r="K49" s="115"/>
      <c r="L49" s="115"/>
      <c r="M49" s="115"/>
      <c r="N49" s="115"/>
      <c r="O49" s="115"/>
      <c r="P49" s="115"/>
    </row>
    <row r="50" spans="1:16" ht="28" customHeight="1">
      <c r="A50" s="683"/>
      <c r="B50" s="684"/>
      <c r="C50" s="685"/>
      <c r="F50" s="521"/>
      <c r="G50" s="521"/>
      <c r="H50" s="521"/>
      <c r="I50" s="521"/>
    </row>
    <row r="51" spans="1:16" ht="28" customHeight="1">
      <c r="A51" s="689" t="s">
        <v>413</v>
      </c>
      <c r="B51" s="689"/>
      <c r="C51" s="689"/>
      <c r="F51" s="522"/>
      <c r="G51" s="522"/>
      <c r="H51" s="522"/>
      <c r="I51" s="522"/>
    </row>
    <row r="52" spans="1:16" ht="28" customHeight="1">
      <c r="A52" s="689" t="s">
        <v>414</v>
      </c>
      <c r="B52" s="689"/>
      <c r="C52" s="689"/>
      <c r="F52" s="522"/>
      <c r="G52" s="522"/>
      <c r="H52" s="522"/>
      <c r="I52" s="522"/>
    </row>
    <row r="53" spans="1:16" ht="28" customHeight="1">
      <c r="A53" s="689" t="s">
        <v>415</v>
      </c>
      <c r="B53" s="689"/>
      <c r="C53" s="689"/>
      <c r="F53" s="522"/>
      <c r="G53" s="522"/>
      <c r="H53" s="522"/>
      <c r="I53" s="522"/>
    </row>
    <row r="54" spans="1:16" ht="28" customHeight="1">
      <c r="A54" s="689" t="s">
        <v>416</v>
      </c>
      <c r="B54" s="689"/>
      <c r="C54" s="689"/>
      <c r="F54" s="522"/>
      <c r="G54" s="522"/>
      <c r="H54" s="522"/>
      <c r="I54" s="522"/>
    </row>
    <row r="55" spans="1:16" ht="28" customHeight="1">
      <c r="A55" s="686" t="s">
        <v>417</v>
      </c>
      <c r="B55" s="687"/>
      <c r="C55" s="688"/>
      <c r="F55" s="522"/>
      <c r="G55" s="522"/>
      <c r="H55" s="522"/>
      <c r="I55" s="522"/>
    </row>
    <row r="56" spans="1:16" ht="28" customHeight="1">
      <c r="A56" s="689" t="s">
        <v>378</v>
      </c>
      <c r="B56" s="689"/>
      <c r="C56" s="689"/>
      <c r="F56" s="522"/>
      <c r="G56" s="522"/>
      <c r="H56" s="522"/>
      <c r="I56" s="522"/>
    </row>
    <row r="57" spans="1:16" ht="28" customHeight="1">
      <c r="A57" s="689" t="s">
        <v>379</v>
      </c>
      <c r="B57" s="689"/>
      <c r="C57" s="689"/>
      <c r="F57" s="509"/>
      <c r="G57" s="509"/>
      <c r="H57" s="509"/>
      <c r="I57" s="509"/>
    </row>
    <row r="58" spans="1:16" ht="28" customHeight="1">
      <c r="A58" s="686" t="s">
        <v>418</v>
      </c>
      <c r="B58" s="687"/>
      <c r="C58" s="688"/>
      <c r="F58" s="509"/>
      <c r="G58" s="509"/>
      <c r="H58" s="509"/>
      <c r="I58" s="509"/>
    </row>
    <row r="59" spans="1:16" ht="28" customHeight="1">
      <c r="A59" s="674" t="s">
        <v>419</v>
      </c>
      <c r="B59" s="675"/>
      <c r="C59" s="676"/>
      <c r="F59" s="522"/>
      <c r="G59" s="522"/>
      <c r="H59" s="522"/>
      <c r="I59" s="522"/>
    </row>
    <row r="60" spans="1:16" ht="28" customHeight="1">
      <c r="A60" s="677"/>
      <c r="B60" s="678"/>
      <c r="C60" s="679"/>
      <c r="F60" s="522"/>
      <c r="G60" s="522"/>
      <c r="H60" s="522"/>
      <c r="I60" s="522"/>
    </row>
    <row r="61" spans="1:16" ht="28" customHeight="1">
      <c r="A61" s="657" t="s">
        <v>420</v>
      </c>
      <c r="B61" s="657"/>
      <c r="C61" s="657"/>
      <c r="F61" s="496"/>
      <c r="G61" s="496"/>
      <c r="H61" s="496"/>
      <c r="I61" s="496"/>
    </row>
    <row r="62" spans="1:16" ht="28" customHeight="1">
      <c r="A62" s="657" t="s">
        <v>421</v>
      </c>
      <c r="B62" s="657"/>
      <c r="C62" s="657"/>
      <c r="F62" s="496"/>
      <c r="G62" s="496"/>
      <c r="H62" s="496"/>
      <c r="I62" s="496"/>
    </row>
    <row r="63" spans="1:16" ht="28" customHeight="1">
      <c r="A63" s="662" t="s">
        <v>422</v>
      </c>
      <c r="B63" s="663"/>
      <c r="C63" s="664"/>
      <c r="F63" s="496"/>
      <c r="G63" s="496"/>
      <c r="H63" s="496"/>
      <c r="I63" s="496"/>
    </row>
    <row r="64" spans="1:16" ht="28" customHeight="1">
      <c r="A64" s="665"/>
      <c r="B64" s="666"/>
      <c r="C64" s="667"/>
      <c r="F64" s="523"/>
      <c r="G64" s="523"/>
      <c r="H64" s="523"/>
      <c r="I64" s="523"/>
    </row>
    <row r="65" spans="1:9" ht="28" customHeight="1">
      <c r="A65" s="658" t="s">
        <v>423</v>
      </c>
      <c r="B65" s="659"/>
      <c r="C65" s="660"/>
      <c r="F65" s="523"/>
      <c r="G65" s="523"/>
      <c r="H65" s="523"/>
      <c r="I65" s="523"/>
    </row>
    <row r="66" spans="1:9" ht="28" customHeight="1">
      <c r="A66" s="661" t="s">
        <v>424</v>
      </c>
      <c r="B66" s="661"/>
      <c r="C66" s="661"/>
      <c r="F66" s="522"/>
      <c r="G66" s="522"/>
      <c r="H66" s="522"/>
      <c r="I66" s="522"/>
    </row>
    <row r="67" spans="1:9" ht="28" customHeight="1">
      <c r="A67" s="661" t="s">
        <v>425</v>
      </c>
      <c r="B67" s="661"/>
      <c r="C67" s="661"/>
      <c r="F67" s="524"/>
      <c r="G67" s="524"/>
      <c r="H67" s="524"/>
      <c r="I67" s="524"/>
    </row>
    <row r="68" spans="1:9" ht="28" customHeight="1">
      <c r="A68" s="658" t="s">
        <v>380</v>
      </c>
      <c r="B68" s="659"/>
      <c r="C68" s="660"/>
      <c r="F68" s="524"/>
      <c r="G68" s="524"/>
      <c r="H68" s="524"/>
      <c r="I68" s="524"/>
    </row>
    <row r="69" spans="1:9" ht="28" customHeight="1">
      <c r="A69" s="657" t="s">
        <v>381</v>
      </c>
      <c r="B69" s="657"/>
      <c r="C69" s="657"/>
      <c r="F69" s="524"/>
      <c r="G69" s="524"/>
      <c r="H69" s="524"/>
      <c r="I69" s="524"/>
    </row>
    <row r="70" spans="1:9" ht="28" customHeight="1">
      <c r="A70" s="657" t="s">
        <v>426</v>
      </c>
      <c r="B70" s="657"/>
      <c r="C70" s="657"/>
      <c r="F70" s="524"/>
      <c r="G70" s="524"/>
      <c r="H70" s="524"/>
      <c r="I70" s="524"/>
    </row>
    <row r="71" spans="1:9" ht="28" customHeight="1">
      <c r="A71" s="657" t="s">
        <v>427</v>
      </c>
      <c r="B71" s="657"/>
      <c r="C71" s="657"/>
      <c r="F71" s="524"/>
      <c r="G71" s="524"/>
      <c r="H71" s="524"/>
      <c r="I71" s="524"/>
    </row>
    <row r="72" spans="1:9" ht="28" customHeight="1">
      <c r="A72" s="657" t="s">
        <v>428</v>
      </c>
      <c r="B72" s="657"/>
      <c r="C72" s="657"/>
      <c r="F72" s="524"/>
      <c r="G72" s="524"/>
      <c r="H72" s="524"/>
      <c r="I72" s="524"/>
    </row>
    <row r="73" spans="1:9" ht="28" customHeight="1">
      <c r="A73" s="657" t="s">
        <v>429</v>
      </c>
      <c r="B73" s="657"/>
      <c r="C73" s="657"/>
      <c r="F73" s="525"/>
      <c r="G73" s="525"/>
      <c r="H73" s="525"/>
      <c r="I73" s="525"/>
    </row>
    <row r="74" spans="1:9" ht="28" customHeight="1">
      <c r="A74" s="657" t="s">
        <v>430</v>
      </c>
      <c r="B74" s="657"/>
      <c r="C74" s="657"/>
      <c r="F74" s="526"/>
      <c r="G74" s="526"/>
      <c r="H74" s="526"/>
      <c r="I74" s="526"/>
    </row>
    <row r="75" spans="1:9" ht="28" customHeight="1">
      <c r="A75" s="657" t="s">
        <v>431</v>
      </c>
      <c r="B75" s="657"/>
      <c r="C75" s="657"/>
      <c r="F75" s="527"/>
      <c r="G75" s="527"/>
      <c r="H75" s="527"/>
      <c r="I75" s="527"/>
    </row>
    <row r="76" spans="1:9" ht="28" customHeight="1">
      <c r="A76" s="658" t="s">
        <v>432</v>
      </c>
      <c r="B76" s="659"/>
      <c r="C76" s="660"/>
      <c r="F76" s="527"/>
      <c r="G76" s="527"/>
      <c r="H76" s="527"/>
      <c r="I76" s="527"/>
    </row>
    <row r="77" spans="1:9" ht="28" customHeight="1">
      <c r="A77" s="657" t="s">
        <v>433</v>
      </c>
      <c r="B77" s="657"/>
      <c r="C77" s="657"/>
      <c r="F77" s="525"/>
      <c r="G77" s="525"/>
      <c r="H77" s="525"/>
      <c r="I77" s="525"/>
    </row>
    <row r="78" spans="1:9" ht="28" customHeight="1">
      <c r="A78" s="657" t="s">
        <v>434</v>
      </c>
      <c r="B78" s="657"/>
      <c r="C78" s="657"/>
      <c r="F78" s="528"/>
      <c r="G78" s="528"/>
      <c r="H78" s="528"/>
      <c r="I78" s="528"/>
    </row>
    <row r="79" spans="1:9" ht="28" customHeight="1">
      <c r="A79" s="662" t="s">
        <v>435</v>
      </c>
      <c r="B79" s="663"/>
      <c r="C79" s="664"/>
      <c r="F79" s="529"/>
      <c r="G79" s="529"/>
      <c r="H79" s="529"/>
      <c r="I79" s="529"/>
    </row>
    <row r="80" spans="1:9" ht="28" customHeight="1">
      <c r="A80" s="781"/>
      <c r="B80" s="782"/>
      <c r="C80" s="783"/>
      <c r="F80" s="529"/>
      <c r="G80" s="529"/>
      <c r="H80" s="529"/>
      <c r="I80" s="529"/>
    </row>
    <row r="81" spans="1:9" ht="28" customHeight="1">
      <c r="A81" s="665"/>
      <c r="B81" s="666"/>
      <c r="C81" s="667"/>
      <c r="F81" s="530"/>
      <c r="G81" s="530"/>
      <c r="H81" s="530"/>
      <c r="I81" s="530"/>
    </row>
    <row r="82" spans="1:9" ht="28" customHeight="1">
      <c r="A82" s="784" t="s">
        <v>436</v>
      </c>
      <c r="B82" s="785"/>
      <c r="C82" s="786"/>
      <c r="F82" s="530"/>
      <c r="G82" s="530"/>
      <c r="H82" s="530"/>
      <c r="I82" s="530"/>
    </row>
    <row r="83" spans="1:9" ht="28" customHeight="1">
      <c r="A83" s="787"/>
      <c r="B83" s="788"/>
      <c r="C83" s="789"/>
      <c r="F83" s="531"/>
      <c r="G83" s="531"/>
      <c r="H83" s="531"/>
      <c r="I83" s="531"/>
    </row>
    <row r="84" spans="1:9" ht="28" customHeight="1">
      <c r="A84" s="657" t="s">
        <v>437</v>
      </c>
      <c r="B84" s="657"/>
      <c r="C84" s="657"/>
      <c r="F84" s="531"/>
      <c r="G84" s="531"/>
      <c r="H84" s="531"/>
      <c r="I84" s="531"/>
    </row>
    <row r="85" spans="1:9" ht="28" customHeight="1">
      <c r="A85" s="790" t="s">
        <v>438</v>
      </c>
      <c r="B85" s="791"/>
      <c r="C85" s="792"/>
      <c r="F85" s="532"/>
      <c r="G85" s="532"/>
      <c r="H85" s="532"/>
      <c r="I85" s="532"/>
    </row>
    <row r="86" spans="1:9" ht="28" customHeight="1">
      <c r="A86" s="718" t="s">
        <v>439</v>
      </c>
      <c r="B86" s="719"/>
      <c r="C86" s="720"/>
      <c r="F86" s="513"/>
      <c r="G86" s="513"/>
      <c r="H86" s="513"/>
      <c r="I86" s="513"/>
    </row>
    <row r="87" spans="1:9" ht="28" customHeight="1">
      <c r="A87" s="721"/>
      <c r="B87" s="722"/>
      <c r="C87" s="723"/>
      <c r="F87" s="513"/>
      <c r="G87" s="513"/>
      <c r="H87" s="513"/>
      <c r="I87" s="513"/>
    </row>
    <row r="88" spans="1:9" ht="28" customHeight="1">
      <c r="A88" s="718" t="s">
        <v>440</v>
      </c>
      <c r="B88" s="719"/>
      <c r="C88" s="720"/>
      <c r="F88" s="513"/>
      <c r="G88" s="513"/>
      <c r="H88" s="513"/>
      <c r="I88" s="513"/>
    </row>
    <row r="89" spans="1:9" ht="28" customHeight="1">
      <c r="A89" s="721"/>
      <c r="B89" s="722"/>
      <c r="C89" s="723"/>
      <c r="F89" s="533"/>
      <c r="G89" s="533"/>
      <c r="H89" s="533"/>
      <c r="I89" s="533"/>
    </row>
    <row r="90" spans="1:9" ht="28" customHeight="1">
      <c r="A90" s="724" t="s">
        <v>441</v>
      </c>
      <c r="B90" s="724"/>
      <c r="C90" s="724"/>
      <c r="F90" s="534"/>
      <c r="G90" s="534"/>
      <c r="H90" s="534"/>
      <c r="I90" s="534"/>
    </row>
    <row r="91" spans="1:9" ht="28" customHeight="1">
      <c r="A91" s="725" t="s">
        <v>442</v>
      </c>
      <c r="B91" s="726"/>
      <c r="C91" s="727"/>
      <c r="F91" s="534"/>
      <c r="G91" s="534"/>
      <c r="H91" s="534"/>
      <c r="I91" s="534"/>
    </row>
    <row r="92" spans="1:9" ht="28" customHeight="1">
      <c r="A92" s="794" t="s">
        <v>443</v>
      </c>
      <c r="B92" s="794"/>
      <c r="C92" s="794"/>
      <c r="F92" s="534"/>
      <c r="G92" s="534"/>
      <c r="H92" s="534"/>
      <c r="I92" s="534"/>
    </row>
    <row r="93" spans="1:9" ht="28" customHeight="1">
      <c r="A93" s="795" t="s">
        <v>444</v>
      </c>
      <c r="B93" s="796"/>
      <c r="C93" s="797"/>
    </row>
    <row r="94" spans="1:9" ht="28" customHeight="1">
      <c r="A94" s="798"/>
      <c r="B94" s="799"/>
      <c r="C94" s="800"/>
    </row>
    <row r="95" spans="1:9" ht="28" customHeight="1">
      <c r="A95" s="725" t="s">
        <v>445</v>
      </c>
      <c r="B95" s="726"/>
      <c r="C95" s="727"/>
    </row>
    <row r="96" spans="1:9" ht="28" customHeight="1">
      <c r="A96" s="794" t="s">
        <v>446</v>
      </c>
      <c r="B96" s="794"/>
      <c r="C96" s="794"/>
    </row>
    <row r="97" spans="1:3" ht="28" customHeight="1">
      <c r="A97" s="795" t="s">
        <v>447</v>
      </c>
      <c r="B97" s="796"/>
      <c r="C97" s="797"/>
    </row>
    <row r="98" spans="1:3" ht="28" customHeight="1">
      <c r="A98" s="798"/>
      <c r="B98" s="799"/>
      <c r="C98" s="800"/>
    </row>
    <row r="99" spans="1:3" ht="28" customHeight="1">
      <c r="A99" s="801" t="s">
        <v>448</v>
      </c>
      <c r="B99" s="801"/>
      <c r="C99" s="801"/>
    </row>
    <row r="100" spans="1:3" ht="28" customHeight="1">
      <c r="A100" s="794" t="s">
        <v>449</v>
      </c>
      <c r="B100" s="794"/>
      <c r="C100" s="794"/>
    </row>
    <row r="101" spans="1:3" ht="28" customHeight="1">
      <c r="A101" s="802" t="s">
        <v>450</v>
      </c>
      <c r="B101" s="802"/>
      <c r="C101" s="802"/>
    </row>
    <row r="102" spans="1:3" ht="28" customHeight="1">
      <c r="A102" s="689" t="s">
        <v>451</v>
      </c>
      <c r="B102" s="689"/>
      <c r="C102" s="689"/>
    </row>
    <row r="103" spans="1:3" ht="28" customHeight="1">
      <c r="A103" s="689" t="s">
        <v>452</v>
      </c>
      <c r="B103" s="689"/>
      <c r="C103" s="689"/>
    </row>
    <row r="104" spans="1:3" ht="28" customHeight="1">
      <c r="A104" s="689" t="s">
        <v>453</v>
      </c>
      <c r="B104" s="689"/>
      <c r="C104" s="689"/>
    </row>
    <row r="105" spans="1:3" ht="28" customHeight="1">
      <c r="A105" s="793" t="s">
        <v>454</v>
      </c>
      <c r="B105" s="793"/>
      <c r="C105" s="793"/>
    </row>
  </sheetData>
  <sheetProtection password="B68B" sheet="1" objects="1" scenarios="1" formatCells="0" formatColumns="0" formatRows="0"/>
  <customSheetViews>
    <customSheetView guid="{6890B66D-F4A9-DC4C-BC21-22A75E74620A}" scale="65" topLeftCell="B1">
      <selection activeCell="F2" sqref="F2:I4"/>
      <printOptions horizontalCentered="1" verticalCentered="1"/>
    </customSheetView>
    <customSheetView guid="{8A92BF25-699A-0948-9D46-95C27CAE2FDF}" scale="65" topLeftCell="B1">
      <selection activeCell="F2" sqref="F2:I4"/>
      <printOptions horizontalCentered="1" verticalCentered="1"/>
    </customSheetView>
  </customSheetViews>
  <mergeCells count="72">
    <mergeCell ref="A103:C103"/>
    <mergeCell ref="A104:C104"/>
    <mergeCell ref="A105:C105"/>
    <mergeCell ref="A92:C92"/>
    <mergeCell ref="A93:C94"/>
    <mergeCell ref="A95:C95"/>
    <mergeCell ref="A96:C96"/>
    <mergeCell ref="A97:C98"/>
    <mergeCell ref="A99:C99"/>
    <mergeCell ref="A100:C100"/>
    <mergeCell ref="A101:C101"/>
    <mergeCell ref="A102:C102"/>
    <mergeCell ref="A78:C78"/>
    <mergeCell ref="A79:C81"/>
    <mergeCell ref="A82:C83"/>
    <mergeCell ref="A84:C84"/>
    <mergeCell ref="A85:C85"/>
    <mergeCell ref="A86:C87"/>
    <mergeCell ref="A88:C89"/>
    <mergeCell ref="A90:C90"/>
    <mergeCell ref="A91:C91"/>
    <mergeCell ref="A1:C2"/>
    <mergeCell ref="A3:C6"/>
    <mergeCell ref="A7:C7"/>
    <mergeCell ref="A8:A11"/>
    <mergeCell ref="B8:B11"/>
    <mergeCell ref="C8:C11"/>
    <mergeCell ref="A12:C13"/>
    <mergeCell ref="A14:C20"/>
    <mergeCell ref="A39:C40"/>
    <mergeCell ref="A21:C23"/>
    <mergeCell ref="A24:C27"/>
    <mergeCell ref="A28:C28"/>
    <mergeCell ref="A29:C29"/>
    <mergeCell ref="A30:C30"/>
    <mergeCell ref="A31:C32"/>
    <mergeCell ref="A33:C34"/>
    <mergeCell ref="A35:C35"/>
    <mergeCell ref="A36:C36"/>
    <mergeCell ref="A37:C37"/>
    <mergeCell ref="A41:C42"/>
    <mergeCell ref="A38:C38"/>
    <mergeCell ref="A43:C43"/>
    <mergeCell ref="A44:C45"/>
    <mergeCell ref="A46:C47"/>
    <mergeCell ref="A59:C60"/>
    <mergeCell ref="A63:C64"/>
    <mergeCell ref="A49:C50"/>
    <mergeCell ref="A48:C48"/>
    <mergeCell ref="A51:C51"/>
    <mergeCell ref="A52:C52"/>
    <mergeCell ref="A53:C53"/>
    <mergeCell ref="A54:C54"/>
    <mergeCell ref="A55:C55"/>
    <mergeCell ref="A56:C56"/>
    <mergeCell ref="A57:C57"/>
    <mergeCell ref="A58:C58"/>
    <mergeCell ref="A61:C61"/>
    <mergeCell ref="A62:C62"/>
    <mergeCell ref="A65:C65"/>
    <mergeCell ref="A66:C66"/>
    <mergeCell ref="A67:C67"/>
    <mergeCell ref="A68:C68"/>
    <mergeCell ref="A69:C69"/>
    <mergeCell ref="A75:C75"/>
    <mergeCell ref="A76:C76"/>
    <mergeCell ref="A77:C77"/>
    <mergeCell ref="A70:C70"/>
    <mergeCell ref="A71:C71"/>
    <mergeCell ref="A72:C72"/>
    <mergeCell ref="A73:C73"/>
    <mergeCell ref="A74:C74"/>
  </mergeCells>
  <hyperlinks>
    <hyperlink ref="A29" location="details!G4" display="GO BACK TO DETAILS"/>
  </hyperlinks>
  <printOptions horizontalCentered="1" verticalCentered="1"/>
  <pageMargins left="0.7" right="0.7" top="0.75" bottom="0.75" header="0.3" footer="0.3"/>
  <customProperties>
    <customPr name="DVSECTIONID" r:id="rId1"/>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9900"/>
  </sheetPr>
  <dimension ref="A1:DD116"/>
  <sheetViews>
    <sheetView zoomScale="150" zoomScaleNormal="150" zoomScalePageLayoutView="150" workbookViewId="0">
      <pane xSplit="4" ySplit="8" topLeftCell="AR9" activePane="bottomRight" state="frozen"/>
      <selection activeCell="Q8" sqref="Q8:Q107"/>
      <selection pane="topRight" activeCell="Q8" sqref="Q8:Q107"/>
      <selection pane="bottomLeft" activeCell="Q8" sqref="Q8:Q107"/>
      <selection pane="bottomRight" activeCell="B9" sqref="B9"/>
    </sheetView>
  </sheetViews>
  <sheetFormatPr baseColWidth="10" defaultColWidth="5.6640625" defaultRowHeight="0" customHeight="1" zeroHeight="1" x14ac:dyDescent="0"/>
  <cols>
    <col min="1" max="1" width="4.5" style="72" customWidth="1"/>
    <col min="2" max="2" width="7.5" style="72" customWidth="1"/>
    <col min="3" max="3" width="4.5" style="72" customWidth="1"/>
    <col min="4" max="5" width="8.33203125" style="72" customWidth="1"/>
    <col min="6" max="6" width="12.6640625" style="72" customWidth="1"/>
    <col min="7" max="7" width="24" style="72" customWidth="1"/>
    <col min="8" max="8" width="24.83203125" style="72" customWidth="1"/>
    <col min="9" max="9" width="26" style="72" customWidth="1"/>
    <col min="10" max="19" width="4.6640625" style="72" customWidth="1"/>
    <col min="20" max="20" width="3.6640625" style="72" customWidth="1"/>
    <col min="21" max="23" width="4.33203125" style="72" customWidth="1"/>
    <col min="24" max="24" width="4.5" style="72" customWidth="1"/>
    <col min="25" max="25" width="4.6640625" style="72" customWidth="1"/>
    <col min="26" max="26" width="5.5" style="72" customWidth="1"/>
    <col min="27" max="32" width="4.33203125" style="72" customWidth="1"/>
    <col min="33" max="33" width="4.83203125" style="72" customWidth="1"/>
    <col min="34" max="34" width="4.6640625" style="72" customWidth="1"/>
    <col min="35" max="35" width="4.5" style="72" customWidth="1"/>
    <col min="36" max="39" width="4.33203125" style="72" customWidth="1"/>
    <col min="40" max="40" width="5" style="72" customWidth="1"/>
    <col min="41" max="42" width="4.83203125" style="72" customWidth="1"/>
    <col min="43" max="43" width="4.33203125" style="72" customWidth="1"/>
    <col min="44" max="47" width="3.6640625" style="72" customWidth="1"/>
    <col min="48" max="48" width="5" style="72" customWidth="1"/>
    <col min="49" max="49" width="4.33203125" style="72" customWidth="1"/>
    <col min="50" max="50" width="4.1640625" style="72" customWidth="1"/>
    <col min="51" max="52" width="3.6640625" style="72" customWidth="1"/>
    <col min="53" max="54" width="4.5" style="72" customWidth="1"/>
    <col min="55" max="55" width="3.6640625" style="105" customWidth="1"/>
    <col min="56" max="56" width="4.33203125" style="72" customWidth="1"/>
    <col min="57" max="57" width="4.33203125" style="105" customWidth="1"/>
    <col min="58" max="58" width="4.33203125" style="72" customWidth="1"/>
    <col min="59" max="59" width="4.33203125" style="105" customWidth="1"/>
    <col min="60" max="60" width="4.33203125" style="106" customWidth="1"/>
    <col min="61" max="61" width="4.33203125" style="105" customWidth="1"/>
    <col min="62" max="62" width="4.33203125" style="72" customWidth="1"/>
    <col min="63" max="63" width="4.33203125" style="105" customWidth="1"/>
    <col min="64" max="64" width="4.33203125" style="106" customWidth="1"/>
    <col min="65" max="65" width="4.33203125" style="105" customWidth="1"/>
    <col min="66" max="66" width="4.33203125" style="72" customWidth="1"/>
    <col min="67" max="67" width="4.33203125" style="105" customWidth="1"/>
    <col min="68" max="68" width="4.33203125" style="106" customWidth="1"/>
    <col min="69" max="69" width="4.33203125" style="105" customWidth="1"/>
    <col min="70" max="70" width="4.33203125" style="72" customWidth="1"/>
    <col min="71" max="71" width="4.83203125" style="105" customWidth="1"/>
    <col min="72" max="72" width="4.33203125" style="106" customWidth="1"/>
    <col min="73" max="73" width="4.33203125" style="105" customWidth="1"/>
    <col min="74" max="74" width="4.33203125" style="72" customWidth="1"/>
    <col min="75" max="75" width="4.33203125" style="105" customWidth="1"/>
    <col min="76" max="76" width="4.33203125" style="106" customWidth="1"/>
    <col min="77" max="77" width="4.5" style="105" customWidth="1"/>
    <col min="78" max="78" width="4.33203125" style="72" customWidth="1"/>
    <col min="79" max="79" width="4.33203125" style="105" customWidth="1"/>
    <col min="80" max="80" width="4.33203125" style="106" customWidth="1"/>
    <col min="81" max="81" width="4.33203125" style="105" customWidth="1"/>
    <col min="82" max="82" width="4.33203125" style="72" customWidth="1"/>
    <col min="83" max="83" width="4.33203125" style="105" customWidth="1"/>
    <col min="84" max="84" width="4.33203125" style="106" customWidth="1"/>
    <col min="85" max="85" width="4.33203125" style="105" customWidth="1"/>
    <col min="86" max="86" width="4.33203125" style="72" customWidth="1"/>
    <col min="87" max="87" width="4.33203125" style="105" customWidth="1"/>
    <col min="88" max="88" width="4.33203125" style="106" customWidth="1"/>
    <col min="89" max="89" width="4.33203125" style="105" customWidth="1"/>
    <col min="90" max="90" width="4.33203125" style="72" customWidth="1"/>
    <col min="91" max="91" width="4.33203125" style="105" customWidth="1"/>
    <col min="92" max="92" width="4.33203125" style="106" customWidth="1"/>
    <col min="93" max="93" width="4.33203125" style="105" customWidth="1"/>
    <col min="94" max="94" width="4.33203125" style="72" customWidth="1"/>
    <col min="95" max="95" width="4.33203125" style="105" customWidth="1"/>
    <col min="96" max="96" width="4.33203125" style="106" customWidth="1"/>
    <col min="97" max="97" width="4.33203125" style="105" customWidth="1"/>
    <col min="98" max="98" width="4.33203125" style="72" customWidth="1"/>
    <col min="99" max="99" width="4.33203125" style="105" customWidth="1"/>
    <col min="100" max="100" width="4.33203125" style="106" customWidth="1"/>
    <col min="101" max="104" width="5.6640625" style="72" customWidth="1"/>
    <col min="105" max="105" width="9.6640625" style="72" customWidth="1"/>
    <col min="106" max="106" width="6" style="72" customWidth="1"/>
    <col min="107" max="107" width="11.5" style="72" customWidth="1"/>
    <col min="108" max="108" width="10.5" style="72" customWidth="1"/>
    <col min="109" max="127" width="5.6640625" style="72" customWidth="1"/>
    <col min="128" max="16384" width="5.6640625" style="72"/>
  </cols>
  <sheetData>
    <row r="1" spans="1:108" ht="20" customHeight="1">
      <c r="A1" s="284" t="s">
        <v>337</v>
      </c>
      <c r="B1" s="285"/>
      <c r="C1" s="285"/>
      <c r="D1" s="285"/>
      <c r="E1" s="285"/>
      <c r="F1" s="285"/>
      <c r="G1" s="285"/>
      <c r="H1" s="311" t="s">
        <v>159</v>
      </c>
      <c r="I1" s="312" t="str">
        <f>G6</f>
        <v>11 'A'</v>
      </c>
      <c r="J1" s="883" t="s">
        <v>345</v>
      </c>
      <c r="K1" s="884"/>
      <c r="L1" s="884"/>
      <c r="M1" s="884"/>
      <c r="N1" s="884"/>
      <c r="O1" s="884"/>
      <c r="P1" s="884"/>
      <c r="Q1" s="884"/>
      <c r="R1" s="884"/>
      <c r="S1" s="885"/>
      <c r="T1" s="888" t="s">
        <v>160</v>
      </c>
      <c r="U1" s="888"/>
      <c r="V1" s="888"/>
      <c r="W1" s="888"/>
      <c r="X1" s="888"/>
      <c r="Y1" s="888"/>
      <c r="Z1" s="888"/>
      <c r="AA1" s="888"/>
      <c r="AB1" s="889" t="s">
        <v>161</v>
      </c>
      <c r="AC1" s="889"/>
      <c r="AD1" s="889"/>
      <c r="AE1" s="889"/>
      <c r="AF1" s="889"/>
      <c r="AG1" s="889"/>
      <c r="AH1" s="889"/>
      <c r="AI1" s="889"/>
      <c r="AJ1" s="888" t="s">
        <v>162</v>
      </c>
      <c r="AK1" s="888"/>
      <c r="AL1" s="888"/>
      <c r="AM1" s="888"/>
      <c r="AN1" s="888"/>
      <c r="AO1" s="888"/>
      <c r="AP1" s="888"/>
      <c r="AQ1" s="888"/>
      <c r="AR1" s="854" t="str">
        <f>H6</f>
        <v>2015-16</v>
      </c>
      <c r="AS1" s="855"/>
      <c r="AT1" s="855"/>
      <c r="AU1" s="855"/>
      <c r="AV1" s="855"/>
      <c r="AW1" s="851"/>
      <c r="AX1" s="851"/>
      <c r="AY1" s="852"/>
      <c r="AZ1" s="101"/>
      <c r="BA1" s="101"/>
      <c r="BB1" s="101"/>
      <c r="BC1" s="860" t="s">
        <v>340</v>
      </c>
      <c r="BD1" s="861"/>
      <c r="BE1" s="861"/>
      <c r="BF1" s="861"/>
      <c r="BG1" s="861"/>
      <c r="BH1" s="861"/>
      <c r="BI1" s="861"/>
      <c r="BJ1" s="861"/>
      <c r="BK1" s="861"/>
      <c r="BL1" s="861"/>
      <c r="BM1" s="861"/>
      <c r="BN1" s="861"/>
      <c r="BO1" s="861"/>
      <c r="BP1" s="861"/>
      <c r="BQ1" s="861"/>
      <c r="BR1" s="861"/>
      <c r="BS1" s="861"/>
      <c r="BT1" s="861"/>
      <c r="BU1" s="861"/>
      <c r="BV1" s="861"/>
      <c r="BW1" s="861"/>
      <c r="BX1" s="861"/>
      <c r="BY1" s="861"/>
      <c r="BZ1" s="861"/>
      <c r="CA1" s="109"/>
      <c r="CB1" s="861" t="s">
        <v>341</v>
      </c>
      <c r="CC1" s="861"/>
      <c r="CD1" s="861"/>
      <c r="CE1" s="861"/>
      <c r="CF1" s="861"/>
      <c r="CG1" s="861"/>
      <c r="CH1" s="861"/>
      <c r="CI1" s="861"/>
      <c r="CJ1" s="861"/>
      <c r="CK1" s="861"/>
      <c r="CL1" s="861"/>
      <c r="CM1" s="861"/>
      <c r="CN1" s="861"/>
      <c r="CO1" s="861"/>
      <c r="CP1" s="861"/>
      <c r="CQ1" s="861"/>
      <c r="CR1" s="861"/>
      <c r="CS1" s="861"/>
      <c r="CT1" s="861"/>
      <c r="CU1" s="861"/>
      <c r="CV1" s="861"/>
      <c r="CW1" s="861"/>
    </row>
    <row r="2" spans="1:108" ht="24.75" customHeight="1">
      <c r="A2" s="841" t="s">
        <v>163</v>
      </c>
      <c r="B2" s="843" t="s">
        <v>78</v>
      </c>
      <c r="C2" s="845" t="s">
        <v>164</v>
      </c>
      <c r="D2" s="848" t="s">
        <v>131</v>
      </c>
      <c r="E2" s="844" t="s">
        <v>165</v>
      </c>
      <c r="F2" s="810" t="s">
        <v>0</v>
      </c>
      <c r="G2" s="300"/>
      <c r="H2" s="300"/>
      <c r="I2" s="418"/>
      <c r="J2" s="891" t="s">
        <v>167</v>
      </c>
      <c r="K2" s="891"/>
      <c r="L2" s="891"/>
      <c r="M2" s="891"/>
      <c r="N2" s="891"/>
      <c r="O2" s="853" t="s">
        <v>168</v>
      </c>
      <c r="P2" s="853"/>
      <c r="Q2" s="853"/>
      <c r="R2" s="853"/>
      <c r="S2" s="853"/>
      <c r="T2" s="887" t="s">
        <v>220</v>
      </c>
      <c r="U2" s="887"/>
      <c r="V2" s="887"/>
      <c r="W2" s="887"/>
      <c r="X2" s="887"/>
      <c r="Y2" s="887"/>
      <c r="Z2" s="887"/>
      <c r="AA2" s="887"/>
      <c r="AB2" s="886" t="s">
        <v>211</v>
      </c>
      <c r="AC2" s="886"/>
      <c r="AD2" s="886"/>
      <c r="AE2" s="886"/>
      <c r="AF2" s="886"/>
      <c r="AG2" s="886"/>
      <c r="AH2" s="886"/>
      <c r="AI2" s="886"/>
      <c r="AJ2" s="887" t="s">
        <v>150</v>
      </c>
      <c r="AK2" s="887"/>
      <c r="AL2" s="887"/>
      <c r="AM2" s="887"/>
      <c r="AN2" s="887"/>
      <c r="AO2" s="887"/>
      <c r="AP2" s="887" t="s">
        <v>156</v>
      </c>
      <c r="AQ2" s="887"/>
      <c r="AR2" s="853" t="s">
        <v>455</v>
      </c>
      <c r="AS2" s="853"/>
      <c r="AT2" s="853"/>
      <c r="AU2" s="853"/>
      <c r="AV2" s="853"/>
      <c r="AW2" s="858" t="s">
        <v>456</v>
      </c>
      <c r="AX2" s="858"/>
      <c r="AY2" s="859"/>
      <c r="AZ2" s="101"/>
      <c r="BA2" s="101"/>
      <c r="BB2" s="101"/>
      <c r="BC2" s="862"/>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111"/>
      <c r="CB2" s="863"/>
      <c r="CC2" s="863"/>
      <c r="CD2" s="863"/>
      <c r="CE2" s="863"/>
      <c r="CF2" s="863"/>
      <c r="CG2" s="863"/>
      <c r="CH2" s="863"/>
      <c r="CI2" s="863"/>
      <c r="CJ2" s="863"/>
      <c r="CK2" s="863"/>
      <c r="CL2" s="863"/>
      <c r="CM2" s="863"/>
      <c r="CN2" s="863"/>
      <c r="CO2" s="863"/>
      <c r="CP2" s="863"/>
      <c r="CQ2" s="863"/>
      <c r="CR2" s="863"/>
      <c r="CS2" s="863"/>
      <c r="CT2" s="863"/>
      <c r="CU2" s="863"/>
      <c r="CV2" s="863"/>
      <c r="CW2" s="863"/>
    </row>
    <row r="3" spans="1:108" ht="31.5" customHeight="1">
      <c r="A3" s="841"/>
      <c r="B3" s="843"/>
      <c r="C3" s="845"/>
      <c r="D3" s="849"/>
      <c r="E3" s="846"/>
      <c r="F3" s="811"/>
      <c r="G3" s="419" t="s">
        <v>375</v>
      </c>
      <c r="H3" s="444"/>
      <c r="I3" s="444"/>
      <c r="J3" s="836" t="s">
        <v>321</v>
      </c>
      <c r="K3" s="890"/>
      <c r="L3" s="890"/>
      <c r="M3" s="890"/>
      <c r="N3" s="890"/>
      <c r="O3" s="835" t="s">
        <v>322</v>
      </c>
      <c r="P3" s="835"/>
      <c r="Q3" s="835"/>
      <c r="R3" s="835"/>
      <c r="S3" s="835"/>
      <c r="T3" s="887" t="s">
        <v>346</v>
      </c>
      <c r="U3" s="887"/>
      <c r="V3" s="887" t="s">
        <v>347</v>
      </c>
      <c r="W3" s="887"/>
      <c r="X3" s="887" t="s">
        <v>348</v>
      </c>
      <c r="Y3" s="887"/>
      <c r="Z3" s="887" t="s">
        <v>349</v>
      </c>
      <c r="AA3" s="887"/>
      <c r="AB3" s="886" t="s">
        <v>346</v>
      </c>
      <c r="AC3" s="886"/>
      <c r="AD3" s="886" t="s">
        <v>347</v>
      </c>
      <c r="AE3" s="886"/>
      <c r="AF3" s="886" t="s">
        <v>348</v>
      </c>
      <c r="AG3" s="886"/>
      <c r="AH3" s="886" t="s">
        <v>349</v>
      </c>
      <c r="AI3" s="886"/>
      <c r="AJ3" s="887" t="s">
        <v>346</v>
      </c>
      <c r="AK3" s="887"/>
      <c r="AL3" s="887" t="s">
        <v>347</v>
      </c>
      <c r="AM3" s="887"/>
      <c r="AN3" s="887" t="s">
        <v>348</v>
      </c>
      <c r="AO3" s="887"/>
      <c r="AP3" s="887" t="s">
        <v>349</v>
      </c>
      <c r="AQ3" s="887"/>
      <c r="AR3" s="853" t="s">
        <v>338</v>
      </c>
      <c r="AS3" s="853"/>
      <c r="AT3" s="853"/>
      <c r="AU3" s="853"/>
      <c r="AV3" s="853"/>
      <c r="AW3" s="856" t="s">
        <v>338</v>
      </c>
      <c r="AX3" s="856"/>
      <c r="AY3" s="857"/>
      <c r="AZ3" s="101"/>
      <c r="BA3" s="101"/>
      <c r="BB3" s="101"/>
      <c r="BC3" s="894" t="s">
        <v>177</v>
      </c>
      <c r="BD3" s="807" t="s">
        <v>177</v>
      </c>
      <c r="BE3" s="806" t="s">
        <v>178</v>
      </c>
      <c r="BF3" s="807" t="s">
        <v>178</v>
      </c>
      <c r="BG3" s="806" t="s">
        <v>179</v>
      </c>
      <c r="BH3" s="807" t="s">
        <v>179</v>
      </c>
      <c r="BI3" s="806" t="s">
        <v>180</v>
      </c>
      <c r="BJ3" s="807" t="s">
        <v>180</v>
      </c>
      <c r="BK3" s="806" t="s">
        <v>181</v>
      </c>
      <c r="BL3" s="807" t="s">
        <v>181</v>
      </c>
      <c r="BM3" s="806" t="s">
        <v>182</v>
      </c>
      <c r="BN3" s="807" t="s">
        <v>182</v>
      </c>
      <c r="BO3" s="806" t="s">
        <v>183</v>
      </c>
      <c r="BP3" s="807" t="s">
        <v>183</v>
      </c>
      <c r="BQ3" s="806" t="s">
        <v>184</v>
      </c>
      <c r="BR3" s="807" t="s">
        <v>184</v>
      </c>
      <c r="BS3" s="806" t="s">
        <v>185</v>
      </c>
      <c r="BT3" s="807" t="s">
        <v>185</v>
      </c>
      <c r="BU3" s="806" t="s">
        <v>186</v>
      </c>
      <c r="BV3" s="807" t="s">
        <v>186</v>
      </c>
      <c r="BW3" s="806" t="s">
        <v>187</v>
      </c>
      <c r="BX3" s="807" t="s">
        <v>187</v>
      </c>
      <c r="BY3" s="806" t="s">
        <v>188</v>
      </c>
      <c r="BZ3" s="807" t="s">
        <v>188</v>
      </c>
      <c r="CA3" s="109"/>
      <c r="CB3" s="803" t="s">
        <v>193</v>
      </c>
      <c r="CC3" s="803"/>
      <c r="CD3" s="803" t="s">
        <v>194</v>
      </c>
      <c r="CE3" s="803"/>
      <c r="CF3" s="803" t="s">
        <v>195</v>
      </c>
      <c r="CG3" s="803"/>
      <c r="CH3" s="803" t="s">
        <v>196</v>
      </c>
      <c r="CI3" s="803"/>
      <c r="CJ3" s="803" t="s">
        <v>201</v>
      </c>
      <c r="CK3" s="803"/>
      <c r="CL3" s="803" t="s">
        <v>197</v>
      </c>
      <c r="CM3" s="803"/>
      <c r="CN3" s="803" t="s">
        <v>198</v>
      </c>
      <c r="CO3" s="803"/>
      <c r="CP3" s="803" t="s">
        <v>342</v>
      </c>
      <c r="CQ3" s="803"/>
      <c r="CR3" s="803" t="s">
        <v>199</v>
      </c>
      <c r="CS3" s="803"/>
      <c r="CT3" s="803" t="s">
        <v>200</v>
      </c>
      <c r="CU3" s="803"/>
      <c r="CV3" s="803" t="s">
        <v>189</v>
      </c>
      <c r="CW3" s="893"/>
    </row>
    <row r="4" spans="1:108" ht="29.25" customHeight="1">
      <c r="A4" s="841"/>
      <c r="B4" s="843"/>
      <c r="C4" s="845"/>
      <c r="D4" s="849"/>
      <c r="E4" s="846"/>
      <c r="F4" s="811"/>
      <c r="G4" s="420" t="s">
        <v>376</v>
      </c>
      <c r="H4" s="445" t="s">
        <v>390</v>
      </c>
      <c r="I4" s="446" t="s">
        <v>498</v>
      </c>
      <c r="J4" s="871" t="s">
        <v>170</v>
      </c>
      <c r="K4" s="871"/>
      <c r="L4" s="871"/>
      <c r="M4" s="872" t="s">
        <v>171</v>
      </c>
      <c r="N4" s="874" t="s">
        <v>172</v>
      </c>
      <c r="O4" s="868" t="s">
        <v>170</v>
      </c>
      <c r="P4" s="868"/>
      <c r="Q4" s="868"/>
      <c r="R4" s="866" t="s">
        <v>171</v>
      </c>
      <c r="S4" s="869" t="s">
        <v>172</v>
      </c>
      <c r="T4" s="837" t="s">
        <v>173</v>
      </c>
      <c r="U4" s="836" t="s">
        <v>170</v>
      </c>
      <c r="V4" s="836"/>
      <c r="W4" s="836"/>
      <c r="X4" s="836" t="s">
        <v>174</v>
      </c>
      <c r="Y4" s="836"/>
      <c r="Z4" s="836" t="s">
        <v>172</v>
      </c>
      <c r="AA4" s="836"/>
      <c r="AB4" s="839" t="s">
        <v>173</v>
      </c>
      <c r="AC4" s="835" t="s">
        <v>170</v>
      </c>
      <c r="AD4" s="835"/>
      <c r="AE4" s="835"/>
      <c r="AF4" s="835" t="s">
        <v>174</v>
      </c>
      <c r="AG4" s="835"/>
      <c r="AH4" s="835" t="s">
        <v>172</v>
      </c>
      <c r="AI4" s="835"/>
      <c r="AJ4" s="837" t="s">
        <v>173</v>
      </c>
      <c r="AK4" s="836" t="s">
        <v>170</v>
      </c>
      <c r="AL4" s="836"/>
      <c r="AM4" s="836"/>
      <c r="AN4" s="836" t="s">
        <v>174</v>
      </c>
      <c r="AO4" s="836"/>
      <c r="AP4" s="836" t="s">
        <v>172</v>
      </c>
      <c r="AQ4" s="836"/>
      <c r="AR4" s="835" t="s">
        <v>170</v>
      </c>
      <c r="AS4" s="835"/>
      <c r="AT4" s="835"/>
      <c r="AU4" s="825" t="s">
        <v>174</v>
      </c>
      <c r="AV4" s="825" t="s">
        <v>172</v>
      </c>
      <c r="AW4" s="827" t="s">
        <v>301</v>
      </c>
      <c r="AX4" s="827" t="s">
        <v>301</v>
      </c>
      <c r="AY4" s="829" t="s">
        <v>172</v>
      </c>
      <c r="AZ4" s="101"/>
      <c r="BA4" s="101"/>
      <c r="BB4" s="101"/>
      <c r="BC4" s="894"/>
      <c r="BD4" s="807"/>
      <c r="BE4" s="806"/>
      <c r="BF4" s="807"/>
      <c r="BG4" s="806"/>
      <c r="BH4" s="807"/>
      <c r="BI4" s="806"/>
      <c r="BJ4" s="807"/>
      <c r="BK4" s="806"/>
      <c r="BL4" s="807"/>
      <c r="BM4" s="806"/>
      <c r="BN4" s="807"/>
      <c r="BO4" s="806"/>
      <c r="BP4" s="807"/>
      <c r="BQ4" s="806"/>
      <c r="BR4" s="807"/>
      <c r="BS4" s="806"/>
      <c r="BT4" s="807"/>
      <c r="BU4" s="806"/>
      <c r="BV4" s="807"/>
      <c r="BW4" s="806"/>
      <c r="BX4" s="807"/>
      <c r="BY4" s="806"/>
      <c r="BZ4" s="807"/>
      <c r="CA4" s="109"/>
      <c r="CB4" s="803"/>
      <c r="CC4" s="803"/>
      <c r="CD4" s="803"/>
      <c r="CE4" s="803"/>
      <c r="CF4" s="803"/>
      <c r="CG4" s="803"/>
      <c r="CH4" s="803"/>
      <c r="CI4" s="803"/>
      <c r="CJ4" s="803"/>
      <c r="CK4" s="803"/>
      <c r="CL4" s="803"/>
      <c r="CM4" s="803"/>
      <c r="CN4" s="803"/>
      <c r="CO4" s="803"/>
      <c r="CP4" s="803"/>
      <c r="CQ4" s="803"/>
      <c r="CR4" s="803"/>
      <c r="CS4" s="803"/>
      <c r="CT4" s="803"/>
      <c r="CU4" s="803"/>
      <c r="CV4" s="803"/>
      <c r="CW4" s="893"/>
    </row>
    <row r="5" spans="1:108" s="104" customFormat="1" ht="54.75" customHeight="1">
      <c r="A5" s="842"/>
      <c r="B5" s="844"/>
      <c r="C5" s="839"/>
      <c r="D5" s="850"/>
      <c r="E5" s="847"/>
      <c r="F5" s="812"/>
      <c r="G5" s="416" t="s">
        <v>166</v>
      </c>
      <c r="H5" s="417" t="s">
        <v>34</v>
      </c>
      <c r="I5" s="418" t="s">
        <v>35</v>
      </c>
      <c r="J5" s="422" t="s">
        <v>1</v>
      </c>
      <c r="K5" s="422" t="s">
        <v>43</v>
      </c>
      <c r="L5" s="422" t="s">
        <v>2</v>
      </c>
      <c r="M5" s="873"/>
      <c r="N5" s="875"/>
      <c r="O5" s="286" t="s">
        <v>1</v>
      </c>
      <c r="P5" s="286" t="s">
        <v>43</v>
      </c>
      <c r="Q5" s="286" t="s">
        <v>2</v>
      </c>
      <c r="R5" s="867"/>
      <c r="S5" s="870"/>
      <c r="T5" s="838"/>
      <c r="U5" s="422" t="s">
        <v>1</v>
      </c>
      <c r="V5" s="422" t="s">
        <v>43</v>
      </c>
      <c r="W5" s="422" t="s">
        <v>2</v>
      </c>
      <c r="X5" s="422" t="s">
        <v>175</v>
      </c>
      <c r="Y5" s="422" t="s">
        <v>176</v>
      </c>
      <c r="Z5" s="422" t="s">
        <v>175</v>
      </c>
      <c r="AA5" s="422" t="s">
        <v>176</v>
      </c>
      <c r="AB5" s="840"/>
      <c r="AC5" s="286" t="s">
        <v>1</v>
      </c>
      <c r="AD5" s="286" t="s">
        <v>43</v>
      </c>
      <c r="AE5" s="286" t="s">
        <v>2</v>
      </c>
      <c r="AF5" s="286" t="s">
        <v>175</v>
      </c>
      <c r="AG5" s="286" t="s">
        <v>176</v>
      </c>
      <c r="AH5" s="286" t="s">
        <v>175</v>
      </c>
      <c r="AI5" s="286" t="s">
        <v>176</v>
      </c>
      <c r="AJ5" s="895"/>
      <c r="AK5" s="422" t="s">
        <v>1</v>
      </c>
      <c r="AL5" s="422" t="s">
        <v>43</v>
      </c>
      <c r="AM5" s="422" t="s">
        <v>2</v>
      </c>
      <c r="AN5" s="422" t="s">
        <v>175</v>
      </c>
      <c r="AO5" s="422" t="s">
        <v>176</v>
      </c>
      <c r="AP5" s="422" t="s">
        <v>175</v>
      </c>
      <c r="AQ5" s="422" t="s">
        <v>176</v>
      </c>
      <c r="AR5" s="286" t="s">
        <v>1</v>
      </c>
      <c r="AS5" s="286" t="s">
        <v>43</v>
      </c>
      <c r="AT5" s="286" t="s">
        <v>2</v>
      </c>
      <c r="AU5" s="826"/>
      <c r="AV5" s="826"/>
      <c r="AW5" s="828"/>
      <c r="AX5" s="828"/>
      <c r="AY5" s="830"/>
      <c r="AZ5" s="103"/>
      <c r="BA5" s="103"/>
      <c r="BB5" s="103"/>
      <c r="BC5" s="294" t="s">
        <v>31</v>
      </c>
      <c r="BD5" s="295" t="s">
        <v>192</v>
      </c>
      <c r="BE5" s="296" t="s">
        <v>31</v>
      </c>
      <c r="BF5" s="295" t="s">
        <v>192</v>
      </c>
      <c r="BG5" s="296" t="s">
        <v>31</v>
      </c>
      <c r="BH5" s="295" t="s">
        <v>192</v>
      </c>
      <c r="BI5" s="296" t="s">
        <v>31</v>
      </c>
      <c r="BJ5" s="295" t="s">
        <v>192</v>
      </c>
      <c r="BK5" s="296" t="s">
        <v>31</v>
      </c>
      <c r="BL5" s="295" t="s">
        <v>192</v>
      </c>
      <c r="BM5" s="296" t="s">
        <v>31</v>
      </c>
      <c r="BN5" s="295" t="s">
        <v>192</v>
      </c>
      <c r="BO5" s="296" t="s">
        <v>31</v>
      </c>
      <c r="BP5" s="295" t="s">
        <v>192</v>
      </c>
      <c r="BQ5" s="296" t="s">
        <v>31</v>
      </c>
      <c r="BR5" s="295" t="s">
        <v>192</v>
      </c>
      <c r="BS5" s="296" t="s">
        <v>31</v>
      </c>
      <c r="BT5" s="295" t="s">
        <v>192</v>
      </c>
      <c r="BU5" s="296" t="s">
        <v>31</v>
      </c>
      <c r="BV5" s="295" t="s">
        <v>192</v>
      </c>
      <c r="BW5" s="296" t="s">
        <v>31</v>
      </c>
      <c r="BX5" s="295" t="s">
        <v>192</v>
      </c>
      <c r="BY5" s="296" t="s">
        <v>31</v>
      </c>
      <c r="BZ5" s="295" t="s">
        <v>192</v>
      </c>
      <c r="CA5" s="109"/>
      <c r="CB5" s="297" t="s">
        <v>31</v>
      </c>
      <c r="CC5" s="287" t="s">
        <v>192</v>
      </c>
      <c r="CD5" s="297" t="s">
        <v>31</v>
      </c>
      <c r="CE5" s="287" t="s">
        <v>192</v>
      </c>
      <c r="CF5" s="297" t="s">
        <v>31</v>
      </c>
      <c r="CG5" s="287" t="s">
        <v>192</v>
      </c>
      <c r="CH5" s="297" t="s">
        <v>31</v>
      </c>
      <c r="CI5" s="287" t="s">
        <v>192</v>
      </c>
      <c r="CJ5" s="297" t="s">
        <v>31</v>
      </c>
      <c r="CK5" s="287" t="s">
        <v>192</v>
      </c>
      <c r="CL5" s="297" t="s">
        <v>31</v>
      </c>
      <c r="CM5" s="287" t="s">
        <v>192</v>
      </c>
      <c r="CN5" s="297" t="s">
        <v>31</v>
      </c>
      <c r="CO5" s="287" t="s">
        <v>192</v>
      </c>
      <c r="CP5" s="297" t="s">
        <v>31</v>
      </c>
      <c r="CQ5" s="287" t="s">
        <v>192</v>
      </c>
      <c r="CR5" s="297" t="s">
        <v>31</v>
      </c>
      <c r="CS5" s="287" t="s">
        <v>192</v>
      </c>
      <c r="CT5" s="297" t="s">
        <v>31</v>
      </c>
      <c r="CU5" s="287" t="s">
        <v>192</v>
      </c>
      <c r="CV5" s="297" t="s">
        <v>31</v>
      </c>
      <c r="CW5" s="298" t="s">
        <v>192</v>
      </c>
    </row>
    <row r="6" spans="1:108" ht="20.25" customHeight="1">
      <c r="A6" s="819" t="s">
        <v>113</v>
      </c>
      <c r="B6" s="820"/>
      <c r="C6" s="820"/>
      <c r="D6" s="820"/>
      <c r="E6" s="815">
        <v>42460</v>
      </c>
      <c r="F6" s="816"/>
      <c r="G6" s="865" t="s">
        <v>372</v>
      </c>
      <c r="H6" s="864" t="s">
        <v>499</v>
      </c>
      <c r="I6" s="853" t="s">
        <v>5</v>
      </c>
      <c r="J6" s="813">
        <v>10</v>
      </c>
      <c r="K6" s="813">
        <v>10</v>
      </c>
      <c r="L6" s="813">
        <v>10</v>
      </c>
      <c r="M6" s="813">
        <v>70</v>
      </c>
      <c r="N6" s="813">
        <v>100</v>
      </c>
      <c r="O6" s="804">
        <v>10</v>
      </c>
      <c r="P6" s="804">
        <v>10</v>
      </c>
      <c r="Q6" s="804">
        <v>10</v>
      </c>
      <c r="R6" s="804">
        <v>70</v>
      </c>
      <c r="S6" s="804">
        <v>100</v>
      </c>
      <c r="T6" s="878"/>
      <c r="U6" s="813">
        <v>10</v>
      </c>
      <c r="V6" s="813">
        <v>10</v>
      </c>
      <c r="W6" s="813">
        <v>10</v>
      </c>
      <c r="X6" s="424">
        <v>50</v>
      </c>
      <c r="Y6" s="424">
        <v>20</v>
      </c>
      <c r="Z6" s="425">
        <v>70</v>
      </c>
      <c r="AA6" s="425">
        <v>30</v>
      </c>
      <c r="AB6" s="843"/>
      <c r="AC6" s="804">
        <v>10</v>
      </c>
      <c r="AD6" s="804">
        <v>10</v>
      </c>
      <c r="AE6" s="804">
        <v>10</v>
      </c>
      <c r="AF6" s="411">
        <v>50</v>
      </c>
      <c r="AG6" s="411">
        <v>20</v>
      </c>
      <c r="AH6" s="412">
        <v>70</v>
      </c>
      <c r="AI6" s="412">
        <v>30</v>
      </c>
      <c r="AJ6" s="878"/>
      <c r="AK6" s="813">
        <v>10</v>
      </c>
      <c r="AL6" s="813">
        <v>10</v>
      </c>
      <c r="AM6" s="813">
        <v>10</v>
      </c>
      <c r="AN6" s="424">
        <v>50</v>
      </c>
      <c r="AO6" s="424">
        <v>20</v>
      </c>
      <c r="AP6" s="425">
        <v>70</v>
      </c>
      <c r="AQ6" s="425">
        <v>30</v>
      </c>
      <c r="AR6" s="804">
        <v>10</v>
      </c>
      <c r="AS6" s="804">
        <v>10</v>
      </c>
      <c r="AT6" s="804">
        <v>10</v>
      </c>
      <c r="AU6" s="804">
        <v>70</v>
      </c>
      <c r="AV6" s="804">
        <v>100</v>
      </c>
      <c r="AW6" s="813">
        <v>30</v>
      </c>
      <c r="AX6" s="813">
        <v>30</v>
      </c>
      <c r="AY6" s="831">
        <v>40</v>
      </c>
      <c r="AZ6" s="102"/>
      <c r="BA6" s="808" t="s">
        <v>343</v>
      </c>
      <c r="BB6" s="809"/>
      <c r="BC6" s="625"/>
      <c r="BD6" s="626"/>
      <c r="BE6" s="625"/>
      <c r="BF6" s="626"/>
      <c r="BG6" s="625"/>
      <c r="BH6" s="626"/>
      <c r="BI6" s="625"/>
      <c r="BJ6" s="626"/>
      <c r="BK6" s="625"/>
      <c r="BL6" s="626"/>
      <c r="BM6" s="625"/>
      <c r="BN6" s="626"/>
      <c r="BO6" s="625"/>
      <c r="BP6" s="626"/>
      <c r="BQ6" s="625"/>
      <c r="BR6" s="626"/>
      <c r="BS6" s="625"/>
      <c r="BT6" s="626"/>
      <c r="BU6" s="625"/>
      <c r="BV6" s="626"/>
      <c r="BW6" s="625"/>
      <c r="BX6" s="626"/>
      <c r="BY6" s="625"/>
      <c r="BZ6" s="626"/>
      <c r="CA6" s="627"/>
      <c r="CB6" s="628" t="str">
        <f>IF(BE6="","",SUM(BC6,BE6))</f>
        <v/>
      </c>
      <c r="CC6" s="629" t="str">
        <f>IF(BF6="","",SUM(BD6,BF6))</f>
        <v/>
      </c>
      <c r="CD6" s="630" t="str">
        <f t="shared" ref="CD6:CS21" si="0">IF(BG6="","",SUM(CB6,BG6))</f>
        <v/>
      </c>
      <c r="CE6" s="629" t="str">
        <f t="shared" si="0"/>
        <v/>
      </c>
      <c r="CF6" s="630" t="str">
        <f t="shared" si="0"/>
        <v/>
      </c>
      <c r="CG6" s="629" t="str">
        <f t="shared" si="0"/>
        <v/>
      </c>
      <c r="CH6" s="630" t="str">
        <f t="shared" si="0"/>
        <v/>
      </c>
      <c r="CI6" s="629" t="str">
        <f t="shared" si="0"/>
        <v/>
      </c>
      <c r="CJ6" s="630" t="str">
        <f t="shared" si="0"/>
        <v/>
      </c>
      <c r="CK6" s="629" t="str">
        <f t="shared" si="0"/>
        <v/>
      </c>
      <c r="CL6" s="630" t="str">
        <f t="shared" si="0"/>
        <v/>
      </c>
      <c r="CM6" s="629" t="str">
        <f t="shared" si="0"/>
        <v/>
      </c>
      <c r="CN6" s="630" t="str">
        <f t="shared" si="0"/>
        <v/>
      </c>
      <c r="CO6" s="629" t="str">
        <f t="shared" si="0"/>
        <v/>
      </c>
      <c r="CP6" s="630" t="str">
        <f t="shared" si="0"/>
        <v/>
      </c>
      <c r="CQ6" s="629" t="str">
        <f t="shared" si="0"/>
        <v/>
      </c>
      <c r="CR6" s="630" t="str">
        <f t="shared" si="0"/>
        <v/>
      </c>
      <c r="CS6" s="629" t="str">
        <f t="shared" si="0"/>
        <v/>
      </c>
      <c r="CT6" s="630" t="str">
        <f t="shared" ref="CN6:CW21" si="1">IF(BW6="","",SUM(CR6,BW6))</f>
        <v/>
      </c>
      <c r="CU6" s="629" t="str">
        <f t="shared" si="1"/>
        <v/>
      </c>
      <c r="CV6" s="630" t="str">
        <f t="shared" si="1"/>
        <v/>
      </c>
      <c r="CW6" s="629" t="str">
        <f t="shared" si="1"/>
        <v/>
      </c>
      <c r="DA6" s="892" t="s">
        <v>158</v>
      </c>
      <c r="DB6" s="892"/>
      <c r="DC6" s="319" t="s">
        <v>206</v>
      </c>
      <c r="DD6" s="319"/>
    </row>
    <row r="7" spans="1:108" ht="15.75" customHeight="1">
      <c r="A7" s="821"/>
      <c r="B7" s="822"/>
      <c r="C7" s="822"/>
      <c r="D7" s="822"/>
      <c r="E7" s="817"/>
      <c r="F7" s="818"/>
      <c r="G7" s="865"/>
      <c r="H7" s="864"/>
      <c r="I7" s="853"/>
      <c r="J7" s="814"/>
      <c r="K7" s="814"/>
      <c r="L7" s="814"/>
      <c r="M7" s="814"/>
      <c r="N7" s="814"/>
      <c r="O7" s="805"/>
      <c r="P7" s="805"/>
      <c r="Q7" s="805"/>
      <c r="R7" s="805"/>
      <c r="S7" s="805"/>
      <c r="T7" s="878"/>
      <c r="U7" s="814"/>
      <c r="V7" s="814"/>
      <c r="W7" s="814"/>
      <c r="X7" s="424">
        <v>70</v>
      </c>
      <c r="Y7" s="424"/>
      <c r="Z7" s="425">
        <v>100</v>
      </c>
      <c r="AA7" s="425"/>
      <c r="AB7" s="843"/>
      <c r="AC7" s="805"/>
      <c r="AD7" s="805"/>
      <c r="AE7" s="805"/>
      <c r="AF7" s="411">
        <v>70</v>
      </c>
      <c r="AG7" s="411"/>
      <c r="AH7" s="412">
        <v>100</v>
      </c>
      <c r="AI7" s="412"/>
      <c r="AJ7" s="878"/>
      <c r="AK7" s="814"/>
      <c r="AL7" s="814"/>
      <c r="AM7" s="814"/>
      <c r="AN7" s="424">
        <v>70</v>
      </c>
      <c r="AO7" s="424"/>
      <c r="AP7" s="425">
        <v>100</v>
      </c>
      <c r="AQ7" s="425"/>
      <c r="AR7" s="805"/>
      <c r="AS7" s="805"/>
      <c r="AT7" s="805"/>
      <c r="AU7" s="805"/>
      <c r="AV7" s="805"/>
      <c r="AW7" s="814"/>
      <c r="AX7" s="814"/>
      <c r="AY7" s="832"/>
      <c r="AZ7" s="102"/>
      <c r="BA7" s="299"/>
      <c r="BB7" s="299"/>
      <c r="BC7" s="631"/>
      <c r="BD7" s="632"/>
      <c r="BE7" s="631"/>
      <c r="BF7" s="632"/>
      <c r="BG7" s="631"/>
      <c r="BH7" s="632"/>
      <c r="BI7" s="631"/>
      <c r="BJ7" s="632"/>
      <c r="BK7" s="631"/>
      <c r="BL7" s="632"/>
      <c r="BM7" s="631"/>
      <c r="BN7" s="632"/>
      <c r="BO7" s="631"/>
      <c r="BP7" s="632"/>
      <c r="BQ7" s="631"/>
      <c r="BR7" s="632"/>
      <c r="BS7" s="631"/>
      <c r="BT7" s="632"/>
      <c r="BU7" s="631"/>
      <c r="BV7" s="632"/>
      <c r="BW7" s="631"/>
      <c r="BX7" s="632"/>
      <c r="BY7" s="631"/>
      <c r="BZ7" s="632"/>
      <c r="CA7" s="627"/>
      <c r="CB7" s="628"/>
      <c r="CC7" s="629"/>
      <c r="CD7" s="630"/>
      <c r="CE7" s="629"/>
      <c r="CF7" s="630"/>
      <c r="CG7" s="629"/>
      <c r="CH7" s="630"/>
      <c r="CI7" s="629"/>
      <c r="CJ7" s="630"/>
      <c r="CK7" s="629"/>
      <c r="CL7" s="630"/>
      <c r="CM7" s="629"/>
      <c r="CN7" s="630"/>
      <c r="CO7" s="629"/>
      <c r="CP7" s="630"/>
      <c r="CQ7" s="629"/>
      <c r="CR7" s="630"/>
      <c r="CS7" s="629"/>
      <c r="CT7" s="630"/>
      <c r="CU7" s="629"/>
      <c r="CV7" s="630"/>
      <c r="CW7" s="629"/>
      <c r="DA7" s="877" t="s">
        <v>344</v>
      </c>
      <c r="DB7" s="877"/>
      <c r="DC7" s="876" t="s">
        <v>254</v>
      </c>
      <c r="DD7" s="876"/>
    </row>
    <row r="8" spans="1:108" ht="18" customHeight="1">
      <c r="A8" s="536">
        <v>1</v>
      </c>
      <c r="B8" s="655" t="s">
        <v>103</v>
      </c>
      <c r="C8" s="538" t="s">
        <v>123</v>
      </c>
      <c r="D8" s="656" t="s">
        <v>457</v>
      </c>
      <c r="E8" s="537">
        <v>11316</v>
      </c>
      <c r="F8" s="539">
        <v>36140</v>
      </c>
      <c r="G8" s="553" t="s">
        <v>466</v>
      </c>
      <c r="H8" s="554" t="s">
        <v>476</v>
      </c>
      <c r="I8" s="553" t="s">
        <v>486</v>
      </c>
      <c r="J8" s="540">
        <v>2</v>
      </c>
      <c r="K8" s="540">
        <v>2</v>
      </c>
      <c r="L8" s="540">
        <v>2</v>
      </c>
      <c r="M8" s="541">
        <v>10</v>
      </c>
      <c r="N8" s="542">
        <v>19</v>
      </c>
      <c r="O8" s="538">
        <v>7</v>
      </c>
      <c r="P8" s="538">
        <v>1</v>
      </c>
      <c r="Q8" s="538">
        <v>3</v>
      </c>
      <c r="R8" s="543">
        <v>28</v>
      </c>
      <c r="S8" s="544">
        <v>38</v>
      </c>
      <c r="T8" s="545" t="s">
        <v>323</v>
      </c>
      <c r="U8" s="545">
        <v>5</v>
      </c>
      <c r="V8" s="545">
        <v>4</v>
      </c>
      <c r="W8" s="545">
        <v>3</v>
      </c>
      <c r="X8" s="546">
        <v>29</v>
      </c>
      <c r="Y8" s="547"/>
      <c r="Z8" s="548">
        <v>32</v>
      </c>
      <c r="AA8" s="548"/>
      <c r="AB8" s="538" t="s">
        <v>323</v>
      </c>
      <c r="AC8" s="538">
        <v>4</v>
      </c>
      <c r="AD8" s="538">
        <v>8</v>
      </c>
      <c r="AE8" s="538">
        <v>7</v>
      </c>
      <c r="AF8" s="549">
        <v>14</v>
      </c>
      <c r="AG8" s="549"/>
      <c r="AH8" s="544">
        <v>43</v>
      </c>
      <c r="AI8" s="544"/>
      <c r="AJ8" s="545" t="s">
        <v>323</v>
      </c>
      <c r="AK8" s="545">
        <v>8</v>
      </c>
      <c r="AL8" s="545">
        <v>8</v>
      </c>
      <c r="AM8" s="545">
        <v>10</v>
      </c>
      <c r="AN8" s="550">
        <v>29</v>
      </c>
      <c r="AO8" s="550">
        <v>16</v>
      </c>
      <c r="AP8" s="548">
        <v>32</v>
      </c>
      <c r="AQ8" s="548">
        <v>28</v>
      </c>
      <c r="AR8" s="538">
        <v>8</v>
      </c>
      <c r="AS8" s="538">
        <v>8</v>
      </c>
      <c r="AT8" s="538">
        <v>5</v>
      </c>
      <c r="AU8" s="549">
        <v>35</v>
      </c>
      <c r="AV8" s="544">
        <v>44</v>
      </c>
      <c r="AW8" s="545">
        <v>24</v>
      </c>
      <c r="AX8" s="550">
        <v>26</v>
      </c>
      <c r="AY8" s="551">
        <v>24</v>
      </c>
      <c r="AZ8" s="415"/>
      <c r="BA8" s="131"/>
      <c r="BB8" s="131"/>
      <c r="BC8" s="633" t="str">
        <f>IF(BC$6="","",BC$6)</f>
        <v/>
      </c>
      <c r="BD8" s="634"/>
      <c r="BE8" s="633" t="str">
        <f>IF(BE$6="","",BE$6)</f>
        <v/>
      </c>
      <c r="BF8" s="634"/>
      <c r="BG8" s="633" t="str">
        <f>IF(BG$6="","",BG$6)</f>
        <v/>
      </c>
      <c r="BH8" s="634"/>
      <c r="BI8" s="633" t="str">
        <f>IF(BI$6="","",BI$6)</f>
        <v/>
      </c>
      <c r="BJ8" s="634"/>
      <c r="BK8" s="633" t="str">
        <f>IF(BK$6="","",BK$6)</f>
        <v/>
      </c>
      <c r="BL8" s="634"/>
      <c r="BM8" s="633" t="str">
        <f>IF(BM$6="","",BM$6)</f>
        <v/>
      </c>
      <c r="BN8" s="634"/>
      <c r="BO8" s="633" t="str">
        <f>IF(BO$6="","",BO$6)</f>
        <v/>
      </c>
      <c r="BP8" s="634"/>
      <c r="BQ8" s="633" t="str">
        <f>IF(BQ$6="","",BQ$6)</f>
        <v/>
      </c>
      <c r="BR8" s="634"/>
      <c r="BS8" s="633" t="str">
        <f>IF(BS$6="","",BS$6)</f>
        <v/>
      </c>
      <c r="BT8" s="634"/>
      <c r="BU8" s="633" t="str">
        <f>IF(BU$6="","",BU$6)</f>
        <v/>
      </c>
      <c r="BV8" s="634"/>
      <c r="BW8" s="633" t="str">
        <f>IF(BW$6="","",BW$6)</f>
        <v/>
      </c>
      <c r="BX8" s="634"/>
      <c r="BY8" s="633" t="str">
        <f>IF(BY$6="","",BY$6)</f>
        <v/>
      </c>
      <c r="BZ8" s="634"/>
      <c r="CA8" s="635"/>
      <c r="CB8" s="636" t="str">
        <f t="shared" ref="CB8:CC58" si="2">IF(BE8="","",SUM(BC8,BE8))</f>
        <v/>
      </c>
      <c r="CC8" s="637" t="str">
        <f>IF(BF8="","",SUM(BD8,BF8))</f>
        <v/>
      </c>
      <c r="CD8" s="638" t="str">
        <f t="shared" si="0"/>
        <v/>
      </c>
      <c r="CE8" s="637" t="str">
        <f t="shared" si="0"/>
        <v/>
      </c>
      <c r="CF8" s="638" t="str">
        <f t="shared" si="0"/>
        <v/>
      </c>
      <c r="CG8" s="637" t="str">
        <f t="shared" si="0"/>
        <v/>
      </c>
      <c r="CH8" s="638" t="str">
        <f t="shared" si="0"/>
        <v/>
      </c>
      <c r="CI8" s="637" t="str">
        <f t="shared" si="0"/>
        <v/>
      </c>
      <c r="CJ8" s="638" t="str">
        <f t="shared" si="0"/>
        <v/>
      </c>
      <c r="CK8" s="637" t="str">
        <f t="shared" si="0"/>
        <v/>
      </c>
      <c r="CL8" s="638" t="str">
        <f t="shared" si="0"/>
        <v/>
      </c>
      <c r="CM8" s="637" t="str">
        <f t="shared" si="0"/>
        <v/>
      </c>
      <c r="CN8" s="638" t="str">
        <f t="shared" si="1"/>
        <v/>
      </c>
      <c r="CO8" s="637" t="str">
        <f t="shared" si="1"/>
        <v/>
      </c>
      <c r="CP8" s="638" t="str">
        <f t="shared" si="1"/>
        <v/>
      </c>
      <c r="CQ8" s="637" t="str">
        <f t="shared" si="1"/>
        <v/>
      </c>
      <c r="CR8" s="638" t="str">
        <f t="shared" si="1"/>
        <v/>
      </c>
      <c r="CS8" s="637" t="str">
        <f t="shared" si="1"/>
        <v/>
      </c>
      <c r="CT8" s="638" t="str">
        <f t="shared" si="1"/>
        <v/>
      </c>
      <c r="CU8" s="637" t="str">
        <f t="shared" si="1"/>
        <v/>
      </c>
      <c r="CV8" s="638" t="str">
        <f t="shared" si="1"/>
        <v/>
      </c>
      <c r="CW8" s="637" t="str">
        <f t="shared" si="1"/>
        <v/>
      </c>
      <c r="DA8" s="877" t="s">
        <v>252</v>
      </c>
      <c r="DB8" s="877"/>
      <c r="DC8" s="876" t="s">
        <v>253</v>
      </c>
      <c r="DD8" s="876"/>
    </row>
    <row r="9" spans="1:108" ht="18" customHeight="1">
      <c r="A9" s="536">
        <v>2</v>
      </c>
      <c r="B9" s="655"/>
      <c r="C9" s="538" t="s">
        <v>123</v>
      </c>
      <c r="D9" s="656" t="s">
        <v>458</v>
      </c>
      <c r="E9" s="537">
        <v>11322</v>
      </c>
      <c r="F9" s="539">
        <v>35918</v>
      </c>
      <c r="G9" s="553" t="s">
        <v>467</v>
      </c>
      <c r="H9" s="554" t="s">
        <v>477</v>
      </c>
      <c r="I9" s="553" t="s">
        <v>487</v>
      </c>
      <c r="J9" s="540">
        <v>9</v>
      </c>
      <c r="K9" s="540">
        <v>9</v>
      </c>
      <c r="L9" s="540">
        <v>8</v>
      </c>
      <c r="M9" s="541">
        <v>52</v>
      </c>
      <c r="N9" s="542">
        <v>64</v>
      </c>
      <c r="O9" s="538">
        <v>6</v>
      </c>
      <c r="P9" s="538">
        <v>2</v>
      </c>
      <c r="Q9" s="538">
        <v>5</v>
      </c>
      <c r="R9" s="543">
        <v>31</v>
      </c>
      <c r="S9" s="544">
        <v>48</v>
      </c>
      <c r="T9" s="545" t="s">
        <v>323</v>
      </c>
      <c r="U9" s="545">
        <v>6</v>
      </c>
      <c r="V9" s="545">
        <v>7</v>
      </c>
      <c r="W9" s="545">
        <v>8</v>
      </c>
      <c r="X9" s="546">
        <v>39</v>
      </c>
      <c r="Y9" s="547"/>
      <c r="Z9" s="548">
        <v>58</v>
      </c>
      <c r="AA9" s="548"/>
      <c r="AB9" s="538" t="s">
        <v>323</v>
      </c>
      <c r="AC9" s="538">
        <v>5</v>
      </c>
      <c r="AD9" s="538">
        <v>7</v>
      </c>
      <c r="AE9" s="538">
        <v>9</v>
      </c>
      <c r="AF9" s="549">
        <v>34</v>
      </c>
      <c r="AG9" s="549"/>
      <c r="AH9" s="544">
        <v>48</v>
      </c>
      <c r="AI9" s="544"/>
      <c r="AJ9" s="545" t="s">
        <v>323</v>
      </c>
      <c r="AK9" s="545">
        <v>10</v>
      </c>
      <c r="AL9" s="545">
        <v>9</v>
      </c>
      <c r="AM9" s="545">
        <v>9</v>
      </c>
      <c r="AN9" s="550">
        <v>39</v>
      </c>
      <c r="AO9" s="550">
        <v>16</v>
      </c>
      <c r="AP9" s="548">
        <v>45</v>
      </c>
      <c r="AQ9" s="548">
        <v>28</v>
      </c>
      <c r="AR9" s="538">
        <v>7</v>
      </c>
      <c r="AS9" s="538">
        <v>9</v>
      </c>
      <c r="AT9" s="538">
        <v>8</v>
      </c>
      <c r="AU9" s="549">
        <v>37</v>
      </c>
      <c r="AV9" s="544">
        <v>45</v>
      </c>
      <c r="AW9" s="545">
        <v>24</v>
      </c>
      <c r="AX9" s="550">
        <v>26</v>
      </c>
      <c r="AY9" s="551">
        <v>24</v>
      </c>
      <c r="AZ9" s="415"/>
      <c r="BA9" s="408" t="s">
        <v>98</v>
      </c>
      <c r="BB9" s="109"/>
      <c r="BC9" s="633" t="str">
        <f t="shared" ref="BC9:BI72" si="3">IF(BC$6="","",BC$6)</f>
        <v/>
      </c>
      <c r="BD9" s="634"/>
      <c r="BE9" s="633" t="str">
        <f t="shared" si="3"/>
        <v/>
      </c>
      <c r="BF9" s="634"/>
      <c r="BG9" s="633" t="str">
        <f t="shared" si="3"/>
        <v/>
      </c>
      <c r="BH9" s="634"/>
      <c r="BI9" s="633" t="str">
        <f t="shared" si="3"/>
        <v/>
      </c>
      <c r="BJ9" s="634"/>
      <c r="BK9" s="633" t="str">
        <f t="shared" ref="BK9:BK72" si="4">IF(BK$6="","",BK$6)</f>
        <v/>
      </c>
      <c r="BL9" s="634"/>
      <c r="BM9" s="633" t="str">
        <f t="shared" ref="BM9:BM72" si="5">IF(BM$6="","",BM$6)</f>
        <v/>
      </c>
      <c r="BN9" s="634"/>
      <c r="BO9" s="633" t="str">
        <f t="shared" ref="BO9:BO72" si="6">IF(BO$6="","",BO$6)</f>
        <v/>
      </c>
      <c r="BP9" s="634"/>
      <c r="BQ9" s="633" t="str">
        <f t="shared" ref="BQ9:BQ72" si="7">IF(BQ$6="","",BQ$6)</f>
        <v/>
      </c>
      <c r="BR9" s="634"/>
      <c r="BS9" s="633" t="str">
        <f t="shared" ref="BS9:BS72" si="8">IF(BS$6="","",BS$6)</f>
        <v/>
      </c>
      <c r="BT9" s="634"/>
      <c r="BU9" s="633" t="str">
        <f t="shared" ref="BU9:BU72" si="9">IF(BU$6="","",BU$6)</f>
        <v/>
      </c>
      <c r="BV9" s="634"/>
      <c r="BW9" s="633" t="str">
        <f t="shared" ref="BW9:BW72" si="10">IF(BW$6="","",BW$6)</f>
        <v/>
      </c>
      <c r="BX9" s="634"/>
      <c r="BY9" s="633" t="str">
        <f t="shared" ref="BY9:BY72" si="11">IF(BY$6="","",BY$6)</f>
        <v/>
      </c>
      <c r="BZ9" s="634"/>
      <c r="CA9" s="635"/>
      <c r="CB9" s="636" t="str">
        <f t="shared" si="2"/>
        <v/>
      </c>
      <c r="CC9" s="637" t="str">
        <f t="shared" si="2"/>
        <v/>
      </c>
      <c r="CD9" s="638" t="str">
        <f t="shared" si="0"/>
        <v/>
      </c>
      <c r="CE9" s="637" t="str">
        <f t="shared" si="0"/>
        <v/>
      </c>
      <c r="CF9" s="638" t="str">
        <f t="shared" si="0"/>
        <v/>
      </c>
      <c r="CG9" s="637" t="str">
        <f t="shared" si="0"/>
        <v/>
      </c>
      <c r="CH9" s="638" t="str">
        <f t="shared" si="0"/>
        <v/>
      </c>
      <c r="CI9" s="637" t="str">
        <f t="shared" si="0"/>
        <v/>
      </c>
      <c r="CJ9" s="638" t="str">
        <f t="shared" si="0"/>
        <v/>
      </c>
      <c r="CK9" s="637" t="str">
        <f t="shared" si="0"/>
        <v/>
      </c>
      <c r="CL9" s="638" t="str">
        <f t="shared" si="0"/>
        <v/>
      </c>
      <c r="CM9" s="637" t="str">
        <f t="shared" si="0"/>
        <v/>
      </c>
      <c r="CN9" s="638" t="str">
        <f t="shared" si="1"/>
        <v/>
      </c>
      <c r="CO9" s="637" t="str">
        <f t="shared" si="1"/>
        <v/>
      </c>
      <c r="CP9" s="638" t="str">
        <f t="shared" si="1"/>
        <v/>
      </c>
      <c r="CQ9" s="637" t="str">
        <f t="shared" si="1"/>
        <v/>
      </c>
      <c r="CR9" s="638" t="str">
        <f t="shared" si="1"/>
        <v/>
      </c>
      <c r="CS9" s="637" t="str">
        <f t="shared" si="1"/>
        <v/>
      </c>
      <c r="CT9" s="638" t="str">
        <f t="shared" si="1"/>
        <v/>
      </c>
      <c r="CU9" s="637" t="str">
        <f t="shared" si="1"/>
        <v/>
      </c>
      <c r="CV9" s="638" t="str">
        <f t="shared" si="1"/>
        <v/>
      </c>
      <c r="CW9" s="637" t="str">
        <f t="shared" si="1"/>
        <v/>
      </c>
      <c r="DA9" s="877" t="s">
        <v>156</v>
      </c>
      <c r="DB9" s="877"/>
      <c r="DC9" s="876" t="s">
        <v>247</v>
      </c>
      <c r="DD9" s="876"/>
    </row>
    <row r="10" spans="1:108" ht="18" customHeight="1">
      <c r="A10" s="536">
        <v>3</v>
      </c>
      <c r="B10" s="655"/>
      <c r="C10" s="538" t="s">
        <v>123</v>
      </c>
      <c r="D10" s="656" t="s">
        <v>459</v>
      </c>
      <c r="E10" s="537">
        <v>10354</v>
      </c>
      <c r="F10" s="552">
        <v>36363</v>
      </c>
      <c r="G10" s="553" t="s">
        <v>468</v>
      </c>
      <c r="H10" s="554" t="s">
        <v>478</v>
      </c>
      <c r="I10" s="553" t="s">
        <v>488</v>
      </c>
      <c r="J10" s="540">
        <v>8</v>
      </c>
      <c r="K10" s="540">
        <v>9</v>
      </c>
      <c r="L10" s="540">
        <v>7</v>
      </c>
      <c r="M10" s="541">
        <v>48</v>
      </c>
      <c r="N10" s="542">
        <v>58</v>
      </c>
      <c r="O10" s="538">
        <v>8</v>
      </c>
      <c r="P10" s="538">
        <v>1</v>
      </c>
      <c r="Q10" s="538">
        <v>5</v>
      </c>
      <c r="R10" s="543">
        <v>27</v>
      </c>
      <c r="S10" s="544">
        <v>38</v>
      </c>
      <c r="T10" s="545" t="s">
        <v>323</v>
      </c>
      <c r="U10" s="545">
        <v>5</v>
      </c>
      <c r="V10" s="545">
        <v>4</v>
      </c>
      <c r="W10" s="545">
        <v>8</v>
      </c>
      <c r="X10" s="546">
        <v>26</v>
      </c>
      <c r="Y10" s="547"/>
      <c r="Z10" s="548">
        <v>35</v>
      </c>
      <c r="AA10" s="548"/>
      <c r="AB10" s="538" t="s">
        <v>323</v>
      </c>
      <c r="AC10" s="538">
        <v>4</v>
      </c>
      <c r="AD10" s="538">
        <v>7</v>
      </c>
      <c r="AE10" s="538">
        <v>8</v>
      </c>
      <c r="AF10" s="549">
        <v>30</v>
      </c>
      <c r="AG10" s="549"/>
      <c r="AH10" s="544">
        <v>33</v>
      </c>
      <c r="AI10" s="544"/>
      <c r="AJ10" s="545" t="s">
        <v>323</v>
      </c>
      <c r="AK10" s="545">
        <v>9</v>
      </c>
      <c r="AL10" s="545">
        <v>10</v>
      </c>
      <c r="AM10" s="545">
        <v>7</v>
      </c>
      <c r="AN10" s="550">
        <v>31</v>
      </c>
      <c r="AO10" s="550">
        <v>16</v>
      </c>
      <c r="AP10" s="548">
        <v>48</v>
      </c>
      <c r="AQ10" s="548">
        <v>28</v>
      </c>
      <c r="AR10" s="538">
        <v>9</v>
      </c>
      <c r="AS10" s="538">
        <v>9</v>
      </c>
      <c r="AT10" s="538">
        <v>6</v>
      </c>
      <c r="AU10" s="549">
        <v>35</v>
      </c>
      <c r="AV10" s="544">
        <v>35</v>
      </c>
      <c r="AW10" s="545">
        <v>24</v>
      </c>
      <c r="AX10" s="550">
        <v>27</v>
      </c>
      <c r="AY10" s="551">
        <v>27</v>
      </c>
      <c r="AZ10" s="415"/>
      <c r="BA10" s="408" t="s">
        <v>117</v>
      </c>
      <c r="BB10" s="109"/>
      <c r="BC10" s="633" t="str">
        <f t="shared" si="3"/>
        <v/>
      </c>
      <c r="BD10" s="634"/>
      <c r="BE10" s="633" t="str">
        <f t="shared" si="3"/>
        <v/>
      </c>
      <c r="BF10" s="634"/>
      <c r="BG10" s="633" t="str">
        <f t="shared" si="3"/>
        <v/>
      </c>
      <c r="BH10" s="634"/>
      <c r="BI10" s="633" t="str">
        <f t="shared" si="3"/>
        <v/>
      </c>
      <c r="BJ10" s="634"/>
      <c r="BK10" s="633" t="str">
        <f t="shared" si="4"/>
        <v/>
      </c>
      <c r="BL10" s="634"/>
      <c r="BM10" s="633" t="str">
        <f t="shared" si="5"/>
        <v/>
      </c>
      <c r="BN10" s="634"/>
      <c r="BO10" s="633" t="str">
        <f t="shared" si="6"/>
        <v/>
      </c>
      <c r="BP10" s="634"/>
      <c r="BQ10" s="633" t="str">
        <f t="shared" si="7"/>
        <v/>
      </c>
      <c r="BR10" s="634"/>
      <c r="BS10" s="633" t="str">
        <f t="shared" si="8"/>
        <v/>
      </c>
      <c r="BT10" s="634"/>
      <c r="BU10" s="633" t="str">
        <f t="shared" si="9"/>
        <v/>
      </c>
      <c r="BV10" s="634"/>
      <c r="BW10" s="633" t="str">
        <f t="shared" si="10"/>
        <v/>
      </c>
      <c r="BX10" s="634"/>
      <c r="BY10" s="633" t="str">
        <f t="shared" si="11"/>
        <v/>
      </c>
      <c r="BZ10" s="634"/>
      <c r="CA10" s="635"/>
      <c r="CB10" s="636" t="str">
        <f t="shared" si="2"/>
        <v/>
      </c>
      <c r="CC10" s="637" t="str">
        <f t="shared" si="2"/>
        <v/>
      </c>
      <c r="CD10" s="638" t="str">
        <f t="shared" si="0"/>
        <v/>
      </c>
      <c r="CE10" s="637" t="str">
        <f t="shared" si="0"/>
        <v/>
      </c>
      <c r="CF10" s="638" t="str">
        <f t="shared" si="0"/>
        <v/>
      </c>
      <c r="CG10" s="637" t="str">
        <f t="shared" si="0"/>
        <v/>
      </c>
      <c r="CH10" s="638" t="str">
        <f t="shared" si="0"/>
        <v/>
      </c>
      <c r="CI10" s="637" t="str">
        <f t="shared" si="0"/>
        <v/>
      </c>
      <c r="CJ10" s="638" t="str">
        <f t="shared" si="0"/>
        <v/>
      </c>
      <c r="CK10" s="637" t="str">
        <f t="shared" si="0"/>
        <v/>
      </c>
      <c r="CL10" s="638" t="str">
        <f t="shared" si="0"/>
        <v/>
      </c>
      <c r="CM10" s="637" t="str">
        <f t="shared" si="0"/>
        <v/>
      </c>
      <c r="CN10" s="638" t="str">
        <f t="shared" si="1"/>
        <v/>
      </c>
      <c r="CO10" s="637" t="str">
        <f t="shared" si="1"/>
        <v/>
      </c>
      <c r="CP10" s="638" t="str">
        <f t="shared" si="1"/>
        <v/>
      </c>
      <c r="CQ10" s="637" t="str">
        <f t="shared" si="1"/>
        <v/>
      </c>
      <c r="CR10" s="638" t="str">
        <f t="shared" si="1"/>
        <v/>
      </c>
      <c r="CS10" s="637" t="str">
        <f t="shared" si="1"/>
        <v/>
      </c>
      <c r="CT10" s="638" t="str">
        <f t="shared" si="1"/>
        <v/>
      </c>
      <c r="CU10" s="637" t="str">
        <f t="shared" si="1"/>
        <v/>
      </c>
      <c r="CV10" s="638" t="str">
        <f t="shared" si="1"/>
        <v/>
      </c>
      <c r="CW10" s="637" t="str">
        <f t="shared" si="1"/>
        <v/>
      </c>
      <c r="DA10" s="877" t="s">
        <v>255</v>
      </c>
      <c r="DB10" s="877"/>
      <c r="DC10" s="876" t="s">
        <v>256</v>
      </c>
      <c r="DD10" s="876"/>
    </row>
    <row r="11" spans="1:108" ht="18" customHeight="1">
      <c r="A11" s="536">
        <v>4</v>
      </c>
      <c r="B11" s="655"/>
      <c r="C11" s="538" t="s">
        <v>123</v>
      </c>
      <c r="D11" s="656" t="s">
        <v>460</v>
      </c>
      <c r="E11" s="537">
        <v>11320</v>
      </c>
      <c r="F11" s="539">
        <v>35829</v>
      </c>
      <c r="G11" s="553" t="s">
        <v>469</v>
      </c>
      <c r="H11" s="554" t="s">
        <v>479</v>
      </c>
      <c r="I11" s="553" t="s">
        <v>489</v>
      </c>
      <c r="J11" s="540">
        <v>7</v>
      </c>
      <c r="K11" s="540">
        <v>5</v>
      </c>
      <c r="L11" s="540">
        <v>4</v>
      </c>
      <c r="M11" s="541">
        <v>39</v>
      </c>
      <c r="N11" s="542" t="s">
        <v>383</v>
      </c>
      <c r="O11" s="538">
        <v>2</v>
      </c>
      <c r="P11" s="538">
        <v>2</v>
      </c>
      <c r="Q11" s="538">
        <v>5</v>
      </c>
      <c r="R11" s="543">
        <v>18</v>
      </c>
      <c r="S11" s="544">
        <v>35</v>
      </c>
      <c r="T11" s="545" t="s">
        <v>323</v>
      </c>
      <c r="U11" s="545">
        <v>5</v>
      </c>
      <c r="V11" s="545">
        <v>4</v>
      </c>
      <c r="W11" s="545">
        <v>7</v>
      </c>
      <c r="X11" s="546">
        <v>25</v>
      </c>
      <c r="Y11" s="547"/>
      <c r="Z11" s="548">
        <v>38</v>
      </c>
      <c r="AA11" s="548"/>
      <c r="AB11" s="538" t="s">
        <v>323</v>
      </c>
      <c r="AC11" s="538">
        <v>4</v>
      </c>
      <c r="AD11" s="538">
        <v>7</v>
      </c>
      <c r="AE11" s="538">
        <v>6</v>
      </c>
      <c r="AF11" s="549">
        <v>26</v>
      </c>
      <c r="AG11" s="549"/>
      <c r="AH11" s="544">
        <v>35</v>
      </c>
      <c r="AI11" s="544"/>
      <c r="AJ11" s="545" t="s">
        <v>323</v>
      </c>
      <c r="AK11" s="545">
        <v>8</v>
      </c>
      <c r="AL11" s="545">
        <v>8</v>
      </c>
      <c r="AM11" s="545">
        <v>10</v>
      </c>
      <c r="AN11" s="550">
        <v>35</v>
      </c>
      <c r="AO11" s="550">
        <v>16</v>
      </c>
      <c r="AP11" s="548">
        <v>40</v>
      </c>
      <c r="AQ11" s="548">
        <v>28</v>
      </c>
      <c r="AR11" s="538">
        <v>6</v>
      </c>
      <c r="AS11" s="538">
        <v>9</v>
      </c>
      <c r="AT11" s="538">
        <v>8</v>
      </c>
      <c r="AU11" s="549">
        <v>43</v>
      </c>
      <c r="AV11" s="544">
        <v>47</v>
      </c>
      <c r="AW11" s="545">
        <v>26</v>
      </c>
      <c r="AX11" s="550">
        <v>26</v>
      </c>
      <c r="AY11" s="551">
        <v>26</v>
      </c>
      <c r="AZ11" s="415"/>
      <c r="BA11" s="408" t="s">
        <v>103</v>
      </c>
      <c r="BB11" s="109"/>
      <c r="BC11" s="633" t="str">
        <f t="shared" si="3"/>
        <v/>
      </c>
      <c r="BD11" s="634"/>
      <c r="BE11" s="633" t="str">
        <f t="shared" si="3"/>
        <v/>
      </c>
      <c r="BF11" s="634"/>
      <c r="BG11" s="633" t="str">
        <f t="shared" si="3"/>
        <v/>
      </c>
      <c r="BH11" s="634"/>
      <c r="BI11" s="633" t="str">
        <f t="shared" si="3"/>
        <v/>
      </c>
      <c r="BJ11" s="634"/>
      <c r="BK11" s="633" t="str">
        <f t="shared" si="4"/>
        <v/>
      </c>
      <c r="BL11" s="634"/>
      <c r="BM11" s="633" t="str">
        <f t="shared" si="5"/>
        <v/>
      </c>
      <c r="BN11" s="634"/>
      <c r="BO11" s="633" t="str">
        <f t="shared" si="6"/>
        <v/>
      </c>
      <c r="BP11" s="634"/>
      <c r="BQ11" s="633" t="str">
        <f t="shared" si="7"/>
        <v/>
      </c>
      <c r="BR11" s="634"/>
      <c r="BS11" s="633" t="str">
        <f t="shared" si="8"/>
        <v/>
      </c>
      <c r="BT11" s="634"/>
      <c r="BU11" s="633" t="str">
        <f t="shared" si="9"/>
        <v/>
      </c>
      <c r="BV11" s="634"/>
      <c r="BW11" s="633" t="str">
        <f t="shared" si="10"/>
        <v/>
      </c>
      <c r="BX11" s="634"/>
      <c r="BY11" s="633" t="str">
        <f t="shared" si="11"/>
        <v/>
      </c>
      <c r="BZ11" s="634"/>
      <c r="CA11" s="635"/>
      <c r="CB11" s="636" t="str">
        <f t="shared" si="2"/>
        <v/>
      </c>
      <c r="CC11" s="637" t="str">
        <f t="shared" si="2"/>
        <v/>
      </c>
      <c r="CD11" s="638" t="str">
        <f t="shared" si="0"/>
        <v/>
      </c>
      <c r="CE11" s="637" t="str">
        <f t="shared" si="0"/>
        <v/>
      </c>
      <c r="CF11" s="638" t="str">
        <f t="shared" si="0"/>
        <v/>
      </c>
      <c r="CG11" s="637" t="str">
        <f t="shared" si="0"/>
        <v/>
      </c>
      <c r="CH11" s="638" t="str">
        <f t="shared" si="0"/>
        <v/>
      </c>
      <c r="CI11" s="637" t="str">
        <f t="shared" si="0"/>
        <v/>
      </c>
      <c r="CJ11" s="638" t="str">
        <f t="shared" si="0"/>
        <v/>
      </c>
      <c r="CK11" s="637" t="str">
        <f t="shared" si="0"/>
        <v/>
      </c>
      <c r="CL11" s="638" t="str">
        <f t="shared" si="0"/>
        <v/>
      </c>
      <c r="CM11" s="637" t="str">
        <f t="shared" si="0"/>
        <v/>
      </c>
      <c r="CN11" s="638" t="str">
        <f t="shared" si="1"/>
        <v/>
      </c>
      <c r="CO11" s="637" t="str">
        <f t="shared" si="1"/>
        <v/>
      </c>
      <c r="CP11" s="638" t="str">
        <f t="shared" si="1"/>
        <v/>
      </c>
      <c r="CQ11" s="637" t="str">
        <f t="shared" si="1"/>
        <v/>
      </c>
      <c r="CR11" s="638" t="str">
        <f t="shared" si="1"/>
        <v/>
      </c>
      <c r="CS11" s="637" t="str">
        <f t="shared" si="1"/>
        <v/>
      </c>
      <c r="CT11" s="638" t="str">
        <f t="shared" si="1"/>
        <v/>
      </c>
      <c r="CU11" s="637" t="str">
        <f t="shared" si="1"/>
        <v/>
      </c>
      <c r="CV11" s="638" t="str">
        <f t="shared" si="1"/>
        <v/>
      </c>
      <c r="CW11" s="637" t="str">
        <f t="shared" si="1"/>
        <v/>
      </c>
      <c r="DA11" s="877" t="s">
        <v>155</v>
      </c>
      <c r="DB11" s="877"/>
      <c r="DC11" s="876" t="s">
        <v>246</v>
      </c>
      <c r="DD11" s="876"/>
    </row>
    <row r="12" spans="1:108" ht="18" customHeight="1">
      <c r="A12" s="536">
        <v>5</v>
      </c>
      <c r="B12" s="655"/>
      <c r="C12" s="538" t="s">
        <v>123</v>
      </c>
      <c r="D12" s="656" t="s">
        <v>461</v>
      </c>
      <c r="E12" s="537">
        <v>11330</v>
      </c>
      <c r="F12" s="539">
        <v>35555</v>
      </c>
      <c r="G12" s="553" t="s">
        <v>470</v>
      </c>
      <c r="H12" s="554" t="s">
        <v>480</v>
      </c>
      <c r="I12" s="553" t="s">
        <v>490</v>
      </c>
      <c r="J12" s="540">
        <v>2</v>
      </c>
      <c r="K12" s="540">
        <v>7</v>
      </c>
      <c r="L12" s="540">
        <v>6</v>
      </c>
      <c r="M12" s="541">
        <v>38</v>
      </c>
      <c r="N12" s="542">
        <v>43</v>
      </c>
      <c r="O12" s="538">
        <v>3</v>
      </c>
      <c r="P12" s="538">
        <v>0</v>
      </c>
      <c r="Q12" s="538">
        <v>3</v>
      </c>
      <c r="R12" s="543">
        <v>14</v>
      </c>
      <c r="S12" s="544">
        <v>30</v>
      </c>
      <c r="T12" s="545" t="s">
        <v>323</v>
      </c>
      <c r="U12" s="545">
        <v>3</v>
      </c>
      <c r="V12" s="545">
        <v>3</v>
      </c>
      <c r="W12" s="545">
        <v>4</v>
      </c>
      <c r="X12" s="546">
        <v>24</v>
      </c>
      <c r="Y12" s="547"/>
      <c r="Z12" s="548">
        <v>30</v>
      </c>
      <c r="AA12" s="548"/>
      <c r="AB12" s="538" t="s">
        <v>323</v>
      </c>
      <c r="AC12" s="538">
        <v>5</v>
      </c>
      <c r="AD12" s="538">
        <v>5</v>
      </c>
      <c r="AE12" s="538">
        <v>6</v>
      </c>
      <c r="AF12" s="549">
        <v>22</v>
      </c>
      <c r="AG12" s="549"/>
      <c r="AH12" s="544">
        <v>35</v>
      </c>
      <c r="AI12" s="544"/>
      <c r="AJ12" s="545" t="s">
        <v>323</v>
      </c>
      <c r="AK12" s="545">
        <v>4</v>
      </c>
      <c r="AL12" s="545">
        <v>5</v>
      </c>
      <c r="AM12" s="545">
        <v>7</v>
      </c>
      <c r="AN12" s="550">
        <v>29</v>
      </c>
      <c r="AO12" s="550">
        <v>16</v>
      </c>
      <c r="AP12" s="548">
        <v>23</v>
      </c>
      <c r="AQ12" s="548">
        <v>28</v>
      </c>
      <c r="AR12" s="538">
        <v>8</v>
      </c>
      <c r="AS12" s="538">
        <v>8</v>
      </c>
      <c r="AT12" s="538">
        <v>6</v>
      </c>
      <c r="AU12" s="549">
        <v>34</v>
      </c>
      <c r="AV12" s="544">
        <v>40</v>
      </c>
      <c r="AW12" s="545">
        <v>24</v>
      </c>
      <c r="AX12" s="550">
        <v>26</v>
      </c>
      <c r="AY12" s="551">
        <v>20</v>
      </c>
      <c r="AZ12" s="415"/>
      <c r="BA12" s="408" t="s">
        <v>138</v>
      </c>
      <c r="BB12" s="109"/>
      <c r="BC12" s="633" t="str">
        <f t="shared" si="3"/>
        <v/>
      </c>
      <c r="BD12" s="634"/>
      <c r="BE12" s="633" t="str">
        <f t="shared" si="3"/>
        <v/>
      </c>
      <c r="BF12" s="634"/>
      <c r="BG12" s="633" t="str">
        <f t="shared" si="3"/>
        <v/>
      </c>
      <c r="BH12" s="634"/>
      <c r="BI12" s="633" t="str">
        <f t="shared" si="3"/>
        <v/>
      </c>
      <c r="BJ12" s="634"/>
      <c r="BK12" s="633" t="str">
        <f t="shared" si="4"/>
        <v/>
      </c>
      <c r="BL12" s="634"/>
      <c r="BM12" s="633" t="str">
        <f t="shared" si="5"/>
        <v/>
      </c>
      <c r="BN12" s="634"/>
      <c r="BO12" s="633" t="str">
        <f t="shared" si="6"/>
        <v/>
      </c>
      <c r="BP12" s="634"/>
      <c r="BQ12" s="633" t="str">
        <f t="shared" si="7"/>
        <v/>
      </c>
      <c r="BR12" s="634"/>
      <c r="BS12" s="633" t="str">
        <f t="shared" si="8"/>
        <v/>
      </c>
      <c r="BT12" s="634"/>
      <c r="BU12" s="633" t="str">
        <f t="shared" si="9"/>
        <v/>
      </c>
      <c r="BV12" s="634"/>
      <c r="BW12" s="633" t="str">
        <f t="shared" si="10"/>
        <v/>
      </c>
      <c r="BX12" s="634"/>
      <c r="BY12" s="633" t="str">
        <f t="shared" si="11"/>
        <v/>
      </c>
      <c r="BZ12" s="634"/>
      <c r="CA12" s="635"/>
      <c r="CB12" s="636" t="str">
        <f t="shared" si="2"/>
        <v/>
      </c>
      <c r="CC12" s="637" t="str">
        <f t="shared" si="2"/>
        <v/>
      </c>
      <c r="CD12" s="638" t="str">
        <f t="shared" si="0"/>
        <v/>
      </c>
      <c r="CE12" s="637" t="str">
        <f t="shared" si="0"/>
        <v/>
      </c>
      <c r="CF12" s="638" t="str">
        <f t="shared" si="0"/>
        <v/>
      </c>
      <c r="CG12" s="637" t="str">
        <f t="shared" si="0"/>
        <v/>
      </c>
      <c r="CH12" s="638" t="str">
        <f t="shared" si="0"/>
        <v/>
      </c>
      <c r="CI12" s="637" t="str">
        <f t="shared" si="0"/>
        <v/>
      </c>
      <c r="CJ12" s="638" t="str">
        <f t="shared" si="0"/>
        <v/>
      </c>
      <c r="CK12" s="637" t="str">
        <f t="shared" si="0"/>
        <v/>
      </c>
      <c r="CL12" s="638" t="str">
        <f t="shared" si="0"/>
        <v/>
      </c>
      <c r="CM12" s="637" t="str">
        <f t="shared" si="0"/>
        <v/>
      </c>
      <c r="CN12" s="638" t="str">
        <f t="shared" si="1"/>
        <v/>
      </c>
      <c r="CO12" s="637" t="str">
        <f t="shared" si="1"/>
        <v/>
      </c>
      <c r="CP12" s="638" t="str">
        <f t="shared" si="1"/>
        <v/>
      </c>
      <c r="CQ12" s="637" t="str">
        <f t="shared" si="1"/>
        <v/>
      </c>
      <c r="CR12" s="638" t="str">
        <f t="shared" si="1"/>
        <v/>
      </c>
      <c r="CS12" s="637" t="str">
        <f t="shared" si="1"/>
        <v/>
      </c>
      <c r="CT12" s="638" t="str">
        <f t="shared" si="1"/>
        <v/>
      </c>
      <c r="CU12" s="637" t="str">
        <f t="shared" si="1"/>
        <v/>
      </c>
      <c r="CV12" s="638" t="str">
        <f t="shared" si="1"/>
        <v/>
      </c>
      <c r="CW12" s="637" t="str">
        <f t="shared" si="1"/>
        <v/>
      </c>
      <c r="DA12" s="877" t="s">
        <v>239</v>
      </c>
      <c r="DB12" s="877"/>
      <c r="DC12" s="876" t="s">
        <v>240</v>
      </c>
      <c r="DD12" s="876"/>
    </row>
    <row r="13" spans="1:108" ht="18" customHeight="1">
      <c r="A13" s="536">
        <v>6</v>
      </c>
      <c r="B13" s="655"/>
      <c r="C13" s="538" t="s">
        <v>123</v>
      </c>
      <c r="D13" s="656" t="s">
        <v>462</v>
      </c>
      <c r="E13" s="537">
        <v>10782</v>
      </c>
      <c r="F13" s="539">
        <v>35465</v>
      </c>
      <c r="G13" s="553" t="s">
        <v>471</v>
      </c>
      <c r="H13" s="554" t="s">
        <v>481</v>
      </c>
      <c r="I13" s="553" t="s">
        <v>491</v>
      </c>
      <c r="J13" s="540">
        <v>7</v>
      </c>
      <c r="K13" s="540">
        <v>9</v>
      </c>
      <c r="L13" s="540">
        <v>9</v>
      </c>
      <c r="M13" s="541">
        <v>54</v>
      </c>
      <c r="N13" s="542">
        <v>54</v>
      </c>
      <c r="O13" s="538">
        <v>6</v>
      </c>
      <c r="P13" s="538">
        <v>3</v>
      </c>
      <c r="Q13" s="538">
        <v>2</v>
      </c>
      <c r="R13" s="543">
        <v>21</v>
      </c>
      <c r="S13" s="544">
        <v>34</v>
      </c>
      <c r="T13" s="545" t="s">
        <v>323</v>
      </c>
      <c r="U13" s="545">
        <v>6</v>
      </c>
      <c r="V13" s="545">
        <v>4</v>
      </c>
      <c r="W13" s="545">
        <v>7</v>
      </c>
      <c r="X13" s="546">
        <v>33</v>
      </c>
      <c r="Y13" s="547"/>
      <c r="Z13" s="548">
        <v>45</v>
      </c>
      <c r="AA13" s="548"/>
      <c r="AB13" s="538" t="s">
        <v>323</v>
      </c>
      <c r="AC13" s="538">
        <v>8</v>
      </c>
      <c r="AD13" s="538">
        <v>8</v>
      </c>
      <c r="AE13" s="538">
        <v>8</v>
      </c>
      <c r="AF13" s="549">
        <v>36</v>
      </c>
      <c r="AG13" s="549"/>
      <c r="AH13" s="544">
        <v>48</v>
      </c>
      <c r="AI13" s="544"/>
      <c r="AJ13" s="545" t="s">
        <v>323</v>
      </c>
      <c r="AK13" s="545">
        <v>8</v>
      </c>
      <c r="AL13" s="545">
        <v>8</v>
      </c>
      <c r="AM13" s="545">
        <v>9</v>
      </c>
      <c r="AN13" s="550">
        <v>39</v>
      </c>
      <c r="AO13" s="550">
        <v>10</v>
      </c>
      <c r="AP13" s="548">
        <v>47</v>
      </c>
      <c r="AQ13" s="548">
        <v>28</v>
      </c>
      <c r="AR13" s="538">
        <v>9</v>
      </c>
      <c r="AS13" s="538">
        <v>9</v>
      </c>
      <c r="AT13" s="538">
        <v>9</v>
      </c>
      <c r="AU13" s="549">
        <v>37</v>
      </c>
      <c r="AV13" s="544">
        <v>50</v>
      </c>
      <c r="AW13" s="545">
        <v>24</v>
      </c>
      <c r="AX13" s="550">
        <v>26</v>
      </c>
      <c r="AY13" s="551">
        <v>25</v>
      </c>
      <c r="AZ13" s="415"/>
      <c r="BA13" s="408" t="s">
        <v>116</v>
      </c>
      <c r="BB13" s="109"/>
      <c r="BC13" s="633" t="str">
        <f t="shared" si="3"/>
        <v/>
      </c>
      <c r="BD13" s="634"/>
      <c r="BE13" s="633" t="str">
        <f t="shared" si="3"/>
        <v/>
      </c>
      <c r="BF13" s="634"/>
      <c r="BG13" s="633" t="str">
        <f t="shared" si="3"/>
        <v/>
      </c>
      <c r="BH13" s="634"/>
      <c r="BI13" s="633" t="str">
        <f t="shared" si="3"/>
        <v/>
      </c>
      <c r="BJ13" s="634"/>
      <c r="BK13" s="633" t="str">
        <f t="shared" si="4"/>
        <v/>
      </c>
      <c r="BL13" s="634"/>
      <c r="BM13" s="633" t="str">
        <f t="shared" si="5"/>
        <v/>
      </c>
      <c r="BN13" s="634"/>
      <c r="BO13" s="633" t="str">
        <f t="shared" si="6"/>
        <v/>
      </c>
      <c r="BP13" s="634"/>
      <c r="BQ13" s="633" t="str">
        <f t="shared" si="7"/>
        <v/>
      </c>
      <c r="BR13" s="634"/>
      <c r="BS13" s="633" t="str">
        <f t="shared" si="8"/>
        <v/>
      </c>
      <c r="BT13" s="634"/>
      <c r="BU13" s="633" t="str">
        <f t="shared" si="9"/>
        <v/>
      </c>
      <c r="BV13" s="634"/>
      <c r="BW13" s="633" t="str">
        <f t="shared" si="10"/>
        <v/>
      </c>
      <c r="BX13" s="634"/>
      <c r="BY13" s="633" t="str">
        <f t="shared" si="11"/>
        <v/>
      </c>
      <c r="BZ13" s="634"/>
      <c r="CA13" s="635"/>
      <c r="CB13" s="636" t="str">
        <f t="shared" si="2"/>
        <v/>
      </c>
      <c r="CC13" s="637" t="str">
        <f t="shared" si="2"/>
        <v/>
      </c>
      <c r="CD13" s="638" t="str">
        <f t="shared" si="0"/>
        <v/>
      </c>
      <c r="CE13" s="637" t="str">
        <f t="shared" si="0"/>
        <v/>
      </c>
      <c r="CF13" s="638" t="str">
        <f t="shared" si="0"/>
        <v/>
      </c>
      <c r="CG13" s="637" t="str">
        <f t="shared" si="0"/>
        <v/>
      </c>
      <c r="CH13" s="638" t="str">
        <f t="shared" si="0"/>
        <v/>
      </c>
      <c r="CI13" s="637" t="str">
        <f t="shared" si="0"/>
        <v/>
      </c>
      <c r="CJ13" s="638" t="str">
        <f t="shared" si="0"/>
        <v/>
      </c>
      <c r="CK13" s="637" t="str">
        <f t="shared" si="0"/>
        <v/>
      </c>
      <c r="CL13" s="638" t="str">
        <f t="shared" si="0"/>
        <v/>
      </c>
      <c r="CM13" s="637" t="str">
        <f t="shared" si="0"/>
        <v/>
      </c>
      <c r="CN13" s="638" t="str">
        <f t="shared" si="1"/>
        <v/>
      </c>
      <c r="CO13" s="637" t="str">
        <f t="shared" si="1"/>
        <v/>
      </c>
      <c r="CP13" s="638" t="str">
        <f t="shared" si="1"/>
        <v/>
      </c>
      <c r="CQ13" s="637" t="str">
        <f t="shared" si="1"/>
        <v/>
      </c>
      <c r="CR13" s="638" t="str">
        <f t="shared" si="1"/>
        <v/>
      </c>
      <c r="CS13" s="637" t="str">
        <f t="shared" si="1"/>
        <v/>
      </c>
      <c r="CT13" s="638" t="str">
        <f t="shared" si="1"/>
        <v/>
      </c>
      <c r="CU13" s="637" t="str">
        <f t="shared" si="1"/>
        <v/>
      </c>
      <c r="CV13" s="638" t="str">
        <f t="shared" si="1"/>
        <v/>
      </c>
      <c r="CW13" s="637" t="str">
        <f t="shared" si="1"/>
        <v/>
      </c>
      <c r="DA13" s="877" t="s">
        <v>215</v>
      </c>
      <c r="DB13" s="877"/>
      <c r="DC13" s="876" t="s">
        <v>216</v>
      </c>
      <c r="DD13" s="876"/>
    </row>
    <row r="14" spans="1:108" ht="18" customHeight="1">
      <c r="A14" s="536">
        <v>7</v>
      </c>
      <c r="B14" s="655"/>
      <c r="C14" s="538" t="s">
        <v>123</v>
      </c>
      <c r="D14" s="656" t="s">
        <v>463</v>
      </c>
      <c r="E14" s="537">
        <v>10392</v>
      </c>
      <c r="F14" s="552">
        <v>36431</v>
      </c>
      <c r="G14" s="553" t="s">
        <v>472</v>
      </c>
      <c r="H14" s="554" t="s">
        <v>482</v>
      </c>
      <c r="I14" s="553" t="s">
        <v>492</v>
      </c>
      <c r="J14" s="540">
        <v>7</v>
      </c>
      <c r="K14" s="540">
        <v>5</v>
      </c>
      <c r="L14" s="540">
        <v>8</v>
      </c>
      <c r="M14" s="541">
        <v>43</v>
      </c>
      <c r="N14" s="542">
        <v>49</v>
      </c>
      <c r="O14" s="538">
        <v>6</v>
      </c>
      <c r="P14" s="538">
        <v>4</v>
      </c>
      <c r="Q14" s="538">
        <v>2</v>
      </c>
      <c r="R14" s="543">
        <v>20</v>
      </c>
      <c r="S14" s="544">
        <v>30</v>
      </c>
      <c r="T14" s="545" t="s">
        <v>323</v>
      </c>
      <c r="U14" s="545">
        <v>7</v>
      </c>
      <c r="V14" s="545">
        <v>4</v>
      </c>
      <c r="W14" s="545">
        <v>6</v>
      </c>
      <c r="X14" s="546">
        <v>28</v>
      </c>
      <c r="Y14" s="547"/>
      <c r="Z14" s="548">
        <v>41</v>
      </c>
      <c r="AA14" s="548"/>
      <c r="AB14" s="538" t="s">
        <v>323</v>
      </c>
      <c r="AC14" s="538">
        <v>6</v>
      </c>
      <c r="AD14" s="538">
        <v>8</v>
      </c>
      <c r="AE14" s="538">
        <v>8</v>
      </c>
      <c r="AF14" s="549">
        <v>35</v>
      </c>
      <c r="AG14" s="549"/>
      <c r="AH14" s="544">
        <v>51</v>
      </c>
      <c r="AI14" s="544"/>
      <c r="AJ14" s="545" t="s">
        <v>323</v>
      </c>
      <c r="AK14" s="545">
        <v>8</v>
      </c>
      <c r="AL14" s="545">
        <v>6</v>
      </c>
      <c r="AM14" s="545">
        <v>7</v>
      </c>
      <c r="AN14" s="550">
        <v>34</v>
      </c>
      <c r="AO14" s="550">
        <v>10</v>
      </c>
      <c r="AP14" s="548">
        <v>41</v>
      </c>
      <c r="AQ14" s="548">
        <v>27</v>
      </c>
      <c r="AR14" s="538">
        <v>9</v>
      </c>
      <c r="AS14" s="538">
        <v>9</v>
      </c>
      <c r="AT14" s="538">
        <v>8</v>
      </c>
      <c r="AU14" s="549">
        <v>33</v>
      </c>
      <c r="AV14" s="544">
        <v>47</v>
      </c>
      <c r="AW14" s="545">
        <v>27</v>
      </c>
      <c r="AX14" s="550">
        <v>26</v>
      </c>
      <c r="AY14" s="551">
        <v>27</v>
      </c>
      <c r="AZ14" s="415"/>
      <c r="BA14" s="408" t="s">
        <v>143</v>
      </c>
      <c r="BB14" s="109"/>
      <c r="BC14" s="633" t="str">
        <f t="shared" si="3"/>
        <v/>
      </c>
      <c r="BD14" s="634"/>
      <c r="BE14" s="633" t="str">
        <f t="shared" si="3"/>
        <v/>
      </c>
      <c r="BF14" s="634"/>
      <c r="BG14" s="633" t="str">
        <f t="shared" si="3"/>
        <v/>
      </c>
      <c r="BH14" s="634"/>
      <c r="BI14" s="633" t="str">
        <f t="shared" si="3"/>
        <v/>
      </c>
      <c r="BJ14" s="634"/>
      <c r="BK14" s="633" t="str">
        <f t="shared" si="4"/>
        <v/>
      </c>
      <c r="BL14" s="634"/>
      <c r="BM14" s="633" t="str">
        <f t="shared" si="5"/>
        <v/>
      </c>
      <c r="BN14" s="634"/>
      <c r="BO14" s="633" t="str">
        <f t="shared" si="6"/>
        <v/>
      </c>
      <c r="BP14" s="634"/>
      <c r="BQ14" s="633" t="str">
        <f t="shared" si="7"/>
        <v/>
      </c>
      <c r="BR14" s="634"/>
      <c r="BS14" s="633" t="str">
        <f t="shared" si="8"/>
        <v/>
      </c>
      <c r="BT14" s="634"/>
      <c r="BU14" s="633" t="str">
        <f t="shared" si="9"/>
        <v/>
      </c>
      <c r="BV14" s="634"/>
      <c r="BW14" s="633" t="str">
        <f t="shared" si="10"/>
        <v/>
      </c>
      <c r="BX14" s="634"/>
      <c r="BY14" s="633" t="str">
        <f t="shared" si="11"/>
        <v/>
      </c>
      <c r="BZ14" s="634"/>
      <c r="CA14" s="635"/>
      <c r="CB14" s="636" t="str">
        <f t="shared" si="2"/>
        <v/>
      </c>
      <c r="CC14" s="637" t="str">
        <f t="shared" si="2"/>
        <v/>
      </c>
      <c r="CD14" s="638" t="str">
        <f t="shared" si="0"/>
        <v/>
      </c>
      <c r="CE14" s="637" t="str">
        <f t="shared" si="0"/>
        <v/>
      </c>
      <c r="CF14" s="638" t="str">
        <f t="shared" si="0"/>
        <v/>
      </c>
      <c r="CG14" s="637" t="str">
        <f t="shared" si="0"/>
        <v/>
      </c>
      <c r="CH14" s="638" t="str">
        <f t="shared" si="0"/>
        <v/>
      </c>
      <c r="CI14" s="637" t="str">
        <f t="shared" si="0"/>
        <v/>
      </c>
      <c r="CJ14" s="638" t="str">
        <f t="shared" si="0"/>
        <v/>
      </c>
      <c r="CK14" s="637" t="str">
        <f t="shared" si="0"/>
        <v/>
      </c>
      <c r="CL14" s="638" t="str">
        <f t="shared" si="0"/>
        <v/>
      </c>
      <c r="CM14" s="637" t="str">
        <f t="shared" si="0"/>
        <v/>
      </c>
      <c r="CN14" s="638" t="str">
        <f t="shared" si="1"/>
        <v/>
      </c>
      <c r="CO14" s="637" t="str">
        <f t="shared" si="1"/>
        <v/>
      </c>
      <c r="CP14" s="638" t="str">
        <f t="shared" si="1"/>
        <v/>
      </c>
      <c r="CQ14" s="637" t="str">
        <f t="shared" si="1"/>
        <v/>
      </c>
      <c r="CR14" s="638" t="str">
        <f t="shared" si="1"/>
        <v/>
      </c>
      <c r="CS14" s="637" t="str">
        <f t="shared" si="1"/>
        <v/>
      </c>
      <c r="CT14" s="638" t="str">
        <f t="shared" si="1"/>
        <v/>
      </c>
      <c r="CU14" s="637" t="str">
        <f t="shared" si="1"/>
        <v/>
      </c>
      <c r="CV14" s="638" t="str">
        <f t="shared" si="1"/>
        <v/>
      </c>
      <c r="CW14" s="637" t="str">
        <f t="shared" si="1"/>
        <v/>
      </c>
      <c r="DA14" s="877" t="s">
        <v>261</v>
      </c>
      <c r="DB14" s="877"/>
      <c r="DC14" s="876" t="s">
        <v>262</v>
      </c>
      <c r="DD14" s="876"/>
    </row>
    <row r="15" spans="1:108" ht="18" customHeight="1">
      <c r="A15" s="536">
        <v>8</v>
      </c>
      <c r="B15" s="655"/>
      <c r="C15" s="538" t="s">
        <v>123</v>
      </c>
      <c r="D15" s="656" t="s">
        <v>464</v>
      </c>
      <c r="E15" s="537">
        <v>9735</v>
      </c>
      <c r="F15" s="539">
        <v>36135</v>
      </c>
      <c r="G15" s="553" t="s">
        <v>473</v>
      </c>
      <c r="H15" s="554" t="s">
        <v>483</v>
      </c>
      <c r="I15" s="553" t="s">
        <v>493</v>
      </c>
      <c r="J15" s="540">
        <v>8</v>
      </c>
      <c r="K15" s="540">
        <v>6</v>
      </c>
      <c r="L15" s="540">
        <v>8</v>
      </c>
      <c r="M15" s="541">
        <v>38</v>
      </c>
      <c r="N15" s="542">
        <v>50</v>
      </c>
      <c r="O15" s="538">
        <v>6</v>
      </c>
      <c r="P15" s="538">
        <v>4</v>
      </c>
      <c r="Q15" s="538">
        <v>2</v>
      </c>
      <c r="R15" s="543">
        <v>22</v>
      </c>
      <c r="S15" s="544">
        <v>38</v>
      </c>
      <c r="T15" s="545" t="s">
        <v>323</v>
      </c>
      <c r="U15" s="545">
        <v>7</v>
      </c>
      <c r="V15" s="545">
        <v>4</v>
      </c>
      <c r="W15" s="545">
        <v>6</v>
      </c>
      <c r="X15" s="546">
        <v>24</v>
      </c>
      <c r="Y15" s="547"/>
      <c r="Z15" s="548">
        <v>25</v>
      </c>
      <c r="AA15" s="548"/>
      <c r="AB15" s="538" t="s">
        <v>323</v>
      </c>
      <c r="AC15" s="538">
        <v>6</v>
      </c>
      <c r="AD15" s="538">
        <v>7</v>
      </c>
      <c r="AE15" s="538">
        <v>9</v>
      </c>
      <c r="AF15" s="549">
        <v>31</v>
      </c>
      <c r="AG15" s="549"/>
      <c r="AH15" s="544">
        <v>39</v>
      </c>
      <c r="AI15" s="544"/>
      <c r="AJ15" s="545" t="s">
        <v>323</v>
      </c>
      <c r="AK15" s="545">
        <v>8</v>
      </c>
      <c r="AL15" s="545">
        <v>6</v>
      </c>
      <c r="AM15" s="545">
        <v>6</v>
      </c>
      <c r="AN15" s="550">
        <v>38</v>
      </c>
      <c r="AO15" s="550">
        <v>10</v>
      </c>
      <c r="AP15" s="548">
        <v>34</v>
      </c>
      <c r="AQ15" s="548">
        <v>27</v>
      </c>
      <c r="AR15" s="538">
        <v>9</v>
      </c>
      <c r="AS15" s="538">
        <v>9</v>
      </c>
      <c r="AT15" s="538">
        <v>9</v>
      </c>
      <c r="AU15" s="549">
        <v>32</v>
      </c>
      <c r="AV15" s="544">
        <v>32</v>
      </c>
      <c r="AW15" s="545">
        <v>24</v>
      </c>
      <c r="AX15" s="550">
        <v>26</v>
      </c>
      <c r="AY15" s="551">
        <v>26</v>
      </c>
      <c r="AZ15" s="415"/>
      <c r="BA15" s="408"/>
      <c r="BB15" s="109"/>
      <c r="BC15" s="633" t="str">
        <f t="shared" si="3"/>
        <v/>
      </c>
      <c r="BD15" s="634"/>
      <c r="BE15" s="633" t="str">
        <f t="shared" si="3"/>
        <v/>
      </c>
      <c r="BF15" s="634"/>
      <c r="BG15" s="633" t="str">
        <f t="shared" si="3"/>
        <v/>
      </c>
      <c r="BH15" s="634"/>
      <c r="BI15" s="633" t="str">
        <f t="shared" si="3"/>
        <v/>
      </c>
      <c r="BJ15" s="634"/>
      <c r="BK15" s="633" t="str">
        <f t="shared" si="4"/>
        <v/>
      </c>
      <c r="BL15" s="634"/>
      <c r="BM15" s="633" t="str">
        <f t="shared" si="5"/>
        <v/>
      </c>
      <c r="BN15" s="634"/>
      <c r="BO15" s="633" t="str">
        <f t="shared" si="6"/>
        <v/>
      </c>
      <c r="BP15" s="634"/>
      <c r="BQ15" s="633" t="str">
        <f t="shared" si="7"/>
        <v/>
      </c>
      <c r="BR15" s="634"/>
      <c r="BS15" s="633" t="str">
        <f t="shared" si="8"/>
        <v/>
      </c>
      <c r="BT15" s="634"/>
      <c r="BU15" s="633" t="str">
        <f t="shared" si="9"/>
        <v/>
      </c>
      <c r="BV15" s="634"/>
      <c r="BW15" s="633" t="str">
        <f t="shared" si="10"/>
        <v/>
      </c>
      <c r="BX15" s="634"/>
      <c r="BY15" s="633" t="str">
        <f t="shared" si="11"/>
        <v/>
      </c>
      <c r="BZ15" s="634"/>
      <c r="CA15" s="635"/>
      <c r="CB15" s="636" t="str">
        <f t="shared" si="2"/>
        <v/>
      </c>
      <c r="CC15" s="637" t="str">
        <f t="shared" si="2"/>
        <v/>
      </c>
      <c r="CD15" s="638" t="str">
        <f t="shared" si="0"/>
        <v/>
      </c>
      <c r="CE15" s="637" t="str">
        <f t="shared" si="0"/>
        <v/>
      </c>
      <c r="CF15" s="638" t="str">
        <f t="shared" si="0"/>
        <v/>
      </c>
      <c r="CG15" s="637" t="str">
        <f t="shared" si="0"/>
        <v/>
      </c>
      <c r="CH15" s="638" t="str">
        <f t="shared" si="0"/>
        <v/>
      </c>
      <c r="CI15" s="637" t="str">
        <f t="shared" si="0"/>
        <v/>
      </c>
      <c r="CJ15" s="638" t="str">
        <f t="shared" si="0"/>
        <v/>
      </c>
      <c r="CK15" s="637" t="str">
        <f t="shared" si="0"/>
        <v/>
      </c>
      <c r="CL15" s="638" t="str">
        <f t="shared" si="0"/>
        <v/>
      </c>
      <c r="CM15" s="637" t="str">
        <f t="shared" si="0"/>
        <v/>
      </c>
      <c r="CN15" s="638" t="str">
        <f t="shared" si="1"/>
        <v/>
      </c>
      <c r="CO15" s="637" t="str">
        <f t="shared" si="1"/>
        <v/>
      </c>
      <c r="CP15" s="638" t="str">
        <f t="shared" si="1"/>
        <v/>
      </c>
      <c r="CQ15" s="637" t="str">
        <f t="shared" si="1"/>
        <v/>
      </c>
      <c r="CR15" s="638" t="str">
        <f t="shared" si="1"/>
        <v/>
      </c>
      <c r="CS15" s="637" t="str">
        <f t="shared" si="1"/>
        <v/>
      </c>
      <c r="CT15" s="638" t="str">
        <f t="shared" si="1"/>
        <v/>
      </c>
      <c r="CU15" s="637" t="str">
        <f t="shared" si="1"/>
        <v/>
      </c>
      <c r="CV15" s="638" t="str">
        <f t="shared" si="1"/>
        <v/>
      </c>
      <c r="CW15" s="637" t="str">
        <f t="shared" si="1"/>
        <v/>
      </c>
      <c r="DA15" s="877" t="s">
        <v>220</v>
      </c>
      <c r="DB15" s="877"/>
      <c r="DC15" s="876" t="s">
        <v>221</v>
      </c>
      <c r="DD15" s="876"/>
    </row>
    <row r="16" spans="1:108" ht="18" customHeight="1">
      <c r="A16" s="536">
        <v>9</v>
      </c>
      <c r="B16" s="655"/>
      <c r="C16" s="538" t="s">
        <v>123</v>
      </c>
      <c r="D16" s="656" t="s">
        <v>370</v>
      </c>
      <c r="E16" s="537">
        <v>11324</v>
      </c>
      <c r="F16" s="552">
        <v>36305</v>
      </c>
      <c r="G16" s="553" t="s">
        <v>474</v>
      </c>
      <c r="H16" s="554" t="s">
        <v>484</v>
      </c>
      <c r="I16" s="553" t="s">
        <v>494</v>
      </c>
      <c r="J16" s="540">
        <v>8</v>
      </c>
      <c r="K16" s="540">
        <v>9</v>
      </c>
      <c r="L16" s="540">
        <v>8</v>
      </c>
      <c r="M16" s="541">
        <v>48</v>
      </c>
      <c r="N16" s="542">
        <v>65</v>
      </c>
      <c r="O16" s="538">
        <v>7</v>
      </c>
      <c r="P16" s="538">
        <v>3</v>
      </c>
      <c r="Q16" s="538">
        <v>4</v>
      </c>
      <c r="R16" s="543">
        <v>31</v>
      </c>
      <c r="S16" s="544">
        <v>42</v>
      </c>
      <c r="T16" s="545" t="s">
        <v>323</v>
      </c>
      <c r="U16" s="545">
        <v>7</v>
      </c>
      <c r="V16" s="545">
        <v>7</v>
      </c>
      <c r="W16" s="545">
        <v>8</v>
      </c>
      <c r="X16" s="546">
        <v>29</v>
      </c>
      <c r="Y16" s="547"/>
      <c r="Z16" s="548">
        <v>45</v>
      </c>
      <c r="AA16" s="548"/>
      <c r="AB16" s="538" t="s">
        <v>323</v>
      </c>
      <c r="AC16" s="538">
        <v>8</v>
      </c>
      <c r="AD16" s="538">
        <v>8</v>
      </c>
      <c r="AE16" s="538">
        <v>8</v>
      </c>
      <c r="AF16" s="549">
        <v>36</v>
      </c>
      <c r="AG16" s="549"/>
      <c r="AH16" s="544">
        <v>45</v>
      </c>
      <c r="AI16" s="544"/>
      <c r="AJ16" s="545" t="s">
        <v>323</v>
      </c>
      <c r="AK16" s="545">
        <v>9</v>
      </c>
      <c r="AL16" s="545">
        <v>9</v>
      </c>
      <c r="AM16" s="545">
        <v>10</v>
      </c>
      <c r="AN16" s="550">
        <v>38</v>
      </c>
      <c r="AO16" s="550">
        <v>10</v>
      </c>
      <c r="AP16" s="548">
        <v>38</v>
      </c>
      <c r="AQ16" s="548">
        <v>27</v>
      </c>
      <c r="AR16" s="538">
        <v>8</v>
      </c>
      <c r="AS16" s="538">
        <v>9</v>
      </c>
      <c r="AT16" s="538">
        <v>9</v>
      </c>
      <c r="AU16" s="549">
        <v>38</v>
      </c>
      <c r="AV16" s="544">
        <v>50</v>
      </c>
      <c r="AW16" s="545">
        <v>24</v>
      </c>
      <c r="AX16" s="550">
        <v>26</v>
      </c>
      <c r="AY16" s="551">
        <v>26</v>
      </c>
      <c r="AZ16" s="415"/>
      <c r="BA16" s="408"/>
      <c r="BB16" s="109"/>
      <c r="BC16" s="633" t="str">
        <f t="shared" si="3"/>
        <v/>
      </c>
      <c r="BD16" s="634"/>
      <c r="BE16" s="633" t="str">
        <f t="shared" si="3"/>
        <v/>
      </c>
      <c r="BF16" s="634"/>
      <c r="BG16" s="633" t="str">
        <f t="shared" si="3"/>
        <v/>
      </c>
      <c r="BH16" s="634"/>
      <c r="BI16" s="633" t="str">
        <f t="shared" si="3"/>
        <v/>
      </c>
      <c r="BJ16" s="634"/>
      <c r="BK16" s="633" t="str">
        <f t="shared" si="4"/>
        <v/>
      </c>
      <c r="BL16" s="634"/>
      <c r="BM16" s="633" t="str">
        <f t="shared" si="5"/>
        <v/>
      </c>
      <c r="BN16" s="634"/>
      <c r="BO16" s="633" t="str">
        <f t="shared" si="6"/>
        <v/>
      </c>
      <c r="BP16" s="634"/>
      <c r="BQ16" s="633" t="str">
        <f t="shared" si="7"/>
        <v/>
      </c>
      <c r="BR16" s="634"/>
      <c r="BS16" s="633" t="str">
        <f t="shared" si="8"/>
        <v/>
      </c>
      <c r="BT16" s="634"/>
      <c r="BU16" s="633" t="str">
        <f t="shared" si="9"/>
        <v/>
      </c>
      <c r="BV16" s="634"/>
      <c r="BW16" s="633" t="str">
        <f t="shared" si="10"/>
        <v/>
      </c>
      <c r="BX16" s="634"/>
      <c r="BY16" s="633" t="str">
        <f t="shared" si="11"/>
        <v/>
      </c>
      <c r="BZ16" s="634"/>
      <c r="CA16" s="635"/>
      <c r="CB16" s="636" t="str">
        <f t="shared" si="2"/>
        <v/>
      </c>
      <c r="CC16" s="637" t="str">
        <f t="shared" si="2"/>
        <v/>
      </c>
      <c r="CD16" s="638" t="str">
        <f t="shared" si="0"/>
        <v/>
      </c>
      <c r="CE16" s="637" t="str">
        <f t="shared" si="0"/>
        <v/>
      </c>
      <c r="CF16" s="638" t="str">
        <f t="shared" si="0"/>
        <v/>
      </c>
      <c r="CG16" s="637" t="str">
        <f t="shared" si="0"/>
        <v/>
      </c>
      <c r="CH16" s="638" t="str">
        <f t="shared" si="0"/>
        <v/>
      </c>
      <c r="CI16" s="637" t="str">
        <f t="shared" si="0"/>
        <v/>
      </c>
      <c r="CJ16" s="638" t="str">
        <f t="shared" si="0"/>
        <v/>
      </c>
      <c r="CK16" s="637" t="str">
        <f t="shared" si="0"/>
        <v/>
      </c>
      <c r="CL16" s="638" t="str">
        <f t="shared" si="0"/>
        <v/>
      </c>
      <c r="CM16" s="637" t="str">
        <f t="shared" si="0"/>
        <v/>
      </c>
      <c r="CN16" s="638" t="str">
        <f t="shared" si="1"/>
        <v/>
      </c>
      <c r="CO16" s="637" t="str">
        <f t="shared" si="1"/>
        <v/>
      </c>
      <c r="CP16" s="638" t="str">
        <f t="shared" si="1"/>
        <v/>
      </c>
      <c r="CQ16" s="637" t="str">
        <f t="shared" si="1"/>
        <v/>
      </c>
      <c r="CR16" s="638" t="str">
        <f t="shared" si="1"/>
        <v/>
      </c>
      <c r="CS16" s="637" t="str">
        <f t="shared" si="1"/>
        <v/>
      </c>
      <c r="CT16" s="638" t="str">
        <f t="shared" si="1"/>
        <v/>
      </c>
      <c r="CU16" s="637" t="str">
        <f t="shared" si="1"/>
        <v/>
      </c>
      <c r="CV16" s="638" t="str">
        <f t="shared" si="1"/>
        <v/>
      </c>
      <c r="CW16" s="637" t="str">
        <f t="shared" si="1"/>
        <v/>
      </c>
      <c r="DA16" s="877" t="s">
        <v>226</v>
      </c>
      <c r="DB16" s="877"/>
      <c r="DC16" s="876" t="s">
        <v>227</v>
      </c>
      <c r="DD16" s="876"/>
    </row>
    <row r="17" spans="1:108" ht="18" customHeight="1">
      <c r="A17" s="536">
        <v>10</v>
      </c>
      <c r="B17" s="655"/>
      <c r="C17" s="538" t="s">
        <v>123</v>
      </c>
      <c r="D17" s="656" t="s">
        <v>465</v>
      </c>
      <c r="E17" s="537">
        <v>10507</v>
      </c>
      <c r="F17" s="552">
        <v>36038</v>
      </c>
      <c r="G17" s="553" t="s">
        <v>475</v>
      </c>
      <c r="H17" s="554" t="s">
        <v>485</v>
      </c>
      <c r="I17" s="553" t="s">
        <v>495</v>
      </c>
      <c r="J17" s="540">
        <v>6</v>
      </c>
      <c r="K17" s="540">
        <v>6</v>
      </c>
      <c r="L17" s="540">
        <v>9</v>
      </c>
      <c r="M17" s="541">
        <v>51</v>
      </c>
      <c r="N17" s="542" t="s">
        <v>104</v>
      </c>
      <c r="O17" s="538">
        <v>7</v>
      </c>
      <c r="P17" s="538">
        <v>2</v>
      </c>
      <c r="Q17" s="538">
        <v>5</v>
      </c>
      <c r="R17" s="543">
        <v>23</v>
      </c>
      <c r="S17" s="544">
        <v>32</v>
      </c>
      <c r="T17" s="545" t="s">
        <v>323</v>
      </c>
      <c r="U17" s="545">
        <v>6</v>
      </c>
      <c r="V17" s="545">
        <v>6</v>
      </c>
      <c r="W17" s="545">
        <v>6</v>
      </c>
      <c r="X17" s="546">
        <v>28</v>
      </c>
      <c r="Y17" s="547"/>
      <c r="Z17" s="548">
        <v>37</v>
      </c>
      <c r="AA17" s="548"/>
      <c r="AB17" s="538" t="s">
        <v>323</v>
      </c>
      <c r="AC17" s="538">
        <v>7</v>
      </c>
      <c r="AD17" s="538">
        <v>8</v>
      </c>
      <c r="AE17" s="538">
        <v>8</v>
      </c>
      <c r="AF17" s="549">
        <v>36</v>
      </c>
      <c r="AG17" s="549"/>
      <c r="AH17" s="544">
        <v>48</v>
      </c>
      <c r="AI17" s="544"/>
      <c r="AJ17" s="545" t="s">
        <v>323</v>
      </c>
      <c r="AK17" s="545">
        <v>9</v>
      </c>
      <c r="AL17" s="545">
        <v>10</v>
      </c>
      <c r="AM17" s="545">
        <v>9</v>
      </c>
      <c r="AN17" s="550">
        <v>46</v>
      </c>
      <c r="AO17" s="550">
        <v>10</v>
      </c>
      <c r="AP17" s="548">
        <v>45</v>
      </c>
      <c r="AQ17" s="548">
        <v>27</v>
      </c>
      <c r="AR17" s="538">
        <v>8</v>
      </c>
      <c r="AS17" s="538">
        <v>9</v>
      </c>
      <c r="AT17" s="538">
        <v>8</v>
      </c>
      <c r="AU17" s="549">
        <v>37</v>
      </c>
      <c r="AV17" s="544">
        <v>40</v>
      </c>
      <c r="AW17" s="545">
        <v>24</v>
      </c>
      <c r="AX17" s="550">
        <v>26</v>
      </c>
      <c r="AY17" s="551">
        <v>24</v>
      </c>
      <c r="AZ17" s="415"/>
      <c r="BA17" s="408" t="s">
        <v>75</v>
      </c>
      <c r="BB17" s="109"/>
      <c r="BC17" s="633" t="str">
        <f t="shared" si="3"/>
        <v/>
      </c>
      <c r="BD17" s="634"/>
      <c r="BE17" s="633" t="str">
        <f t="shared" si="3"/>
        <v/>
      </c>
      <c r="BF17" s="634"/>
      <c r="BG17" s="633" t="str">
        <f t="shared" si="3"/>
        <v/>
      </c>
      <c r="BH17" s="634"/>
      <c r="BI17" s="633" t="str">
        <f t="shared" si="3"/>
        <v/>
      </c>
      <c r="BJ17" s="634"/>
      <c r="BK17" s="633" t="str">
        <f t="shared" si="4"/>
        <v/>
      </c>
      <c r="BL17" s="634"/>
      <c r="BM17" s="633" t="str">
        <f t="shared" si="5"/>
        <v/>
      </c>
      <c r="BN17" s="634"/>
      <c r="BO17" s="633" t="str">
        <f t="shared" si="6"/>
        <v/>
      </c>
      <c r="BP17" s="634"/>
      <c r="BQ17" s="633" t="str">
        <f t="shared" si="7"/>
        <v/>
      </c>
      <c r="BR17" s="634"/>
      <c r="BS17" s="633" t="str">
        <f t="shared" si="8"/>
        <v/>
      </c>
      <c r="BT17" s="634"/>
      <c r="BU17" s="633" t="str">
        <f t="shared" si="9"/>
        <v/>
      </c>
      <c r="BV17" s="634"/>
      <c r="BW17" s="633" t="str">
        <f t="shared" si="10"/>
        <v/>
      </c>
      <c r="BX17" s="634"/>
      <c r="BY17" s="633" t="str">
        <f t="shared" si="11"/>
        <v/>
      </c>
      <c r="BZ17" s="634"/>
      <c r="CA17" s="635"/>
      <c r="CB17" s="636" t="str">
        <f t="shared" si="2"/>
        <v/>
      </c>
      <c r="CC17" s="637" t="str">
        <f t="shared" si="2"/>
        <v/>
      </c>
      <c r="CD17" s="638" t="str">
        <f t="shared" si="0"/>
        <v/>
      </c>
      <c r="CE17" s="637" t="str">
        <f t="shared" si="0"/>
        <v/>
      </c>
      <c r="CF17" s="638" t="str">
        <f t="shared" si="0"/>
        <v/>
      </c>
      <c r="CG17" s="637" t="str">
        <f t="shared" si="0"/>
        <v/>
      </c>
      <c r="CH17" s="638" t="str">
        <f t="shared" si="0"/>
        <v/>
      </c>
      <c r="CI17" s="637" t="str">
        <f t="shared" si="0"/>
        <v/>
      </c>
      <c r="CJ17" s="638" t="str">
        <f t="shared" si="0"/>
        <v/>
      </c>
      <c r="CK17" s="637" t="str">
        <f t="shared" si="0"/>
        <v/>
      </c>
      <c r="CL17" s="638" t="str">
        <f t="shared" si="0"/>
        <v/>
      </c>
      <c r="CM17" s="637" t="str">
        <f t="shared" si="0"/>
        <v/>
      </c>
      <c r="CN17" s="638" t="str">
        <f t="shared" si="1"/>
        <v/>
      </c>
      <c r="CO17" s="637" t="str">
        <f t="shared" si="1"/>
        <v/>
      </c>
      <c r="CP17" s="638" t="str">
        <f t="shared" si="1"/>
        <v/>
      </c>
      <c r="CQ17" s="637" t="str">
        <f t="shared" si="1"/>
        <v/>
      </c>
      <c r="CR17" s="638" t="str">
        <f t="shared" si="1"/>
        <v/>
      </c>
      <c r="CS17" s="637" t="str">
        <f t="shared" si="1"/>
        <v/>
      </c>
      <c r="CT17" s="638" t="str">
        <f t="shared" si="1"/>
        <v/>
      </c>
      <c r="CU17" s="637" t="str">
        <f t="shared" si="1"/>
        <v/>
      </c>
      <c r="CV17" s="638" t="str">
        <f t="shared" si="1"/>
        <v/>
      </c>
      <c r="CW17" s="637" t="str">
        <f t="shared" si="1"/>
        <v/>
      </c>
      <c r="DA17" s="877" t="s">
        <v>248</v>
      </c>
      <c r="DB17" s="877"/>
      <c r="DC17" s="876" t="s">
        <v>249</v>
      </c>
      <c r="DD17" s="876"/>
    </row>
    <row r="18" spans="1:108" ht="18" customHeight="1">
      <c r="A18" s="536">
        <v>11</v>
      </c>
      <c r="B18" s="655"/>
      <c r="C18" s="538"/>
      <c r="D18" s="656"/>
      <c r="E18" s="537"/>
      <c r="F18" s="539"/>
      <c r="G18" s="553"/>
      <c r="H18" s="554"/>
      <c r="I18" s="553"/>
      <c r="J18" s="540"/>
      <c r="K18" s="540"/>
      <c r="L18" s="540"/>
      <c r="M18" s="541"/>
      <c r="N18" s="542"/>
      <c r="O18" s="538"/>
      <c r="P18" s="538"/>
      <c r="Q18" s="538"/>
      <c r="R18" s="543"/>
      <c r="S18" s="544"/>
      <c r="T18" s="545"/>
      <c r="U18" s="545"/>
      <c r="V18" s="545"/>
      <c r="W18" s="545"/>
      <c r="X18" s="546"/>
      <c r="Y18" s="547"/>
      <c r="Z18" s="548"/>
      <c r="AA18" s="548"/>
      <c r="AB18" s="538"/>
      <c r="AC18" s="538"/>
      <c r="AD18" s="538"/>
      <c r="AE18" s="538"/>
      <c r="AF18" s="549"/>
      <c r="AG18" s="549"/>
      <c r="AH18" s="544"/>
      <c r="AI18" s="544"/>
      <c r="AJ18" s="545"/>
      <c r="AK18" s="545"/>
      <c r="AL18" s="545"/>
      <c r="AM18" s="545"/>
      <c r="AN18" s="550"/>
      <c r="AO18" s="550"/>
      <c r="AP18" s="548"/>
      <c r="AQ18" s="548"/>
      <c r="AR18" s="538"/>
      <c r="AS18" s="538"/>
      <c r="AT18" s="538"/>
      <c r="AU18" s="549"/>
      <c r="AV18" s="544"/>
      <c r="AW18" s="545"/>
      <c r="AX18" s="550"/>
      <c r="AY18" s="551"/>
      <c r="AZ18" s="415"/>
      <c r="BA18" s="408" t="s">
        <v>123</v>
      </c>
      <c r="BB18" s="109"/>
      <c r="BC18" s="633" t="str">
        <f t="shared" si="3"/>
        <v/>
      </c>
      <c r="BD18" s="634"/>
      <c r="BE18" s="633" t="str">
        <f t="shared" si="3"/>
        <v/>
      </c>
      <c r="BF18" s="634"/>
      <c r="BG18" s="633" t="str">
        <f t="shared" si="3"/>
        <v/>
      </c>
      <c r="BH18" s="634"/>
      <c r="BI18" s="633" t="str">
        <f t="shared" si="3"/>
        <v/>
      </c>
      <c r="BJ18" s="634"/>
      <c r="BK18" s="633" t="str">
        <f t="shared" si="4"/>
        <v/>
      </c>
      <c r="BL18" s="634"/>
      <c r="BM18" s="633" t="str">
        <f t="shared" si="5"/>
        <v/>
      </c>
      <c r="BN18" s="634"/>
      <c r="BO18" s="633" t="str">
        <f t="shared" si="6"/>
        <v/>
      </c>
      <c r="BP18" s="634"/>
      <c r="BQ18" s="633" t="str">
        <f t="shared" si="7"/>
        <v/>
      </c>
      <c r="BR18" s="634"/>
      <c r="BS18" s="633" t="str">
        <f t="shared" si="8"/>
        <v/>
      </c>
      <c r="BT18" s="634"/>
      <c r="BU18" s="633" t="str">
        <f t="shared" si="9"/>
        <v/>
      </c>
      <c r="BV18" s="634"/>
      <c r="BW18" s="633" t="str">
        <f t="shared" si="10"/>
        <v/>
      </c>
      <c r="BX18" s="634"/>
      <c r="BY18" s="633" t="str">
        <f t="shared" si="11"/>
        <v/>
      </c>
      <c r="BZ18" s="634"/>
      <c r="CA18" s="635"/>
      <c r="CB18" s="636" t="str">
        <f t="shared" si="2"/>
        <v/>
      </c>
      <c r="CC18" s="637" t="str">
        <f t="shared" si="2"/>
        <v/>
      </c>
      <c r="CD18" s="638" t="str">
        <f t="shared" si="0"/>
        <v/>
      </c>
      <c r="CE18" s="637" t="str">
        <f t="shared" si="0"/>
        <v/>
      </c>
      <c r="CF18" s="638" t="str">
        <f t="shared" si="0"/>
        <v/>
      </c>
      <c r="CG18" s="637" t="str">
        <f t="shared" si="0"/>
        <v/>
      </c>
      <c r="CH18" s="638" t="str">
        <f t="shared" si="0"/>
        <v/>
      </c>
      <c r="CI18" s="637" t="str">
        <f t="shared" si="0"/>
        <v/>
      </c>
      <c r="CJ18" s="638" t="str">
        <f t="shared" si="0"/>
        <v/>
      </c>
      <c r="CK18" s="637" t="str">
        <f t="shared" si="0"/>
        <v/>
      </c>
      <c r="CL18" s="638" t="str">
        <f t="shared" si="0"/>
        <v/>
      </c>
      <c r="CM18" s="637" t="str">
        <f t="shared" si="0"/>
        <v/>
      </c>
      <c r="CN18" s="638" t="str">
        <f t="shared" si="1"/>
        <v/>
      </c>
      <c r="CO18" s="637" t="str">
        <f t="shared" si="1"/>
        <v/>
      </c>
      <c r="CP18" s="638" t="str">
        <f t="shared" si="1"/>
        <v/>
      </c>
      <c r="CQ18" s="637" t="str">
        <f t="shared" si="1"/>
        <v/>
      </c>
      <c r="CR18" s="638" t="str">
        <f t="shared" si="1"/>
        <v/>
      </c>
      <c r="CS18" s="637" t="str">
        <f t="shared" si="1"/>
        <v/>
      </c>
      <c r="CT18" s="638" t="str">
        <f t="shared" si="1"/>
        <v/>
      </c>
      <c r="CU18" s="637" t="str">
        <f t="shared" si="1"/>
        <v/>
      </c>
      <c r="CV18" s="638" t="str">
        <f t="shared" si="1"/>
        <v/>
      </c>
      <c r="CW18" s="637" t="str">
        <f t="shared" si="1"/>
        <v/>
      </c>
      <c r="DA18" s="877" t="s">
        <v>207</v>
      </c>
      <c r="DB18" s="877"/>
      <c r="DC18" s="876" t="s">
        <v>208</v>
      </c>
      <c r="DD18" s="876"/>
    </row>
    <row r="19" spans="1:108" ht="18" customHeight="1">
      <c r="A19" s="536">
        <v>12</v>
      </c>
      <c r="B19" s="655"/>
      <c r="C19" s="538"/>
      <c r="D19" s="656"/>
      <c r="E19" s="537"/>
      <c r="F19" s="539"/>
      <c r="G19" s="553"/>
      <c r="H19" s="554"/>
      <c r="I19" s="553"/>
      <c r="J19" s="540"/>
      <c r="K19" s="540"/>
      <c r="L19" s="540"/>
      <c r="M19" s="541"/>
      <c r="N19" s="542"/>
      <c r="O19" s="538"/>
      <c r="P19" s="538"/>
      <c r="Q19" s="538"/>
      <c r="R19" s="543"/>
      <c r="S19" s="544"/>
      <c r="T19" s="545"/>
      <c r="U19" s="545"/>
      <c r="V19" s="545"/>
      <c r="W19" s="545"/>
      <c r="X19" s="546"/>
      <c r="Y19" s="547"/>
      <c r="Z19" s="548"/>
      <c r="AA19" s="548"/>
      <c r="AB19" s="538"/>
      <c r="AC19" s="538"/>
      <c r="AD19" s="538"/>
      <c r="AE19" s="538"/>
      <c r="AF19" s="549"/>
      <c r="AG19" s="549"/>
      <c r="AH19" s="544"/>
      <c r="AI19" s="544"/>
      <c r="AJ19" s="545"/>
      <c r="AK19" s="545"/>
      <c r="AL19" s="545"/>
      <c r="AM19" s="545"/>
      <c r="AN19" s="550"/>
      <c r="AO19" s="550"/>
      <c r="AP19" s="548"/>
      <c r="AQ19" s="548"/>
      <c r="AR19" s="538"/>
      <c r="AS19" s="538"/>
      <c r="AT19" s="538"/>
      <c r="AU19" s="549"/>
      <c r="AV19" s="544"/>
      <c r="AW19" s="545"/>
      <c r="AX19" s="550"/>
      <c r="AY19" s="551"/>
      <c r="AZ19" s="415"/>
      <c r="BA19" s="409"/>
      <c r="BB19" s="109"/>
      <c r="BC19" s="633" t="str">
        <f t="shared" si="3"/>
        <v/>
      </c>
      <c r="BD19" s="634"/>
      <c r="BE19" s="633" t="str">
        <f t="shared" si="3"/>
        <v/>
      </c>
      <c r="BF19" s="634"/>
      <c r="BG19" s="633" t="str">
        <f t="shared" si="3"/>
        <v/>
      </c>
      <c r="BH19" s="634"/>
      <c r="BI19" s="633" t="str">
        <f t="shared" si="3"/>
        <v/>
      </c>
      <c r="BJ19" s="634"/>
      <c r="BK19" s="633" t="str">
        <f t="shared" si="4"/>
        <v/>
      </c>
      <c r="BL19" s="634"/>
      <c r="BM19" s="633" t="str">
        <f t="shared" si="5"/>
        <v/>
      </c>
      <c r="BN19" s="634"/>
      <c r="BO19" s="633" t="str">
        <f t="shared" si="6"/>
        <v/>
      </c>
      <c r="BP19" s="634"/>
      <c r="BQ19" s="633" t="str">
        <f t="shared" si="7"/>
        <v/>
      </c>
      <c r="BR19" s="634"/>
      <c r="BS19" s="633" t="str">
        <f t="shared" si="8"/>
        <v/>
      </c>
      <c r="BT19" s="634"/>
      <c r="BU19" s="633" t="str">
        <f t="shared" si="9"/>
        <v/>
      </c>
      <c r="BV19" s="634"/>
      <c r="BW19" s="633" t="str">
        <f t="shared" si="10"/>
        <v/>
      </c>
      <c r="BX19" s="634"/>
      <c r="BY19" s="633" t="str">
        <f t="shared" si="11"/>
        <v/>
      </c>
      <c r="BZ19" s="634"/>
      <c r="CA19" s="635"/>
      <c r="CB19" s="636" t="str">
        <f t="shared" si="2"/>
        <v/>
      </c>
      <c r="CC19" s="637" t="str">
        <f t="shared" si="2"/>
        <v/>
      </c>
      <c r="CD19" s="638" t="str">
        <f t="shared" si="0"/>
        <v/>
      </c>
      <c r="CE19" s="637" t="str">
        <f t="shared" si="0"/>
        <v/>
      </c>
      <c r="CF19" s="638" t="str">
        <f t="shared" si="0"/>
        <v/>
      </c>
      <c r="CG19" s="637" t="str">
        <f t="shared" si="0"/>
        <v/>
      </c>
      <c r="CH19" s="638" t="str">
        <f t="shared" si="0"/>
        <v/>
      </c>
      <c r="CI19" s="637" t="str">
        <f t="shared" si="0"/>
        <v/>
      </c>
      <c r="CJ19" s="638" t="str">
        <f t="shared" si="0"/>
        <v/>
      </c>
      <c r="CK19" s="637" t="str">
        <f t="shared" si="0"/>
        <v/>
      </c>
      <c r="CL19" s="638" t="str">
        <f t="shared" si="0"/>
        <v/>
      </c>
      <c r="CM19" s="637" t="str">
        <f t="shared" si="0"/>
        <v/>
      </c>
      <c r="CN19" s="638" t="str">
        <f t="shared" si="1"/>
        <v/>
      </c>
      <c r="CO19" s="637" t="str">
        <f t="shared" si="1"/>
        <v/>
      </c>
      <c r="CP19" s="638" t="str">
        <f t="shared" si="1"/>
        <v/>
      </c>
      <c r="CQ19" s="637" t="str">
        <f t="shared" si="1"/>
        <v/>
      </c>
      <c r="CR19" s="638" t="str">
        <f t="shared" si="1"/>
        <v/>
      </c>
      <c r="CS19" s="637" t="str">
        <f t="shared" si="1"/>
        <v/>
      </c>
      <c r="CT19" s="638" t="str">
        <f t="shared" si="1"/>
        <v/>
      </c>
      <c r="CU19" s="637" t="str">
        <f t="shared" si="1"/>
        <v/>
      </c>
      <c r="CV19" s="638" t="str">
        <f t="shared" si="1"/>
        <v/>
      </c>
      <c r="CW19" s="637" t="str">
        <f t="shared" si="1"/>
        <v/>
      </c>
      <c r="DA19" s="877" t="s">
        <v>232</v>
      </c>
      <c r="DB19" s="877"/>
      <c r="DC19" s="876" t="s">
        <v>233</v>
      </c>
      <c r="DD19" s="876"/>
    </row>
    <row r="20" spans="1:108" ht="18" customHeight="1">
      <c r="A20" s="536">
        <v>13</v>
      </c>
      <c r="B20" s="655"/>
      <c r="C20" s="538"/>
      <c r="D20" s="656"/>
      <c r="E20" s="537"/>
      <c r="F20" s="552"/>
      <c r="G20" s="553"/>
      <c r="H20" s="554"/>
      <c r="I20" s="553"/>
      <c r="J20" s="540"/>
      <c r="K20" s="540"/>
      <c r="L20" s="540"/>
      <c r="M20" s="541"/>
      <c r="N20" s="542"/>
      <c r="O20" s="538"/>
      <c r="P20" s="538"/>
      <c r="Q20" s="538"/>
      <c r="R20" s="543"/>
      <c r="S20" s="544"/>
      <c r="T20" s="545"/>
      <c r="U20" s="545"/>
      <c r="V20" s="545"/>
      <c r="W20" s="545"/>
      <c r="X20" s="546"/>
      <c r="Y20" s="547"/>
      <c r="Z20" s="548"/>
      <c r="AA20" s="548"/>
      <c r="AB20" s="538"/>
      <c r="AC20" s="538"/>
      <c r="AD20" s="538"/>
      <c r="AE20" s="538"/>
      <c r="AF20" s="549"/>
      <c r="AG20" s="549"/>
      <c r="AH20" s="544"/>
      <c r="AI20" s="544"/>
      <c r="AJ20" s="545"/>
      <c r="AK20" s="545"/>
      <c r="AL20" s="545"/>
      <c r="AM20" s="545"/>
      <c r="AN20" s="550"/>
      <c r="AO20" s="550"/>
      <c r="AP20" s="548"/>
      <c r="AQ20" s="548"/>
      <c r="AR20" s="538"/>
      <c r="AS20" s="538"/>
      <c r="AT20" s="538"/>
      <c r="AU20" s="549"/>
      <c r="AV20" s="544"/>
      <c r="AW20" s="545"/>
      <c r="AX20" s="550"/>
      <c r="AY20" s="551"/>
      <c r="AZ20" s="415"/>
      <c r="BA20" s="410" t="s">
        <v>323</v>
      </c>
      <c r="BB20" s="109"/>
      <c r="BC20" s="633" t="str">
        <f t="shared" si="3"/>
        <v/>
      </c>
      <c r="BD20" s="634"/>
      <c r="BE20" s="633" t="str">
        <f t="shared" si="3"/>
        <v/>
      </c>
      <c r="BF20" s="634"/>
      <c r="BG20" s="633" t="str">
        <f t="shared" si="3"/>
        <v/>
      </c>
      <c r="BH20" s="634"/>
      <c r="BI20" s="633" t="str">
        <f t="shared" si="3"/>
        <v/>
      </c>
      <c r="BJ20" s="634"/>
      <c r="BK20" s="633" t="str">
        <f t="shared" si="4"/>
        <v/>
      </c>
      <c r="BL20" s="634"/>
      <c r="BM20" s="633" t="str">
        <f t="shared" si="5"/>
        <v/>
      </c>
      <c r="BN20" s="634"/>
      <c r="BO20" s="633" t="str">
        <f t="shared" si="6"/>
        <v/>
      </c>
      <c r="BP20" s="634"/>
      <c r="BQ20" s="633" t="str">
        <f t="shared" si="7"/>
        <v/>
      </c>
      <c r="BR20" s="634"/>
      <c r="BS20" s="633" t="str">
        <f t="shared" si="8"/>
        <v/>
      </c>
      <c r="BT20" s="634"/>
      <c r="BU20" s="633" t="str">
        <f t="shared" si="9"/>
        <v/>
      </c>
      <c r="BV20" s="634"/>
      <c r="BW20" s="633" t="str">
        <f t="shared" si="10"/>
        <v/>
      </c>
      <c r="BX20" s="634"/>
      <c r="BY20" s="633" t="str">
        <f t="shared" si="11"/>
        <v/>
      </c>
      <c r="BZ20" s="634"/>
      <c r="CA20" s="635"/>
      <c r="CB20" s="636" t="str">
        <f t="shared" si="2"/>
        <v/>
      </c>
      <c r="CC20" s="637" t="str">
        <f t="shared" si="2"/>
        <v/>
      </c>
      <c r="CD20" s="638" t="str">
        <f t="shared" si="0"/>
        <v/>
      </c>
      <c r="CE20" s="637" t="str">
        <f t="shared" si="0"/>
        <v/>
      </c>
      <c r="CF20" s="638" t="str">
        <f t="shared" si="0"/>
        <v/>
      </c>
      <c r="CG20" s="637" t="str">
        <f t="shared" si="0"/>
        <v/>
      </c>
      <c r="CH20" s="638" t="str">
        <f t="shared" si="0"/>
        <v/>
      </c>
      <c r="CI20" s="637" t="str">
        <f t="shared" si="0"/>
        <v/>
      </c>
      <c r="CJ20" s="638" t="str">
        <f t="shared" si="0"/>
        <v/>
      </c>
      <c r="CK20" s="637" t="str">
        <f t="shared" si="0"/>
        <v/>
      </c>
      <c r="CL20" s="638" t="str">
        <f t="shared" si="0"/>
        <v/>
      </c>
      <c r="CM20" s="637" t="str">
        <f t="shared" si="0"/>
        <v/>
      </c>
      <c r="CN20" s="638" t="str">
        <f t="shared" si="1"/>
        <v/>
      </c>
      <c r="CO20" s="637" t="str">
        <f t="shared" si="1"/>
        <v/>
      </c>
      <c r="CP20" s="638" t="str">
        <f t="shared" si="1"/>
        <v/>
      </c>
      <c r="CQ20" s="637" t="str">
        <f t="shared" si="1"/>
        <v/>
      </c>
      <c r="CR20" s="638" t="str">
        <f t="shared" si="1"/>
        <v/>
      </c>
      <c r="CS20" s="637" t="str">
        <f t="shared" si="1"/>
        <v/>
      </c>
      <c r="CT20" s="638" t="str">
        <f t="shared" si="1"/>
        <v/>
      </c>
      <c r="CU20" s="637" t="str">
        <f t="shared" si="1"/>
        <v/>
      </c>
      <c r="CV20" s="638" t="str">
        <f t="shared" si="1"/>
        <v/>
      </c>
      <c r="CW20" s="637" t="str">
        <f t="shared" si="1"/>
        <v/>
      </c>
      <c r="DA20" s="877" t="s">
        <v>150</v>
      </c>
      <c r="DB20" s="877"/>
      <c r="DC20" s="876" t="s">
        <v>222</v>
      </c>
      <c r="DD20" s="876"/>
    </row>
    <row r="21" spans="1:108" ht="18" customHeight="1">
      <c r="A21" s="536">
        <v>14</v>
      </c>
      <c r="B21" s="655"/>
      <c r="C21" s="538"/>
      <c r="D21" s="656"/>
      <c r="E21" s="537"/>
      <c r="F21" s="539"/>
      <c r="G21" s="553"/>
      <c r="H21" s="554"/>
      <c r="I21" s="553"/>
      <c r="J21" s="540"/>
      <c r="K21" s="540"/>
      <c r="L21" s="540"/>
      <c r="M21" s="541"/>
      <c r="N21" s="542"/>
      <c r="O21" s="538"/>
      <c r="P21" s="538"/>
      <c r="Q21" s="538"/>
      <c r="R21" s="543"/>
      <c r="S21" s="544"/>
      <c r="T21" s="545"/>
      <c r="U21" s="545"/>
      <c r="V21" s="545"/>
      <c r="W21" s="545"/>
      <c r="X21" s="546"/>
      <c r="Y21" s="547"/>
      <c r="Z21" s="548"/>
      <c r="AA21" s="548"/>
      <c r="AB21" s="538"/>
      <c r="AC21" s="538"/>
      <c r="AD21" s="538"/>
      <c r="AE21" s="538"/>
      <c r="AF21" s="549"/>
      <c r="AG21" s="549"/>
      <c r="AH21" s="544"/>
      <c r="AI21" s="544"/>
      <c r="AJ21" s="545"/>
      <c r="AK21" s="545"/>
      <c r="AL21" s="545"/>
      <c r="AM21" s="545"/>
      <c r="AN21" s="550"/>
      <c r="AO21" s="550"/>
      <c r="AP21" s="548"/>
      <c r="AQ21" s="548"/>
      <c r="AR21" s="538"/>
      <c r="AS21" s="538"/>
      <c r="AT21" s="538"/>
      <c r="AU21" s="549"/>
      <c r="AV21" s="544"/>
      <c r="AW21" s="545"/>
      <c r="AX21" s="550"/>
      <c r="AY21" s="551"/>
      <c r="AZ21" s="415"/>
      <c r="BA21" s="410" t="s">
        <v>373</v>
      </c>
      <c r="BB21" s="109"/>
      <c r="BC21" s="633" t="str">
        <f t="shared" si="3"/>
        <v/>
      </c>
      <c r="BD21" s="634"/>
      <c r="BE21" s="633" t="str">
        <f t="shared" si="3"/>
        <v/>
      </c>
      <c r="BF21" s="634"/>
      <c r="BG21" s="633" t="str">
        <f t="shared" si="3"/>
        <v/>
      </c>
      <c r="BH21" s="634"/>
      <c r="BI21" s="633" t="str">
        <f t="shared" si="3"/>
        <v/>
      </c>
      <c r="BJ21" s="634"/>
      <c r="BK21" s="633" t="str">
        <f t="shared" si="4"/>
        <v/>
      </c>
      <c r="BL21" s="634"/>
      <c r="BM21" s="633" t="str">
        <f t="shared" si="5"/>
        <v/>
      </c>
      <c r="BN21" s="634"/>
      <c r="BO21" s="633" t="str">
        <f t="shared" si="6"/>
        <v/>
      </c>
      <c r="BP21" s="634"/>
      <c r="BQ21" s="633" t="str">
        <f t="shared" si="7"/>
        <v/>
      </c>
      <c r="BR21" s="634"/>
      <c r="BS21" s="633" t="str">
        <f t="shared" si="8"/>
        <v/>
      </c>
      <c r="BT21" s="634"/>
      <c r="BU21" s="633" t="str">
        <f t="shared" si="9"/>
        <v/>
      </c>
      <c r="BV21" s="634"/>
      <c r="BW21" s="633" t="str">
        <f t="shared" si="10"/>
        <v/>
      </c>
      <c r="BX21" s="634"/>
      <c r="BY21" s="633" t="str">
        <f t="shared" si="11"/>
        <v/>
      </c>
      <c r="BZ21" s="634"/>
      <c r="CA21" s="635"/>
      <c r="CB21" s="636" t="str">
        <f t="shared" si="2"/>
        <v/>
      </c>
      <c r="CC21" s="637" t="str">
        <f t="shared" si="2"/>
        <v/>
      </c>
      <c r="CD21" s="638" t="str">
        <f t="shared" si="0"/>
        <v/>
      </c>
      <c r="CE21" s="637" t="str">
        <f t="shared" si="0"/>
        <v/>
      </c>
      <c r="CF21" s="638" t="str">
        <f t="shared" si="0"/>
        <v/>
      </c>
      <c r="CG21" s="637" t="str">
        <f t="shared" si="0"/>
        <v/>
      </c>
      <c r="CH21" s="638" t="str">
        <f t="shared" si="0"/>
        <v/>
      </c>
      <c r="CI21" s="637" t="str">
        <f t="shared" si="0"/>
        <v/>
      </c>
      <c r="CJ21" s="638" t="str">
        <f t="shared" si="0"/>
        <v/>
      </c>
      <c r="CK21" s="637" t="str">
        <f t="shared" si="0"/>
        <v/>
      </c>
      <c r="CL21" s="638" t="str">
        <f t="shared" si="0"/>
        <v/>
      </c>
      <c r="CM21" s="637" t="str">
        <f t="shared" si="0"/>
        <v/>
      </c>
      <c r="CN21" s="638" t="str">
        <f t="shared" si="1"/>
        <v/>
      </c>
      <c r="CO21" s="637" t="str">
        <f t="shared" si="1"/>
        <v/>
      </c>
      <c r="CP21" s="638" t="str">
        <f t="shared" si="1"/>
        <v/>
      </c>
      <c r="CQ21" s="637" t="str">
        <f t="shared" si="1"/>
        <v/>
      </c>
      <c r="CR21" s="638" t="str">
        <f t="shared" si="1"/>
        <v/>
      </c>
      <c r="CS21" s="637" t="str">
        <f t="shared" si="1"/>
        <v/>
      </c>
      <c r="CT21" s="638" t="str">
        <f t="shared" si="1"/>
        <v/>
      </c>
      <c r="CU21" s="637" t="str">
        <f t="shared" si="1"/>
        <v/>
      </c>
      <c r="CV21" s="638" t="str">
        <f t="shared" si="1"/>
        <v/>
      </c>
      <c r="CW21" s="637" t="str">
        <f t="shared" si="1"/>
        <v/>
      </c>
      <c r="DA21" s="877" t="s">
        <v>153</v>
      </c>
      <c r="DB21" s="877"/>
      <c r="DC21" s="876" t="s">
        <v>219</v>
      </c>
      <c r="DD21" s="876"/>
    </row>
    <row r="22" spans="1:108" ht="18" customHeight="1">
      <c r="A22" s="536">
        <v>15</v>
      </c>
      <c r="B22" s="655"/>
      <c r="C22" s="538"/>
      <c r="D22" s="655"/>
      <c r="E22" s="537"/>
      <c r="F22" s="539"/>
      <c r="G22" s="553"/>
      <c r="H22" s="554"/>
      <c r="I22" s="553"/>
      <c r="J22" s="540"/>
      <c r="K22" s="540"/>
      <c r="L22" s="540"/>
      <c r="M22" s="541"/>
      <c r="N22" s="542"/>
      <c r="O22" s="538"/>
      <c r="P22" s="538"/>
      <c r="Q22" s="538"/>
      <c r="R22" s="543"/>
      <c r="S22" s="544"/>
      <c r="T22" s="545"/>
      <c r="U22" s="545"/>
      <c r="V22" s="545"/>
      <c r="W22" s="545"/>
      <c r="X22" s="546"/>
      <c r="Y22" s="547"/>
      <c r="Z22" s="548"/>
      <c r="AA22" s="548"/>
      <c r="AB22" s="538"/>
      <c r="AC22" s="538"/>
      <c r="AD22" s="538"/>
      <c r="AE22" s="538"/>
      <c r="AF22" s="549"/>
      <c r="AG22" s="549"/>
      <c r="AH22" s="544"/>
      <c r="AI22" s="544"/>
      <c r="AJ22" s="545"/>
      <c r="AK22" s="545"/>
      <c r="AL22" s="545"/>
      <c r="AM22" s="545"/>
      <c r="AN22" s="550"/>
      <c r="AO22" s="550"/>
      <c r="AP22" s="548"/>
      <c r="AQ22" s="548"/>
      <c r="AR22" s="538"/>
      <c r="AS22" s="538"/>
      <c r="AT22" s="538"/>
      <c r="AU22" s="549"/>
      <c r="AV22" s="544"/>
      <c r="AW22" s="545"/>
      <c r="AX22" s="550"/>
      <c r="AY22" s="551"/>
      <c r="AZ22" s="415"/>
      <c r="BA22" s="410" t="s">
        <v>347</v>
      </c>
      <c r="BB22" s="109"/>
      <c r="BC22" s="633" t="str">
        <f t="shared" si="3"/>
        <v/>
      </c>
      <c r="BD22" s="634"/>
      <c r="BE22" s="633" t="str">
        <f t="shared" si="3"/>
        <v/>
      </c>
      <c r="BF22" s="634"/>
      <c r="BG22" s="633" t="str">
        <f t="shared" si="3"/>
        <v/>
      </c>
      <c r="BH22" s="634"/>
      <c r="BI22" s="633" t="str">
        <f t="shared" si="3"/>
        <v/>
      </c>
      <c r="BJ22" s="634"/>
      <c r="BK22" s="633" t="str">
        <f t="shared" si="4"/>
        <v/>
      </c>
      <c r="BL22" s="634"/>
      <c r="BM22" s="633" t="str">
        <f t="shared" si="5"/>
        <v/>
      </c>
      <c r="BN22" s="634"/>
      <c r="BO22" s="633" t="str">
        <f t="shared" si="6"/>
        <v/>
      </c>
      <c r="BP22" s="634"/>
      <c r="BQ22" s="633" t="str">
        <f t="shared" si="7"/>
        <v/>
      </c>
      <c r="BR22" s="634"/>
      <c r="BS22" s="633" t="str">
        <f t="shared" si="8"/>
        <v/>
      </c>
      <c r="BT22" s="634"/>
      <c r="BU22" s="633" t="str">
        <f t="shared" si="9"/>
        <v/>
      </c>
      <c r="BV22" s="634"/>
      <c r="BW22" s="633" t="str">
        <f t="shared" si="10"/>
        <v/>
      </c>
      <c r="BX22" s="634"/>
      <c r="BY22" s="633" t="str">
        <f t="shared" si="11"/>
        <v/>
      </c>
      <c r="BZ22" s="634"/>
      <c r="CA22" s="635"/>
      <c r="CB22" s="636" t="str">
        <f t="shared" si="2"/>
        <v/>
      </c>
      <c r="CC22" s="637" t="str">
        <f t="shared" si="2"/>
        <v/>
      </c>
      <c r="CD22" s="638" t="str">
        <f t="shared" ref="CD22:CS37" si="12">IF(BG22="","",SUM(CB22,BG22))</f>
        <v/>
      </c>
      <c r="CE22" s="637" t="str">
        <f t="shared" si="12"/>
        <v/>
      </c>
      <c r="CF22" s="638" t="str">
        <f t="shared" si="12"/>
        <v/>
      </c>
      <c r="CG22" s="637" t="str">
        <f t="shared" si="12"/>
        <v/>
      </c>
      <c r="CH22" s="638" t="str">
        <f t="shared" si="12"/>
        <v/>
      </c>
      <c r="CI22" s="637" t="str">
        <f t="shared" si="12"/>
        <v/>
      </c>
      <c r="CJ22" s="638" t="str">
        <f t="shared" si="12"/>
        <v/>
      </c>
      <c r="CK22" s="637" t="str">
        <f t="shared" si="12"/>
        <v/>
      </c>
      <c r="CL22" s="638" t="str">
        <f t="shared" si="12"/>
        <v/>
      </c>
      <c r="CM22" s="637" t="str">
        <f t="shared" si="12"/>
        <v/>
      </c>
      <c r="CN22" s="638" t="str">
        <f t="shared" si="12"/>
        <v/>
      </c>
      <c r="CO22" s="637" t="str">
        <f t="shared" si="12"/>
        <v/>
      </c>
      <c r="CP22" s="638" t="str">
        <f t="shared" si="12"/>
        <v/>
      </c>
      <c r="CQ22" s="637" t="str">
        <f t="shared" si="12"/>
        <v/>
      </c>
      <c r="CR22" s="638" t="str">
        <f t="shared" si="12"/>
        <v/>
      </c>
      <c r="CS22" s="637" t="str">
        <f t="shared" si="12"/>
        <v/>
      </c>
      <c r="CT22" s="638" t="str">
        <f t="shared" ref="CT22:CW58" si="13">IF(BW22="","",SUM(CR22,BW22))</f>
        <v/>
      </c>
      <c r="CU22" s="637" t="str">
        <f t="shared" si="13"/>
        <v/>
      </c>
      <c r="CV22" s="638" t="str">
        <f t="shared" si="13"/>
        <v/>
      </c>
      <c r="CW22" s="637" t="str">
        <f t="shared" si="13"/>
        <v/>
      </c>
      <c r="DA22" s="877" t="s">
        <v>211</v>
      </c>
      <c r="DB22" s="877"/>
      <c r="DC22" s="876" t="s">
        <v>212</v>
      </c>
      <c r="DD22" s="876"/>
    </row>
    <row r="23" spans="1:108" ht="18" customHeight="1">
      <c r="A23" s="536">
        <v>16</v>
      </c>
      <c r="B23" s="655"/>
      <c r="C23" s="538"/>
      <c r="D23" s="655"/>
      <c r="E23" s="537"/>
      <c r="F23" s="539"/>
      <c r="G23" s="553"/>
      <c r="H23" s="554"/>
      <c r="I23" s="553"/>
      <c r="J23" s="540"/>
      <c r="K23" s="540"/>
      <c r="L23" s="540"/>
      <c r="M23" s="541"/>
      <c r="N23" s="542"/>
      <c r="O23" s="538"/>
      <c r="P23" s="538"/>
      <c r="Q23" s="538"/>
      <c r="R23" s="543"/>
      <c r="S23" s="544"/>
      <c r="T23" s="545"/>
      <c r="U23" s="545"/>
      <c r="V23" s="545"/>
      <c r="W23" s="545"/>
      <c r="X23" s="546"/>
      <c r="Y23" s="547"/>
      <c r="Z23" s="548"/>
      <c r="AA23" s="548"/>
      <c r="AB23" s="538"/>
      <c r="AC23" s="538"/>
      <c r="AD23" s="538"/>
      <c r="AE23" s="538"/>
      <c r="AF23" s="549"/>
      <c r="AG23" s="549"/>
      <c r="AH23" s="544"/>
      <c r="AI23" s="544"/>
      <c r="AJ23" s="545"/>
      <c r="AK23" s="545"/>
      <c r="AL23" s="545"/>
      <c r="AM23" s="545"/>
      <c r="AN23" s="550"/>
      <c r="AO23" s="550"/>
      <c r="AP23" s="548"/>
      <c r="AQ23" s="548"/>
      <c r="AR23" s="538"/>
      <c r="AS23" s="538"/>
      <c r="AT23" s="538"/>
      <c r="AU23" s="549"/>
      <c r="AV23" s="544"/>
      <c r="AW23" s="545"/>
      <c r="AX23" s="550"/>
      <c r="AY23" s="551"/>
      <c r="AZ23" s="415"/>
      <c r="BA23" s="410" t="s">
        <v>374</v>
      </c>
      <c r="BB23" s="109"/>
      <c r="BC23" s="633" t="str">
        <f t="shared" si="3"/>
        <v/>
      </c>
      <c r="BD23" s="634"/>
      <c r="BE23" s="633" t="str">
        <f t="shared" si="3"/>
        <v/>
      </c>
      <c r="BF23" s="634"/>
      <c r="BG23" s="633" t="str">
        <f t="shared" si="3"/>
        <v/>
      </c>
      <c r="BH23" s="634"/>
      <c r="BI23" s="633" t="str">
        <f t="shared" si="3"/>
        <v/>
      </c>
      <c r="BJ23" s="634"/>
      <c r="BK23" s="633" t="str">
        <f t="shared" si="4"/>
        <v/>
      </c>
      <c r="BL23" s="634"/>
      <c r="BM23" s="633" t="str">
        <f t="shared" si="5"/>
        <v/>
      </c>
      <c r="BN23" s="634"/>
      <c r="BO23" s="633" t="str">
        <f t="shared" si="6"/>
        <v/>
      </c>
      <c r="BP23" s="634"/>
      <c r="BQ23" s="633" t="str">
        <f t="shared" si="7"/>
        <v/>
      </c>
      <c r="BR23" s="634"/>
      <c r="BS23" s="633" t="str">
        <f t="shared" si="8"/>
        <v/>
      </c>
      <c r="BT23" s="634"/>
      <c r="BU23" s="633" t="str">
        <f t="shared" si="9"/>
        <v/>
      </c>
      <c r="BV23" s="634"/>
      <c r="BW23" s="633" t="str">
        <f t="shared" si="10"/>
        <v/>
      </c>
      <c r="BX23" s="634"/>
      <c r="BY23" s="633" t="str">
        <f t="shared" si="11"/>
        <v/>
      </c>
      <c r="BZ23" s="634"/>
      <c r="CA23" s="635"/>
      <c r="CB23" s="636" t="str">
        <f t="shared" si="2"/>
        <v/>
      </c>
      <c r="CC23" s="637" t="str">
        <f t="shared" si="2"/>
        <v/>
      </c>
      <c r="CD23" s="638" t="str">
        <f t="shared" si="12"/>
        <v/>
      </c>
      <c r="CE23" s="637" t="str">
        <f t="shared" si="12"/>
        <v/>
      </c>
      <c r="CF23" s="638" t="str">
        <f t="shared" si="12"/>
        <v/>
      </c>
      <c r="CG23" s="637" t="str">
        <f t="shared" si="12"/>
        <v/>
      </c>
      <c r="CH23" s="638" t="str">
        <f t="shared" si="12"/>
        <v/>
      </c>
      <c r="CI23" s="637" t="str">
        <f t="shared" si="12"/>
        <v/>
      </c>
      <c r="CJ23" s="638" t="str">
        <f t="shared" si="12"/>
        <v/>
      </c>
      <c r="CK23" s="637" t="str">
        <f t="shared" si="12"/>
        <v/>
      </c>
      <c r="CL23" s="638" t="str">
        <f t="shared" si="12"/>
        <v/>
      </c>
      <c r="CM23" s="637" t="str">
        <f t="shared" si="12"/>
        <v/>
      </c>
      <c r="CN23" s="638" t="str">
        <f t="shared" si="12"/>
        <v/>
      </c>
      <c r="CO23" s="637" t="str">
        <f t="shared" si="12"/>
        <v/>
      </c>
      <c r="CP23" s="638" t="str">
        <f t="shared" si="12"/>
        <v/>
      </c>
      <c r="CQ23" s="637" t="str">
        <f t="shared" si="12"/>
        <v/>
      </c>
      <c r="CR23" s="638" t="str">
        <f t="shared" si="12"/>
        <v/>
      </c>
      <c r="CS23" s="637" t="str">
        <f t="shared" si="12"/>
        <v/>
      </c>
      <c r="CT23" s="638" t="str">
        <f t="shared" si="13"/>
        <v/>
      </c>
      <c r="CU23" s="637" t="str">
        <f t="shared" si="13"/>
        <v/>
      </c>
      <c r="CV23" s="638" t="str">
        <f t="shared" si="13"/>
        <v/>
      </c>
      <c r="CW23" s="637" t="str">
        <f t="shared" si="13"/>
        <v/>
      </c>
      <c r="DA23" s="877" t="s">
        <v>241</v>
      </c>
      <c r="DB23" s="877"/>
      <c r="DC23" s="876" t="s">
        <v>242</v>
      </c>
      <c r="DD23" s="876"/>
    </row>
    <row r="24" spans="1:108" ht="18" customHeight="1">
      <c r="A24" s="536">
        <v>17</v>
      </c>
      <c r="B24" s="655"/>
      <c r="C24" s="538"/>
      <c r="D24" s="655"/>
      <c r="E24" s="537"/>
      <c r="F24" s="552"/>
      <c r="G24" s="553"/>
      <c r="H24" s="554"/>
      <c r="I24" s="553"/>
      <c r="J24" s="540"/>
      <c r="K24" s="540"/>
      <c r="L24" s="540"/>
      <c r="M24" s="541"/>
      <c r="N24" s="542"/>
      <c r="O24" s="538"/>
      <c r="P24" s="538"/>
      <c r="Q24" s="538"/>
      <c r="R24" s="543"/>
      <c r="S24" s="544"/>
      <c r="T24" s="545"/>
      <c r="U24" s="545"/>
      <c r="V24" s="545"/>
      <c r="W24" s="545"/>
      <c r="X24" s="546"/>
      <c r="Y24" s="547"/>
      <c r="Z24" s="548"/>
      <c r="AA24" s="548"/>
      <c r="AB24" s="538"/>
      <c r="AC24" s="538"/>
      <c r="AD24" s="538"/>
      <c r="AE24" s="538"/>
      <c r="AF24" s="549"/>
      <c r="AG24" s="549"/>
      <c r="AH24" s="544"/>
      <c r="AI24" s="544"/>
      <c r="AJ24" s="545"/>
      <c r="AK24" s="545"/>
      <c r="AL24" s="545"/>
      <c r="AM24" s="545"/>
      <c r="AN24" s="550"/>
      <c r="AO24" s="550"/>
      <c r="AP24" s="548"/>
      <c r="AQ24" s="548"/>
      <c r="AR24" s="538"/>
      <c r="AS24" s="538"/>
      <c r="AT24" s="538"/>
      <c r="AU24" s="549"/>
      <c r="AV24" s="544"/>
      <c r="AW24" s="545"/>
      <c r="AX24" s="550"/>
      <c r="AY24" s="551"/>
      <c r="AZ24" s="415"/>
      <c r="BA24" s="109"/>
      <c r="BB24" s="109"/>
      <c r="BC24" s="633" t="str">
        <f t="shared" si="3"/>
        <v/>
      </c>
      <c r="BD24" s="634"/>
      <c r="BE24" s="633" t="str">
        <f t="shared" si="3"/>
        <v/>
      </c>
      <c r="BF24" s="634"/>
      <c r="BG24" s="633" t="str">
        <f t="shared" si="3"/>
        <v/>
      </c>
      <c r="BH24" s="634"/>
      <c r="BI24" s="633" t="str">
        <f t="shared" si="3"/>
        <v/>
      </c>
      <c r="BJ24" s="634"/>
      <c r="BK24" s="633" t="str">
        <f t="shared" si="4"/>
        <v/>
      </c>
      <c r="BL24" s="634"/>
      <c r="BM24" s="633" t="str">
        <f t="shared" si="5"/>
        <v/>
      </c>
      <c r="BN24" s="634"/>
      <c r="BO24" s="633" t="str">
        <f t="shared" si="6"/>
        <v/>
      </c>
      <c r="BP24" s="634"/>
      <c r="BQ24" s="633" t="str">
        <f t="shared" si="7"/>
        <v/>
      </c>
      <c r="BR24" s="634"/>
      <c r="BS24" s="633" t="str">
        <f t="shared" si="8"/>
        <v/>
      </c>
      <c r="BT24" s="634"/>
      <c r="BU24" s="633" t="str">
        <f t="shared" si="9"/>
        <v/>
      </c>
      <c r="BV24" s="634"/>
      <c r="BW24" s="633" t="str">
        <f t="shared" si="10"/>
        <v/>
      </c>
      <c r="BX24" s="634"/>
      <c r="BY24" s="633" t="str">
        <f t="shared" si="11"/>
        <v/>
      </c>
      <c r="BZ24" s="634"/>
      <c r="CA24" s="635"/>
      <c r="CB24" s="636" t="str">
        <f t="shared" si="2"/>
        <v/>
      </c>
      <c r="CC24" s="637" t="str">
        <f t="shared" si="2"/>
        <v/>
      </c>
      <c r="CD24" s="638" t="str">
        <f t="shared" si="12"/>
        <v/>
      </c>
      <c r="CE24" s="637" t="str">
        <f t="shared" si="12"/>
        <v/>
      </c>
      <c r="CF24" s="638" t="str">
        <f t="shared" si="12"/>
        <v/>
      </c>
      <c r="CG24" s="637" t="str">
        <f t="shared" si="12"/>
        <v/>
      </c>
      <c r="CH24" s="638" t="str">
        <f t="shared" si="12"/>
        <v/>
      </c>
      <c r="CI24" s="637" t="str">
        <f t="shared" si="12"/>
        <v/>
      </c>
      <c r="CJ24" s="638" t="str">
        <f t="shared" si="12"/>
        <v/>
      </c>
      <c r="CK24" s="637" t="str">
        <f t="shared" si="12"/>
        <v/>
      </c>
      <c r="CL24" s="638" t="str">
        <f t="shared" si="12"/>
        <v/>
      </c>
      <c r="CM24" s="637" t="str">
        <f t="shared" si="12"/>
        <v/>
      </c>
      <c r="CN24" s="638" t="str">
        <f t="shared" si="12"/>
        <v/>
      </c>
      <c r="CO24" s="637" t="str">
        <f t="shared" si="12"/>
        <v/>
      </c>
      <c r="CP24" s="638" t="str">
        <f t="shared" si="12"/>
        <v/>
      </c>
      <c r="CQ24" s="637" t="str">
        <f t="shared" si="12"/>
        <v/>
      </c>
      <c r="CR24" s="638" t="str">
        <f t="shared" si="12"/>
        <v/>
      </c>
      <c r="CS24" s="637" t="str">
        <f t="shared" si="12"/>
        <v/>
      </c>
      <c r="CT24" s="638" t="str">
        <f t="shared" si="13"/>
        <v/>
      </c>
      <c r="CU24" s="637" t="str">
        <f t="shared" si="13"/>
        <v/>
      </c>
      <c r="CV24" s="638" t="str">
        <f t="shared" si="13"/>
        <v/>
      </c>
      <c r="CW24" s="637" t="str">
        <f t="shared" si="13"/>
        <v/>
      </c>
      <c r="DA24" s="877" t="s">
        <v>250</v>
      </c>
      <c r="DB24" s="877"/>
      <c r="DC24" s="876" t="s">
        <v>251</v>
      </c>
      <c r="DD24" s="876"/>
    </row>
    <row r="25" spans="1:108" ht="18" customHeight="1">
      <c r="A25" s="536">
        <v>18</v>
      </c>
      <c r="B25" s="655"/>
      <c r="C25" s="538"/>
      <c r="D25" s="655"/>
      <c r="E25" s="537"/>
      <c r="F25" s="539"/>
      <c r="G25" s="553"/>
      <c r="H25" s="554"/>
      <c r="I25" s="553"/>
      <c r="J25" s="540"/>
      <c r="K25" s="540"/>
      <c r="L25" s="540"/>
      <c r="M25" s="541"/>
      <c r="N25" s="542"/>
      <c r="O25" s="538"/>
      <c r="P25" s="538"/>
      <c r="Q25" s="538"/>
      <c r="R25" s="543"/>
      <c r="S25" s="544"/>
      <c r="T25" s="545"/>
      <c r="U25" s="545"/>
      <c r="V25" s="545"/>
      <c r="W25" s="545"/>
      <c r="X25" s="546"/>
      <c r="Y25" s="547"/>
      <c r="Z25" s="548"/>
      <c r="AA25" s="548"/>
      <c r="AB25" s="538"/>
      <c r="AC25" s="538"/>
      <c r="AD25" s="538"/>
      <c r="AE25" s="538"/>
      <c r="AF25" s="549"/>
      <c r="AG25" s="549"/>
      <c r="AH25" s="544"/>
      <c r="AI25" s="544"/>
      <c r="AJ25" s="545"/>
      <c r="AK25" s="545"/>
      <c r="AL25" s="545"/>
      <c r="AM25" s="545"/>
      <c r="AN25" s="550"/>
      <c r="AO25" s="550"/>
      <c r="AP25" s="548"/>
      <c r="AQ25" s="548"/>
      <c r="AR25" s="538"/>
      <c r="AS25" s="538"/>
      <c r="AT25" s="538"/>
      <c r="AU25" s="549"/>
      <c r="AV25" s="544"/>
      <c r="AW25" s="545"/>
      <c r="AX25" s="550"/>
      <c r="AY25" s="551"/>
      <c r="AZ25" s="415"/>
      <c r="BA25" s="109"/>
      <c r="BB25" s="109"/>
      <c r="BC25" s="633" t="str">
        <f t="shared" si="3"/>
        <v/>
      </c>
      <c r="BD25" s="634"/>
      <c r="BE25" s="633" t="str">
        <f t="shared" si="3"/>
        <v/>
      </c>
      <c r="BF25" s="634"/>
      <c r="BG25" s="633" t="str">
        <f t="shared" si="3"/>
        <v/>
      </c>
      <c r="BH25" s="634"/>
      <c r="BI25" s="633" t="str">
        <f t="shared" si="3"/>
        <v/>
      </c>
      <c r="BJ25" s="634"/>
      <c r="BK25" s="633" t="str">
        <f t="shared" si="4"/>
        <v/>
      </c>
      <c r="BL25" s="634"/>
      <c r="BM25" s="633" t="str">
        <f t="shared" si="5"/>
        <v/>
      </c>
      <c r="BN25" s="634"/>
      <c r="BO25" s="633" t="str">
        <f t="shared" si="6"/>
        <v/>
      </c>
      <c r="BP25" s="634"/>
      <c r="BQ25" s="633" t="str">
        <f t="shared" si="7"/>
        <v/>
      </c>
      <c r="BR25" s="634"/>
      <c r="BS25" s="633" t="str">
        <f t="shared" si="8"/>
        <v/>
      </c>
      <c r="BT25" s="634"/>
      <c r="BU25" s="633" t="str">
        <f t="shared" si="9"/>
        <v/>
      </c>
      <c r="BV25" s="634"/>
      <c r="BW25" s="633" t="str">
        <f t="shared" si="10"/>
        <v/>
      </c>
      <c r="BX25" s="634"/>
      <c r="BY25" s="633" t="str">
        <f t="shared" si="11"/>
        <v/>
      </c>
      <c r="BZ25" s="634"/>
      <c r="CA25" s="635"/>
      <c r="CB25" s="636" t="str">
        <f t="shared" si="2"/>
        <v/>
      </c>
      <c r="CC25" s="637" t="str">
        <f t="shared" si="2"/>
        <v/>
      </c>
      <c r="CD25" s="638" t="str">
        <f t="shared" si="12"/>
        <v/>
      </c>
      <c r="CE25" s="637" t="str">
        <f t="shared" si="12"/>
        <v/>
      </c>
      <c r="CF25" s="638" t="str">
        <f t="shared" si="12"/>
        <v/>
      </c>
      <c r="CG25" s="637" t="str">
        <f t="shared" si="12"/>
        <v/>
      </c>
      <c r="CH25" s="638" t="str">
        <f t="shared" si="12"/>
        <v/>
      </c>
      <c r="CI25" s="637" t="str">
        <f t="shared" si="12"/>
        <v/>
      </c>
      <c r="CJ25" s="638" t="str">
        <f t="shared" si="12"/>
        <v/>
      </c>
      <c r="CK25" s="637" t="str">
        <f t="shared" si="12"/>
        <v/>
      </c>
      <c r="CL25" s="638" t="str">
        <f t="shared" si="12"/>
        <v/>
      </c>
      <c r="CM25" s="637" t="str">
        <f t="shared" si="12"/>
        <v/>
      </c>
      <c r="CN25" s="638" t="str">
        <f t="shared" si="12"/>
        <v/>
      </c>
      <c r="CO25" s="637" t="str">
        <f t="shared" si="12"/>
        <v/>
      </c>
      <c r="CP25" s="638" t="str">
        <f t="shared" si="12"/>
        <v/>
      </c>
      <c r="CQ25" s="637" t="str">
        <f t="shared" si="12"/>
        <v/>
      </c>
      <c r="CR25" s="638" t="str">
        <f t="shared" si="12"/>
        <v/>
      </c>
      <c r="CS25" s="637" t="str">
        <f t="shared" si="12"/>
        <v/>
      </c>
      <c r="CT25" s="638" t="str">
        <f t="shared" si="13"/>
        <v/>
      </c>
      <c r="CU25" s="637" t="str">
        <f t="shared" si="13"/>
        <v/>
      </c>
      <c r="CV25" s="638" t="str">
        <f t="shared" si="13"/>
        <v/>
      </c>
      <c r="CW25" s="637" t="str">
        <f t="shared" si="13"/>
        <v/>
      </c>
      <c r="DA25" s="877" t="s">
        <v>243</v>
      </c>
      <c r="DB25" s="877"/>
      <c r="DC25" s="876" t="s">
        <v>244</v>
      </c>
      <c r="DD25" s="876"/>
    </row>
    <row r="26" spans="1:108" ht="18" customHeight="1">
      <c r="A26" s="536">
        <v>19</v>
      </c>
      <c r="B26" s="655"/>
      <c r="C26" s="538"/>
      <c r="D26" s="655"/>
      <c r="E26" s="537"/>
      <c r="F26" s="552"/>
      <c r="G26" s="553"/>
      <c r="H26" s="554"/>
      <c r="I26" s="553"/>
      <c r="J26" s="540"/>
      <c r="K26" s="540"/>
      <c r="L26" s="540"/>
      <c r="M26" s="541"/>
      <c r="N26" s="542"/>
      <c r="O26" s="538"/>
      <c r="P26" s="538"/>
      <c r="Q26" s="538"/>
      <c r="R26" s="543"/>
      <c r="S26" s="544"/>
      <c r="T26" s="545"/>
      <c r="U26" s="545"/>
      <c r="V26" s="545"/>
      <c r="W26" s="545"/>
      <c r="X26" s="546"/>
      <c r="Y26" s="547"/>
      <c r="Z26" s="548"/>
      <c r="AA26" s="548"/>
      <c r="AB26" s="538"/>
      <c r="AC26" s="538"/>
      <c r="AD26" s="538"/>
      <c r="AE26" s="538"/>
      <c r="AF26" s="549"/>
      <c r="AG26" s="549"/>
      <c r="AH26" s="544"/>
      <c r="AI26" s="544"/>
      <c r="AJ26" s="545"/>
      <c r="AK26" s="545"/>
      <c r="AL26" s="545"/>
      <c r="AM26" s="545"/>
      <c r="AN26" s="550"/>
      <c r="AO26" s="550"/>
      <c r="AP26" s="548"/>
      <c r="AQ26" s="548"/>
      <c r="AR26" s="538"/>
      <c r="AS26" s="538"/>
      <c r="AT26" s="538"/>
      <c r="AU26" s="549"/>
      <c r="AV26" s="544"/>
      <c r="AW26" s="545"/>
      <c r="AX26" s="550"/>
      <c r="AY26" s="551"/>
      <c r="AZ26" s="415"/>
      <c r="BA26" s="109"/>
      <c r="BB26" s="109"/>
      <c r="BC26" s="633" t="str">
        <f t="shared" si="3"/>
        <v/>
      </c>
      <c r="BD26" s="634"/>
      <c r="BE26" s="633" t="str">
        <f t="shared" si="3"/>
        <v/>
      </c>
      <c r="BF26" s="634"/>
      <c r="BG26" s="633" t="str">
        <f t="shared" si="3"/>
        <v/>
      </c>
      <c r="BH26" s="634"/>
      <c r="BI26" s="633" t="str">
        <f t="shared" si="3"/>
        <v/>
      </c>
      <c r="BJ26" s="634"/>
      <c r="BK26" s="633" t="str">
        <f t="shared" si="4"/>
        <v/>
      </c>
      <c r="BL26" s="634"/>
      <c r="BM26" s="633" t="str">
        <f t="shared" si="5"/>
        <v/>
      </c>
      <c r="BN26" s="634"/>
      <c r="BO26" s="633" t="str">
        <f t="shared" si="6"/>
        <v/>
      </c>
      <c r="BP26" s="634"/>
      <c r="BQ26" s="633" t="str">
        <f t="shared" si="7"/>
        <v/>
      </c>
      <c r="BR26" s="634"/>
      <c r="BS26" s="633" t="str">
        <f t="shared" si="8"/>
        <v/>
      </c>
      <c r="BT26" s="634"/>
      <c r="BU26" s="633" t="str">
        <f t="shared" si="9"/>
        <v/>
      </c>
      <c r="BV26" s="634"/>
      <c r="BW26" s="633" t="str">
        <f t="shared" si="10"/>
        <v/>
      </c>
      <c r="BX26" s="634"/>
      <c r="BY26" s="633" t="str">
        <f t="shared" si="11"/>
        <v/>
      </c>
      <c r="BZ26" s="634"/>
      <c r="CA26" s="635"/>
      <c r="CB26" s="636" t="str">
        <f t="shared" si="2"/>
        <v/>
      </c>
      <c r="CC26" s="637" t="str">
        <f t="shared" si="2"/>
        <v/>
      </c>
      <c r="CD26" s="638" t="str">
        <f t="shared" si="12"/>
        <v/>
      </c>
      <c r="CE26" s="637" t="str">
        <f t="shared" si="12"/>
        <v/>
      </c>
      <c r="CF26" s="638" t="str">
        <f t="shared" si="12"/>
        <v/>
      </c>
      <c r="CG26" s="637" t="str">
        <f t="shared" si="12"/>
        <v/>
      </c>
      <c r="CH26" s="638" t="str">
        <f t="shared" si="12"/>
        <v/>
      </c>
      <c r="CI26" s="637" t="str">
        <f t="shared" si="12"/>
        <v/>
      </c>
      <c r="CJ26" s="638" t="str">
        <f t="shared" si="12"/>
        <v/>
      </c>
      <c r="CK26" s="637" t="str">
        <f t="shared" si="12"/>
        <v/>
      </c>
      <c r="CL26" s="638" t="str">
        <f t="shared" si="12"/>
        <v/>
      </c>
      <c r="CM26" s="637" t="str">
        <f t="shared" si="12"/>
        <v/>
      </c>
      <c r="CN26" s="638" t="str">
        <f t="shared" si="12"/>
        <v/>
      </c>
      <c r="CO26" s="637" t="str">
        <f t="shared" si="12"/>
        <v/>
      </c>
      <c r="CP26" s="638" t="str">
        <f t="shared" si="12"/>
        <v/>
      </c>
      <c r="CQ26" s="637" t="str">
        <f t="shared" si="12"/>
        <v/>
      </c>
      <c r="CR26" s="638" t="str">
        <f t="shared" si="12"/>
        <v/>
      </c>
      <c r="CS26" s="637" t="str">
        <f t="shared" si="12"/>
        <v/>
      </c>
      <c r="CT26" s="638" t="str">
        <f t="shared" si="13"/>
        <v/>
      </c>
      <c r="CU26" s="637" t="str">
        <f t="shared" si="13"/>
        <v/>
      </c>
      <c r="CV26" s="638" t="str">
        <f t="shared" si="13"/>
        <v/>
      </c>
      <c r="CW26" s="637" t="str">
        <f t="shared" si="13"/>
        <v/>
      </c>
      <c r="DA26" s="877" t="s">
        <v>213</v>
      </c>
      <c r="DB26" s="877"/>
      <c r="DC26" s="876" t="s">
        <v>214</v>
      </c>
      <c r="DD26" s="876"/>
    </row>
    <row r="27" spans="1:108" ht="18" customHeight="1">
      <c r="A27" s="536">
        <v>20</v>
      </c>
      <c r="B27" s="655"/>
      <c r="C27" s="538"/>
      <c r="D27" s="655"/>
      <c r="E27" s="537"/>
      <c r="F27" s="552"/>
      <c r="G27" s="553"/>
      <c r="H27" s="554"/>
      <c r="I27" s="553"/>
      <c r="J27" s="540"/>
      <c r="K27" s="540"/>
      <c r="L27" s="540"/>
      <c r="M27" s="541"/>
      <c r="N27" s="542"/>
      <c r="O27" s="538"/>
      <c r="P27" s="538"/>
      <c r="Q27" s="538"/>
      <c r="R27" s="543"/>
      <c r="S27" s="544"/>
      <c r="T27" s="545"/>
      <c r="U27" s="545"/>
      <c r="V27" s="545"/>
      <c r="W27" s="545"/>
      <c r="X27" s="546"/>
      <c r="Y27" s="547"/>
      <c r="Z27" s="548"/>
      <c r="AA27" s="548"/>
      <c r="AB27" s="538"/>
      <c r="AC27" s="538"/>
      <c r="AD27" s="538"/>
      <c r="AE27" s="538"/>
      <c r="AF27" s="549"/>
      <c r="AG27" s="549"/>
      <c r="AH27" s="544"/>
      <c r="AI27" s="544"/>
      <c r="AJ27" s="545"/>
      <c r="AK27" s="545"/>
      <c r="AL27" s="545"/>
      <c r="AM27" s="545"/>
      <c r="AN27" s="550"/>
      <c r="AO27" s="550"/>
      <c r="AP27" s="548"/>
      <c r="AQ27" s="548"/>
      <c r="AR27" s="538"/>
      <c r="AS27" s="538"/>
      <c r="AT27" s="538"/>
      <c r="AU27" s="549"/>
      <c r="AV27" s="544"/>
      <c r="AW27" s="545"/>
      <c r="AX27" s="550"/>
      <c r="AY27" s="551"/>
      <c r="AZ27" s="415"/>
      <c r="BA27" s="109"/>
      <c r="BB27" s="109"/>
      <c r="BC27" s="633" t="str">
        <f t="shared" si="3"/>
        <v/>
      </c>
      <c r="BD27" s="634"/>
      <c r="BE27" s="633" t="str">
        <f t="shared" si="3"/>
        <v/>
      </c>
      <c r="BF27" s="634"/>
      <c r="BG27" s="633" t="str">
        <f t="shared" si="3"/>
        <v/>
      </c>
      <c r="BH27" s="634"/>
      <c r="BI27" s="633" t="str">
        <f t="shared" si="3"/>
        <v/>
      </c>
      <c r="BJ27" s="634"/>
      <c r="BK27" s="633" t="str">
        <f t="shared" si="4"/>
        <v/>
      </c>
      <c r="BL27" s="634"/>
      <c r="BM27" s="633" t="str">
        <f t="shared" si="5"/>
        <v/>
      </c>
      <c r="BN27" s="634"/>
      <c r="BO27" s="633" t="str">
        <f t="shared" si="6"/>
        <v/>
      </c>
      <c r="BP27" s="634"/>
      <c r="BQ27" s="633" t="str">
        <f t="shared" si="7"/>
        <v/>
      </c>
      <c r="BR27" s="634"/>
      <c r="BS27" s="633" t="str">
        <f t="shared" si="8"/>
        <v/>
      </c>
      <c r="BT27" s="634"/>
      <c r="BU27" s="633" t="str">
        <f t="shared" si="9"/>
        <v/>
      </c>
      <c r="BV27" s="634"/>
      <c r="BW27" s="633" t="str">
        <f t="shared" si="10"/>
        <v/>
      </c>
      <c r="BX27" s="634"/>
      <c r="BY27" s="633" t="str">
        <f t="shared" si="11"/>
        <v/>
      </c>
      <c r="BZ27" s="634"/>
      <c r="CA27" s="635"/>
      <c r="CB27" s="636" t="str">
        <f t="shared" si="2"/>
        <v/>
      </c>
      <c r="CC27" s="637" t="str">
        <f t="shared" si="2"/>
        <v/>
      </c>
      <c r="CD27" s="638" t="str">
        <f t="shared" si="12"/>
        <v/>
      </c>
      <c r="CE27" s="637" t="str">
        <f t="shared" si="12"/>
        <v/>
      </c>
      <c r="CF27" s="638" t="str">
        <f t="shared" si="12"/>
        <v/>
      </c>
      <c r="CG27" s="637" t="str">
        <f t="shared" si="12"/>
        <v/>
      </c>
      <c r="CH27" s="638" t="str">
        <f t="shared" si="12"/>
        <v/>
      </c>
      <c r="CI27" s="637" t="str">
        <f t="shared" si="12"/>
        <v/>
      </c>
      <c r="CJ27" s="638" t="str">
        <f t="shared" si="12"/>
        <v/>
      </c>
      <c r="CK27" s="637" t="str">
        <f t="shared" si="12"/>
        <v/>
      </c>
      <c r="CL27" s="638" t="str">
        <f t="shared" si="12"/>
        <v/>
      </c>
      <c r="CM27" s="637" t="str">
        <f t="shared" si="12"/>
        <v/>
      </c>
      <c r="CN27" s="638" t="str">
        <f t="shared" si="12"/>
        <v/>
      </c>
      <c r="CO27" s="637" t="str">
        <f t="shared" si="12"/>
        <v/>
      </c>
      <c r="CP27" s="638" t="str">
        <f t="shared" si="12"/>
        <v/>
      </c>
      <c r="CQ27" s="637" t="str">
        <f t="shared" si="12"/>
        <v/>
      </c>
      <c r="CR27" s="638" t="str">
        <f t="shared" si="12"/>
        <v/>
      </c>
      <c r="CS27" s="637" t="str">
        <f t="shared" si="12"/>
        <v/>
      </c>
      <c r="CT27" s="638" t="str">
        <f t="shared" si="13"/>
        <v/>
      </c>
      <c r="CU27" s="637" t="str">
        <f t="shared" si="13"/>
        <v/>
      </c>
      <c r="CV27" s="638" t="str">
        <f t="shared" si="13"/>
        <v/>
      </c>
      <c r="CW27" s="637" t="str">
        <f t="shared" si="13"/>
        <v/>
      </c>
      <c r="DA27" s="877" t="s">
        <v>269</v>
      </c>
      <c r="DB27" s="877"/>
      <c r="DC27" s="876" t="s">
        <v>236</v>
      </c>
      <c r="DD27" s="876"/>
    </row>
    <row r="28" spans="1:108" ht="18" customHeight="1">
      <c r="A28" s="135">
        <v>21</v>
      </c>
      <c r="B28" s="655"/>
      <c r="C28" s="133"/>
      <c r="D28" s="656"/>
      <c r="E28" s="413"/>
      <c r="F28" s="555"/>
      <c r="G28" s="300"/>
      <c r="H28" s="301"/>
      <c r="I28" s="300"/>
      <c r="J28" s="423"/>
      <c r="K28" s="423"/>
      <c r="L28" s="423"/>
      <c r="M28" s="423"/>
      <c r="N28" s="423"/>
      <c r="O28" s="132"/>
      <c r="P28" s="132"/>
      <c r="Q28" s="132"/>
      <c r="R28" s="132"/>
      <c r="S28" s="132"/>
      <c r="T28" s="426"/>
      <c r="U28" s="423"/>
      <c r="V28" s="423"/>
      <c r="W28" s="423"/>
      <c r="X28" s="423"/>
      <c r="Y28" s="426"/>
      <c r="Z28" s="423"/>
      <c r="AA28" s="423"/>
      <c r="AB28" s="132"/>
      <c r="AC28" s="132"/>
      <c r="AD28" s="132"/>
      <c r="AE28" s="132"/>
      <c r="AF28" s="132"/>
      <c r="AG28" s="132"/>
      <c r="AH28" s="132"/>
      <c r="AI28" s="132"/>
      <c r="AJ28" s="423"/>
      <c r="AK28" s="423"/>
      <c r="AL28" s="423"/>
      <c r="AM28" s="423"/>
      <c r="AN28" s="423"/>
      <c r="AO28" s="423"/>
      <c r="AP28" s="423"/>
      <c r="AQ28" s="423"/>
      <c r="AR28" s="132"/>
      <c r="AS28" s="132"/>
      <c r="AT28" s="132"/>
      <c r="AU28" s="132"/>
      <c r="AV28" s="132"/>
      <c r="AW28" s="423"/>
      <c r="AX28" s="423"/>
      <c r="AY28" s="427"/>
      <c r="AZ28" s="415"/>
      <c r="BA28" s="109"/>
      <c r="BB28" s="109"/>
      <c r="BC28" s="633" t="str">
        <f t="shared" si="3"/>
        <v/>
      </c>
      <c r="BD28" s="634"/>
      <c r="BE28" s="633" t="str">
        <f t="shared" si="3"/>
        <v/>
      </c>
      <c r="BF28" s="634"/>
      <c r="BG28" s="633" t="str">
        <f t="shared" si="3"/>
        <v/>
      </c>
      <c r="BH28" s="634"/>
      <c r="BI28" s="633" t="str">
        <f t="shared" si="3"/>
        <v/>
      </c>
      <c r="BJ28" s="634"/>
      <c r="BK28" s="633" t="str">
        <f t="shared" si="4"/>
        <v/>
      </c>
      <c r="BL28" s="634"/>
      <c r="BM28" s="633" t="str">
        <f t="shared" si="5"/>
        <v/>
      </c>
      <c r="BN28" s="634"/>
      <c r="BO28" s="633" t="str">
        <f t="shared" si="6"/>
        <v/>
      </c>
      <c r="BP28" s="634"/>
      <c r="BQ28" s="633" t="str">
        <f t="shared" si="7"/>
        <v/>
      </c>
      <c r="BR28" s="634"/>
      <c r="BS28" s="633" t="str">
        <f t="shared" si="8"/>
        <v/>
      </c>
      <c r="BT28" s="634"/>
      <c r="BU28" s="633" t="str">
        <f t="shared" si="9"/>
        <v/>
      </c>
      <c r="BV28" s="634"/>
      <c r="BW28" s="633" t="str">
        <f t="shared" si="10"/>
        <v/>
      </c>
      <c r="BX28" s="634"/>
      <c r="BY28" s="633" t="str">
        <f t="shared" si="11"/>
        <v/>
      </c>
      <c r="BZ28" s="634"/>
      <c r="CA28" s="635"/>
      <c r="CB28" s="636" t="str">
        <f t="shared" si="2"/>
        <v/>
      </c>
      <c r="CC28" s="637" t="str">
        <f t="shared" si="2"/>
        <v/>
      </c>
      <c r="CD28" s="638" t="str">
        <f t="shared" si="12"/>
        <v/>
      </c>
      <c r="CE28" s="637" t="str">
        <f t="shared" si="12"/>
        <v/>
      </c>
      <c r="CF28" s="638" t="str">
        <f t="shared" si="12"/>
        <v/>
      </c>
      <c r="CG28" s="637" t="str">
        <f t="shared" si="12"/>
        <v/>
      </c>
      <c r="CH28" s="638" t="str">
        <f t="shared" si="12"/>
        <v/>
      </c>
      <c r="CI28" s="637" t="str">
        <f t="shared" si="12"/>
        <v/>
      </c>
      <c r="CJ28" s="638" t="str">
        <f t="shared" si="12"/>
        <v/>
      </c>
      <c r="CK28" s="637" t="str">
        <f t="shared" si="12"/>
        <v/>
      </c>
      <c r="CL28" s="638" t="str">
        <f t="shared" si="12"/>
        <v/>
      </c>
      <c r="CM28" s="637" t="str">
        <f t="shared" si="12"/>
        <v/>
      </c>
      <c r="CN28" s="638" t="str">
        <f t="shared" si="12"/>
        <v/>
      </c>
      <c r="CO28" s="637" t="str">
        <f t="shared" si="12"/>
        <v/>
      </c>
      <c r="CP28" s="638" t="str">
        <f t="shared" si="12"/>
        <v/>
      </c>
      <c r="CQ28" s="637" t="str">
        <f t="shared" si="12"/>
        <v/>
      </c>
      <c r="CR28" s="638" t="str">
        <f t="shared" si="12"/>
        <v/>
      </c>
      <c r="CS28" s="637" t="str">
        <f t="shared" si="12"/>
        <v/>
      </c>
      <c r="CT28" s="638" t="str">
        <f t="shared" si="13"/>
        <v/>
      </c>
      <c r="CU28" s="637" t="str">
        <f t="shared" si="13"/>
        <v/>
      </c>
      <c r="CV28" s="638" t="str">
        <f t="shared" si="13"/>
        <v/>
      </c>
      <c r="CW28" s="637" t="str">
        <f t="shared" si="13"/>
        <v/>
      </c>
      <c r="DA28" s="877" t="s">
        <v>154</v>
      </c>
      <c r="DB28" s="877"/>
      <c r="DC28" s="876" t="s">
        <v>245</v>
      </c>
      <c r="DD28" s="876"/>
    </row>
    <row r="29" spans="1:108" ht="18" customHeight="1">
      <c r="A29" s="135">
        <v>22</v>
      </c>
      <c r="B29" s="655"/>
      <c r="C29" s="133"/>
      <c r="D29" s="656"/>
      <c r="E29" s="413"/>
      <c r="F29" s="555"/>
      <c r="G29" s="300"/>
      <c r="H29" s="301"/>
      <c r="I29" s="300"/>
      <c r="J29" s="423"/>
      <c r="K29" s="423"/>
      <c r="L29" s="423"/>
      <c r="M29" s="423"/>
      <c r="N29" s="423"/>
      <c r="O29" s="132"/>
      <c r="P29" s="132"/>
      <c r="Q29" s="132"/>
      <c r="R29" s="132"/>
      <c r="S29" s="132"/>
      <c r="T29" s="426"/>
      <c r="U29" s="423"/>
      <c r="V29" s="423"/>
      <c r="W29" s="423"/>
      <c r="X29" s="423"/>
      <c r="Y29" s="426"/>
      <c r="Z29" s="423"/>
      <c r="AA29" s="423"/>
      <c r="AB29" s="132"/>
      <c r="AC29" s="132"/>
      <c r="AD29" s="132"/>
      <c r="AE29" s="132"/>
      <c r="AF29" s="132"/>
      <c r="AG29" s="132"/>
      <c r="AH29" s="132"/>
      <c r="AI29" s="132"/>
      <c r="AJ29" s="423"/>
      <c r="AK29" s="423"/>
      <c r="AL29" s="423"/>
      <c r="AM29" s="423"/>
      <c r="AN29" s="423"/>
      <c r="AO29" s="423"/>
      <c r="AP29" s="423"/>
      <c r="AQ29" s="423"/>
      <c r="AR29" s="132"/>
      <c r="AS29" s="132"/>
      <c r="AT29" s="132"/>
      <c r="AU29" s="132"/>
      <c r="AV29" s="132"/>
      <c r="AW29" s="423"/>
      <c r="AX29" s="423"/>
      <c r="AY29" s="427"/>
      <c r="AZ29" s="415"/>
      <c r="BA29" s="109"/>
      <c r="BB29" s="109"/>
      <c r="BC29" s="633" t="str">
        <f t="shared" si="3"/>
        <v/>
      </c>
      <c r="BD29" s="634"/>
      <c r="BE29" s="633" t="str">
        <f t="shared" si="3"/>
        <v/>
      </c>
      <c r="BF29" s="634"/>
      <c r="BG29" s="633" t="str">
        <f t="shared" si="3"/>
        <v/>
      </c>
      <c r="BH29" s="634"/>
      <c r="BI29" s="633" t="str">
        <f t="shared" si="3"/>
        <v/>
      </c>
      <c r="BJ29" s="634"/>
      <c r="BK29" s="633" t="str">
        <f t="shared" si="4"/>
        <v/>
      </c>
      <c r="BL29" s="634"/>
      <c r="BM29" s="633" t="str">
        <f t="shared" si="5"/>
        <v/>
      </c>
      <c r="BN29" s="634"/>
      <c r="BO29" s="633" t="str">
        <f t="shared" si="6"/>
        <v/>
      </c>
      <c r="BP29" s="634"/>
      <c r="BQ29" s="633" t="str">
        <f t="shared" si="7"/>
        <v/>
      </c>
      <c r="BR29" s="634"/>
      <c r="BS29" s="633" t="str">
        <f t="shared" si="8"/>
        <v/>
      </c>
      <c r="BT29" s="634"/>
      <c r="BU29" s="633" t="str">
        <f t="shared" si="9"/>
        <v/>
      </c>
      <c r="BV29" s="634"/>
      <c r="BW29" s="633" t="str">
        <f t="shared" si="10"/>
        <v/>
      </c>
      <c r="BX29" s="634"/>
      <c r="BY29" s="633" t="str">
        <f t="shared" si="11"/>
        <v/>
      </c>
      <c r="BZ29" s="634"/>
      <c r="CA29" s="635"/>
      <c r="CB29" s="636" t="str">
        <f t="shared" si="2"/>
        <v/>
      </c>
      <c r="CC29" s="637" t="str">
        <f t="shared" si="2"/>
        <v/>
      </c>
      <c r="CD29" s="638" t="str">
        <f t="shared" si="12"/>
        <v/>
      </c>
      <c r="CE29" s="637" t="str">
        <f t="shared" si="12"/>
        <v/>
      </c>
      <c r="CF29" s="638" t="str">
        <f t="shared" si="12"/>
        <v/>
      </c>
      <c r="CG29" s="637" t="str">
        <f t="shared" si="12"/>
        <v/>
      </c>
      <c r="CH29" s="638" t="str">
        <f t="shared" si="12"/>
        <v/>
      </c>
      <c r="CI29" s="637" t="str">
        <f t="shared" si="12"/>
        <v/>
      </c>
      <c r="CJ29" s="638" t="str">
        <f t="shared" si="12"/>
        <v/>
      </c>
      <c r="CK29" s="637" t="str">
        <f t="shared" si="12"/>
        <v/>
      </c>
      <c r="CL29" s="638" t="str">
        <f t="shared" si="12"/>
        <v/>
      </c>
      <c r="CM29" s="637" t="str">
        <f t="shared" si="12"/>
        <v/>
      </c>
      <c r="CN29" s="638" t="str">
        <f t="shared" si="12"/>
        <v/>
      </c>
      <c r="CO29" s="637" t="str">
        <f t="shared" si="12"/>
        <v/>
      </c>
      <c r="CP29" s="638" t="str">
        <f t="shared" si="12"/>
        <v/>
      </c>
      <c r="CQ29" s="637" t="str">
        <f t="shared" si="12"/>
        <v/>
      </c>
      <c r="CR29" s="638" t="str">
        <f t="shared" si="12"/>
        <v/>
      </c>
      <c r="CS29" s="637" t="str">
        <f t="shared" si="12"/>
        <v/>
      </c>
      <c r="CT29" s="638" t="str">
        <f t="shared" si="13"/>
        <v/>
      </c>
      <c r="CU29" s="637" t="str">
        <f t="shared" si="13"/>
        <v/>
      </c>
      <c r="CV29" s="638" t="str">
        <f t="shared" si="13"/>
        <v/>
      </c>
      <c r="CW29" s="637" t="str">
        <f t="shared" si="13"/>
        <v/>
      </c>
      <c r="DA29" s="877" t="s">
        <v>149</v>
      </c>
      <c r="DB29" s="877"/>
      <c r="DC29" s="876" t="s">
        <v>263</v>
      </c>
      <c r="DD29" s="876"/>
    </row>
    <row r="30" spans="1:108" ht="18" customHeight="1">
      <c r="A30" s="135">
        <v>23</v>
      </c>
      <c r="B30" s="655"/>
      <c r="C30" s="133"/>
      <c r="D30" s="656"/>
      <c r="E30" s="413"/>
      <c r="F30" s="555"/>
      <c r="G30" s="300"/>
      <c r="H30" s="301"/>
      <c r="I30" s="300"/>
      <c r="J30" s="423"/>
      <c r="K30" s="423"/>
      <c r="L30" s="423"/>
      <c r="M30" s="423"/>
      <c r="N30" s="423"/>
      <c r="O30" s="132"/>
      <c r="P30" s="132"/>
      <c r="Q30" s="132"/>
      <c r="R30" s="132"/>
      <c r="S30" s="132"/>
      <c r="T30" s="426"/>
      <c r="U30" s="423"/>
      <c r="V30" s="423"/>
      <c r="W30" s="423"/>
      <c r="X30" s="423"/>
      <c r="Y30" s="426"/>
      <c r="Z30" s="423"/>
      <c r="AA30" s="423"/>
      <c r="AB30" s="132"/>
      <c r="AC30" s="132"/>
      <c r="AD30" s="132"/>
      <c r="AE30" s="132"/>
      <c r="AF30" s="132"/>
      <c r="AG30" s="132"/>
      <c r="AH30" s="132"/>
      <c r="AI30" s="132"/>
      <c r="AJ30" s="423"/>
      <c r="AK30" s="423"/>
      <c r="AL30" s="423"/>
      <c r="AM30" s="423"/>
      <c r="AN30" s="423"/>
      <c r="AO30" s="423"/>
      <c r="AP30" s="423"/>
      <c r="AQ30" s="423"/>
      <c r="AR30" s="132"/>
      <c r="AS30" s="132"/>
      <c r="AT30" s="132"/>
      <c r="AU30" s="132"/>
      <c r="AV30" s="132"/>
      <c r="AW30" s="423"/>
      <c r="AX30" s="423"/>
      <c r="AY30" s="427"/>
      <c r="AZ30" s="415"/>
      <c r="BA30" s="109"/>
      <c r="BB30" s="109"/>
      <c r="BC30" s="633" t="str">
        <f t="shared" si="3"/>
        <v/>
      </c>
      <c r="BD30" s="634"/>
      <c r="BE30" s="633" t="str">
        <f t="shared" si="3"/>
        <v/>
      </c>
      <c r="BF30" s="634"/>
      <c r="BG30" s="633" t="str">
        <f t="shared" si="3"/>
        <v/>
      </c>
      <c r="BH30" s="634"/>
      <c r="BI30" s="633" t="str">
        <f t="shared" si="3"/>
        <v/>
      </c>
      <c r="BJ30" s="634"/>
      <c r="BK30" s="633" t="str">
        <f t="shared" si="4"/>
        <v/>
      </c>
      <c r="BL30" s="634"/>
      <c r="BM30" s="633" t="str">
        <f t="shared" si="5"/>
        <v/>
      </c>
      <c r="BN30" s="634"/>
      <c r="BO30" s="633" t="str">
        <f t="shared" si="6"/>
        <v/>
      </c>
      <c r="BP30" s="634"/>
      <c r="BQ30" s="633" t="str">
        <f t="shared" si="7"/>
        <v/>
      </c>
      <c r="BR30" s="634"/>
      <c r="BS30" s="633" t="str">
        <f t="shared" si="8"/>
        <v/>
      </c>
      <c r="BT30" s="634"/>
      <c r="BU30" s="633" t="str">
        <f t="shared" si="9"/>
        <v/>
      </c>
      <c r="BV30" s="634"/>
      <c r="BW30" s="633" t="str">
        <f t="shared" si="10"/>
        <v/>
      </c>
      <c r="BX30" s="634"/>
      <c r="BY30" s="633" t="str">
        <f t="shared" si="11"/>
        <v/>
      </c>
      <c r="BZ30" s="634"/>
      <c r="CA30" s="635"/>
      <c r="CB30" s="636" t="str">
        <f t="shared" si="2"/>
        <v/>
      </c>
      <c r="CC30" s="637" t="str">
        <f t="shared" si="2"/>
        <v/>
      </c>
      <c r="CD30" s="638" t="str">
        <f t="shared" si="12"/>
        <v/>
      </c>
      <c r="CE30" s="637" t="str">
        <f t="shared" si="12"/>
        <v/>
      </c>
      <c r="CF30" s="638" t="str">
        <f t="shared" si="12"/>
        <v/>
      </c>
      <c r="CG30" s="637" t="str">
        <f t="shared" si="12"/>
        <v/>
      </c>
      <c r="CH30" s="638" t="str">
        <f t="shared" si="12"/>
        <v/>
      </c>
      <c r="CI30" s="637" t="str">
        <f t="shared" si="12"/>
        <v/>
      </c>
      <c r="CJ30" s="638" t="str">
        <f t="shared" si="12"/>
        <v/>
      </c>
      <c r="CK30" s="637" t="str">
        <f t="shared" si="12"/>
        <v/>
      </c>
      <c r="CL30" s="638" t="str">
        <f t="shared" si="12"/>
        <v/>
      </c>
      <c r="CM30" s="637" t="str">
        <f t="shared" si="12"/>
        <v/>
      </c>
      <c r="CN30" s="638" t="str">
        <f t="shared" si="12"/>
        <v/>
      </c>
      <c r="CO30" s="637" t="str">
        <f t="shared" si="12"/>
        <v/>
      </c>
      <c r="CP30" s="638" t="str">
        <f t="shared" si="12"/>
        <v/>
      </c>
      <c r="CQ30" s="637" t="str">
        <f t="shared" si="12"/>
        <v/>
      </c>
      <c r="CR30" s="638" t="str">
        <f t="shared" si="12"/>
        <v/>
      </c>
      <c r="CS30" s="637" t="str">
        <f t="shared" si="12"/>
        <v/>
      </c>
      <c r="CT30" s="638" t="str">
        <f t="shared" si="13"/>
        <v/>
      </c>
      <c r="CU30" s="637" t="str">
        <f t="shared" si="13"/>
        <v/>
      </c>
      <c r="CV30" s="638" t="str">
        <f t="shared" si="13"/>
        <v/>
      </c>
      <c r="CW30" s="637" t="str">
        <f t="shared" si="13"/>
        <v/>
      </c>
      <c r="DA30" s="877" t="s">
        <v>228</v>
      </c>
      <c r="DB30" s="877"/>
      <c r="DC30" s="876" t="s">
        <v>229</v>
      </c>
      <c r="DD30" s="876"/>
    </row>
    <row r="31" spans="1:108" ht="18" customHeight="1">
      <c r="A31" s="135">
        <v>24</v>
      </c>
      <c r="B31" s="655"/>
      <c r="C31" s="133"/>
      <c r="D31" s="656"/>
      <c r="E31" s="413"/>
      <c r="F31" s="555"/>
      <c r="G31" s="300"/>
      <c r="H31" s="301"/>
      <c r="I31" s="300"/>
      <c r="J31" s="423"/>
      <c r="K31" s="423"/>
      <c r="L31" s="423"/>
      <c r="M31" s="423"/>
      <c r="N31" s="423"/>
      <c r="O31" s="132"/>
      <c r="P31" s="132"/>
      <c r="Q31" s="132"/>
      <c r="R31" s="132"/>
      <c r="S31" s="132"/>
      <c r="T31" s="426"/>
      <c r="U31" s="423"/>
      <c r="V31" s="423"/>
      <c r="W31" s="423"/>
      <c r="X31" s="423"/>
      <c r="Y31" s="426"/>
      <c r="Z31" s="423"/>
      <c r="AA31" s="423"/>
      <c r="AB31" s="132"/>
      <c r="AC31" s="132"/>
      <c r="AD31" s="132"/>
      <c r="AE31" s="132"/>
      <c r="AF31" s="132"/>
      <c r="AG31" s="132"/>
      <c r="AH31" s="132"/>
      <c r="AI31" s="132"/>
      <c r="AJ31" s="423"/>
      <c r="AK31" s="423"/>
      <c r="AL31" s="423"/>
      <c r="AM31" s="423"/>
      <c r="AN31" s="423"/>
      <c r="AO31" s="423"/>
      <c r="AP31" s="423"/>
      <c r="AQ31" s="423"/>
      <c r="AR31" s="132"/>
      <c r="AS31" s="132"/>
      <c r="AT31" s="132"/>
      <c r="AU31" s="132"/>
      <c r="AV31" s="132"/>
      <c r="AW31" s="423"/>
      <c r="AX31" s="423"/>
      <c r="AY31" s="427"/>
      <c r="AZ31" s="415"/>
      <c r="BA31" s="109"/>
      <c r="BB31" s="109"/>
      <c r="BC31" s="633" t="str">
        <f t="shared" si="3"/>
        <v/>
      </c>
      <c r="BD31" s="634"/>
      <c r="BE31" s="633" t="str">
        <f t="shared" si="3"/>
        <v/>
      </c>
      <c r="BF31" s="634"/>
      <c r="BG31" s="633" t="str">
        <f t="shared" si="3"/>
        <v/>
      </c>
      <c r="BH31" s="634"/>
      <c r="BI31" s="633" t="str">
        <f t="shared" si="3"/>
        <v/>
      </c>
      <c r="BJ31" s="634"/>
      <c r="BK31" s="633" t="str">
        <f t="shared" si="4"/>
        <v/>
      </c>
      <c r="BL31" s="634"/>
      <c r="BM31" s="633" t="str">
        <f t="shared" si="5"/>
        <v/>
      </c>
      <c r="BN31" s="634"/>
      <c r="BO31" s="633" t="str">
        <f t="shared" si="6"/>
        <v/>
      </c>
      <c r="BP31" s="634"/>
      <c r="BQ31" s="633" t="str">
        <f t="shared" si="7"/>
        <v/>
      </c>
      <c r="BR31" s="634"/>
      <c r="BS31" s="633" t="str">
        <f t="shared" si="8"/>
        <v/>
      </c>
      <c r="BT31" s="634"/>
      <c r="BU31" s="633" t="str">
        <f t="shared" si="9"/>
        <v/>
      </c>
      <c r="BV31" s="634"/>
      <c r="BW31" s="633" t="str">
        <f t="shared" si="10"/>
        <v/>
      </c>
      <c r="BX31" s="634"/>
      <c r="BY31" s="633" t="str">
        <f t="shared" si="11"/>
        <v/>
      </c>
      <c r="BZ31" s="634"/>
      <c r="CA31" s="635"/>
      <c r="CB31" s="636" t="str">
        <f t="shared" si="2"/>
        <v/>
      </c>
      <c r="CC31" s="637" t="str">
        <f t="shared" si="2"/>
        <v/>
      </c>
      <c r="CD31" s="638" t="str">
        <f t="shared" si="12"/>
        <v/>
      </c>
      <c r="CE31" s="637" t="str">
        <f t="shared" si="12"/>
        <v/>
      </c>
      <c r="CF31" s="638" t="str">
        <f t="shared" si="12"/>
        <v/>
      </c>
      <c r="CG31" s="637" t="str">
        <f t="shared" si="12"/>
        <v/>
      </c>
      <c r="CH31" s="638" t="str">
        <f t="shared" si="12"/>
        <v/>
      </c>
      <c r="CI31" s="637" t="str">
        <f t="shared" si="12"/>
        <v/>
      </c>
      <c r="CJ31" s="638" t="str">
        <f t="shared" si="12"/>
        <v/>
      </c>
      <c r="CK31" s="637" t="str">
        <f t="shared" si="12"/>
        <v/>
      </c>
      <c r="CL31" s="638" t="str">
        <f t="shared" si="12"/>
        <v/>
      </c>
      <c r="CM31" s="637" t="str">
        <f t="shared" si="12"/>
        <v/>
      </c>
      <c r="CN31" s="638" t="str">
        <f t="shared" si="12"/>
        <v/>
      </c>
      <c r="CO31" s="637" t="str">
        <f t="shared" si="12"/>
        <v/>
      </c>
      <c r="CP31" s="638" t="str">
        <f t="shared" si="12"/>
        <v/>
      </c>
      <c r="CQ31" s="637" t="str">
        <f t="shared" si="12"/>
        <v/>
      </c>
      <c r="CR31" s="638" t="str">
        <f t="shared" si="12"/>
        <v/>
      </c>
      <c r="CS31" s="637" t="str">
        <f t="shared" si="12"/>
        <v/>
      </c>
      <c r="CT31" s="638" t="str">
        <f t="shared" si="13"/>
        <v/>
      </c>
      <c r="CU31" s="637" t="str">
        <f t="shared" si="13"/>
        <v/>
      </c>
      <c r="CV31" s="638" t="str">
        <f t="shared" si="13"/>
        <v/>
      </c>
      <c r="CW31" s="637" t="str">
        <f t="shared" si="13"/>
        <v/>
      </c>
      <c r="DA31" s="877" t="s">
        <v>209</v>
      </c>
      <c r="DB31" s="877"/>
      <c r="DC31" s="876" t="s">
        <v>210</v>
      </c>
      <c r="DD31" s="876"/>
    </row>
    <row r="32" spans="1:108" ht="18" customHeight="1">
      <c r="A32" s="135">
        <v>25</v>
      </c>
      <c r="B32" s="655"/>
      <c r="C32" s="133"/>
      <c r="D32" s="656"/>
      <c r="E32" s="413"/>
      <c r="F32" s="555"/>
      <c r="G32" s="300"/>
      <c r="H32" s="301"/>
      <c r="I32" s="300"/>
      <c r="J32" s="423"/>
      <c r="K32" s="423"/>
      <c r="L32" s="423"/>
      <c r="M32" s="423"/>
      <c r="N32" s="423"/>
      <c r="O32" s="132"/>
      <c r="P32" s="132"/>
      <c r="Q32" s="132"/>
      <c r="R32" s="132"/>
      <c r="S32" s="132"/>
      <c r="T32" s="426"/>
      <c r="U32" s="423"/>
      <c r="V32" s="423"/>
      <c r="W32" s="423"/>
      <c r="X32" s="423"/>
      <c r="Y32" s="426"/>
      <c r="Z32" s="423"/>
      <c r="AA32" s="423"/>
      <c r="AB32" s="132"/>
      <c r="AC32" s="132"/>
      <c r="AD32" s="132"/>
      <c r="AE32" s="132"/>
      <c r="AF32" s="132"/>
      <c r="AG32" s="132"/>
      <c r="AH32" s="132"/>
      <c r="AI32" s="132"/>
      <c r="AJ32" s="423"/>
      <c r="AK32" s="423"/>
      <c r="AL32" s="423"/>
      <c r="AM32" s="423"/>
      <c r="AN32" s="423"/>
      <c r="AO32" s="423"/>
      <c r="AP32" s="423"/>
      <c r="AQ32" s="423"/>
      <c r="AR32" s="132"/>
      <c r="AS32" s="132"/>
      <c r="AT32" s="132"/>
      <c r="AU32" s="132"/>
      <c r="AV32" s="132"/>
      <c r="AW32" s="423"/>
      <c r="AX32" s="423"/>
      <c r="AY32" s="427"/>
      <c r="AZ32" s="415"/>
      <c r="BA32" s="109"/>
      <c r="BB32" s="109"/>
      <c r="BC32" s="633" t="str">
        <f t="shared" si="3"/>
        <v/>
      </c>
      <c r="BD32" s="634"/>
      <c r="BE32" s="633" t="str">
        <f t="shared" si="3"/>
        <v/>
      </c>
      <c r="BF32" s="634"/>
      <c r="BG32" s="633" t="str">
        <f t="shared" si="3"/>
        <v/>
      </c>
      <c r="BH32" s="634"/>
      <c r="BI32" s="633" t="str">
        <f t="shared" si="3"/>
        <v/>
      </c>
      <c r="BJ32" s="634"/>
      <c r="BK32" s="633" t="str">
        <f t="shared" si="4"/>
        <v/>
      </c>
      <c r="BL32" s="634"/>
      <c r="BM32" s="633" t="str">
        <f t="shared" si="5"/>
        <v/>
      </c>
      <c r="BN32" s="634"/>
      <c r="BO32" s="633" t="str">
        <f t="shared" si="6"/>
        <v/>
      </c>
      <c r="BP32" s="634"/>
      <c r="BQ32" s="633" t="str">
        <f t="shared" si="7"/>
        <v/>
      </c>
      <c r="BR32" s="634"/>
      <c r="BS32" s="633" t="str">
        <f t="shared" si="8"/>
        <v/>
      </c>
      <c r="BT32" s="634"/>
      <c r="BU32" s="633" t="str">
        <f t="shared" si="9"/>
        <v/>
      </c>
      <c r="BV32" s="634"/>
      <c r="BW32" s="633" t="str">
        <f t="shared" si="10"/>
        <v/>
      </c>
      <c r="BX32" s="634"/>
      <c r="BY32" s="633" t="str">
        <f t="shared" si="11"/>
        <v/>
      </c>
      <c r="BZ32" s="634"/>
      <c r="CA32" s="635"/>
      <c r="CB32" s="636" t="str">
        <f t="shared" si="2"/>
        <v/>
      </c>
      <c r="CC32" s="637" t="str">
        <f t="shared" si="2"/>
        <v/>
      </c>
      <c r="CD32" s="638" t="str">
        <f t="shared" si="12"/>
        <v/>
      </c>
      <c r="CE32" s="637" t="str">
        <f t="shared" si="12"/>
        <v/>
      </c>
      <c r="CF32" s="638" t="str">
        <f t="shared" si="12"/>
        <v/>
      </c>
      <c r="CG32" s="637" t="str">
        <f t="shared" si="12"/>
        <v/>
      </c>
      <c r="CH32" s="638" t="str">
        <f t="shared" si="12"/>
        <v/>
      </c>
      <c r="CI32" s="637" t="str">
        <f t="shared" si="12"/>
        <v/>
      </c>
      <c r="CJ32" s="638" t="str">
        <f t="shared" si="12"/>
        <v/>
      </c>
      <c r="CK32" s="637" t="str">
        <f t="shared" si="12"/>
        <v/>
      </c>
      <c r="CL32" s="638" t="str">
        <f t="shared" si="12"/>
        <v/>
      </c>
      <c r="CM32" s="637" t="str">
        <f t="shared" si="12"/>
        <v/>
      </c>
      <c r="CN32" s="638" t="str">
        <f t="shared" si="12"/>
        <v/>
      </c>
      <c r="CO32" s="637" t="str">
        <f t="shared" si="12"/>
        <v/>
      </c>
      <c r="CP32" s="638" t="str">
        <f t="shared" si="12"/>
        <v/>
      </c>
      <c r="CQ32" s="637" t="str">
        <f t="shared" si="12"/>
        <v/>
      </c>
      <c r="CR32" s="638" t="str">
        <f t="shared" si="12"/>
        <v/>
      </c>
      <c r="CS32" s="637" t="str">
        <f t="shared" si="12"/>
        <v/>
      </c>
      <c r="CT32" s="638" t="str">
        <f t="shared" si="13"/>
        <v/>
      </c>
      <c r="CU32" s="637" t="str">
        <f t="shared" si="13"/>
        <v/>
      </c>
      <c r="CV32" s="638" t="str">
        <f t="shared" si="13"/>
        <v/>
      </c>
      <c r="CW32" s="637" t="str">
        <f t="shared" si="13"/>
        <v/>
      </c>
      <c r="DA32" s="877" t="s">
        <v>237</v>
      </c>
      <c r="DB32" s="877"/>
      <c r="DC32" s="876" t="s">
        <v>238</v>
      </c>
      <c r="DD32" s="876"/>
    </row>
    <row r="33" spans="1:108" ht="18" customHeight="1">
      <c r="A33" s="135">
        <v>26</v>
      </c>
      <c r="B33" s="655"/>
      <c r="C33" s="133"/>
      <c r="D33" s="656"/>
      <c r="E33" s="413"/>
      <c r="F33" s="555"/>
      <c r="G33" s="300"/>
      <c r="H33" s="301"/>
      <c r="I33" s="300"/>
      <c r="J33" s="423"/>
      <c r="K33" s="423"/>
      <c r="L33" s="423"/>
      <c r="M33" s="423"/>
      <c r="N33" s="423"/>
      <c r="O33" s="132"/>
      <c r="P33" s="132"/>
      <c r="Q33" s="132"/>
      <c r="R33" s="132"/>
      <c r="S33" s="132"/>
      <c r="T33" s="426"/>
      <c r="U33" s="423"/>
      <c r="V33" s="423"/>
      <c r="W33" s="423"/>
      <c r="X33" s="423"/>
      <c r="Y33" s="426"/>
      <c r="Z33" s="423"/>
      <c r="AA33" s="423"/>
      <c r="AB33" s="132"/>
      <c r="AC33" s="132"/>
      <c r="AD33" s="132"/>
      <c r="AE33" s="132"/>
      <c r="AF33" s="132"/>
      <c r="AG33" s="132"/>
      <c r="AH33" s="132"/>
      <c r="AI33" s="132"/>
      <c r="AJ33" s="423"/>
      <c r="AK33" s="423"/>
      <c r="AL33" s="423"/>
      <c r="AM33" s="423"/>
      <c r="AN33" s="423"/>
      <c r="AO33" s="423"/>
      <c r="AP33" s="423"/>
      <c r="AQ33" s="423"/>
      <c r="AR33" s="132"/>
      <c r="AS33" s="132"/>
      <c r="AT33" s="132"/>
      <c r="AU33" s="132"/>
      <c r="AV33" s="132"/>
      <c r="AW33" s="423"/>
      <c r="AX33" s="423"/>
      <c r="AY33" s="427"/>
      <c r="AZ33" s="415"/>
      <c r="BA33" s="109"/>
      <c r="BB33" s="109"/>
      <c r="BC33" s="633" t="str">
        <f t="shared" si="3"/>
        <v/>
      </c>
      <c r="BD33" s="634"/>
      <c r="BE33" s="633" t="str">
        <f t="shared" si="3"/>
        <v/>
      </c>
      <c r="BF33" s="634"/>
      <c r="BG33" s="633" t="str">
        <f t="shared" si="3"/>
        <v/>
      </c>
      <c r="BH33" s="634"/>
      <c r="BI33" s="633" t="str">
        <f t="shared" si="3"/>
        <v/>
      </c>
      <c r="BJ33" s="634"/>
      <c r="BK33" s="633" t="str">
        <f t="shared" si="4"/>
        <v/>
      </c>
      <c r="BL33" s="634"/>
      <c r="BM33" s="633" t="str">
        <f t="shared" si="5"/>
        <v/>
      </c>
      <c r="BN33" s="634"/>
      <c r="BO33" s="633" t="str">
        <f t="shared" si="6"/>
        <v/>
      </c>
      <c r="BP33" s="634"/>
      <c r="BQ33" s="633" t="str">
        <f t="shared" si="7"/>
        <v/>
      </c>
      <c r="BR33" s="634"/>
      <c r="BS33" s="633" t="str">
        <f t="shared" si="8"/>
        <v/>
      </c>
      <c r="BT33" s="634"/>
      <c r="BU33" s="633" t="str">
        <f t="shared" si="9"/>
        <v/>
      </c>
      <c r="BV33" s="634"/>
      <c r="BW33" s="633" t="str">
        <f t="shared" si="10"/>
        <v/>
      </c>
      <c r="BX33" s="634"/>
      <c r="BY33" s="633" t="str">
        <f t="shared" si="11"/>
        <v/>
      </c>
      <c r="BZ33" s="634"/>
      <c r="CA33" s="635"/>
      <c r="CB33" s="636" t="str">
        <f t="shared" si="2"/>
        <v/>
      </c>
      <c r="CC33" s="637" t="str">
        <f t="shared" si="2"/>
        <v/>
      </c>
      <c r="CD33" s="638" t="str">
        <f t="shared" si="12"/>
        <v/>
      </c>
      <c r="CE33" s="637" t="str">
        <f t="shared" si="12"/>
        <v/>
      </c>
      <c r="CF33" s="638" t="str">
        <f t="shared" si="12"/>
        <v/>
      </c>
      <c r="CG33" s="637" t="str">
        <f t="shared" si="12"/>
        <v/>
      </c>
      <c r="CH33" s="638" t="str">
        <f t="shared" si="12"/>
        <v/>
      </c>
      <c r="CI33" s="637" t="str">
        <f t="shared" si="12"/>
        <v/>
      </c>
      <c r="CJ33" s="638" t="str">
        <f t="shared" si="12"/>
        <v/>
      </c>
      <c r="CK33" s="637" t="str">
        <f t="shared" si="12"/>
        <v/>
      </c>
      <c r="CL33" s="638" t="str">
        <f t="shared" si="12"/>
        <v/>
      </c>
      <c r="CM33" s="637" t="str">
        <f t="shared" si="12"/>
        <v/>
      </c>
      <c r="CN33" s="638" t="str">
        <f t="shared" si="12"/>
        <v/>
      </c>
      <c r="CO33" s="637" t="str">
        <f t="shared" si="12"/>
        <v/>
      </c>
      <c r="CP33" s="638" t="str">
        <f t="shared" si="12"/>
        <v/>
      </c>
      <c r="CQ33" s="637" t="str">
        <f t="shared" si="12"/>
        <v/>
      </c>
      <c r="CR33" s="638" t="str">
        <f t="shared" si="12"/>
        <v/>
      </c>
      <c r="CS33" s="637" t="str">
        <f t="shared" si="12"/>
        <v/>
      </c>
      <c r="CT33" s="638" t="str">
        <f t="shared" si="13"/>
        <v/>
      </c>
      <c r="CU33" s="637" t="str">
        <f t="shared" si="13"/>
        <v/>
      </c>
      <c r="CV33" s="638" t="str">
        <f t="shared" si="13"/>
        <v/>
      </c>
      <c r="CW33" s="637" t="str">
        <f t="shared" si="13"/>
        <v/>
      </c>
      <c r="DA33" s="877" t="s">
        <v>224</v>
      </c>
      <c r="DB33" s="877"/>
      <c r="DC33" s="876" t="s">
        <v>225</v>
      </c>
      <c r="DD33" s="876"/>
    </row>
    <row r="34" spans="1:108" ht="18" customHeight="1">
      <c r="A34" s="135">
        <v>27</v>
      </c>
      <c r="B34" s="655"/>
      <c r="C34" s="133"/>
      <c r="D34" s="656"/>
      <c r="E34" s="413"/>
      <c r="F34" s="555"/>
      <c r="G34" s="300"/>
      <c r="H34" s="301"/>
      <c r="I34" s="300"/>
      <c r="J34" s="423"/>
      <c r="K34" s="423"/>
      <c r="L34" s="423"/>
      <c r="M34" s="423"/>
      <c r="N34" s="423"/>
      <c r="O34" s="132"/>
      <c r="P34" s="132"/>
      <c r="Q34" s="132"/>
      <c r="R34" s="132"/>
      <c r="S34" s="132"/>
      <c r="T34" s="426"/>
      <c r="U34" s="423"/>
      <c r="V34" s="423"/>
      <c r="W34" s="423"/>
      <c r="X34" s="423"/>
      <c r="Y34" s="426"/>
      <c r="Z34" s="423"/>
      <c r="AA34" s="423"/>
      <c r="AB34" s="132"/>
      <c r="AC34" s="132"/>
      <c r="AD34" s="132"/>
      <c r="AE34" s="132"/>
      <c r="AF34" s="132"/>
      <c r="AG34" s="132"/>
      <c r="AH34" s="132"/>
      <c r="AI34" s="132"/>
      <c r="AJ34" s="423"/>
      <c r="AK34" s="423"/>
      <c r="AL34" s="423"/>
      <c r="AM34" s="423"/>
      <c r="AN34" s="423"/>
      <c r="AO34" s="423"/>
      <c r="AP34" s="423"/>
      <c r="AQ34" s="423"/>
      <c r="AR34" s="132"/>
      <c r="AS34" s="132"/>
      <c r="AT34" s="132"/>
      <c r="AU34" s="132"/>
      <c r="AV34" s="132"/>
      <c r="AW34" s="423"/>
      <c r="AX34" s="423"/>
      <c r="AY34" s="427"/>
      <c r="AZ34" s="415"/>
      <c r="BA34" s="109"/>
      <c r="BB34" s="109"/>
      <c r="BC34" s="633" t="str">
        <f t="shared" si="3"/>
        <v/>
      </c>
      <c r="BD34" s="634"/>
      <c r="BE34" s="633" t="str">
        <f t="shared" si="3"/>
        <v/>
      </c>
      <c r="BF34" s="634"/>
      <c r="BG34" s="633" t="str">
        <f t="shared" si="3"/>
        <v/>
      </c>
      <c r="BH34" s="634"/>
      <c r="BI34" s="633" t="str">
        <f t="shared" si="3"/>
        <v/>
      </c>
      <c r="BJ34" s="634"/>
      <c r="BK34" s="633" t="str">
        <f t="shared" si="4"/>
        <v/>
      </c>
      <c r="BL34" s="634"/>
      <c r="BM34" s="633" t="str">
        <f t="shared" si="5"/>
        <v/>
      </c>
      <c r="BN34" s="634"/>
      <c r="BO34" s="633" t="str">
        <f t="shared" si="6"/>
        <v/>
      </c>
      <c r="BP34" s="634"/>
      <c r="BQ34" s="633" t="str">
        <f t="shared" si="7"/>
        <v/>
      </c>
      <c r="BR34" s="634"/>
      <c r="BS34" s="633" t="str">
        <f t="shared" si="8"/>
        <v/>
      </c>
      <c r="BT34" s="634"/>
      <c r="BU34" s="633" t="str">
        <f t="shared" si="9"/>
        <v/>
      </c>
      <c r="BV34" s="634"/>
      <c r="BW34" s="633" t="str">
        <f t="shared" si="10"/>
        <v/>
      </c>
      <c r="BX34" s="634"/>
      <c r="BY34" s="633" t="str">
        <f t="shared" si="11"/>
        <v/>
      </c>
      <c r="BZ34" s="634"/>
      <c r="CA34" s="635"/>
      <c r="CB34" s="636" t="str">
        <f t="shared" si="2"/>
        <v/>
      </c>
      <c r="CC34" s="637" t="str">
        <f t="shared" si="2"/>
        <v/>
      </c>
      <c r="CD34" s="638" t="str">
        <f t="shared" si="12"/>
        <v/>
      </c>
      <c r="CE34" s="637" t="str">
        <f t="shared" si="12"/>
        <v/>
      </c>
      <c r="CF34" s="638" t="str">
        <f t="shared" si="12"/>
        <v/>
      </c>
      <c r="CG34" s="637" t="str">
        <f t="shared" si="12"/>
        <v/>
      </c>
      <c r="CH34" s="638" t="str">
        <f t="shared" si="12"/>
        <v/>
      </c>
      <c r="CI34" s="637" t="str">
        <f t="shared" si="12"/>
        <v/>
      </c>
      <c r="CJ34" s="638" t="str">
        <f t="shared" si="12"/>
        <v/>
      </c>
      <c r="CK34" s="637" t="str">
        <f t="shared" si="12"/>
        <v/>
      </c>
      <c r="CL34" s="638" t="str">
        <f t="shared" si="12"/>
        <v/>
      </c>
      <c r="CM34" s="637" t="str">
        <f t="shared" si="12"/>
        <v/>
      </c>
      <c r="CN34" s="638" t="str">
        <f t="shared" si="12"/>
        <v/>
      </c>
      <c r="CO34" s="637" t="str">
        <f t="shared" si="12"/>
        <v/>
      </c>
      <c r="CP34" s="638" t="str">
        <f t="shared" si="12"/>
        <v/>
      </c>
      <c r="CQ34" s="637" t="str">
        <f t="shared" si="12"/>
        <v/>
      </c>
      <c r="CR34" s="638" t="str">
        <f t="shared" si="12"/>
        <v/>
      </c>
      <c r="CS34" s="637" t="str">
        <f t="shared" si="12"/>
        <v/>
      </c>
      <c r="CT34" s="638" t="str">
        <f t="shared" si="13"/>
        <v/>
      </c>
      <c r="CU34" s="637" t="str">
        <f t="shared" si="13"/>
        <v/>
      </c>
      <c r="CV34" s="638" t="str">
        <f t="shared" si="13"/>
        <v/>
      </c>
      <c r="CW34" s="637" t="str">
        <f t="shared" si="13"/>
        <v/>
      </c>
      <c r="DA34" s="877" t="s">
        <v>234</v>
      </c>
      <c r="DB34" s="877"/>
      <c r="DC34" s="876" t="s">
        <v>235</v>
      </c>
      <c r="DD34" s="876"/>
    </row>
    <row r="35" spans="1:108" ht="18" customHeight="1">
      <c r="A35" s="135">
        <v>28</v>
      </c>
      <c r="B35" s="655"/>
      <c r="C35" s="133"/>
      <c r="D35" s="656"/>
      <c r="E35" s="413"/>
      <c r="F35" s="555"/>
      <c r="G35" s="300"/>
      <c r="H35" s="301"/>
      <c r="I35" s="300"/>
      <c r="J35" s="423"/>
      <c r="K35" s="423"/>
      <c r="L35" s="423"/>
      <c r="M35" s="423"/>
      <c r="N35" s="423"/>
      <c r="O35" s="132"/>
      <c r="P35" s="132"/>
      <c r="Q35" s="132"/>
      <c r="R35" s="132"/>
      <c r="S35" s="132"/>
      <c r="T35" s="426"/>
      <c r="U35" s="423"/>
      <c r="V35" s="423"/>
      <c r="W35" s="423"/>
      <c r="X35" s="423"/>
      <c r="Y35" s="426"/>
      <c r="Z35" s="423"/>
      <c r="AA35" s="423"/>
      <c r="AB35" s="132"/>
      <c r="AC35" s="132"/>
      <c r="AD35" s="132"/>
      <c r="AE35" s="132"/>
      <c r="AF35" s="132"/>
      <c r="AG35" s="132"/>
      <c r="AH35" s="132"/>
      <c r="AI35" s="132"/>
      <c r="AJ35" s="423"/>
      <c r="AK35" s="423"/>
      <c r="AL35" s="423"/>
      <c r="AM35" s="423"/>
      <c r="AN35" s="423"/>
      <c r="AO35" s="423"/>
      <c r="AP35" s="423"/>
      <c r="AQ35" s="423"/>
      <c r="AR35" s="132"/>
      <c r="AS35" s="132"/>
      <c r="AT35" s="132"/>
      <c r="AU35" s="132"/>
      <c r="AV35" s="132"/>
      <c r="AW35" s="423"/>
      <c r="AX35" s="423"/>
      <c r="AY35" s="427"/>
      <c r="AZ35" s="415"/>
      <c r="BA35" s="109"/>
      <c r="BB35" s="109"/>
      <c r="BC35" s="633" t="str">
        <f t="shared" si="3"/>
        <v/>
      </c>
      <c r="BD35" s="634"/>
      <c r="BE35" s="633" t="str">
        <f t="shared" si="3"/>
        <v/>
      </c>
      <c r="BF35" s="634"/>
      <c r="BG35" s="633" t="str">
        <f t="shared" si="3"/>
        <v/>
      </c>
      <c r="BH35" s="634"/>
      <c r="BI35" s="633" t="str">
        <f t="shared" si="3"/>
        <v/>
      </c>
      <c r="BJ35" s="634"/>
      <c r="BK35" s="633" t="str">
        <f t="shared" si="4"/>
        <v/>
      </c>
      <c r="BL35" s="634"/>
      <c r="BM35" s="633" t="str">
        <f t="shared" si="5"/>
        <v/>
      </c>
      <c r="BN35" s="634"/>
      <c r="BO35" s="633" t="str">
        <f t="shared" si="6"/>
        <v/>
      </c>
      <c r="BP35" s="634"/>
      <c r="BQ35" s="633" t="str">
        <f t="shared" si="7"/>
        <v/>
      </c>
      <c r="BR35" s="634"/>
      <c r="BS35" s="633" t="str">
        <f t="shared" si="8"/>
        <v/>
      </c>
      <c r="BT35" s="634"/>
      <c r="BU35" s="633" t="str">
        <f t="shared" si="9"/>
        <v/>
      </c>
      <c r="BV35" s="634"/>
      <c r="BW35" s="633" t="str">
        <f t="shared" si="10"/>
        <v/>
      </c>
      <c r="BX35" s="634"/>
      <c r="BY35" s="633" t="str">
        <f t="shared" si="11"/>
        <v/>
      </c>
      <c r="BZ35" s="634"/>
      <c r="CA35" s="635"/>
      <c r="CB35" s="636" t="str">
        <f t="shared" si="2"/>
        <v/>
      </c>
      <c r="CC35" s="637" t="str">
        <f t="shared" si="2"/>
        <v/>
      </c>
      <c r="CD35" s="638" t="str">
        <f t="shared" si="12"/>
        <v/>
      </c>
      <c r="CE35" s="637" t="str">
        <f t="shared" si="12"/>
        <v/>
      </c>
      <c r="CF35" s="638" t="str">
        <f t="shared" si="12"/>
        <v/>
      </c>
      <c r="CG35" s="637" t="str">
        <f t="shared" si="12"/>
        <v/>
      </c>
      <c r="CH35" s="638" t="str">
        <f t="shared" si="12"/>
        <v/>
      </c>
      <c r="CI35" s="637" t="str">
        <f t="shared" si="12"/>
        <v/>
      </c>
      <c r="CJ35" s="638" t="str">
        <f t="shared" si="12"/>
        <v/>
      </c>
      <c r="CK35" s="637" t="str">
        <f t="shared" si="12"/>
        <v/>
      </c>
      <c r="CL35" s="638" t="str">
        <f t="shared" si="12"/>
        <v/>
      </c>
      <c r="CM35" s="637" t="str">
        <f t="shared" si="12"/>
        <v/>
      </c>
      <c r="CN35" s="638" t="str">
        <f t="shared" si="12"/>
        <v/>
      </c>
      <c r="CO35" s="637" t="str">
        <f t="shared" si="12"/>
        <v/>
      </c>
      <c r="CP35" s="638" t="str">
        <f t="shared" si="12"/>
        <v/>
      </c>
      <c r="CQ35" s="637" t="str">
        <f t="shared" si="12"/>
        <v/>
      </c>
      <c r="CR35" s="638" t="str">
        <f t="shared" si="12"/>
        <v/>
      </c>
      <c r="CS35" s="637" t="str">
        <f t="shared" si="12"/>
        <v/>
      </c>
      <c r="CT35" s="638" t="str">
        <f t="shared" si="13"/>
        <v/>
      </c>
      <c r="CU35" s="637" t="str">
        <f t="shared" si="13"/>
        <v/>
      </c>
      <c r="CV35" s="638" t="str">
        <f t="shared" si="13"/>
        <v/>
      </c>
      <c r="CW35" s="637" t="str">
        <f t="shared" si="13"/>
        <v/>
      </c>
      <c r="DA35" s="877" t="s">
        <v>270</v>
      </c>
      <c r="DB35" s="877"/>
      <c r="DC35" s="876" t="s">
        <v>271</v>
      </c>
      <c r="DD35" s="876"/>
    </row>
    <row r="36" spans="1:108" ht="18" customHeight="1">
      <c r="A36" s="135">
        <v>29</v>
      </c>
      <c r="B36" s="655"/>
      <c r="C36" s="133"/>
      <c r="D36" s="656"/>
      <c r="E36" s="414"/>
      <c r="F36" s="555"/>
      <c r="G36" s="300"/>
      <c r="H36" s="301"/>
      <c r="I36" s="300"/>
      <c r="J36" s="423"/>
      <c r="K36" s="423"/>
      <c r="L36" s="423"/>
      <c r="M36" s="423"/>
      <c r="N36" s="423"/>
      <c r="O36" s="132"/>
      <c r="P36" s="132"/>
      <c r="Q36" s="132"/>
      <c r="R36" s="132"/>
      <c r="S36" s="132"/>
      <c r="T36" s="426"/>
      <c r="U36" s="423"/>
      <c r="V36" s="423"/>
      <c r="W36" s="423"/>
      <c r="X36" s="423"/>
      <c r="Y36" s="426"/>
      <c r="Z36" s="423"/>
      <c r="AA36" s="423"/>
      <c r="AB36" s="132"/>
      <c r="AC36" s="132"/>
      <c r="AD36" s="132"/>
      <c r="AE36" s="132"/>
      <c r="AF36" s="132"/>
      <c r="AG36" s="132"/>
      <c r="AH36" s="132"/>
      <c r="AI36" s="132"/>
      <c r="AJ36" s="423"/>
      <c r="AK36" s="423"/>
      <c r="AL36" s="423"/>
      <c r="AM36" s="423"/>
      <c r="AN36" s="423"/>
      <c r="AO36" s="423"/>
      <c r="AP36" s="423"/>
      <c r="AQ36" s="423"/>
      <c r="AR36" s="132"/>
      <c r="AS36" s="132"/>
      <c r="AT36" s="132"/>
      <c r="AU36" s="132"/>
      <c r="AV36" s="132"/>
      <c r="AW36" s="423"/>
      <c r="AX36" s="423"/>
      <c r="AY36" s="427"/>
      <c r="AZ36" s="415"/>
      <c r="BA36" s="109"/>
      <c r="BB36" s="109"/>
      <c r="BC36" s="633" t="str">
        <f t="shared" si="3"/>
        <v/>
      </c>
      <c r="BD36" s="634"/>
      <c r="BE36" s="633" t="str">
        <f t="shared" si="3"/>
        <v/>
      </c>
      <c r="BF36" s="634"/>
      <c r="BG36" s="633" t="str">
        <f t="shared" si="3"/>
        <v/>
      </c>
      <c r="BH36" s="634"/>
      <c r="BI36" s="633" t="str">
        <f t="shared" si="3"/>
        <v/>
      </c>
      <c r="BJ36" s="634"/>
      <c r="BK36" s="633" t="str">
        <f t="shared" si="4"/>
        <v/>
      </c>
      <c r="BL36" s="634"/>
      <c r="BM36" s="633" t="str">
        <f t="shared" si="5"/>
        <v/>
      </c>
      <c r="BN36" s="634"/>
      <c r="BO36" s="633" t="str">
        <f t="shared" si="6"/>
        <v/>
      </c>
      <c r="BP36" s="634"/>
      <c r="BQ36" s="633" t="str">
        <f t="shared" si="7"/>
        <v/>
      </c>
      <c r="BR36" s="634"/>
      <c r="BS36" s="633" t="str">
        <f t="shared" si="8"/>
        <v/>
      </c>
      <c r="BT36" s="634"/>
      <c r="BU36" s="633" t="str">
        <f t="shared" si="9"/>
        <v/>
      </c>
      <c r="BV36" s="634"/>
      <c r="BW36" s="633" t="str">
        <f t="shared" si="10"/>
        <v/>
      </c>
      <c r="BX36" s="634"/>
      <c r="BY36" s="633" t="str">
        <f t="shared" si="11"/>
        <v/>
      </c>
      <c r="BZ36" s="634"/>
      <c r="CA36" s="635"/>
      <c r="CB36" s="636" t="str">
        <f t="shared" si="2"/>
        <v/>
      </c>
      <c r="CC36" s="637" t="str">
        <f t="shared" si="2"/>
        <v/>
      </c>
      <c r="CD36" s="638" t="str">
        <f t="shared" si="12"/>
        <v/>
      </c>
      <c r="CE36" s="637" t="str">
        <f t="shared" si="12"/>
        <v/>
      </c>
      <c r="CF36" s="638" t="str">
        <f t="shared" si="12"/>
        <v/>
      </c>
      <c r="CG36" s="637" t="str">
        <f t="shared" si="12"/>
        <v/>
      </c>
      <c r="CH36" s="638" t="str">
        <f t="shared" si="12"/>
        <v/>
      </c>
      <c r="CI36" s="637" t="str">
        <f t="shared" si="12"/>
        <v/>
      </c>
      <c r="CJ36" s="638" t="str">
        <f t="shared" si="12"/>
        <v/>
      </c>
      <c r="CK36" s="637" t="str">
        <f t="shared" si="12"/>
        <v/>
      </c>
      <c r="CL36" s="638" t="str">
        <f t="shared" si="12"/>
        <v/>
      </c>
      <c r="CM36" s="637" t="str">
        <f t="shared" si="12"/>
        <v/>
      </c>
      <c r="CN36" s="638" t="str">
        <f t="shared" si="12"/>
        <v/>
      </c>
      <c r="CO36" s="637" t="str">
        <f t="shared" si="12"/>
        <v/>
      </c>
      <c r="CP36" s="638" t="str">
        <f t="shared" si="12"/>
        <v/>
      </c>
      <c r="CQ36" s="637" t="str">
        <f t="shared" si="12"/>
        <v/>
      </c>
      <c r="CR36" s="638" t="str">
        <f t="shared" si="12"/>
        <v/>
      </c>
      <c r="CS36" s="637" t="str">
        <f t="shared" si="12"/>
        <v/>
      </c>
      <c r="CT36" s="638" t="str">
        <f t="shared" si="13"/>
        <v/>
      </c>
      <c r="CU36" s="637" t="str">
        <f t="shared" si="13"/>
        <v/>
      </c>
      <c r="CV36" s="638" t="str">
        <f t="shared" si="13"/>
        <v/>
      </c>
      <c r="CW36" s="637" t="str">
        <f t="shared" si="13"/>
        <v/>
      </c>
      <c r="DA36" s="877" t="s">
        <v>260</v>
      </c>
      <c r="DB36" s="877"/>
      <c r="DC36" s="876" t="s">
        <v>272</v>
      </c>
      <c r="DD36" s="876"/>
    </row>
    <row r="37" spans="1:108" ht="18" customHeight="1">
      <c r="A37" s="135">
        <v>30</v>
      </c>
      <c r="B37" s="655"/>
      <c r="C37" s="133"/>
      <c r="D37" s="656"/>
      <c r="E37" s="414"/>
      <c r="F37" s="555"/>
      <c r="G37" s="300"/>
      <c r="H37" s="301"/>
      <c r="I37" s="300"/>
      <c r="J37" s="423"/>
      <c r="K37" s="423"/>
      <c r="L37" s="423"/>
      <c r="M37" s="423"/>
      <c r="N37" s="423"/>
      <c r="O37" s="132"/>
      <c r="P37" s="132"/>
      <c r="Q37" s="132"/>
      <c r="R37" s="132"/>
      <c r="S37" s="132"/>
      <c r="T37" s="426"/>
      <c r="U37" s="423"/>
      <c r="V37" s="423"/>
      <c r="W37" s="423"/>
      <c r="X37" s="423"/>
      <c r="Y37" s="426"/>
      <c r="Z37" s="423"/>
      <c r="AA37" s="423"/>
      <c r="AB37" s="132"/>
      <c r="AC37" s="132"/>
      <c r="AD37" s="132"/>
      <c r="AE37" s="132"/>
      <c r="AF37" s="132"/>
      <c r="AG37" s="132"/>
      <c r="AH37" s="132"/>
      <c r="AI37" s="132"/>
      <c r="AJ37" s="423"/>
      <c r="AK37" s="423"/>
      <c r="AL37" s="423"/>
      <c r="AM37" s="423"/>
      <c r="AN37" s="423"/>
      <c r="AO37" s="423"/>
      <c r="AP37" s="423"/>
      <c r="AQ37" s="423"/>
      <c r="AR37" s="132"/>
      <c r="AS37" s="132"/>
      <c r="AT37" s="132"/>
      <c r="AU37" s="132"/>
      <c r="AV37" s="132"/>
      <c r="AW37" s="423"/>
      <c r="AX37" s="423"/>
      <c r="AY37" s="427"/>
      <c r="AZ37" s="415"/>
      <c r="BA37" s="109"/>
      <c r="BB37" s="109"/>
      <c r="BC37" s="633" t="str">
        <f t="shared" si="3"/>
        <v/>
      </c>
      <c r="BD37" s="634"/>
      <c r="BE37" s="633" t="str">
        <f t="shared" si="3"/>
        <v/>
      </c>
      <c r="BF37" s="634"/>
      <c r="BG37" s="633" t="str">
        <f t="shared" si="3"/>
        <v/>
      </c>
      <c r="BH37" s="634"/>
      <c r="BI37" s="633" t="str">
        <f t="shared" si="3"/>
        <v/>
      </c>
      <c r="BJ37" s="634"/>
      <c r="BK37" s="633" t="str">
        <f t="shared" si="4"/>
        <v/>
      </c>
      <c r="BL37" s="634"/>
      <c r="BM37" s="633" t="str">
        <f t="shared" si="5"/>
        <v/>
      </c>
      <c r="BN37" s="634"/>
      <c r="BO37" s="633" t="str">
        <f t="shared" si="6"/>
        <v/>
      </c>
      <c r="BP37" s="634"/>
      <c r="BQ37" s="633" t="str">
        <f t="shared" si="7"/>
        <v/>
      </c>
      <c r="BR37" s="634"/>
      <c r="BS37" s="633" t="str">
        <f t="shared" si="8"/>
        <v/>
      </c>
      <c r="BT37" s="634"/>
      <c r="BU37" s="633" t="str">
        <f t="shared" si="9"/>
        <v/>
      </c>
      <c r="BV37" s="634"/>
      <c r="BW37" s="633" t="str">
        <f t="shared" si="10"/>
        <v/>
      </c>
      <c r="BX37" s="634"/>
      <c r="BY37" s="633" t="str">
        <f t="shared" si="11"/>
        <v/>
      </c>
      <c r="BZ37" s="634"/>
      <c r="CA37" s="635"/>
      <c r="CB37" s="636" t="str">
        <f t="shared" si="2"/>
        <v/>
      </c>
      <c r="CC37" s="637" t="str">
        <f t="shared" si="2"/>
        <v/>
      </c>
      <c r="CD37" s="638" t="str">
        <f t="shared" si="12"/>
        <v/>
      </c>
      <c r="CE37" s="637" t="str">
        <f t="shared" si="12"/>
        <v/>
      </c>
      <c r="CF37" s="638" t="str">
        <f t="shared" si="12"/>
        <v/>
      </c>
      <c r="CG37" s="637" t="str">
        <f t="shared" si="12"/>
        <v/>
      </c>
      <c r="CH37" s="638" t="str">
        <f t="shared" si="12"/>
        <v/>
      </c>
      <c r="CI37" s="637" t="str">
        <f t="shared" si="12"/>
        <v/>
      </c>
      <c r="CJ37" s="638" t="str">
        <f t="shared" si="12"/>
        <v/>
      </c>
      <c r="CK37" s="637" t="str">
        <f t="shared" si="12"/>
        <v/>
      </c>
      <c r="CL37" s="638" t="str">
        <f t="shared" si="12"/>
        <v/>
      </c>
      <c r="CM37" s="637" t="str">
        <f t="shared" si="12"/>
        <v/>
      </c>
      <c r="CN37" s="638" t="str">
        <f t="shared" si="12"/>
        <v/>
      </c>
      <c r="CO37" s="637" t="str">
        <f t="shared" si="12"/>
        <v/>
      </c>
      <c r="CP37" s="638" t="str">
        <f t="shared" si="12"/>
        <v/>
      </c>
      <c r="CQ37" s="637" t="str">
        <f t="shared" si="12"/>
        <v/>
      </c>
      <c r="CR37" s="638" t="str">
        <f t="shared" si="12"/>
        <v/>
      </c>
      <c r="CS37" s="637" t="str">
        <f t="shared" ref="CS37:CW59" si="14">IF(BV37="","",SUM(CQ37,BV37))</f>
        <v/>
      </c>
      <c r="CT37" s="638" t="str">
        <f t="shared" si="13"/>
        <v/>
      </c>
      <c r="CU37" s="637" t="str">
        <f t="shared" si="13"/>
        <v/>
      </c>
      <c r="CV37" s="638" t="str">
        <f t="shared" si="13"/>
        <v/>
      </c>
      <c r="CW37" s="637" t="str">
        <f t="shared" si="13"/>
        <v/>
      </c>
      <c r="DA37" s="877" t="s">
        <v>259</v>
      </c>
      <c r="DB37" s="877"/>
      <c r="DC37" s="876" t="s">
        <v>273</v>
      </c>
      <c r="DD37" s="876"/>
    </row>
    <row r="38" spans="1:108" ht="18" customHeight="1">
      <c r="A38" s="135">
        <v>31</v>
      </c>
      <c r="B38" s="655"/>
      <c r="C38" s="133"/>
      <c r="D38" s="656"/>
      <c r="E38" s="414"/>
      <c r="F38" s="555"/>
      <c r="G38" s="300"/>
      <c r="H38" s="301"/>
      <c r="I38" s="300"/>
      <c r="J38" s="423"/>
      <c r="K38" s="423"/>
      <c r="L38" s="423"/>
      <c r="M38" s="423"/>
      <c r="N38" s="423"/>
      <c r="O38" s="132"/>
      <c r="P38" s="132"/>
      <c r="Q38" s="132"/>
      <c r="R38" s="132"/>
      <c r="S38" s="132"/>
      <c r="T38" s="426"/>
      <c r="U38" s="423"/>
      <c r="V38" s="423"/>
      <c r="W38" s="423"/>
      <c r="X38" s="423"/>
      <c r="Y38" s="426"/>
      <c r="Z38" s="423"/>
      <c r="AA38" s="423"/>
      <c r="AB38" s="132"/>
      <c r="AC38" s="132"/>
      <c r="AD38" s="132"/>
      <c r="AE38" s="132"/>
      <c r="AF38" s="132"/>
      <c r="AG38" s="132"/>
      <c r="AH38" s="132"/>
      <c r="AI38" s="132"/>
      <c r="AJ38" s="423"/>
      <c r="AK38" s="423"/>
      <c r="AL38" s="423"/>
      <c r="AM38" s="423"/>
      <c r="AN38" s="423"/>
      <c r="AO38" s="423"/>
      <c r="AP38" s="423"/>
      <c r="AQ38" s="423"/>
      <c r="AR38" s="132"/>
      <c r="AS38" s="132"/>
      <c r="AT38" s="132"/>
      <c r="AU38" s="132"/>
      <c r="AV38" s="132"/>
      <c r="AW38" s="423"/>
      <c r="AX38" s="423"/>
      <c r="AY38" s="427"/>
      <c r="AZ38" s="415"/>
      <c r="BA38" s="109"/>
      <c r="BB38" s="109"/>
      <c r="BC38" s="633" t="str">
        <f t="shared" si="3"/>
        <v/>
      </c>
      <c r="BD38" s="634"/>
      <c r="BE38" s="633" t="str">
        <f t="shared" si="3"/>
        <v/>
      </c>
      <c r="BF38" s="634"/>
      <c r="BG38" s="633" t="str">
        <f t="shared" si="3"/>
        <v/>
      </c>
      <c r="BH38" s="634"/>
      <c r="BI38" s="633" t="str">
        <f t="shared" si="3"/>
        <v/>
      </c>
      <c r="BJ38" s="634"/>
      <c r="BK38" s="633" t="str">
        <f t="shared" si="4"/>
        <v/>
      </c>
      <c r="BL38" s="634"/>
      <c r="BM38" s="633" t="str">
        <f t="shared" si="5"/>
        <v/>
      </c>
      <c r="BN38" s="634"/>
      <c r="BO38" s="633" t="str">
        <f t="shared" si="6"/>
        <v/>
      </c>
      <c r="BP38" s="634"/>
      <c r="BQ38" s="633" t="str">
        <f t="shared" si="7"/>
        <v/>
      </c>
      <c r="BR38" s="634"/>
      <c r="BS38" s="633" t="str">
        <f t="shared" si="8"/>
        <v/>
      </c>
      <c r="BT38" s="634"/>
      <c r="BU38" s="633" t="str">
        <f t="shared" si="9"/>
        <v/>
      </c>
      <c r="BV38" s="634"/>
      <c r="BW38" s="633" t="str">
        <f t="shared" si="10"/>
        <v/>
      </c>
      <c r="BX38" s="634"/>
      <c r="BY38" s="633" t="str">
        <f t="shared" si="11"/>
        <v/>
      </c>
      <c r="BZ38" s="634"/>
      <c r="CA38" s="635"/>
      <c r="CB38" s="636" t="str">
        <f t="shared" si="2"/>
        <v/>
      </c>
      <c r="CC38" s="637" t="str">
        <f t="shared" si="2"/>
        <v/>
      </c>
      <c r="CD38" s="638" t="str">
        <f t="shared" ref="CD38:CR54" si="15">IF(BG38="","",SUM(CB38,BG38))</f>
        <v/>
      </c>
      <c r="CE38" s="637" t="str">
        <f t="shared" si="15"/>
        <v/>
      </c>
      <c r="CF38" s="638" t="str">
        <f t="shared" si="15"/>
        <v/>
      </c>
      <c r="CG38" s="637" t="str">
        <f t="shared" si="15"/>
        <v/>
      </c>
      <c r="CH38" s="638" t="str">
        <f t="shared" si="15"/>
        <v/>
      </c>
      <c r="CI38" s="637" t="str">
        <f t="shared" si="15"/>
        <v/>
      </c>
      <c r="CJ38" s="638" t="str">
        <f t="shared" si="15"/>
        <v/>
      </c>
      <c r="CK38" s="637" t="str">
        <f t="shared" si="15"/>
        <v/>
      </c>
      <c r="CL38" s="638" t="str">
        <f t="shared" si="15"/>
        <v/>
      </c>
      <c r="CM38" s="637" t="str">
        <f t="shared" si="15"/>
        <v/>
      </c>
      <c r="CN38" s="638" t="str">
        <f t="shared" si="15"/>
        <v/>
      </c>
      <c r="CO38" s="637" t="str">
        <f t="shared" si="15"/>
        <v/>
      </c>
      <c r="CP38" s="638" t="str">
        <f t="shared" si="15"/>
        <v/>
      </c>
      <c r="CQ38" s="637" t="str">
        <f t="shared" si="15"/>
        <v/>
      </c>
      <c r="CR38" s="638" t="str">
        <f t="shared" si="15"/>
        <v/>
      </c>
      <c r="CS38" s="637" t="str">
        <f t="shared" si="14"/>
        <v/>
      </c>
      <c r="CT38" s="638" t="str">
        <f t="shared" si="13"/>
        <v/>
      </c>
      <c r="CU38" s="637" t="str">
        <f t="shared" si="13"/>
        <v/>
      </c>
      <c r="CV38" s="638" t="str">
        <f t="shared" si="13"/>
        <v/>
      </c>
      <c r="CW38" s="637" t="str">
        <f t="shared" si="13"/>
        <v/>
      </c>
      <c r="DA38" s="877" t="s">
        <v>230</v>
      </c>
      <c r="DB38" s="877"/>
      <c r="DC38" s="876" t="s">
        <v>231</v>
      </c>
      <c r="DD38" s="876"/>
    </row>
    <row r="39" spans="1:108" ht="18" customHeight="1">
      <c r="A39" s="135">
        <v>32</v>
      </c>
      <c r="B39" s="655"/>
      <c r="C39" s="133"/>
      <c r="D39" s="656"/>
      <c r="E39" s="414"/>
      <c r="F39" s="555"/>
      <c r="G39" s="300"/>
      <c r="H39" s="301"/>
      <c r="I39" s="300"/>
      <c r="J39" s="423"/>
      <c r="K39" s="423"/>
      <c r="L39" s="423"/>
      <c r="M39" s="423"/>
      <c r="N39" s="423"/>
      <c r="O39" s="132"/>
      <c r="P39" s="132"/>
      <c r="Q39" s="132"/>
      <c r="R39" s="132"/>
      <c r="S39" s="132"/>
      <c r="T39" s="426"/>
      <c r="U39" s="423"/>
      <c r="V39" s="423"/>
      <c r="W39" s="423"/>
      <c r="X39" s="423"/>
      <c r="Y39" s="426"/>
      <c r="Z39" s="423"/>
      <c r="AA39" s="423"/>
      <c r="AB39" s="132"/>
      <c r="AC39" s="132"/>
      <c r="AD39" s="132"/>
      <c r="AE39" s="132"/>
      <c r="AF39" s="132"/>
      <c r="AG39" s="132"/>
      <c r="AH39" s="132"/>
      <c r="AI39" s="132"/>
      <c r="AJ39" s="423"/>
      <c r="AK39" s="423"/>
      <c r="AL39" s="423"/>
      <c r="AM39" s="423"/>
      <c r="AN39" s="423"/>
      <c r="AO39" s="423"/>
      <c r="AP39" s="423"/>
      <c r="AQ39" s="423"/>
      <c r="AR39" s="132"/>
      <c r="AS39" s="132"/>
      <c r="AT39" s="132"/>
      <c r="AU39" s="132"/>
      <c r="AV39" s="132"/>
      <c r="AW39" s="423"/>
      <c r="AX39" s="423"/>
      <c r="AY39" s="427"/>
      <c r="AZ39" s="415"/>
      <c r="BA39" s="109"/>
      <c r="BB39" s="109"/>
      <c r="BC39" s="633" t="str">
        <f t="shared" si="3"/>
        <v/>
      </c>
      <c r="BD39" s="634"/>
      <c r="BE39" s="633" t="str">
        <f t="shared" si="3"/>
        <v/>
      </c>
      <c r="BF39" s="634"/>
      <c r="BG39" s="633" t="str">
        <f t="shared" si="3"/>
        <v/>
      </c>
      <c r="BH39" s="634"/>
      <c r="BI39" s="633" t="str">
        <f t="shared" si="3"/>
        <v/>
      </c>
      <c r="BJ39" s="634"/>
      <c r="BK39" s="633" t="str">
        <f t="shared" si="4"/>
        <v/>
      </c>
      <c r="BL39" s="634"/>
      <c r="BM39" s="633" t="str">
        <f t="shared" si="5"/>
        <v/>
      </c>
      <c r="BN39" s="634"/>
      <c r="BO39" s="633" t="str">
        <f t="shared" si="6"/>
        <v/>
      </c>
      <c r="BP39" s="634"/>
      <c r="BQ39" s="633" t="str">
        <f t="shared" si="7"/>
        <v/>
      </c>
      <c r="BR39" s="634"/>
      <c r="BS39" s="633" t="str">
        <f t="shared" si="8"/>
        <v/>
      </c>
      <c r="BT39" s="634"/>
      <c r="BU39" s="633" t="str">
        <f t="shared" si="9"/>
        <v/>
      </c>
      <c r="BV39" s="634"/>
      <c r="BW39" s="633" t="str">
        <f t="shared" si="10"/>
        <v/>
      </c>
      <c r="BX39" s="634"/>
      <c r="BY39" s="633" t="str">
        <f t="shared" si="11"/>
        <v/>
      </c>
      <c r="BZ39" s="634"/>
      <c r="CA39" s="635"/>
      <c r="CB39" s="636" t="str">
        <f t="shared" si="2"/>
        <v/>
      </c>
      <c r="CC39" s="637" t="str">
        <f t="shared" si="2"/>
        <v/>
      </c>
      <c r="CD39" s="638" t="str">
        <f t="shared" si="15"/>
        <v/>
      </c>
      <c r="CE39" s="637" t="str">
        <f t="shared" si="15"/>
        <v/>
      </c>
      <c r="CF39" s="638" t="str">
        <f t="shared" si="15"/>
        <v/>
      </c>
      <c r="CG39" s="637" t="str">
        <f t="shared" si="15"/>
        <v/>
      </c>
      <c r="CH39" s="638" t="str">
        <f t="shared" si="15"/>
        <v/>
      </c>
      <c r="CI39" s="637" t="str">
        <f t="shared" si="15"/>
        <v/>
      </c>
      <c r="CJ39" s="638" t="str">
        <f t="shared" si="15"/>
        <v/>
      </c>
      <c r="CK39" s="637" t="str">
        <f t="shared" si="15"/>
        <v/>
      </c>
      <c r="CL39" s="638" t="str">
        <f t="shared" si="15"/>
        <v/>
      </c>
      <c r="CM39" s="637" t="str">
        <f t="shared" si="15"/>
        <v/>
      </c>
      <c r="CN39" s="638" t="str">
        <f t="shared" si="15"/>
        <v/>
      </c>
      <c r="CO39" s="637" t="str">
        <f t="shared" si="15"/>
        <v/>
      </c>
      <c r="CP39" s="638" t="str">
        <f t="shared" si="15"/>
        <v/>
      </c>
      <c r="CQ39" s="637" t="str">
        <f t="shared" si="15"/>
        <v/>
      </c>
      <c r="CR39" s="638" t="str">
        <f t="shared" si="15"/>
        <v/>
      </c>
      <c r="CS39" s="637" t="str">
        <f t="shared" si="14"/>
        <v/>
      </c>
      <c r="CT39" s="638" t="str">
        <f t="shared" si="13"/>
        <v/>
      </c>
      <c r="CU39" s="637" t="str">
        <f t="shared" si="13"/>
        <v/>
      </c>
      <c r="CV39" s="638" t="str">
        <f t="shared" si="13"/>
        <v/>
      </c>
      <c r="CW39" s="637" t="str">
        <f t="shared" si="13"/>
        <v/>
      </c>
      <c r="DA39" s="877" t="s">
        <v>217</v>
      </c>
      <c r="DB39" s="877"/>
      <c r="DC39" s="876" t="s">
        <v>218</v>
      </c>
      <c r="DD39" s="876"/>
    </row>
    <row r="40" spans="1:108" ht="18" customHeight="1">
      <c r="A40" s="135">
        <v>33</v>
      </c>
      <c r="B40" s="655"/>
      <c r="C40" s="133"/>
      <c r="D40" s="656"/>
      <c r="E40" s="414"/>
      <c r="F40" s="555"/>
      <c r="G40" s="300"/>
      <c r="H40" s="301"/>
      <c r="I40" s="300"/>
      <c r="J40" s="423"/>
      <c r="K40" s="423"/>
      <c r="L40" s="423"/>
      <c r="M40" s="423"/>
      <c r="N40" s="423"/>
      <c r="O40" s="132"/>
      <c r="P40" s="132"/>
      <c r="Q40" s="132"/>
      <c r="R40" s="132"/>
      <c r="S40" s="132"/>
      <c r="T40" s="426"/>
      <c r="U40" s="423"/>
      <c r="V40" s="423"/>
      <c r="W40" s="423"/>
      <c r="X40" s="423"/>
      <c r="Y40" s="426"/>
      <c r="Z40" s="423"/>
      <c r="AA40" s="423"/>
      <c r="AB40" s="132"/>
      <c r="AC40" s="132"/>
      <c r="AD40" s="132"/>
      <c r="AE40" s="132"/>
      <c r="AF40" s="132"/>
      <c r="AG40" s="132"/>
      <c r="AH40" s="132"/>
      <c r="AI40" s="132"/>
      <c r="AJ40" s="423"/>
      <c r="AK40" s="423"/>
      <c r="AL40" s="423"/>
      <c r="AM40" s="423"/>
      <c r="AN40" s="423"/>
      <c r="AO40" s="423"/>
      <c r="AP40" s="423"/>
      <c r="AQ40" s="423"/>
      <c r="AR40" s="132"/>
      <c r="AS40" s="132"/>
      <c r="AT40" s="132"/>
      <c r="AU40" s="132"/>
      <c r="AV40" s="132"/>
      <c r="AW40" s="423"/>
      <c r="AX40" s="423"/>
      <c r="AY40" s="427"/>
      <c r="AZ40" s="415"/>
      <c r="BA40" s="109"/>
      <c r="BB40" s="109"/>
      <c r="BC40" s="633" t="str">
        <f t="shared" si="3"/>
        <v/>
      </c>
      <c r="BD40" s="634"/>
      <c r="BE40" s="633" t="str">
        <f t="shared" si="3"/>
        <v/>
      </c>
      <c r="BF40" s="634"/>
      <c r="BG40" s="633" t="str">
        <f t="shared" si="3"/>
        <v/>
      </c>
      <c r="BH40" s="634"/>
      <c r="BI40" s="633" t="str">
        <f t="shared" si="3"/>
        <v/>
      </c>
      <c r="BJ40" s="634"/>
      <c r="BK40" s="633" t="str">
        <f t="shared" si="4"/>
        <v/>
      </c>
      <c r="BL40" s="634"/>
      <c r="BM40" s="633" t="str">
        <f t="shared" si="5"/>
        <v/>
      </c>
      <c r="BN40" s="634"/>
      <c r="BO40" s="633" t="str">
        <f t="shared" si="6"/>
        <v/>
      </c>
      <c r="BP40" s="634"/>
      <c r="BQ40" s="633" t="str">
        <f t="shared" si="7"/>
        <v/>
      </c>
      <c r="BR40" s="634"/>
      <c r="BS40" s="633" t="str">
        <f t="shared" si="8"/>
        <v/>
      </c>
      <c r="BT40" s="634"/>
      <c r="BU40" s="633" t="str">
        <f t="shared" si="9"/>
        <v/>
      </c>
      <c r="BV40" s="634"/>
      <c r="BW40" s="633" t="str">
        <f t="shared" si="10"/>
        <v/>
      </c>
      <c r="BX40" s="634"/>
      <c r="BY40" s="633" t="str">
        <f t="shared" si="11"/>
        <v/>
      </c>
      <c r="BZ40" s="634"/>
      <c r="CA40" s="635"/>
      <c r="CB40" s="636" t="str">
        <f t="shared" si="2"/>
        <v/>
      </c>
      <c r="CC40" s="637" t="str">
        <f t="shared" si="2"/>
        <v/>
      </c>
      <c r="CD40" s="638" t="str">
        <f t="shared" si="15"/>
        <v/>
      </c>
      <c r="CE40" s="637" t="str">
        <f t="shared" si="15"/>
        <v/>
      </c>
      <c r="CF40" s="638" t="str">
        <f t="shared" si="15"/>
        <v/>
      </c>
      <c r="CG40" s="637" t="str">
        <f t="shared" si="15"/>
        <v/>
      </c>
      <c r="CH40" s="638" t="str">
        <f t="shared" si="15"/>
        <v/>
      </c>
      <c r="CI40" s="637" t="str">
        <f t="shared" si="15"/>
        <v/>
      </c>
      <c r="CJ40" s="638" t="str">
        <f t="shared" si="15"/>
        <v/>
      </c>
      <c r="CK40" s="637" t="str">
        <f t="shared" si="15"/>
        <v/>
      </c>
      <c r="CL40" s="638" t="str">
        <f t="shared" si="15"/>
        <v/>
      </c>
      <c r="CM40" s="637" t="str">
        <f t="shared" si="15"/>
        <v/>
      </c>
      <c r="CN40" s="638" t="str">
        <f t="shared" si="15"/>
        <v/>
      </c>
      <c r="CO40" s="637" t="str">
        <f t="shared" si="15"/>
        <v/>
      </c>
      <c r="CP40" s="638" t="str">
        <f t="shared" si="15"/>
        <v/>
      </c>
      <c r="CQ40" s="637" t="str">
        <f t="shared" si="15"/>
        <v/>
      </c>
      <c r="CR40" s="638" t="str">
        <f t="shared" si="15"/>
        <v/>
      </c>
      <c r="CS40" s="637" t="str">
        <f t="shared" si="14"/>
        <v/>
      </c>
      <c r="CT40" s="638" t="str">
        <f t="shared" si="13"/>
        <v/>
      </c>
      <c r="CU40" s="637" t="str">
        <f t="shared" si="13"/>
        <v/>
      </c>
      <c r="CV40" s="638" t="str">
        <f t="shared" si="13"/>
        <v/>
      </c>
      <c r="CW40" s="637" t="str">
        <f t="shared" si="13"/>
        <v/>
      </c>
      <c r="DA40" s="877" t="s">
        <v>257</v>
      </c>
      <c r="DB40" s="877"/>
      <c r="DC40" s="876" t="s">
        <v>258</v>
      </c>
      <c r="DD40" s="876"/>
    </row>
    <row r="41" spans="1:108" ht="18" customHeight="1">
      <c r="A41" s="135">
        <v>34</v>
      </c>
      <c r="B41" s="655"/>
      <c r="C41" s="133"/>
      <c r="D41" s="656"/>
      <c r="E41" s="414"/>
      <c r="F41" s="555"/>
      <c r="G41" s="300"/>
      <c r="H41" s="301"/>
      <c r="I41" s="300"/>
      <c r="J41" s="423"/>
      <c r="K41" s="423"/>
      <c r="L41" s="423"/>
      <c r="M41" s="423"/>
      <c r="N41" s="423"/>
      <c r="O41" s="132"/>
      <c r="P41" s="132"/>
      <c r="Q41" s="132"/>
      <c r="R41" s="132"/>
      <c r="S41" s="132"/>
      <c r="T41" s="426"/>
      <c r="U41" s="423"/>
      <c r="V41" s="423"/>
      <c r="W41" s="423"/>
      <c r="X41" s="423"/>
      <c r="Y41" s="426"/>
      <c r="Z41" s="423"/>
      <c r="AA41" s="423"/>
      <c r="AB41" s="132"/>
      <c r="AC41" s="132"/>
      <c r="AD41" s="132"/>
      <c r="AE41" s="132"/>
      <c r="AF41" s="132"/>
      <c r="AG41" s="132"/>
      <c r="AH41" s="132"/>
      <c r="AI41" s="132"/>
      <c r="AJ41" s="423"/>
      <c r="AK41" s="423"/>
      <c r="AL41" s="423"/>
      <c r="AM41" s="423"/>
      <c r="AN41" s="423"/>
      <c r="AO41" s="423"/>
      <c r="AP41" s="423"/>
      <c r="AQ41" s="423"/>
      <c r="AR41" s="132"/>
      <c r="AS41" s="132"/>
      <c r="AT41" s="132"/>
      <c r="AU41" s="132"/>
      <c r="AV41" s="132"/>
      <c r="AW41" s="423"/>
      <c r="AX41" s="423"/>
      <c r="AY41" s="427"/>
      <c r="AZ41" s="415"/>
      <c r="BA41" s="109"/>
      <c r="BB41" s="109"/>
      <c r="BC41" s="633" t="str">
        <f t="shared" si="3"/>
        <v/>
      </c>
      <c r="BD41" s="639"/>
      <c r="BE41" s="633" t="str">
        <f t="shared" si="3"/>
        <v/>
      </c>
      <c r="BF41" s="639"/>
      <c r="BG41" s="633" t="str">
        <f t="shared" si="3"/>
        <v/>
      </c>
      <c r="BH41" s="639"/>
      <c r="BI41" s="633" t="str">
        <f t="shared" si="3"/>
        <v/>
      </c>
      <c r="BJ41" s="639"/>
      <c r="BK41" s="633" t="str">
        <f t="shared" si="4"/>
        <v/>
      </c>
      <c r="BL41" s="639"/>
      <c r="BM41" s="633" t="str">
        <f t="shared" si="5"/>
        <v/>
      </c>
      <c r="BN41" s="639"/>
      <c r="BO41" s="633" t="str">
        <f t="shared" si="6"/>
        <v/>
      </c>
      <c r="BP41" s="639"/>
      <c r="BQ41" s="633" t="str">
        <f t="shared" si="7"/>
        <v/>
      </c>
      <c r="BR41" s="639"/>
      <c r="BS41" s="633" t="str">
        <f t="shared" si="8"/>
        <v/>
      </c>
      <c r="BT41" s="639"/>
      <c r="BU41" s="633" t="str">
        <f t="shared" si="9"/>
        <v/>
      </c>
      <c r="BV41" s="639"/>
      <c r="BW41" s="633" t="str">
        <f t="shared" si="10"/>
        <v/>
      </c>
      <c r="BX41" s="639"/>
      <c r="BY41" s="633" t="str">
        <f t="shared" si="11"/>
        <v/>
      </c>
      <c r="BZ41" s="639"/>
      <c r="CA41" s="635"/>
      <c r="CB41" s="636" t="str">
        <f t="shared" si="2"/>
        <v/>
      </c>
      <c r="CC41" s="637" t="str">
        <f t="shared" si="2"/>
        <v/>
      </c>
      <c r="CD41" s="638" t="str">
        <f t="shared" si="15"/>
        <v/>
      </c>
      <c r="CE41" s="637" t="str">
        <f t="shared" si="15"/>
        <v/>
      </c>
      <c r="CF41" s="638" t="str">
        <f t="shared" si="15"/>
        <v/>
      </c>
      <c r="CG41" s="637" t="str">
        <f t="shared" si="15"/>
        <v/>
      </c>
      <c r="CH41" s="638" t="str">
        <f t="shared" si="15"/>
        <v/>
      </c>
      <c r="CI41" s="637" t="str">
        <f t="shared" si="15"/>
        <v/>
      </c>
      <c r="CJ41" s="638" t="str">
        <f t="shared" si="15"/>
        <v/>
      </c>
      <c r="CK41" s="637" t="str">
        <f t="shared" si="15"/>
        <v/>
      </c>
      <c r="CL41" s="638" t="str">
        <f t="shared" si="15"/>
        <v/>
      </c>
      <c r="CM41" s="637" t="str">
        <f t="shared" si="15"/>
        <v/>
      </c>
      <c r="CN41" s="638" t="str">
        <f t="shared" si="15"/>
        <v/>
      </c>
      <c r="CO41" s="637" t="str">
        <f t="shared" si="15"/>
        <v/>
      </c>
      <c r="CP41" s="638" t="str">
        <f t="shared" si="15"/>
        <v/>
      </c>
      <c r="CQ41" s="637" t="str">
        <f t="shared" si="15"/>
        <v/>
      </c>
      <c r="CR41" s="638" t="str">
        <f t="shared" si="15"/>
        <v/>
      </c>
      <c r="CS41" s="637" t="str">
        <f t="shared" si="14"/>
        <v/>
      </c>
      <c r="CT41" s="638" t="str">
        <f t="shared" si="13"/>
        <v/>
      </c>
      <c r="CU41" s="637" t="str">
        <f t="shared" si="13"/>
        <v/>
      </c>
      <c r="CV41" s="638" t="str">
        <f t="shared" si="13"/>
        <v/>
      </c>
      <c r="CW41" s="637" t="str">
        <f t="shared" si="13"/>
        <v/>
      </c>
      <c r="DA41" s="877" t="s">
        <v>384</v>
      </c>
      <c r="DB41" s="877"/>
      <c r="DC41" s="876" t="s">
        <v>385</v>
      </c>
      <c r="DD41" s="876"/>
    </row>
    <row r="42" spans="1:108" ht="18" customHeight="1">
      <c r="A42" s="135">
        <v>35</v>
      </c>
      <c r="B42" s="655"/>
      <c r="C42" s="133"/>
      <c r="D42" s="656"/>
      <c r="E42" s="414"/>
      <c r="F42" s="555"/>
      <c r="G42" s="300"/>
      <c r="H42" s="301"/>
      <c r="I42" s="300"/>
      <c r="J42" s="423"/>
      <c r="K42" s="423"/>
      <c r="L42" s="423"/>
      <c r="M42" s="423"/>
      <c r="N42" s="423"/>
      <c r="O42" s="132"/>
      <c r="P42" s="132"/>
      <c r="Q42" s="132"/>
      <c r="R42" s="132"/>
      <c r="S42" s="132"/>
      <c r="T42" s="426"/>
      <c r="U42" s="423"/>
      <c r="V42" s="423"/>
      <c r="W42" s="423"/>
      <c r="X42" s="423"/>
      <c r="Y42" s="426"/>
      <c r="Z42" s="423"/>
      <c r="AA42" s="423"/>
      <c r="AB42" s="132"/>
      <c r="AC42" s="132"/>
      <c r="AD42" s="132"/>
      <c r="AE42" s="132"/>
      <c r="AF42" s="132"/>
      <c r="AG42" s="132"/>
      <c r="AH42" s="132"/>
      <c r="AI42" s="132"/>
      <c r="AJ42" s="423"/>
      <c r="AK42" s="423"/>
      <c r="AL42" s="423"/>
      <c r="AM42" s="423"/>
      <c r="AN42" s="423"/>
      <c r="AO42" s="423"/>
      <c r="AP42" s="423"/>
      <c r="AQ42" s="423"/>
      <c r="AR42" s="132"/>
      <c r="AS42" s="132"/>
      <c r="AT42" s="132"/>
      <c r="AU42" s="132"/>
      <c r="AV42" s="132"/>
      <c r="AW42" s="423"/>
      <c r="AX42" s="423"/>
      <c r="AY42" s="427"/>
      <c r="AZ42" s="415"/>
      <c r="BA42" s="109"/>
      <c r="BB42" s="109"/>
      <c r="BC42" s="633" t="str">
        <f t="shared" si="3"/>
        <v/>
      </c>
      <c r="BD42" s="634"/>
      <c r="BE42" s="633" t="str">
        <f t="shared" si="3"/>
        <v/>
      </c>
      <c r="BF42" s="634"/>
      <c r="BG42" s="633" t="str">
        <f t="shared" si="3"/>
        <v/>
      </c>
      <c r="BH42" s="634"/>
      <c r="BI42" s="633" t="str">
        <f t="shared" si="3"/>
        <v/>
      </c>
      <c r="BJ42" s="634"/>
      <c r="BK42" s="633" t="str">
        <f t="shared" si="4"/>
        <v/>
      </c>
      <c r="BL42" s="634"/>
      <c r="BM42" s="633" t="str">
        <f t="shared" si="5"/>
        <v/>
      </c>
      <c r="BN42" s="634"/>
      <c r="BO42" s="633" t="str">
        <f t="shared" si="6"/>
        <v/>
      </c>
      <c r="BP42" s="634"/>
      <c r="BQ42" s="633" t="str">
        <f t="shared" si="7"/>
        <v/>
      </c>
      <c r="BR42" s="634"/>
      <c r="BS42" s="633" t="str">
        <f t="shared" si="8"/>
        <v/>
      </c>
      <c r="BT42" s="634"/>
      <c r="BU42" s="633" t="str">
        <f t="shared" si="9"/>
        <v/>
      </c>
      <c r="BV42" s="634"/>
      <c r="BW42" s="633" t="str">
        <f t="shared" si="10"/>
        <v/>
      </c>
      <c r="BX42" s="634"/>
      <c r="BY42" s="633" t="str">
        <f t="shared" si="11"/>
        <v/>
      </c>
      <c r="BZ42" s="634"/>
      <c r="CA42" s="635"/>
      <c r="CB42" s="636" t="str">
        <f t="shared" si="2"/>
        <v/>
      </c>
      <c r="CC42" s="637" t="str">
        <f t="shared" si="2"/>
        <v/>
      </c>
      <c r="CD42" s="638" t="str">
        <f t="shared" si="15"/>
        <v/>
      </c>
      <c r="CE42" s="637" t="str">
        <f t="shared" si="15"/>
        <v/>
      </c>
      <c r="CF42" s="638" t="str">
        <f t="shared" si="15"/>
        <v/>
      </c>
      <c r="CG42" s="637" t="str">
        <f t="shared" si="15"/>
        <v/>
      </c>
      <c r="CH42" s="638" t="str">
        <f t="shared" si="15"/>
        <v/>
      </c>
      <c r="CI42" s="637" t="str">
        <f t="shared" si="15"/>
        <v/>
      </c>
      <c r="CJ42" s="638" t="str">
        <f t="shared" si="15"/>
        <v/>
      </c>
      <c r="CK42" s="637" t="str">
        <f t="shared" si="15"/>
        <v/>
      </c>
      <c r="CL42" s="638" t="str">
        <f t="shared" si="15"/>
        <v/>
      </c>
      <c r="CM42" s="637" t="str">
        <f t="shared" si="15"/>
        <v/>
      </c>
      <c r="CN42" s="638" t="str">
        <f t="shared" si="15"/>
        <v/>
      </c>
      <c r="CO42" s="637" t="str">
        <f t="shared" si="15"/>
        <v/>
      </c>
      <c r="CP42" s="638" t="str">
        <f t="shared" si="15"/>
        <v/>
      </c>
      <c r="CQ42" s="637" t="str">
        <f t="shared" si="15"/>
        <v/>
      </c>
      <c r="CR42" s="638" t="str">
        <f t="shared" si="15"/>
        <v/>
      </c>
      <c r="CS42" s="637" t="str">
        <f t="shared" si="14"/>
        <v/>
      </c>
      <c r="CT42" s="638" t="str">
        <f t="shared" si="13"/>
        <v/>
      </c>
      <c r="CU42" s="637" t="str">
        <f t="shared" si="13"/>
        <v/>
      </c>
      <c r="CV42" s="638" t="str">
        <f t="shared" si="13"/>
        <v/>
      </c>
      <c r="CW42" s="637" t="str">
        <f t="shared" si="13"/>
        <v/>
      </c>
      <c r="DA42" s="879" t="s">
        <v>157</v>
      </c>
      <c r="DB42" s="880"/>
      <c r="DC42" s="881" t="s">
        <v>223</v>
      </c>
      <c r="DD42" s="882"/>
    </row>
    <row r="43" spans="1:108" ht="18" customHeight="1">
      <c r="A43" s="135">
        <v>36</v>
      </c>
      <c r="B43" s="655"/>
      <c r="C43" s="133"/>
      <c r="D43" s="656"/>
      <c r="E43" s="414"/>
      <c r="F43" s="555"/>
      <c r="G43" s="300"/>
      <c r="H43" s="301"/>
      <c r="I43" s="300"/>
      <c r="J43" s="423"/>
      <c r="K43" s="423"/>
      <c r="L43" s="423"/>
      <c r="M43" s="423"/>
      <c r="N43" s="423"/>
      <c r="O43" s="132"/>
      <c r="P43" s="132"/>
      <c r="Q43" s="132"/>
      <c r="R43" s="132"/>
      <c r="S43" s="132"/>
      <c r="T43" s="426"/>
      <c r="U43" s="423"/>
      <c r="V43" s="423"/>
      <c r="W43" s="423"/>
      <c r="X43" s="423"/>
      <c r="Y43" s="426"/>
      <c r="Z43" s="423"/>
      <c r="AA43" s="423"/>
      <c r="AB43" s="132"/>
      <c r="AC43" s="132"/>
      <c r="AD43" s="132"/>
      <c r="AE43" s="132"/>
      <c r="AF43" s="132"/>
      <c r="AG43" s="132"/>
      <c r="AH43" s="132"/>
      <c r="AI43" s="132"/>
      <c r="AJ43" s="423"/>
      <c r="AK43" s="423"/>
      <c r="AL43" s="423"/>
      <c r="AM43" s="423"/>
      <c r="AN43" s="423"/>
      <c r="AO43" s="423"/>
      <c r="AP43" s="423"/>
      <c r="AQ43" s="423"/>
      <c r="AR43" s="132"/>
      <c r="AS43" s="132"/>
      <c r="AT43" s="132"/>
      <c r="AU43" s="132"/>
      <c r="AV43" s="132"/>
      <c r="AW43" s="423"/>
      <c r="AX43" s="423"/>
      <c r="AY43" s="427"/>
      <c r="AZ43" s="415"/>
      <c r="BA43" s="109"/>
      <c r="BB43" s="109"/>
      <c r="BC43" s="633" t="str">
        <f t="shared" si="3"/>
        <v/>
      </c>
      <c r="BD43" s="634"/>
      <c r="BE43" s="633" t="str">
        <f t="shared" si="3"/>
        <v/>
      </c>
      <c r="BF43" s="634"/>
      <c r="BG43" s="633" t="str">
        <f t="shared" si="3"/>
        <v/>
      </c>
      <c r="BH43" s="634"/>
      <c r="BI43" s="633" t="str">
        <f t="shared" si="3"/>
        <v/>
      </c>
      <c r="BJ43" s="634"/>
      <c r="BK43" s="633" t="str">
        <f t="shared" si="4"/>
        <v/>
      </c>
      <c r="BL43" s="634"/>
      <c r="BM43" s="633" t="str">
        <f t="shared" si="5"/>
        <v/>
      </c>
      <c r="BN43" s="634"/>
      <c r="BO43" s="633" t="str">
        <f t="shared" si="6"/>
        <v/>
      </c>
      <c r="BP43" s="634"/>
      <c r="BQ43" s="633" t="str">
        <f t="shared" si="7"/>
        <v/>
      </c>
      <c r="BR43" s="634"/>
      <c r="BS43" s="633" t="str">
        <f t="shared" si="8"/>
        <v/>
      </c>
      <c r="BT43" s="634"/>
      <c r="BU43" s="633" t="str">
        <f t="shared" si="9"/>
        <v/>
      </c>
      <c r="BV43" s="634"/>
      <c r="BW43" s="633" t="str">
        <f t="shared" si="10"/>
        <v/>
      </c>
      <c r="BX43" s="634"/>
      <c r="BY43" s="633" t="str">
        <f t="shared" si="11"/>
        <v/>
      </c>
      <c r="BZ43" s="634"/>
      <c r="CA43" s="635"/>
      <c r="CB43" s="636" t="str">
        <f t="shared" si="2"/>
        <v/>
      </c>
      <c r="CC43" s="637" t="str">
        <f t="shared" si="2"/>
        <v/>
      </c>
      <c r="CD43" s="638" t="str">
        <f t="shared" si="15"/>
        <v/>
      </c>
      <c r="CE43" s="637" t="str">
        <f t="shared" si="15"/>
        <v/>
      </c>
      <c r="CF43" s="638" t="str">
        <f t="shared" si="15"/>
        <v/>
      </c>
      <c r="CG43" s="637" t="str">
        <f t="shared" si="15"/>
        <v/>
      </c>
      <c r="CH43" s="638" t="str">
        <f t="shared" si="15"/>
        <v/>
      </c>
      <c r="CI43" s="637" t="str">
        <f t="shared" si="15"/>
        <v/>
      </c>
      <c r="CJ43" s="638" t="str">
        <f t="shared" si="15"/>
        <v/>
      </c>
      <c r="CK43" s="637" t="str">
        <f t="shared" si="15"/>
        <v/>
      </c>
      <c r="CL43" s="638" t="str">
        <f t="shared" si="15"/>
        <v/>
      </c>
      <c r="CM43" s="637" t="str">
        <f t="shared" si="15"/>
        <v/>
      </c>
      <c r="CN43" s="638" t="str">
        <f t="shared" si="15"/>
        <v/>
      </c>
      <c r="CO43" s="637" t="str">
        <f t="shared" si="15"/>
        <v/>
      </c>
      <c r="CP43" s="638" t="str">
        <f t="shared" si="15"/>
        <v/>
      </c>
      <c r="CQ43" s="637" t="str">
        <f t="shared" si="15"/>
        <v/>
      </c>
      <c r="CR43" s="638" t="str">
        <f t="shared" si="15"/>
        <v/>
      </c>
      <c r="CS43" s="637" t="str">
        <f t="shared" si="14"/>
        <v/>
      </c>
      <c r="CT43" s="638" t="str">
        <f t="shared" si="13"/>
        <v/>
      </c>
      <c r="CU43" s="637" t="str">
        <f t="shared" si="13"/>
        <v/>
      </c>
      <c r="CV43" s="638" t="str">
        <f t="shared" si="13"/>
        <v/>
      </c>
      <c r="CW43" s="637" t="str">
        <f t="shared" si="13"/>
        <v/>
      </c>
    </row>
    <row r="44" spans="1:108" ht="18" customHeight="1">
      <c r="A44" s="135">
        <v>37</v>
      </c>
      <c r="B44" s="655"/>
      <c r="C44" s="133"/>
      <c r="D44" s="656"/>
      <c r="E44" s="414"/>
      <c r="F44" s="555"/>
      <c r="G44" s="300"/>
      <c r="H44" s="301"/>
      <c r="I44" s="300"/>
      <c r="J44" s="423"/>
      <c r="K44" s="423"/>
      <c r="L44" s="423"/>
      <c r="M44" s="423"/>
      <c r="N44" s="423"/>
      <c r="O44" s="132"/>
      <c r="P44" s="132"/>
      <c r="Q44" s="132"/>
      <c r="R44" s="132"/>
      <c r="S44" s="132"/>
      <c r="T44" s="426"/>
      <c r="U44" s="423"/>
      <c r="V44" s="423"/>
      <c r="W44" s="423"/>
      <c r="X44" s="423"/>
      <c r="Y44" s="426"/>
      <c r="Z44" s="423"/>
      <c r="AA44" s="423"/>
      <c r="AB44" s="132"/>
      <c r="AC44" s="132"/>
      <c r="AD44" s="132"/>
      <c r="AE44" s="132"/>
      <c r="AF44" s="132"/>
      <c r="AG44" s="132"/>
      <c r="AH44" s="132"/>
      <c r="AI44" s="132"/>
      <c r="AJ44" s="423"/>
      <c r="AK44" s="423"/>
      <c r="AL44" s="423"/>
      <c r="AM44" s="423"/>
      <c r="AN44" s="423"/>
      <c r="AO44" s="423"/>
      <c r="AP44" s="423"/>
      <c r="AQ44" s="423"/>
      <c r="AR44" s="132"/>
      <c r="AS44" s="132"/>
      <c r="AT44" s="132"/>
      <c r="AU44" s="132"/>
      <c r="AV44" s="132"/>
      <c r="AW44" s="423"/>
      <c r="AX44" s="423"/>
      <c r="AY44" s="427"/>
      <c r="AZ44" s="415"/>
      <c r="BA44" s="109"/>
      <c r="BB44" s="109"/>
      <c r="BC44" s="633" t="str">
        <f t="shared" si="3"/>
        <v/>
      </c>
      <c r="BD44" s="634"/>
      <c r="BE44" s="633" t="str">
        <f t="shared" si="3"/>
        <v/>
      </c>
      <c r="BF44" s="634"/>
      <c r="BG44" s="633" t="str">
        <f t="shared" si="3"/>
        <v/>
      </c>
      <c r="BH44" s="634"/>
      <c r="BI44" s="633" t="str">
        <f t="shared" si="3"/>
        <v/>
      </c>
      <c r="BJ44" s="634"/>
      <c r="BK44" s="633" t="str">
        <f t="shared" si="4"/>
        <v/>
      </c>
      <c r="BL44" s="634"/>
      <c r="BM44" s="633" t="str">
        <f t="shared" si="5"/>
        <v/>
      </c>
      <c r="BN44" s="634"/>
      <c r="BO44" s="633" t="str">
        <f t="shared" si="6"/>
        <v/>
      </c>
      <c r="BP44" s="634"/>
      <c r="BQ44" s="633" t="str">
        <f t="shared" si="7"/>
        <v/>
      </c>
      <c r="BR44" s="634"/>
      <c r="BS44" s="633" t="str">
        <f t="shared" si="8"/>
        <v/>
      </c>
      <c r="BT44" s="634"/>
      <c r="BU44" s="633" t="str">
        <f t="shared" si="9"/>
        <v/>
      </c>
      <c r="BV44" s="634"/>
      <c r="BW44" s="633" t="str">
        <f t="shared" si="10"/>
        <v/>
      </c>
      <c r="BX44" s="634"/>
      <c r="BY44" s="633" t="str">
        <f t="shared" si="11"/>
        <v/>
      </c>
      <c r="BZ44" s="634"/>
      <c r="CA44" s="635"/>
      <c r="CB44" s="636" t="str">
        <f t="shared" si="2"/>
        <v/>
      </c>
      <c r="CC44" s="637" t="str">
        <f t="shared" si="2"/>
        <v/>
      </c>
      <c r="CD44" s="638" t="str">
        <f t="shared" si="15"/>
        <v/>
      </c>
      <c r="CE44" s="637" t="str">
        <f t="shared" si="15"/>
        <v/>
      </c>
      <c r="CF44" s="638" t="str">
        <f t="shared" si="15"/>
        <v/>
      </c>
      <c r="CG44" s="637" t="str">
        <f t="shared" si="15"/>
        <v/>
      </c>
      <c r="CH44" s="638" t="str">
        <f t="shared" si="15"/>
        <v/>
      </c>
      <c r="CI44" s="637" t="str">
        <f t="shared" si="15"/>
        <v/>
      </c>
      <c r="CJ44" s="638" t="str">
        <f t="shared" si="15"/>
        <v/>
      </c>
      <c r="CK44" s="637" t="str">
        <f t="shared" si="15"/>
        <v/>
      </c>
      <c r="CL44" s="638" t="str">
        <f t="shared" si="15"/>
        <v/>
      </c>
      <c r="CM44" s="637" t="str">
        <f t="shared" si="15"/>
        <v/>
      </c>
      <c r="CN44" s="638" t="str">
        <f t="shared" si="15"/>
        <v/>
      </c>
      <c r="CO44" s="637" t="str">
        <f t="shared" si="15"/>
        <v/>
      </c>
      <c r="CP44" s="638" t="str">
        <f t="shared" si="15"/>
        <v/>
      </c>
      <c r="CQ44" s="637" t="str">
        <f t="shared" si="15"/>
        <v/>
      </c>
      <c r="CR44" s="638" t="str">
        <f t="shared" si="15"/>
        <v/>
      </c>
      <c r="CS44" s="637" t="str">
        <f t="shared" si="14"/>
        <v/>
      </c>
      <c r="CT44" s="638" t="str">
        <f t="shared" si="13"/>
        <v/>
      </c>
      <c r="CU44" s="637" t="str">
        <f t="shared" si="13"/>
        <v/>
      </c>
      <c r="CV44" s="638" t="str">
        <f t="shared" si="13"/>
        <v/>
      </c>
      <c r="CW44" s="637" t="str">
        <f t="shared" si="13"/>
        <v/>
      </c>
    </row>
    <row r="45" spans="1:108" ht="18" customHeight="1">
      <c r="A45" s="135">
        <v>38</v>
      </c>
      <c r="B45" s="655"/>
      <c r="C45" s="133"/>
      <c r="D45" s="656"/>
      <c r="E45" s="414"/>
      <c r="F45" s="555"/>
      <c r="G45" s="300"/>
      <c r="H45" s="301"/>
      <c r="I45" s="300"/>
      <c r="J45" s="423"/>
      <c r="K45" s="423"/>
      <c r="L45" s="423"/>
      <c r="M45" s="423"/>
      <c r="N45" s="423"/>
      <c r="O45" s="132"/>
      <c r="P45" s="132"/>
      <c r="Q45" s="132"/>
      <c r="R45" s="132"/>
      <c r="S45" s="132"/>
      <c r="T45" s="426"/>
      <c r="U45" s="423"/>
      <c r="V45" s="423"/>
      <c r="W45" s="423"/>
      <c r="X45" s="423"/>
      <c r="Y45" s="426"/>
      <c r="Z45" s="423"/>
      <c r="AA45" s="423"/>
      <c r="AB45" s="132"/>
      <c r="AC45" s="132"/>
      <c r="AD45" s="132"/>
      <c r="AE45" s="132"/>
      <c r="AF45" s="132"/>
      <c r="AG45" s="132"/>
      <c r="AH45" s="132"/>
      <c r="AI45" s="132"/>
      <c r="AJ45" s="423"/>
      <c r="AK45" s="423"/>
      <c r="AL45" s="423"/>
      <c r="AM45" s="423"/>
      <c r="AN45" s="423"/>
      <c r="AO45" s="423"/>
      <c r="AP45" s="423"/>
      <c r="AQ45" s="423"/>
      <c r="AR45" s="132"/>
      <c r="AS45" s="132"/>
      <c r="AT45" s="132"/>
      <c r="AU45" s="132"/>
      <c r="AV45" s="132"/>
      <c r="AW45" s="423"/>
      <c r="AX45" s="423"/>
      <c r="AY45" s="427"/>
      <c r="AZ45" s="415"/>
      <c r="BA45" s="109"/>
      <c r="BB45" s="109"/>
      <c r="BC45" s="633" t="str">
        <f t="shared" si="3"/>
        <v/>
      </c>
      <c r="BD45" s="634"/>
      <c r="BE45" s="633" t="str">
        <f t="shared" si="3"/>
        <v/>
      </c>
      <c r="BF45" s="634"/>
      <c r="BG45" s="633" t="str">
        <f t="shared" si="3"/>
        <v/>
      </c>
      <c r="BH45" s="634"/>
      <c r="BI45" s="633" t="str">
        <f t="shared" si="3"/>
        <v/>
      </c>
      <c r="BJ45" s="634"/>
      <c r="BK45" s="633" t="str">
        <f t="shared" si="4"/>
        <v/>
      </c>
      <c r="BL45" s="634"/>
      <c r="BM45" s="633" t="str">
        <f t="shared" si="5"/>
        <v/>
      </c>
      <c r="BN45" s="634"/>
      <c r="BO45" s="633" t="str">
        <f t="shared" si="6"/>
        <v/>
      </c>
      <c r="BP45" s="634"/>
      <c r="BQ45" s="633" t="str">
        <f t="shared" si="7"/>
        <v/>
      </c>
      <c r="BR45" s="634"/>
      <c r="BS45" s="633" t="str">
        <f t="shared" si="8"/>
        <v/>
      </c>
      <c r="BT45" s="634"/>
      <c r="BU45" s="633" t="str">
        <f t="shared" si="9"/>
        <v/>
      </c>
      <c r="BV45" s="634"/>
      <c r="BW45" s="633" t="str">
        <f t="shared" si="10"/>
        <v/>
      </c>
      <c r="BX45" s="634"/>
      <c r="BY45" s="633" t="str">
        <f t="shared" si="11"/>
        <v/>
      </c>
      <c r="BZ45" s="634"/>
      <c r="CA45" s="635"/>
      <c r="CB45" s="636" t="str">
        <f t="shared" si="2"/>
        <v/>
      </c>
      <c r="CC45" s="637" t="str">
        <f t="shared" si="2"/>
        <v/>
      </c>
      <c r="CD45" s="638" t="str">
        <f t="shared" si="15"/>
        <v/>
      </c>
      <c r="CE45" s="637" t="str">
        <f t="shared" si="15"/>
        <v/>
      </c>
      <c r="CF45" s="638" t="str">
        <f t="shared" si="15"/>
        <v/>
      </c>
      <c r="CG45" s="637" t="str">
        <f t="shared" si="15"/>
        <v/>
      </c>
      <c r="CH45" s="638" t="str">
        <f t="shared" si="15"/>
        <v/>
      </c>
      <c r="CI45" s="637" t="str">
        <f t="shared" si="15"/>
        <v/>
      </c>
      <c r="CJ45" s="638" t="str">
        <f t="shared" si="15"/>
        <v/>
      </c>
      <c r="CK45" s="637" t="str">
        <f t="shared" si="15"/>
        <v/>
      </c>
      <c r="CL45" s="638" t="str">
        <f t="shared" si="15"/>
        <v/>
      </c>
      <c r="CM45" s="637" t="str">
        <f t="shared" si="15"/>
        <v/>
      </c>
      <c r="CN45" s="638" t="str">
        <f t="shared" si="15"/>
        <v/>
      </c>
      <c r="CO45" s="637" t="str">
        <f t="shared" si="15"/>
        <v/>
      </c>
      <c r="CP45" s="638" t="str">
        <f t="shared" si="15"/>
        <v/>
      </c>
      <c r="CQ45" s="637" t="str">
        <f t="shared" si="15"/>
        <v/>
      </c>
      <c r="CR45" s="638" t="str">
        <f t="shared" si="15"/>
        <v/>
      </c>
      <c r="CS45" s="637" t="str">
        <f t="shared" si="14"/>
        <v/>
      </c>
      <c r="CT45" s="638" t="str">
        <f t="shared" si="13"/>
        <v/>
      </c>
      <c r="CU45" s="637" t="str">
        <f t="shared" si="13"/>
        <v/>
      </c>
      <c r="CV45" s="638" t="str">
        <f t="shared" si="13"/>
        <v/>
      </c>
      <c r="CW45" s="637" t="str">
        <f t="shared" si="13"/>
        <v/>
      </c>
    </row>
    <row r="46" spans="1:108" ht="18" customHeight="1">
      <c r="A46" s="135">
        <v>39</v>
      </c>
      <c r="B46" s="655"/>
      <c r="C46" s="133"/>
      <c r="D46" s="656"/>
      <c r="E46" s="414"/>
      <c r="F46" s="555"/>
      <c r="G46" s="300"/>
      <c r="H46" s="301"/>
      <c r="I46" s="300"/>
      <c r="J46" s="423"/>
      <c r="K46" s="423"/>
      <c r="L46" s="423"/>
      <c r="M46" s="423"/>
      <c r="N46" s="423"/>
      <c r="O46" s="132"/>
      <c r="P46" s="132"/>
      <c r="Q46" s="132"/>
      <c r="R46" s="132"/>
      <c r="S46" s="132"/>
      <c r="T46" s="426"/>
      <c r="U46" s="423"/>
      <c r="V46" s="423"/>
      <c r="W46" s="423"/>
      <c r="X46" s="423"/>
      <c r="Y46" s="426"/>
      <c r="Z46" s="423"/>
      <c r="AA46" s="423"/>
      <c r="AB46" s="132"/>
      <c r="AC46" s="132"/>
      <c r="AD46" s="132"/>
      <c r="AE46" s="132"/>
      <c r="AF46" s="132"/>
      <c r="AG46" s="132"/>
      <c r="AH46" s="132"/>
      <c r="AI46" s="132"/>
      <c r="AJ46" s="423"/>
      <c r="AK46" s="423"/>
      <c r="AL46" s="423"/>
      <c r="AM46" s="423"/>
      <c r="AN46" s="423"/>
      <c r="AO46" s="423"/>
      <c r="AP46" s="423"/>
      <c r="AQ46" s="423"/>
      <c r="AR46" s="132"/>
      <c r="AS46" s="132"/>
      <c r="AT46" s="132"/>
      <c r="AU46" s="132"/>
      <c r="AV46" s="132"/>
      <c r="AW46" s="423"/>
      <c r="AX46" s="423"/>
      <c r="AY46" s="427"/>
      <c r="AZ46" s="415"/>
      <c r="BA46" s="109"/>
      <c r="BB46" s="109"/>
      <c r="BC46" s="633" t="str">
        <f t="shared" si="3"/>
        <v/>
      </c>
      <c r="BD46" s="634"/>
      <c r="BE46" s="633" t="str">
        <f t="shared" si="3"/>
        <v/>
      </c>
      <c r="BF46" s="634"/>
      <c r="BG46" s="633" t="str">
        <f t="shared" si="3"/>
        <v/>
      </c>
      <c r="BH46" s="634"/>
      <c r="BI46" s="633" t="str">
        <f t="shared" si="3"/>
        <v/>
      </c>
      <c r="BJ46" s="634"/>
      <c r="BK46" s="633" t="str">
        <f t="shared" si="4"/>
        <v/>
      </c>
      <c r="BL46" s="634"/>
      <c r="BM46" s="633" t="str">
        <f t="shared" si="5"/>
        <v/>
      </c>
      <c r="BN46" s="634"/>
      <c r="BO46" s="633" t="str">
        <f t="shared" si="6"/>
        <v/>
      </c>
      <c r="BP46" s="634"/>
      <c r="BQ46" s="633" t="str">
        <f t="shared" si="7"/>
        <v/>
      </c>
      <c r="BR46" s="634"/>
      <c r="BS46" s="633" t="str">
        <f t="shared" si="8"/>
        <v/>
      </c>
      <c r="BT46" s="634"/>
      <c r="BU46" s="633" t="str">
        <f t="shared" si="9"/>
        <v/>
      </c>
      <c r="BV46" s="634"/>
      <c r="BW46" s="633" t="str">
        <f t="shared" si="10"/>
        <v/>
      </c>
      <c r="BX46" s="634"/>
      <c r="BY46" s="633" t="str">
        <f t="shared" si="11"/>
        <v/>
      </c>
      <c r="BZ46" s="634"/>
      <c r="CA46" s="635"/>
      <c r="CB46" s="636" t="str">
        <f t="shared" si="2"/>
        <v/>
      </c>
      <c r="CC46" s="637" t="str">
        <f t="shared" si="2"/>
        <v/>
      </c>
      <c r="CD46" s="638" t="str">
        <f t="shared" si="15"/>
        <v/>
      </c>
      <c r="CE46" s="637" t="str">
        <f t="shared" si="15"/>
        <v/>
      </c>
      <c r="CF46" s="638" t="str">
        <f t="shared" si="15"/>
        <v/>
      </c>
      <c r="CG46" s="637" t="str">
        <f t="shared" si="15"/>
        <v/>
      </c>
      <c r="CH46" s="638" t="str">
        <f t="shared" si="15"/>
        <v/>
      </c>
      <c r="CI46" s="637" t="str">
        <f t="shared" si="15"/>
        <v/>
      </c>
      <c r="CJ46" s="638" t="str">
        <f t="shared" si="15"/>
        <v/>
      </c>
      <c r="CK46" s="637" t="str">
        <f t="shared" si="15"/>
        <v/>
      </c>
      <c r="CL46" s="638" t="str">
        <f t="shared" si="15"/>
        <v/>
      </c>
      <c r="CM46" s="637" t="str">
        <f t="shared" si="15"/>
        <v/>
      </c>
      <c r="CN46" s="638" t="str">
        <f t="shared" si="15"/>
        <v/>
      </c>
      <c r="CO46" s="637" t="str">
        <f t="shared" si="15"/>
        <v/>
      </c>
      <c r="CP46" s="638" t="str">
        <f t="shared" si="15"/>
        <v/>
      </c>
      <c r="CQ46" s="637" t="str">
        <f t="shared" si="15"/>
        <v/>
      </c>
      <c r="CR46" s="638" t="str">
        <f t="shared" si="15"/>
        <v/>
      </c>
      <c r="CS46" s="637" t="str">
        <f t="shared" si="14"/>
        <v/>
      </c>
      <c r="CT46" s="638" t="str">
        <f t="shared" si="13"/>
        <v/>
      </c>
      <c r="CU46" s="637" t="str">
        <f t="shared" si="13"/>
        <v/>
      </c>
      <c r="CV46" s="638" t="str">
        <f t="shared" si="13"/>
        <v/>
      </c>
      <c r="CW46" s="637" t="str">
        <f t="shared" si="13"/>
        <v/>
      </c>
    </row>
    <row r="47" spans="1:108" ht="18" customHeight="1">
      <c r="A47" s="135">
        <v>40</v>
      </c>
      <c r="B47" s="655"/>
      <c r="C47" s="133"/>
      <c r="D47" s="656"/>
      <c r="E47" s="414"/>
      <c r="F47" s="555"/>
      <c r="G47" s="300"/>
      <c r="H47" s="301"/>
      <c r="I47" s="300"/>
      <c r="J47" s="423"/>
      <c r="K47" s="423"/>
      <c r="L47" s="423"/>
      <c r="M47" s="423"/>
      <c r="N47" s="423"/>
      <c r="O47" s="132"/>
      <c r="P47" s="132"/>
      <c r="Q47" s="132"/>
      <c r="R47" s="132"/>
      <c r="S47" s="132"/>
      <c r="T47" s="426"/>
      <c r="U47" s="423"/>
      <c r="V47" s="423"/>
      <c r="W47" s="423"/>
      <c r="X47" s="423"/>
      <c r="Y47" s="426"/>
      <c r="Z47" s="423"/>
      <c r="AA47" s="423"/>
      <c r="AB47" s="132"/>
      <c r="AC47" s="132"/>
      <c r="AD47" s="132"/>
      <c r="AE47" s="132"/>
      <c r="AF47" s="132"/>
      <c r="AG47" s="132"/>
      <c r="AH47" s="132"/>
      <c r="AI47" s="132"/>
      <c r="AJ47" s="423"/>
      <c r="AK47" s="423"/>
      <c r="AL47" s="423"/>
      <c r="AM47" s="423"/>
      <c r="AN47" s="423"/>
      <c r="AO47" s="423"/>
      <c r="AP47" s="423"/>
      <c r="AQ47" s="423"/>
      <c r="AR47" s="132"/>
      <c r="AS47" s="132"/>
      <c r="AT47" s="132"/>
      <c r="AU47" s="132"/>
      <c r="AV47" s="132"/>
      <c r="AW47" s="423"/>
      <c r="AX47" s="423"/>
      <c r="AY47" s="427"/>
      <c r="AZ47" s="415"/>
      <c r="BA47" s="109"/>
      <c r="BB47" s="109"/>
      <c r="BC47" s="633" t="str">
        <f t="shared" si="3"/>
        <v/>
      </c>
      <c r="BD47" s="634"/>
      <c r="BE47" s="633" t="str">
        <f t="shared" si="3"/>
        <v/>
      </c>
      <c r="BF47" s="634"/>
      <c r="BG47" s="633" t="str">
        <f t="shared" si="3"/>
        <v/>
      </c>
      <c r="BH47" s="634"/>
      <c r="BI47" s="633" t="str">
        <f t="shared" si="3"/>
        <v/>
      </c>
      <c r="BJ47" s="634"/>
      <c r="BK47" s="633" t="str">
        <f t="shared" si="4"/>
        <v/>
      </c>
      <c r="BL47" s="634"/>
      <c r="BM47" s="633" t="str">
        <f t="shared" si="5"/>
        <v/>
      </c>
      <c r="BN47" s="634"/>
      <c r="BO47" s="633" t="str">
        <f t="shared" si="6"/>
        <v/>
      </c>
      <c r="BP47" s="634"/>
      <c r="BQ47" s="633" t="str">
        <f t="shared" si="7"/>
        <v/>
      </c>
      <c r="BR47" s="634"/>
      <c r="BS47" s="633" t="str">
        <f t="shared" si="8"/>
        <v/>
      </c>
      <c r="BT47" s="634"/>
      <c r="BU47" s="633" t="str">
        <f t="shared" si="9"/>
        <v/>
      </c>
      <c r="BV47" s="634"/>
      <c r="BW47" s="633" t="str">
        <f t="shared" si="10"/>
        <v/>
      </c>
      <c r="BX47" s="634"/>
      <c r="BY47" s="633" t="str">
        <f t="shared" si="11"/>
        <v/>
      </c>
      <c r="BZ47" s="634"/>
      <c r="CA47" s="635"/>
      <c r="CB47" s="636" t="str">
        <f t="shared" si="2"/>
        <v/>
      </c>
      <c r="CC47" s="637" t="str">
        <f t="shared" si="2"/>
        <v/>
      </c>
      <c r="CD47" s="638" t="str">
        <f t="shared" si="15"/>
        <v/>
      </c>
      <c r="CE47" s="637" t="str">
        <f t="shared" si="15"/>
        <v/>
      </c>
      <c r="CF47" s="638" t="str">
        <f t="shared" si="15"/>
        <v/>
      </c>
      <c r="CG47" s="637" t="str">
        <f t="shared" si="15"/>
        <v/>
      </c>
      <c r="CH47" s="638" t="str">
        <f t="shared" si="15"/>
        <v/>
      </c>
      <c r="CI47" s="637" t="str">
        <f t="shared" si="15"/>
        <v/>
      </c>
      <c r="CJ47" s="638" t="str">
        <f t="shared" si="15"/>
        <v/>
      </c>
      <c r="CK47" s="637" t="str">
        <f t="shared" si="15"/>
        <v/>
      </c>
      <c r="CL47" s="638" t="str">
        <f t="shared" si="15"/>
        <v/>
      </c>
      <c r="CM47" s="637" t="str">
        <f t="shared" si="15"/>
        <v/>
      </c>
      <c r="CN47" s="638" t="str">
        <f t="shared" si="15"/>
        <v/>
      </c>
      <c r="CO47" s="637" t="str">
        <f t="shared" si="15"/>
        <v/>
      </c>
      <c r="CP47" s="638" t="str">
        <f t="shared" si="15"/>
        <v/>
      </c>
      <c r="CQ47" s="637" t="str">
        <f t="shared" si="15"/>
        <v/>
      </c>
      <c r="CR47" s="638" t="str">
        <f t="shared" si="15"/>
        <v/>
      </c>
      <c r="CS47" s="637" t="str">
        <f t="shared" si="14"/>
        <v/>
      </c>
      <c r="CT47" s="638" t="str">
        <f t="shared" si="13"/>
        <v/>
      </c>
      <c r="CU47" s="637" t="str">
        <f t="shared" si="13"/>
        <v/>
      </c>
      <c r="CV47" s="638" t="str">
        <f t="shared" si="13"/>
        <v/>
      </c>
      <c r="CW47" s="637" t="str">
        <f t="shared" si="13"/>
        <v/>
      </c>
    </row>
    <row r="48" spans="1:108" ht="18" customHeight="1">
      <c r="A48" s="135">
        <v>41</v>
      </c>
      <c r="B48" s="655"/>
      <c r="C48" s="133"/>
      <c r="D48" s="656"/>
      <c r="E48" s="414"/>
      <c r="F48" s="555"/>
      <c r="G48" s="300"/>
      <c r="H48" s="301"/>
      <c r="I48" s="300"/>
      <c r="J48" s="423"/>
      <c r="K48" s="423"/>
      <c r="L48" s="423"/>
      <c r="M48" s="423"/>
      <c r="N48" s="423"/>
      <c r="O48" s="132"/>
      <c r="P48" s="132"/>
      <c r="Q48" s="132"/>
      <c r="R48" s="132"/>
      <c r="S48" s="132"/>
      <c r="T48" s="426"/>
      <c r="U48" s="423"/>
      <c r="V48" s="423"/>
      <c r="W48" s="423"/>
      <c r="X48" s="423"/>
      <c r="Y48" s="426"/>
      <c r="Z48" s="423"/>
      <c r="AA48" s="423"/>
      <c r="AB48" s="132"/>
      <c r="AC48" s="132"/>
      <c r="AD48" s="132"/>
      <c r="AE48" s="132"/>
      <c r="AF48" s="132"/>
      <c r="AG48" s="132"/>
      <c r="AH48" s="132"/>
      <c r="AI48" s="132"/>
      <c r="AJ48" s="423"/>
      <c r="AK48" s="423"/>
      <c r="AL48" s="423"/>
      <c r="AM48" s="423"/>
      <c r="AN48" s="423"/>
      <c r="AO48" s="423"/>
      <c r="AP48" s="423"/>
      <c r="AQ48" s="423"/>
      <c r="AR48" s="132"/>
      <c r="AS48" s="132"/>
      <c r="AT48" s="132"/>
      <c r="AU48" s="132"/>
      <c r="AV48" s="132"/>
      <c r="AW48" s="423"/>
      <c r="AX48" s="423"/>
      <c r="AY48" s="427"/>
      <c r="AZ48" s="415"/>
      <c r="BA48" s="109"/>
      <c r="BB48" s="109"/>
      <c r="BC48" s="633" t="str">
        <f t="shared" si="3"/>
        <v/>
      </c>
      <c r="BD48" s="634"/>
      <c r="BE48" s="633" t="str">
        <f t="shared" si="3"/>
        <v/>
      </c>
      <c r="BF48" s="634"/>
      <c r="BG48" s="633" t="str">
        <f t="shared" si="3"/>
        <v/>
      </c>
      <c r="BH48" s="634"/>
      <c r="BI48" s="633" t="str">
        <f t="shared" si="3"/>
        <v/>
      </c>
      <c r="BJ48" s="634"/>
      <c r="BK48" s="633" t="str">
        <f t="shared" si="4"/>
        <v/>
      </c>
      <c r="BL48" s="634"/>
      <c r="BM48" s="633" t="str">
        <f t="shared" si="5"/>
        <v/>
      </c>
      <c r="BN48" s="634"/>
      <c r="BO48" s="633" t="str">
        <f t="shared" si="6"/>
        <v/>
      </c>
      <c r="BP48" s="634"/>
      <c r="BQ48" s="633" t="str">
        <f t="shared" si="7"/>
        <v/>
      </c>
      <c r="BR48" s="634"/>
      <c r="BS48" s="633" t="str">
        <f t="shared" si="8"/>
        <v/>
      </c>
      <c r="BT48" s="634"/>
      <c r="BU48" s="633" t="str">
        <f t="shared" si="9"/>
        <v/>
      </c>
      <c r="BV48" s="634"/>
      <c r="BW48" s="633" t="str">
        <f t="shared" si="10"/>
        <v/>
      </c>
      <c r="BX48" s="634"/>
      <c r="BY48" s="633" t="str">
        <f t="shared" si="11"/>
        <v/>
      </c>
      <c r="BZ48" s="634"/>
      <c r="CA48" s="635"/>
      <c r="CB48" s="636" t="str">
        <f t="shared" si="2"/>
        <v/>
      </c>
      <c r="CC48" s="637" t="str">
        <f t="shared" si="2"/>
        <v/>
      </c>
      <c r="CD48" s="638" t="str">
        <f t="shared" si="15"/>
        <v/>
      </c>
      <c r="CE48" s="637" t="str">
        <f t="shared" si="15"/>
        <v/>
      </c>
      <c r="CF48" s="638" t="str">
        <f t="shared" si="15"/>
        <v/>
      </c>
      <c r="CG48" s="637" t="str">
        <f t="shared" si="15"/>
        <v/>
      </c>
      <c r="CH48" s="638" t="str">
        <f t="shared" si="15"/>
        <v/>
      </c>
      <c r="CI48" s="637" t="str">
        <f t="shared" si="15"/>
        <v/>
      </c>
      <c r="CJ48" s="638" t="str">
        <f t="shared" si="15"/>
        <v/>
      </c>
      <c r="CK48" s="637" t="str">
        <f t="shared" si="15"/>
        <v/>
      </c>
      <c r="CL48" s="638" t="str">
        <f t="shared" si="15"/>
        <v/>
      </c>
      <c r="CM48" s="637" t="str">
        <f t="shared" si="15"/>
        <v/>
      </c>
      <c r="CN48" s="638" t="str">
        <f t="shared" si="15"/>
        <v/>
      </c>
      <c r="CO48" s="637" t="str">
        <f t="shared" si="15"/>
        <v/>
      </c>
      <c r="CP48" s="638" t="str">
        <f t="shared" si="15"/>
        <v/>
      </c>
      <c r="CQ48" s="637" t="str">
        <f t="shared" si="15"/>
        <v/>
      </c>
      <c r="CR48" s="638" t="str">
        <f t="shared" si="15"/>
        <v/>
      </c>
      <c r="CS48" s="637" t="str">
        <f t="shared" si="14"/>
        <v/>
      </c>
      <c r="CT48" s="638" t="str">
        <f t="shared" si="13"/>
        <v/>
      </c>
      <c r="CU48" s="637" t="str">
        <f t="shared" si="13"/>
        <v/>
      </c>
      <c r="CV48" s="638" t="str">
        <f t="shared" si="13"/>
        <v/>
      </c>
      <c r="CW48" s="637" t="str">
        <f t="shared" si="13"/>
        <v/>
      </c>
    </row>
    <row r="49" spans="1:101" ht="18" customHeight="1">
      <c r="A49" s="135">
        <v>42</v>
      </c>
      <c r="B49" s="655"/>
      <c r="C49" s="133"/>
      <c r="D49" s="656"/>
      <c r="E49" s="414"/>
      <c r="F49" s="555"/>
      <c r="G49" s="300"/>
      <c r="H49" s="301"/>
      <c r="I49" s="300"/>
      <c r="J49" s="423"/>
      <c r="K49" s="423"/>
      <c r="L49" s="423"/>
      <c r="M49" s="423"/>
      <c r="N49" s="423"/>
      <c r="O49" s="132"/>
      <c r="P49" s="132"/>
      <c r="Q49" s="132"/>
      <c r="R49" s="132"/>
      <c r="S49" s="132"/>
      <c r="T49" s="426"/>
      <c r="U49" s="423"/>
      <c r="V49" s="423"/>
      <c r="W49" s="423"/>
      <c r="X49" s="423"/>
      <c r="Y49" s="426"/>
      <c r="Z49" s="423"/>
      <c r="AA49" s="423"/>
      <c r="AB49" s="132"/>
      <c r="AC49" s="132"/>
      <c r="AD49" s="132"/>
      <c r="AE49" s="132"/>
      <c r="AF49" s="132"/>
      <c r="AG49" s="132"/>
      <c r="AH49" s="132"/>
      <c r="AI49" s="132"/>
      <c r="AJ49" s="423"/>
      <c r="AK49" s="423"/>
      <c r="AL49" s="423"/>
      <c r="AM49" s="423"/>
      <c r="AN49" s="423"/>
      <c r="AO49" s="423"/>
      <c r="AP49" s="423"/>
      <c r="AQ49" s="423"/>
      <c r="AR49" s="132"/>
      <c r="AS49" s="132"/>
      <c r="AT49" s="132"/>
      <c r="AU49" s="132"/>
      <c r="AV49" s="132"/>
      <c r="AW49" s="423"/>
      <c r="AX49" s="423"/>
      <c r="AY49" s="427"/>
      <c r="AZ49" s="415"/>
      <c r="BA49" s="109"/>
      <c r="BB49" s="109"/>
      <c r="BC49" s="633" t="str">
        <f t="shared" si="3"/>
        <v/>
      </c>
      <c r="BD49" s="634"/>
      <c r="BE49" s="633" t="str">
        <f t="shared" si="3"/>
        <v/>
      </c>
      <c r="BF49" s="634"/>
      <c r="BG49" s="633" t="str">
        <f t="shared" si="3"/>
        <v/>
      </c>
      <c r="BH49" s="634"/>
      <c r="BI49" s="633" t="str">
        <f t="shared" si="3"/>
        <v/>
      </c>
      <c r="BJ49" s="634"/>
      <c r="BK49" s="633" t="str">
        <f t="shared" si="4"/>
        <v/>
      </c>
      <c r="BL49" s="634"/>
      <c r="BM49" s="633" t="str">
        <f t="shared" si="5"/>
        <v/>
      </c>
      <c r="BN49" s="634"/>
      <c r="BO49" s="633" t="str">
        <f t="shared" si="6"/>
        <v/>
      </c>
      <c r="BP49" s="634"/>
      <c r="BQ49" s="633" t="str">
        <f t="shared" si="7"/>
        <v/>
      </c>
      <c r="BR49" s="634"/>
      <c r="BS49" s="633" t="str">
        <f t="shared" si="8"/>
        <v/>
      </c>
      <c r="BT49" s="634"/>
      <c r="BU49" s="633" t="str">
        <f t="shared" si="9"/>
        <v/>
      </c>
      <c r="BV49" s="634"/>
      <c r="BW49" s="633" t="str">
        <f t="shared" si="10"/>
        <v/>
      </c>
      <c r="BX49" s="634"/>
      <c r="BY49" s="633" t="str">
        <f t="shared" si="11"/>
        <v/>
      </c>
      <c r="BZ49" s="634"/>
      <c r="CA49" s="635"/>
      <c r="CB49" s="636" t="str">
        <f t="shared" si="2"/>
        <v/>
      </c>
      <c r="CC49" s="637" t="str">
        <f t="shared" si="2"/>
        <v/>
      </c>
      <c r="CD49" s="638" t="str">
        <f t="shared" si="15"/>
        <v/>
      </c>
      <c r="CE49" s="637" t="str">
        <f t="shared" si="15"/>
        <v/>
      </c>
      <c r="CF49" s="638" t="str">
        <f t="shared" si="15"/>
        <v/>
      </c>
      <c r="CG49" s="637" t="str">
        <f t="shared" si="15"/>
        <v/>
      </c>
      <c r="CH49" s="638" t="str">
        <f t="shared" si="15"/>
        <v/>
      </c>
      <c r="CI49" s="637" t="str">
        <f t="shared" si="15"/>
        <v/>
      </c>
      <c r="CJ49" s="638" t="str">
        <f t="shared" si="15"/>
        <v/>
      </c>
      <c r="CK49" s="637" t="str">
        <f t="shared" si="15"/>
        <v/>
      </c>
      <c r="CL49" s="638" t="str">
        <f t="shared" si="15"/>
        <v/>
      </c>
      <c r="CM49" s="637" t="str">
        <f t="shared" si="15"/>
        <v/>
      </c>
      <c r="CN49" s="638" t="str">
        <f t="shared" si="15"/>
        <v/>
      </c>
      <c r="CO49" s="637" t="str">
        <f t="shared" si="15"/>
        <v/>
      </c>
      <c r="CP49" s="638" t="str">
        <f t="shared" si="15"/>
        <v/>
      </c>
      <c r="CQ49" s="637" t="str">
        <f t="shared" si="15"/>
        <v/>
      </c>
      <c r="CR49" s="638" t="str">
        <f t="shared" si="15"/>
        <v/>
      </c>
      <c r="CS49" s="637" t="str">
        <f t="shared" si="14"/>
        <v/>
      </c>
      <c r="CT49" s="638" t="str">
        <f t="shared" si="13"/>
        <v/>
      </c>
      <c r="CU49" s="637" t="str">
        <f t="shared" si="13"/>
        <v/>
      </c>
      <c r="CV49" s="638" t="str">
        <f t="shared" si="13"/>
        <v/>
      </c>
      <c r="CW49" s="637" t="str">
        <f t="shared" si="13"/>
        <v/>
      </c>
    </row>
    <row r="50" spans="1:101" ht="18" customHeight="1">
      <c r="A50" s="135">
        <v>43</v>
      </c>
      <c r="B50" s="655"/>
      <c r="C50" s="133"/>
      <c r="D50" s="656"/>
      <c r="E50" s="414"/>
      <c r="F50" s="555"/>
      <c r="G50" s="300"/>
      <c r="H50" s="301"/>
      <c r="I50" s="300"/>
      <c r="J50" s="423"/>
      <c r="K50" s="423"/>
      <c r="L50" s="423"/>
      <c r="M50" s="423"/>
      <c r="N50" s="423"/>
      <c r="O50" s="132"/>
      <c r="P50" s="132"/>
      <c r="Q50" s="132"/>
      <c r="R50" s="132"/>
      <c r="S50" s="132"/>
      <c r="T50" s="426"/>
      <c r="U50" s="423"/>
      <c r="V50" s="423"/>
      <c r="W50" s="423"/>
      <c r="X50" s="423"/>
      <c r="Y50" s="426"/>
      <c r="Z50" s="423"/>
      <c r="AA50" s="423"/>
      <c r="AB50" s="132"/>
      <c r="AC50" s="132"/>
      <c r="AD50" s="132"/>
      <c r="AE50" s="132"/>
      <c r="AF50" s="132"/>
      <c r="AG50" s="132"/>
      <c r="AH50" s="132"/>
      <c r="AI50" s="132"/>
      <c r="AJ50" s="423"/>
      <c r="AK50" s="423"/>
      <c r="AL50" s="423"/>
      <c r="AM50" s="423"/>
      <c r="AN50" s="423"/>
      <c r="AO50" s="423"/>
      <c r="AP50" s="423"/>
      <c r="AQ50" s="423"/>
      <c r="AR50" s="132"/>
      <c r="AS50" s="132"/>
      <c r="AT50" s="132"/>
      <c r="AU50" s="132"/>
      <c r="AV50" s="132"/>
      <c r="AW50" s="423"/>
      <c r="AX50" s="423"/>
      <c r="AY50" s="427"/>
      <c r="AZ50" s="415"/>
      <c r="BA50" s="109"/>
      <c r="BB50" s="109"/>
      <c r="BC50" s="633" t="str">
        <f t="shared" si="3"/>
        <v/>
      </c>
      <c r="BD50" s="634"/>
      <c r="BE50" s="633" t="str">
        <f t="shared" si="3"/>
        <v/>
      </c>
      <c r="BF50" s="634"/>
      <c r="BG50" s="633" t="str">
        <f t="shared" si="3"/>
        <v/>
      </c>
      <c r="BH50" s="634"/>
      <c r="BI50" s="633" t="str">
        <f t="shared" si="3"/>
        <v/>
      </c>
      <c r="BJ50" s="634"/>
      <c r="BK50" s="633" t="str">
        <f t="shared" si="4"/>
        <v/>
      </c>
      <c r="BL50" s="634"/>
      <c r="BM50" s="633" t="str">
        <f t="shared" si="5"/>
        <v/>
      </c>
      <c r="BN50" s="634"/>
      <c r="BO50" s="633" t="str">
        <f t="shared" si="6"/>
        <v/>
      </c>
      <c r="BP50" s="634"/>
      <c r="BQ50" s="633" t="str">
        <f t="shared" si="7"/>
        <v/>
      </c>
      <c r="BR50" s="634"/>
      <c r="BS50" s="633" t="str">
        <f t="shared" si="8"/>
        <v/>
      </c>
      <c r="BT50" s="634"/>
      <c r="BU50" s="633" t="str">
        <f t="shared" si="9"/>
        <v/>
      </c>
      <c r="BV50" s="634"/>
      <c r="BW50" s="633" t="str">
        <f t="shared" si="10"/>
        <v/>
      </c>
      <c r="BX50" s="634"/>
      <c r="BY50" s="633" t="str">
        <f t="shared" si="11"/>
        <v/>
      </c>
      <c r="BZ50" s="634"/>
      <c r="CA50" s="635"/>
      <c r="CB50" s="636" t="str">
        <f t="shared" si="2"/>
        <v/>
      </c>
      <c r="CC50" s="637" t="str">
        <f t="shared" si="2"/>
        <v/>
      </c>
      <c r="CD50" s="638" t="str">
        <f t="shared" si="15"/>
        <v/>
      </c>
      <c r="CE50" s="637" t="str">
        <f t="shared" si="15"/>
        <v/>
      </c>
      <c r="CF50" s="638" t="str">
        <f t="shared" si="15"/>
        <v/>
      </c>
      <c r="CG50" s="637" t="str">
        <f t="shared" si="15"/>
        <v/>
      </c>
      <c r="CH50" s="638" t="str">
        <f t="shared" si="15"/>
        <v/>
      </c>
      <c r="CI50" s="637" t="str">
        <f t="shared" si="15"/>
        <v/>
      </c>
      <c r="CJ50" s="638" t="str">
        <f t="shared" si="15"/>
        <v/>
      </c>
      <c r="CK50" s="637" t="str">
        <f t="shared" si="15"/>
        <v/>
      </c>
      <c r="CL50" s="638" t="str">
        <f t="shared" si="15"/>
        <v/>
      </c>
      <c r="CM50" s="637" t="str">
        <f t="shared" si="15"/>
        <v/>
      </c>
      <c r="CN50" s="638" t="str">
        <f t="shared" si="15"/>
        <v/>
      </c>
      <c r="CO50" s="637" t="str">
        <f t="shared" si="15"/>
        <v/>
      </c>
      <c r="CP50" s="638" t="str">
        <f t="shared" si="15"/>
        <v/>
      </c>
      <c r="CQ50" s="637" t="str">
        <f t="shared" si="15"/>
        <v/>
      </c>
      <c r="CR50" s="638" t="str">
        <f t="shared" si="15"/>
        <v/>
      </c>
      <c r="CS50" s="637" t="str">
        <f t="shared" si="14"/>
        <v/>
      </c>
      <c r="CT50" s="638" t="str">
        <f t="shared" si="13"/>
        <v/>
      </c>
      <c r="CU50" s="637" t="str">
        <f t="shared" si="13"/>
        <v/>
      </c>
      <c r="CV50" s="638" t="str">
        <f t="shared" si="13"/>
        <v/>
      </c>
      <c r="CW50" s="637" t="str">
        <f t="shared" si="13"/>
        <v/>
      </c>
    </row>
    <row r="51" spans="1:101" ht="18" customHeight="1">
      <c r="A51" s="135">
        <v>44</v>
      </c>
      <c r="B51" s="655"/>
      <c r="C51" s="133"/>
      <c r="D51" s="656"/>
      <c r="E51" s="414"/>
      <c r="F51" s="555"/>
      <c r="G51" s="300"/>
      <c r="H51" s="301"/>
      <c r="I51" s="300"/>
      <c r="J51" s="423"/>
      <c r="K51" s="423"/>
      <c r="L51" s="423"/>
      <c r="M51" s="423"/>
      <c r="N51" s="423"/>
      <c r="O51" s="132"/>
      <c r="P51" s="132"/>
      <c r="Q51" s="132"/>
      <c r="R51" s="132"/>
      <c r="S51" s="132"/>
      <c r="T51" s="426"/>
      <c r="U51" s="423"/>
      <c r="V51" s="423"/>
      <c r="W51" s="423"/>
      <c r="X51" s="423"/>
      <c r="Y51" s="426"/>
      <c r="Z51" s="423"/>
      <c r="AA51" s="423"/>
      <c r="AB51" s="132"/>
      <c r="AC51" s="132"/>
      <c r="AD51" s="132"/>
      <c r="AE51" s="132"/>
      <c r="AF51" s="132"/>
      <c r="AG51" s="132"/>
      <c r="AH51" s="132"/>
      <c r="AI51" s="132"/>
      <c r="AJ51" s="423"/>
      <c r="AK51" s="423"/>
      <c r="AL51" s="423"/>
      <c r="AM51" s="423"/>
      <c r="AN51" s="423"/>
      <c r="AO51" s="423"/>
      <c r="AP51" s="423"/>
      <c r="AQ51" s="423"/>
      <c r="AR51" s="132"/>
      <c r="AS51" s="132"/>
      <c r="AT51" s="132"/>
      <c r="AU51" s="132"/>
      <c r="AV51" s="132"/>
      <c r="AW51" s="423"/>
      <c r="AX51" s="423"/>
      <c r="AY51" s="427"/>
      <c r="AZ51" s="415"/>
      <c r="BA51" s="109"/>
      <c r="BB51" s="109"/>
      <c r="BC51" s="633" t="str">
        <f t="shared" si="3"/>
        <v/>
      </c>
      <c r="BD51" s="639"/>
      <c r="BE51" s="633" t="str">
        <f t="shared" si="3"/>
        <v/>
      </c>
      <c r="BF51" s="639"/>
      <c r="BG51" s="633" t="str">
        <f t="shared" si="3"/>
        <v/>
      </c>
      <c r="BH51" s="639"/>
      <c r="BI51" s="633" t="str">
        <f t="shared" si="3"/>
        <v/>
      </c>
      <c r="BJ51" s="639"/>
      <c r="BK51" s="633" t="str">
        <f t="shared" si="4"/>
        <v/>
      </c>
      <c r="BL51" s="639"/>
      <c r="BM51" s="633" t="str">
        <f t="shared" si="5"/>
        <v/>
      </c>
      <c r="BN51" s="639"/>
      <c r="BO51" s="633" t="str">
        <f t="shared" si="6"/>
        <v/>
      </c>
      <c r="BP51" s="639"/>
      <c r="BQ51" s="633" t="str">
        <f t="shared" si="7"/>
        <v/>
      </c>
      <c r="BR51" s="639"/>
      <c r="BS51" s="633" t="str">
        <f t="shared" si="8"/>
        <v/>
      </c>
      <c r="BT51" s="639"/>
      <c r="BU51" s="633" t="str">
        <f t="shared" si="9"/>
        <v/>
      </c>
      <c r="BV51" s="639"/>
      <c r="BW51" s="633" t="str">
        <f t="shared" si="10"/>
        <v/>
      </c>
      <c r="BX51" s="639"/>
      <c r="BY51" s="633" t="str">
        <f t="shared" si="11"/>
        <v/>
      </c>
      <c r="BZ51" s="639"/>
      <c r="CA51" s="635"/>
      <c r="CB51" s="636" t="str">
        <f t="shared" si="2"/>
        <v/>
      </c>
      <c r="CC51" s="637" t="str">
        <f t="shared" si="2"/>
        <v/>
      </c>
      <c r="CD51" s="638" t="str">
        <f t="shared" si="15"/>
        <v/>
      </c>
      <c r="CE51" s="637" t="str">
        <f t="shared" si="15"/>
        <v/>
      </c>
      <c r="CF51" s="638" t="str">
        <f t="shared" si="15"/>
        <v/>
      </c>
      <c r="CG51" s="637" t="str">
        <f t="shared" si="15"/>
        <v/>
      </c>
      <c r="CH51" s="638" t="str">
        <f t="shared" si="15"/>
        <v/>
      </c>
      <c r="CI51" s="637" t="str">
        <f t="shared" si="15"/>
        <v/>
      </c>
      <c r="CJ51" s="638" t="str">
        <f t="shared" si="15"/>
        <v/>
      </c>
      <c r="CK51" s="637" t="str">
        <f t="shared" si="15"/>
        <v/>
      </c>
      <c r="CL51" s="638" t="str">
        <f t="shared" si="15"/>
        <v/>
      </c>
      <c r="CM51" s="637" t="str">
        <f t="shared" si="15"/>
        <v/>
      </c>
      <c r="CN51" s="638" t="str">
        <f t="shared" si="15"/>
        <v/>
      </c>
      <c r="CO51" s="637" t="str">
        <f t="shared" si="15"/>
        <v/>
      </c>
      <c r="CP51" s="638" t="str">
        <f t="shared" si="15"/>
        <v/>
      </c>
      <c r="CQ51" s="637" t="str">
        <f t="shared" si="15"/>
        <v/>
      </c>
      <c r="CR51" s="638" t="str">
        <f t="shared" si="15"/>
        <v/>
      </c>
      <c r="CS51" s="637" t="str">
        <f t="shared" si="14"/>
        <v/>
      </c>
      <c r="CT51" s="638" t="str">
        <f t="shared" si="13"/>
        <v/>
      </c>
      <c r="CU51" s="637" t="str">
        <f t="shared" si="13"/>
        <v/>
      </c>
      <c r="CV51" s="638" t="str">
        <f t="shared" si="13"/>
        <v/>
      </c>
      <c r="CW51" s="637" t="str">
        <f t="shared" si="13"/>
        <v/>
      </c>
    </row>
    <row r="52" spans="1:101" ht="18" customHeight="1">
      <c r="A52" s="135">
        <v>45</v>
      </c>
      <c r="B52" s="655"/>
      <c r="C52" s="133"/>
      <c r="D52" s="656"/>
      <c r="E52" s="414"/>
      <c r="F52" s="555"/>
      <c r="G52" s="300"/>
      <c r="H52" s="301"/>
      <c r="I52" s="300"/>
      <c r="J52" s="423"/>
      <c r="K52" s="423"/>
      <c r="L52" s="423"/>
      <c r="M52" s="423"/>
      <c r="N52" s="423"/>
      <c r="O52" s="132"/>
      <c r="P52" s="132"/>
      <c r="Q52" s="132"/>
      <c r="R52" s="132"/>
      <c r="S52" s="132"/>
      <c r="T52" s="426"/>
      <c r="U52" s="423"/>
      <c r="V52" s="423"/>
      <c r="W52" s="423"/>
      <c r="X52" s="423"/>
      <c r="Y52" s="426"/>
      <c r="Z52" s="423"/>
      <c r="AA52" s="423"/>
      <c r="AB52" s="132"/>
      <c r="AC52" s="132"/>
      <c r="AD52" s="132"/>
      <c r="AE52" s="132"/>
      <c r="AF52" s="132"/>
      <c r="AG52" s="132"/>
      <c r="AH52" s="132"/>
      <c r="AI52" s="132"/>
      <c r="AJ52" s="423"/>
      <c r="AK52" s="423"/>
      <c r="AL52" s="423"/>
      <c r="AM52" s="423"/>
      <c r="AN52" s="423"/>
      <c r="AO52" s="423"/>
      <c r="AP52" s="423"/>
      <c r="AQ52" s="423"/>
      <c r="AR52" s="132"/>
      <c r="AS52" s="132"/>
      <c r="AT52" s="132"/>
      <c r="AU52" s="132"/>
      <c r="AV52" s="132"/>
      <c r="AW52" s="423"/>
      <c r="AX52" s="423"/>
      <c r="AY52" s="427"/>
      <c r="AZ52" s="415"/>
      <c r="BA52" s="109"/>
      <c r="BB52" s="109"/>
      <c r="BC52" s="633" t="str">
        <f t="shared" si="3"/>
        <v/>
      </c>
      <c r="BD52" s="634"/>
      <c r="BE52" s="633" t="str">
        <f t="shared" si="3"/>
        <v/>
      </c>
      <c r="BF52" s="634"/>
      <c r="BG52" s="633" t="str">
        <f t="shared" si="3"/>
        <v/>
      </c>
      <c r="BH52" s="634"/>
      <c r="BI52" s="633" t="str">
        <f t="shared" si="3"/>
        <v/>
      </c>
      <c r="BJ52" s="634"/>
      <c r="BK52" s="633" t="str">
        <f t="shared" si="4"/>
        <v/>
      </c>
      <c r="BL52" s="634"/>
      <c r="BM52" s="633" t="str">
        <f t="shared" si="5"/>
        <v/>
      </c>
      <c r="BN52" s="634"/>
      <c r="BO52" s="633" t="str">
        <f t="shared" si="6"/>
        <v/>
      </c>
      <c r="BP52" s="634"/>
      <c r="BQ52" s="633" t="str">
        <f t="shared" si="7"/>
        <v/>
      </c>
      <c r="BR52" s="634"/>
      <c r="BS52" s="633" t="str">
        <f t="shared" si="8"/>
        <v/>
      </c>
      <c r="BT52" s="634"/>
      <c r="BU52" s="633" t="str">
        <f t="shared" si="9"/>
        <v/>
      </c>
      <c r="BV52" s="634"/>
      <c r="BW52" s="633" t="str">
        <f t="shared" si="10"/>
        <v/>
      </c>
      <c r="BX52" s="634"/>
      <c r="BY52" s="633" t="str">
        <f t="shared" si="11"/>
        <v/>
      </c>
      <c r="BZ52" s="634"/>
      <c r="CA52" s="635"/>
      <c r="CB52" s="636" t="str">
        <f t="shared" si="2"/>
        <v/>
      </c>
      <c r="CC52" s="637" t="str">
        <f t="shared" si="2"/>
        <v/>
      </c>
      <c r="CD52" s="638" t="str">
        <f t="shared" si="15"/>
        <v/>
      </c>
      <c r="CE52" s="637" t="str">
        <f t="shared" si="15"/>
        <v/>
      </c>
      <c r="CF52" s="638" t="str">
        <f t="shared" si="15"/>
        <v/>
      </c>
      <c r="CG52" s="637" t="str">
        <f t="shared" si="15"/>
        <v/>
      </c>
      <c r="CH52" s="638" t="str">
        <f t="shared" si="15"/>
        <v/>
      </c>
      <c r="CI52" s="637" t="str">
        <f t="shared" si="15"/>
        <v/>
      </c>
      <c r="CJ52" s="638" t="str">
        <f t="shared" si="15"/>
        <v/>
      </c>
      <c r="CK52" s="637" t="str">
        <f t="shared" si="15"/>
        <v/>
      </c>
      <c r="CL52" s="638" t="str">
        <f t="shared" si="15"/>
        <v/>
      </c>
      <c r="CM52" s="637" t="str">
        <f t="shared" si="15"/>
        <v/>
      </c>
      <c r="CN52" s="638" t="str">
        <f t="shared" si="15"/>
        <v/>
      </c>
      <c r="CO52" s="637" t="str">
        <f t="shared" si="15"/>
        <v/>
      </c>
      <c r="CP52" s="638" t="str">
        <f t="shared" si="15"/>
        <v/>
      </c>
      <c r="CQ52" s="637" t="str">
        <f t="shared" si="15"/>
        <v/>
      </c>
      <c r="CR52" s="638" t="str">
        <f t="shared" si="15"/>
        <v/>
      </c>
      <c r="CS52" s="637" t="str">
        <f t="shared" si="14"/>
        <v/>
      </c>
      <c r="CT52" s="638" t="str">
        <f t="shared" si="13"/>
        <v/>
      </c>
      <c r="CU52" s="637" t="str">
        <f t="shared" si="13"/>
        <v/>
      </c>
      <c r="CV52" s="638" t="str">
        <f t="shared" si="13"/>
        <v/>
      </c>
      <c r="CW52" s="637" t="str">
        <f t="shared" si="13"/>
        <v/>
      </c>
    </row>
    <row r="53" spans="1:101" ht="18" customHeight="1">
      <c r="A53" s="135">
        <v>46</v>
      </c>
      <c r="B53" s="655"/>
      <c r="C53" s="133"/>
      <c r="D53" s="656"/>
      <c r="E53" s="414"/>
      <c r="F53" s="555"/>
      <c r="G53" s="300"/>
      <c r="H53" s="301"/>
      <c r="I53" s="300"/>
      <c r="J53" s="423"/>
      <c r="K53" s="423"/>
      <c r="L53" s="423"/>
      <c r="M53" s="423"/>
      <c r="N53" s="423"/>
      <c r="O53" s="132"/>
      <c r="P53" s="132"/>
      <c r="Q53" s="132"/>
      <c r="R53" s="132"/>
      <c r="S53" s="132"/>
      <c r="T53" s="426"/>
      <c r="U53" s="423"/>
      <c r="V53" s="423"/>
      <c r="W53" s="423"/>
      <c r="X53" s="423"/>
      <c r="Y53" s="426"/>
      <c r="Z53" s="423"/>
      <c r="AA53" s="423"/>
      <c r="AB53" s="132"/>
      <c r="AC53" s="132"/>
      <c r="AD53" s="132"/>
      <c r="AE53" s="132"/>
      <c r="AF53" s="132"/>
      <c r="AG53" s="132"/>
      <c r="AH53" s="132"/>
      <c r="AI53" s="132"/>
      <c r="AJ53" s="423"/>
      <c r="AK53" s="423"/>
      <c r="AL53" s="423"/>
      <c r="AM53" s="423"/>
      <c r="AN53" s="423"/>
      <c r="AO53" s="423"/>
      <c r="AP53" s="423"/>
      <c r="AQ53" s="423"/>
      <c r="AR53" s="132"/>
      <c r="AS53" s="132"/>
      <c r="AT53" s="132"/>
      <c r="AU53" s="132"/>
      <c r="AV53" s="132"/>
      <c r="AW53" s="423"/>
      <c r="AX53" s="423"/>
      <c r="AY53" s="427"/>
      <c r="AZ53" s="415"/>
      <c r="BA53" s="109"/>
      <c r="BB53" s="109"/>
      <c r="BC53" s="633" t="str">
        <f t="shared" si="3"/>
        <v/>
      </c>
      <c r="BD53" s="634"/>
      <c r="BE53" s="633" t="str">
        <f t="shared" si="3"/>
        <v/>
      </c>
      <c r="BF53" s="634"/>
      <c r="BG53" s="633" t="str">
        <f t="shared" si="3"/>
        <v/>
      </c>
      <c r="BH53" s="634"/>
      <c r="BI53" s="633" t="str">
        <f t="shared" si="3"/>
        <v/>
      </c>
      <c r="BJ53" s="634"/>
      <c r="BK53" s="633" t="str">
        <f t="shared" si="4"/>
        <v/>
      </c>
      <c r="BL53" s="634"/>
      <c r="BM53" s="633" t="str">
        <f t="shared" si="5"/>
        <v/>
      </c>
      <c r="BN53" s="634"/>
      <c r="BO53" s="633" t="str">
        <f t="shared" si="6"/>
        <v/>
      </c>
      <c r="BP53" s="634"/>
      <c r="BQ53" s="633" t="str">
        <f t="shared" si="7"/>
        <v/>
      </c>
      <c r="BR53" s="634"/>
      <c r="BS53" s="633" t="str">
        <f t="shared" si="8"/>
        <v/>
      </c>
      <c r="BT53" s="634"/>
      <c r="BU53" s="633" t="str">
        <f t="shared" si="9"/>
        <v/>
      </c>
      <c r="BV53" s="634"/>
      <c r="BW53" s="633" t="str">
        <f t="shared" si="10"/>
        <v/>
      </c>
      <c r="BX53" s="634"/>
      <c r="BY53" s="633" t="str">
        <f t="shared" si="11"/>
        <v/>
      </c>
      <c r="BZ53" s="634"/>
      <c r="CA53" s="635"/>
      <c r="CB53" s="636" t="str">
        <f t="shared" si="2"/>
        <v/>
      </c>
      <c r="CC53" s="637" t="str">
        <f t="shared" si="2"/>
        <v/>
      </c>
      <c r="CD53" s="638" t="str">
        <f t="shared" si="15"/>
        <v/>
      </c>
      <c r="CE53" s="637" t="str">
        <f t="shared" si="15"/>
        <v/>
      </c>
      <c r="CF53" s="638" t="str">
        <f t="shared" si="15"/>
        <v/>
      </c>
      <c r="CG53" s="637" t="str">
        <f t="shared" si="15"/>
        <v/>
      </c>
      <c r="CH53" s="638" t="str">
        <f t="shared" si="15"/>
        <v/>
      </c>
      <c r="CI53" s="637" t="str">
        <f t="shared" si="15"/>
        <v/>
      </c>
      <c r="CJ53" s="638" t="str">
        <f t="shared" si="15"/>
        <v/>
      </c>
      <c r="CK53" s="637" t="str">
        <f t="shared" si="15"/>
        <v/>
      </c>
      <c r="CL53" s="638" t="str">
        <f t="shared" si="15"/>
        <v/>
      </c>
      <c r="CM53" s="637" t="str">
        <f t="shared" si="15"/>
        <v/>
      </c>
      <c r="CN53" s="638" t="str">
        <f t="shared" si="15"/>
        <v/>
      </c>
      <c r="CO53" s="637" t="str">
        <f t="shared" si="15"/>
        <v/>
      </c>
      <c r="CP53" s="638" t="str">
        <f t="shared" si="15"/>
        <v/>
      </c>
      <c r="CQ53" s="637" t="str">
        <f t="shared" si="15"/>
        <v/>
      </c>
      <c r="CR53" s="638" t="str">
        <f t="shared" si="15"/>
        <v/>
      </c>
      <c r="CS53" s="637" t="str">
        <f t="shared" si="14"/>
        <v/>
      </c>
      <c r="CT53" s="638" t="str">
        <f t="shared" si="13"/>
        <v/>
      </c>
      <c r="CU53" s="637" t="str">
        <f t="shared" si="13"/>
        <v/>
      </c>
      <c r="CV53" s="638" t="str">
        <f t="shared" si="13"/>
        <v/>
      </c>
      <c r="CW53" s="637" t="str">
        <f t="shared" si="13"/>
        <v/>
      </c>
    </row>
    <row r="54" spans="1:101" ht="18" customHeight="1">
      <c r="A54" s="135">
        <v>47</v>
      </c>
      <c r="B54" s="655"/>
      <c r="C54" s="133"/>
      <c r="D54" s="656"/>
      <c r="E54" s="414"/>
      <c r="F54" s="555"/>
      <c r="G54" s="300"/>
      <c r="H54" s="301"/>
      <c r="I54" s="300"/>
      <c r="J54" s="423"/>
      <c r="K54" s="423"/>
      <c r="L54" s="423"/>
      <c r="M54" s="423"/>
      <c r="N54" s="423"/>
      <c r="O54" s="132"/>
      <c r="P54" s="132"/>
      <c r="Q54" s="132"/>
      <c r="R54" s="132"/>
      <c r="S54" s="132"/>
      <c r="T54" s="426"/>
      <c r="U54" s="423"/>
      <c r="V54" s="423"/>
      <c r="W54" s="423"/>
      <c r="X54" s="423"/>
      <c r="Y54" s="426"/>
      <c r="Z54" s="423"/>
      <c r="AA54" s="423"/>
      <c r="AB54" s="132"/>
      <c r="AC54" s="132"/>
      <c r="AD54" s="132"/>
      <c r="AE54" s="132"/>
      <c r="AF54" s="132"/>
      <c r="AG54" s="132"/>
      <c r="AH54" s="132"/>
      <c r="AI54" s="132"/>
      <c r="AJ54" s="423"/>
      <c r="AK54" s="423"/>
      <c r="AL54" s="423"/>
      <c r="AM54" s="423"/>
      <c r="AN54" s="423"/>
      <c r="AO54" s="423"/>
      <c r="AP54" s="423"/>
      <c r="AQ54" s="423"/>
      <c r="AR54" s="132"/>
      <c r="AS54" s="132"/>
      <c r="AT54" s="132"/>
      <c r="AU54" s="132"/>
      <c r="AV54" s="132"/>
      <c r="AW54" s="423"/>
      <c r="AX54" s="423"/>
      <c r="AY54" s="427"/>
      <c r="AZ54" s="415"/>
      <c r="BA54" s="109"/>
      <c r="BB54" s="109"/>
      <c r="BC54" s="633" t="str">
        <f t="shared" si="3"/>
        <v/>
      </c>
      <c r="BD54" s="634"/>
      <c r="BE54" s="633" t="str">
        <f t="shared" si="3"/>
        <v/>
      </c>
      <c r="BF54" s="634"/>
      <c r="BG54" s="633" t="str">
        <f t="shared" si="3"/>
        <v/>
      </c>
      <c r="BH54" s="634"/>
      <c r="BI54" s="633" t="str">
        <f t="shared" si="3"/>
        <v/>
      </c>
      <c r="BJ54" s="634"/>
      <c r="BK54" s="633" t="str">
        <f t="shared" si="4"/>
        <v/>
      </c>
      <c r="BL54" s="634"/>
      <c r="BM54" s="633" t="str">
        <f t="shared" si="5"/>
        <v/>
      </c>
      <c r="BN54" s="634"/>
      <c r="BO54" s="633" t="str">
        <f t="shared" si="6"/>
        <v/>
      </c>
      <c r="BP54" s="634"/>
      <c r="BQ54" s="633" t="str">
        <f t="shared" si="7"/>
        <v/>
      </c>
      <c r="BR54" s="634"/>
      <c r="BS54" s="633" t="str">
        <f t="shared" si="8"/>
        <v/>
      </c>
      <c r="BT54" s="634"/>
      <c r="BU54" s="633" t="str">
        <f t="shared" si="9"/>
        <v/>
      </c>
      <c r="BV54" s="634"/>
      <c r="BW54" s="633" t="str">
        <f t="shared" si="10"/>
        <v/>
      </c>
      <c r="BX54" s="634"/>
      <c r="BY54" s="633" t="str">
        <f t="shared" si="11"/>
        <v/>
      </c>
      <c r="BZ54" s="634"/>
      <c r="CA54" s="635"/>
      <c r="CB54" s="636" t="str">
        <f t="shared" si="2"/>
        <v/>
      </c>
      <c r="CC54" s="637" t="str">
        <f t="shared" si="2"/>
        <v/>
      </c>
      <c r="CD54" s="638" t="str">
        <f t="shared" si="15"/>
        <v/>
      </c>
      <c r="CE54" s="637" t="str">
        <f t="shared" si="15"/>
        <v/>
      </c>
      <c r="CF54" s="638" t="str">
        <f t="shared" si="15"/>
        <v/>
      </c>
      <c r="CG54" s="637" t="str">
        <f t="shared" si="15"/>
        <v/>
      </c>
      <c r="CH54" s="638" t="str">
        <f t="shared" si="15"/>
        <v/>
      </c>
      <c r="CI54" s="637" t="str">
        <f t="shared" si="15"/>
        <v/>
      </c>
      <c r="CJ54" s="638" t="str">
        <f t="shared" si="15"/>
        <v/>
      </c>
      <c r="CK54" s="637" t="str">
        <f t="shared" si="15"/>
        <v/>
      </c>
      <c r="CL54" s="638" t="str">
        <f t="shared" si="15"/>
        <v/>
      </c>
      <c r="CM54" s="637" t="str">
        <f t="shared" si="15"/>
        <v/>
      </c>
      <c r="CN54" s="638" t="str">
        <f t="shared" si="15"/>
        <v/>
      </c>
      <c r="CO54" s="637" t="str">
        <f t="shared" si="15"/>
        <v/>
      </c>
      <c r="CP54" s="638" t="str">
        <f t="shared" si="15"/>
        <v/>
      </c>
      <c r="CQ54" s="637" t="str">
        <f t="shared" si="15"/>
        <v/>
      </c>
      <c r="CR54" s="638" t="str">
        <f t="shared" si="15"/>
        <v/>
      </c>
      <c r="CS54" s="637" t="str">
        <f t="shared" si="14"/>
        <v/>
      </c>
      <c r="CT54" s="638" t="str">
        <f t="shared" si="13"/>
        <v/>
      </c>
      <c r="CU54" s="637" t="str">
        <f t="shared" si="13"/>
        <v/>
      </c>
      <c r="CV54" s="638" t="str">
        <f t="shared" si="13"/>
        <v/>
      </c>
      <c r="CW54" s="637" t="str">
        <f t="shared" si="13"/>
        <v/>
      </c>
    </row>
    <row r="55" spans="1:101" ht="18" customHeight="1">
      <c r="A55" s="135">
        <v>48</v>
      </c>
      <c r="B55" s="655"/>
      <c r="C55" s="133"/>
      <c r="D55" s="656"/>
      <c r="E55" s="414"/>
      <c r="F55" s="555"/>
      <c r="G55" s="300"/>
      <c r="H55" s="301"/>
      <c r="I55" s="300"/>
      <c r="J55" s="423"/>
      <c r="K55" s="423"/>
      <c r="L55" s="423"/>
      <c r="M55" s="423"/>
      <c r="N55" s="423"/>
      <c r="O55" s="132"/>
      <c r="P55" s="132"/>
      <c r="Q55" s="132"/>
      <c r="R55" s="132"/>
      <c r="S55" s="132"/>
      <c r="T55" s="426"/>
      <c r="U55" s="423"/>
      <c r="V55" s="423"/>
      <c r="W55" s="423"/>
      <c r="X55" s="423"/>
      <c r="Y55" s="426"/>
      <c r="Z55" s="423"/>
      <c r="AA55" s="423"/>
      <c r="AB55" s="132"/>
      <c r="AC55" s="132"/>
      <c r="AD55" s="132"/>
      <c r="AE55" s="132"/>
      <c r="AF55" s="132"/>
      <c r="AG55" s="132"/>
      <c r="AH55" s="132"/>
      <c r="AI55" s="132"/>
      <c r="AJ55" s="423"/>
      <c r="AK55" s="423"/>
      <c r="AL55" s="423"/>
      <c r="AM55" s="423"/>
      <c r="AN55" s="423"/>
      <c r="AO55" s="423"/>
      <c r="AP55" s="423"/>
      <c r="AQ55" s="423"/>
      <c r="AR55" s="132"/>
      <c r="AS55" s="132"/>
      <c r="AT55" s="132"/>
      <c r="AU55" s="132"/>
      <c r="AV55" s="132"/>
      <c r="AW55" s="423"/>
      <c r="AX55" s="423"/>
      <c r="AY55" s="427"/>
      <c r="AZ55" s="415"/>
      <c r="BA55" s="109"/>
      <c r="BB55" s="109"/>
      <c r="BC55" s="633" t="str">
        <f t="shared" si="3"/>
        <v/>
      </c>
      <c r="BD55" s="634"/>
      <c r="BE55" s="633" t="str">
        <f t="shared" si="3"/>
        <v/>
      </c>
      <c r="BF55" s="634"/>
      <c r="BG55" s="633" t="str">
        <f t="shared" si="3"/>
        <v/>
      </c>
      <c r="BH55" s="634"/>
      <c r="BI55" s="633" t="str">
        <f t="shared" si="3"/>
        <v/>
      </c>
      <c r="BJ55" s="634"/>
      <c r="BK55" s="633" t="str">
        <f t="shared" si="4"/>
        <v/>
      </c>
      <c r="BL55" s="634"/>
      <c r="BM55" s="633" t="str">
        <f t="shared" si="5"/>
        <v/>
      </c>
      <c r="BN55" s="634"/>
      <c r="BO55" s="633" t="str">
        <f t="shared" si="6"/>
        <v/>
      </c>
      <c r="BP55" s="634"/>
      <c r="BQ55" s="633" t="str">
        <f t="shared" si="7"/>
        <v/>
      </c>
      <c r="BR55" s="634"/>
      <c r="BS55" s="633" t="str">
        <f t="shared" si="8"/>
        <v/>
      </c>
      <c r="BT55" s="634"/>
      <c r="BU55" s="633" t="str">
        <f t="shared" si="9"/>
        <v/>
      </c>
      <c r="BV55" s="634"/>
      <c r="BW55" s="633" t="str">
        <f t="shared" si="10"/>
        <v/>
      </c>
      <c r="BX55" s="634"/>
      <c r="BY55" s="633" t="str">
        <f t="shared" si="11"/>
        <v/>
      </c>
      <c r="BZ55" s="634"/>
      <c r="CA55" s="635"/>
      <c r="CB55" s="636" t="str">
        <f t="shared" si="2"/>
        <v/>
      </c>
      <c r="CC55" s="637" t="str">
        <f t="shared" si="2"/>
        <v/>
      </c>
      <c r="CD55" s="638" t="str">
        <f t="shared" ref="CD55:CS70" si="16">IF(BG55="","",SUM(CB55,BG55))</f>
        <v/>
      </c>
      <c r="CE55" s="637" t="str">
        <f t="shared" si="16"/>
        <v/>
      </c>
      <c r="CF55" s="638" t="str">
        <f t="shared" si="16"/>
        <v/>
      </c>
      <c r="CG55" s="637" t="str">
        <f t="shared" si="16"/>
        <v/>
      </c>
      <c r="CH55" s="638" t="str">
        <f t="shared" si="16"/>
        <v/>
      </c>
      <c r="CI55" s="637" t="str">
        <f t="shared" si="16"/>
        <v/>
      </c>
      <c r="CJ55" s="638" t="str">
        <f t="shared" si="16"/>
        <v/>
      </c>
      <c r="CK55" s="637" t="str">
        <f t="shared" si="16"/>
        <v/>
      </c>
      <c r="CL55" s="638" t="str">
        <f t="shared" si="16"/>
        <v/>
      </c>
      <c r="CM55" s="637" t="str">
        <f t="shared" si="16"/>
        <v/>
      </c>
      <c r="CN55" s="638" t="str">
        <f t="shared" si="16"/>
        <v/>
      </c>
      <c r="CO55" s="637" t="str">
        <f t="shared" si="16"/>
        <v/>
      </c>
      <c r="CP55" s="638" t="str">
        <f t="shared" si="16"/>
        <v/>
      </c>
      <c r="CQ55" s="637" t="str">
        <f t="shared" si="16"/>
        <v/>
      </c>
      <c r="CR55" s="638" t="str">
        <f t="shared" si="16"/>
        <v/>
      </c>
      <c r="CS55" s="637" t="str">
        <f t="shared" si="14"/>
        <v/>
      </c>
      <c r="CT55" s="638" t="str">
        <f t="shared" si="13"/>
        <v/>
      </c>
      <c r="CU55" s="637" t="str">
        <f t="shared" si="13"/>
        <v/>
      </c>
      <c r="CV55" s="638" t="str">
        <f t="shared" si="13"/>
        <v/>
      </c>
      <c r="CW55" s="637" t="str">
        <f t="shared" si="13"/>
        <v/>
      </c>
    </row>
    <row r="56" spans="1:101" ht="18" customHeight="1">
      <c r="A56" s="135">
        <v>49</v>
      </c>
      <c r="B56" s="655"/>
      <c r="C56" s="133"/>
      <c r="D56" s="656"/>
      <c r="E56" s="414"/>
      <c r="F56" s="555"/>
      <c r="G56" s="300"/>
      <c r="H56" s="301"/>
      <c r="I56" s="300"/>
      <c r="J56" s="423"/>
      <c r="K56" s="423"/>
      <c r="L56" s="423"/>
      <c r="M56" s="423"/>
      <c r="N56" s="423"/>
      <c r="O56" s="132"/>
      <c r="P56" s="132"/>
      <c r="Q56" s="132"/>
      <c r="R56" s="132"/>
      <c r="S56" s="132"/>
      <c r="T56" s="426"/>
      <c r="U56" s="423"/>
      <c r="V56" s="423"/>
      <c r="W56" s="423"/>
      <c r="X56" s="423"/>
      <c r="Y56" s="426"/>
      <c r="Z56" s="423"/>
      <c r="AA56" s="423"/>
      <c r="AB56" s="132"/>
      <c r="AC56" s="132"/>
      <c r="AD56" s="132"/>
      <c r="AE56" s="132"/>
      <c r="AF56" s="132"/>
      <c r="AG56" s="132"/>
      <c r="AH56" s="132"/>
      <c r="AI56" s="132"/>
      <c r="AJ56" s="423"/>
      <c r="AK56" s="423"/>
      <c r="AL56" s="423"/>
      <c r="AM56" s="423"/>
      <c r="AN56" s="423"/>
      <c r="AO56" s="423"/>
      <c r="AP56" s="423"/>
      <c r="AQ56" s="423"/>
      <c r="AR56" s="132"/>
      <c r="AS56" s="132"/>
      <c r="AT56" s="132"/>
      <c r="AU56" s="132"/>
      <c r="AV56" s="132"/>
      <c r="AW56" s="423"/>
      <c r="AX56" s="423"/>
      <c r="AY56" s="427"/>
      <c r="AZ56" s="415"/>
      <c r="BA56" s="109"/>
      <c r="BB56" s="109"/>
      <c r="BC56" s="633" t="str">
        <f t="shared" si="3"/>
        <v/>
      </c>
      <c r="BD56" s="634"/>
      <c r="BE56" s="633" t="str">
        <f t="shared" si="3"/>
        <v/>
      </c>
      <c r="BF56" s="634"/>
      <c r="BG56" s="633" t="str">
        <f t="shared" si="3"/>
        <v/>
      </c>
      <c r="BH56" s="634"/>
      <c r="BI56" s="633" t="str">
        <f t="shared" si="3"/>
        <v/>
      </c>
      <c r="BJ56" s="634"/>
      <c r="BK56" s="633" t="str">
        <f t="shared" si="4"/>
        <v/>
      </c>
      <c r="BL56" s="634"/>
      <c r="BM56" s="633" t="str">
        <f t="shared" si="5"/>
        <v/>
      </c>
      <c r="BN56" s="634"/>
      <c r="BO56" s="633" t="str">
        <f t="shared" si="6"/>
        <v/>
      </c>
      <c r="BP56" s="634"/>
      <c r="BQ56" s="633" t="str">
        <f t="shared" si="7"/>
        <v/>
      </c>
      <c r="BR56" s="634"/>
      <c r="BS56" s="633" t="str">
        <f t="shared" si="8"/>
        <v/>
      </c>
      <c r="BT56" s="634"/>
      <c r="BU56" s="633" t="str">
        <f t="shared" si="9"/>
        <v/>
      </c>
      <c r="BV56" s="634"/>
      <c r="BW56" s="633" t="str">
        <f t="shared" si="10"/>
        <v/>
      </c>
      <c r="BX56" s="634"/>
      <c r="BY56" s="633" t="str">
        <f t="shared" si="11"/>
        <v/>
      </c>
      <c r="BZ56" s="634"/>
      <c r="CA56" s="635"/>
      <c r="CB56" s="636" t="str">
        <f t="shared" si="2"/>
        <v/>
      </c>
      <c r="CC56" s="637" t="str">
        <f t="shared" si="2"/>
        <v/>
      </c>
      <c r="CD56" s="638" t="str">
        <f t="shared" si="16"/>
        <v/>
      </c>
      <c r="CE56" s="637" t="str">
        <f t="shared" si="16"/>
        <v/>
      </c>
      <c r="CF56" s="638" t="str">
        <f t="shared" si="16"/>
        <v/>
      </c>
      <c r="CG56" s="637" t="str">
        <f t="shared" si="16"/>
        <v/>
      </c>
      <c r="CH56" s="638" t="str">
        <f t="shared" si="16"/>
        <v/>
      </c>
      <c r="CI56" s="637" t="str">
        <f t="shared" si="16"/>
        <v/>
      </c>
      <c r="CJ56" s="638" t="str">
        <f t="shared" si="16"/>
        <v/>
      </c>
      <c r="CK56" s="637" t="str">
        <f t="shared" si="16"/>
        <v/>
      </c>
      <c r="CL56" s="638" t="str">
        <f t="shared" si="16"/>
        <v/>
      </c>
      <c r="CM56" s="637" t="str">
        <f t="shared" si="16"/>
        <v/>
      </c>
      <c r="CN56" s="638" t="str">
        <f t="shared" si="16"/>
        <v/>
      </c>
      <c r="CO56" s="637" t="str">
        <f t="shared" si="16"/>
        <v/>
      </c>
      <c r="CP56" s="638" t="str">
        <f t="shared" si="16"/>
        <v/>
      </c>
      <c r="CQ56" s="637" t="str">
        <f t="shared" si="16"/>
        <v/>
      </c>
      <c r="CR56" s="638" t="str">
        <f t="shared" si="16"/>
        <v/>
      </c>
      <c r="CS56" s="637" t="str">
        <f t="shared" si="14"/>
        <v/>
      </c>
      <c r="CT56" s="638" t="str">
        <f t="shared" si="13"/>
        <v/>
      </c>
      <c r="CU56" s="637" t="str">
        <f t="shared" si="13"/>
        <v/>
      </c>
      <c r="CV56" s="638" t="str">
        <f t="shared" si="13"/>
        <v/>
      </c>
      <c r="CW56" s="637" t="str">
        <f t="shared" si="13"/>
        <v/>
      </c>
    </row>
    <row r="57" spans="1:101" ht="18" customHeight="1">
      <c r="A57" s="135">
        <v>50</v>
      </c>
      <c r="B57" s="655"/>
      <c r="C57" s="133"/>
      <c r="D57" s="656"/>
      <c r="E57" s="414"/>
      <c r="F57" s="555"/>
      <c r="G57" s="300"/>
      <c r="H57" s="301"/>
      <c r="I57" s="300"/>
      <c r="J57" s="423"/>
      <c r="K57" s="423"/>
      <c r="L57" s="423"/>
      <c r="M57" s="423"/>
      <c r="N57" s="423"/>
      <c r="O57" s="132"/>
      <c r="P57" s="132"/>
      <c r="Q57" s="132"/>
      <c r="R57" s="132"/>
      <c r="S57" s="132"/>
      <c r="T57" s="426"/>
      <c r="U57" s="423"/>
      <c r="V57" s="423"/>
      <c r="W57" s="423"/>
      <c r="X57" s="423"/>
      <c r="Y57" s="426"/>
      <c r="Z57" s="423"/>
      <c r="AA57" s="423"/>
      <c r="AB57" s="132"/>
      <c r="AC57" s="132"/>
      <c r="AD57" s="132"/>
      <c r="AE57" s="132"/>
      <c r="AF57" s="132"/>
      <c r="AG57" s="132"/>
      <c r="AH57" s="132"/>
      <c r="AI57" s="132"/>
      <c r="AJ57" s="423"/>
      <c r="AK57" s="423"/>
      <c r="AL57" s="423"/>
      <c r="AM57" s="423"/>
      <c r="AN57" s="423"/>
      <c r="AO57" s="423"/>
      <c r="AP57" s="423"/>
      <c r="AQ57" s="423"/>
      <c r="AR57" s="132"/>
      <c r="AS57" s="132"/>
      <c r="AT57" s="132"/>
      <c r="AU57" s="132"/>
      <c r="AV57" s="132"/>
      <c r="AW57" s="423"/>
      <c r="AX57" s="423"/>
      <c r="AY57" s="427"/>
      <c r="AZ57" s="415"/>
      <c r="BA57" s="109"/>
      <c r="BB57" s="109"/>
      <c r="BC57" s="633" t="str">
        <f t="shared" si="3"/>
        <v/>
      </c>
      <c r="BD57" s="634"/>
      <c r="BE57" s="633" t="str">
        <f t="shared" si="3"/>
        <v/>
      </c>
      <c r="BF57" s="634"/>
      <c r="BG57" s="633" t="str">
        <f t="shared" si="3"/>
        <v/>
      </c>
      <c r="BH57" s="634"/>
      <c r="BI57" s="633" t="str">
        <f t="shared" si="3"/>
        <v/>
      </c>
      <c r="BJ57" s="634"/>
      <c r="BK57" s="633" t="str">
        <f t="shared" si="4"/>
        <v/>
      </c>
      <c r="BL57" s="634"/>
      <c r="BM57" s="633" t="str">
        <f t="shared" si="5"/>
        <v/>
      </c>
      <c r="BN57" s="634"/>
      <c r="BO57" s="633" t="str">
        <f t="shared" si="6"/>
        <v/>
      </c>
      <c r="BP57" s="634"/>
      <c r="BQ57" s="633" t="str">
        <f t="shared" si="7"/>
        <v/>
      </c>
      <c r="BR57" s="634"/>
      <c r="BS57" s="633" t="str">
        <f t="shared" si="8"/>
        <v/>
      </c>
      <c r="BT57" s="634"/>
      <c r="BU57" s="633" t="str">
        <f t="shared" si="9"/>
        <v/>
      </c>
      <c r="BV57" s="634"/>
      <c r="BW57" s="633" t="str">
        <f t="shared" si="10"/>
        <v/>
      </c>
      <c r="BX57" s="634"/>
      <c r="BY57" s="633" t="str">
        <f t="shared" si="11"/>
        <v/>
      </c>
      <c r="BZ57" s="634"/>
      <c r="CA57" s="635"/>
      <c r="CB57" s="636"/>
      <c r="CC57" s="637"/>
      <c r="CD57" s="638"/>
      <c r="CE57" s="637"/>
      <c r="CF57" s="638"/>
      <c r="CG57" s="637"/>
      <c r="CH57" s="638"/>
      <c r="CI57" s="637"/>
      <c r="CJ57" s="638"/>
      <c r="CK57" s="637"/>
      <c r="CL57" s="638"/>
      <c r="CM57" s="637"/>
      <c r="CN57" s="638"/>
      <c r="CO57" s="637"/>
      <c r="CP57" s="638"/>
      <c r="CQ57" s="637"/>
      <c r="CR57" s="638"/>
      <c r="CS57" s="637"/>
      <c r="CT57" s="638"/>
      <c r="CU57" s="637"/>
      <c r="CV57" s="638"/>
      <c r="CW57" s="637"/>
    </row>
    <row r="58" spans="1:101" ht="18" customHeight="1">
      <c r="A58" s="135">
        <v>51</v>
      </c>
      <c r="B58" s="655"/>
      <c r="C58" s="133"/>
      <c r="D58" s="656"/>
      <c r="E58" s="414"/>
      <c r="F58" s="555"/>
      <c r="G58" s="300"/>
      <c r="H58" s="301"/>
      <c r="I58" s="300"/>
      <c r="J58" s="423"/>
      <c r="K58" s="423"/>
      <c r="L58" s="423"/>
      <c r="M58" s="423"/>
      <c r="N58" s="423"/>
      <c r="O58" s="132"/>
      <c r="P58" s="132"/>
      <c r="Q58" s="132"/>
      <c r="R58" s="132"/>
      <c r="S58" s="132"/>
      <c r="T58" s="426"/>
      <c r="U58" s="423"/>
      <c r="V58" s="423"/>
      <c r="W58" s="423"/>
      <c r="X58" s="423"/>
      <c r="Y58" s="426"/>
      <c r="Z58" s="423"/>
      <c r="AA58" s="423"/>
      <c r="AB58" s="132"/>
      <c r="AC58" s="132"/>
      <c r="AD58" s="132"/>
      <c r="AE58" s="132"/>
      <c r="AF58" s="132"/>
      <c r="AG58" s="132"/>
      <c r="AH58" s="132"/>
      <c r="AI58" s="132"/>
      <c r="AJ58" s="423"/>
      <c r="AK58" s="423"/>
      <c r="AL58" s="423"/>
      <c r="AM58" s="423"/>
      <c r="AN58" s="423"/>
      <c r="AO58" s="423"/>
      <c r="AP58" s="423"/>
      <c r="AQ58" s="423"/>
      <c r="AR58" s="132"/>
      <c r="AS58" s="132"/>
      <c r="AT58" s="132"/>
      <c r="AU58" s="132"/>
      <c r="AV58" s="132"/>
      <c r="AW58" s="423"/>
      <c r="AX58" s="423"/>
      <c r="AY58" s="427"/>
      <c r="AZ58" s="415"/>
      <c r="BA58" s="109"/>
      <c r="BB58" s="109"/>
      <c r="BC58" s="633" t="str">
        <f t="shared" si="3"/>
        <v/>
      </c>
      <c r="BD58" s="634"/>
      <c r="BE58" s="633" t="str">
        <f t="shared" si="3"/>
        <v/>
      </c>
      <c r="BF58" s="634"/>
      <c r="BG58" s="633" t="str">
        <f t="shared" si="3"/>
        <v/>
      </c>
      <c r="BH58" s="634"/>
      <c r="BI58" s="633" t="str">
        <f t="shared" si="3"/>
        <v/>
      </c>
      <c r="BJ58" s="634"/>
      <c r="BK58" s="633" t="str">
        <f t="shared" si="4"/>
        <v/>
      </c>
      <c r="BL58" s="634"/>
      <c r="BM58" s="633" t="str">
        <f t="shared" si="5"/>
        <v/>
      </c>
      <c r="BN58" s="634"/>
      <c r="BO58" s="633" t="str">
        <f t="shared" si="6"/>
        <v/>
      </c>
      <c r="BP58" s="634"/>
      <c r="BQ58" s="633" t="str">
        <f t="shared" si="7"/>
        <v/>
      </c>
      <c r="BR58" s="634"/>
      <c r="BS58" s="633" t="str">
        <f t="shared" si="8"/>
        <v/>
      </c>
      <c r="BT58" s="634"/>
      <c r="BU58" s="633" t="str">
        <f t="shared" si="9"/>
        <v/>
      </c>
      <c r="BV58" s="634"/>
      <c r="BW58" s="633" t="str">
        <f t="shared" si="10"/>
        <v/>
      </c>
      <c r="BX58" s="634"/>
      <c r="BY58" s="633" t="str">
        <f t="shared" si="11"/>
        <v/>
      </c>
      <c r="BZ58" s="634"/>
      <c r="CA58" s="635"/>
      <c r="CB58" s="636" t="str">
        <f t="shared" si="2"/>
        <v/>
      </c>
      <c r="CC58" s="637" t="str">
        <f t="shared" si="2"/>
        <v/>
      </c>
      <c r="CD58" s="638" t="str">
        <f t="shared" si="16"/>
        <v/>
      </c>
      <c r="CE58" s="637" t="str">
        <f t="shared" si="16"/>
        <v/>
      </c>
      <c r="CF58" s="638" t="str">
        <f t="shared" si="16"/>
        <v/>
      </c>
      <c r="CG58" s="637" t="str">
        <f t="shared" si="16"/>
        <v/>
      </c>
      <c r="CH58" s="638" t="str">
        <f t="shared" si="16"/>
        <v/>
      </c>
      <c r="CI58" s="637" t="str">
        <f t="shared" si="16"/>
        <v/>
      </c>
      <c r="CJ58" s="638" t="str">
        <f t="shared" si="16"/>
        <v/>
      </c>
      <c r="CK58" s="637" t="str">
        <f t="shared" si="16"/>
        <v/>
      </c>
      <c r="CL58" s="638" t="str">
        <f t="shared" si="16"/>
        <v/>
      </c>
      <c r="CM58" s="637" t="str">
        <f t="shared" si="16"/>
        <v/>
      </c>
      <c r="CN58" s="638" t="str">
        <f t="shared" si="16"/>
        <v/>
      </c>
      <c r="CO58" s="637" t="str">
        <f t="shared" si="16"/>
        <v/>
      </c>
      <c r="CP58" s="638" t="str">
        <f t="shared" si="16"/>
        <v/>
      </c>
      <c r="CQ58" s="637" t="str">
        <f t="shared" si="16"/>
        <v/>
      </c>
      <c r="CR58" s="638" t="str">
        <f t="shared" si="16"/>
        <v/>
      </c>
      <c r="CS58" s="637" t="str">
        <f t="shared" si="14"/>
        <v/>
      </c>
      <c r="CT58" s="638" t="str">
        <f t="shared" si="13"/>
        <v/>
      </c>
      <c r="CU58" s="637" t="str">
        <f t="shared" si="13"/>
        <v/>
      </c>
      <c r="CV58" s="638" t="str">
        <f t="shared" si="13"/>
        <v/>
      </c>
      <c r="CW58" s="637" t="str">
        <f t="shared" si="13"/>
        <v/>
      </c>
    </row>
    <row r="59" spans="1:101" ht="18" customHeight="1">
      <c r="A59" s="135">
        <v>52</v>
      </c>
      <c r="B59" s="655"/>
      <c r="C59" s="133"/>
      <c r="D59" s="656"/>
      <c r="E59" s="414"/>
      <c r="F59" s="555"/>
      <c r="G59" s="300"/>
      <c r="H59" s="301"/>
      <c r="I59" s="300"/>
      <c r="J59" s="423"/>
      <c r="K59" s="423"/>
      <c r="L59" s="423"/>
      <c r="M59" s="423"/>
      <c r="N59" s="423"/>
      <c r="O59" s="132"/>
      <c r="P59" s="132"/>
      <c r="Q59" s="132"/>
      <c r="R59" s="132"/>
      <c r="S59" s="132"/>
      <c r="T59" s="426"/>
      <c r="U59" s="423"/>
      <c r="V59" s="423"/>
      <c r="W59" s="423"/>
      <c r="X59" s="423"/>
      <c r="Y59" s="426"/>
      <c r="Z59" s="423"/>
      <c r="AA59" s="423"/>
      <c r="AB59" s="132"/>
      <c r="AC59" s="132"/>
      <c r="AD59" s="132"/>
      <c r="AE59" s="132"/>
      <c r="AF59" s="132"/>
      <c r="AG59" s="132"/>
      <c r="AH59" s="132"/>
      <c r="AI59" s="132"/>
      <c r="AJ59" s="423"/>
      <c r="AK59" s="423"/>
      <c r="AL59" s="423"/>
      <c r="AM59" s="423"/>
      <c r="AN59" s="423"/>
      <c r="AO59" s="423"/>
      <c r="AP59" s="423"/>
      <c r="AQ59" s="423"/>
      <c r="AR59" s="132"/>
      <c r="AS59" s="132"/>
      <c r="AT59" s="132"/>
      <c r="AU59" s="132"/>
      <c r="AV59" s="132"/>
      <c r="AW59" s="423"/>
      <c r="AX59" s="423"/>
      <c r="AY59" s="427"/>
      <c r="AZ59" s="415"/>
      <c r="BA59" s="109"/>
      <c r="BB59" s="109"/>
      <c r="BC59" s="633" t="str">
        <f t="shared" si="3"/>
        <v/>
      </c>
      <c r="BD59" s="634"/>
      <c r="BE59" s="633" t="str">
        <f t="shared" si="3"/>
        <v/>
      </c>
      <c r="BF59" s="634"/>
      <c r="BG59" s="633" t="str">
        <f t="shared" si="3"/>
        <v/>
      </c>
      <c r="BH59" s="634"/>
      <c r="BI59" s="633" t="str">
        <f t="shared" si="3"/>
        <v/>
      </c>
      <c r="BJ59" s="634"/>
      <c r="BK59" s="633" t="str">
        <f t="shared" si="4"/>
        <v/>
      </c>
      <c r="BL59" s="634"/>
      <c r="BM59" s="633" t="str">
        <f t="shared" si="5"/>
        <v/>
      </c>
      <c r="BN59" s="634"/>
      <c r="BO59" s="633" t="str">
        <f t="shared" si="6"/>
        <v/>
      </c>
      <c r="BP59" s="634"/>
      <c r="BQ59" s="633" t="str">
        <f t="shared" si="7"/>
        <v/>
      </c>
      <c r="BR59" s="634"/>
      <c r="BS59" s="633" t="str">
        <f t="shared" si="8"/>
        <v/>
      </c>
      <c r="BT59" s="634"/>
      <c r="BU59" s="633" t="str">
        <f t="shared" si="9"/>
        <v/>
      </c>
      <c r="BV59" s="634"/>
      <c r="BW59" s="633" t="str">
        <f t="shared" si="10"/>
        <v/>
      </c>
      <c r="BX59" s="634"/>
      <c r="BY59" s="633" t="str">
        <f t="shared" si="11"/>
        <v/>
      </c>
      <c r="BZ59" s="634"/>
      <c r="CA59" s="635"/>
      <c r="CB59" s="636" t="str">
        <f t="shared" ref="CB59:CC74" si="17">IF(BE59="","",SUM(BC59,BE59))</f>
        <v/>
      </c>
      <c r="CC59" s="637" t="str">
        <f t="shared" si="17"/>
        <v/>
      </c>
      <c r="CD59" s="638" t="str">
        <f t="shared" si="16"/>
        <v/>
      </c>
      <c r="CE59" s="637" t="str">
        <f t="shared" si="16"/>
        <v/>
      </c>
      <c r="CF59" s="638" t="str">
        <f t="shared" si="16"/>
        <v/>
      </c>
      <c r="CG59" s="637" t="str">
        <f t="shared" si="16"/>
        <v/>
      </c>
      <c r="CH59" s="638" t="str">
        <f t="shared" si="16"/>
        <v/>
      </c>
      <c r="CI59" s="637" t="str">
        <f t="shared" si="16"/>
        <v/>
      </c>
      <c r="CJ59" s="638" t="str">
        <f t="shared" si="16"/>
        <v/>
      </c>
      <c r="CK59" s="637" t="str">
        <f t="shared" si="16"/>
        <v/>
      </c>
      <c r="CL59" s="638" t="str">
        <f t="shared" si="16"/>
        <v/>
      </c>
      <c r="CM59" s="637" t="str">
        <f t="shared" si="16"/>
        <v/>
      </c>
      <c r="CN59" s="638" t="str">
        <f t="shared" si="16"/>
        <v/>
      </c>
      <c r="CO59" s="637" t="str">
        <f t="shared" si="16"/>
        <v/>
      </c>
      <c r="CP59" s="638" t="str">
        <f t="shared" si="16"/>
        <v/>
      </c>
      <c r="CQ59" s="637" t="str">
        <f t="shared" si="16"/>
        <v/>
      </c>
      <c r="CR59" s="638" t="str">
        <f t="shared" si="16"/>
        <v/>
      </c>
      <c r="CS59" s="637" t="str">
        <f t="shared" si="14"/>
        <v/>
      </c>
      <c r="CT59" s="638" t="str">
        <f t="shared" si="14"/>
        <v/>
      </c>
      <c r="CU59" s="637" t="str">
        <f t="shared" si="14"/>
        <v/>
      </c>
      <c r="CV59" s="638" t="str">
        <f t="shared" si="14"/>
        <v/>
      </c>
      <c r="CW59" s="637" t="str">
        <f t="shared" si="14"/>
        <v/>
      </c>
    </row>
    <row r="60" spans="1:101" ht="18" customHeight="1">
      <c r="A60" s="135">
        <v>53</v>
      </c>
      <c r="B60" s="655"/>
      <c r="C60" s="133"/>
      <c r="D60" s="656"/>
      <c r="E60" s="414"/>
      <c r="F60" s="555"/>
      <c r="G60" s="300"/>
      <c r="H60" s="301"/>
      <c r="I60" s="300"/>
      <c r="J60" s="423"/>
      <c r="K60" s="423"/>
      <c r="L60" s="423"/>
      <c r="M60" s="423"/>
      <c r="N60" s="423"/>
      <c r="O60" s="132"/>
      <c r="P60" s="132"/>
      <c r="Q60" s="132"/>
      <c r="R60" s="132"/>
      <c r="S60" s="132"/>
      <c r="T60" s="426"/>
      <c r="U60" s="423"/>
      <c r="V60" s="423"/>
      <c r="W60" s="423"/>
      <c r="X60" s="423"/>
      <c r="Y60" s="426"/>
      <c r="Z60" s="423"/>
      <c r="AA60" s="423"/>
      <c r="AB60" s="132"/>
      <c r="AC60" s="132"/>
      <c r="AD60" s="132"/>
      <c r="AE60" s="132"/>
      <c r="AF60" s="132"/>
      <c r="AG60" s="132"/>
      <c r="AH60" s="132"/>
      <c r="AI60" s="132"/>
      <c r="AJ60" s="423"/>
      <c r="AK60" s="423"/>
      <c r="AL60" s="423"/>
      <c r="AM60" s="423"/>
      <c r="AN60" s="423"/>
      <c r="AO60" s="423"/>
      <c r="AP60" s="423"/>
      <c r="AQ60" s="423"/>
      <c r="AR60" s="132"/>
      <c r="AS60" s="132"/>
      <c r="AT60" s="132"/>
      <c r="AU60" s="132"/>
      <c r="AV60" s="132"/>
      <c r="AW60" s="423"/>
      <c r="AX60" s="423"/>
      <c r="AY60" s="427"/>
      <c r="AZ60" s="415"/>
      <c r="BA60" s="109"/>
      <c r="BB60" s="109"/>
      <c r="BC60" s="633" t="str">
        <f t="shared" si="3"/>
        <v/>
      </c>
      <c r="BD60" s="634"/>
      <c r="BE60" s="633" t="str">
        <f t="shared" si="3"/>
        <v/>
      </c>
      <c r="BF60" s="634"/>
      <c r="BG60" s="633" t="str">
        <f t="shared" si="3"/>
        <v/>
      </c>
      <c r="BH60" s="634"/>
      <c r="BI60" s="633" t="str">
        <f t="shared" si="3"/>
        <v/>
      </c>
      <c r="BJ60" s="634"/>
      <c r="BK60" s="633" t="str">
        <f t="shared" si="4"/>
        <v/>
      </c>
      <c r="BL60" s="634"/>
      <c r="BM60" s="633" t="str">
        <f t="shared" si="5"/>
        <v/>
      </c>
      <c r="BN60" s="634"/>
      <c r="BO60" s="633" t="str">
        <f t="shared" si="6"/>
        <v/>
      </c>
      <c r="BP60" s="634"/>
      <c r="BQ60" s="633" t="str">
        <f t="shared" si="7"/>
        <v/>
      </c>
      <c r="BR60" s="634"/>
      <c r="BS60" s="633" t="str">
        <f t="shared" si="8"/>
        <v/>
      </c>
      <c r="BT60" s="634"/>
      <c r="BU60" s="633" t="str">
        <f t="shared" si="9"/>
        <v/>
      </c>
      <c r="BV60" s="634"/>
      <c r="BW60" s="633" t="str">
        <f t="shared" si="10"/>
        <v/>
      </c>
      <c r="BX60" s="634"/>
      <c r="BY60" s="633" t="str">
        <f t="shared" si="11"/>
        <v/>
      </c>
      <c r="BZ60" s="634"/>
      <c r="CA60" s="635"/>
      <c r="CB60" s="636" t="str">
        <f t="shared" si="17"/>
        <v/>
      </c>
      <c r="CC60" s="637" t="str">
        <f t="shared" si="17"/>
        <v/>
      </c>
      <c r="CD60" s="638" t="str">
        <f t="shared" si="16"/>
        <v/>
      </c>
      <c r="CE60" s="637" t="str">
        <f t="shared" si="16"/>
        <v/>
      </c>
      <c r="CF60" s="638" t="str">
        <f t="shared" si="16"/>
        <v/>
      </c>
      <c r="CG60" s="637" t="str">
        <f t="shared" si="16"/>
        <v/>
      </c>
      <c r="CH60" s="638" t="str">
        <f t="shared" si="16"/>
        <v/>
      </c>
      <c r="CI60" s="637" t="str">
        <f t="shared" si="16"/>
        <v/>
      </c>
      <c r="CJ60" s="638" t="str">
        <f t="shared" si="16"/>
        <v/>
      </c>
      <c r="CK60" s="637" t="str">
        <f t="shared" si="16"/>
        <v/>
      </c>
      <c r="CL60" s="638" t="str">
        <f t="shared" si="16"/>
        <v/>
      </c>
      <c r="CM60" s="637" t="str">
        <f t="shared" si="16"/>
        <v/>
      </c>
      <c r="CN60" s="638" t="str">
        <f t="shared" si="16"/>
        <v/>
      </c>
      <c r="CO60" s="637" t="str">
        <f t="shared" si="16"/>
        <v/>
      </c>
      <c r="CP60" s="638" t="str">
        <f t="shared" si="16"/>
        <v/>
      </c>
      <c r="CQ60" s="637" t="str">
        <f t="shared" si="16"/>
        <v/>
      </c>
      <c r="CR60" s="638" t="str">
        <f t="shared" si="16"/>
        <v/>
      </c>
      <c r="CS60" s="637" t="str">
        <f t="shared" si="16"/>
        <v/>
      </c>
      <c r="CT60" s="638" t="str">
        <f t="shared" ref="CT60:CW86" si="18">IF(BW60="","",SUM(CR60,BW60))</f>
        <v/>
      </c>
      <c r="CU60" s="637" t="str">
        <f t="shared" si="18"/>
        <v/>
      </c>
      <c r="CV60" s="638" t="str">
        <f t="shared" si="18"/>
        <v/>
      </c>
      <c r="CW60" s="637" t="str">
        <f t="shared" si="18"/>
        <v/>
      </c>
    </row>
    <row r="61" spans="1:101" ht="18" customHeight="1">
      <c r="A61" s="135">
        <v>54</v>
      </c>
      <c r="B61" s="655"/>
      <c r="C61" s="133"/>
      <c r="D61" s="656"/>
      <c r="E61" s="414"/>
      <c r="F61" s="555"/>
      <c r="G61" s="300"/>
      <c r="H61" s="301"/>
      <c r="I61" s="300"/>
      <c r="J61" s="423"/>
      <c r="K61" s="423"/>
      <c r="L61" s="423"/>
      <c r="M61" s="423"/>
      <c r="N61" s="423"/>
      <c r="O61" s="132"/>
      <c r="P61" s="132"/>
      <c r="Q61" s="132"/>
      <c r="R61" s="132"/>
      <c r="S61" s="132"/>
      <c r="T61" s="426"/>
      <c r="U61" s="423"/>
      <c r="V61" s="423"/>
      <c r="W61" s="423"/>
      <c r="X61" s="423"/>
      <c r="Y61" s="426"/>
      <c r="Z61" s="423"/>
      <c r="AA61" s="423"/>
      <c r="AB61" s="132"/>
      <c r="AC61" s="132"/>
      <c r="AD61" s="132"/>
      <c r="AE61" s="132"/>
      <c r="AF61" s="132"/>
      <c r="AG61" s="132"/>
      <c r="AH61" s="132"/>
      <c r="AI61" s="132"/>
      <c r="AJ61" s="423"/>
      <c r="AK61" s="423"/>
      <c r="AL61" s="423"/>
      <c r="AM61" s="423"/>
      <c r="AN61" s="423"/>
      <c r="AO61" s="423"/>
      <c r="AP61" s="423"/>
      <c r="AQ61" s="423"/>
      <c r="AR61" s="132"/>
      <c r="AS61" s="132"/>
      <c r="AT61" s="132"/>
      <c r="AU61" s="132"/>
      <c r="AV61" s="132"/>
      <c r="AW61" s="423"/>
      <c r="AX61" s="423"/>
      <c r="AY61" s="427"/>
      <c r="AZ61" s="415"/>
      <c r="BA61" s="109"/>
      <c r="BB61" s="109"/>
      <c r="BC61" s="633" t="str">
        <f t="shared" si="3"/>
        <v/>
      </c>
      <c r="BD61" s="634"/>
      <c r="BE61" s="633" t="str">
        <f t="shared" si="3"/>
        <v/>
      </c>
      <c r="BF61" s="634"/>
      <c r="BG61" s="633" t="str">
        <f t="shared" si="3"/>
        <v/>
      </c>
      <c r="BH61" s="634"/>
      <c r="BI61" s="633" t="str">
        <f t="shared" si="3"/>
        <v/>
      </c>
      <c r="BJ61" s="634"/>
      <c r="BK61" s="633" t="str">
        <f t="shared" si="4"/>
        <v/>
      </c>
      <c r="BL61" s="634"/>
      <c r="BM61" s="633" t="str">
        <f t="shared" si="5"/>
        <v/>
      </c>
      <c r="BN61" s="634"/>
      <c r="BO61" s="633" t="str">
        <f t="shared" si="6"/>
        <v/>
      </c>
      <c r="BP61" s="634"/>
      <c r="BQ61" s="633" t="str">
        <f t="shared" si="7"/>
        <v/>
      </c>
      <c r="BR61" s="634"/>
      <c r="BS61" s="633" t="str">
        <f t="shared" si="8"/>
        <v/>
      </c>
      <c r="BT61" s="634"/>
      <c r="BU61" s="633" t="str">
        <f t="shared" si="9"/>
        <v/>
      </c>
      <c r="BV61" s="634"/>
      <c r="BW61" s="633" t="str">
        <f t="shared" si="10"/>
        <v/>
      </c>
      <c r="BX61" s="634"/>
      <c r="BY61" s="633" t="str">
        <f t="shared" si="11"/>
        <v/>
      </c>
      <c r="BZ61" s="634"/>
      <c r="CA61" s="635"/>
      <c r="CB61" s="636" t="str">
        <f t="shared" si="17"/>
        <v/>
      </c>
      <c r="CC61" s="637" t="str">
        <f t="shared" si="17"/>
        <v/>
      </c>
      <c r="CD61" s="638" t="str">
        <f t="shared" si="16"/>
        <v/>
      </c>
      <c r="CE61" s="637" t="str">
        <f t="shared" si="16"/>
        <v/>
      </c>
      <c r="CF61" s="638" t="str">
        <f t="shared" si="16"/>
        <v/>
      </c>
      <c r="CG61" s="637" t="str">
        <f t="shared" si="16"/>
        <v/>
      </c>
      <c r="CH61" s="638" t="str">
        <f t="shared" si="16"/>
        <v/>
      </c>
      <c r="CI61" s="637" t="str">
        <f t="shared" si="16"/>
        <v/>
      </c>
      <c r="CJ61" s="638" t="str">
        <f t="shared" si="16"/>
        <v/>
      </c>
      <c r="CK61" s="637" t="str">
        <f t="shared" si="16"/>
        <v/>
      </c>
      <c r="CL61" s="638" t="str">
        <f t="shared" si="16"/>
        <v/>
      </c>
      <c r="CM61" s="637" t="str">
        <f t="shared" si="16"/>
        <v/>
      </c>
      <c r="CN61" s="638" t="str">
        <f t="shared" si="16"/>
        <v/>
      </c>
      <c r="CO61" s="637" t="str">
        <f t="shared" si="16"/>
        <v/>
      </c>
      <c r="CP61" s="638" t="str">
        <f t="shared" si="16"/>
        <v/>
      </c>
      <c r="CQ61" s="637" t="str">
        <f t="shared" si="16"/>
        <v/>
      </c>
      <c r="CR61" s="638" t="str">
        <f t="shared" si="16"/>
        <v/>
      </c>
      <c r="CS61" s="637" t="str">
        <f t="shared" si="16"/>
        <v/>
      </c>
      <c r="CT61" s="638" t="str">
        <f t="shared" si="18"/>
        <v/>
      </c>
      <c r="CU61" s="637" t="str">
        <f t="shared" si="18"/>
        <v/>
      </c>
      <c r="CV61" s="638" t="str">
        <f t="shared" si="18"/>
        <v/>
      </c>
      <c r="CW61" s="637" t="str">
        <f t="shared" si="18"/>
        <v/>
      </c>
    </row>
    <row r="62" spans="1:101" ht="18" customHeight="1">
      <c r="A62" s="135">
        <v>55</v>
      </c>
      <c r="B62" s="655"/>
      <c r="C62" s="133"/>
      <c r="D62" s="656"/>
      <c r="E62" s="414"/>
      <c r="F62" s="555"/>
      <c r="G62" s="300"/>
      <c r="H62" s="301"/>
      <c r="I62" s="300"/>
      <c r="J62" s="423"/>
      <c r="K62" s="423"/>
      <c r="L62" s="423"/>
      <c r="M62" s="423"/>
      <c r="N62" s="423"/>
      <c r="O62" s="132"/>
      <c r="P62" s="132"/>
      <c r="Q62" s="132"/>
      <c r="R62" s="132"/>
      <c r="S62" s="132"/>
      <c r="T62" s="426"/>
      <c r="U62" s="423"/>
      <c r="V62" s="423"/>
      <c r="W62" s="423"/>
      <c r="X62" s="423"/>
      <c r="Y62" s="426"/>
      <c r="Z62" s="423"/>
      <c r="AA62" s="423"/>
      <c r="AB62" s="132"/>
      <c r="AC62" s="132"/>
      <c r="AD62" s="132"/>
      <c r="AE62" s="132"/>
      <c r="AF62" s="132"/>
      <c r="AG62" s="132"/>
      <c r="AH62" s="132"/>
      <c r="AI62" s="132"/>
      <c r="AJ62" s="423"/>
      <c r="AK62" s="423"/>
      <c r="AL62" s="423"/>
      <c r="AM62" s="423"/>
      <c r="AN62" s="423"/>
      <c r="AO62" s="423"/>
      <c r="AP62" s="423"/>
      <c r="AQ62" s="423"/>
      <c r="AR62" s="132"/>
      <c r="AS62" s="132"/>
      <c r="AT62" s="132"/>
      <c r="AU62" s="132"/>
      <c r="AV62" s="132"/>
      <c r="AW62" s="423"/>
      <c r="AX62" s="423"/>
      <c r="AY62" s="427"/>
      <c r="AZ62" s="415"/>
      <c r="BA62" s="109"/>
      <c r="BB62" s="109"/>
      <c r="BC62" s="633" t="str">
        <f t="shared" si="3"/>
        <v/>
      </c>
      <c r="BD62" s="634"/>
      <c r="BE62" s="633" t="str">
        <f t="shared" si="3"/>
        <v/>
      </c>
      <c r="BF62" s="634"/>
      <c r="BG62" s="633" t="str">
        <f t="shared" si="3"/>
        <v/>
      </c>
      <c r="BH62" s="634"/>
      <c r="BI62" s="633" t="str">
        <f t="shared" si="3"/>
        <v/>
      </c>
      <c r="BJ62" s="634"/>
      <c r="BK62" s="633" t="str">
        <f t="shared" si="4"/>
        <v/>
      </c>
      <c r="BL62" s="634"/>
      <c r="BM62" s="633" t="str">
        <f t="shared" si="5"/>
        <v/>
      </c>
      <c r="BN62" s="634"/>
      <c r="BO62" s="633" t="str">
        <f t="shared" si="6"/>
        <v/>
      </c>
      <c r="BP62" s="634"/>
      <c r="BQ62" s="633" t="str">
        <f t="shared" si="7"/>
        <v/>
      </c>
      <c r="BR62" s="634"/>
      <c r="BS62" s="633" t="str">
        <f t="shared" si="8"/>
        <v/>
      </c>
      <c r="BT62" s="634"/>
      <c r="BU62" s="633" t="str">
        <f t="shared" si="9"/>
        <v/>
      </c>
      <c r="BV62" s="634"/>
      <c r="BW62" s="633" t="str">
        <f t="shared" si="10"/>
        <v/>
      </c>
      <c r="BX62" s="634"/>
      <c r="BY62" s="633" t="str">
        <f t="shared" si="11"/>
        <v/>
      </c>
      <c r="BZ62" s="634"/>
      <c r="CA62" s="635"/>
      <c r="CB62" s="636" t="str">
        <f t="shared" si="17"/>
        <v/>
      </c>
      <c r="CC62" s="637" t="str">
        <f t="shared" si="17"/>
        <v/>
      </c>
      <c r="CD62" s="638" t="str">
        <f t="shared" si="16"/>
        <v/>
      </c>
      <c r="CE62" s="637" t="str">
        <f t="shared" si="16"/>
        <v/>
      </c>
      <c r="CF62" s="638" t="str">
        <f t="shared" si="16"/>
        <v/>
      </c>
      <c r="CG62" s="637" t="str">
        <f t="shared" si="16"/>
        <v/>
      </c>
      <c r="CH62" s="638" t="str">
        <f t="shared" si="16"/>
        <v/>
      </c>
      <c r="CI62" s="637" t="str">
        <f t="shared" si="16"/>
        <v/>
      </c>
      <c r="CJ62" s="638" t="str">
        <f t="shared" si="16"/>
        <v/>
      </c>
      <c r="CK62" s="637" t="str">
        <f t="shared" si="16"/>
        <v/>
      </c>
      <c r="CL62" s="638" t="str">
        <f t="shared" si="16"/>
        <v/>
      </c>
      <c r="CM62" s="637" t="str">
        <f t="shared" si="16"/>
        <v/>
      </c>
      <c r="CN62" s="638" t="str">
        <f t="shared" si="16"/>
        <v/>
      </c>
      <c r="CO62" s="637" t="str">
        <f t="shared" si="16"/>
        <v/>
      </c>
      <c r="CP62" s="638" t="str">
        <f t="shared" si="16"/>
        <v/>
      </c>
      <c r="CQ62" s="637" t="str">
        <f t="shared" si="16"/>
        <v/>
      </c>
      <c r="CR62" s="638" t="str">
        <f t="shared" si="16"/>
        <v/>
      </c>
      <c r="CS62" s="637" t="str">
        <f t="shared" si="16"/>
        <v/>
      </c>
      <c r="CT62" s="638" t="str">
        <f t="shared" si="18"/>
        <v/>
      </c>
      <c r="CU62" s="637" t="str">
        <f t="shared" si="18"/>
        <v/>
      </c>
      <c r="CV62" s="638" t="str">
        <f t="shared" si="18"/>
        <v/>
      </c>
      <c r="CW62" s="637" t="str">
        <f t="shared" si="18"/>
        <v/>
      </c>
    </row>
    <row r="63" spans="1:101" ht="18" customHeight="1">
      <c r="A63" s="135">
        <v>56</v>
      </c>
      <c r="B63" s="655"/>
      <c r="C63" s="133"/>
      <c r="D63" s="656"/>
      <c r="E63" s="414"/>
      <c r="F63" s="555"/>
      <c r="G63" s="300"/>
      <c r="H63" s="301"/>
      <c r="I63" s="300"/>
      <c r="J63" s="423"/>
      <c r="K63" s="423"/>
      <c r="L63" s="423"/>
      <c r="M63" s="423"/>
      <c r="N63" s="423"/>
      <c r="O63" s="132"/>
      <c r="P63" s="132"/>
      <c r="Q63" s="132"/>
      <c r="R63" s="132"/>
      <c r="S63" s="132"/>
      <c r="T63" s="426"/>
      <c r="U63" s="423"/>
      <c r="V63" s="423"/>
      <c r="W63" s="423"/>
      <c r="X63" s="423"/>
      <c r="Y63" s="426"/>
      <c r="Z63" s="423"/>
      <c r="AA63" s="423"/>
      <c r="AB63" s="132"/>
      <c r="AC63" s="132"/>
      <c r="AD63" s="132"/>
      <c r="AE63" s="132"/>
      <c r="AF63" s="132"/>
      <c r="AG63" s="132"/>
      <c r="AH63" s="132"/>
      <c r="AI63" s="132"/>
      <c r="AJ63" s="423"/>
      <c r="AK63" s="423"/>
      <c r="AL63" s="423"/>
      <c r="AM63" s="423"/>
      <c r="AN63" s="423"/>
      <c r="AO63" s="423"/>
      <c r="AP63" s="423"/>
      <c r="AQ63" s="423"/>
      <c r="AR63" s="132"/>
      <c r="AS63" s="132"/>
      <c r="AT63" s="132"/>
      <c r="AU63" s="132"/>
      <c r="AV63" s="132"/>
      <c r="AW63" s="423"/>
      <c r="AX63" s="423"/>
      <c r="AY63" s="427"/>
      <c r="AZ63" s="415"/>
      <c r="BA63" s="109"/>
      <c r="BB63" s="109"/>
      <c r="BC63" s="633" t="str">
        <f t="shared" si="3"/>
        <v/>
      </c>
      <c r="BD63" s="634"/>
      <c r="BE63" s="633" t="str">
        <f t="shared" si="3"/>
        <v/>
      </c>
      <c r="BF63" s="634"/>
      <c r="BG63" s="633" t="str">
        <f t="shared" si="3"/>
        <v/>
      </c>
      <c r="BH63" s="634"/>
      <c r="BI63" s="633" t="str">
        <f t="shared" si="3"/>
        <v/>
      </c>
      <c r="BJ63" s="634"/>
      <c r="BK63" s="633" t="str">
        <f t="shared" si="4"/>
        <v/>
      </c>
      <c r="BL63" s="634"/>
      <c r="BM63" s="633" t="str">
        <f t="shared" si="5"/>
        <v/>
      </c>
      <c r="BN63" s="634"/>
      <c r="BO63" s="633" t="str">
        <f t="shared" si="6"/>
        <v/>
      </c>
      <c r="BP63" s="634"/>
      <c r="BQ63" s="633" t="str">
        <f t="shared" si="7"/>
        <v/>
      </c>
      <c r="BR63" s="634"/>
      <c r="BS63" s="633" t="str">
        <f t="shared" si="8"/>
        <v/>
      </c>
      <c r="BT63" s="634"/>
      <c r="BU63" s="633" t="str">
        <f t="shared" si="9"/>
        <v/>
      </c>
      <c r="BV63" s="634"/>
      <c r="BW63" s="633" t="str">
        <f t="shared" si="10"/>
        <v/>
      </c>
      <c r="BX63" s="634"/>
      <c r="BY63" s="633" t="str">
        <f t="shared" si="11"/>
        <v/>
      </c>
      <c r="BZ63" s="634"/>
      <c r="CA63" s="635"/>
      <c r="CB63" s="636" t="str">
        <f t="shared" si="17"/>
        <v/>
      </c>
      <c r="CC63" s="637" t="str">
        <f t="shared" si="17"/>
        <v/>
      </c>
      <c r="CD63" s="638" t="str">
        <f t="shared" si="16"/>
        <v/>
      </c>
      <c r="CE63" s="637" t="str">
        <f t="shared" si="16"/>
        <v/>
      </c>
      <c r="CF63" s="638" t="str">
        <f t="shared" si="16"/>
        <v/>
      </c>
      <c r="CG63" s="637" t="str">
        <f t="shared" si="16"/>
        <v/>
      </c>
      <c r="CH63" s="638" t="str">
        <f t="shared" si="16"/>
        <v/>
      </c>
      <c r="CI63" s="637" t="str">
        <f t="shared" si="16"/>
        <v/>
      </c>
      <c r="CJ63" s="638" t="str">
        <f t="shared" si="16"/>
        <v/>
      </c>
      <c r="CK63" s="637" t="str">
        <f t="shared" si="16"/>
        <v/>
      </c>
      <c r="CL63" s="638" t="str">
        <f t="shared" si="16"/>
        <v/>
      </c>
      <c r="CM63" s="637" t="str">
        <f t="shared" si="16"/>
        <v/>
      </c>
      <c r="CN63" s="638" t="str">
        <f t="shared" si="16"/>
        <v/>
      </c>
      <c r="CO63" s="637" t="str">
        <f t="shared" si="16"/>
        <v/>
      </c>
      <c r="CP63" s="638" t="str">
        <f t="shared" si="16"/>
        <v/>
      </c>
      <c r="CQ63" s="637" t="str">
        <f t="shared" si="16"/>
        <v/>
      </c>
      <c r="CR63" s="638" t="str">
        <f t="shared" si="16"/>
        <v/>
      </c>
      <c r="CS63" s="637" t="str">
        <f t="shared" si="16"/>
        <v/>
      </c>
      <c r="CT63" s="638" t="str">
        <f t="shared" si="18"/>
        <v/>
      </c>
      <c r="CU63" s="637" t="str">
        <f t="shared" si="18"/>
        <v/>
      </c>
      <c r="CV63" s="638" t="str">
        <f t="shared" si="18"/>
        <v/>
      </c>
      <c r="CW63" s="637" t="str">
        <f t="shared" si="18"/>
        <v/>
      </c>
    </row>
    <row r="64" spans="1:101" ht="18" customHeight="1">
      <c r="A64" s="135">
        <v>57</v>
      </c>
      <c r="B64" s="655"/>
      <c r="C64" s="133"/>
      <c r="D64" s="656"/>
      <c r="E64" s="414"/>
      <c r="F64" s="555"/>
      <c r="G64" s="300"/>
      <c r="H64" s="301"/>
      <c r="I64" s="300"/>
      <c r="J64" s="423"/>
      <c r="K64" s="423"/>
      <c r="L64" s="423"/>
      <c r="M64" s="423"/>
      <c r="N64" s="423"/>
      <c r="O64" s="132"/>
      <c r="P64" s="132"/>
      <c r="Q64" s="132"/>
      <c r="R64" s="132"/>
      <c r="S64" s="132"/>
      <c r="T64" s="426"/>
      <c r="U64" s="423"/>
      <c r="V64" s="423"/>
      <c r="W64" s="423"/>
      <c r="X64" s="423"/>
      <c r="Y64" s="426"/>
      <c r="Z64" s="423"/>
      <c r="AA64" s="423"/>
      <c r="AB64" s="132"/>
      <c r="AC64" s="132"/>
      <c r="AD64" s="132"/>
      <c r="AE64" s="132"/>
      <c r="AF64" s="132"/>
      <c r="AG64" s="132"/>
      <c r="AH64" s="132"/>
      <c r="AI64" s="132"/>
      <c r="AJ64" s="423"/>
      <c r="AK64" s="423"/>
      <c r="AL64" s="423"/>
      <c r="AM64" s="423"/>
      <c r="AN64" s="423"/>
      <c r="AO64" s="423"/>
      <c r="AP64" s="423"/>
      <c r="AQ64" s="423"/>
      <c r="AR64" s="132"/>
      <c r="AS64" s="132"/>
      <c r="AT64" s="132"/>
      <c r="AU64" s="132"/>
      <c r="AV64" s="132"/>
      <c r="AW64" s="423"/>
      <c r="AX64" s="423"/>
      <c r="AY64" s="427"/>
      <c r="AZ64" s="415"/>
      <c r="BA64" s="109"/>
      <c r="BB64" s="109"/>
      <c r="BC64" s="633" t="str">
        <f t="shared" si="3"/>
        <v/>
      </c>
      <c r="BD64" s="634"/>
      <c r="BE64" s="633" t="str">
        <f t="shared" si="3"/>
        <v/>
      </c>
      <c r="BF64" s="634"/>
      <c r="BG64" s="633" t="str">
        <f t="shared" si="3"/>
        <v/>
      </c>
      <c r="BH64" s="634"/>
      <c r="BI64" s="633" t="str">
        <f t="shared" si="3"/>
        <v/>
      </c>
      <c r="BJ64" s="634"/>
      <c r="BK64" s="633" t="str">
        <f t="shared" si="4"/>
        <v/>
      </c>
      <c r="BL64" s="634"/>
      <c r="BM64" s="633" t="str">
        <f t="shared" si="5"/>
        <v/>
      </c>
      <c r="BN64" s="634"/>
      <c r="BO64" s="633" t="str">
        <f t="shared" si="6"/>
        <v/>
      </c>
      <c r="BP64" s="634"/>
      <c r="BQ64" s="633" t="str">
        <f t="shared" si="7"/>
        <v/>
      </c>
      <c r="BR64" s="634"/>
      <c r="BS64" s="633" t="str">
        <f t="shared" si="8"/>
        <v/>
      </c>
      <c r="BT64" s="634"/>
      <c r="BU64" s="633" t="str">
        <f t="shared" si="9"/>
        <v/>
      </c>
      <c r="BV64" s="634"/>
      <c r="BW64" s="633" t="str">
        <f t="shared" si="10"/>
        <v/>
      </c>
      <c r="BX64" s="634"/>
      <c r="BY64" s="633" t="str">
        <f t="shared" si="11"/>
        <v/>
      </c>
      <c r="BZ64" s="634"/>
      <c r="CA64" s="635"/>
      <c r="CB64" s="636" t="str">
        <f t="shared" si="17"/>
        <v/>
      </c>
      <c r="CC64" s="637" t="str">
        <f t="shared" si="17"/>
        <v/>
      </c>
      <c r="CD64" s="638" t="str">
        <f t="shared" si="16"/>
        <v/>
      </c>
      <c r="CE64" s="637" t="str">
        <f t="shared" si="16"/>
        <v/>
      </c>
      <c r="CF64" s="638" t="str">
        <f t="shared" si="16"/>
        <v/>
      </c>
      <c r="CG64" s="637" t="str">
        <f t="shared" si="16"/>
        <v/>
      </c>
      <c r="CH64" s="638" t="str">
        <f t="shared" si="16"/>
        <v/>
      </c>
      <c r="CI64" s="637" t="str">
        <f t="shared" si="16"/>
        <v/>
      </c>
      <c r="CJ64" s="638" t="str">
        <f t="shared" si="16"/>
        <v/>
      </c>
      <c r="CK64" s="637" t="str">
        <f t="shared" si="16"/>
        <v/>
      </c>
      <c r="CL64" s="638" t="str">
        <f t="shared" si="16"/>
        <v/>
      </c>
      <c r="CM64" s="637" t="str">
        <f t="shared" si="16"/>
        <v/>
      </c>
      <c r="CN64" s="638" t="str">
        <f t="shared" si="16"/>
        <v/>
      </c>
      <c r="CO64" s="637" t="str">
        <f t="shared" si="16"/>
        <v/>
      </c>
      <c r="CP64" s="638" t="str">
        <f t="shared" si="16"/>
        <v/>
      </c>
      <c r="CQ64" s="637" t="str">
        <f t="shared" si="16"/>
        <v/>
      </c>
      <c r="CR64" s="638" t="str">
        <f t="shared" si="16"/>
        <v/>
      </c>
      <c r="CS64" s="637" t="str">
        <f t="shared" si="16"/>
        <v/>
      </c>
      <c r="CT64" s="638" t="str">
        <f t="shared" si="18"/>
        <v/>
      </c>
      <c r="CU64" s="637" t="str">
        <f t="shared" si="18"/>
        <v/>
      </c>
      <c r="CV64" s="638" t="str">
        <f t="shared" si="18"/>
        <v/>
      </c>
      <c r="CW64" s="637" t="str">
        <f t="shared" si="18"/>
        <v/>
      </c>
    </row>
    <row r="65" spans="1:101" ht="18" customHeight="1">
      <c r="A65" s="135">
        <v>58</v>
      </c>
      <c r="B65" s="655"/>
      <c r="C65" s="133"/>
      <c r="D65" s="656"/>
      <c r="E65" s="414"/>
      <c r="F65" s="555"/>
      <c r="G65" s="300"/>
      <c r="H65" s="301"/>
      <c r="I65" s="300"/>
      <c r="J65" s="423"/>
      <c r="K65" s="423"/>
      <c r="L65" s="423"/>
      <c r="M65" s="423"/>
      <c r="N65" s="423"/>
      <c r="O65" s="132"/>
      <c r="P65" s="132"/>
      <c r="Q65" s="132"/>
      <c r="R65" s="132"/>
      <c r="S65" s="132"/>
      <c r="T65" s="426"/>
      <c r="U65" s="423"/>
      <c r="V65" s="423"/>
      <c r="W65" s="423"/>
      <c r="X65" s="423"/>
      <c r="Y65" s="426"/>
      <c r="Z65" s="423"/>
      <c r="AA65" s="423"/>
      <c r="AB65" s="132"/>
      <c r="AC65" s="132"/>
      <c r="AD65" s="132"/>
      <c r="AE65" s="132"/>
      <c r="AF65" s="132"/>
      <c r="AG65" s="132"/>
      <c r="AH65" s="132"/>
      <c r="AI65" s="132"/>
      <c r="AJ65" s="423"/>
      <c r="AK65" s="423"/>
      <c r="AL65" s="423"/>
      <c r="AM65" s="423"/>
      <c r="AN65" s="423"/>
      <c r="AO65" s="423"/>
      <c r="AP65" s="423"/>
      <c r="AQ65" s="423"/>
      <c r="AR65" s="132"/>
      <c r="AS65" s="132"/>
      <c r="AT65" s="132"/>
      <c r="AU65" s="132"/>
      <c r="AV65" s="132"/>
      <c r="AW65" s="423"/>
      <c r="AX65" s="423"/>
      <c r="AY65" s="427"/>
      <c r="AZ65" s="415"/>
      <c r="BA65" s="109"/>
      <c r="BB65" s="109"/>
      <c r="BC65" s="633" t="str">
        <f t="shared" si="3"/>
        <v/>
      </c>
      <c r="BD65" s="438"/>
      <c r="BE65" s="633" t="str">
        <f t="shared" si="3"/>
        <v/>
      </c>
      <c r="BF65" s="438"/>
      <c r="BG65" s="633" t="str">
        <f t="shared" si="3"/>
        <v/>
      </c>
      <c r="BH65" s="438"/>
      <c r="BI65" s="633" t="str">
        <f t="shared" si="3"/>
        <v/>
      </c>
      <c r="BJ65" s="438"/>
      <c r="BK65" s="633" t="str">
        <f t="shared" si="4"/>
        <v/>
      </c>
      <c r="BL65" s="438"/>
      <c r="BM65" s="633" t="str">
        <f t="shared" si="5"/>
        <v/>
      </c>
      <c r="BN65" s="438"/>
      <c r="BO65" s="633" t="str">
        <f t="shared" si="6"/>
        <v/>
      </c>
      <c r="BP65" s="438"/>
      <c r="BQ65" s="633" t="str">
        <f t="shared" si="7"/>
        <v/>
      </c>
      <c r="BR65" s="438"/>
      <c r="BS65" s="633" t="str">
        <f t="shared" si="8"/>
        <v/>
      </c>
      <c r="BT65" s="438"/>
      <c r="BU65" s="633" t="str">
        <f t="shared" si="9"/>
        <v/>
      </c>
      <c r="BV65" s="438"/>
      <c r="BW65" s="633" t="str">
        <f t="shared" si="10"/>
        <v/>
      </c>
      <c r="BX65" s="438"/>
      <c r="BY65" s="633" t="str">
        <f t="shared" si="11"/>
        <v/>
      </c>
      <c r="BZ65" s="438"/>
      <c r="CA65" s="635"/>
      <c r="CB65" s="636" t="str">
        <f t="shared" si="17"/>
        <v/>
      </c>
      <c r="CC65" s="637" t="str">
        <f t="shared" si="17"/>
        <v/>
      </c>
      <c r="CD65" s="638" t="str">
        <f t="shared" si="16"/>
        <v/>
      </c>
      <c r="CE65" s="637" t="str">
        <f t="shared" si="16"/>
        <v/>
      </c>
      <c r="CF65" s="638" t="str">
        <f t="shared" si="16"/>
        <v/>
      </c>
      <c r="CG65" s="637" t="str">
        <f t="shared" si="16"/>
        <v/>
      </c>
      <c r="CH65" s="638" t="str">
        <f t="shared" si="16"/>
        <v/>
      </c>
      <c r="CI65" s="637" t="str">
        <f t="shared" si="16"/>
        <v/>
      </c>
      <c r="CJ65" s="638" t="str">
        <f t="shared" si="16"/>
        <v/>
      </c>
      <c r="CK65" s="637" t="str">
        <f t="shared" si="16"/>
        <v/>
      </c>
      <c r="CL65" s="638" t="str">
        <f t="shared" si="16"/>
        <v/>
      </c>
      <c r="CM65" s="637" t="str">
        <f t="shared" si="16"/>
        <v/>
      </c>
      <c r="CN65" s="638" t="str">
        <f t="shared" si="16"/>
        <v/>
      </c>
      <c r="CO65" s="637" t="str">
        <f t="shared" si="16"/>
        <v/>
      </c>
      <c r="CP65" s="638" t="str">
        <f t="shared" si="16"/>
        <v/>
      </c>
      <c r="CQ65" s="637" t="str">
        <f t="shared" si="16"/>
        <v/>
      </c>
      <c r="CR65" s="638" t="str">
        <f t="shared" si="16"/>
        <v/>
      </c>
      <c r="CS65" s="637" t="str">
        <f t="shared" si="16"/>
        <v/>
      </c>
      <c r="CT65" s="638" t="str">
        <f t="shared" si="18"/>
        <v/>
      </c>
      <c r="CU65" s="637" t="str">
        <f t="shared" si="18"/>
        <v/>
      </c>
      <c r="CV65" s="638" t="str">
        <f t="shared" si="18"/>
        <v/>
      </c>
      <c r="CW65" s="637" t="str">
        <f t="shared" si="18"/>
        <v/>
      </c>
    </row>
    <row r="66" spans="1:101" ht="18" customHeight="1">
      <c r="A66" s="135">
        <v>59</v>
      </c>
      <c r="B66" s="655"/>
      <c r="C66" s="133"/>
      <c r="D66" s="656"/>
      <c r="E66" s="414"/>
      <c r="F66" s="555"/>
      <c r="G66" s="300"/>
      <c r="H66" s="301"/>
      <c r="I66" s="300"/>
      <c r="J66" s="423"/>
      <c r="K66" s="423"/>
      <c r="L66" s="423"/>
      <c r="M66" s="423"/>
      <c r="N66" s="423"/>
      <c r="O66" s="132"/>
      <c r="P66" s="132"/>
      <c r="Q66" s="132"/>
      <c r="R66" s="132"/>
      <c r="S66" s="132"/>
      <c r="T66" s="426"/>
      <c r="U66" s="423"/>
      <c r="V66" s="423"/>
      <c r="W66" s="423"/>
      <c r="X66" s="423"/>
      <c r="Y66" s="426"/>
      <c r="Z66" s="423"/>
      <c r="AA66" s="423"/>
      <c r="AB66" s="132"/>
      <c r="AC66" s="132"/>
      <c r="AD66" s="132"/>
      <c r="AE66" s="132"/>
      <c r="AF66" s="132"/>
      <c r="AG66" s="132"/>
      <c r="AH66" s="132"/>
      <c r="AI66" s="132"/>
      <c r="AJ66" s="423"/>
      <c r="AK66" s="423"/>
      <c r="AL66" s="423"/>
      <c r="AM66" s="423"/>
      <c r="AN66" s="423"/>
      <c r="AO66" s="423"/>
      <c r="AP66" s="423"/>
      <c r="AQ66" s="423"/>
      <c r="AR66" s="132"/>
      <c r="AS66" s="132"/>
      <c r="AT66" s="132"/>
      <c r="AU66" s="132"/>
      <c r="AV66" s="132"/>
      <c r="AW66" s="423"/>
      <c r="AX66" s="423"/>
      <c r="AY66" s="427"/>
      <c r="AZ66" s="415"/>
      <c r="BA66" s="109"/>
      <c r="BB66" s="109"/>
      <c r="BC66" s="633" t="str">
        <f t="shared" si="3"/>
        <v/>
      </c>
      <c r="BD66" s="438"/>
      <c r="BE66" s="633" t="str">
        <f t="shared" si="3"/>
        <v/>
      </c>
      <c r="BF66" s="438"/>
      <c r="BG66" s="633" t="str">
        <f t="shared" si="3"/>
        <v/>
      </c>
      <c r="BH66" s="438"/>
      <c r="BI66" s="633" t="str">
        <f t="shared" si="3"/>
        <v/>
      </c>
      <c r="BJ66" s="438"/>
      <c r="BK66" s="633" t="str">
        <f t="shared" si="4"/>
        <v/>
      </c>
      <c r="BL66" s="438"/>
      <c r="BM66" s="633" t="str">
        <f t="shared" si="5"/>
        <v/>
      </c>
      <c r="BN66" s="438"/>
      <c r="BO66" s="633" t="str">
        <f t="shared" si="6"/>
        <v/>
      </c>
      <c r="BP66" s="438"/>
      <c r="BQ66" s="633" t="str">
        <f t="shared" si="7"/>
        <v/>
      </c>
      <c r="BR66" s="438"/>
      <c r="BS66" s="633" t="str">
        <f t="shared" si="8"/>
        <v/>
      </c>
      <c r="BT66" s="438"/>
      <c r="BU66" s="633" t="str">
        <f t="shared" si="9"/>
        <v/>
      </c>
      <c r="BV66" s="438"/>
      <c r="BW66" s="633" t="str">
        <f t="shared" si="10"/>
        <v/>
      </c>
      <c r="BX66" s="438"/>
      <c r="BY66" s="633" t="str">
        <f t="shared" si="11"/>
        <v/>
      </c>
      <c r="BZ66" s="438"/>
      <c r="CA66" s="635"/>
      <c r="CB66" s="636" t="str">
        <f t="shared" si="17"/>
        <v/>
      </c>
      <c r="CC66" s="637" t="str">
        <f t="shared" si="17"/>
        <v/>
      </c>
      <c r="CD66" s="638" t="str">
        <f t="shared" si="16"/>
        <v/>
      </c>
      <c r="CE66" s="637" t="str">
        <f t="shared" si="16"/>
        <v/>
      </c>
      <c r="CF66" s="638" t="str">
        <f t="shared" si="16"/>
        <v/>
      </c>
      <c r="CG66" s="637" t="str">
        <f t="shared" si="16"/>
        <v/>
      </c>
      <c r="CH66" s="638" t="str">
        <f t="shared" si="16"/>
        <v/>
      </c>
      <c r="CI66" s="637" t="str">
        <f t="shared" si="16"/>
        <v/>
      </c>
      <c r="CJ66" s="638" t="str">
        <f t="shared" si="16"/>
        <v/>
      </c>
      <c r="CK66" s="637" t="str">
        <f t="shared" si="16"/>
        <v/>
      </c>
      <c r="CL66" s="638" t="str">
        <f t="shared" si="16"/>
        <v/>
      </c>
      <c r="CM66" s="637" t="str">
        <f t="shared" si="16"/>
        <v/>
      </c>
      <c r="CN66" s="638" t="str">
        <f t="shared" si="16"/>
        <v/>
      </c>
      <c r="CO66" s="637" t="str">
        <f t="shared" si="16"/>
        <v/>
      </c>
      <c r="CP66" s="638" t="str">
        <f t="shared" si="16"/>
        <v/>
      </c>
      <c r="CQ66" s="637" t="str">
        <f t="shared" si="16"/>
        <v/>
      </c>
      <c r="CR66" s="638" t="str">
        <f t="shared" si="16"/>
        <v/>
      </c>
      <c r="CS66" s="637" t="str">
        <f t="shared" si="16"/>
        <v/>
      </c>
      <c r="CT66" s="638" t="str">
        <f t="shared" si="18"/>
        <v/>
      </c>
      <c r="CU66" s="637" t="str">
        <f t="shared" si="18"/>
        <v/>
      </c>
      <c r="CV66" s="638" t="str">
        <f t="shared" si="18"/>
        <v/>
      </c>
      <c r="CW66" s="637" t="str">
        <f t="shared" si="18"/>
        <v/>
      </c>
    </row>
    <row r="67" spans="1:101" ht="18" customHeight="1">
      <c r="A67" s="135">
        <v>60</v>
      </c>
      <c r="B67" s="655"/>
      <c r="C67" s="133"/>
      <c r="D67" s="656"/>
      <c r="E67" s="414"/>
      <c r="F67" s="555"/>
      <c r="G67" s="300"/>
      <c r="H67" s="301"/>
      <c r="I67" s="300"/>
      <c r="J67" s="423"/>
      <c r="K67" s="423"/>
      <c r="L67" s="423"/>
      <c r="M67" s="423"/>
      <c r="N67" s="423"/>
      <c r="O67" s="132"/>
      <c r="P67" s="132"/>
      <c r="Q67" s="132"/>
      <c r="R67" s="132"/>
      <c r="S67" s="132"/>
      <c r="T67" s="426"/>
      <c r="U67" s="423"/>
      <c r="V67" s="423"/>
      <c r="W67" s="423"/>
      <c r="X67" s="423"/>
      <c r="Y67" s="426"/>
      <c r="Z67" s="423"/>
      <c r="AA67" s="423"/>
      <c r="AB67" s="132"/>
      <c r="AC67" s="132"/>
      <c r="AD67" s="132"/>
      <c r="AE67" s="132"/>
      <c r="AF67" s="132"/>
      <c r="AG67" s="132"/>
      <c r="AH67" s="132"/>
      <c r="AI67" s="132"/>
      <c r="AJ67" s="423"/>
      <c r="AK67" s="423"/>
      <c r="AL67" s="423"/>
      <c r="AM67" s="423"/>
      <c r="AN67" s="423"/>
      <c r="AO67" s="423"/>
      <c r="AP67" s="423"/>
      <c r="AQ67" s="423"/>
      <c r="AR67" s="132"/>
      <c r="AS67" s="132"/>
      <c r="AT67" s="132"/>
      <c r="AU67" s="132"/>
      <c r="AV67" s="132"/>
      <c r="AW67" s="423"/>
      <c r="AX67" s="423"/>
      <c r="AY67" s="427"/>
      <c r="AZ67" s="415"/>
      <c r="BA67" s="109"/>
      <c r="BB67" s="109"/>
      <c r="BC67" s="633" t="str">
        <f t="shared" si="3"/>
        <v/>
      </c>
      <c r="BD67" s="438"/>
      <c r="BE67" s="633" t="str">
        <f t="shared" si="3"/>
        <v/>
      </c>
      <c r="BF67" s="438"/>
      <c r="BG67" s="633" t="str">
        <f t="shared" si="3"/>
        <v/>
      </c>
      <c r="BH67" s="438"/>
      <c r="BI67" s="633" t="str">
        <f t="shared" si="3"/>
        <v/>
      </c>
      <c r="BJ67" s="438"/>
      <c r="BK67" s="633" t="str">
        <f t="shared" si="4"/>
        <v/>
      </c>
      <c r="BL67" s="438"/>
      <c r="BM67" s="633" t="str">
        <f t="shared" si="5"/>
        <v/>
      </c>
      <c r="BN67" s="438"/>
      <c r="BO67" s="633" t="str">
        <f t="shared" si="6"/>
        <v/>
      </c>
      <c r="BP67" s="438"/>
      <c r="BQ67" s="633" t="str">
        <f t="shared" si="7"/>
        <v/>
      </c>
      <c r="BR67" s="438"/>
      <c r="BS67" s="633" t="str">
        <f t="shared" si="8"/>
        <v/>
      </c>
      <c r="BT67" s="438"/>
      <c r="BU67" s="633" t="str">
        <f t="shared" si="9"/>
        <v/>
      </c>
      <c r="BV67" s="438"/>
      <c r="BW67" s="633" t="str">
        <f t="shared" si="10"/>
        <v/>
      </c>
      <c r="BX67" s="438"/>
      <c r="BY67" s="633" t="str">
        <f t="shared" si="11"/>
        <v/>
      </c>
      <c r="BZ67" s="438"/>
      <c r="CA67" s="635"/>
      <c r="CB67" s="636" t="str">
        <f t="shared" si="17"/>
        <v/>
      </c>
      <c r="CC67" s="637" t="str">
        <f t="shared" si="17"/>
        <v/>
      </c>
      <c r="CD67" s="638" t="str">
        <f t="shared" si="16"/>
        <v/>
      </c>
      <c r="CE67" s="637" t="str">
        <f t="shared" si="16"/>
        <v/>
      </c>
      <c r="CF67" s="638" t="str">
        <f t="shared" si="16"/>
        <v/>
      </c>
      <c r="CG67" s="637" t="str">
        <f t="shared" si="16"/>
        <v/>
      </c>
      <c r="CH67" s="638" t="str">
        <f t="shared" si="16"/>
        <v/>
      </c>
      <c r="CI67" s="637" t="str">
        <f t="shared" si="16"/>
        <v/>
      </c>
      <c r="CJ67" s="638" t="str">
        <f t="shared" si="16"/>
        <v/>
      </c>
      <c r="CK67" s="637" t="str">
        <f t="shared" si="16"/>
        <v/>
      </c>
      <c r="CL67" s="638" t="str">
        <f t="shared" si="16"/>
        <v/>
      </c>
      <c r="CM67" s="637" t="str">
        <f t="shared" si="16"/>
        <v/>
      </c>
      <c r="CN67" s="638" t="str">
        <f t="shared" si="16"/>
        <v/>
      </c>
      <c r="CO67" s="637" t="str">
        <f t="shared" si="16"/>
        <v/>
      </c>
      <c r="CP67" s="638" t="str">
        <f t="shared" si="16"/>
        <v/>
      </c>
      <c r="CQ67" s="637" t="str">
        <f t="shared" si="16"/>
        <v/>
      </c>
      <c r="CR67" s="638" t="str">
        <f t="shared" si="16"/>
        <v/>
      </c>
      <c r="CS67" s="637" t="str">
        <f t="shared" si="16"/>
        <v/>
      </c>
      <c r="CT67" s="638" t="str">
        <f t="shared" si="18"/>
        <v/>
      </c>
      <c r="CU67" s="637" t="str">
        <f t="shared" si="18"/>
        <v/>
      </c>
      <c r="CV67" s="638" t="str">
        <f t="shared" si="18"/>
        <v/>
      </c>
      <c r="CW67" s="637" t="str">
        <f t="shared" si="18"/>
        <v/>
      </c>
    </row>
    <row r="68" spans="1:101" ht="18" customHeight="1">
      <c r="A68" s="135">
        <v>61</v>
      </c>
      <c r="B68" s="655"/>
      <c r="C68" s="133"/>
      <c r="D68" s="656"/>
      <c r="E68" s="414"/>
      <c r="F68" s="555"/>
      <c r="G68" s="300"/>
      <c r="H68" s="301"/>
      <c r="I68" s="300"/>
      <c r="J68" s="423"/>
      <c r="K68" s="423"/>
      <c r="L68" s="423"/>
      <c r="M68" s="423"/>
      <c r="N68" s="423"/>
      <c r="O68" s="132"/>
      <c r="P68" s="132"/>
      <c r="Q68" s="132"/>
      <c r="R68" s="132"/>
      <c r="S68" s="132"/>
      <c r="T68" s="426"/>
      <c r="U68" s="423"/>
      <c r="V68" s="423"/>
      <c r="W68" s="423"/>
      <c r="X68" s="423"/>
      <c r="Y68" s="426"/>
      <c r="Z68" s="423"/>
      <c r="AA68" s="423"/>
      <c r="AB68" s="132"/>
      <c r="AC68" s="132"/>
      <c r="AD68" s="132"/>
      <c r="AE68" s="132"/>
      <c r="AF68" s="132"/>
      <c r="AG68" s="132"/>
      <c r="AH68" s="132"/>
      <c r="AI68" s="132"/>
      <c r="AJ68" s="423"/>
      <c r="AK68" s="423"/>
      <c r="AL68" s="423"/>
      <c r="AM68" s="423"/>
      <c r="AN68" s="423"/>
      <c r="AO68" s="423"/>
      <c r="AP68" s="423"/>
      <c r="AQ68" s="423"/>
      <c r="AR68" s="132"/>
      <c r="AS68" s="132"/>
      <c r="AT68" s="132"/>
      <c r="AU68" s="132"/>
      <c r="AV68" s="132"/>
      <c r="AW68" s="423"/>
      <c r="AX68" s="423"/>
      <c r="AY68" s="427"/>
      <c r="AZ68" s="415"/>
      <c r="BA68" s="109"/>
      <c r="BB68" s="109"/>
      <c r="BC68" s="633" t="str">
        <f t="shared" si="3"/>
        <v/>
      </c>
      <c r="BD68" s="438"/>
      <c r="BE68" s="633" t="str">
        <f t="shared" si="3"/>
        <v/>
      </c>
      <c r="BF68" s="438"/>
      <c r="BG68" s="633" t="str">
        <f t="shared" si="3"/>
        <v/>
      </c>
      <c r="BH68" s="438"/>
      <c r="BI68" s="633" t="str">
        <f t="shared" si="3"/>
        <v/>
      </c>
      <c r="BJ68" s="438"/>
      <c r="BK68" s="633" t="str">
        <f t="shared" si="4"/>
        <v/>
      </c>
      <c r="BL68" s="438"/>
      <c r="BM68" s="633" t="str">
        <f t="shared" si="5"/>
        <v/>
      </c>
      <c r="BN68" s="438"/>
      <c r="BO68" s="633" t="str">
        <f t="shared" si="6"/>
        <v/>
      </c>
      <c r="BP68" s="438"/>
      <c r="BQ68" s="633" t="str">
        <f t="shared" si="7"/>
        <v/>
      </c>
      <c r="BR68" s="438"/>
      <c r="BS68" s="633" t="str">
        <f t="shared" si="8"/>
        <v/>
      </c>
      <c r="BT68" s="438"/>
      <c r="BU68" s="633" t="str">
        <f t="shared" si="9"/>
        <v/>
      </c>
      <c r="BV68" s="438"/>
      <c r="BW68" s="633" t="str">
        <f t="shared" si="10"/>
        <v/>
      </c>
      <c r="BX68" s="438"/>
      <c r="BY68" s="633" t="str">
        <f t="shared" si="11"/>
        <v/>
      </c>
      <c r="BZ68" s="438"/>
      <c r="CA68" s="635"/>
      <c r="CB68" s="636" t="str">
        <f t="shared" si="17"/>
        <v/>
      </c>
      <c r="CC68" s="637" t="str">
        <f t="shared" si="17"/>
        <v/>
      </c>
      <c r="CD68" s="638" t="str">
        <f t="shared" si="16"/>
        <v/>
      </c>
      <c r="CE68" s="637" t="str">
        <f t="shared" si="16"/>
        <v/>
      </c>
      <c r="CF68" s="638" t="str">
        <f t="shared" si="16"/>
        <v/>
      </c>
      <c r="CG68" s="637" t="str">
        <f t="shared" si="16"/>
        <v/>
      </c>
      <c r="CH68" s="638" t="str">
        <f t="shared" si="16"/>
        <v/>
      </c>
      <c r="CI68" s="637" t="str">
        <f t="shared" si="16"/>
        <v/>
      </c>
      <c r="CJ68" s="638" t="str">
        <f t="shared" si="16"/>
        <v/>
      </c>
      <c r="CK68" s="637" t="str">
        <f t="shared" si="16"/>
        <v/>
      </c>
      <c r="CL68" s="638" t="str">
        <f t="shared" si="16"/>
        <v/>
      </c>
      <c r="CM68" s="637" t="str">
        <f t="shared" si="16"/>
        <v/>
      </c>
      <c r="CN68" s="638" t="str">
        <f t="shared" si="16"/>
        <v/>
      </c>
      <c r="CO68" s="637" t="str">
        <f t="shared" si="16"/>
        <v/>
      </c>
      <c r="CP68" s="638" t="str">
        <f t="shared" si="16"/>
        <v/>
      </c>
      <c r="CQ68" s="637" t="str">
        <f t="shared" si="16"/>
        <v/>
      </c>
      <c r="CR68" s="638" t="str">
        <f t="shared" si="16"/>
        <v/>
      </c>
      <c r="CS68" s="637" t="str">
        <f t="shared" si="16"/>
        <v/>
      </c>
      <c r="CT68" s="638" t="str">
        <f t="shared" si="18"/>
        <v/>
      </c>
      <c r="CU68" s="637" t="str">
        <f t="shared" si="18"/>
        <v/>
      </c>
      <c r="CV68" s="638" t="str">
        <f t="shared" si="18"/>
        <v/>
      </c>
      <c r="CW68" s="637" t="str">
        <f t="shared" si="18"/>
        <v/>
      </c>
    </row>
    <row r="69" spans="1:101" ht="18" customHeight="1">
      <c r="A69" s="135">
        <v>62</v>
      </c>
      <c r="B69" s="655"/>
      <c r="C69" s="133"/>
      <c r="D69" s="656"/>
      <c r="E69" s="414"/>
      <c r="F69" s="555"/>
      <c r="G69" s="300"/>
      <c r="H69" s="301"/>
      <c r="I69" s="300"/>
      <c r="J69" s="423"/>
      <c r="K69" s="423"/>
      <c r="L69" s="423"/>
      <c r="M69" s="423"/>
      <c r="N69" s="423"/>
      <c r="O69" s="132"/>
      <c r="P69" s="132"/>
      <c r="Q69" s="132"/>
      <c r="R69" s="132"/>
      <c r="S69" s="132"/>
      <c r="T69" s="426"/>
      <c r="U69" s="423"/>
      <c r="V69" s="423"/>
      <c r="W69" s="423"/>
      <c r="X69" s="423"/>
      <c r="Y69" s="426"/>
      <c r="Z69" s="423"/>
      <c r="AA69" s="423"/>
      <c r="AB69" s="132"/>
      <c r="AC69" s="132"/>
      <c r="AD69" s="132"/>
      <c r="AE69" s="132"/>
      <c r="AF69" s="132"/>
      <c r="AG69" s="132"/>
      <c r="AH69" s="132"/>
      <c r="AI69" s="132"/>
      <c r="AJ69" s="423"/>
      <c r="AK69" s="423"/>
      <c r="AL69" s="423"/>
      <c r="AM69" s="423"/>
      <c r="AN69" s="423"/>
      <c r="AO69" s="423"/>
      <c r="AP69" s="423"/>
      <c r="AQ69" s="423"/>
      <c r="AR69" s="132"/>
      <c r="AS69" s="132"/>
      <c r="AT69" s="132"/>
      <c r="AU69" s="132"/>
      <c r="AV69" s="132"/>
      <c r="AW69" s="423"/>
      <c r="AX69" s="423"/>
      <c r="AY69" s="427"/>
      <c r="AZ69" s="415"/>
      <c r="BA69" s="109"/>
      <c r="BB69" s="109"/>
      <c r="BC69" s="633" t="str">
        <f t="shared" si="3"/>
        <v/>
      </c>
      <c r="BD69" s="438"/>
      <c r="BE69" s="633" t="str">
        <f t="shared" si="3"/>
        <v/>
      </c>
      <c r="BF69" s="438"/>
      <c r="BG69" s="633" t="str">
        <f t="shared" si="3"/>
        <v/>
      </c>
      <c r="BH69" s="438"/>
      <c r="BI69" s="633" t="str">
        <f t="shared" si="3"/>
        <v/>
      </c>
      <c r="BJ69" s="438"/>
      <c r="BK69" s="633" t="str">
        <f t="shared" si="4"/>
        <v/>
      </c>
      <c r="BL69" s="438"/>
      <c r="BM69" s="633" t="str">
        <f t="shared" si="5"/>
        <v/>
      </c>
      <c r="BN69" s="438"/>
      <c r="BO69" s="633" t="str">
        <f t="shared" si="6"/>
        <v/>
      </c>
      <c r="BP69" s="438"/>
      <c r="BQ69" s="633" t="str">
        <f t="shared" si="7"/>
        <v/>
      </c>
      <c r="BR69" s="438"/>
      <c r="BS69" s="633" t="str">
        <f t="shared" si="8"/>
        <v/>
      </c>
      <c r="BT69" s="438"/>
      <c r="BU69" s="633" t="str">
        <f t="shared" si="9"/>
        <v/>
      </c>
      <c r="BV69" s="438"/>
      <c r="BW69" s="633" t="str">
        <f t="shared" si="10"/>
        <v/>
      </c>
      <c r="BX69" s="438"/>
      <c r="BY69" s="633" t="str">
        <f t="shared" si="11"/>
        <v/>
      </c>
      <c r="BZ69" s="438"/>
      <c r="CA69" s="635"/>
      <c r="CB69" s="636" t="str">
        <f t="shared" si="17"/>
        <v/>
      </c>
      <c r="CC69" s="637" t="str">
        <f t="shared" si="17"/>
        <v/>
      </c>
      <c r="CD69" s="638" t="str">
        <f t="shared" si="16"/>
        <v/>
      </c>
      <c r="CE69" s="637" t="str">
        <f t="shared" si="16"/>
        <v/>
      </c>
      <c r="CF69" s="638" t="str">
        <f t="shared" si="16"/>
        <v/>
      </c>
      <c r="CG69" s="637" t="str">
        <f t="shared" si="16"/>
        <v/>
      </c>
      <c r="CH69" s="638" t="str">
        <f t="shared" si="16"/>
        <v/>
      </c>
      <c r="CI69" s="637" t="str">
        <f t="shared" si="16"/>
        <v/>
      </c>
      <c r="CJ69" s="638" t="str">
        <f t="shared" si="16"/>
        <v/>
      </c>
      <c r="CK69" s="637" t="str">
        <f t="shared" si="16"/>
        <v/>
      </c>
      <c r="CL69" s="638" t="str">
        <f t="shared" si="16"/>
        <v/>
      </c>
      <c r="CM69" s="637" t="str">
        <f t="shared" si="16"/>
        <v/>
      </c>
      <c r="CN69" s="638" t="str">
        <f t="shared" si="16"/>
        <v/>
      </c>
      <c r="CO69" s="637" t="str">
        <f t="shared" si="16"/>
        <v/>
      </c>
      <c r="CP69" s="638" t="str">
        <f t="shared" si="16"/>
        <v/>
      </c>
      <c r="CQ69" s="637" t="str">
        <f t="shared" si="16"/>
        <v/>
      </c>
      <c r="CR69" s="638" t="str">
        <f t="shared" si="16"/>
        <v/>
      </c>
      <c r="CS69" s="637" t="str">
        <f t="shared" si="16"/>
        <v/>
      </c>
      <c r="CT69" s="638" t="str">
        <f t="shared" si="18"/>
        <v/>
      </c>
      <c r="CU69" s="637" t="str">
        <f t="shared" si="18"/>
        <v/>
      </c>
      <c r="CV69" s="638" t="str">
        <f t="shared" si="18"/>
        <v/>
      </c>
      <c r="CW69" s="637" t="str">
        <f t="shared" si="18"/>
        <v/>
      </c>
    </row>
    <row r="70" spans="1:101" ht="18" customHeight="1">
      <c r="A70" s="135">
        <v>63</v>
      </c>
      <c r="B70" s="655"/>
      <c r="C70" s="133"/>
      <c r="D70" s="656"/>
      <c r="E70" s="414"/>
      <c r="F70" s="555"/>
      <c r="G70" s="300"/>
      <c r="H70" s="301"/>
      <c r="I70" s="300"/>
      <c r="J70" s="423"/>
      <c r="K70" s="423"/>
      <c r="L70" s="423"/>
      <c r="M70" s="423"/>
      <c r="N70" s="423"/>
      <c r="O70" s="132"/>
      <c r="P70" s="132"/>
      <c r="Q70" s="132"/>
      <c r="R70" s="132"/>
      <c r="S70" s="132"/>
      <c r="T70" s="426"/>
      <c r="U70" s="423"/>
      <c r="V70" s="423"/>
      <c r="W70" s="423"/>
      <c r="X70" s="423"/>
      <c r="Y70" s="426"/>
      <c r="Z70" s="423"/>
      <c r="AA70" s="423"/>
      <c r="AB70" s="132"/>
      <c r="AC70" s="132"/>
      <c r="AD70" s="132"/>
      <c r="AE70" s="132"/>
      <c r="AF70" s="132"/>
      <c r="AG70" s="132"/>
      <c r="AH70" s="132"/>
      <c r="AI70" s="132"/>
      <c r="AJ70" s="423"/>
      <c r="AK70" s="423"/>
      <c r="AL70" s="423"/>
      <c r="AM70" s="423"/>
      <c r="AN70" s="423"/>
      <c r="AO70" s="423"/>
      <c r="AP70" s="423"/>
      <c r="AQ70" s="423"/>
      <c r="AR70" s="132"/>
      <c r="AS70" s="132"/>
      <c r="AT70" s="132"/>
      <c r="AU70" s="132"/>
      <c r="AV70" s="132"/>
      <c r="AW70" s="423"/>
      <c r="AX70" s="423"/>
      <c r="AY70" s="427"/>
      <c r="AZ70" s="415"/>
      <c r="BA70" s="109"/>
      <c r="BB70" s="109"/>
      <c r="BC70" s="633" t="str">
        <f t="shared" si="3"/>
        <v/>
      </c>
      <c r="BD70" s="438"/>
      <c r="BE70" s="633" t="str">
        <f t="shared" si="3"/>
        <v/>
      </c>
      <c r="BF70" s="438"/>
      <c r="BG70" s="633" t="str">
        <f t="shared" si="3"/>
        <v/>
      </c>
      <c r="BH70" s="438"/>
      <c r="BI70" s="633" t="str">
        <f t="shared" si="3"/>
        <v/>
      </c>
      <c r="BJ70" s="438"/>
      <c r="BK70" s="633" t="str">
        <f t="shared" si="4"/>
        <v/>
      </c>
      <c r="BL70" s="438"/>
      <c r="BM70" s="633" t="str">
        <f t="shared" si="5"/>
        <v/>
      </c>
      <c r="BN70" s="438"/>
      <c r="BO70" s="633" t="str">
        <f t="shared" si="6"/>
        <v/>
      </c>
      <c r="BP70" s="438"/>
      <c r="BQ70" s="633" t="str">
        <f t="shared" si="7"/>
        <v/>
      </c>
      <c r="BR70" s="438"/>
      <c r="BS70" s="633" t="str">
        <f t="shared" si="8"/>
        <v/>
      </c>
      <c r="BT70" s="438"/>
      <c r="BU70" s="633" t="str">
        <f t="shared" si="9"/>
        <v/>
      </c>
      <c r="BV70" s="438"/>
      <c r="BW70" s="633" t="str">
        <f t="shared" si="10"/>
        <v/>
      </c>
      <c r="BX70" s="438"/>
      <c r="BY70" s="633" t="str">
        <f t="shared" si="11"/>
        <v/>
      </c>
      <c r="BZ70" s="438"/>
      <c r="CA70" s="635"/>
      <c r="CB70" s="636" t="str">
        <f t="shared" si="17"/>
        <v/>
      </c>
      <c r="CC70" s="637" t="str">
        <f t="shared" si="17"/>
        <v/>
      </c>
      <c r="CD70" s="638" t="str">
        <f t="shared" si="16"/>
        <v/>
      </c>
      <c r="CE70" s="637" t="str">
        <f t="shared" si="16"/>
        <v/>
      </c>
      <c r="CF70" s="638" t="str">
        <f t="shared" si="16"/>
        <v/>
      </c>
      <c r="CG70" s="637" t="str">
        <f t="shared" si="16"/>
        <v/>
      </c>
      <c r="CH70" s="638" t="str">
        <f t="shared" si="16"/>
        <v/>
      </c>
      <c r="CI70" s="637" t="str">
        <f t="shared" si="16"/>
        <v/>
      </c>
      <c r="CJ70" s="638" t="str">
        <f t="shared" si="16"/>
        <v/>
      </c>
      <c r="CK70" s="637" t="str">
        <f t="shared" si="16"/>
        <v/>
      </c>
      <c r="CL70" s="638" t="str">
        <f t="shared" si="16"/>
        <v/>
      </c>
      <c r="CM70" s="637" t="str">
        <f t="shared" si="16"/>
        <v/>
      </c>
      <c r="CN70" s="638" t="str">
        <f t="shared" si="16"/>
        <v/>
      </c>
      <c r="CO70" s="637" t="str">
        <f t="shared" si="16"/>
        <v/>
      </c>
      <c r="CP70" s="638" t="str">
        <f t="shared" si="16"/>
        <v/>
      </c>
      <c r="CQ70" s="637" t="str">
        <f t="shared" si="16"/>
        <v/>
      </c>
      <c r="CR70" s="638" t="str">
        <f t="shared" si="16"/>
        <v/>
      </c>
      <c r="CS70" s="637" t="str">
        <f t="shared" si="16"/>
        <v/>
      </c>
      <c r="CT70" s="638" t="str">
        <f t="shared" si="18"/>
        <v/>
      </c>
      <c r="CU70" s="637" t="str">
        <f t="shared" si="18"/>
        <v/>
      </c>
      <c r="CV70" s="638" t="str">
        <f t="shared" si="18"/>
        <v/>
      </c>
      <c r="CW70" s="637" t="str">
        <f t="shared" si="18"/>
        <v/>
      </c>
    </row>
    <row r="71" spans="1:101" ht="18" customHeight="1">
      <c r="A71" s="135">
        <v>64</v>
      </c>
      <c r="B71" s="655"/>
      <c r="C71" s="133"/>
      <c r="D71" s="656"/>
      <c r="E71" s="414"/>
      <c r="F71" s="555"/>
      <c r="G71" s="300"/>
      <c r="H71" s="301"/>
      <c r="I71" s="300"/>
      <c r="J71" s="423"/>
      <c r="K71" s="423"/>
      <c r="L71" s="423"/>
      <c r="M71" s="423"/>
      <c r="N71" s="423"/>
      <c r="O71" s="132"/>
      <c r="P71" s="132"/>
      <c r="Q71" s="132"/>
      <c r="R71" s="132"/>
      <c r="S71" s="132"/>
      <c r="T71" s="426"/>
      <c r="U71" s="423"/>
      <c r="V71" s="423"/>
      <c r="W71" s="423"/>
      <c r="X71" s="423"/>
      <c r="Y71" s="426"/>
      <c r="Z71" s="423"/>
      <c r="AA71" s="423"/>
      <c r="AB71" s="132"/>
      <c r="AC71" s="132"/>
      <c r="AD71" s="132"/>
      <c r="AE71" s="132"/>
      <c r="AF71" s="132"/>
      <c r="AG71" s="132"/>
      <c r="AH71" s="132"/>
      <c r="AI71" s="132"/>
      <c r="AJ71" s="423"/>
      <c r="AK71" s="423"/>
      <c r="AL71" s="423"/>
      <c r="AM71" s="423"/>
      <c r="AN71" s="423"/>
      <c r="AO71" s="423"/>
      <c r="AP71" s="423"/>
      <c r="AQ71" s="423"/>
      <c r="AR71" s="132"/>
      <c r="AS71" s="132"/>
      <c r="AT71" s="132"/>
      <c r="AU71" s="132"/>
      <c r="AV71" s="132"/>
      <c r="AW71" s="423"/>
      <c r="AX71" s="423"/>
      <c r="AY71" s="427"/>
      <c r="AZ71" s="415"/>
      <c r="BA71" s="109"/>
      <c r="BB71" s="109"/>
      <c r="BC71" s="633" t="str">
        <f t="shared" si="3"/>
        <v/>
      </c>
      <c r="BD71" s="438"/>
      <c r="BE71" s="633" t="str">
        <f t="shared" si="3"/>
        <v/>
      </c>
      <c r="BF71" s="438"/>
      <c r="BG71" s="633" t="str">
        <f t="shared" si="3"/>
        <v/>
      </c>
      <c r="BH71" s="438"/>
      <c r="BI71" s="633" t="str">
        <f t="shared" si="3"/>
        <v/>
      </c>
      <c r="BJ71" s="438"/>
      <c r="BK71" s="633" t="str">
        <f t="shared" si="4"/>
        <v/>
      </c>
      <c r="BL71" s="438"/>
      <c r="BM71" s="633" t="str">
        <f t="shared" si="5"/>
        <v/>
      </c>
      <c r="BN71" s="438"/>
      <c r="BO71" s="633" t="str">
        <f t="shared" si="6"/>
        <v/>
      </c>
      <c r="BP71" s="438"/>
      <c r="BQ71" s="633" t="str">
        <f t="shared" si="7"/>
        <v/>
      </c>
      <c r="BR71" s="438"/>
      <c r="BS71" s="633" t="str">
        <f t="shared" si="8"/>
        <v/>
      </c>
      <c r="BT71" s="438"/>
      <c r="BU71" s="633" t="str">
        <f t="shared" si="9"/>
        <v/>
      </c>
      <c r="BV71" s="438"/>
      <c r="BW71" s="633" t="str">
        <f t="shared" si="10"/>
        <v/>
      </c>
      <c r="BX71" s="438"/>
      <c r="BY71" s="633" t="str">
        <f t="shared" si="11"/>
        <v/>
      </c>
      <c r="BZ71" s="438"/>
      <c r="CA71" s="635"/>
      <c r="CB71" s="636" t="str">
        <f t="shared" si="17"/>
        <v/>
      </c>
      <c r="CC71" s="637" t="str">
        <f t="shared" si="17"/>
        <v/>
      </c>
      <c r="CD71" s="638" t="str">
        <f t="shared" ref="CD71:CS86" si="19">IF(BG71="","",SUM(CB71,BG71))</f>
        <v/>
      </c>
      <c r="CE71" s="637" t="str">
        <f t="shared" si="19"/>
        <v/>
      </c>
      <c r="CF71" s="638" t="str">
        <f t="shared" si="19"/>
        <v/>
      </c>
      <c r="CG71" s="637" t="str">
        <f t="shared" si="19"/>
        <v/>
      </c>
      <c r="CH71" s="638" t="str">
        <f t="shared" si="19"/>
        <v/>
      </c>
      <c r="CI71" s="637" t="str">
        <f t="shared" si="19"/>
        <v/>
      </c>
      <c r="CJ71" s="638" t="str">
        <f t="shared" si="19"/>
        <v/>
      </c>
      <c r="CK71" s="637" t="str">
        <f t="shared" si="19"/>
        <v/>
      </c>
      <c r="CL71" s="638" t="str">
        <f t="shared" si="19"/>
        <v/>
      </c>
      <c r="CM71" s="637" t="str">
        <f t="shared" si="19"/>
        <v/>
      </c>
      <c r="CN71" s="638" t="str">
        <f t="shared" si="19"/>
        <v/>
      </c>
      <c r="CO71" s="637" t="str">
        <f t="shared" si="19"/>
        <v/>
      </c>
      <c r="CP71" s="638" t="str">
        <f t="shared" si="19"/>
        <v/>
      </c>
      <c r="CQ71" s="637" t="str">
        <f t="shared" si="19"/>
        <v/>
      </c>
      <c r="CR71" s="638" t="str">
        <f t="shared" si="19"/>
        <v/>
      </c>
      <c r="CS71" s="637" t="str">
        <f t="shared" si="19"/>
        <v/>
      </c>
      <c r="CT71" s="638" t="str">
        <f t="shared" si="18"/>
        <v/>
      </c>
      <c r="CU71" s="637" t="str">
        <f t="shared" si="18"/>
        <v/>
      </c>
      <c r="CV71" s="638" t="str">
        <f t="shared" si="18"/>
        <v/>
      </c>
      <c r="CW71" s="637" t="str">
        <f t="shared" si="18"/>
        <v/>
      </c>
    </row>
    <row r="72" spans="1:101" ht="18" customHeight="1">
      <c r="A72" s="135">
        <v>65</v>
      </c>
      <c r="B72" s="655"/>
      <c r="C72" s="133"/>
      <c r="D72" s="656"/>
      <c r="E72" s="414"/>
      <c r="F72" s="555"/>
      <c r="G72" s="300"/>
      <c r="H72" s="301"/>
      <c r="I72" s="300"/>
      <c r="J72" s="423"/>
      <c r="K72" s="423"/>
      <c r="L72" s="423"/>
      <c r="M72" s="423"/>
      <c r="N72" s="423"/>
      <c r="O72" s="132"/>
      <c r="P72" s="132"/>
      <c r="Q72" s="132"/>
      <c r="R72" s="132"/>
      <c r="S72" s="132"/>
      <c r="T72" s="426"/>
      <c r="U72" s="423"/>
      <c r="V72" s="423"/>
      <c r="W72" s="423"/>
      <c r="X72" s="423"/>
      <c r="Y72" s="426"/>
      <c r="Z72" s="423"/>
      <c r="AA72" s="423"/>
      <c r="AB72" s="132"/>
      <c r="AC72" s="132"/>
      <c r="AD72" s="132"/>
      <c r="AE72" s="132"/>
      <c r="AF72" s="132"/>
      <c r="AG72" s="132"/>
      <c r="AH72" s="132"/>
      <c r="AI72" s="132"/>
      <c r="AJ72" s="423"/>
      <c r="AK72" s="423"/>
      <c r="AL72" s="423"/>
      <c r="AM72" s="423"/>
      <c r="AN72" s="423"/>
      <c r="AO72" s="423"/>
      <c r="AP72" s="423"/>
      <c r="AQ72" s="423"/>
      <c r="AR72" s="132"/>
      <c r="AS72" s="132"/>
      <c r="AT72" s="132"/>
      <c r="AU72" s="132"/>
      <c r="AV72" s="132"/>
      <c r="AW72" s="423"/>
      <c r="AX72" s="423"/>
      <c r="AY72" s="427"/>
      <c r="AZ72" s="415"/>
      <c r="BA72" s="109"/>
      <c r="BB72" s="109"/>
      <c r="BC72" s="633" t="str">
        <f t="shared" si="3"/>
        <v/>
      </c>
      <c r="BD72" s="438"/>
      <c r="BE72" s="633" t="str">
        <f t="shared" si="3"/>
        <v/>
      </c>
      <c r="BF72" s="438"/>
      <c r="BG72" s="633" t="str">
        <f t="shared" si="3"/>
        <v/>
      </c>
      <c r="BH72" s="438"/>
      <c r="BI72" s="633" t="str">
        <f t="shared" ref="BI72" si="20">IF(BI$6="","",BI$6)</f>
        <v/>
      </c>
      <c r="BJ72" s="438"/>
      <c r="BK72" s="633" t="str">
        <f t="shared" si="4"/>
        <v/>
      </c>
      <c r="BL72" s="438"/>
      <c r="BM72" s="633" t="str">
        <f t="shared" si="5"/>
        <v/>
      </c>
      <c r="BN72" s="438"/>
      <c r="BO72" s="633" t="str">
        <f t="shared" si="6"/>
        <v/>
      </c>
      <c r="BP72" s="438"/>
      <c r="BQ72" s="633" t="str">
        <f t="shared" si="7"/>
        <v/>
      </c>
      <c r="BR72" s="438"/>
      <c r="BS72" s="633" t="str">
        <f t="shared" si="8"/>
        <v/>
      </c>
      <c r="BT72" s="438"/>
      <c r="BU72" s="633" t="str">
        <f t="shared" si="9"/>
        <v/>
      </c>
      <c r="BV72" s="438"/>
      <c r="BW72" s="633" t="str">
        <f t="shared" si="10"/>
        <v/>
      </c>
      <c r="BX72" s="438"/>
      <c r="BY72" s="633" t="str">
        <f t="shared" si="11"/>
        <v/>
      </c>
      <c r="BZ72" s="438"/>
      <c r="CA72" s="635"/>
      <c r="CB72" s="636" t="str">
        <f t="shared" si="17"/>
        <v/>
      </c>
      <c r="CC72" s="637" t="str">
        <f t="shared" si="17"/>
        <v/>
      </c>
      <c r="CD72" s="638" t="str">
        <f t="shared" si="19"/>
        <v/>
      </c>
      <c r="CE72" s="637" t="str">
        <f t="shared" si="19"/>
        <v/>
      </c>
      <c r="CF72" s="638" t="str">
        <f t="shared" si="19"/>
        <v/>
      </c>
      <c r="CG72" s="637" t="str">
        <f t="shared" si="19"/>
        <v/>
      </c>
      <c r="CH72" s="638" t="str">
        <f t="shared" si="19"/>
        <v/>
      </c>
      <c r="CI72" s="637" t="str">
        <f t="shared" si="19"/>
        <v/>
      </c>
      <c r="CJ72" s="638" t="str">
        <f t="shared" si="19"/>
        <v/>
      </c>
      <c r="CK72" s="637" t="str">
        <f t="shared" si="19"/>
        <v/>
      </c>
      <c r="CL72" s="638" t="str">
        <f t="shared" si="19"/>
        <v/>
      </c>
      <c r="CM72" s="637" t="str">
        <f t="shared" si="19"/>
        <v/>
      </c>
      <c r="CN72" s="638" t="str">
        <f t="shared" si="19"/>
        <v/>
      </c>
      <c r="CO72" s="637" t="str">
        <f t="shared" si="19"/>
        <v/>
      </c>
      <c r="CP72" s="638" t="str">
        <f t="shared" si="19"/>
        <v/>
      </c>
      <c r="CQ72" s="637" t="str">
        <f t="shared" si="19"/>
        <v/>
      </c>
      <c r="CR72" s="638" t="str">
        <f t="shared" si="19"/>
        <v/>
      </c>
      <c r="CS72" s="637" t="str">
        <f t="shared" si="19"/>
        <v/>
      </c>
      <c r="CT72" s="638" t="str">
        <f t="shared" si="18"/>
        <v/>
      </c>
      <c r="CU72" s="637" t="str">
        <f t="shared" si="18"/>
        <v/>
      </c>
      <c r="CV72" s="638" t="str">
        <f t="shared" si="18"/>
        <v/>
      </c>
      <c r="CW72" s="637" t="str">
        <f t="shared" si="18"/>
        <v/>
      </c>
    </row>
    <row r="73" spans="1:101" ht="18" customHeight="1">
      <c r="A73" s="135">
        <v>66</v>
      </c>
      <c r="B73" s="655"/>
      <c r="C73" s="133"/>
      <c r="D73" s="656"/>
      <c r="E73" s="414"/>
      <c r="F73" s="555"/>
      <c r="G73" s="300"/>
      <c r="H73" s="301"/>
      <c r="I73" s="300"/>
      <c r="J73" s="423"/>
      <c r="K73" s="423"/>
      <c r="L73" s="423"/>
      <c r="M73" s="423"/>
      <c r="N73" s="423"/>
      <c r="O73" s="132"/>
      <c r="P73" s="132"/>
      <c r="Q73" s="132"/>
      <c r="R73" s="132"/>
      <c r="S73" s="132"/>
      <c r="T73" s="426"/>
      <c r="U73" s="423"/>
      <c r="V73" s="423"/>
      <c r="W73" s="423"/>
      <c r="X73" s="423"/>
      <c r="Y73" s="426"/>
      <c r="Z73" s="423"/>
      <c r="AA73" s="423"/>
      <c r="AB73" s="132"/>
      <c r="AC73" s="132"/>
      <c r="AD73" s="132"/>
      <c r="AE73" s="132"/>
      <c r="AF73" s="132"/>
      <c r="AG73" s="132"/>
      <c r="AH73" s="132"/>
      <c r="AI73" s="132"/>
      <c r="AJ73" s="423"/>
      <c r="AK73" s="423"/>
      <c r="AL73" s="423"/>
      <c r="AM73" s="423"/>
      <c r="AN73" s="423"/>
      <c r="AO73" s="423"/>
      <c r="AP73" s="423"/>
      <c r="AQ73" s="423"/>
      <c r="AR73" s="132"/>
      <c r="AS73" s="132"/>
      <c r="AT73" s="132"/>
      <c r="AU73" s="132"/>
      <c r="AV73" s="132"/>
      <c r="AW73" s="423"/>
      <c r="AX73" s="423"/>
      <c r="AY73" s="427"/>
      <c r="AZ73" s="415"/>
      <c r="BA73" s="109"/>
      <c r="BB73" s="109"/>
      <c r="BC73" s="633" t="str">
        <f t="shared" ref="BC73:BQ104" si="21">IF(BC$6="","",BC$6)</f>
        <v/>
      </c>
      <c r="BD73" s="438"/>
      <c r="BE73" s="633" t="str">
        <f t="shared" si="21"/>
        <v/>
      </c>
      <c r="BF73" s="438"/>
      <c r="BG73" s="633" t="str">
        <f t="shared" si="21"/>
        <v/>
      </c>
      <c r="BH73" s="438"/>
      <c r="BI73" s="633" t="str">
        <f t="shared" si="21"/>
        <v/>
      </c>
      <c r="BJ73" s="438"/>
      <c r="BK73" s="633" t="str">
        <f t="shared" si="21"/>
        <v/>
      </c>
      <c r="BL73" s="438"/>
      <c r="BM73" s="633" t="str">
        <f t="shared" si="21"/>
        <v/>
      </c>
      <c r="BN73" s="438"/>
      <c r="BO73" s="633" t="str">
        <f t="shared" si="21"/>
        <v/>
      </c>
      <c r="BP73" s="438"/>
      <c r="BQ73" s="633" t="str">
        <f t="shared" si="21"/>
        <v/>
      </c>
      <c r="BR73" s="438"/>
      <c r="BS73" s="633" t="str">
        <f t="shared" ref="BS73:BS107" si="22">IF(BS$6="","",BS$6)</f>
        <v/>
      </c>
      <c r="BT73" s="438"/>
      <c r="BU73" s="633" t="str">
        <f t="shared" ref="BU73:BU107" si="23">IF(BU$6="","",BU$6)</f>
        <v/>
      </c>
      <c r="BV73" s="438"/>
      <c r="BW73" s="633" t="str">
        <f t="shared" ref="BW73:BW107" si="24">IF(BW$6="","",BW$6)</f>
        <v/>
      </c>
      <c r="BX73" s="438"/>
      <c r="BY73" s="633" t="str">
        <f t="shared" ref="BY73:BY107" si="25">IF(BY$6="","",BY$6)</f>
        <v/>
      </c>
      <c r="BZ73" s="438"/>
      <c r="CA73" s="635"/>
      <c r="CB73" s="636" t="str">
        <f t="shared" si="17"/>
        <v/>
      </c>
      <c r="CC73" s="637" t="str">
        <f t="shared" si="17"/>
        <v/>
      </c>
      <c r="CD73" s="638" t="str">
        <f t="shared" si="19"/>
        <v/>
      </c>
      <c r="CE73" s="637" t="str">
        <f t="shared" si="19"/>
        <v/>
      </c>
      <c r="CF73" s="638" t="str">
        <f t="shared" si="19"/>
        <v/>
      </c>
      <c r="CG73" s="637" t="str">
        <f t="shared" si="19"/>
        <v/>
      </c>
      <c r="CH73" s="638" t="str">
        <f t="shared" si="19"/>
        <v/>
      </c>
      <c r="CI73" s="637" t="str">
        <f t="shared" si="19"/>
        <v/>
      </c>
      <c r="CJ73" s="638" t="str">
        <f t="shared" si="19"/>
        <v/>
      </c>
      <c r="CK73" s="637" t="str">
        <f t="shared" si="19"/>
        <v/>
      </c>
      <c r="CL73" s="638" t="str">
        <f t="shared" si="19"/>
        <v/>
      </c>
      <c r="CM73" s="637" t="str">
        <f t="shared" si="19"/>
        <v/>
      </c>
      <c r="CN73" s="638" t="str">
        <f t="shared" si="19"/>
        <v/>
      </c>
      <c r="CO73" s="637" t="str">
        <f t="shared" si="19"/>
        <v/>
      </c>
      <c r="CP73" s="638" t="str">
        <f t="shared" si="19"/>
        <v/>
      </c>
      <c r="CQ73" s="637" t="str">
        <f t="shared" si="19"/>
        <v/>
      </c>
      <c r="CR73" s="638" t="str">
        <f t="shared" si="19"/>
        <v/>
      </c>
      <c r="CS73" s="637" t="str">
        <f t="shared" si="19"/>
        <v/>
      </c>
      <c r="CT73" s="638" t="str">
        <f t="shared" si="18"/>
        <v/>
      </c>
      <c r="CU73" s="637" t="str">
        <f t="shared" si="18"/>
        <v/>
      </c>
      <c r="CV73" s="638" t="str">
        <f t="shared" si="18"/>
        <v/>
      </c>
      <c r="CW73" s="637" t="str">
        <f t="shared" si="18"/>
        <v/>
      </c>
    </row>
    <row r="74" spans="1:101" ht="18" customHeight="1">
      <c r="A74" s="135">
        <v>67</v>
      </c>
      <c r="B74" s="655"/>
      <c r="C74" s="133"/>
      <c r="D74" s="656"/>
      <c r="E74" s="414"/>
      <c r="F74" s="555"/>
      <c r="G74" s="300"/>
      <c r="H74" s="301"/>
      <c r="I74" s="300"/>
      <c r="J74" s="423"/>
      <c r="K74" s="423"/>
      <c r="L74" s="423"/>
      <c r="M74" s="423"/>
      <c r="N74" s="423"/>
      <c r="O74" s="132"/>
      <c r="P74" s="132"/>
      <c r="Q74" s="132"/>
      <c r="R74" s="132"/>
      <c r="S74" s="132"/>
      <c r="T74" s="426"/>
      <c r="U74" s="423"/>
      <c r="V74" s="423"/>
      <c r="W74" s="423"/>
      <c r="X74" s="423"/>
      <c r="Y74" s="426"/>
      <c r="Z74" s="423"/>
      <c r="AA74" s="423"/>
      <c r="AB74" s="132"/>
      <c r="AC74" s="132"/>
      <c r="AD74" s="132"/>
      <c r="AE74" s="132"/>
      <c r="AF74" s="132"/>
      <c r="AG74" s="132"/>
      <c r="AH74" s="132"/>
      <c r="AI74" s="132"/>
      <c r="AJ74" s="423"/>
      <c r="AK74" s="423"/>
      <c r="AL74" s="423"/>
      <c r="AM74" s="423"/>
      <c r="AN74" s="423"/>
      <c r="AO74" s="423"/>
      <c r="AP74" s="423"/>
      <c r="AQ74" s="423"/>
      <c r="AR74" s="132"/>
      <c r="AS74" s="132"/>
      <c r="AT74" s="132"/>
      <c r="AU74" s="132"/>
      <c r="AV74" s="132"/>
      <c r="AW74" s="423"/>
      <c r="AX74" s="423"/>
      <c r="AY74" s="427"/>
      <c r="AZ74" s="415"/>
      <c r="BA74" s="109"/>
      <c r="BB74" s="109"/>
      <c r="BC74" s="633" t="str">
        <f t="shared" si="21"/>
        <v/>
      </c>
      <c r="BD74" s="438"/>
      <c r="BE74" s="633" t="str">
        <f t="shared" si="21"/>
        <v/>
      </c>
      <c r="BF74" s="438"/>
      <c r="BG74" s="633" t="str">
        <f t="shared" si="21"/>
        <v/>
      </c>
      <c r="BH74" s="438"/>
      <c r="BI74" s="633" t="str">
        <f t="shared" si="21"/>
        <v/>
      </c>
      <c r="BJ74" s="438"/>
      <c r="BK74" s="633" t="str">
        <f t="shared" si="21"/>
        <v/>
      </c>
      <c r="BL74" s="438"/>
      <c r="BM74" s="633" t="str">
        <f t="shared" si="21"/>
        <v/>
      </c>
      <c r="BN74" s="438"/>
      <c r="BO74" s="633" t="str">
        <f t="shared" si="21"/>
        <v/>
      </c>
      <c r="BP74" s="438"/>
      <c r="BQ74" s="633" t="str">
        <f t="shared" si="21"/>
        <v/>
      </c>
      <c r="BR74" s="438"/>
      <c r="BS74" s="633" t="str">
        <f t="shared" si="22"/>
        <v/>
      </c>
      <c r="BT74" s="438"/>
      <c r="BU74" s="633" t="str">
        <f t="shared" si="23"/>
        <v/>
      </c>
      <c r="BV74" s="438"/>
      <c r="BW74" s="633" t="str">
        <f t="shared" si="24"/>
        <v/>
      </c>
      <c r="BX74" s="438"/>
      <c r="BY74" s="633" t="str">
        <f t="shared" si="25"/>
        <v/>
      </c>
      <c r="BZ74" s="438"/>
      <c r="CA74" s="635"/>
      <c r="CB74" s="636" t="str">
        <f t="shared" si="17"/>
        <v/>
      </c>
      <c r="CC74" s="637" t="str">
        <f t="shared" si="17"/>
        <v/>
      </c>
      <c r="CD74" s="638" t="str">
        <f t="shared" si="19"/>
        <v/>
      </c>
      <c r="CE74" s="637" t="str">
        <f t="shared" si="19"/>
        <v/>
      </c>
      <c r="CF74" s="638" t="str">
        <f t="shared" si="19"/>
        <v/>
      </c>
      <c r="CG74" s="637" t="str">
        <f t="shared" si="19"/>
        <v/>
      </c>
      <c r="CH74" s="638" t="str">
        <f t="shared" si="19"/>
        <v/>
      </c>
      <c r="CI74" s="637" t="str">
        <f t="shared" si="19"/>
        <v/>
      </c>
      <c r="CJ74" s="638" t="str">
        <f t="shared" si="19"/>
        <v/>
      </c>
      <c r="CK74" s="637" t="str">
        <f t="shared" si="19"/>
        <v/>
      </c>
      <c r="CL74" s="638" t="str">
        <f t="shared" si="19"/>
        <v/>
      </c>
      <c r="CM74" s="637" t="str">
        <f t="shared" si="19"/>
        <v/>
      </c>
      <c r="CN74" s="638" t="str">
        <f t="shared" si="19"/>
        <v/>
      </c>
      <c r="CO74" s="637" t="str">
        <f t="shared" si="19"/>
        <v/>
      </c>
      <c r="CP74" s="638" t="str">
        <f t="shared" si="19"/>
        <v/>
      </c>
      <c r="CQ74" s="637" t="str">
        <f t="shared" si="19"/>
        <v/>
      </c>
      <c r="CR74" s="638" t="str">
        <f t="shared" si="19"/>
        <v/>
      </c>
      <c r="CS74" s="637" t="str">
        <f t="shared" si="19"/>
        <v/>
      </c>
      <c r="CT74" s="638" t="str">
        <f t="shared" si="18"/>
        <v/>
      </c>
      <c r="CU74" s="637" t="str">
        <f t="shared" si="18"/>
        <v/>
      </c>
      <c r="CV74" s="638" t="str">
        <f t="shared" si="18"/>
        <v/>
      </c>
      <c r="CW74" s="637" t="str">
        <f t="shared" si="18"/>
        <v/>
      </c>
    </row>
    <row r="75" spans="1:101" ht="18" customHeight="1">
      <c r="A75" s="135">
        <v>68</v>
      </c>
      <c r="B75" s="655"/>
      <c r="C75" s="133"/>
      <c r="D75" s="656"/>
      <c r="E75" s="414"/>
      <c r="F75" s="555"/>
      <c r="G75" s="300"/>
      <c r="H75" s="301"/>
      <c r="I75" s="300"/>
      <c r="J75" s="423"/>
      <c r="K75" s="423"/>
      <c r="L75" s="423"/>
      <c r="M75" s="423"/>
      <c r="N75" s="423"/>
      <c r="O75" s="132"/>
      <c r="P75" s="132"/>
      <c r="Q75" s="132"/>
      <c r="R75" s="132"/>
      <c r="S75" s="132"/>
      <c r="T75" s="426"/>
      <c r="U75" s="423"/>
      <c r="V75" s="423"/>
      <c r="W75" s="423"/>
      <c r="X75" s="423"/>
      <c r="Y75" s="426"/>
      <c r="Z75" s="423"/>
      <c r="AA75" s="423"/>
      <c r="AB75" s="132"/>
      <c r="AC75" s="132"/>
      <c r="AD75" s="132"/>
      <c r="AE75" s="132"/>
      <c r="AF75" s="132"/>
      <c r="AG75" s="132"/>
      <c r="AH75" s="132"/>
      <c r="AI75" s="132"/>
      <c r="AJ75" s="423"/>
      <c r="AK75" s="423"/>
      <c r="AL75" s="423"/>
      <c r="AM75" s="423"/>
      <c r="AN75" s="423"/>
      <c r="AO75" s="423"/>
      <c r="AP75" s="423"/>
      <c r="AQ75" s="423"/>
      <c r="AR75" s="132"/>
      <c r="AS75" s="132"/>
      <c r="AT75" s="132"/>
      <c r="AU75" s="132"/>
      <c r="AV75" s="132"/>
      <c r="AW75" s="423"/>
      <c r="AX75" s="423"/>
      <c r="AY75" s="427"/>
      <c r="AZ75" s="415"/>
      <c r="BA75" s="109"/>
      <c r="BB75" s="109"/>
      <c r="BC75" s="633" t="str">
        <f t="shared" si="21"/>
        <v/>
      </c>
      <c r="BD75" s="438"/>
      <c r="BE75" s="633" t="str">
        <f t="shared" si="21"/>
        <v/>
      </c>
      <c r="BF75" s="438"/>
      <c r="BG75" s="633" t="str">
        <f t="shared" si="21"/>
        <v/>
      </c>
      <c r="BH75" s="438"/>
      <c r="BI75" s="633" t="str">
        <f t="shared" si="21"/>
        <v/>
      </c>
      <c r="BJ75" s="438"/>
      <c r="BK75" s="633" t="str">
        <f t="shared" si="21"/>
        <v/>
      </c>
      <c r="BL75" s="438"/>
      <c r="BM75" s="633" t="str">
        <f t="shared" si="21"/>
        <v/>
      </c>
      <c r="BN75" s="438"/>
      <c r="BO75" s="633" t="str">
        <f t="shared" si="21"/>
        <v/>
      </c>
      <c r="BP75" s="438"/>
      <c r="BQ75" s="633" t="str">
        <f t="shared" si="21"/>
        <v/>
      </c>
      <c r="BR75" s="438"/>
      <c r="BS75" s="633" t="str">
        <f t="shared" si="22"/>
        <v/>
      </c>
      <c r="BT75" s="438"/>
      <c r="BU75" s="633" t="str">
        <f t="shared" si="23"/>
        <v/>
      </c>
      <c r="BV75" s="438"/>
      <c r="BW75" s="633" t="str">
        <f t="shared" si="24"/>
        <v/>
      </c>
      <c r="BX75" s="438"/>
      <c r="BY75" s="633" t="str">
        <f t="shared" si="25"/>
        <v/>
      </c>
      <c r="BZ75" s="438"/>
      <c r="CA75" s="635"/>
      <c r="CB75" s="636" t="str">
        <f t="shared" ref="CB75:CC107" si="26">IF(BE75="","",SUM(BC75,BE75))</f>
        <v/>
      </c>
      <c r="CC75" s="637" t="str">
        <f t="shared" si="26"/>
        <v/>
      </c>
      <c r="CD75" s="638" t="str">
        <f t="shared" si="19"/>
        <v/>
      </c>
      <c r="CE75" s="637" t="str">
        <f t="shared" si="19"/>
        <v/>
      </c>
      <c r="CF75" s="638" t="str">
        <f t="shared" si="19"/>
        <v/>
      </c>
      <c r="CG75" s="637" t="str">
        <f t="shared" si="19"/>
        <v/>
      </c>
      <c r="CH75" s="638" t="str">
        <f t="shared" si="19"/>
        <v/>
      </c>
      <c r="CI75" s="637" t="str">
        <f t="shared" si="19"/>
        <v/>
      </c>
      <c r="CJ75" s="638" t="str">
        <f t="shared" si="19"/>
        <v/>
      </c>
      <c r="CK75" s="637" t="str">
        <f t="shared" si="19"/>
        <v/>
      </c>
      <c r="CL75" s="638" t="str">
        <f t="shared" si="19"/>
        <v/>
      </c>
      <c r="CM75" s="637" t="str">
        <f t="shared" si="19"/>
        <v/>
      </c>
      <c r="CN75" s="638" t="str">
        <f t="shared" si="19"/>
        <v/>
      </c>
      <c r="CO75" s="637" t="str">
        <f t="shared" si="19"/>
        <v/>
      </c>
      <c r="CP75" s="638" t="str">
        <f t="shared" si="19"/>
        <v/>
      </c>
      <c r="CQ75" s="637" t="str">
        <f t="shared" si="19"/>
        <v/>
      </c>
      <c r="CR75" s="638" t="str">
        <f t="shared" si="19"/>
        <v/>
      </c>
      <c r="CS75" s="637" t="str">
        <f t="shared" si="19"/>
        <v/>
      </c>
      <c r="CT75" s="638" t="str">
        <f t="shared" si="18"/>
        <v/>
      </c>
      <c r="CU75" s="637" t="str">
        <f t="shared" si="18"/>
        <v/>
      </c>
      <c r="CV75" s="638" t="str">
        <f t="shared" si="18"/>
        <v/>
      </c>
      <c r="CW75" s="637" t="str">
        <f t="shared" si="18"/>
        <v/>
      </c>
    </row>
    <row r="76" spans="1:101" ht="18" customHeight="1">
      <c r="A76" s="135">
        <v>69</v>
      </c>
      <c r="B76" s="655"/>
      <c r="C76" s="133"/>
      <c r="D76" s="656"/>
      <c r="E76" s="414"/>
      <c r="F76" s="555"/>
      <c r="G76" s="300"/>
      <c r="H76" s="301"/>
      <c r="I76" s="300"/>
      <c r="J76" s="423"/>
      <c r="K76" s="423"/>
      <c r="L76" s="423"/>
      <c r="M76" s="423"/>
      <c r="N76" s="423"/>
      <c r="O76" s="132"/>
      <c r="P76" s="132"/>
      <c r="Q76" s="132"/>
      <c r="R76" s="132"/>
      <c r="S76" s="132"/>
      <c r="T76" s="426"/>
      <c r="U76" s="423"/>
      <c r="V76" s="423"/>
      <c r="W76" s="423"/>
      <c r="X76" s="423"/>
      <c r="Y76" s="426"/>
      <c r="Z76" s="423"/>
      <c r="AA76" s="423"/>
      <c r="AB76" s="132"/>
      <c r="AC76" s="132"/>
      <c r="AD76" s="132"/>
      <c r="AE76" s="132"/>
      <c r="AF76" s="132"/>
      <c r="AG76" s="132"/>
      <c r="AH76" s="132"/>
      <c r="AI76" s="132"/>
      <c r="AJ76" s="423"/>
      <c r="AK76" s="423"/>
      <c r="AL76" s="423"/>
      <c r="AM76" s="423"/>
      <c r="AN76" s="423"/>
      <c r="AO76" s="423"/>
      <c r="AP76" s="423"/>
      <c r="AQ76" s="423"/>
      <c r="AR76" s="132"/>
      <c r="AS76" s="132"/>
      <c r="AT76" s="132"/>
      <c r="AU76" s="132"/>
      <c r="AV76" s="132"/>
      <c r="AW76" s="423"/>
      <c r="AX76" s="423"/>
      <c r="AY76" s="427"/>
      <c r="AZ76" s="415"/>
      <c r="BA76" s="109"/>
      <c r="BB76" s="109"/>
      <c r="BC76" s="633" t="str">
        <f t="shared" si="21"/>
        <v/>
      </c>
      <c r="BD76" s="438"/>
      <c r="BE76" s="633" t="str">
        <f t="shared" si="21"/>
        <v/>
      </c>
      <c r="BF76" s="438"/>
      <c r="BG76" s="633" t="str">
        <f t="shared" si="21"/>
        <v/>
      </c>
      <c r="BH76" s="438"/>
      <c r="BI76" s="633" t="str">
        <f t="shared" si="21"/>
        <v/>
      </c>
      <c r="BJ76" s="438"/>
      <c r="BK76" s="633" t="str">
        <f t="shared" si="21"/>
        <v/>
      </c>
      <c r="BL76" s="438"/>
      <c r="BM76" s="633" t="str">
        <f t="shared" si="21"/>
        <v/>
      </c>
      <c r="BN76" s="438"/>
      <c r="BO76" s="633" t="str">
        <f t="shared" si="21"/>
        <v/>
      </c>
      <c r="BP76" s="438"/>
      <c r="BQ76" s="633" t="str">
        <f t="shared" si="21"/>
        <v/>
      </c>
      <c r="BR76" s="438"/>
      <c r="BS76" s="633" t="str">
        <f t="shared" si="22"/>
        <v/>
      </c>
      <c r="BT76" s="438"/>
      <c r="BU76" s="633" t="str">
        <f t="shared" si="23"/>
        <v/>
      </c>
      <c r="BV76" s="438"/>
      <c r="BW76" s="633" t="str">
        <f t="shared" si="24"/>
        <v/>
      </c>
      <c r="BX76" s="438"/>
      <c r="BY76" s="633" t="str">
        <f t="shared" si="25"/>
        <v/>
      </c>
      <c r="BZ76" s="438"/>
      <c r="CA76" s="635"/>
      <c r="CB76" s="636" t="str">
        <f t="shared" si="26"/>
        <v/>
      </c>
      <c r="CC76" s="637" t="str">
        <f t="shared" si="26"/>
        <v/>
      </c>
      <c r="CD76" s="638" t="str">
        <f t="shared" si="19"/>
        <v/>
      </c>
      <c r="CE76" s="637" t="str">
        <f t="shared" si="19"/>
        <v/>
      </c>
      <c r="CF76" s="638" t="str">
        <f t="shared" si="19"/>
        <v/>
      </c>
      <c r="CG76" s="637" t="str">
        <f t="shared" si="19"/>
        <v/>
      </c>
      <c r="CH76" s="638" t="str">
        <f t="shared" si="19"/>
        <v/>
      </c>
      <c r="CI76" s="637" t="str">
        <f t="shared" si="19"/>
        <v/>
      </c>
      <c r="CJ76" s="638" t="str">
        <f t="shared" si="19"/>
        <v/>
      </c>
      <c r="CK76" s="637" t="str">
        <f t="shared" si="19"/>
        <v/>
      </c>
      <c r="CL76" s="638" t="str">
        <f t="shared" si="19"/>
        <v/>
      </c>
      <c r="CM76" s="637" t="str">
        <f t="shared" si="19"/>
        <v/>
      </c>
      <c r="CN76" s="638" t="str">
        <f t="shared" si="19"/>
        <v/>
      </c>
      <c r="CO76" s="637" t="str">
        <f t="shared" si="19"/>
        <v/>
      </c>
      <c r="CP76" s="638" t="str">
        <f t="shared" si="19"/>
        <v/>
      </c>
      <c r="CQ76" s="637" t="str">
        <f t="shared" si="19"/>
        <v/>
      </c>
      <c r="CR76" s="638" t="str">
        <f t="shared" si="19"/>
        <v/>
      </c>
      <c r="CS76" s="637" t="str">
        <f t="shared" si="19"/>
        <v/>
      </c>
      <c r="CT76" s="638" t="str">
        <f t="shared" si="18"/>
        <v/>
      </c>
      <c r="CU76" s="637" t="str">
        <f t="shared" si="18"/>
        <v/>
      </c>
      <c r="CV76" s="638" t="str">
        <f t="shared" si="18"/>
        <v/>
      </c>
      <c r="CW76" s="637" t="str">
        <f t="shared" si="18"/>
        <v/>
      </c>
    </row>
    <row r="77" spans="1:101" ht="18" customHeight="1">
      <c r="A77" s="135">
        <v>70</v>
      </c>
      <c r="B77" s="655"/>
      <c r="C77" s="133"/>
      <c r="D77" s="656"/>
      <c r="E77" s="414"/>
      <c r="F77" s="555"/>
      <c r="G77" s="300"/>
      <c r="H77" s="301"/>
      <c r="I77" s="300"/>
      <c r="J77" s="423"/>
      <c r="K77" s="423"/>
      <c r="L77" s="423"/>
      <c r="M77" s="423"/>
      <c r="N77" s="423"/>
      <c r="O77" s="132"/>
      <c r="P77" s="132"/>
      <c r="Q77" s="132"/>
      <c r="R77" s="132"/>
      <c r="S77" s="132"/>
      <c r="T77" s="426"/>
      <c r="U77" s="423"/>
      <c r="V77" s="423"/>
      <c r="W77" s="423"/>
      <c r="X77" s="423"/>
      <c r="Y77" s="426"/>
      <c r="Z77" s="423"/>
      <c r="AA77" s="423"/>
      <c r="AB77" s="132"/>
      <c r="AC77" s="132"/>
      <c r="AD77" s="132"/>
      <c r="AE77" s="132"/>
      <c r="AF77" s="132"/>
      <c r="AG77" s="132"/>
      <c r="AH77" s="132"/>
      <c r="AI77" s="132"/>
      <c r="AJ77" s="423"/>
      <c r="AK77" s="423"/>
      <c r="AL77" s="423"/>
      <c r="AM77" s="423"/>
      <c r="AN77" s="423"/>
      <c r="AO77" s="423"/>
      <c r="AP77" s="423"/>
      <c r="AQ77" s="423"/>
      <c r="AR77" s="132"/>
      <c r="AS77" s="132"/>
      <c r="AT77" s="132"/>
      <c r="AU77" s="132"/>
      <c r="AV77" s="132"/>
      <c r="AW77" s="423"/>
      <c r="AX77" s="423"/>
      <c r="AY77" s="427"/>
      <c r="AZ77" s="415"/>
      <c r="BA77" s="109"/>
      <c r="BB77" s="109"/>
      <c r="BC77" s="633" t="str">
        <f t="shared" si="21"/>
        <v/>
      </c>
      <c r="BD77" s="438"/>
      <c r="BE77" s="633" t="str">
        <f t="shared" si="21"/>
        <v/>
      </c>
      <c r="BF77" s="438"/>
      <c r="BG77" s="633" t="str">
        <f t="shared" si="21"/>
        <v/>
      </c>
      <c r="BH77" s="438"/>
      <c r="BI77" s="633" t="str">
        <f t="shared" si="21"/>
        <v/>
      </c>
      <c r="BJ77" s="438"/>
      <c r="BK77" s="633" t="str">
        <f t="shared" si="21"/>
        <v/>
      </c>
      <c r="BL77" s="438"/>
      <c r="BM77" s="633" t="str">
        <f t="shared" si="21"/>
        <v/>
      </c>
      <c r="BN77" s="438"/>
      <c r="BO77" s="633" t="str">
        <f t="shared" si="21"/>
        <v/>
      </c>
      <c r="BP77" s="438"/>
      <c r="BQ77" s="633" t="str">
        <f t="shared" si="21"/>
        <v/>
      </c>
      <c r="BR77" s="438"/>
      <c r="BS77" s="633" t="str">
        <f t="shared" si="22"/>
        <v/>
      </c>
      <c r="BT77" s="438"/>
      <c r="BU77" s="633" t="str">
        <f t="shared" si="23"/>
        <v/>
      </c>
      <c r="BV77" s="438"/>
      <c r="BW77" s="633" t="str">
        <f t="shared" si="24"/>
        <v/>
      </c>
      <c r="BX77" s="438"/>
      <c r="BY77" s="633" t="str">
        <f t="shared" si="25"/>
        <v/>
      </c>
      <c r="BZ77" s="438"/>
      <c r="CA77" s="635"/>
      <c r="CB77" s="636" t="str">
        <f t="shared" si="26"/>
        <v/>
      </c>
      <c r="CC77" s="637" t="str">
        <f t="shared" si="26"/>
        <v/>
      </c>
      <c r="CD77" s="638" t="str">
        <f t="shared" si="19"/>
        <v/>
      </c>
      <c r="CE77" s="637" t="str">
        <f t="shared" si="19"/>
        <v/>
      </c>
      <c r="CF77" s="638" t="str">
        <f t="shared" si="19"/>
        <v/>
      </c>
      <c r="CG77" s="637" t="str">
        <f t="shared" si="19"/>
        <v/>
      </c>
      <c r="CH77" s="638" t="str">
        <f t="shared" si="19"/>
        <v/>
      </c>
      <c r="CI77" s="637" t="str">
        <f t="shared" si="19"/>
        <v/>
      </c>
      <c r="CJ77" s="638" t="str">
        <f t="shared" si="19"/>
        <v/>
      </c>
      <c r="CK77" s="637" t="str">
        <f t="shared" si="19"/>
        <v/>
      </c>
      <c r="CL77" s="638" t="str">
        <f t="shared" si="19"/>
        <v/>
      </c>
      <c r="CM77" s="637" t="str">
        <f t="shared" si="19"/>
        <v/>
      </c>
      <c r="CN77" s="638" t="str">
        <f t="shared" si="19"/>
        <v/>
      </c>
      <c r="CO77" s="637" t="str">
        <f t="shared" si="19"/>
        <v/>
      </c>
      <c r="CP77" s="638" t="str">
        <f t="shared" si="19"/>
        <v/>
      </c>
      <c r="CQ77" s="637" t="str">
        <f t="shared" si="19"/>
        <v/>
      </c>
      <c r="CR77" s="638" t="str">
        <f t="shared" si="19"/>
        <v/>
      </c>
      <c r="CS77" s="637" t="str">
        <f t="shared" si="19"/>
        <v/>
      </c>
      <c r="CT77" s="638" t="str">
        <f t="shared" si="18"/>
        <v/>
      </c>
      <c r="CU77" s="637" t="str">
        <f t="shared" si="18"/>
        <v/>
      </c>
      <c r="CV77" s="638" t="str">
        <f t="shared" si="18"/>
        <v/>
      </c>
      <c r="CW77" s="637" t="str">
        <f t="shared" si="18"/>
        <v/>
      </c>
    </row>
    <row r="78" spans="1:101" ht="18" customHeight="1">
      <c r="A78" s="135">
        <v>71</v>
      </c>
      <c r="B78" s="655"/>
      <c r="C78" s="133"/>
      <c r="D78" s="656"/>
      <c r="E78" s="414"/>
      <c r="F78" s="555"/>
      <c r="G78" s="300"/>
      <c r="H78" s="301"/>
      <c r="I78" s="300"/>
      <c r="J78" s="423"/>
      <c r="K78" s="423"/>
      <c r="L78" s="423"/>
      <c r="M78" s="423"/>
      <c r="N78" s="423"/>
      <c r="O78" s="132"/>
      <c r="P78" s="132"/>
      <c r="Q78" s="132"/>
      <c r="R78" s="132"/>
      <c r="S78" s="132"/>
      <c r="T78" s="426"/>
      <c r="U78" s="423"/>
      <c r="V78" s="423"/>
      <c r="W78" s="423"/>
      <c r="X78" s="423"/>
      <c r="Y78" s="426"/>
      <c r="Z78" s="423"/>
      <c r="AA78" s="423"/>
      <c r="AB78" s="132"/>
      <c r="AC78" s="132"/>
      <c r="AD78" s="132"/>
      <c r="AE78" s="132"/>
      <c r="AF78" s="132"/>
      <c r="AG78" s="132"/>
      <c r="AH78" s="132"/>
      <c r="AI78" s="132"/>
      <c r="AJ78" s="423"/>
      <c r="AK78" s="423"/>
      <c r="AL78" s="423"/>
      <c r="AM78" s="423"/>
      <c r="AN78" s="423"/>
      <c r="AO78" s="423"/>
      <c r="AP78" s="423"/>
      <c r="AQ78" s="423"/>
      <c r="AR78" s="132"/>
      <c r="AS78" s="132"/>
      <c r="AT78" s="132"/>
      <c r="AU78" s="132"/>
      <c r="AV78" s="132"/>
      <c r="AW78" s="423"/>
      <c r="AX78" s="423"/>
      <c r="AY78" s="427"/>
      <c r="AZ78" s="415"/>
      <c r="BA78" s="109"/>
      <c r="BB78" s="109"/>
      <c r="BC78" s="633" t="str">
        <f t="shared" si="21"/>
        <v/>
      </c>
      <c r="BD78" s="438"/>
      <c r="BE78" s="633" t="str">
        <f t="shared" si="21"/>
        <v/>
      </c>
      <c r="BF78" s="438"/>
      <c r="BG78" s="633" t="str">
        <f t="shared" si="21"/>
        <v/>
      </c>
      <c r="BH78" s="438"/>
      <c r="BI78" s="633" t="str">
        <f t="shared" si="21"/>
        <v/>
      </c>
      <c r="BJ78" s="438"/>
      <c r="BK78" s="633" t="str">
        <f t="shared" si="21"/>
        <v/>
      </c>
      <c r="BL78" s="438"/>
      <c r="BM78" s="633" t="str">
        <f t="shared" si="21"/>
        <v/>
      </c>
      <c r="BN78" s="438"/>
      <c r="BO78" s="633" t="str">
        <f t="shared" si="21"/>
        <v/>
      </c>
      <c r="BP78" s="438"/>
      <c r="BQ78" s="633" t="str">
        <f t="shared" si="21"/>
        <v/>
      </c>
      <c r="BR78" s="438"/>
      <c r="BS78" s="633" t="str">
        <f t="shared" si="22"/>
        <v/>
      </c>
      <c r="BT78" s="438"/>
      <c r="BU78" s="633" t="str">
        <f t="shared" si="23"/>
        <v/>
      </c>
      <c r="BV78" s="438"/>
      <c r="BW78" s="633" t="str">
        <f t="shared" si="24"/>
        <v/>
      </c>
      <c r="BX78" s="438"/>
      <c r="BY78" s="633" t="str">
        <f t="shared" si="25"/>
        <v/>
      </c>
      <c r="BZ78" s="438"/>
      <c r="CA78" s="635"/>
      <c r="CB78" s="636" t="str">
        <f t="shared" si="26"/>
        <v/>
      </c>
      <c r="CC78" s="637" t="str">
        <f t="shared" si="26"/>
        <v/>
      </c>
      <c r="CD78" s="638" t="str">
        <f t="shared" si="19"/>
        <v/>
      </c>
      <c r="CE78" s="637" t="str">
        <f t="shared" si="19"/>
        <v/>
      </c>
      <c r="CF78" s="638" t="str">
        <f t="shared" si="19"/>
        <v/>
      </c>
      <c r="CG78" s="637" t="str">
        <f t="shared" si="19"/>
        <v/>
      </c>
      <c r="CH78" s="638" t="str">
        <f t="shared" si="19"/>
        <v/>
      </c>
      <c r="CI78" s="637" t="str">
        <f t="shared" si="19"/>
        <v/>
      </c>
      <c r="CJ78" s="638" t="str">
        <f t="shared" si="19"/>
        <v/>
      </c>
      <c r="CK78" s="637" t="str">
        <f t="shared" si="19"/>
        <v/>
      </c>
      <c r="CL78" s="638" t="str">
        <f t="shared" si="19"/>
        <v/>
      </c>
      <c r="CM78" s="637" t="str">
        <f t="shared" si="19"/>
        <v/>
      </c>
      <c r="CN78" s="638" t="str">
        <f t="shared" si="19"/>
        <v/>
      </c>
      <c r="CO78" s="637" t="str">
        <f t="shared" si="19"/>
        <v/>
      </c>
      <c r="CP78" s="638" t="str">
        <f t="shared" si="19"/>
        <v/>
      </c>
      <c r="CQ78" s="637" t="str">
        <f t="shared" si="19"/>
        <v/>
      </c>
      <c r="CR78" s="638" t="str">
        <f t="shared" si="19"/>
        <v/>
      </c>
      <c r="CS78" s="637" t="str">
        <f t="shared" si="19"/>
        <v/>
      </c>
      <c r="CT78" s="638" t="str">
        <f t="shared" si="18"/>
        <v/>
      </c>
      <c r="CU78" s="637" t="str">
        <f t="shared" si="18"/>
        <v/>
      </c>
      <c r="CV78" s="638" t="str">
        <f t="shared" si="18"/>
        <v/>
      </c>
      <c r="CW78" s="637" t="str">
        <f t="shared" si="18"/>
        <v/>
      </c>
    </row>
    <row r="79" spans="1:101" ht="18" customHeight="1">
      <c r="A79" s="135">
        <v>72</v>
      </c>
      <c r="B79" s="655"/>
      <c r="C79" s="133"/>
      <c r="D79" s="656"/>
      <c r="E79" s="414"/>
      <c r="F79" s="555"/>
      <c r="G79" s="300"/>
      <c r="H79" s="301"/>
      <c r="I79" s="300"/>
      <c r="J79" s="423"/>
      <c r="K79" s="423"/>
      <c r="L79" s="423"/>
      <c r="M79" s="423"/>
      <c r="N79" s="423"/>
      <c r="O79" s="132"/>
      <c r="P79" s="132"/>
      <c r="Q79" s="132"/>
      <c r="R79" s="132"/>
      <c r="S79" s="132"/>
      <c r="T79" s="426"/>
      <c r="U79" s="423"/>
      <c r="V79" s="423"/>
      <c r="W79" s="423"/>
      <c r="X79" s="423"/>
      <c r="Y79" s="426"/>
      <c r="Z79" s="423"/>
      <c r="AA79" s="423"/>
      <c r="AB79" s="132"/>
      <c r="AC79" s="132"/>
      <c r="AD79" s="132"/>
      <c r="AE79" s="132"/>
      <c r="AF79" s="132"/>
      <c r="AG79" s="132"/>
      <c r="AH79" s="132"/>
      <c r="AI79" s="132"/>
      <c r="AJ79" s="423"/>
      <c r="AK79" s="423"/>
      <c r="AL79" s="423"/>
      <c r="AM79" s="423"/>
      <c r="AN79" s="423"/>
      <c r="AO79" s="423"/>
      <c r="AP79" s="423"/>
      <c r="AQ79" s="423"/>
      <c r="AR79" s="132"/>
      <c r="AS79" s="132"/>
      <c r="AT79" s="132"/>
      <c r="AU79" s="132"/>
      <c r="AV79" s="132"/>
      <c r="AW79" s="423"/>
      <c r="AX79" s="423"/>
      <c r="AY79" s="427"/>
      <c r="AZ79" s="415"/>
      <c r="BA79" s="109"/>
      <c r="BB79" s="109"/>
      <c r="BC79" s="633" t="str">
        <f t="shared" si="21"/>
        <v/>
      </c>
      <c r="BD79" s="438"/>
      <c r="BE79" s="633" t="str">
        <f t="shared" si="21"/>
        <v/>
      </c>
      <c r="BF79" s="438"/>
      <c r="BG79" s="633" t="str">
        <f t="shared" si="21"/>
        <v/>
      </c>
      <c r="BH79" s="438"/>
      <c r="BI79" s="633" t="str">
        <f t="shared" si="21"/>
        <v/>
      </c>
      <c r="BJ79" s="438"/>
      <c r="BK79" s="633" t="str">
        <f t="shared" si="21"/>
        <v/>
      </c>
      <c r="BL79" s="438"/>
      <c r="BM79" s="633" t="str">
        <f t="shared" si="21"/>
        <v/>
      </c>
      <c r="BN79" s="438"/>
      <c r="BO79" s="633" t="str">
        <f t="shared" si="21"/>
        <v/>
      </c>
      <c r="BP79" s="438"/>
      <c r="BQ79" s="633" t="str">
        <f t="shared" si="21"/>
        <v/>
      </c>
      <c r="BR79" s="438"/>
      <c r="BS79" s="633" t="str">
        <f t="shared" si="22"/>
        <v/>
      </c>
      <c r="BT79" s="438"/>
      <c r="BU79" s="633" t="str">
        <f t="shared" si="23"/>
        <v/>
      </c>
      <c r="BV79" s="438"/>
      <c r="BW79" s="633" t="str">
        <f t="shared" si="24"/>
        <v/>
      </c>
      <c r="BX79" s="438"/>
      <c r="BY79" s="633" t="str">
        <f t="shared" si="25"/>
        <v/>
      </c>
      <c r="BZ79" s="438"/>
      <c r="CA79" s="635"/>
      <c r="CB79" s="636" t="str">
        <f t="shared" si="26"/>
        <v/>
      </c>
      <c r="CC79" s="637" t="str">
        <f t="shared" si="26"/>
        <v/>
      </c>
      <c r="CD79" s="638" t="str">
        <f t="shared" si="19"/>
        <v/>
      </c>
      <c r="CE79" s="637" t="str">
        <f t="shared" si="19"/>
        <v/>
      </c>
      <c r="CF79" s="638" t="str">
        <f t="shared" si="19"/>
        <v/>
      </c>
      <c r="CG79" s="637" t="str">
        <f t="shared" si="19"/>
        <v/>
      </c>
      <c r="CH79" s="638" t="str">
        <f t="shared" si="19"/>
        <v/>
      </c>
      <c r="CI79" s="637" t="str">
        <f t="shared" si="19"/>
        <v/>
      </c>
      <c r="CJ79" s="638" t="str">
        <f t="shared" si="19"/>
        <v/>
      </c>
      <c r="CK79" s="637" t="str">
        <f t="shared" si="19"/>
        <v/>
      </c>
      <c r="CL79" s="638" t="str">
        <f t="shared" si="19"/>
        <v/>
      </c>
      <c r="CM79" s="637" t="str">
        <f t="shared" si="19"/>
        <v/>
      </c>
      <c r="CN79" s="638" t="str">
        <f t="shared" si="19"/>
        <v/>
      </c>
      <c r="CO79" s="637" t="str">
        <f t="shared" si="19"/>
        <v/>
      </c>
      <c r="CP79" s="638" t="str">
        <f t="shared" si="19"/>
        <v/>
      </c>
      <c r="CQ79" s="637" t="str">
        <f t="shared" si="19"/>
        <v/>
      </c>
      <c r="CR79" s="638" t="str">
        <f t="shared" si="19"/>
        <v/>
      </c>
      <c r="CS79" s="637" t="str">
        <f t="shared" si="19"/>
        <v/>
      </c>
      <c r="CT79" s="638" t="str">
        <f t="shared" si="18"/>
        <v/>
      </c>
      <c r="CU79" s="637" t="str">
        <f t="shared" si="18"/>
        <v/>
      </c>
      <c r="CV79" s="638" t="str">
        <f t="shared" si="18"/>
        <v/>
      </c>
      <c r="CW79" s="637" t="str">
        <f t="shared" si="18"/>
        <v/>
      </c>
    </row>
    <row r="80" spans="1:101" ht="18" customHeight="1">
      <c r="A80" s="135">
        <v>73</v>
      </c>
      <c r="B80" s="655"/>
      <c r="C80" s="133"/>
      <c r="D80" s="656"/>
      <c r="E80" s="414"/>
      <c r="F80" s="555"/>
      <c r="G80" s="300"/>
      <c r="H80" s="301"/>
      <c r="I80" s="300"/>
      <c r="J80" s="423"/>
      <c r="K80" s="423"/>
      <c r="L80" s="423"/>
      <c r="M80" s="423"/>
      <c r="N80" s="423"/>
      <c r="O80" s="132"/>
      <c r="P80" s="132"/>
      <c r="Q80" s="132"/>
      <c r="R80" s="132"/>
      <c r="S80" s="132"/>
      <c r="T80" s="426"/>
      <c r="U80" s="423"/>
      <c r="V80" s="423"/>
      <c r="W80" s="423"/>
      <c r="X80" s="423"/>
      <c r="Y80" s="426"/>
      <c r="Z80" s="423"/>
      <c r="AA80" s="423"/>
      <c r="AB80" s="132"/>
      <c r="AC80" s="132"/>
      <c r="AD80" s="132"/>
      <c r="AE80" s="132"/>
      <c r="AF80" s="132"/>
      <c r="AG80" s="132"/>
      <c r="AH80" s="132"/>
      <c r="AI80" s="132"/>
      <c r="AJ80" s="423"/>
      <c r="AK80" s="423"/>
      <c r="AL80" s="423"/>
      <c r="AM80" s="423"/>
      <c r="AN80" s="423"/>
      <c r="AO80" s="423"/>
      <c r="AP80" s="423"/>
      <c r="AQ80" s="423"/>
      <c r="AR80" s="132"/>
      <c r="AS80" s="132"/>
      <c r="AT80" s="132"/>
      <c r="AU80" s="132"/>
      <c r="AV80" s="132"/>
      <c r="AW80" s="423"/>
      <c r="AX80" s="423"/>
      <c r="AY80" s="427"/>
      <c r="AZ80" s="415"/>
      <c r="BA80" s="109"/>
      <c r="BB80" s="109"/>
      <c r="BC80" s="633" t="str">
        <f t="shared" si="21"/>
        <v/>
      </c>
      <c r="BD80" s="438"/>
      <c r="BE80" s="633" t="str">
        <f t="shared" si="21"/>
        <v/>
      </c>
      <c r="BF80" s="438"/>
      <c r="BG80" s="633" t="str">
        <f t="shared" si="21"/>
        <v/>
      </c>
      <c r="BH80" s="438"/>
      <c r="BI80" s="633" t="str">
        <f t="shared" si="21"/>
        <v/>
      </c>
      <c r="BJ80" s="438"/>
      <c r="BK80" s="633" t="str">
        <f t="shared" si="21"/>
        <v/>
      </c>
      <c r="BL80" s="438"/>
      <c r="BM80" s="633" t="str">
        <f t="shared" si="21"/>
        <v/>
      </c>
      <c r="BN80" s="438"/>
      <c r="BO80" s="633" t="str">
        <f t="shared" si="21"/>
        <v/>
      </c>
      <c r="BP80" s="438"/>
      <c r="BQ80" s="633" t="str">
        <f t="shared" si="21"/>
        <v/>
      </c>
      <c r="BR80" s="438"/>
      <c r="BS80" s="633" t="str">
        <f t="shared" si="22"/>
        <v/>
      </c>
      <c r="BT80" s="438"/>
      <c r="BU80" s="633" t="str">
        <f t="shared" si="23"/>
        <v/>
      </c>
      <c r="BV80" s="438"/>
      <c r="BW80" s="633" t="str">
        <f t="shared" si="24"/>
        <v/>
      </c>
      <c r="BX80" s="438"/>
      <c r="BY80" s="633" t="str">
        <f t="shared" si="25"/>
        <v/>
      </c>
      <c r="BZ80" s="438"/>
      <c r="CA80" s="635"/>
      <c r="CB80" s="636" t="str">
        <f t="shared" si="26"/>
        <v/>
      </c>
      <c r="CC80" s="637" t="str">
        <f t="shared" si="26"/>
        <v/>
      </c>
      <c r="CD80" s="638" t="str">
        <f t="shared" si="19"/>
        <v/>
      </c>
      <c r="CE80" s="637" t="str">
        <f t="shared" si="19"/>
        <v/>
      </c>
      <c r="CF80" s="638" t="str">
        <f t="shared" si="19"/>
        <v/>
      </c>
      <c r="CG80" s="637" t="str">
        <f t="shared" si="19"/>
        <v/>
      </c>
      <c r="CH80" s="638" t="str">
        <f t="shared" si="19"/>
        <v/>
      </c>
      <c r="CI80" s="637" t="str">
        <f t="shared" si="19"/>
        <v/>
      </c>
      <c r="CJ80" s="638" t="str">
        <f t="shared" si="19"/>
        <v/>
      </c>
      <c r="CK80" s="637" t="str">
        <f t="shared" si="19"/>
        <v/>
      </c>
      <c r="CL80" s="638" t="str">
        <f t="shared" si="19"/>
        <v/>
      </c>
      <c r="CM80" s="637" t="str">
        <f t="shared" si="19"/>
        <v/>
      </c>
      <c r="CN80" s="638" t="str">
        <f t="shared" si="19"/>
        <v/>
      </c>
      <c r="CO80" s="637" t="str">
        <f t="shared" si="19"/>
        <v/>
      </c>
      <c r="CP80" s="638" t="str">
        <f t="shared" si="19"/>
        <v/>
      </c>
      <c r="CQ80" s="637" t="str">
        <f t="shared" si="19"/>
        <v/>
      </c>
      <c r="CR80" s="638" t="str">
        <f t="shared" si="19"/>
        <v/>
      </c>
      <c r="CS80" s="637" t="str">
        <f t="shared" si="19"/>
        <v/>
      </c>
      <c r="CT80" s="638" t="str">
        <f t="shared" si="18"/>
        <v/>
      </c>
      <c r="CU80" s="637" t="str">
        <f t="shared" si="18"/>
        <v/>
      </c>
      <c r="CV80" s="638" t="str">
        <f t="shared" si="18"/>
        <v/>
      </c>
      <c r="CW80" s="637" t="str">
        <f t="shared" si="18"/>
        <v/>
      </c>
    </row>
    <row r="81" spans="1:101" ht="18" customHeight="1">
      <c r="A81" s="135">
        <v>74</v>
      </c>
      <c r="B81" s="655"/>
      <c r="C81" s="133"/>
      <c r="D81" s="656"/>
      <c r="E81" s="414"/>
      <c r="F81" s="555"/>
      <c r="G81" s="300"/>
      <c r="H81" s="301"/>
      <c r="I81" s="300"/>
      <c r="J81" s="423"/>
      <c r="K81" s="423"/>
      <c r="L81" s="423"/>
      <c r="M81" s="423"/>
      <c r="N81" s="423"/>
      <c r="O81" s="132"/>
      <c r="P81" s="132"/>
      <c r="Q81" s="132"/>
      <c r="R81" s="132"/>
      <c r="S81" s="132"/>
      <c r="T81" s="426"/>
      <c r="U81" s="423"/>
      <c r="V81" s="423"/>
      <c r="W81" s="423"/>
      <c r="X81" s="423"/>
      <c r="Y81" s="426"/>
      <c r="Z81" s="423"/>
      <c r="AA81" s="423"/>
      <c r="AB81" s="132"/>
      <c r="AC81" s="132"/>
      <c r="AD81" s="132"/>
      <c r="AE81" s="132"/>
      <c r="AF81" s="132"/>
      <c r="AG81" s="132"/>
      <c r="AH81" s="132"/>
      <c r="AI81" s="132"/>
      <c r="AJ81" s="423"/>
      <c r="AK81" s="423"/>
      <c r="AL81" s="423"/>
      <c r="AM81" s="423"/>
      <c r="AN81" s="423"/>
      <c r="AO81" s="423"/>
      <c r="AP81" s="423"/>
      <c r="AQ81" s="423"/>
      <c r="AR81" s="132"/>
      <c r="AS81" s="132"/>
      <c r="AT81" s="132"/>
      <c r="AU81" s="132"/>
      <c r="AV81" s="132"/>
      <c r="AW81" s="423"/>
      <c r="AX81" s="423"/>
      <c r="AY81" s="427"/>
      <c r="AZ81" s="415"/>
      <c r="BA81" s="109"/>
      <c r="BB81" s="109"/>
      <c r="BC81" s="633" t="str">
        <f t="shared" si="21"/>
        <v/>
      </c>
      <c r="BD81" s="438"/>
      <c r="BE81" s="633" t="str">
        <f t="shared" si="21"/>
        <v/>
      </c>
      <c r="BF81" s="438"/>
      <c r="BG81" s="633" t="str">
        <f t="shared" si="21"/>
        <v/>
      </c>
      <c r="BH81" s="438"/>
      <c r="BI81" s="633" t="str">
        <f t="shared" si="21"/>
        <v/>
      </c>
      <c r="BJ81" s="438"/>
      <c r="BK81" s="633" t="str">
        <f t="shared" si="21"/>
        <v/>
      </c>
      <c r="BL81" s="438"/>
      <c r="BM81" s="633" t="str">
        <f t="shared" si="21"/>
        <v/>
      </c>
      <c r="BN81" s="438"/>
      <c r="BO81" s="633" t="str">
        <f t="shared" si="21"/>
        <v/>
      </c>
      <c r="BP81" s="438"/>
      <c r="BQ81" s="633" t="str">
        <f t="shared" si="21"/>
        <v/>
      </c>
      <c r="BR81" s="438"/>
      <c r="BS81" s="633" t="str">
        <f t="shared" si="22"/>
        <v/>
      </c>
      <c r="BT81" s="438"/>
      <c r="BU81" s="633" t="str">
        <f t="shared" si="23"/>
        <v/>
      </c>
      <c r="BV81" s="438"/>
      <c r="BW81" s="633" t="str">
        <f t="shared" si="24"/>
        <v/>
      </c>
      <c r="BX81" s="438"/>
      <c r="BY81" s="633" t="str">
        <f t="shared" si="25"/>
        <v/>
      </c>
      <c r="BZ81" s="438"/>
      <c r="CA81" s="635"/>
      <c r="CB81" s="636" t="str">
        <f t="shared" si="26"/>
        <v/>
      </c>
      <c r="CC81" s="637" t="str">
        <f t="shared" si="26"/>
        <v/>
      </c>
      <c r="CD81" s="638" t="str">
        <f t="shared" si="19"/>
        <v/>
      </c>
      <c r="CE81" s="637" t="str">
        <f t="shared" si="19"/>
        <v/>
      </c>
      <c r="CF81" s="638" t="str">
        <f t="shared" si="19"/>
        <v/>
      </c>
      <c r="CG81" s="637" t="str">
        <f t="shared" si="19"/>
        <v/>
      </c>
      <c r="CH81" s="638" t="str">
        <f t="shared" si="19"/>
        <v/>
      </c>
      <c r="CI81" s="637" t="str">
        <f t="shared" si="19"/>
        <v/>
      </c>
      <c r="CJ81" s="638" t="str">
        <f t="shared" si="19"/>
        <v/>
      </c>
      <c r="CK81" s="637" t="str">
        <f t="shared" si="19"/>
        <v/>
      </c>
      <c r="CL81" s="638" t="str">
        <f t="shared" si="19"/>
        <v/>
      </c>
      <c r="CM81" s="637" t="str">
        <f t="shared" si="19"/>
        <v/>
      </c>
      <c r="CN81" s="638" t="str">
        <f t="shared" si="19"/>
        <v/>
      </c>
      <c r="CO81" s="637" t="str">
        <f t="shared" si="19"/>
        <v/>
      </c>
      <c r="CP81" s="638" t="str">
        <f t="shared" si="19"/>
        <v/>
      </c>
      <c r="CQ81" s="637" t="str">
        <f t="shared" si="19"/>
        <v/>
      </c>
      <c r="CR81" s="638" t="str">
        <f t="shared" si="19"/>
        <v/>
      </c>
      <c r="CS81" s="637" t="str">
        <f t="shared" si="19"/>
        <v/>
      </c>
      <c r="CT81" s="638" t="str">
        <f t="shared" si="18"/>
        <v/>
      </c>
      <c r="CU81" s="637" t="str">
        <f t="shared" si="18"/>
        <v/>
      </c>
      <c r="CV81" s="638" t="str">
        <f t="shared" si="18"/>
        <v/>
      </c>
      <c r="CW81" s="637" t="str">
        <f t="shared" si="18"/>
        <v/>
      </c>
    </row>
    <row r="82" spans="1:101" ht="18" customHeight="1">
      <c r="A82" s="135">
        <v>75</v>
      </c>
      <c r="B82" s="655"/>
      <c r="C82" s="133"/>
      <c r="D82" s="656"/>
      <c r="E82" s="414"/>
      <c r="F82" s="555"/>
      <c r="G82" s="300"/>
      <c r="H82" s="301"/>
      <c r="I82" s="300"/>
      <c r="J82" s="423"/>
      <c r="K82" s="423"/>
      <c r="L82" s="423"/>
      <c r="M82" s="423"/>
      <c r="N82" s="423"/>
      <c r="O82" s="132"/>
      <c r="P82" s="132"/>
      <c r="Q82" s="132"/>
      <c r="R82" s="132"/>
      <c r="S82" s="132"/>
      <c r="T82" s="426"/>
      <c r="U82" s="423"/>
      <c r="V82" s="423"/>
      <c r="W82" s="423"/>
      <c r="X82" s="423"/>
      <c r="Y82" s="426"/>
      <c r="Z82" s="423"/>
      <c r="AA82" s="423"/>
      <c r="AB82" s="132"/>
      <c r="AC82" s="132"/>
      <c r="AD82" s="132"/>
      <c r="AE82" s="132"/>
      <c r="AF82" s="132"/>
      <c r="AG82" s="132"/>
      <c r="AH82" s="132"/>
      <c r="AI82" s="132"/>
      <c r="AJ82" s="423"/>
      <c r="AK82" s="423"/>
      <c r="AL82" s="423"/>
      <c r="AM82" s="423"/>
      <c r="AN82" s="423"/>
      <c r="AO82" s="423"/>
      <c r="AP82" s="423"/>
      <c r="AQ82" s="423"/>
      <c r="AR82" s="132"/>
      <c r="AS82" s="132"/>
      <c r="AT82" s="132"/>
      <c r="AU82" s="132"/>
      <c r="AV82" s="132"/>
      <c r="AW82" s="423"/>
      <c r="AX82" s="423"/>
      <c r="AY82" s="427"/>
      <c r="AZ82" s="415"/>
      <c r="BA82" s="109"/>
      <c r="BB82" s="109"/>
      <c r="BC82" s="633" t="str">
        <f t="shared" si="21"/>
        <v/>
      </c>
      <c r="BD82" s="438"/>
      <c r="BE82" s="633" t="str">
        <f t="shared" si="21"/>
        <v/>
      </c>
      <c r="BF82" s="438"/>
      <c r="BG82" s="633" t="str">
        <f t="shared" si="21"/>
        <v/>
      </c>
      <c r="BH82" s="438"/>
      <c r="BI82" s="633" t="str">
        <f t="shared" si="21"/>
        <v/>
      </c>
      <c r="BJ82" s="438"/>
      <c r="BK82" s="633" t="str">
        <f t="shared" si="21"/>
        <v/>
      </c>
      <c r="BL82" s="438"/>
      <c r="BM82" s="633" t="str">
        <f t="shared" si="21"/>
        <v/>
      </c>
      <c r="BN82" s="438"/>
      <c r="BO82" s="633" t="str">
        <f t="shared" si="21"/>
        <v/>
      </c>
      <c r="BP82" s="438"/>
      <c r="BQ82" s="633" t="str">
        <f t="shared" si="21"/>
        <v/>
      </c>
      <c r="BR82" s="438"/>
      <c r="BS82" s="633" t="str">
        <f t="shared" si="22"/>
        <v/>
      </c>
      <c r="BT82" s="438"/>
      <c r="BU82" s="633" t="str">
        <f t="shared" si="23"/>
        <v/>
      </c>
      <c r="BV82" s="438"/>
      <c r="BW82" s="633" t="str">
        <f t="shared" si="24"/>
        <v/>
      </c>
      <c r="BX82" s="438"/>
      <c r="BY82" s="633" t="str">
        <f t="shared" si="25"/>
        <v/>
      </c>
      <c r="BZ82" s="438"/>
      <c r="CA82" s="635"/>
      <c r="CB82" s="636" t="str">
        <f t="shared" si="26"/>
        <v/>
      </c>
      <c r="CC82" s="637" t="str">
        <f t="shared" si="26"/>
        <v/>
      </c>
      <c r="CD82" s="638" t="str">
        <f t="shared" si="19"/>
        <v/>
      </c>
      <c r="CE82" s="637" t="str">
        <f t="shared" si="19"/>
        <v/>
      </c>
      <c r="CF82" s="638" t="str">
        <f t="shared" si="19"/>
        <v/>
      </c>
      <c r="CG82" s="637" t="str">
        <f t="shared" si="19"/>
        <v/>
      </c>
      <c r="CH82" s="638" t="str">
        <f t="shared" si="19"/>
        <v/>
      </c>
      <c r="CI82" s="637" t="str">
        <f t="shared" si="19"/>
        <v/>
      </c>
      <c r="CJ82" s="638" t="str">
        <f t="shared" si="19"/>
        <v/>
      </c>
      <c r="CK82" s="637" t="str">
        <f t="shared" si="19"/>
        <v/>
      </c>
      <c r="CL82" s="638" t="str">
        <f t="shared" si="19"/>
        <v/>
      </c>
      <c r="CM82" s="637" t="str">
        <f t="shared" si="19"/>
        <v/>
      </c>
      <c r="CN82" s="638" t="str">
        <f t="shared" si="19"/>
        <v/>
      </c>
      <c r="CO82" s="637" t="str">
        <f t="shared" si="19"/>
        <v/>
      </c>
      <c r="CP82" s="638" t="str">
        <f t="shared" si="19"/>
        <v/>
      </c>
      <c r="CQ82" s="637" t="str">
        <f t="shared" si="19"/>
        <v/>
      </c>
      <c r="CR82" s="638" t="str">
        <f t="shared" si="19"/>
        <v/>
      </c>
      <c r="CS82" s="637" t="str">
        <f t="shared" si="19"/>
        <v/>
      </c>
      <c r="CT82" s="638" t="str">
        <f t="shared" si="18"/>
        <v/>
      </c>
      <c r="CU82" s="637" t="str">
        <f t="shared" si="18"/>
        <v/>
      </c>
      <c r="CV82" s="638" t="str">
        <f t="shared" si="18"/>
        <v/>
      </c>
      <c r="CW82" s="637" t="str">
        <f t="shared" si="18"/>
        <v/>
      </c>
    </row>
    <row r="83" spans="1:101" ht="18" customHeight="1">
      <c r="A83" s="135">
        <v>76</v>
      </c>
      <c r="B83" s="655"/>
      <c r="C83" s="133"/>
      <c r="D83" s="656"/>
      <c r="E83" s="414"/>
      <c r="F83" s="555"/>
      <c r="G83" s="300"/>
      <c r="H83" s="301"/>
      <c r="I83" s="300"/>
      <c r="J83" s="423"/>
      <c r="K83" s="423"/>
      <c r="L83" s="423"/>
      <c r="M83" s="423"/>
      <c r="N83" s="423"/>
      <c r="O83" s="132"/>
      <c r="P83" s="132"/>
      <c r="Q83" s="132"/>
      <c r="R83" s="132"/>
      <c r="S83" s="132"/>
      <c r="T83" s="426"/>
      <c r="U83" s="423"/>
      <c r="V83" s="423"/>
      <c r="W83" s="423"/>
      <c r="X83" s="423"/>
      <c r="Y83" s="426"/>
      <c r="Z83" s="423"/>
      <c r="AA83" s="423"/>
      <c r="AB83" s="132"/>
      <c r="AC83" s="132"/>
      <c r="AD83" s="132"/>
      <c r="AE83" s="132"/>
      <c r="AF83" s="132"/>
      <c r="AG83" s="132"/>
      <c r="AH83" s="132"/>
      <c r="AI83" s="132"/>
      <c r="AJ83" s="423"/>
      <c r="AK83" s="423"/>
      <c r="AL83" s="423"/>
      <c r="AM83" s="423"/>
      <c r="AN83" s="423"/>
      <c r="AO83" s="423"/>
      <c r="AP83" s="423"/>
      <c r="AQ83" s="423"/>
      <c r="AR83" s="132"/>
      <c r="AS83" s="132"/>
      <c r="AT83" s="132"/>
      <c r="AU83" s="132"/>
      <c r="AV83" s="132"/>
      <c r="AW83" s="423"/>
      <c r="AX83" s="423"/>
      <c r="AY83" s="427"/>
      <c r="AZ83" s="415"/>
      <c r="BA83" s="109"/>
      <c r="BB83" s="109"/>
      <c r="BC83" s="633" t="str">
        <f t="shared" si="21"/>
        <v/>
      </c>
      <c r="BD83" s="438"/>
      <c r="BE83" s="633" t="str">
        <f t="shared" si="21"/>
        <v/>
      </c>
      <c r="BF83" s="438"/>
      <c r="BG83" s="633" t="str">
        <f t="shared" si="21"/>
        <v/>
      </c>
      <c r="BH83" s="438"/>
      <c r="BI83" s="633" t="str">
        <f t="shared" si="21"/>
        <v/>
      </c>
      <c r="BJ83" s="438"/>
      <c r="BK83" s="633" t="str">
        <f t="shared" si="21"/>
        <v/>
      </c>
      <c r="BL83" s="438"/>
      <c r="BM83" s="633" t="str">
        <f t="shared" si="21"/>
        <v/>
      </c>
      <c r="BN83" s="438"/>
      <c r="BO83" s="633" t="str">
        <f t="shared" si="21"/>
        <v/>
      </c>
      <c r="BP83" s="438"/>
      <c r="BQ83" s="633" t="str">
        <f t="shared" si="21"/>
        <v/>
      </c>
      <c r="BR83" s="438"/>
      <c r="BS83" s="633" t="str">
        <f t="shared" si="22"/>
        <v/>
      </c>
      <c r="BT83" s="438"/>
      <c r="BU83" s="633" t="str">
        <f t="shared" si="23"/>
        <v/>
      </c>
      <c r="BV83" s="438"/>
      <c r="BW83" s="633" t="str">
        <f t="shared" si="24"/>
        <v/>
      </c>
      <c r="BX83" s="438"/>
      <c r="BY83" s="633" t="str">
        <f t="shared" si="25"/>
        <v/>
      </c>
      <c r="BZ83" s="438"/>
      <c r="CA83" s="635"/>
      <c r="CB83" s="636" t="str">
        <f t="shared" si="26"/>
        <v/>
      </c>
      <c r="CC83" s="637" t="str">
        <f t="shared" si="26"/>
        <v/>
      </c>
      <c r="CD83" s="638" t="str">
        <f t="shared" si="19"/>
        <v/>
      </c>
      <c r="CE83" s="637" t="str">
        <f t="shared" si="19"/>
        <v/>
      </c>
      <c r="CF83" s="638" t="str">
        <f t="shared" si="19"/>
        <v/>
      </c>
      <c r="CG83" s="637" t="str">
        <f t="shared" si="19"/>
        <v/>
      </c>
      <c r="CH83" s="638" t="str">
        <f t="shared" si="19"/>
        <v/>
      </c>
      <c r="CI83" s="637" t="str">
        <f t="shared" si="19"/>
        <v/>
      </c>
      <c r="CJ83" s="638" t="str">
        <f t="shared" si="19"/>
        <v/>
      </c>
      <c r="CK83" s="637" t="str">
        <f t="shared" si="19"/>
        <v/>
      </c>
      <c r="CL83" s="638" t="str">
        <f t="shared" si="19"/>
        <v/>
      </c>
      <c r="CM83" s="637" t="str">
        <f t="shared" si="19"/>
        <v/>
      </c>
      <c r="CN83" s="638" t="str">
        <f t="shared" si="19"/>
        <v/>
      </c>
      <c r="CO83" s="637" t="str">
        <f t="shared" si="19"/>
        <v/>
      </c>
      <c r="CP83" s="638" t="str">
        <f t="shared" si="19"/>
        <v/>
      </c>
      <c r="CQ83" s="637" t="str">
        <f t="shared" si="19"/>
        <v/>
      </c>
      <c r="CR83" s="638" t="str">
        <f t="shared" si="19"/>
        <v/>
      </c>
      <c r="CS83" s="637" t="str">
        <f t="shared" si="19"/>
        <v/>
      </c>
      <c r="CT83" s="638" t="str">
        <f t="shared" si="18"/>
        <v/>
      </c>
      <c r="CU83" s="637" t="str">
        <f t="shared" si="18"/>
        <v/>
      </c>
      <c r="CV83" s="638" t="str">
        <f t="shared" si="18"/>
        <v/>
      </c>
      <c r="CW83" s="637" t="str">
        <f t="shared" si="18"/>
        <v/>
      </c>
    </row>
    <row r="84" spans="1:101" ht="18" customHeight="1">
      <c r="A84" s="135">
        <v>77</v>
      </c>
      <c r="B84" s="655"/>
      <c r="C84" s="133"/>
      <c r="D84" s="656"/>
      <c r="E84" s="414"/>
      <c r="F84" s="555"/>
      <c r="G84" s="300"/>
      <c r="H84" s="301"/>
      <c r="I84" s="300"/>
      <c r="J84" s="423"/>
      <c r="K84" s="423"/>
      <c r="L84" s="423"/>
      <c r="M84" s="423"/>
      <c r="N84" s="423"/>
      <c r="O84" s="132"/>
      <c r="P84" s="132"/>
      <c r="Q84" s="132"/>
      <c r="R84" s="132"/>
      <c r="S84" s="132"/>
      <c r="T84" s="426"/>
      <c r="U84" s="423"/>
      <c r="V84" s="423"/>
      <c r="W84" s="423"/>
      <c r="X84" s="423"/>
      <c r="Y84" s="426"/>
      <c r="Z84" s="423"/>
      <c r="AA84" s="423"/>
      <c r="AB84" s="132"/>
      <c r="AC84" s="132"/>
      <c r="AD84" s="132"/>
      <c r="AE84" s="132"/>
      <c r="AF84" s="132"/>
      <c r="AG84" s="132"/>
      <c r="AH84" s="132"/>
      <c r="AI84" s="132"/>
      <c r="AJ84" s="423"/>
      <c r="AK84" s="423"/>
      <c r="AL84" s="423"/>
      <c r="AM84" s="423"/>
      <c r="AN84" s="423"/>
      <c r="AO84" s="423"/>
      <c r="AP84" s="423"/>
      <c r="AQ84" s="423"/>
      <c r="AR84" s="132"/>
      <c r="AS84" s="132"/>
      <c r="AT84" s="132"/>
      <c r="AU84" s="132"/>
      <c r="AV84" s="132"/>
      <c r="AW84" s="423"/>
      <c r="AX84" s="423"/>
      <c r="AY84" s="427"/>
      <c r="AZ84" s="415"/>
      <c r="BA84" s="109"/>
      <c r="BB84" s="109"/>
      <c r="BC84" s="633" t="str">
        <f t="shared" si="21"/>
        <v/>
      </c>
      <c r="BD84" s="438"/>
      <c r="BE84" s="633" t="str">
        <f t="shared" si="21"/>
        <v/>
      </c>
      <c r="BF84" s="438"/>
      <c r="BG84" s="633" t="str">
        <f t="shared" si="21"/>
        <v/>
      </c>
      <c r="BH84" s="438"/>
      <c r="BI84" s="633" t="str">
        <f t="shared" si="21"/>
        <v/>
      </c>
      <c r="BJ84" s="438"/>
      <c r="BK84" s="633" t="str">
        <f t="shared" si="21"/>
        <v/>
      </c>
      <c r="BL84" s="438"/>
      <c r="BM84" s="633" t="str">
        <f t="shared" si="21"/>
        <v/>
      </c>
      <c r="BN84" s="438"/>
      <c r="BO84" s="633" t="str">
        <f t="shared" si="21"/>
        <v/>
      </c>
      <c r="BP84" s="438"/>
      <c r="BQ84" s="633" t="str">
        <f t="shared" si="21"/>
        <v/>
      </c>
      <c r="BR84" s="438"/>
      <c r="BS84" s="633" t="str">
        <f t="shared" si="22"/>
        <v/>
      </c>
      <c r="BT84" s="438"/>
      <c r="BU84" s="633" t="str">
        <f t="shared" si="23"/>
        <v/>
      </c>
      <c r="BV84" s="438"/>
      <c r="BW84" s="633" t="str">
        <f t="shared" si="24"/>
        <v/>
      </c>
      <c r="BX84" s="438"/>
      <c r="BY84" s="633" t="str">
        <f t="shared" si="25"/>
        <v/>
      </c>
      <c r="BZ84" s="438"/>
      <c r="CA84" s="635"/>
      <c r="CB84" s="636" t="str">
        <f t="shared" si="26"/>
        <v/>
      </c>
      <c r="CC84" s="637" t="str">
        <f t="shared" si="26"/>
        <v/>
      </c>
      <c r="CD84" s="638" t="str">
        <f t="shared" si="19"/>
        <v/>
      </c>
      <c r="CE84" s="637" t="str">
        <f t="shared" si="19"/>
        <v/>
      </c>
      <c r="CF84" s="638" t="str">
        <f t="shared" si="19"/>
        <v/>
      </c>
      <c r="CG84" s="637" t="str">
        <f t="shared" si="19"/>
        <v/>
      </c>
      <c r="CH84" s="638" t="str">
        <f t="shared" si="19"/>
        <v/>
      </c>
      <c r="CI84" s="637" t="str">
        <f t="shared" si="19"/>
        <v/>
      </c>
      <c r="CJ84" s="638" t="str">
        <f t="shared" si="19"/>
        <v/>
      </c>
      <c r="CK84" s="637" t="str">
        <f t="shared" si="19"/>
        <v/>
      </c>
      <c r="CL84" s="638" t="str">
        <f t="shared" si="19"/>
        <v/>
      </c>
      <c r="CM84" s="637" t="str">
        <f t="shared" si="19"/>
        <v/>
      </c>
      <c r="CN84" s="638" t="str">
        <f t="shared" si="19"/>
        <v/>
      </c>
      <c r="CO84" s="637" t="str">
        <f t="shared" si="19"/>
        <v/>
      </c>
      <c r="CP84" s="638" t="str">
        <f t="shared" si="19"/>
        <v/>
      </c>
      <c r="CQ84" s="637" t="str">
        <f t="shared" si="19"/>
        <v/>
      </c>
      <c r="CR84" s="638" t="str">
        <f t="shared" si="19"/>
        <v/>
      </c>
      <c r="CS84" s="637" t="str">
        <f t="shared" si="19"/>
        <v/>
      </c>
      <c r="CT84" s="638" t="str">
        <f t="shared" si="18"/>
        <v/>
      </c>
      <c r="CU84" s="637" t="str">
        <f t="shared" si="18"/>
        <v/>
      </c>
      <c r="CV84" s="638" t="str">
        <f t="shared" si="18"/>
        <v/>
      </c>
      <c r="CW84" s="637" t="str">
        <f t="shared" si="18"/>
        <v/>
      </c>
    </row>
    <row r="85" spans="1:101" ht="18" customHeight="1">
      <c r="A85" s="135">
        <v>78</v>
      </c>
      <c r="B85" s="655"/>
      <c r="C85" s="133"/>
      <c r="D85" s="656"/>
      <c r="E85" s="414"/>
      <c r="F85" s="555"/>
      <c r="G85" s="300"/>
      <c r="H85" s="301"/>
      <c r="I85" s="300"/>
      <c r="J85" s="423"/>
      <c r="K85" s="423"/>
      <c r="L85" s="423"/>
      <c r="M85" s="423"/>
      <c r="N85" s="423"/>
      <c r="O85" s="132"/>
      <c r="P85" s="132"/>
      <c r="Q85" s="132"/>
      <c r="R85" s="132"/>
      <c r="S85" s="132"/>
      <c r="T85" s="426"/>
      <c r="U85" s="423"/>
      <c r="V85" s="423"/>
      <c r="W85" s="423"/>
      <c r="X85" s="423"/>
      <c r="Y85" s="426"/>
      <c r="Z85" s="423"/>
      <c r="AA85" s="423"/>
      <c r="AB85" s="132"/>
      <c r="AC85" s="132"/>
      <c r="AD85" s="132"/>
      <c r="AE85" s="132"/>
      <c r="AF85" s="132"/>
      <c r="AG85" s="132"/>
      <c r="AH85" s="132"/>
      <c r="AI85" s="132"/>
      <c r="AJ85" s="423"/>
      <c r="AK85" s="423"/>
      <c r="AL85" s="423"/>
      <c r="AM85" s="423"/>
      <c r="AN85" s="423"/>
      <c r="AO85" s="423"/>
      <c r="AP85" s="423"/>
      <c r="AQ85" s="423"/>
      <c r="AR85" s="132"/>
      <c r="AS85" s="132"/>
      <c r="AT85" s="132"/>
      <c r="AU85" s="132"/>
      <c r="AV85" s="132"/>
      <c r="AW85" s="423"/>
      <c r="AX85" s="423"/>
      <c r="AY85" s="427"/>
      <c r="AZ85" s="415"/>
      <c r="BA85" s="109"/>
      <c r="BB85" s="109"/>
      <c r="BC85" s="633" t="str">
        <f t="shared" si="21"/>
        <v/>
      </c>
      <c r="BD85" s="438"/>
      <c r="BE85" s="633" t="str">
        <f t="shared" si="21"/>
        <v/>
      </c>
      <c r="BF85" s="438"/>
      <c r="BG85" s="633" t="str">
        <f t="shared" si="21"/>
        <v/>
      </c>
      <c r="BH85" s="438"/>
      <c r="BI85" s="633" t="str">
        <f t="shared" si="21"/>
        <v/>
      </c>
      <c r="BJ85" s="438"/>
      <c r="BK85" s="633" t="str">
        <f t="shared" si="21"/>
        <v/>
      </c>
      <c r="BL85" s="438"/>
      <c r="BM85" s="633" t="str">
        <f t="shared" si="21"/>
        <v/>
      </c>
      <c r="BN85" s="438"/>
      <c r="BO85" s="633" t="str">
        <f t="shared" si="21"/>
        <v/>
      </c>
      <c r="BP85" s="438"/>
      <c r="BQ85" s="633" t="str">
        <f t="shared" si="21"/>
        <v/>
      </c>
      <c r="BR85" s="438"/>
      <c r="BS85" s="633" t="str">
        <f t="shared" si="22"/>
        <v/>
      </c>
      <c r="BT85" s="438"/>
      <c r="BU85" s="633" t="str">
        <f t="shared" si="23"/>
        <v/>
      </c>
      <c r="BV85" s="438"/>
      <c r="BW85" s="633" t="str">
        <f t="shared" si="24"/>
        <v/>
      </c>
      <c r="BX85" s="438"/>
      <c r="BY85" s="633" t="str">
        <f t="shared" si="25"/>
        <v/>
      </c>
      <c r="BZ85" s="438"/>
      <c r="CA85" s="635"/>
      <c r="CB85" s="636" t="str">
        <f t="shared" si="26"/>
        <v/>
      </c>
      <c r="CC85" s="637" t="str">
        <f t="shared" si="26"/>
        <v/>
      </c>
      <c r="CD85" s="638" t="str">
        <f t="shared" si="19"/>
        <v/>
      </c>
      <c r="CE85" s="637" t="str">
        <f t="shared" si="19"/>
        <v/>
      </c>
      <c r="CF85" s="638" t="str">
        <f t="shared" si="19"/>
        <v/>
      </c>
      <c r="CG85" s="637" t="str">
        <f t="shared" si="19"/>
        <v/>
      </c>
      <c r="CH85" s="638" t="str">
        <f t="shared" si="19"/>
        <v/>
      </c>
      <c r="CI85" s="637" t="str">
        <f t="shared" si="19"/>
        <v/>
      </c>
      <c r="CJ85" s="638" t="str">
        <f t="shared" si="19"/>
        <v/>
      </c>
      <c r="CK85" s="637" t="str">
        <f t="shared" si="19"/>
        <v/>
      </c>
      <c r="CL85" s="638" t="str">
        <f t="shared" si="19"/>
        <v/>
      </c>
      <c r="CM85" s="637" t="str">
        <f t="shared" si="19"/>
        <v/>
      </c>
      <c r="CN85" s="638" t="str">
        <f t="shared" si="19"/>
        <v/>
      </c>
      <c r="CO85" s="637" t="str">
        <f t="shared" si="19"/>
        <v/>
      </c>
      <c r="CP85" s="638" t="str">
        <f t="shared" si="19"/>
        <v/>
      </c>
      <c r="CQ85" s="637" t="str">
        <f t="shared" si="19"/>
        <v/>
      </c>
      <c r="CR85" s="638" t="str">
        <f t="shared" si="19"/>
        <v/>
      </c>
      <c r="CS85" s="637" t="str">
        <f t="shared" si="19"/>
        <v/>
      </c>
      <c r="CT85" s="638" t="str">
        <f t="shared" si="18"/>
        <v/>
      </c>
      <c r="CU85" s="637" t="str">
        <f t="shared" si="18"/>
        <v/>
      </c>
      <c r="CV85" s="638" t="str">
        <f t="shared" si="18"/>
        <v/>
      </c>
      <c r="CW85" s="637" t="str">
        <f t="shared" si="18"/>
        <v/>
      </c>
    </row>
    <row r="86" spans="1:101" ht="18" customHeight="1">
      <c r="A86" s="135">
        <v>79</v>
      </c>
      <c r="B86" s="655"/>
      <c r="C86" s="133"/>
      <c r="D86" s="656"/>
      <c r="E86" s="414"/>
      <c r="F86" s="555"/>
      <c r="G86" s="300"/>
      <c r="H86" s="301"/>
      <c r="I86" s="300"/>
      <c r="J86" s="423"/>
      <c r="K86" s="423"/>
      <c r="L86" s="423"/>
      <c r="M86" s="423"/>
      <c r="N86" s="423"/>
      <c r="O86" s="132"/>
      <c r="P86" s="132"/>
      <c r="Q86" s="132"/>
      <c r="R86" s="132"/>
      <c r="S86" s="132"/>
      <c r="T86" s="426"/>
      <c r="U86" s="423"/>
      <c r="V86" s="423"/>
      <c r="W86" s="423"/>
      <c r="X86" s="423"/>
      <c r="Y86" s="426"/>
      <c r="Z86" s="423"/>
      <c r="AA86" s="423"/>
      <c r="AB86" s="132"/>
      <c r="AC86" s="132"/>
      <c r="AD86" s="132"/>
      <c r="AE86" s="132"/>
      <c r="AF86" s="132"/>
      <c r="AG86" s="132"/>
      <c r="AH86" s="132"/>
      <c r="AI86" s="132"/>
      <c r="AJ86" s="423"/>
      <c r="AK86" s="423"/>
      <c r="AL86" s="423"/>
      <c r="AM86" s="423"/>
      <c r="AN86" s="423"/>
      <c r="AO86" s="423"/>
      <c r="AP86" s="423"/>
      <c r="AQ86" s="423"/>
      <c r="AR86" s="132"/>
      <c r="AS86" s="132"/>
      <c r="AT86" s="132"/>
      <c r="AU86" s="132"/>
      <c r="AV86" s="132"/>
      <c r="AW86" s="423"/>
      <c r="AX86" s="423"/>
      <c r="AY86" s="427"/>
      <c r="AZ86" s="415"/>
      <c r="BA86" s="109"/>
      <c r="BB86" s="109"/>
      <c r="BC86" s="633" t="str">
        <f t="shared" si="21"/>
        <v/>
      </c>
      <c r="BD86" s="438"/>
      <c r="BE86" s="633" t="str">
        <f t="shared" si="21"/>
        <v/>
      </c>
      <c r="BF86" s="438"/>
      <c r="BG86" s="633" t="str">
        <f t="shared" si="21"/>
        <v/>
      </c>
      <c r="BH86" s="438"/>
      <c r="BI86" s="633" t="str">
        <f t="shared" si="21"/>
        <v/>
      </c>
      <c r="BJ86" s="438"/>
      <c r="BK86" s="633" t="str">
        <f t="shared" si="21"/>
        <v/>
      </c>
      <c r="BL86" s="438"/>
      <c r="BM86" s="633" t="str">
        <f t="shared" si="21"/>
        <v/>
      </c>
      <c r="BN86" s="438"/>
      <c r="BO86" s="633" t="str">
        <f t="shared" si="21"/>
        <v/>
      </c>
      <c r="BP86" s="438"/>
      <c r="BQ86" s="633" t="str">
        <f t="shared" si="21"/>
        <v/>
      </c>
      <c r="BR86" s="438"/>
      <c r="BS86" s="633" t="str">
        <f t="shared" si="22"/>
        <v/>
      </c>
      <c r="BT86" s="438"/>
      <c r="BU86" s="633" t="str">
        <f t="shared" si="23"/>
        <v/>
      </c>
      <c r="BV86" s="438"/>
      <c r="BW86" s="633" t="str">
        <f t="shared" si="24"/>
        <v/>
      </c>
      <c r="BX86" s="438"/>
      <c r="BY86" s="633" t="str">
        <f t="shared" si="25"/>
        <v/>
      </c>
      <c r="BZ86" s="438"/>
      <c r="CA86" s="635"/>
      <c r="CB86" s="636" t="str">
        <f t="shared" si="26"/>
        <v/>
      </c>
      <c r="CC86" s="637" t="str">
        <f t="shared" si="26"/>
        <v/>
      </c>
      <c r="CD86" s="638" t="str">
        <f t="shared" si="19"/>
        <v/>
      </c>
      <c r="CE86" s="637" t="str">
        <f t="shared" si="19"/>
        <v/>
      </c>
      <c r="CF86" s="638" t="str">
        <f t="shared" si="19"/>
        <v/>
      </c>
      <c r="CG86" s="637" t="str">
        <f t="shared" si="19"/>
        <v/>
      </c>
      <c r="CH86" s="638" t="str">
        <f t="shared" si="19"/>
        <v/>
      </c>
      <c r="CI86" s="637" t="str">
        <f t="shared" si="19"/>
        <v/>
      </c>
      <c r="CJ86" s="638" t="str">
        <f t="shared" si="19"/>
        <v/>
      </c>
      <c r="CK86" s="637" t="str">
        <f t="shared" si="19"/>
        <v/>
      </c>
      <c r="CL86" s="638" t="str">
        <f t="shared" si="19"/>
        <v/>
      </c>
      <c r="CM86" s="637" t="str">
        <f t="shared" si="19"/>
        <v/>
      </c>
      <c r="CN86" s="638" t="str">
        <f t="shared" si="19"/>
        <v/>
      </c>
      <c r="CO86" s="637" t="str">
        <f t="shared" si="19"/>
        <v/>
      </c>
      <c r="CP86" s="638" t="str">
        <f t="shared" si="19"/>
        <v/>
      </c>
      <c r="CQ86" s="637" t="str">
        <f t="shared" si="19"/>
        <v/>
      </c>
      <c r="CR86" s="638" t="str">
        <f t="shared" si="19"/>
        <v/>
      </c>
      <c r="CS86" s="637" t="str">
        <f t="shared" ref="CS86:CW107" si="27">IF(BV86="","",SUM(CQ86,BV86))</f>
        <v/>
      </c>
      <c r="CT86" s="638" t="str">
        <f t="shared" si="27"/>
        <v/>
      </c>
      <c r="CU86" s="637" t="str">
        <f t="shared" si="27"/>
        <v/>
      </c>
      <c r="CV86" s="638" t="str">
        <f t="shared" si="18"/>
        <v/>
      </c>
      <c r="CW86" s="637" t="str">
        <f t="shared" si="18"/>
        <v/>
      </c>
    </row>
    <row r="87" spans="1:101" ht="18" customHeight="1">
      <c r="A87" s="135">
        <v>80</v>
      </c>
      <c r="B87" s="655"/>
      <c r="C87" s="133"/>
      <c r="D87" s="656"/>
      <c r="E87" s="414"/>
      <c r="F87" s="555"/>
      <c r="G87" s="300"/>
      <c r="H87" s="301"/>
      <c r="I87" s="300"/>
      <c r="J87" s="423"/>
      <c r="K87" s="423"/>
      <c r="L87" s="423"/>
      <c r="M87" s="423"/>
      <c r="N87" s="423"/>
      <c r="O87" s="132"/>
      <c r="P87" s="132"/>
      <c r="Q87" s="132"/>
      <c r="R87" s="132"/>
      <c r="S87" s="132"/>
      <c r="T87" s="426"/>
      <c r="U87" s="423"/>
      <c r="V87" s="423"/>
      <c r="W87" s="423"/>
      <c r="X87" s="423"/>
      <c r="Y87" s="426"/>
      <c r="Z87" s="423"/>
      <c r="AA87" s="423"/>
      <c r="AB87" s="132"/>
      <c r="AC87" s="132"/>
      <c r="AD87" s="132"/>
      <c r="AE87" s="132"/>
      <c r="AF87" s="132"/>
      <c r="AG87" s="132"/>
      <c r="AH87" s="132"/>
      <c r="AI87" s="132"/>
      <c r="AJ87" s="423"/>
      <c r="AK87" s="423"/>
      <c r="AL87" s="423"/>
      <c r="AM87" s="423"/>
      <c r="AN87" s="423"/>
      <c r="AO87" s="423"/>
      <c r="AP87" s="423"/>
      <c r="AQ87" s="423"/>
      <c r="AR87" s="132"/>
      <c r="AS87" s="132"/>
      <c r="AT87" s="132"/>
      <c r="AU87" s="132"/>
      <c r="AV87" s="132"/>
      <c r="AW87" s="423"/>
      <c r="AX87" s="423"/>
      <c r="AY87" s="427"/>
      <c r="AZ87" s="415"/>
      <c r="BA87" s="109"/>
      <c r="BB87" s="109"/>
      <c r="BC87" s="633" t="str">
        <f t="shared" si="21"/>
        <v/>
      </c>
      <c r="BD87" s="438"/>
      <c r="BE87" s="633" t="str">
        <f t="shared" si="21"/>
        <v/>
      </c>
      <c r="BF87" s="438"/>
      <c r="BG87" s="633" t="str">
        <f t="shared" si="21"/>
        <v/>
      </c>
      <c r="BH87" s="438"/>
      <c r="BI87" s="633" t="str">
        <f t="shared" si="21"/>
        <v/>
      </c>
      <c r="BJ87" s="438"/>
      <c r="BK87" s="633" t="str">
        <f t="shared" si="21"/>
        <v/>
      </c>
      <c r="BL87" s="438"/>
      <c r="BM87" s="633" t="str">
        <f t="shared" si="21"/>
        <v/>
      </c>
      <c r="BN87" s="438"/>
      <c r="BO87" s="633" t="str">
        <f t="shared" si="21"/>
        <v/>
      </c>
      <c r="BP87" s="438"/>
      <c r="BQ87" s="633" t="str">
        <f t="shared" si="21"/>
        <v/>
      </c>
      <c r="BR87" s="438"/>
      <c r="BS87" s="633" t="str">
        <f t="shared" si="22"/>
        <v/>
      </c>
      <c r="BT87" s="438"/>
      <c r="BU87" s="633" t="str">
        <f t="shared" si="23"/>
        <v/>
      </c>
      <c r="BV87" s="438"/>
      <c r="BW87" s="633" t="str">
        <f t="shared" si="24"/>
        <v/>
      </c>
      <c r="BX87" s="438"/>
      <c r="BY87" s="633" t="str">
        <f t="shared" si="25"/>
        <v/>
      </c>
      <c r="BZ87" s="438"/>
      <c r="CA87" s="635"/>
      <c r="CB87" s="636" t="str">
        <f t="shared" si="26"/>
        <v/>
      </c>
      <c r="CC87" s="637" t="str">
        <f t="shared" si="26"/>
        <v/>
      </c>
      <c r="CD87" s="638" t="str">
        <f t="shared" ref="CD87:CS103" si="28">IF(BG87="","",SUM(CB87,BG87))</f>
        <v/>
      </c>
      <c r="CE87" s="637" t="str">
        <f t="shared" si="28"/>
        <v/>
      </c>
      <c r="CF87" s="638" t="str">
        <f t="shared" si="28"/>
        <v/>
      </c>
      <c r="CG87" s="637" t="str">
        <f t="shared" si="28"/>
        <v/>
      </c>
      <c r="CH87" s="638" t="str">
        <f t="shared" si="28"/>
        <v/>
      </c>
      <c r="CI87" s="637" t="str">
        <f t="shared" si="28"/>
        <v/>
      </c>
      <c r="CJ87" s="638" t="str">
        <f t="shared" si="28"/>
        <v/>
      </c>
      <c r="CK87" s="637" t="str">
        <f t="shared" si="28"/>
        <v/>
      </c>
      <c r="CL87" s="638" t="str">
        <f t="shared" si="28"/>
        <v/>
      </c>
      <c r="CM87" s="637" t="str">
        <f t="shared" si="28"/>
        <v/>
      </c>
      <c r="CN87" s="638" t="str">
        <f t="shared" si="28"/>
        <v/>
      </c>
      <c r="CO87" s="637" t="str">
        <f t="shared" si="28"/>
        <v/>
      </c>
      <c r="CP87" s="638" t="str">
        <f t="shared" si="28"/>
        <v/>
      </c>
      <c r="CQ87" s="637" t="str">
        <f t="shared" si="28"/>
        <v/>
      </c>
      <c r="CR87" s="638" t="str">
        <f t="shared" si="28"/>
        <v/>
      </c>
      <c r="CS87" s="637" t="str">
        <f t="shared" si="27"/>
        <v/>
      </c>
      <c r="CT87" s="638" t="str">
        <f t="shared" si="27"/>
        <v/>
      </c>
      <c r="CU87" s="637" t="str">
        <f t="shared" si="27"/>
        <v/>
      </c>
      <c r="CV87" s="638" t="str">
        <f t="shared" si="27"/>
        <v/>
      </c>
      <c r="CW87" s="637" t="str">
        <f t="shared" si="27"/>
        <v/>
      </c>
    </row>
    <row r="88" spans="1:101" ht="18" customHeight="1">
      <c r="A88" s="135">
        <v>81</v>
      </c>
      <c r="B88" s="655"/>
      <c r="C88" s="133"/>
      <c r="D88" s="656"/>
      <c r="E88" s="414"/>
      <c r="F88" s="555"/>
      <c r="G88" s="300"/>
      <c r="H88" s="301"/>
      <c r="I88" s="300"/>
      <c r="J88" s="423"/>
      <c r="K88" s="423"/>
      <c r="L88" s="423"/>
      <c r="M88" s="423"/>
      <c r="N88" s="423"/>
      <c r="O88" s="132"/>
      <c r="P88" s="132"/>
      <c r="Q88" s="132"/>
      <c r="R88" s="132"/>
      <c r="S88" s="132"/>
      <c r="T88" s="426"/>
      <c r="U88" s="423"/>
      <c r="V88" s="423"/>
      <c r="W88" s="423"/>
      <c r="X88" s="423"/>
      <c r="Y88" s="426"/>
      <c r="Z88" s="423"/>
      <c r="AA88" s="423"/>
      <c r="AB88" s="132"/>
      <c r="AC88" s="132"/>
      <c r="AD88" s="132"/>
      <c r="AE88" s="132"/>
      <c r="AF88" s="132"/>
      <c r="AG88" s="132"/>
      <c r="AH88" s="132"/>
      <c r="AI88" s="132"/>
      <c r="AJ88" s="423"/>
      <c r="AK88" s="423"/>
      <c r="AL88" s="423"/>
      <c r="AM88" s="423"/>
      <c r="AN88" s="423"/>
      <c r="AO88" s="423"/>
      <c r="AP88" s="423"/>
      <c r="AQ88" s="423"/>
      <c r="AR88" s="132"/>
      <c r="AS88" s="132"/>
      <c r="AT88" s="132"/>
      <c r="AU88" s="132"/>
      <c r="AV88" s="132"/>
      <c r="AW88" s="423"/>
      <c r="AX88" s="423"/>
      <c r="AY88" s="427"/>
      <c r="AZ88" s="415"/>
      <c r="BA88" s="109"/>
      <c r="BB88" s="109"/>
      <c r="BC88" s="633" t="str">
        <f t="shared" si="21"/>
        <v/>
      </c>
      <c r="BD88" s="438"/>
      <c r="BE88" s="633" t="str">
        <f t="shared" si="21"/>
        <v/>
      </c>
      <c r="BF88" s="438"/>
      <c r="BG88" s="633" t="str">
        <f t="shared" si="21"/>
        <v/>
      </c>
      <c r="BH88" s="438"/>
      <c r="BI88" s="633" t="str">
        <f t="shared" si="21"/>
        <v/>
      </c>
      <c r="BJ88" s="438"/>
      <c r="BK88" s="633" t="str">
        <f t="shared" si="21"/>
        <v/>
      </c>
      <c r="BL88" s="438"/>
      <c r="BM88" s="633" t="str">
        <f t="shared" si="21"/>
        <v/>
      </c>
      <c r="BN88" s="438"/>
      <c r="BO88" s="633" t="str">
        <f t="shared" si="21"/>
        <v/>
      </c>
      <c r="BP88" s="438"/>
      <c r="BQ88" s="633" t="str">
        <f t="shared" si="21"/>
        <v/>
      </c>
      <c r="BR88" s="438"/>
      <c r="BS88" s="633" t="str">
        <f t="shared" si="22"/>
        <v/>
      </c>
      <c r="BT88" s="438"/>
      <c r="BU88" s="633" t="str">
        <f t="shared" si="23"/>
        <v/>
      </c>
      <c r="BV88" s="438"/>
      <c r="BW88" s="633" t="str">
        <f t="shared" si="24"/>
        <v/>
      </c>
      <c r="BX88" s="438"/>
      <c r="BY88" s="633" t="str">
        <f t="shared" si="25"/>
        <v/>
      </c>
      <c r="BZ88" s="438"/>
      <c r="CA88" s="635"/>
      <c r="CB88" s="636" t="str">
        <f t="shared" si="26"/>
        <v/>
      </c>
      <c r="CC88" s="637" t="str">
        <f t="shared" si="26"/>
        <v/>
      </c>
      <c r="CD88" s="638" t="str">
        <f t="shared" si="28"/>
        <v/>
      </c>
      <c r="CE88" s="637" t="str">
        <f t="shared" si="28"/>
        <v/>
      </c>
      <c r="CF88" s="638" t="str">
        <f t="shared" si="28"/>
        <v/>
      </c>
      <c r="CG88" s="637" t="str">
        <f t="shared" si="28"/>
        <v/>
      </c>
      <c r="CH88" s="638" t="str">
        <f t="shared" si="28"/>
        <v/>
      </c>
      <c r="CI88" s="637" t="str">
        <f t="shared" si="28"/>
        <v/>
      </c>
      <c r="CJ88" s="638" t="str">
        <f t="shared" si="28"/>
        <v/>
      </c>
      <c r="CK88" s="637" t="str">
        <f t="shared" si="28"/>
        <v/>
      </c>
      <c r="CL88" s="638" t="str">
        <f t="shared" si="28"/>
        <v/>
      </c>
      <c r="CM88" s="637" t="str">
        <f t="shared" si="28"/>
        <v/>
      </c>
      <c r="CN88" s="638" t="str">
        <f t="shared" si="28"/>
        <v/>
      </c>
      <c r="CO88" s="637" t="str">
        <f t="shared" si="28"/>
        <v/>
      </c>
      <c r="CP88" s="638" t="str">
        <f t="shared" si="28"/>
        <v/>
      </c>
      <c r="CQ88" s="637" t="str">
        <f t="shared" si="28"/>
        <v/>
      </c>
      <c r="CR88" s="638" t="str">
        <f t="shared" si="28"/>
        <v/>
      </c>
      <c r="CS88" s="637" t="str">
        <f t="shared" si="27"/>
        <v/>
      </c>
      <c r="CT88" s="638" t="str">
        <f t="shared" si="27"/>
        <v/>
      </c>
      <c r="CU88" s="637" t="str">
        <f t="shared" si="27"/>
        <v/>
      </c>
      <c r="CV88" s="638" t="str">
        <f t="shared" si="27"/>
        <v/>
      </c>
      <c r="CW88" s="637" t="str">
        <f t="shared" si="27"/>
        <v/>
      </c>
    </row>
    <row r="89" spans="1:101" ht="18" customHeight="1">
      <c r="A89" s="135">
        <v>82</v>
      </c>
      <c r="B89" s="655"/>
      <c r="C89" s="133"/>
      <c r="D89" s="656"/>
      <c r="E89" s="414"/>
      <c r="F89" s="555"/>
      <c r="G89" s="300"/>
      <c r="H89" s="301"/>
      <c r="I89" s="300"/>
      <c r="J89" s="423"/>
      <c r="K89" s="423"/>
      <c r="L89" s="423"/>
      <c r="M89" s="423"/>
      <c r="N89" s="423"/>
      <c r="O89" s="132"/>
      <c r="P89" s="132"/>
      <c r="Q89" s="132"/>
      <c r="R89" s="132"/>
      <c r="S89" s="132"/>
      <c r="T89" s="426"/>
      <c r="U89" s="423"/>
      <c r="V89" s="423"/>
      <c r="W89" s="423"/>
      <c r="X89" s="423"/>
      <c r="Y89" s="426"/>
      <c r="Z89" s="423"/>
      <c r="AA89" s="423"/>
      <c r="AB89" s="132"/>
      <c r="AC89" s="132"/>
      <c r="AD89" s="132"/>
      <c r="AE89" s="132"/>
      <c r="AF89" s="132"/>
      <c r="AG89" s="132"/>
      <c r="AH89" s="132"/>
      <c r="AI89" s="132"/>
      <c r="AJ89" s="423"/>
      <c r="AK89" s="423"/>
      <c r="AL89" s="423"/>
      <c r="AM89" s="423"/>
      <c r="AN89" s="423"/>
      <c r="AO89" s="423"/>
      <c r="AP89" s="423"/>
      <c r="AQ89" s="423"/>
      <c r="AR89" s="132"/>
      <c r="AS89" s="132"/>
      <c r="AT89" s="132"/>
      <c r="AU89" s="132"/>
      <c r="AV89" s="132"/>
      <c r="AW89" s="423"/>
      <c r="AX89" s="423"/>
      <c r="AY89" s="427"/>
      <c r="AZ89" s="415"/>
      <c r="BA89" s="109"/>
      <c r="BB89" s="109"/>
      <c r="BC89" s="633" t="str">
        <f t="shared" si="21"/>
        <v/>
      </c>
      <c r="BD89" s="438"/>
      <c r="BE89" s="633" t="str">
        <f t="shared" si="21"/>
        <v/>
      </c>
      <c r="BF89" s="438"/>
      <c r="BG89" s="633" t="str">
        <f t="shared" si="21"/>
        <v/>
      </c>
      <c r="BH89" s="438"/>
      <c r="BI89" s="633" t="str">
        <f t="shared" si="21"/>
        <v/>
      </c>
      <c r="BJ89" s="438"/>
      <c r="BK89" s="633" t="str">
        <f t="shared" si="21"/>
        <v/>
      </c>
      <c r="BL89" s="438"/>
      <c r="BM89" s="633" t="str">
        <f t="shared" si="21"/>
        <v/>
      </c>
      <c r="BN89" s="438"/>
      <c r="BO89" s="633" t="str">
        <f t="shared" si="21"/>
        <v/>
      </c>
      <c r="BP89" s="438"/>
      <c r="BQ89" s="633" t="str">
        <f t="shared" si="21"/>
        <v/>
      </c>
      <c r="BR89" s="438"/>
      <c r="BS89" s="633" t="str">
        <f t="shared" si="22"/>
        <v/>
      </c>
      <c r="BT89" s="438"/>
      <c r="BU89" s="633" t="str">
        <f t="shared" si="23"/>
        <v/>
      </c>
      <c r="BV89" s="438"/>
      <c r="BW89" s="633" t="str">
        <f t="shared" si="24"/>
        <v/>
      </c>
      <c r="BX89" s="438"/>
      <c r="BY89" s="633" t="str">
        <f t="shared" si="25"/>
        <v/>
      </c>
      <c r="BZ89" s="438"/>
      <c r="CA89" s="635"/>
      <c r="CB89" s="636" t="str">
        <f t="shared" si="26"/>
        <v/>
      </c>
      <c r="CC89" s="637" t="str">
        <f t="shared" si="26"/>
        <v/>
      </c>
      <c r="CD89" s="638" t="str">
        <f t="shared" si="28"/>
        <v/>
      </c>
      <c r="CE89" s="637" t="str">
        <f t="shared" si="28"/>
        <v/>
      </c>
      <c r="CF89" s="638" t="str">
        <f t="shared" si="28"/>
        <v/>
      </c>
      <c r="CG89" s="637" t="str">
        <f t="shared" si="28"/>
        <v/>
      </c>
      <c r="CH89" s="638" t="str">
        <f t="shared" si="28"/>
        <v/>
      </c>
      <c r="CI89" s="637" t="str">
        <f t="shared" si="28"/>
        <v/>
      </c>
      <c r="CJ89" s="638" t="str">
        <f t="shared" si="28"/>
        <v/>
      </c>
      <c r="CK89" s="637" t="str">
        <f t="shared" si="28"/>
        <v/>
      </c>
      <c r="CL89" s="638" t="str">
        <f t="shared" si="28"/>
        <v/>
      </c>
      <c r="CM89" s="637" t="str">
        <f t="shared" si="28"/>
        <v/>
      </c>
      <c r="CN89" s="638" t="str">
        <f t="shared" si="28"/>
        <v/>
      </c>
      <c r="CO89" s="637" t="str">
        <f t="shared" si="28"/>
        <v/>
      </c>
      <c r="CP89" s="638" t="str">
        <f t="shared" si="28"/>
        <v/>
      </c>
      <c r="CQ89" s="637" t="str">
        <f t="shared" si="28"/>
        <v/>
      </c>
      <c r="CR89" s="638" t="str">
        <f t="shared" si="28"/>
        <v/>
      </c>
      <c r="CS89" s="637" t="str">
        <f t="shared" si="27"/>
        <v/>
      </c>
      <c r="CT89" s="638" t="str">
        <f t="shared" si="27"/>
        <v/>
      </c>
      <c r="CU89" s="637" t="str">
        <f t="shared" si="27"/>
        <v/>
      </c>
      <c r="CV89" s="638" t="str">
        <f t="shared" si="27"/>
        <v/>
      </c>
      <c r="CW89" s="637" t="str">
        <f t="shared" si="27"/>
        <v/>
      </c>
    </row>
    <row r="90" spans="1:101" ht="18" customHeight="1">
      <c r="A90" s="135">
        <v>83</v>
      </c>
      <c r="B90" s="655"/>
      <c r="C90" s="133"/>
      <c r="D90" s="656"/>
      <c r="E90" s="414"/>
      <c r="F90" s="555"/>
      <c r="G90" s="300"/>
      <c r="H90" s="301"/>
      <c r="I90" s="300"/>
      <c r="J90" s="423"/>
      <c r="K90" s="423"/>
      <c r="L90" s="423"/>
      <c r="M90" s="423"/>
      <c r="N90" s="423"/>
      <c r="O90" s="132"/>
      <c r="P90" s="132"/>
      <c r="Q90" s="132"/>
      <c r="R90" s="132"/>
      <c r="S90" s="132"/>
      <c r="T90" s="426"/>
      <c r="U90" s="423"/>
      <c r="V90" s="423"/>
      <c r="W90" s="423"/>
      <c r="X90" s="423"/>
      <c r="Y90" s="426"/>
      <c r="Z90" s="423"/>
      <c r="AA90" s="423"/>
      <c r="AB90" s="132"/>
      <c r="AC90" s="132"/>
      <c r="AD90" s="132"/>
      <c r="AE90" s="132"/>
      <c r="AF90" s="132"/>
      <c r="AG90" s="132"/>
      <c r="AH90" s="132"/>
      <c r="AI90" s="132"/>
      <c r="AJ90" s="423"/>
      <c r="AK90" s="423"/>
      <c r="AL90" s="423"/>
      <c r="AM90" s="423"/>
      <c r="AN90" s="423"/>
      <c r="AO90" s="423"/>
      <c r="AP90" s="423"/>
      <c r="AQ90" s="423"/>
      <c r="AR90" s="132"/>
      <c r="AS90" s="132"/>
      <c r="AT90" s="132"/>
      <c r="AU90" s="132"/>
      <c r="AV90" s="132"/>
      <c r="AW90" s="423"/>
      <c r="AX90" s="423"/>
      <c r="AY90" s="427"/>
      <c r="AZ90" s="415"/>
      <c r="BA90" s="109"/>
      <c r="BB90" s="109"/>
      <c r="BC90" s="633" t="str">
        <f t="shared" si="21"/>
        <v/>
      </c>
      <c r="BD90" s="438"/>
      <c r="BE90" s="633" t="str">
        <f t="shared" si="21"/>
        <v/>
      </c>
      <c r="BF90" s="438"/>
      <c r="BG90" s="633" t="str">
        <f t="shared" si="21"/>
        <v/>
      </c>
      <c r="BH90" s="438"/>
      <c r="BI90" s="633" t="str">
        <f t="shared" si="21"/>
        <v/>
      </c>
      <c r="BJ90" s="438"/>
      <c r="BK90" s="633" t="str">
        <f t="shared" si="21"/>
        <v/>
      </c>
      <c r="BL90" s="438"/>
      <c r="BM90" s="633" t="str">
        <f t="shared" si="21"/>
        <v/>
      </c>
      <c r="BN90" s="438"/>
      <c r="BO90" s="633" t="str">
        <f t="shared" si="21"/>
        <v/>
      </c>
      <c r="BP90" s="438"/>
      <c r="BQ90" s="633" t="str">
        <f t="shared" si="21"/>
        <v/>
      </c>
      <c r="BR90" s="438"/>
      <c r="BS90" s="633" t="str">
        <f t="shared" si="22"/>
        <v/>
      </c>
      <c r="BT90" s="438"/>
      <c r="BU90" s="633" t="str">
        <f t="shared" si="23"/>
        <v/>
      </c>
      <c r="BV90" s="438"/>
      <c r="BW90" s="633" t="str">
        <f t="shared" si="24"/>
        <v/>
      </c>
      <c r="BX90" s="438"/>
      <c r="BY90" s="633" t="str">
        <f t="shared" si="25"/>
        <v/>
      </c>
      <c r="BZ90" s="438"/>
      <c r="CA90" s="635"/>
      <c r="CB90" s="636" t="str">
        <f t="shared" si="26"/>
        <v/>
      </c>
      <c r="CC90" s="637" t="str">
        <f t="shared" si="26"/>
        <v/>
      </c>
      <c r="CD90" s="638" t="str">
        <f t="shared" si="28"/>
        <v/>
      </c>
      <c r="CE90" s="637" t="str">
        <f t="shared" si="28"/>
        <v/>
      </c>
      <c r="CF90" s="638" t="str">
        <f t="shared" si="28"/>
        <v/>
      </c>
      <c r="CG90" s="637" t="str">
        <f t="shared" si="28"/>
        <v/>
      </c>
      <c r="CH90" s="638" t="str">
        <f t="shared" si="28"/>
        <v/>
      </c>
      <c r="CI90" s="637" t="str">
        <f t="shared" si="28"/>
        <v/>
      </c>
      <c r="CJ90" s="638" t="str">
        <f t="shared" si="28"/>
        <v/>
      </c>
      <c r="CK90" s="637" t="str">
        <f t="shared" si="28"/>
        <v/>
      </c>
      <c r="CL90" s="638" t="str">
        <f t="shared" si="28"/>
        <v/>
      </c>
      <c r="CM90" s="637" t="str">
        <f t="shared" si="28"/>
        <v/>
      </c>
      <c r="CN90" s="638" t="str">
        <f t="shared" si="28"/>
        <v/>
      </c>
      <c r="CO90" s="637" t="str">
        <f t="shared" si="28"/>
        <v/>
      </c>
      <c r="CP90" s="638" t="str">
        <f t="shared" si="28"/>
        <v/>
      </c>
      <c r="CQ90" s="637" t="str">
        <f t="shared" si="28"/>
        <v/>
      </c>
      <c r="CR90" s="638" t="str">
        <f t="shared" si="28"/>
        <v/>
      </c>
      <c r="CS90" s="637" t="str">
        <f t="shared" si="27"/>
        <v/>
      </c>
      <c r="CT90" s="638" t="str">
        <f t="shared" si="27"/>
        <v/>
      </c>
      <c r="CU90" s="637" t="str">
        <f t="shared" si="27"/>
        <v/>
      </c>
      <c r="CV90" s="638" t="str">
        <f t="shared" si="27"/>
        <v/>
      </c>
      <c r="CW90" s="637" t="str">
        <f t="shared" si="27"/>
        <v/>
      </c>
    </row>
    <row r="91" spans="1:101" ht="18" customHeight="1">
      <c r="A91" s="135">
        <v>84</v>
      </c>
      <c r="B91" s="655"/>
      <c r="C91" s="133"/>
      <c r="D91" s="656"/>
      <c r="E91" s="414"/>
      <c r="F91" s="555"/>
      <c r="G91" s="300"/>
      <c r="H91" s="301"/>
      <c r="I91" s="300"/>
      <c r="J91" s="423"/>
      <c r="K91" s="423"/>
      <c r="L91" s="423"/>
      <c r="M91" s="423"/>
      <c r="N91" s="423"/>
      <c r="O91" s="132"/>
      <c r="P91" s="132"/>
      <c r="Q91" s="132"/>
      <c r="R91" s="132"/>
      <c r="S91" s="132"/>
      <c r="T91" s="426"/>
      <c r="U91" s="423"/>
      <c r="V91" s="423"/>
      <c r="W91" s="423"/>
      <c r="X91" s="423"/>
      <c r="Y91" s="426"/>
      <c r="Z91" s="423"/>
      <c r="AA91" s="423"/>
      <c r="AB91" s="132"/>
      <c r="AC91" s="132"/>
      <c r="AD91" s="132"/>
      <c r="AE91" s="132"/>
      <c r="AF91" s="132"/>
      <c r="AG91" s="132"/>
      <c r="AH91" s="132"/>
      <c r="AI91" s="132"/>
      <c r="AJ91" s="423"/>
      <c r="AK91" s="423"/>
      <c r="AL91" s="423"/>
      <c r="AM91" s="423"/>
      <c r="AN91" s="423"/>
      <c r="AO91" s="423"/>
      <c r="AP91" s="423"/>
      <c r="AQ91" s="423"/>
      <c r="AR91" s="132"/>
      <c r="AS91" s="132"/>
      <c r="AT91" s="132"/>
      <c r="AU91" s="132"/>
      <c r="AV91" s="132"/>
      <c r="AW91" s="423"/>
      <c r="AX91" s="423"/>
      <c r="AY91" s="427"/>
      <c r="AZ91" s="415"/>
      <c r="BA91" s="109"/>
      <c r="BB91" s="109"/>
      <c r="BC91" s="633" t="str">
        <f t="shared" si="21"/>
        <v/>
      </c>
      <c r="BD91" s="438"/>
      <c r="BE91" s="633" t="str">
        <f t="shared" si="21"/>
        <v/>
      </c>
      <c r="BF91" s="438"/>
      <c r="BG91" s="633" t="str">
        <f t="shared" si="21"/>
        <v/>
      </c>
      <c r="BH91" s="438"/>
      <c r="BI91" s="633" t="str">
        <f t="shared" si="21"/>
        <v/>
      </c>
      <c r="BJ91" s="438"/>
      <c r="BK91" s="633" t="str">
        <f t="shared" si="21"/>
        <v/>
      </c>
      <c r="BL91" s="438"/>
      <c r="BM91" s="633" t="str">
        <f t="shared" si="21"/>
        <v/>
      </c>
      <c r="BN91" s="438"/>
      <c r="BO91" s="633" t="str">
        <f t="shared" si="21"/>
        <v/>
      </c>
      <c r="BP91" s="438"/>
      <c r="BQ91" s="633" t="str">
        <f t="shared" si="21"/>
        <v/>
      </c>
      <c r="BR91" s="438"/>
      <c r="BS91" s="633" t="str">
        <f t="shared" si="22"/>
        <v/>
      </c>
      <c r="BT91" s="438"/>
      <c r="BU91" s="633" t="str">
        <f t="shared" si="23"/>
        <v/>
      </c>
      <c r="BV91" s="438"/>
      <c r="BW91" s="633" t="str">
        <f t="shared" si="24"/>
        <v/>
      </c>
      <c r="BX91" s="438"/>
      <c r="BY91" s="633" t="str">
        <f t="shared" si="25"/>
        <v/>
      </c>
      <c r="BZ91" s="438"/>
      <c r="CA91" s="635"/>
      <c r="CB91" s="636" t="str">
        <f t="shared" si="26"/>
        <v/>
      </c>
      <c r="CC91" s="637" t="str">
        <f t="shared" si="26"/>
        <v/>
      </c>
      <c r="CD91" s="638" t="str">
        <f t="shared" si="28"/>
        <v/>
      </c>
      <c r="CE91" s="637" t="str">
        <f t="shared" si="28"/>
        <v/>
      </c>
      <c r="CF91" s="638" t="str">
        <f t="shared" si="28"/>
        <v/>
      </c>
      <c r="CG91" s="637" t="str">
        <f t="shared" si="28"/>
        <v/>
      </c>
      <c r="CH91" s="638" t="str">
        <f t="shared" si="28"/>
        <v/>
      </c>
      <c r="CI91" s="637" t="str">
        <f t="shared" si="28"/>
        <v/>
      </c>
      <c r="CJ91" s="638" t="str">
        <f t="shared" si="28"/>
        <v/>
      </c>
      <c r="CK91" s="637" t="str">
        <f t="shared" si="28"/>
        <v/>
      </c>
      <c r="CL91" s="638" t="str">
        <f t="shared" si="28"/>
        <v/>
      </c>
      <c r="CM91" s="637" t="str">
        <f t="shared" si="28"/>
        <v/>
      </c>
      <c r="CN91" s="638" t="str">
        <f t="shared" si="28"/>
        <v/>
      </c>
      <c r="CO91" s="637" t="str">
        <f t="shared" si="28"/>
        <v/>
      </c>
      <c r="CP91" s="638" t="str">
        <f t="shared" si="28"/>
        <v/>
      </c>
      <c r="CQ91" s="637" t="str">
        <f t="shared" si="28"/>
        <v/>
      </c>
      <c r="CR91" s="638" t="str">
        <f t="shared" si="28"/>
        <v/>
      </c>
      <c r="CS91" s="637" t="str">
        <f t="shared" si="27"/>
        <v/>
      </c>
      <c r="CT91" s="638" t="str">
        <f t="shared" si="27"/>
        <v/>
      </c>
      <c r="CU91" s="637" t="str">
        <f t="shared" si="27"/>
        <v/>
      </c>
      <c r="CV91" s="638" t="str">
        <f t="shared" si="27"/>
        <v/>
      </c>
      <c r="CW91" s="637" t="str">
        <f t="shared" si="27"/>
        <v/>
      </c>
    </row>
    <row r="92" spans="1:101" ht="18" customHeight="1">
      <c r="A92" s="135">
        <v>85</v>
      </c>
      <c r="B92" s="655"/>
      <c r="C92" s="133"/>
      <c r="D92" s="656"/>
      <c r="E92" s="414"/>
      <c r="F92" s="555"/>
      <c r="G92" s="300"/>
      <c r="H92" s="301"/>
      <c r="I92" s="300"/>
      <c r="J92" s="423"/>
      <c r="K92" s="423"/>
      <c r="L92" s="423"/>
      <c r="M92" s="423"/>
      <c r="N92" s="423"/>
      <c r="O92" s="132"/>
      <c r="P92" s="132"/>
      <c r="Q92" s="132"/>
      <c r="R92" s="132"/>
      <c r="S92" s="132"/>
      <c r="T92" s="426"/>
      <c r="U92" s="423"/>
      <c r="V92" s="423"/>
      <c r="W92" s="423"/>
      <c r="X92" s="423"/>
      <c r="Y92" s="426"/>
      <c r="Z92" s="423"/>
      <c r="AA92" s="423"/>
      <c r="AB92" s="132"/>
      <c r="AC92" s="132"/>
      <c r="AD92" s="132"/>
      <c r="AE92" s="132"/>
      <c r="AF92" s="132"/>
      <c r="AG92" s="132"/>
      <c r="AH92" s="132"/>
      <c r="AI92" s="132"/>
      <c r="AJ92" s="423"/>
      <c r="AK92" s="423"/>
      <c r="AL92" s="423"/>
      <c r="AM92" s="423"/>
      <c r="AN92" s="423"/>
      <c r="AO92" s="423"/>
      <c r="AP92" s="423"/>
      <c r="AQ92" s="423"/>
      <c r="AR92" s="132"/>
      <c r="AS92" s="132"/>
      <c r="AT92" s="132"/>
      <c r="AU92" s="132"/>
      <c r="AV92" s="132"/>
      <c r="AW92" s="423"/>
      <c r="AX92" s="423"/>
      <c r="AY92" s="427"/>
      <c r="AZ92" s="415"/>
      <c r="BA92" s="109"/>
      <c r="BB92" s="109"/>
      <c r="BC92" s="633" t="str">
        <f t="shared" si="21"/>
        <v/>
      </c>
      <c r="BD92" s="438"/>
      <c r="BE92" s="633" t="str">
        <f t="shared" si="21"/>
        <v/>
      </c>
      <c r="BF92" s="438"/>
      <c r="BG92" s="633" t="str">
        <f t="shared" si="21"/>
        <v/>
      </c>
      <c r="BH92" s="438"/>
      <c r="BI92" s="633" t="str">
        <f t="shared" si="21"/>
        <v/>
      </c>
      <c r="BJ92" s="438"/>
      <c r="BK92" s="633" t="str">
        <f t="shared" si="21"/>
        <v/>
      </c>
      <c r="BL92" s="438"/>
      <c r="BM92" s="633" t="str">
        <f t="shared" si="21"/>
        <v/>
      </c>
      <c r="BN92" s="438"/>
      <c r="BO92" s="633" t="str">
        <f t="shared" si="21"/>
        <v/>
      </c>
      <c r="BP92" s="438"/>
      <c r="BQ92" s="633" t="str">
        <f t="shared" si="21"/>
        <v/>
      </c>
      <c r="BR92" s="438"/>
      <c r="BS92" s="633" t="str">
        <f t="shared" si="22"/>
        <v/>
      </c>
      <c r="BT92" s="438"/>
      <c r="BU92" s="633" t="str">
        <f t="shared" si="23"/>
        <v/>
      </c>
      <c r="BV92" s="438"/>
      <c r="BW92" s="633" t="str">
        <f t="shared" si="24"/>
        <v/>
      </c>
      <c r="BX92" s="438"/>
      <c r="BY92" s="633" t="str">
        <f t="shared" si="25"/>
        <v/>
      </c>
      <c r="BZ92" s="438"/>
      <c r="CA92" s="635"/>
      <c r="CB92" s="636" t="str">
        <f t="shared" si="26"/>
        <v/>
      </c>
      <c r="CC92" s="637" t="str">
        <f t="shared" si="26"/>
        <v/>
      </c>
      <c r="CD92" s="638" t="str">
        <f t="shared" si="28"/>
        <v/>
      </c>
      <c r="CE92" s="637" t="str">
        <f t="shared" si="28"/>
        <v/>
      </c>
      <c r="CF92" s="638" t="str">
        <f t="shared" si="28"/>
        <v/>
      </c>
      <c r="CG92" s="637" t="str">
        <f t="shared" si="28"/>
        <v/>
      </c>
      <c r="CH92" s="638" t="str">
        <f t="shared" si="28"/>
        <v/>
      </c>
      <c r="CI92" s="637" t="str">
        <f t="shared" si="28"/>
        <v/>
      </c>
      <c r="CJ92" s="638" t="str">
        <f t="shared" si="28"/>
        <v/>
      </c>
      <c r="CK92" s="637" t="str">
        <f t="shared" si="28"/>
        <v/>
      </c>
      <c r="CL92" s="638" t="str">
        <f t="shared" si="28"/>
        <v/>
      </c>
      <c r="CM92" s="637" t="str">
        <f t="shared" si="28"/>
        <v/>
      </c>
      <c r="CN92" s="638" t="str">
        <f t="shared" si="28"/>
        <v/>
      </c>
      <c r="CO92" s="637" t="str">
        <f t="shared" si="28"/>
        <v/>
      </c>
      <c r="CP92" s="638" t="str">
        <f t="shared" si="28"/>
        <v/>
      </c>
      <c r="CQ92" s="637" t="str">
        <f t="shared" si="28"/>
        <v/>
      </c>
      <c r="CR92" s="638" t="str">
        <f t="shared" si="28"/>
        <v/>
      </c>
      <c r="CS92" s="637" t="str">
        <f t="shared" si="27"/>
        <v/>
      </c>
      <c r="CT92" s="638" t="str">
        <f t="shared" si="27"/>
        <v/>
      </c>
      <c r="CU92" s="637" t="str">
        <f t="shared" si="27"/>
        <v/>
      </c>
      <c r="CV92" s="638" t="str">
        <f t="shared" si="27"/>
        <v/>
      </c>
      <c r="CW92" s="637" t="str">
        <f t="shared" si="27"/>
        <v/>
      </c>
    </row>
    <row r="93" spans="1:101" ht="18" customHeight="1">
      <c r="A93" s="135">
        <v>86</v>
      </c>
      <c r="B93" s="655"/>
      <c r="C93" s="133"/>
      <c r="D93" s="656"/>
      <c r="E93" s="414"/>
      <c r="F93" s="555"/>
      <c r="G93" s="300"/>
      <c r="H93" s="301"/>
      <c r="I93" s="300"/>
      <c r="J93" s="423"/>
      <c r="K93" s="423"/>
      <c r="L93" s="423"/>
      <c r="M93" s="423"/>
      <c r="N93" s="423"/>
      <c r="O93" s="132"/>
      <c r="P93" s="132"/>
      <c r="Q93" s="132"/>
      <c r="R93" s="132"/>
      <c r="S93" s="132"/>
      <c r="T93" s="426"/>
      <c r="U93" s="423"/>
      <c r="V93" s="423"/>
      <c r="W93" s="423"/>
      <c r="X93" s="423"/>
      <c r="Y93" s="426"/>
      <c r="Z93" s="423"/>
      <c r="AA93" s="423"/>
      <c r="AB93" s="132"/>
      <c r="AC93" s="132"/>
      <c r="AD93" s="132"/>
      <c r="AE93" s="132"/>
      <c r="AF93" s="132"/>
      <c r="AG93" s="132"/>
      <c r="AH93" s="132"/>
      <c r="AI93" s="132"/>
      <c r="AJ93" s="423"/>
      <c r="AK93" s="423"/>
      <c r="AL93" s="423"/>
      <c r="AM93" s="423"/>
      <c r="AN93" s="423"/>
      <c r="AO93" s="423"/>
      <c r="AP93" s="423"/>
      <c r="AQ93" s="423"/>
      <c r="AR93" s="132"/>
      <c r="AS93" s="132"/>
      <c r="AT93" s="132"/>
      <c r="AU93" s="132"/>
      <c r="AV93" s="132"/>
      <c r="AW93" s="423"/>
      <c r="AX93" s="423"/>
      <c r="AY93" s="427"/>
      <c r="AZ93" s="415"/>
      <c r="BA93" s="109"/>
      <c r="BB93" s="109"/>
      <c r="BC93" s="633" t="str">
        <f t="shared" si="21"/>
        <v/>
      </c>
      <c r="BD93" s="438"/>
      <c r="BE93" s="633" t="str">
        <f t="shared" si="21"/>
        <v/>
      </c>
      <c r="BF93" s="438"/>
      <c r="BG93" s="633" t="str">
        <f t="shared" si="21"/>
        <v/>
      </c>
      <c r="BH93" s="438"/>
      <c r="BI93" s="633" t="str">
        <f t="shared" si="21"/>
        <v/>
      </c>
      <c r="BJ93" s="438"/>
      <c r="BK93" s="633" t="str">
        <f t="shared" si="21"/>
        <v/>
      </c>
      <c r="BL93" s="438"/>
      <c r="BM93" s="633" t="str">
        <f t="shared" si="21"/>
        <v/>
      </c>
      <c r="BN93" s="438"/>
      <c r="BO93" s="633" t="str">
        <f t="shared" si="21"/>
        <v/>
      </c>
      <c r="BP93" s="438"/>
      <c r="BQ93" s="633" t="str">
        <f t="shared" si="21"/>
        <v/>
      </c>
      <c r="BR93" s="438"/>
      <c r="BS93" s="633" t="str">
        <f t="shared" si="22"/>
        <v/>
      </c>
      <c r="BT93" s="438"/>
      <c r="BU93" s="633" t="str">
        <f t="shared" si="23"/>
        <v/>
      </c>
      <c r="BV93" s="438"/>
      <c r="BW93" s="633" t="str">
        <f t="shared" si="24"/>
        <v/>
      </c>
      <c r="BX93" s="438"/>
      <c r="BY93" s="633" t="str">
        <f t="shared" si="25"/>
        <v/>
      </c>
      <c r="BZ93" s="438"/>
      <c r="CA93" s="635"/>
      <c r="CB93" s="636" t="str">
        <f t="shared" si="26"/>
        <v/>
      </c>
      <c r="CC93" s="637" t="str">
        <f t="shared" si="26"/>
        <v/>
      </c>
      <c r="CD93" s="638" t="str">
        <f t="shared" si="28"/>
        <v/>
      </c>
      <c r="CE93" s="637" t="str">
        <f t="shared" si="28"/>
        <v/>
      </c>
      <c r="CF93" s="638" t="str">
        <f t="shared" si="28"/>
        <v/>
      </c>
      <c r="CG93" s="637" t="str">
        <f t="shared" si="28"/>
        <v/>
      </c>
      <c r="CH93" s="638" t="str">
        <f t="shared" si="28"/>
        <v/>
      </c>
      <c r="CI93" s="637" t="str">
        <f t="shared" si="28"/>
        <v/>
      </c>
      <c r="CJ93" s="638" t="str">
        <f t="shared" si="28"/>
        <v/>
      </c>
      <c r="CK93" s="637" t="str">
        <f t="shared" si="28"/>
        <v/>
      </c>
      <c r="CL93" s="638" t="str">
        <f t="shared" si="28"/>
        <v/>
      </c>
      <c r="CM93" s="637" t="str">
        <f t="shared" si="28"/>
        <v/>
      </c>
      <c r="CN93" s="638" t="str">
        <f t="shared" si="28"/>
        <v/>
      </c>
      <c r="CO93" s="637" t="str">
        <f t="shared" si="28"/>
        <v/>
      </c>
      <c r="CP93" s="638" t="str">
        <f t="shared" si="28"/>
        <v/>
      </c>
      <c r="CQ93" s="637" t="str">
        <f t="shared" si="28"/>
        <v/>
      </c>
      <c r="CR93" s="638" t="str">
        <f t="shared" si="28"/>
        <v/>
      </c>
      <c r="CS93" s="637" t="str">
        <f t="shared" si="27"/>
        <v/>
      </c>
      <c r="CT93" s="638" t="str">
        <f t="shared" si="27"/>
        <v/>
      </c>
      <c r="CU93" s="637" t="str">
        <f t="shared" si="27"/>
        <v/>
      </c>
      <c r="CV93" s="638" t="str">
        <f t="shared" si="27"/>
        <v/>
      </c>
      <c r="CW93" s="637" t="str">
        <f t="shared" si="27"/>
        <v/>
      </c>
    </row>
    <row r="94" spans="1:101" ht="18" customHeight="1">
      <c r="A94" s="135">
        <v>87</v>
      </c>
      <c r="B94" s="655"/>
      <c r="C94" s="133"/>
      <c r="D94" s="656"/>
      <c r="E94" s="414"/>
      <c r="F94" s="555"/>
      <c r="G94" s="300"/>
      <c r="H94" s="301"/>
      <c r="I94" s="300"/>
      <c r="J94" s="423"/>
      <c r="K94" s="423"/>
      <c r="L94" s="423"/>
      <c r="M94" s="423"/>
      <c r="N94" s="423"/>
      <c r="O94" s="132"/>
      <c r="P94" s="132"/>
      <c r="Q94" s="132"/>
      <c r="R94" s="132"/>
      <c r="S94" s="132"/>
      <c r="T94" s="426"/>
      <c r="U94" s="423"/>
      <c r="V94" s="423"/>
      <c r="W94" s="423"/>
      <c r="X94" s="423"/>
      <c r="Y94" s="426"/>
      <c r="Z94" s="423"/>
      <c r="AA94" s="423"/>
      <c r="AB94" s="132"/>
      <c r="AC94" s="132"/>
      <c r="AD94" s="132"/>
      <c r="AE94" s="132"/>
      <c r="AF94" s="132"/>
      <c r="AG94" s="132"/>
      <c r="AH94" s="132"/>
      <c r="AI94" s="132"/>
      <c r="AJ94" s="423"/>
      <c r="AK94" s="423"/>
      <c r="AL94" s="423"/>
      <c r="AM94" s="423"/>
      <c r="AN94" s="423"/>
      <c r="AO94" s="423"/>
      <c r="AP94" s="423"/>
      <c r="AQ94" s="423"/>
      <c r="AR94" s="132"/>
      <c r="AS94" s="132"/>
      <c r="AT94" s="132"/>
      <c r="AU94" s="132"/>
      <c r="AV94" s="132"/>
      <c r="AW94" s="423"/>
      <c r="AX94" s="423"/>
      <c r="AY94" s="427"/>
      <c r="AZ94" s="415"/>
      <c r="BA94" s="109"/>
      <c r="BB94" s="109"/>
      <c r="BC94" s="633" t="str">
        <f t="shared" si="21"/>
        <v/>
      </c>
      <c r="BD94" s="438"/>
      <c r="BE94" s="633" t="str">
        <f t="shared" si="21"/>
        <v/>
      </c>
      <c r="BF94" s="438"/>
      <c r="BG94" s="633" t="str">
        <f t="shared" si="21"/>
        <v/>
      </c>
      <c r="BH94" s="438"/>
      <c r="BI94" s="633" t="str">
        <f t="shared" si="21"/>
        <v/>
      </c>
      <c r="BJ94" s="438"/>
      <c r="BK94" s="633" t="str">
        <f t="shared" si="21"/>
        <v/>
      </c>
      <c r="BL94" s="438"/>
      <c r="BM94" s="633" t="str">
        <f t="shared" si="21"/>
        <v/>
      </c>
      <c r="BN94" s="438"/>
      <c r="BO94" s="633" t="str">
        <f t="shared" si="21"/>
        <v/>
      </c>
      <c r="BP94" s="438"/>
      <c r="BQ94" s="633" t="str">
        <f t="shared" si="21"/>
        <v/>
      </c>
      <c r="BR94" s="438"/>
      <c r="BS94" s="633" t="str">
        <f t="shared" si="22"/>
        <v/>
      </c>
      <c r="BT94" s="438"/>
      <c r="BU94" s="633" t="str">
        <f t="shared" si="23"/>
        <v/>
      </c>
      <c r="BV94" s="438"/>
      <c r="BW94" s="633" t="str">
        <f t="shared" si="24"/>
        <v/>
      </c>
      <c r="BX94" s="438"/>
      <c r="BY94" s="633" t="str">
        <f t="shared" si="25"/>
        <v/>
      </c>
      <c r="BZ94" s="438"/>
      <c r="CA94" s="635"/>
      <c r="CB94" s="636" t="str">
        <f t="shared" si="26"/>
        <v/>
      </c>
      <c r="CC94" s="637" t="str">
        <f t="shared" si="26"/>
        <v/>
      </c>
      <c r="CD94" s="638" t="str">
        <f t="shared" si="28"/>
        <v/>
      </c>
      <c r="CE94" s="637" t="str">
        <f t="shared" si="28"/>
        <v/>
      </c>
      <c r="CF94" s="638" t="str">
        <f t="shared" si="28"/>
        <v/>
      </c>
      <c r="CG94" s="637" t="str">
        <f t="shared" si="28"/>
        <v/>
      </c>
      <c r="CH94" s="638" t="str">
        <f t="shared" si="28"/>
        <v/>
      </c>
      <c r="CI94" s="637" t="str">
        <f t="shared" si="28"/>
        <v/>
      </c>
      <c r="CJ94" s="638" t="str">
        <f t="shared" si="28"/>
        <v/>
      </c>
      <c r="CK94" s="637" t="str">
        <f t="shared" si="28"/>
        <v/>
      </c>
      <c r="CL94" s="638" t="str">
        <f t="shared" si="28"/>
        <v/>
      </c>
      <c r="CM94" s="637" t="str">
        <f t="shared" si="28"/>
        <v/>
      </c>
      <c r="CN94" s="638" t="str">
        <f t="shared" si="28"/>
        <v/>
      </c>
      <c r="CO94" s="637" t="str">
        <f t="shared" si="28"/>
        <v/>
      </c>
      <c r="CP94" s="638" t="str">
        <f t="shared" si="28"/>
        <v/>
      </c>
      <c r="CQ94" s="637" t="str">
        <f t="shared" si="28"/>
        <v/>
      </c>
      <c r="CR94" s="638" t="str">
        <f t="shared" si="28"/>
        <v/>
      </c>
      <c r="CS94" s="637" t="str">
        <f t="shared" si="27"/>
        <v/>
      </c>
      <c r="CT94" s="638" t="str">
        <f t="shared" si="27"/>
        <v/>
      </c>
      <c r="CU94" s="637" t="str">
        <f t="shared" si="27"/>
        <v/>
      </c>
      <c r="CV94" s="638" t="str">
        <f t="shared" si="27"/>
        <v/>
      </c>
      <c r="CW94" s="637" t="str">
        <f t="shared" si="27"/>
        <v/>
      </c>
    </row>
    <row r="95" spans="1:101" ht="18" customHeight="1">
      <c r="A95" s="135">
        <v>88</v>
      </c>
      <c r="B95" s="655"/>
      <c r="C95" s="133"/>
      <c r="D95" s="656"/>
      <c r="E95" s="414"/>
      <c r="F95" s="555"/>
      <c r="G95" s="300"/>
      <c r="H95" s="301"/>
      <c r="I95" s="300"/>
      <c r="J95" s="423"/>
      <c r="K95" s="423"/>
      <c r="L95" s="423"/>
      <c r="M95" s="423"/>
      <c r="N95" s="423"/>
      <c r="O95" s="132"/>
      <c r="P95" s="132"/>
      <c r="Q95" s="132"/>
      <c r="R95" s="132"/>
      <c r="S95" s="132"/>
      <c r="T95" s="426"/>
      <c r="U95" s="423"/>
      <c r="V95" s="423"/>
      <c r="W95" s="423"/>
      <c r="X95" s="423"/>
      <c r="Y95" s="426"/>
      <c r="Z95" s="423"/>
      <c r="AA95" s="423"/>
      <c r="AB95" s="132"/>
      <c r="AC95" s="132"/>
      <c r="AD95" s="132"/>
      <c r="AE95" s="132"/>
      <c r="AF95" s="132"/>
      <c r="AG95" s="132"/>
      <c r="AH95" s="132"/>
      <c r="AI95" s="132"/>
      <c r="AJ95" s="423"/>
      <c r="AK95" s="423"/>
      <c r="AL95" s="423"/>
      <c r="AM95" s="423"/>
      <c r="AN95" s="423"/>
      <c r="AO95" s="423"/>
      <c r="AP95" s="423"/>
      <c r="AQ95" s="423"/>
      <c r="AR95" s="132"/>
      <c r="AS95" s="132"/>
      <c r="AT95" s="132"/>
      <c r="AU95" s="132"/>
      <c r="AV95" s="132"/>
      <c r="AW95" s="423"/>
      <c r="AX95" s="423"/>
      <c r="AY95" s="427"/>
      <c r="AZ95" s="415"/>
      <c r="BA95" s="109"/>
      <c r="BB95" s="109"/>
      <c r="BC95" s="633" t="str">
        <f t="shared" si="21"/>
        <v/>
      </c>
      <c r="BD95" s="438"/>
      <c r="BE95" s="633" t="str">
        <f t="shared" si="21"/>
        <v/>
      </c>
      <c r="BF95" s="438"/>
      <c r="BG95" s="633" t="str">
        <f t="shared" si="21"/>
        <v/>
      </c>
      <c r="BH95" s="438"/>
      <c r="BI95" s="633" t="str">
        <f t="shared" si="21"/>
        <v/>
      </c>
      <c r="BJ95" s="438"/>
      <c r="BK95" s="633" t="str">
        <f t="shared" si="21"/>
        <v/>
      </c>
      <c r="BL95" s="438"/>
      <c r="BM95" s="633" t="str">
        <f t="shared" si="21"/>
        <v/>
      </c>
      <c r="BN95" s="438"/>
      <c r="BO95" s="633" t="str">
        <f t="shared" si="21"/>
        <v/>
      </c>
      <c r="BP95" s="438"/>
      <c r="BQ95" s="633" t="str">
        <f t="shared" si="21"/>
        <v/>
      </c>
      <c r="BR95" s="438"/>
      <c r="BS95" s="633" t="str">
        <f t="shared" si="22"/>
        <v/>
      </c>
      <c r="BT95" s="438"/>
      <c r="BU95" s="633" t="str">
        <f t="shared" si="23"/>
        <v/>
      </c>
      <c r="BV95" s="438"/>
      <c r="BW95" s="633" t="str">
        <f t="shared" si="24"/>
        <v/>
      </c>
      <c r="BX95" s="438"/>
      <c r="BY95" s="633" t="str">
        <f t="shared" si="25"/>
        <v/>
      </c>
      <c r="BZ95" s="438"/>
      <c r="CA95" s="635"/>
      <c r="CB95" s="636" t="str">
        <f t="shared" si="26"/>
        <v/>
      </c>
      <c r="CC95" s="637" t="str">
        <f t="shared" si="26"/>
        <v/>
      </c>
      <c r="CD95" s="638" t="str">
        <f t="shared" si="28"/>
        <v/>
      </c>
      <c r="CE95" s="637" t="str">
        <f t="shared" si="28"/>
        <v/>
      </c>
      <c r="CF95" s="638" t="str">
        <f t="shared" si="28"/>
        <v/>
      </c>
      <c r="CG95" s="637" t="str">
        <f t="shared" si="28"/>
        <v/>
      </c>
      <c r="CH95" s="638" t="str">
        <f t="shared" si="28"/>
        <v/>
      </c>
      <c r="CI95" s="637" t="str">
        <f t="shared" si="28"/>
        <v/>
      </c>
      <c r="CJ95" s="638" t="str">
        <f t="shared" si="28"/>
        <v/>
      </c>
      <c r="CK95" s="637" t="str">
        <f t="shared" si="28"/>
        <v/>
      </c>
      <c r="CL95" s="638" t="str">
        <f t="shared" si="28"/>
        <v/>
      </c>
      <c r="CM95" s="637" t="str">
        <f t="shared" si="28"/>
        <v/>
      </c>
      <c r="CN95" s="638" t="str">
        <f t="shared" si="28"/>
        <v/>
      </c>
      <c r="CO95" s="637" t="str">
        <f t="shared" si="28"/>
        <v/>
      </c>
      <c r="CP95" s="638" t="str">
        <f t="shared" si="28"/>
        <v/>
      </c>
      <c r="CQ95" s="637" t="str">
        <f t="shared" si="28"/>
        <v/>
      </c>
      <c r="CR95" s="638" t="str">
        <f t="shared" si="28"/>
        <v/>
      </c>
      <c r="CS95" s="637" t="str">
        <f t="shared" si="27"/>
        <v/>
      </c>
      <c r="CT95" s="638" t="str">
        <f t="shared" si="27"/>
        <v/>
      </c>
      <c r="CU95" s="637" t="str">
        <f t="shared" si="27"/>
        <v/>
      </c>
      <c r="CV95" s="638" t="str">
        <f t="shared" si="27"/>
        <v/>
      </c>
      <c r="CW95" s="637" t="str">
        <f t="shared" si="27"/>
        <v/>
      </c>
    </row>
    <row r="96" spans="1:101" ht="18" customHeight="1">
      <c r="A96" s="135">
        <v>89</v>
      </c>
      <c r="B96" s="655"/>
      <c r="C96" s="133"/>
      <c r="D96" s="656"/>
      <c r="E96" s="414"/>
      <c r="F96" s="555"/>
      <c r="G96" s="300"/>
      <c r="H96" s="301"/>
      <c r="I96" s="300"/>
      <c r="J96" s="423"/>
      <c r="K96" s="423"/>
      <c r="L96" s="423"/>
      <c r="M96" s="423"/>
      <c r="N96" s="423"/>
      <c r="O96" s="132"/>
      <c r="P96" s="132"/>
      <c r="Q96" s="132"/>
      <c r="R96" s="132"/>
      <c r="S96" s="132"/>
      <c r="T96" s="426"/>
      <c r="U96" s="423"/>
      <c r="V96" s="423"/>
      <c r="W96" s="423"/>
      <c r="X96" s="423"/>
      <c r="Y96" s="426"/>
      <c r="Z96" s="423"/>
      <c r="AA96" s="423"/>
      <c r="AB96" s="132"/>
      <c r="AC96" s="132"/>
      <c r="AD96" s="132"/>
      <c r="AE96" s="132"/>
      <c r="AF96" s="132"/>
      <c r="AG96" s="132"/>
      <c r="AH96" s="132"/>
      <c r="AI96" s="132"/>
      <c r="AJ96" s="423"/>
      <c r="AK96" s="423"/>
      <c r="AL96" s="423"/>
      <c r="AM96" s="423"/>
      <c r="AN96" s="423"/>
      <c r="AO96" s="423"/>
      <c r="AP96" s="423"/>
      <c r="AQ96" s="423"/>
      <c r="AR96" s="132"/>
      <c r="AS96" s="132"/>
      <c r="AT96" s="132"/>
      <c r="AU96" s="132"/>
      <c r="AV96" s="132"/>
      <c r="AW96" s="423"/>
      <c r="AX96" s="423"/>
      <c r="AY96" s="427"/>
      <c r="AZ96" s="415"/>
      <c r="BA96" s="109"/>
      <c r="BB96" s="109"/>
      <c r="BC96" s="633" t="str">
        <f t="shared" si="21"/>
        <v/>
      </c>
      <c r="BD96" s="438"/>
      <c r="BE96" s="633" t="str">
        <f t="shared" si="21"/>
        <v/>
      </c>
      <c r="BF96" s="438"/>
      <c r="BG96" s="633" t="str">
        <f t="shared" si="21"/>
        <v/>
      </c>
      <c r="BH96" s="438"/>
      <c r="BI96" s="633" t="str">
        <f t="shared" si="21"/>
        <v/>
      </c>
      <c r="BJ96" s="438"/>
      <c r="BK96" s="633" t="str">
        <f t="shared" si="21"/>
        <v/>
      </c>
      <c r="BL96" s="438"/>
      <c r="BM96" s="633" t="str">
        <f t="shared" si="21"/>
        <v/>
      </c>
      <c r="BN96" s="438"/>
      <c r="BO96" s="633" t="str">
        <f t="shared" si="21"/>
        <v/>
      </c>
      <c r="BP96" s="438"/>
      <c r="BQ96" s="633" t="str">
        <f t="shared" si="21"/>
        <v/>
      </c>
      <c r="BR96" s="438"/>
      <c r="BS96" s="633" t="str">
        <f t="shared" si="22"/>
        <v/>
      </c>
      <c r="BT96" s="438"/>
      <c r="BU96" s="633" t="str">
        <f t="shared" si="23"/>
        <v/>
      </c>
      <c r="BV96" s="438"/>
      <c r="BW96" s="633" t="str">
        <f t="shared" si="24"/>
        <v/>
      </c>
      <c r="BX96" s="438"/>
      <c r="BY96" s="633" t="str">
        <f t="shared" si="25"/>
        <v/>
      </c>
      <c r="BZ96" s="438"/>
      <c r="CA96" s="635"/>
      <c r="CB96" s="636" t="str">
        <f t="shared" si="26"/>
        <v/>
      </c>
      <c r="CC96" s="637" t="str">
        <f t="shared" si="26"/>
        <v/>
      </c>
      <c r="CD96" s="638" t="str">
        <f t="shared" si="28"/>
        <v/>
      </c>
      <c r="CE96" s="637" t="str">
        <f t="shared" si="28"/>
        <v/>
      </c>
      <c r="CF96" s="638" t="str">
        <f t="shared" si="28"/>
        <v/>
      </c>
      <c r="CG96" s="637" t="str">
        <f t="shared" si="28"/>
        <v/>
      </c>
      <c r="CH96" s="638" t="str">
        <f t="shared" si="28"/>
        <v/>
      </c>
      <c r="CI96" s="637" t="str">
        <f t="shared" si="28"/>
        <v/>
      </c>
      <c r="CJ96" s="638" t="str">
        <f t="shared" si="28"/>
        <v/>
      </c>
      <c r="CK96" s="637" t="str">
        <f t="shared" si="28"/>
        <v/>
      </c>
      <c r="CL96" s="638" t="str">
        <f t="shared" si="28"/>
        <v/>
      </c>
      <c r="CM96" s="637" t="str">
        <f t="shared" si="28"/>
        <v/>
      </c>
      <c r="CN96" s="638" t="str">
        <f t="shared" si="28"/>
        <v/>
      </c>
      <c r="CO96" s="637" t="str">
        <f t="shared" si="28"/>
        <v/>
      </c>
      <c r="CP96" s="638" t="str">
        <f t="shared" si="28"/>
        <v/>
      </c>
      <c r="CQ96" s="637" t="str">
        <f t="shared" si="28"/>
        <v/>
      </c>
      <c r="CR96" s="638" t="str">
        <f t="shared" si="28"/>
        <v/>
      </c>
      <c r="CS96" s="637" t="str">
        <f t="shared" si="27"/>
        <v/>
      </c>
      <c r="CT96" s="638" t="str">
        <f t="shared" si="27"/>
        <v/>
      </c>
      <c r="CU96" s="637" t="str">
        <f t="shared" si="27"/>
        <v/>
      </c>
      <c r="CV96" s="638" t="str">
        <f t="shared" si="27"/>
        <v/>
      </c>
      <c r="CW96" s="637" t="str">
        <f t="shared" si="27"/>
        <v/>
      </c>
    </row>
    <row r="97" spans="1:101" ht="18" customHeight="1">
      <c r="A97" s="135">
        <v>90</v>
      </c>
      <c r="B97" s="655"/>
      <c r="C97" s="133"/>
      <c r="D97" s="656"/>
      <c r="E97" s="414"/>
      <c r="F97" s="555"/>
      <c r="G97" s="300"/>
      <c r="H97" s="301"/>
      <c r="I97" s="300"/>
      <c r="J97" s="423"/>
      <c r="K97" s="423"/>
      <c r="L97" s="423"/>
      <c r="M97" s="423"/>
      <c r="N97" s="423"/>
      <c r="O97" s="132"/>
      <c r="P97" s="132"/>
      <c r="Q97" s="132"/>
      <c r="R97" s="132"/>
      <c r="S97" s="132"/>
      <c r="T97" s="426"/>
      <c r="U97" s="423"/>
      <c r="V97" s="423"/>
      <c r="W97" s="423"/>
      <c r="X97" s="423"/>
      <c r="Y97" s="426"/>
      <c r="Z97" s="423"/>
      <c r="AA97" s="423"/>
      <c r="AB97" s="132"/>
      <c r="AC97" s="132"/>
      <c r="AD97" s="132"/>
      <c r="AE97" s="132"/>
      <c r="AF97" s="132"/>
      <c r="AG97" s="132"/>
      <c r="AH97" s="132"/>
      <c r="AI97" s="132"/>
      <c r="AJ97" s="423"/>
      <c r="AK97" s="423"/>
      <c r="AL97" s="423"/>
      <c r="AM97" s="423"/>
      <c r="AN97" s="423"/>
      <c r="AO97" s="423"/>
      <c r="AP97" s="423"/>
      <c r="AQ97" s="423"/>
      <c r="AR97" s="132"/>
      <c r="AS97" s="132"/>
      <c r="AT97" s="132"/>
      <c r="AU97" s="132"/>
      <c r="AV97" s="132"/>
      <c r="AW97" s="423"/>
      <c r="AX97" s="423"/>
      <c r="AY97" s="427"/>
      <c r="AZ97" s="415"/>
      <c r="BA97" s="109"/>
      <c r="BB97" s="109"/>
      <c r="BC97" s="633" t="str">
        <f t="shared" si="21"/>
        <v/>
      </c>
      <c r="BD97" s="438"/>
      <c r="BE97" s="633" t="str">
        <f t="shared" si="21"/>
        <v/>
      </c>
      <c r="BF97" s="438"/>
      <c r="BG97" s="633" t="str">
        <f t="shared" si="21"/>
        <v/>
      </c>
      <c r="BH97" s="438"/>
      <c r="BI97" s="633" t="str">
        <f t="shared" si="21"/>
        <v/>
      </c>
      <c r="BJ97" s="438"/>
      <c r="BK97" s="633" t="str">
        <f t="shared" si="21"/>
        <v/>
      </c>
      <c r="BL97" s="438"/>
      <c r="BM97" s="633" t="str">
        <f t="shared" si="21"/>
        <v/>
      </c>
      <c r="BN97" s="438"/>
      <c r="BO97" s="633" t="str">
        <f t="shared" si="21"/>
        <v/>
      </c>
      <c r="BP97" s="438"/>
      <c r="BQ97" s="633" t="str">
        <f t="shared" si="21"/>
        <v/>
      </c>
      <c r="BR97" s="438"/>
      <c r="BS97" s="633" t="str">
        <f t="shared" si="22"/>
        <v/>
      </c>
      <c r="BT97" s="438"/>
      <c r="BU97" s="633" t="str">
        <f t="shared" si="23"/>
        <v/>
      </c>
      <c r="BV97" s="438"/>
      <c r="BW97" s="633" t="str">
        <f t="shared" si="24"/>
        <v/>
      </c>
      <c r="BX97" s="438"/>
      <c r="BY97" s="633" t="str">
        <f t="shared" si="25"/>
        <v/>
      </c>
      <c r="BZ97" s="438"/>
      <c r="CA97" s="635"/>
      <c r="CB97" s="636" t="str">
        <f t="shared" si="26"/>
        <v/>
      </c>
      <c r="CC97" s="637" t="str">
        <f t="shared" si="26"/>
        <v/>
      </c>
      <c r="CD97" s="638" t="str">
        <f t="shared" si="28"/>
        <v/>
      </c>
      <c r="CE97" s="637" t="str">
        <f t="shared" si="28"/>
        <v/>
      </c>
      <c r="CF97" s="638" t="str">
        <f t="shared" si="28"/>
        <v/>
      </c>
      <c r="CG97" s="637" t="str">
        <f t="shared" si="28"/>
        <v/>
      </c>
      <c r="CH97" s="638" t="str">
        <f t="shared" si="28"/>
        <v/>
      </c>
      <c r="CI97" s="637" t="str">
        <f t="shared" si="28"/>
        <v/>
      </c>
      <c r="CJ97" s="638" t="str">
        <f t="shared" si="28"/>
        <v/>
      </c>
      <c r="CK97" s="637" t="str">
        <f t="shared" si="28"/>
        <v/>
      </c>
      <c r="CL97" s="638" t="str">
        <f t="shared" si="28"/>
        <v/>
      </c>
      <c r="CM97" s="637" t="str">
        <f t="shared" si="28"/>
        <v/>
      </c>
      <c r="CN97" s="638" t="str">
        <f t="shared" si="28"/>
        <v/>
      </c>
      <c r="CO97" s="637" t="str">
        <f t="shared" si="28"/>
        <v/>
      </c>
      <c r="CP97" s="638" t="str">
        <f t="shared" si="28"/>
        <v/>
      </c>
      <c r="CQ97" s="637" t="str">
        <f t="shared" si="28"/>
        <v/>
      </c>
      <c r="CR97" s="638" t="str">
        <f t="shared" si="28"/>
        <v/>
      </c>
      <c r="CS97" s="637" t="str">
        <f t="shared" si="27"/>
        <v/>
      </c>
      <c r="CT97" s="638" t="str">
        <f t="shared" si="27"/>
        <v/>
      </c>
      <c r="CU97" s="637" t="str">
        <f t="shared" si="27"/>
        <v/>
      </c>
      <c r="CV97" s="638" t="str">
        <f t="shared" si="27"/>
        <v/>
      </c>
      <c r="CW97" s="637" t="str">
        <f t="shared" si="27"/>
        <v/>
      </c>
    </row>
    <row r="98" spans="1:101" ht="18" customHeight="1">
      <c r="A98" s="135">
        <v>91</v>
      </c>
      <c r="B98" s="655"/>
      <c r="C98" s="133"/>
      <c r="D98" s="656"/>
      <c r="E98" s="414"/>
      <c r="F98" s="555"/>
      <c r="G98" s="300"/>
      <c r="H98" s="301"/>
      <c r="I98" s="300"/>
      <c r="J98" s="423"/>
      <c r="K98" s="423"/>
      <c r="L98" s="423"/>
      <c r="M98" s="423"/>
      <c r="N98" s="423"/>
      <c r="O98" s="132"/>
      <c r="P98" s="132"/>
      <c r="Q98" s="132"/>
      <c r="R98" s="132"/>
      <c r="S98" s="132"/>
      <c r="T98" s="426"/>
      <c r="U98" s="423"/>
      <c r="V98" s="423"/>
      <c r="W98" s="423"/>
      <c r="X98" s="423"/>
      <c r="Y98" s="426"/>
      <c r="Z98" s="423"/>
      <c r="AA98" s="423"/>
      <c r="AB98" s="132"/>
      <c r="AC98" s="132"/>
      <c r="AD98" s="132"/>
      <c r="AE98" s="132"/>
      <c r="AF98" s="132"/>
      <c r="AG98" s="132"/>
      <c r="AH98" s="132"/>
      <c r="AI98" s="132"/>
      <c r="AJ98" s="423"/>
      <c r="AK98" s="423"/>
      <c r="AL98" s="423"/>
      <c r="AM98" s="423"/>
      <c r="AN98" s="423"/>
      <c r="AO98" s="423"/>
      <c r="AP98" s="423"/>
      <c r="AQ98" s="423"/>
      <c r="AR98" s="132"/>
      <c r="AS98" s="132"/>
      <c r="AT98" s="132"/>
      <c r="AU98" s="132"/>
      <c r="AV98" s="132"/>
      <c r="AW98" s="423"/>
      <c r="AX98" s="423"/>
      <c r="AY98" s="427"/>
      <c r="AZ98" s="415"/>
      <c r="BA98" s="109"/>
      <c r="BB98" s="109"/>
      <c r="BC98" s="633" t="str">
        <f t="shared" si="21"/>
        <v/>
      </c>
      <c r="BD98" s="438"/>
      <c r="BE98" s="633" t="str">
        <f t="shared" si="21"/>
        <v/>
      </c>
      <c r="BF98" s="438"/>
      <c r="BG98" s="633" t="str">
        <f t="shared" si="21"/>
        <v/>
      </c>
      <c r="BH98" s="438"/>
      <c r="BI98" s="633" t="str">
        <f t="shared" si="21"/>
        <v/>
      </c>
      <c r="BJ98" s="438"/>
      <c r="BK98" s="633" t="str">
        <f t="shared" si="21"/>
        <v/>
      </c>
      <c r="BL98" s="438"/>
      <c r="BM98" s="633" t="str">
        <f t="shared" si="21"/>
        <v/>
      </c>
      <c r="BN98" s="438"/>
      <c r="BO98" s="633" t="str">
        <f t="shared" si="21"/>
        <v/>
      </c>
      <c r="BP98" s="438"/>
      <c r="BQ98" s="633" t="str">
        <f t="shared" si="21"/>
        <v/>
      </c>
      <c r="BR98" s="438"/>
      <c r="BS98" s="633" t="str">
        <f t="shared" si="22"/>
        <v/>
      </c>
      <c r="BT98" s="438"/>
      <c r="BU98" s="633" t="str">
        <f t="shared" si="23"/>
        <v/>
      </c>
      <c r="BV98" s="438"/>
      <c r="BW98" s="633" t="str">
        <f t="shared" si="24"/>
        <v/>
      </c>
      <c r="BX98" s="438"/>
      <c r="BY98" s="633" t="str">
        <f t="shared" si="25"/>
        <v/>
      </c>
      <c r="BZ98" s="438"/>
      <c r="CA98" s="635"/>
      <c r="CB98" s="636" t="str">
        <f t="shared" si="26"/>
        <v/>
      </c>
      <c r="CC98" s="637" t="str">
        <f t="shared" si="26"/>
        <v/>
      </c>
      <c r="CD98" s="638" t="str">
        <f t="shared" si="28"/>
        <v/>
      </c>
      <c r="CE98" s="637" t="str">
        <f t="shared" si="28"/>
        <v/>
      </c>
      <c r="CF98" s="638" t="str">
        <f t="shared" si="28"/>
        <v/>
      </c>
      <c r="CG98" s="637" t="str">
        <f t="shared" si="28"/>
        <v/>
      </c>
      <c r="CH98" s="638" t="str">
        <f t="shared" si="28"/>
        <v/>
      </c>
      <c r="CI98" s="637" t="str">
        <f t="shared" si="28"/>
        <v/>
      </c>
      <c r="CJ98" s="638" t="str">
        <f t="shared" si="28"/>
        <v/>
      </c>
      <c r="CK98" s="637" t="str">
        <f t="shared" si="28"/>
        <v/>
      </c>
      <c r="CL98" s="638" t="str">
        <f t="shared" si="28"/>
        <v/>
      </c>
      <c r="CM98" s="637" t="str">
        <f t="shared" si="28"/>
        <v/>
      </c>
      <c r="CN98" s="638" t="str">
        <f t="shared" si="28"/>
        <v/>
      </c>
      <c r="CO98" s="637" t="str">
        <f t="shared" si="28"/>
        <v/>
      </c>
      <c r="CP98" s="638" t="str">
        <f t="shared" si="28"/>
        <v/>
      </c>
      <c r="CQ98" s="637" t="str">
        <f t="shared" si="28"/>
        <v/>
      </c>
      <c r="CR98" s="638" t="str">
        <f t="shared" si="28"/>
        <v/>
      </c>
      <c r="CS98" s="637" t="str">
        <f t="shared" si="27"/>
        <v/>
      </c>
      <c r="CT98" s="638" t="str">
        <f t="shared" si="27"/>
        <v/>
      </c>
      <c r="CU98" s="637" t="str">
        <f t="shared" si="27"/>
        <v/>
      </c>
      <c r="CV98" s="638" t="str">
        <f t="shared" si="27"/>
        <v/>
      </c>
      <c r="CW98" s="637" t="str">
        <f t="shared" si="27"/>
        <v/>
      </c>
    </row>
    <row r="99" spans="1:101" ht="18" customHeight="1">
      <c r="A99" s="135">
        <v>92</v>
      </c>
      <c r="B99" s="655"/>
      <c r="C99" s="133"/>
      <c r="D99" s="656"/>
      <c r="E99" s="414"/>
      <c r="F99" s="555"/>
      <c r="G99" s="300"/>
      <c r="H99" s="301"/>
      <c r="I99" s="300"/>
      <c r="J99" s="423"/>
      <c r="K99" s="423"/>
      <c r="L99" s="423"/>
      <c r="M99" s="423"/>
      <c r="N99" s="423"/>
      <c r="O99" s="132"/>
      <c r="P99" s="132"/>
      <c r="Q99" s="132"/>
      <c r="R99" s="132"/>
      <c r="S99" s="132"/>
      <c r="T99" s="426"/>
      <c r="U99" s="423"/>
      <c r="V99" s="423"/>
      <c r="W99" s="423"/>
      <c r="X99" s="423"/>
      <c r="Y99" s="426"/>
      <c r="Z99" s="423"/>
      <c r="AA99" s="423"/>
      <c r="AB99" s="132"/>
      <c r="AC99" s="132"/>
      <c r="AD99" s="132"/>
      <c r="AE99" s="132"/>
      <c r="AF99" s="132"/>
      <c r="AG99" s="132"/>
      <c r="AH99" s="132"/>
      <c r="AI99" s="132"/>
      <c r="AJ99" s="423"/>
      <c r="AK99" s="423"/>
      <c r="AL99" s="423"/>
      <c r="AM99" s="423"/>
      <c r="AN99" s="423"/>
      <c r="AO99" s="423"/>
      <c r="AP99" s="423"/>
      <c r="AQ99" s="423"/>
      <c r="AR99" s="132"/>
      <c r="AS99" s="132"/>
      <c r="AT99" s="132"/>
      <c r="AU99" s="132"/>
      <c r="AV99" s="132"/>
      <c r="AW99" s="423"/>
      <c r="AX99" s="423"/>
      <c r="AY99" s="427"/>
      <c r="AZ99" s="415"/>
      <c r="BA99" s="109"/>
      <c r="BB99" s="109"/>
      <c r="BC99" s="633" t="str">
        <f t="shared" si="21"/>
        <v/>
      </c>
      <c r="BD99" s="438"/>
      <c r="BE99" s="633" t="str">
        <f t="shared" si="21"/>
        <v/>
      </c>
      <c r="BF99" s="438"/>
      <c r="BG99" s="633" t="str">
        <f t="shared" si="21"/>
        <v/>
      </c>
      <c r="BH99" s="438"/>
      <c r="BI99" s="633" t="str">
        <f t="shared" si="21"/>
        <v/>
      </c>
      <c r="BJ99" s="438"/>
      <c r="BK99" s="633" t="str">
        <f t="shared" si="21"/>
        <v/>
      </c>
      <c r="BL99" s="438"/>
      <c r="BM99" s="633" t="str">
        <f t="shared" si="21"/>
        <v/>
      </c>
      <c r="BN99" s="438"/>
      <c r="BO99" s="633" t="str">
        <f t="shared" si="21"/>
        <v/>
      </c>
      <c r="BP99" s="438"/>
      <c r="BQ99" s="633" t="str">
        <f t="shared" si="21"/>
        <v/>
      </c>
      <c r="BR99" s="438"/>
      <c r="BS99" s="633" t="str">
        <f t="shared" si="22"/>
        <v/>
      </c>
      <c r="BT99" s="438"/>
      <c r="BU99" s="633" t="str">
        <f t="shared" si="23"/>
        <v/>
      </c>
      <c r="BV99" s="438"/>
      <c r="BW99" s="633" t="str">
        <f t="shared" si="24"/>
        <v/>
      </c>
      <c r="BX99" s="438"/>
      <c r="BY99" s="633" t="str">
        <f t="shared" si="25"/>
        <v/>
      </c>
      <c r="BZ99" s="438"/>
      <c r="CA99" s="635"/>
      <c r="CB99" s="636" t="str">
        <f t="shared" si="26"/>
        <v/>
      </c>
      <c r="CC99" s="637" t="str">
        <f t="shared" si="26"/>
        <v/>
      </c>
      <c r="CD99" s="638" t="str">
        <f t="shared" si="28"/>
        <v/>
      </c>
      <c r="CE99" s="637" t="str">
        <f t="shared" si="28"/>
        <v/>
      </c>
      <c r="CF99" s="638" t="str">
        <f t="shared" si="28"/>
        <v/>
      </c>
      <c r="CG99" s="637" t="str">
        <f t="shared" si="28"/>
        <v/>
      </c>
      <c r="CH99" s="638" t="str">
        <f t="shared" si="28"/>
        <v/>
      </c>
      <c r="CI99" s="637" t="str">
        <f t="shared" si="28"/>
        <v/>
      </c>
      <c r="CJ99" s="638" t="str">
        <f t="shared" si="28"/>
        <v/>
      </c>
      <c r="CK99" s="637" t="str">
        <f t="shared" si="28"/>
        <v/>
      </c>
      <c r="CL99" s="638" t="str">
        <f t="shared" si="28"/>
        <v/>
      </c>
      <c r="CM99" s="637" t="str">
        <f t="shared" si="28"/>
        <v/>
      </c>
      <c r="CN99" s="638" t="str">
        <f t="shared" si="28"/>
        <v/>
      </c>
      <c r="CO99" s="637" t="str">
        <f t="shared" si="28"/>
        <v/>
      </c>
      <c r="CP99" s="638" t="str">
        <f t="shared" si="28"/>
        <v/>
      </c>
      <c r="CQ99" s="637" t="str">
        <f t="shared" si="28"/>
        <v/>
      </c>
      <c r="CR99" s="638" t="str">
        <f t="shared" si="28"/>
        <v/>
      </c>
      <c r="CS99" s="637" t="str">
        <f t="shared" si="27"/>
        <v/>
      </c>
      <c r="CT99" s="638" t="str">
        <f t="shared" si="27"/>
        <v/>
      </c>
      <c r="CU99" s="637" t="str">
        <f t="shared" si="27"/>
        <v/>
      </c>
      <c r="CV99" s="638" t="str">
        <f t="shared" si="27"/>
        <v/>
      </c>
      <c r="CW99" s="637" t="str">
        <f t="shared" si="27"/>
        <v/>
      </c>
    </row>
    <row r="100" spans="1:101" ht="18" customHeight="1">
      <c r="A100" s="135">
        <v>93</v>
      </c>
      <c r="B100" s="655"/>
      <c r="C100" s="133"/>
      <c r="D100" s="656"/>
      <c r="E100" s="414"/>
      <c r="F100" s="555"/>
      <c r="G100" s="300"/>
      <c r="H100" s="301"/>
      <c r="I100" s="300"/>
      <c r="J100" s="423"/>
      <c r="K100" s="423"/>
      <c r="L100" s="423"/>
      <c r="M100" s="423"/>
      <c r="N100" s="423"/>
      <c r="O100" s="132"/>
      <c r="P100" s="132"/>
      <c r="Q100" s="132"/>
      <c r="R100" s="132"/>
      <c r="S100" s="132"/>
      <c r="T100" s="426"/>
      <c r="U100" s="423"/>
      <c r="V100" s="423"/>
      <c r="W100" s="423"/>
      <c r="X100" s="423"/>
      <c r="Y100" s="426"/>
      <c r="Z100" s="423"/>
      <c r="AA100" s="423"/>
      <c r="AB100" s="132"/>
      <c r="AC100" s="132"/>
      <c r="AD100" s="132"/>
      <c r="AE100" s="132"/>
      <c r="AF100" s="132"/>
      <c r="AG100" s="132"/>
      <c r="AH100" s="132"/>
      <c r="AI100" s="132"/>
      <c r="AJ100" s="423"/>
      <c r="AK100" s="423"/>
      <c r="AL100" s="423"/>
      <c r="AM100" s="423"/>
      <c r="AN100" s="423"/>
      <c r="AO100" s="423"/>
      <c r="AP100" s="423"/>
      <c r="AQ100" s="423"/>
      <c r="AR100" s="132"/>
      <c r="AS100" s="132"/>
      <c r="AT100" s="132"/>
      <c r="AU100" s="132"/>
      <c r="AV100" s="132"/>
      <c r="AW100" s="423"/>
      <c r="AX100" s="423"/>
      <c r="AY100" s="427"/>
      <c r="AZ100" s="415"/>
      <c r="BA100" s="109"/>
      <c r="BB100" s="109"/>
      <c r="BC100" s="633" t="str">
        <f t="shared" si="21"/>
        <v/>
      </c>
      <c r="BD100" s="438"/>
      <c r="BE100" s="633" t="str">
        <f t="shared" si="21"/>
        <v/>
      </c>
      <c r="BF100" s="438"/>
      <c r="BG100" s="633" t="str">
        <f t="shared" si="21"/>
        <v/>
      </c>
      <c r="BH100" s="438"/>
      <c r="BI100" s="633" t="str">
        <f t="shared" si="21"/>
        <v/>
      </c>
      <c r="BJ100" s="438"/>
      <c r="BK100" s="633" t="str">
        <f t="shared" si="21"/>
        <v/>
      </c>
      <c r="BL100" s="438"/>
      <c r="BM100" s="633" t="str">
        <f t="shared" si="21"/>
        <v/>
      </c>
      <c r="BN100" s="438"/>
      <c r="BO100" s="633" t="str">
        <f t="shared" si="21"/>
        <v/>
      </c>
      <c r="BP100" s="438"/>
      <c r="BQ100" s="633" t="str">
        <f t="shared" si="21"/>
        <v/>
      </c>
      <c r="BR100" s="438"/>
      <c r="BS100" s="633" t="str">
        <f t="shared" si="22"/>
        <v/>
      </c>
      <c r="BT100" s="438"/>
      <c r="BU100" s="633" t="str">
        <f t="shared" si="23"/>
        <v/>
      </c>
      <c r="BV100" s="438"/>
      <c r="BW100" s="633" t="str">
        <f t="shared" si="24"/>
        <v/>
      </c>
      <c r="BX100" s="438"/>
      <c r="BY100" s="633" t="str">
        <f t="shared" si="25"/>
        <v/>
      </c>
      <c r="BZ100" s="438"/>
      <c r="CA100" s="635"/>
      <c r="CB100" s="636" t="str">
        <f t="shared" si="26"/>
        <v/>
      </c>
      <c r="CC100" s="637" t="str">
        <f t="shared" si="26"/>
        <v/>
      </c>
      <c r="CD100" s="638" t="str">
        <f t="shared" si="28"/>
        <v/>
      </c>
      <c r="CE100" s="637" t="str">
        <f t="shared" si="28"/>
        <v/>
      </c>
      <c r="CF100" s="638" t="str">
        <f t="shared" si="28"/>
        <v/>
      </c>
      <c r="CG100" s="637" t="str">
        <f t="shared" si="28"/>
        <v/>
      </c>
      <c r="CH100" s="638" t="str">
        <f t="shared" si="28"/>
        <v/>
      </c>
      <c r="CI100" s="637" t="str">
        <f t="shared" si="28"/>
        <v/>
      </c>
      <c r="CJ100" s="638" t="str">
        <f t="shared" si="28"/>
        <v/>
      </c>
      <c r="CK100" s="637" t="str">
        <f t="shared" si="28"/>
        <v/>
      </c>
      <c r="CL100" s="638" t="str">
        <f t="shared" si="28"/>
        <v/>
      </c>
      <c r="CM100" s="637" t="str">
        <f t="shared" si="28"/>
        <v/>
      </c>
      <c r="CN100" s="638" t="str">
        <f t="shared" si="28"/>
        <v/>
      </c>
      <c r="CO100" s="637" t="str">
        <f t="shared" si="28"/>
        <v/>
      </c>
      <c r="CP100" s="638" t="str">
        <f t="shared" si="28"/>
        <v/>
      </c>
      <c r="CQ100" s="637" t="str">
        <f t="shared" si="28"/>
        <v/>
      </c>
      <c r="CR100" s="638" t="str">
        <f t="shared" si="28"/>
        <v/>
      </c>
      <c r="CS100" s="637" t="str">
        <f t="shared" si="27"/>
        <v/>
      </c>
      <c r="CT100" s="638" t="str">
        <f t="shared" si="27"/>
        <v/>
      </c>
      <c r="CU100" s="637" t="str">
        <f t="shared" si="27"/>
        <v/>
      </c>
      <c r="CV100" s="638" t="str">
        <f t="shared" si="27"/>
        <v/>
      </c>
      <c r="CW100" s="637" t="str">
        <f t="shared" si="27"/>
        <v/>
      </c>
    </row>
    <row r="101" spans="1:101" ht="18" customHeight="1">
      <c r="A101" s="135">
        <v>94</v>
      </c>
      <c r="B101" s="655"/>
      <c r="C101" s="133"/>
      <c r="D101" s="656"/>
      <c r="E101" s="414"/>
      <c r="F101" s="555"/>
      <c r="G101" s="300"/>
      <c r="H101" s="301"/>
      <c r="I101" s="300"/>
      <c r="J101" s="423"/>
      <c r="K101" s="423"/>
      <c r="L101" s="423"/>
      <c r="M101" s="423"/>
      <c r="N101" s="423"/>
      <c r="O101" s="132"/>
      <c r="P101" s="132"/>
      <c r="Q101" s="132"/>
      <c r="R101" s="132"/>
      <c r="S101" s="132"/>
      <c r="T101" s="426"/>
      <c r="U101" s="423"/>
      <c r="V101" s="423"/>
      <c r="W101" s="423"/>
      <c r="X101" s="423"/>
      <c r="Y101" s="426"/>
      <c r="Z101" s="423"/>
      <c r="AA101" s="423"/>
      <c r="AB101" s="132"/>
      <c r="AC101" s="132"/>
      <c r="AD101" s="132"/>
      <c r="AE101" s="132"/>
      <c r="AF101" s="132"/>
      <c r="AG101" s="132"/>
      <c r="AH101" s="132"/>
      <c r="AI101" s="132"/>
      <c r="AJ101" s="423"/>
      <c r="AK101" s="423"/>
      <c r="AL101" s="423"/>
      <c r="AM101" s="423"/>
      <c r="AN101" s="423"/>
      <c r="AO101" s="423"/>
      <c r="AP101" s="423"/>
      <c r="AQ101" s="423"/>
      <c r="AR101" s="132"/>
      <c r="AS101" s="132"/>
      <c r="AT101" s="132"/>
      <c r="AU101" s="132"/>
      <c r="AV101" s="132"/>
      <c r="AW101" s="423"/>
      <c r="AX101" s="423"/>
      <c r="AY101" s="427"/>
      <c r="AZ101" s="415"/>
      <c r="BA101" s="109"/>
      <c r="BB101" s="109"/>
      <c r="BC101" s="633" t="str">
        <f t="shared" si="21"/>
        <v/>
      </c>
      <c r="BD101" s="438"/>
      <c r="BE101" s="633" t="str">
        <f t="shared" si="21"/>
        <v/>
      </c>
      <c r="BF101" s="438"/>
      <c r="BG101" s="633" t="str">
        <f t="shared" si="21"/>
        <v/>
      </c>
      <c r="BH101" s="438"/>
      <c r="BI101" s="633" t="str">
        <f t="shared" si="21"/>
        <v/>
      </c>
      <c r="BJ101" s="438"/>
      <c r="BK101" s="633" t="str">
        <f t="shared" si="21"/>
        <v/>
      </c>
      <c r="BL101" s="438"/>
      <c r="BM101" s="633" t="str">
        <f t="shared" si="21"/>
        <v/>
      </c>
      <c r="BN101" s="438"/>
      <c r="BO101" s="633" t="str">
        <f t="shared" si="21"/>
        <v/>
      </c>
      <c r="BP101" s="438"/>
      <c r="BQ101" s="633" t="str">
        <f t="shared" si="21"/>
        <v/>
      </c>
      <c r="BR101" s="438"/>
      <c r="BS101" s="633" t="str">
        <f t="shared" si="22"/>
        <v/>
      </c>
      <c r="BT101" s="438"/>
      <c r="BU101" s="633" t="str">
        <f t="shared" si="23"/>
        <v/>
      </c>
      <c r="BV101" s="438"/>
      <c r="BW101" s="633" t="str">
        <f t="shared" si="24"/>
        <v/>
      </c>
      <c r="BX101" s="438"/>
      <c r="BY101" s="633" t="str">
        <f t="shared" si="25"/>
        <v/>
      </c>
      <c r="BZ101" s="438"/>
      <c r="CA101" s="635"/>
      <c r="CB101" s="636" t="str">
        <f t="shared" si="26"/>
        <v/>
      </c>
      <c r="CC101" s="637" t="str">
        <f t="shared" si="26"/>
        <v/>
      </c>
      <c r="CD101" s="638" t="str">
        <f t="shared" si="28"/>
        <v/>
      </c>
      <c r="CE101" s="637" t="str">
        <f t="shared" si="28"/>
        <v/>
      </c>
      <c r="CF101" s="638" t="str">
        <f t="shared" si="28"/>
        <v/>
      </c>
      <c r="CG101" s="637" t="str">
        <f t="shared" si="28"/>
        <v/>
      </c>
      <c r="CH101" s="638" t="str">
        <f t="shared" si="28"/>
        <v/>
      </c>
      <c r="CI101" s="637" t="str">
        <f t="shared" si="28"/>
        <v/>
      </c>
      <c r="CJ101" s="638" t="str">
        <f t="shared" si="28"/>
        <v/>
      </c>
      <c r="CK101" s="637" t="str">
        <f t="shared" si="28"/>
        <v/>
      </c>
      <c r="CL101" s="638" t="str">
        <f t="shared" si="28"/>
        <v/>
      </c>
      <c r="CM101" s="637" t="str">
        <f t="shared" si="28"/>
        <v/>
      </c>
      <c r="CN101" s="638" t="str">
        <f t="shared" si="28"/>
        <v/>
      </c>
      <c r="CO101" s="637" t="str">
        <f t="shared" si="28"/>
        <v/>
      </c>
      <c r="CP101" s="638" t="str">
        <f t="shared" si="28"/>
        <v/>
      </c>
      <c r="CQ101" s="637" t="str">
        <f t="shared" si="28"/>
        <v/>
      </c>
      <c r="CR101" s="638" t="str">
        <f t="shared" si="28"/>
        <v/>
      </c>
      <c r="CS101" s="637" t="str">
        <f t="shared" si="28"/>
        <v/>
      </c>
      <c r="CT101" s="638" t="str">
        <f t="shared" si="27"/>
        <v/>
      </c>
      <c r="CU101" s="637" t="str">
        <f t="shared" si="27"/>
        <v/>
      </c>
      <c r="CV101" s="638" t="str">
        <f t="shared" si="27"/>
        <v/>
      </c>
      <c r="CW101" s="637" t="str">
        <f t="shared" si="27"/>
        <v/>
      </c>
    </row>
    <row r="102" spans="1:101" ht="18" customHeight="1">
      <c r="A102" s="135">
        <v>95</v>
      </c>
      <c r="B102" s="655"/>
      <c r="C102" s="133"/>
      <c r="D102" s="656"/>
      <c r="E102" s="414"/>
      <c r="F102" s="555"/>
      <c r="G102" s="300"/>
      <c r="H102" s="301"/>
      <c r="I102" s="300"/>
      <c r="J102" s="423"/>
      <c r="K102" s="423"/>
      <c r="L102" s="423"/>
      <c r="M102" s="423"/>
      <c r="N102" s="423"/>
      <c r="O102" s="132"/>
      <c r="P102" s="132"/>
      <c r="Q102" s="132"/>
      <c r="R102" s="132"/>
      <c r="S102" s="132"/>
      <c r="T102" s="426"/>
      <c r="U102" s="423"/>
      <c r="V102" s="423"/>
      <c r="W102" s="423"/>
      <c r="X102" s="423"/>
      <c r="Y102" s="426"/>
      <c r="Z102" s="423"/>
      <c r="AA102" s="423"/>
      <c r="AB102" s="132"/>
      <c r="AC102" s="132"/>
      <c r="AD102" s="132"/>
      <c r="AE102" s="132"/>
      <c r="AF102" s="132"/>
      <c r="AG102" s="132"/>
      <c r="AH102" s="132"/>
      <c r="AI102" s="132"/>
      <c r="AJ102" s="423"/>
      <c r="AK102" s="423"/>
      <c r="AL102" s="423"/>
      <c r="AM102" s="423"/>
      <c r="AN102" s="423"/>
      <c r="AO102" s="423"/>
      <c r="AP102" s="423"/>
      <c r="AQ102" s="423"/>
      <c r="AR102" s="132"/>
      <c r="AS102" s="132"/>
      <c r="AT102" s="132"/>
      <c r="AU102" s="132"/>
      <c r="AV102" s="132"/>
      <c r="AW102" s="423"/>
      <c r="AX102" s="423"/>
      <c r="AY102" s="427"/>
      <c r="AZ102" s="415"/>
      <c r="BA102" s="109"/>
      <c r="BB102" s="109"/>
      <c r="BC102" s="633" t="str">
        <f t="shared" si="21"/>
        <v/>
      </c>
      <c r="BD102" s="438"/>
      <c r="BE102" s="633" t="str">
        <f t="shared" si="21"/>
        <v/>
      </c>
      <c r="BF102" s="438"/>
      <c r="BG102" s="633" t="str">
        <f t="shared" si="21"/>
        <v/>
      </c>
      <c r="BH102" s="438"/>
      <c r="BI102" s="633" t="str">
        <f t="shared" si="21"/>
        <v/>
      </c>
      <c r="BJ102" s="438"/>
      <c r="BK102" s="633" t="str">
        <f t="shared" si="21"/>
        <v/>
      </c>
      <c r="BL102" s="438"/>
      <c r="BM102" s="633" t="str">
        <f t="shared" si="21"/>
        <v/>
      </c>
      <c r="BN102" s="438"/>
      <c r="BO102" s="633" t="str">
        <f t="shared" si="21"/>
        <v/>
      </c>
      <c r="BP102" s="438"/>
      <c r="BQ102" s="633" t="str">
        <f t="shared" si="21"/>
        <v/>
      </c>
      <c r="BR102" s="438"/>
      <c r="BS102" s="633" t="str">
        <f t="shared" si="22"/>
        <v/>
      </c>
      <c r="BT102" s="438"/>
      <c r="BU102" s="633" t="str">
        <f t="shared" si="23"/>
        <v/>
      </c>
      <c r="BV102" s="438"/>
      <c r="BW102" s="633" t="str">
        <f t="shared" si="24"/>
        <v/>
      </c>
      <c r="BX102" s="438"/>
      <c r="BY102" s="633" t="str">
        <f t="shared" si="25"/>
        <v/>
      </c>
      <c r="BZ102" s="438"/>
      <c r="CA102" s="635"/>
      <c r="CB102" s="636" t="str">
        <f t="shared" si="26"/>
        <v/>
      </c>
      <c r="CC102" s="637" t="str">
        <f t="shared" si="26"/>
        <v/>
      </c>
      <c r="CD102" s="638" t="str">
        <f t="shared" si="28"/>
        <v/>
      </c>
      <c r="CE102" s="637" t="str">
        <f t="shared" si="28"/>
        <v/>
      </c>
      <c r="CF102" s="638" t="str">
        <f t="shared" si="28"/>
        <v/>
      </c>
      <c r="CG102" s="637" t="str">
        <f t="shared" si="28"/>
        <v/>
      </c>
      <c r="CH102" s="638" t="str">
        <f t="shared" si="28"/>
        <v/>
      </c>
      <c r="CI102" s="637" t="str">
        <f t="shared" si="28"/>
        <v/>
      </c>
      <c r="CJ102" s="638" t="str">
        <f t="shared" si="28"/>
        <v/>
      </c>
      <c r="CK102" s="637" t="str">
        <f t="shared" si="28"/>
        <v/>
      </c>
      <c r="CL102" s="638" t="str">
        <f t="shared" si="28"/>
        <v/>
      </c>
      <c r="CM102" s="637" t="str">
        <f t="shared" si="28"/>
        <v/>
      </c>
      <c r="CN102" s="638" t="str">
        <f t="shared" si="28"/>
        <v/>
      </c>
      <c r="CO102" s="637" t="str">
        <f t="shared" si="28"/>
        <v/>
      </c>
      <c r="CP102" s="638" t="str">
        <f t="shared" si="28"/>
        <v/>
      </c>
      <c r="CQ102" s="637" t="str">
        <f t="shared" si="28"/>
        <v/>
      </c>
      <c r="CR102" s="638" t="str">
        <f t="shared" si="28"/>
        <v/>
      </c>
      <c r="CS102" s="637" t="str">
        <f t="shared" si="28"/>
        <v/>
      </c>
      <c r="CT102" s="638" t="str">
        <f t="shared" si="27"/>
        <v/>
      </c>
      <c r="CU102" s="637" t="str">
        <f t="shared" si="27"/>
        <v/>
      </c>
      <c r="CV102" s="638" t="str">
        <f t="shared" si="27"/>
        <v/>
      </c>
      <c r="CW102" s="637" t="str">
        <f t="shared" si="27"/>
        <v/>
      </c>
    </row>
    <row r="103" spans="1:101" ht="18" customHeight="1">
      <c r="A103" s="135">
        <v>96</v>
      </c>
      <c r="B103" s="655"/>
      <c r="C103" s="133"/>
      <c r="D103" s="656"/>
      <c r="E103" s="414"/>
      <c r="F103" s="555"/>
      <c r="G103" s="300"/>
      <c r="H103" s="301"/>
      <c r="I103" s="300"/>
      <c r="J103" s="423"/>
      <c r="K103" s="423"/>
      <c r="L103" s="423"/>
      <c r="M103" s="423"/>
      <c r="N103" s="423"/>
      <c r="O103" s="132"/>
      <c r="P103" s="132"/>
      <c r="Q103" s="132"/>
      <c r="R103" s="132"/>
      <c r="S103" s="132"/>
      <c r="T103" s="426"/>
      <c r="U103" s="423"/>
      <c r="V103" s="423"/>
      <c r="W103" s="423"/>
      <c r="X103" s="423"/>
      <c r="Y103" s="426"/>
      <c r="Z103" s="423"/>
      <c r="AA103" s="423"/>
      <c r="AB103" s="132"/>
      <c r="AC103" s="132"/>
      <c r="AD103" s="132"/>
      <c r="AE103" s="132"/>
      <c r="AF103" s="132"/>
      <c r="AG103" s="132"/>
      <c r="AH103" s="132"/>
      <c r="AI103" s="132"/>
      <c r="AJ103" s="423"/>
      <c r="AK103" s="423"/>
      <c r="AL103" s="423"/>
      <c r="AM103" s="423"/>
      <c r="AN103" s="423"/>
      <c r="AO103" s="423"/>
      <c r="AP103" s="423"/>
      <c r="AQ103" s="423"/>
      <c r="AR103" s="132"/>
      <c r="AS103" s="132"/>
      <c r="AT103" s="132"/>
      <c r="AU103" s="132"/>
      <c r="AV103" s="132"/>
      <c r="AW103" s="423"/>
      <c r="AX103" s="423"/>
      <c r="AY103" s="427"/>
      <c r="AZ103" s="415"/>
      <c r="BA103" s="109"/>
      <c r="BB103" s="109"/>
      <c r="BC103" s="633" t="str">
        <f t="shared" si="21"/>
        <v/>
      </c>
      <c r="BD103" s="438"/>
      <c r="BE103" s="633" t="str">
        <f t="shared" si="21"/>
        <v/>
      </c>
      <c r="BF103" s="438"/>
      <c r="BG103" s="633" t="str">
        <f t="shared" si="21"/>
        <v/>
      </c>
      <c r="BH103" s="438"/>
      <c r="BI103" s="633" t="str">
        <f t="shared" si="21"/>
        <v/>
      </c>
      <c r="BJ103" s="438"/>
      <c r="BK103" s="633" t="str">
        <f t="shared" si="21"/>
        <v/>
      </c>
      <c r="BL103" s="438"/>
      <c r="BM103" s="633" t="str">
        <f t="shared" si="21"/>
        <v/>
      </c>
      <c r="BN103" s="438"/>
      <c r="BO103" s="633" t="str">
        <f t="shared" si="21"/>
        <v/>
      </c>
      <c r="BP103" s="438"/>
      <c r="BQ103" s="633" t="str">
        <f t="shared" si="21"/>
        <v/>
      </c>
      <c r="BR103" s="438"/>
      <c r="BS103" s="633" t="str">
        <f t="shared" si="22"/>
        <v/>
      </c>
      <c r="BT103" s="438"/>
      <c r="BU103" s="633" t="str">
        <f t="shared" si="23"/>
        <v/>
      </c>
      <c r="BV103" s="438"/>
      <c r="BW103" s="633" t="str">
        <f t="shared" si="24"/>
        <v/>
      </c>
      <c r="BX103" s="438"/>
      <c r="BY103" s="633" t="str">
        <f t="shared" si="25"/>
        <v/>
      </c>
      <c r="BZ103" s="438"/>
      <c r="CA103" s="635"/>
      <c r="CB103" s="636" t="str">
        <f t="shared" si="26"/>
        <v/>
      </c>
      <c r="CC103" s="637" t="str">
        <f t="shared" si="26"/>
        <v/>
      </c>
      <c r="CD103" s="638" t="str">
        <f t="shared" si="28"/>
        <v/>
      </c>
      <c r="CE103" s="637" t="str">
        <f t="shared" si="28"/>
        <v/>
      </c>
      <c r="CF103" s="638" t="str">
        <f t="shared" si="28"/>
        <v/>
      </c>
      <c r="CG103" s="637" t="str">
        <f t="shared" si="28"/>
        <v/>
      </c>
      <c r="CH103" s="638" t="str">
        <f t="shared" si="28"/>
        <v/>
      </c>
      <c r="CI103" s="637" t="str">
        <f t="shared" si="28"/>
        <v/>
      </c>
      <c r="CJ103" s="638" t="str">
        <f t="shared" si="28"/>
        <v/>
      </c>
      <c r="CK103" s="637" t="str">
        <f t="shared" si="28"/>
        <v/>
      </c>
      <c r="CL103" s="638" t="str">
        <f t="shared" si="28"/>
        <v/>
      </c>
      <c r="CM103" s="637" t="str">
        <f t="shared" si="28"/>
        <v/>
      </c>
      <c r="CN103" s="638" t="str">
        <f t="shared" si="28"/>
        <v/>
      </c>
      <c r="CO103" s="637" t="str">
        <f t="shared" si="28"/>
        <v/>
      </c>
      <c r="CP103" s="638" t="str">
        <f t="shared" si="28"/>
        <v/>
      </c>
      <c r="CQ103" s="637" t="str">
        <f t="shared" ref="CD103:CS107" si="29">IF(BT103="","",SUM(CO103,BT103))</f>
        <v/>
      </c>
      <c r="CR103" s="638" t="str">
        <f t="shared" si="29"/>
        <v/>
      </c>
      <c r="CS103" s="637" t="str">
        <f t="shared" si="29"/>
        <v/>
      </c>
      <c r="CT103" s="638" t="str">
        <f t="shared" si="27"/>
        <v/>
      </c>
      <c r="CU103" s="637" t="str">
        <f t="shared" si="27"/>
        <v/>
      </c>
      <c r="CV103" s="638" t="str">
        <f t="shared" si="27"/>
        <v/>
      </c>
      <c r="CW103" s="637" t="str">
        <f t="shared" si="27"/>
        <v/>
      </c>
    </row>
    <row r="104" spans="1:101" ht="18" customHeight="1">
      <c r="A104" s="135">
        <v>97</v>
      </c>
      <c r="B104" s="655"/>
      <c r="C104" s="133"/>
      <c r="D104" s="656"/>
      <c r="E104" s="414"/>
      <c r="F104" s="555"/>
      <c r="G104" s="300"/>
      <c r="H104" s="301"/>
      <c r="I104" s="300"/>
      <c r="J104" s="423"/>
      <c r="K104" s="423"/>
      <c r="L104" s="423"/>
      <c r="M104" s="423"/>
      <c r="N104" s="423"/>
      <c r="O104" s="132"/>
      <c r="P104" s="132"/>
      <c r="Q104" s="132"/>
      <c r="R104" s="132"/>
      <c r="S104" s="132"/>
      <c r="T104" s="426"/>
      <c r="U104" s="423"/>
      <c r="V104" s="423"/>
      <c r="W104" s="423"/>
      <c r="X104" s="423"/>
      <c r="Y104" s="426"/>
      <c r="Z104" s="423"/>
      <c r="AA104" s="423"/>
      <c r="AB104" s="132"/>
      <c r="AC104" s="132"/>
      <c r="AD104" s="132"/>
      <c r="AE104" s="132"/>
      <c r="AF104" s="132"/>
      <c r="AG104" s="132"/>
      <c r="AH104" s="132"/>
      <c r="AI104" s="132"/>
      <c r="AJ104" s="423"/>
      <c r="AK104" s="423"/>
      <c r="AL104" s="423"/>
      <c r="AM104" s="423"/>
      <c r="AN104" s="423"/>
      <c r="AO104" s="423"/>
      <c r="AP104" s="423"/>
      <c r="AQ104" s="423"/>
      <c r="AR104" s="132"/>
      <c r="AS104" s="132"/>
      <c r="AT104" s="132"/>
      <c r="AU104" s="132"/>
      <c r="AV104" s="132"/>
      <c r="AW104" s="423"/>
      <c r="AX104" s="423"/>
      <c r="AY104" s="427"/>
      <c r="AZ104" s="415"/>
      <c r="BA104" s="109"/>
      <c r="BB104" s="109"/>
      <c r="BC104" s="633" t="str">
        <f t="shared" si="21"/>
        <v/>
      </c>
      <c r="BD104" s="438"/>
      <c r="BE104" s="633" t="str">
        <f t="shared" si="21"/>
        <v/>
      </c>
      <c r="BF104" s="438"/>
      <c r="BG104" s="633" t="str">
        <f t="shared" si="21"/>
        <v/>
      </c>
      <c r="BH104" s="438"/>
      <c r="BI104" s="633" t="str">
        <f t="shared" si="21"/>
        <v/>
      </c>
      <c r="BJ104" s="438"/>
      <c r="BK104" s="633" t="str">
        <f t="shared" si="21"/>
        <v/>
      </c>
      <c r="BL104" s="438"/>
      <c r="BM104" s="633" t="str">
        <f t="shared" si="21"/>
        <v/>
      </c>
      <c r="BN104" s="438"/>
      <c r="BO104" s="633" t="str">
        <f t="shared" si="21"/>
        <v/>
      </c>
      <c r="BP104" s="438"/>
      <c r="BQ104" s="633" t="str">
        <f t="shared" ref="BQ104:BQ107" si="30">IF(BQ$6="","",BQ$6)</f>
        <v/>
      </c>
      <c r="BR104" s="438"/>
      <c r="BS104" s="633" t="str">
        <f t="shared" si="22"/>
        <v/>
      </c>
      <c r="BT104" s="438"/>
      <c r="BU104" s="633" t="str">
        <f t="shared" si="23"/>
        <v/>
      </c>
      <c r="BV104" s="438"/>
      <c r="BW104" s="633" t="str">
        <f t="shared" si="24"/>
        <v/>
      </c>
      <c r="BX104" s="438"/>
      <c r="BY104" s="633" t="str">
        <f t="shared" si="25"/>
        <v/>
      </c>
      <c r="BZ104" s="438"/>
      <c r="CA104" s="635"/>
      <c r="CB104" s="636" t="str">
        <f t="shared" si="26"/>
        <v/>
      </c>
      <c r="CC104" s="637" t="str">
        <f t="shared" si="26"/>
        <v/>
      </c>
      <c r="CD104" s="638" t="str">
        <f t="shared" si="29"/>
        <v/>
      </c>
      <c r="CE104" s="637" t="str">
        <f t="shared" si="29"/>
        <v/>
      </c>
      <c r="CF104" s="638" t="str">
        <f t="shared" si="29"/>
        <v/>
      </c>
      <c r="CG104" s="637" t="str">
        <f t="shared" si="29"/>
        <v/>
      </c>
      <c r="CH104" s="638" t="str">
        <f t="shared" si="29"/>
        <v/>
      </c>
      <c r="CI104" s="637" t="str">
        <f t="shared" si="29"/>
        <v/>
      </c>
      <c r="CJ104" s="638" t="str">
        <f t="shared" si="29"/>
        <v/>
      </c>
      <c r="CK104" s="637" t="str">
        <f t="shared" si="29"/>
        <v/>
      </c>
      <c r="CL104" s="638" t="str">
        <f t="shared" si="29"/>
        <v/>
      </c>
      <c r="CM104" s="637" t="str">
        <f t="shared" si="29"/>
        <v/>
      </c>
      <c r="CN104" s="638" t="str">
        <f t="shared" si="29"/>
        <v/>
      </c>
      <c r="CO104" s="637" t="str">
        <f t="shared" si="29"/>
        <v/>
      </c>
      <c r="CP104" s="638" t="str">
        <f t="shared" si="29"/>
        <v/>
      </c>
      <c r="CQ104" s="637" t="str">
        <f t="shared" si="29"/>
        <v/>
      </c>
      <c r="CR104" s="638" t="str">
        <f t="shared" si="29"/>
        <v/>
      </c>
      <c r="CS104" s="637" t="str">
        <f t="shared" si="29"/>
        <v/>
      </c>
      <c r="CT104" s="638" t="str">
        <f t="shared" si="27"/>
        <v/>
      </c>
      <c r="CU104" s="637" t="str">
        <f t="shared" si="27"/>
        <v/>
      </c>
      <c r="CV104" s="638" t="str">
        <f t="shared" si="27"/>
        <v/>
      </c>
      <c r="CW104" s="637" t="str">
        <f t="shared" si="27"/>
        <v/>
      </c>
    </row>
    <row r="105" spans="1:101" ht="18" customHeight="1">
      <c r="A105" s="135">
        <v>98</v>
      </c>
      <c r="B105" s="655"/>
      <c r="C105" s="134"/>
      <c r="D105" s="656"/>
      <c r="E105" s="413"/>
      <c r="F105" s="555"/>
      <c r="G105" s="300"/>
      <c r="H105" s="301"/>
      <c r="I105" s="300"/>
      <c r="J105" s="423"/>
      <c r="K105" s="423"/>
      <c r="L105" s="423"/>
      <c r="M105" s="423"/>
      <c r="N105" s="423"/>
      <c r="O105" s="132"/>
      <c r="P105" s="132"/>
      <c r="Q105" s="132"/>
      <c r="R105" s="132"/>
      <c r="S105" s="132"/>
      <c r="T105" s="426"/>
      <c r="U105" s="423"/>
      <c r="V105" s="423"/>
      <c r="W105" s="423"/>
      <c r="X105" s="423"/>
      <c r="Y105" s="426"/>
      <c r="Z105" s="423"/>
      <c r="AA105" s="423"/>
      <c r="AB105" s="132"/>
      <c r="AC105" s="132"/>
      <c r="AD105" s="132"/>
      <c r="AE105" s="132"/>
      <c r="AF105" s="132"/>
      <c r="AG105" s="132"/>
      <c r="AH105" s="132"/>
      <c r="AI105" s="132"/>
      <c r="AJ105" s="423"/>
      <c r="AK105" s="423"/>
      <c r="AL105" s="423"/>
      <c r="AM105" s="423"/>
      <c r="AN105" s="423"/>
      <c r="AO105" s="423"/>
      <c r="AP105" s="423"/>
      <c r="AQ105" s="423"/>
      <c r="AR105" s="132"/>
      <c r="AS105" s="132"/>
      <c r="AT105" s="132"/>
      <c r="AU105" s="132"/>
      <c r="AV105" s="132"/>
      <c r="AW105" s="423"/>
      <c r="AX105" s="423"/>
      <c r="AY105" s="427"/>
      <c r="AZ105" s="415"/>
      <c r="BA105" s="109"/>
      <c r="BB105" s="109"/>
      <c r="BC105" s="633" t="str">
        <f t="shared" ref="BC105:BO107" si="31">IF(BC$6="","",BC$6)</f>
        <v/>
      </c>
      <c r="BD105" s="438"/>
      <c r="BE105" s="633" t="str">
        <f t="shared" si="31"/>
        <v/>
      </c>
      <c r="BF105" s="438"/>
      <c r="BG105" s="633" t="str">
        <f t="shared" si="31"/>
        <v/>
      </c>
      <c r="BH105" s="438"/>
      <c r="BI105" s="633" t="str">
        <f t="shared" si="31"/>
        <v/>
      </c>
      <c r="BJ105" s="438"/>
      <c r="BK105" s="633" t="str">
        <f t="shared" si="31"/>
        <v/>
      </c>
      <c r="BL105" s="438"/>
      <c r="BM105" s="633" t="str">
        <f t="shared" si="31"/>
        <v/>
      </c>
      <c r="BN105" s="438"/>
      <c r="BO105" s="633" t="str">
        <f t="shared" si="31"/>
        <v/>
      </c>
      <c r="BP105" s="438"/>
      <c r="BQ105" s="633" t="str">
        <f t="shared" si="30"/>
        <v/>
      </c>
      <c r="BR105" s="438"/>
      <c r="BS105" s="633" t="str">
        <f t="shared" si="22"/>
        <v/>
      </c>
      <c r="BT105" s="438"/>
      <c r="BU105" s="633" t="str">
        <f t="shared" si="23"/>
        <v/>
      </c>
      <c r="BV105" s="438"/>
      <c r="BW105" s="633" t="str">
        <f t="shared" si="24"/>
        <v/>
      </c>
      <c r="BX105" s="438"/>
      <c r="BY105" s="633" t="str">
        <f t="shared" si="25"/>
        <v/>
      </c>
      <c r="BZ105" s="438"/>
      <c r="CA105" s="635"/>
      <c r="CB105" s="636" t="str">
        <f t="shared" si="26"/>
        <v/>
      </c>
      <c r="CC105" s="637" t="str">
        <f t="shared" si="26"/>
        <v/>
      </c>
      <c r="CD105" s="638" t="str">
        <f t="shared" si="29"/>
        <v/>
      </c>
      <c r="CE105" s="637" t="str">
        <f t="shared" si="29"/>
        <v/>
      </c>
      <c r="CF105" s="638" t="str">
        <f t="shared" si="29"/>
        <v/>
      </c>
      <c r="CG105" s="637" t="str">
        <f t="shared" si="29"/>
        <v/>
      </c>
      <c r="CH105" s="638" t="str">
        <f t="shared" si="29"/>
        <v/>
      </c>
      <c r="CI105" s="637" t="str">
        <f t="shared" si="29"/>
        <v/>
      </c>
      <c r="CJ105" s="638" t="str">
        <f t="shared" si="29"/>
        <v/>
      </c>
      <c r="CK105" s="637" t="str">
        <f t="shared" si="29"/>
        <v/>
      </c>
      <c r="CL105" s="638" t="str">
        <f t="shared" si="29"/>
        <v/>
      </c>
      <c r="CM105" s="637" t="str">
        <f t="shared" si="29"/>
        <v/>
      </c>
      <c r="CN105" s="638" t="str">
        <f t="shared" si="29"/>
        <v/>
      </c>
      <c r="CO105" s="637" t="str">
        <f t="shared" si="29"/>
        <v/>
      </c>
      <c r="CP105" s="638" t="str">
        <f t="shared" si="29"/>
        <v/>
      </c>
      <c r="CQ105" s="637" t="str">
        <f t="shared" si="29"/>
        <v/>
      </c>
      <c r="CR105" s="638" t="str">
        <f t="shared" si="29"/>
        <v/>
      </c>
      <c r="CS105" s="637" t="str">
        <f t="shared" si="29"/>
        <v/>
      </c>
      <c r="CT105" s="638" t="str">
        <f t="shared" si="27"/>
        <v/>
      </c>
      <c r="CU105" s="637" t="str">
        <f t="shared" si="27"/>
        <v/>
      </c>
      <c r="CV105" s="638" t="str">
        <f t="shared" si="27"/>
        <v/>
      </c>
      <c r="CW105" s="637" t="str">
        <f t="shared" si="27"/>
        <v/>
      </c>
    </row>
    <row r="106" spans="1:101" ht="18" customHeight="1">
      <c r="A106" s="135">
        <v>99</v>
      </c>
      <c r="B106" s="655"/>
      <c r="C106" s="134"/>
      <c r="D106" s="656"/>
      <c r="E106" s="413"/>
      <c r="F106" s="555"/>
      <c r="G106" s="300"/>
      <c r="H106" s="301"/>
      <c r="I106" s="300"/>
      <c r="J106" s="423"/>
      <c r="K106" s="423"/>
      <c r="L106" s="423"/>
      <c r="M106" s="423"/>
      <c r="N106" s="423"/>
      <c r="O106" s="132"/>
      <c r="P106" s="132"/>
      <c r="Q106" s="132"/>
      <c r="R106" s="132"/>
      <c r="S106" s="132"/>
      <c r="T106" s="426"/>
      <c r="U106" s="423"/>
      <c r="V106" s="423"/>
      <c r="W106" s="423"/>
      <c r="X106" s="423"/>
      <c r="Y106" s="426"/>
      <c r="Z106" s="423"/>
      <c r="AA106" s="423"/>
      <c r="AB106" s="132"/>
      <c r="AC106" s="132"/>
      <c r="AD106" s="132"/>
      <c r="AE106" s="132"/>
      <c r="AF106" s="132"/>
      <c r="AG106" s="132"/>
      <c r="AH106" s="132"/>
      <c r="AI106" s="132"/>
      <c r="AJ106" s="423"/>
      <c r="AK106" s="423"/>
      <c r="AL106" s="423"/>
      <c r="AM106" s="423"/>
      <c r="AN106" s="423"/>
      <c r="AO106" s="423"/>
      <c r="AP106" s="423"/>
      <c r="AQ106" s="423"/>
      <c r="AR106" s="132"/>
      <c r="AS106" s="132"/>
      <c r="AT106" s="132"/>
      <c r="AU106" s="132"/>
      <c r="AV106" s="132"/>
      <c r="AW106" s="423"/>
      <c r="AX106" s="423"/>
      <c r="AY106" s="427"/>
      <c r="AZ106" s="102"/>
      <c r="BA106" s="109"/>
      <c r="BB106" s="109"/>
      <c r="BC106" s="633" t="str">
        <f t="shared" si="31"/>
        <v/>
      </c>
      <c r="BD106" s="438"/>
      <c r="BE106" s="633" t="str">
        <f t="shared" si="31"/>
        <v/>
      </c>
      <c r="BF106" s="438"/>
      <c r="BG106" s="633" t="str">
        <f t="shared" si="31"/>
        <v/>
      </c>
      <c r="BH106" s="438"/>
      <c r="BI106" s="633" t="str">
        <f t="shared" si="31"/>
        <v/>
      </c>
      <c r="BJ106" s="438"/>
      <c r="BK106" s="633" t="str">
        <f t="shared" si="31"/>
        <v/>
      </c>
      <c r="BL106" s="438"/>
      <c r="BM106" s="633" t="str">
        <f t="shared" si="31"/>
        <v/>
      </c>
      <c r="BN106" s="438"/>
      <c r="BO106" s="633" t="str">
        <f t="shared" si="31"/>
        <v/>
      </c>
      <c r="BP106" s="438"/>
      <c r="BQ106" s="633" t="str">
        <f t="shared" si="30"/>
        <v/>
      </c>
      <c r="BR106" s="438"/>
      <c r="BS106" s="633" t="str">
        <f t="shared" si="22"/>
        <v/>
      </c>
      <c r="BT106" s="438"/>
      <c r="BU106" s="633" t="str">
        <f t="shared" si="23"/>
        <v/>
      </c>
      <c r="BV106" s="438"/>
      <c r="BW106" s="633" t="str">
        <f t="shared" si="24"/>
        <v/>
      </c>
      <c r="BX106" s="438"/>
      <c r="BY106" s="633" t="str">
        <f t="shared" si="25"/>
        <v/>
      </c>
      <c r="BZ106" s="438"/>
      <c r="CA106" s="635"/>
      <c r="CB106" s="636" t="str">
        <f t="shared" si="26"/>
        <v/>
      </c>
      <c r="CC106" s="637" t="str">
        <f t="shared" si="26"/>
        <v/>
      </c>
      <c r="CD106" s="638" t="str">
        <f t="shared" si="29"/>
        <v/>
      </c>
      <c r="CE106" s="637" t="str">
        <f t="shared" si="29"/>
        <v/>
      </c>
      <c r="CF106" s="638" t="str">
        <f t="shared" si="29"/>
        <v/>
      </c>
      <c r="CG106" s="637" t="str">
        <f t="shared" si="29"/>
        <v/>
      </c>
      <c r="CH106" s="638" t="str">
        <f t="shared" si="29"/>
        <v/>
      </c>
      <c r="CI106" s="637" t="str">
        <f t="shared" si="29"/>
        <v/>
      </c>
      <c r="CJ106" s="638" t="str">
        <f t="shared" si="29"/>
        <v/>
      </c>
      <c r="CK106" s="637" t="str">
        <f t="shared" si="29"/>
        <v/>
      </c>
      <c r="CL106" s="638" t="str">
        <f t="shared" si="29"/>
        <v/>
      </c>
      <c r="CM106" s="637" t="str">
        <f t="shared" si="29"/>
        <v/>
      </c>
      <c r="CN106" s="638" t="str">
        <f t="shared" si="29"/>
        <v/>
      </c>
      <c r="CO106" s="637" t="str">
        <f t="shared" si="29"/>
        <v/>
      </c>
      <c r="CP106" s="638" t="str">
        <f t="shared" si="29"/>
        <v/>
      </c>
      <c r="CQ106" s="637" t="str">
        <f t="shared" si="29"/>
        <v/>
      </c>
      <c r="CR106" s="638" t="str">
        <f t="shared" si="29"/>
        <v/>
      </c>
      <c r="CS106" s="637" t="str">
        <f t="shared" si="29"/>
        <v/>
      </c>
      <c r="CT106" s="638" t="str">
        <f t="shared" si="27"/>
        <v/>
      </c>
      <c r="CU106" s="637" t="str">
        <f t="shared" si="27"/>
        <v/>
      </c>
      <c r="CV106" s="638" t="str">
        <f t="shared" si="27"/>
        <v/>
      </c>
      <c r="CW106" s="637" t="str">
        <f t="shared" si="27"/>
        <v/>
      </c>
    </row>
    <row r="107" spans="1:101" ht="18" customHeight="1">
      <c r="A107" s="135">
        <v>100</v>
      </c>
      <c r="B107" s="655"/>
      <c r="C107" s="134"/>
      <c r="D107" s="656"/>
      <c r="E107" s="413"/>
      <c r="F107" s="539"/>
      <c r="G107" s="300"/>
      <c r="H107" s="301"/>
      <c r="I107" s="300"/>
      <c r="J107" s="423"/>
      <c r="K107" s="423"/>
      <c r="L107" s="423"/>
      <c r="M107" s="423"/>
      <c r="N107" s="423"/>
      <c r="O107" s="132"/>
      <c r="P107" s="132"/>
      <c r="Q107" s="132"/>
      <c r="R107" s="132"/>
      <c r="S107" s="132"/>
      <c r="T107" s="426"/>
      <c r="U107" s="423"/>
      <c r="V107" s="423"/>
      <c r="W107" s="423"/>
      <c r="X107" s="423"/>
      <c r="Y107" s="426"/>
      <c r="Z107" s="423"/>
      <c r="AA107" s="423"/>
      <c r="AB107" s="132"/>
      <c r="AC107" s="132"/>
      <c r="AD107" s="132"/>
      <c r="AE107" s="132"/>
      <c r="AF107" s="132"/>
      <c r="AG107" s="132"/>
      <c r="AH107" s="132"/>
      <c r="AI107" s="132"/>
      <c r="AJ107" s="423"/>
      <c r="AK107" s="423"/>
      <c r="AL107" s="423"/>
      <c r="AM107" s="423"/>
      <c r="AN107" s="423"/>
      <c r="AO107" s="423"/>
      <c r="AP107" s="423"/>
      <c r="AQ107" s="423"/>
      <c r="AR107" s="132"/>
      <c r="AS107" s="132"/>
      <c r="AT107" s="132"/>
      <c r="AU107" s="132"/>
      <c r="AV107" s="132"/>
      <c r="AW107" s="423"/>
      <c r="AX107" s="423"/>
      <c r="AY107" s="427"/>
      <c r="AZ107" s="102"/>
      <c r="BA107" s="109"/>
      <c r="BB107" s="109"/>
      <c r="BC107" s="633" t="str">
        <f t="shared" si="31"/>
        <v/>
      </c>
      <c r="BD107" s="640"/>
      <c r="BE107" s="633" t="str">
        <f t="shared" si="31"/>
        <v/>
      </c>
      <c r="BF107" s="640"/>
      <c r="BG107" s="633" t="str">
        <f t="shared" si="31"/>
        <v/>
      </c>
      <c r="BH107" s="640"/>
      <c r="BI107" s="633" t="str">
        <f t="shared" si="31"/>
        <v/>
      </c>
      <c r="BJ107" s="640"/>
      <c r="BK107" s="633" t="str">
        <f t="shared" si="31"/>
        <v/>
      </c>
      <c r="BL107" s="640"/>
      <c r="BM107" s="633" t="str">
        <f t="shared" si="31"/>
        <v/>
      </c>
      <c r="BN107" s="640"/>
      <c r="BO107" s="633" t="str">
        <f t="shared" si="31"/>
        <v/>
      </c>
      <c r="BP107" s="640"/>
      <c r="BQ107" s="633" t="str">
        <f t="shared" si="30"/>
        <v/>
      </c>
      <c r="BR107" s="640"/>
      <c r="BS107" s="633" t="str">
        <f t="shared" si="22"/>
        <v/>
      </c>
      <c r="BT107" s="640"/>
      <c r="BU107" s="633" t="str">
        <f t="shared" si="23"/>
        <v/>
      </c>
      <c r="BV107" s="640"/>
      <c r="BW107" s="633" t="str">
        <f t="shared" si="24"/>
        <v/>
      </c>
      <c r="BX107" s="640"/>
      <c r="BY107" s="633" t="str">
        <f t="shared" si="25"/>
        <v/>
      </c>
      <c r="BZ107" s="640"/>
      <c r="CA107" s="635"/>
      <c r="CB107" s="641" t="str">
        <f t="shared" si="26"/>
        <v/>
      </c>
      <c r="CC107" s="642" t="str">
        <f t="shared" si="26"/>
        <v/>
      </c>
      <c r="CD107" s="643" t="str">
        <f t="shared" si="29"/>
        <v/>
      </c>
      <c r="CE107" s="642" t="str">
        <f t="shared" si="29"/>
        <v/>
      </c>
      <c r="CF107" s="643" t="str">
        <f t="shared" si="29"/>
        <v/>
      </c>
      <c r="CG107" s="642" t="str">
        <f t="shared" si="29"/>
        <v/>
      </c>
      <c r="CH107" s="643" t="str">
        <f t="shared" si="29"/>
        <v/>
      </c>
      <c r="CI107" s="642" t="str">
        <f t="shared" si="29"/>
        <v/>
      </c>
      <c r="CJ107" s="643" t="str">
        <f t="shared" si="29"/>
        <v/>
      </c>
      <c r="CK107" s="642" t="str">
        <f t="shared" si="29"/>
        <v/>
      </c>
      <c r="CL107" s="643" t="str">
        <f t="shared" si="29"/>
        <v/>
      </c>
      <c r="CM107" s="642" t="str">
        <f t="shared" si="29"/>
        <v/>
      </c>
      <c r="CN107" s="643" t="str">
        <f t="shared" si="29"/>
        <v/>
      </c>
      <c r="CO107" s="642" t="str">
        <f t="shared" si="29"/>
        <v/>
      </c>
      <c r="CP107" s="643" t="str">
        <f t="shared" si="29"/>
        <v/>
      </c>
      <c r="CQ107" s="642" t="str">
        <f t="shared" si="29"/>
        <v/>
      </c>
      <c r="CR107" s="643" t="str">
        <f t="shared" si="29"/>
        <v/>
      </c>
      <c r="CS107" s="642" t="str">
        <f t="shared" si="29"/>
        <v/>
      </c>
      <c r="CT107" s="643" t="str">
        <f t="shared" si="27"/>
        <v/>
      </c>
      <c r="CU107" s="642" t="str">
        <f t="shared" si="27"/>
        <v/>
      </c>
      <c r="CV107" s="643" t="str">
        <f t="shared" si="27"/>
        <v/>
      </c>
      <c r="CW107" s="642" t="str">
        <f t="shared" si="27"/>
        <v/>
      </c>
    </row>
    <row r="108" spans="1:101" ht="37.5" customHeight="1">
      <c r="A108" s="76"/>
      <c r="B108" s="77"/>
      <c r="C108" s="77"/>
      <c r="D108" s="77"/>
      <c r="E108" s="77"/>
      <c r="F108" s="99"/>
      <c r="G108" s="99"/>
      <c r="H108" s="99"/>
      <c r="I108" s="77"/>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224"/>
      <c r="AZ108" s="100"/>
      <c r="BA108" s="833" t="s">
        <v>204</v>
      </c>
      <c r="BB108" s="834"/>
      <c r="BC108" s="644">
        <f t="shared" ref="BC108:BZ108" si="32">SUM(BC8:BC107)</f>
        <v>0</v>
      </c>
      <c r="BD108" s="645">
        <f t="shared" si="32"/>
        <v>0</v>
      </c>
      <c r="BE108" s="646">
        <f t="shared" si="32"/>
        <v>0</v>
      </c>
      <c r="BF108" s="645">
        <f t="shared" si="32"/>
        <v>0</v>
      </c>
      <c r="BG108" s="646">
        <f t="shared" si="32"/>
        <v>0</v>
      </c>
      <c r="BH108" s="645">
        <f t="shared" si="32"/>
        <v>0</v>
      </c>
      <c r="BI108" s="646">
        <f t="shared" si="32"/>
        <v>0</v>
      </c>
      <c r="BJ108" s="645">
        <f t="shared" si="32"/>
        <v>0</v>
      </c>
      <c r="BK108" s="646">
        <f t="shared" si="32"/>
        <v>0</v>
      </c>
      <c r="BL108" s="645">
        <f t="shared" si="32"/>
        <v>0</v>
      </c>
      <c r="BM108" s="646">
        <f t="shared" si="32"/>
        <v>0</v>
      </c>
      <c r="BN108" s="645">
        <f t="shared" si="32"/>
        <v>0</v>
      </c>
      <c r="BO108" s="646">
        <f t="shared" si="32"/>
        <v>0</v>
      </c>
      <c r="BP108" s="645">
        <f t="shared" si="32"/>
        <v>0</v>
      </c>
      <c r="BQ108" s="646">
        <f t="shared" si="32"/>
        <v>0</v>
      </c>
      <c r="BR108" s="645">
        <f t="shared" si="32"/>
        <v>0</v>
      </c>
      <c r="BS108" s="646">
        <f t="shared" si="32"/>
        <v>0</v>
      </c>
      <c r="BT108" s="645">
        <f t="shared" si="32"/>
        <v>0</v>
      </c>
      <c r="BU108" s="646">
        <f t="shared" si="32"/>
        <v>0</v>
      </c>
      <c r="BV108" s="645">
        <f t="shared" si="32"/>
        <v>0</v>
      </c>
      <c r="BW108" s="646">
        <f t="shared" si="32"/>
        <v>0</v>
      </c>
      <c r="BX108" s="645">
        <f t="shared" si="32"/>
        <v>0</v>
      </c>
      <c r="BY108" s="646">
        <f t="shared" si="32"/>
        <v>0</v>
      </c>
      <c r="BZ108" s="647">
        <f t="shared" si="32"/>
        <v>0</v>
      </c>
      <c r="CA108" s="635"/>
      <c r="CB108" s="648">
        <f>SUM(BC108,BE108)</f>
        <v>0</v>
      </c>
      <c r="CC108" s="645">
        <f>SUM(BD108,BF108)</f>
        <v>0</v>
      </c>
      <c r="CD108" s="649">
        <f t="shared" ref="CD108:CU108" si="33">SUM(CB108,BG108)</f>
        <v>0</v>
      </c>
      <c r="CE108" s="645">
        <f t="shared" si="33"/>
        <v>0</v>
      </c>
      <c r="CF108" s="649">
        <f t="shared" si="33"/>
        <v>0</v>
      </c>
      <c r="CG108" s="645">
        <f t="shared" si="33"/>
        <v>0</v>
      </c>
      <c r="CH108" s="649">
        <f t="shared" si="33"/>
        <v>0</v>
      </c>
      <c r="CI108" s="645">
        <f t="shared" si="33"/>
        <v>0</v>
      </c>
      <c r="CJ108" s="649">
        <f t="shared" si="33"/>
        <v>0</v>
      </c>
      <c r="CK108" s="645">
        <f t="shared" si="33"/>
        <v>0</v>
      </c>
      <c r="CL108" s="649">
        <f t="shared" si="33"/>
        <v>0</v>
      </c>
      <c r="CM108" s="645">
        <f t="shared" si="33"/>
        <v>0</v>
      </c>
      <c r="CN108" s="649">
        <f t="shared" si="33"/>
        <v>0</v>
      </c>
      <c r="CO108" s="645">
        <f t="shared" si="33"/>
        <v>0</v>
      </c>
      <c r="CP108" s="649">
        <f t="shared" si="33"/>
        <v>0</v>
      </c>
      <c r="CQ108" s="645">
        <f t="shared" si="33"/>
        <v>0</v>
      </c>
      <c r="CR108" s="649">
        <f t="shared" si="33"/>
        <v>0</v>
      </c>
      <c r="CS108" s="645">
        <f t="shared" si="33"/>
        <v>0</v>
      </c>
      <c r="CT108" s="649">
        <f t="shared" si="33"/>
        <v>0</v>
      </c>
      <c r="CU108" s="645">
        <f t="shared" si="33"/>
        <v>0</v>
      </c>
      <c r="CV108" s="646">
        <f>SUM(CV8:CV107)</f>
        <v>0</v>
      </c>
      <c r="CW108" s="650">
        <f>SUM(CW8:CW107)</f>
        <v>0</v>
      </c>
    </row>
    <row r="109" spans="1:101" ht="50.25" customHeight="1" thickBot="1">
      <c r="A109" s="79"/>
      <c r="B109" s="80"/>
      <c r="C109" s="80"/>
      <c r="D109" s="80"/>
      <c r="E109" s="80"/>
      <c r="F109" s="81"/>
      <c r="G109" s="81"/>
      <c r="H109" s="81"/>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225"/>
      <c r="AZ109" s="100"/>
      <c r="BA109" s="823" t="s">
        <v>205</v>
      </c>
      <c r="BB109" s="824"/>
      <c r="BC109" s="651"/>
      <c r="BD109" s="652" t="str">
        <f>IF(BC108=0,"",BD108/BC6)</f>
        <v/>
      </c>
      <c r="BE109" s="653"/>
      <c r="BF109" s="652" t="str">
        <f>IF(BE108=0,"",BF108/BE6)</f>
        <v/>
      </c>
      <c r="BG109" s="653"/>
      <c r="BH109" s="652" t="str">
        <f>IF(BG108=0,"",BH108/BG6)</f>
        <v/>
      </c>
      <c r="BI109" s="653"/>
      <c r="BJ109" s="652" t="str">
        <f>IF(BI108=0,"",BJ108/BI6)</f>
        <v/>
      </c>
      <c r="BK109" s="653"/>
      <c r="BL109" s="652" t="str">
        <f>IF(BK108=0,"",BL108/BK6)</f>
        <v/>
      </c>
      <c r="BM109" s="653"/>
      <c r="BN109" s="652" t="str">
        <f>IF(BM108=0,"",BN108/BM6)</f>
        <v/>
      </c>
      <c r="BO109" s="653"/>
      <c r="BP109" s="652" t="str">
        <f>IF(BO108=0,"",BP108/BO6)</f>
        <v/>
      </c>
      <c r="BQ109" s="653"/>
      <c r="BR109" s="652" t="str">
        <f>IF(BQ108=0,"",BR108/BQ6)</f>
        <v/>
      </c>
      <c r="BS109" s="653"/>
      <c r="BT109" s="652" t="str">
        <f>IF(BS108=0,"",BT108/BS6)</f>
        <v/>
      </c>
      <c r="BU109" s="653"/>
      <c r="BV109" s="652" t="str">
        <f>IF(BU108=0,"",BV108/BU6)</f>
        <v/>
      </c>
      <c r="BW109" s="653"/>
      <c r="BX109" s="652" t="str">
        <f>IF(BW108=0,"",BX108/BW6)</f>
        <v/>
      </c>
      <c r="BY109" s="653"/>
      <c r="BZ109" s="654" t="str">
        <f>IF(BY108=0,"",BZ108/BY6)</f>
        <v/>
      </c>
      <c r="CA109" s="635"/>
      <c r="CB109" s="651"/>
      <c r="CC109" s="652"/>
      <c r="CD109" s="653"/>
      <c r="CE109" s="652"/>
      <c r="CF109" s="653"/>
      <c r="CG109" s="652"/>
      <c r="CH109" s="653"/>
      <c r="CI109" s="652"/>
      <c r="CJ109" s="653"/>
      <c r="CK109" s="652"/>
      <c r="CL109" s="653"/>
      <c r="CM109" s="652"/>
      <c r="CN109" s="653"/>
      <c r="CO109" s="652"/>
      <c r="CP109" s="653"/>
      <c r="CQ109" s="652"/>
      <c r="CR109" s="653"/>
      <c r="CS109" s="652"/>
      <c r="CT109" s="653"/>
      <c r="CU109" s="652"/>
      <c r="CV109" s="653"/>
      <c r="CW109" s="654"/>
    </row>
    <row r="110" spans="1:101" ht="20" customHeight="1">
      <c r="BH110" s="72"/>
      <c r="BL110" s="72"/>
      <c r="BP110" s="72"/>
      <c r="BT110" s="72"/>
      <c r="BX110" s="72"/>
      <c r="CB110" s="72"/>
      <c r="CF110" s="72"/>
      <c r="CJ110" s="72"/>
      <c r="CN110" s="72"/>
      <c r="CR110" s="72"/>
      <c r="CV110" s="72"/>
    </row>
    <row r="111" spans="1:101" ht="20" customHeight="1">
      <c r="BH111" s="72"/>
      <c r="BL111" s="72"/>
      <c r="BP111" s="72"/>
      <c r="BT111" s="72"/>
      <c r="BX111" s="72"/>
      <c r="CB111" s="72"/>
      <c r="CF111" s="72"/>
      <c r="CJ111" s="72"/>
      <c r="CN111" s="72"/>
      <c r="CR111" s="72"/>
      <c r="CV111" s="72"/>
    </row>
    <row r="112" spans="1:101" ht="20" customHeight="1">
      <c r="BH112" s="72"/>
      <c r="BL112" s="72"/>
      <c r="BP112" s="72"/>
      <c r="BT112" s="72"/>
      <c r="BX112" s="72"/>
      <c r="CB112" s="72"/>
      <c r="CF112" s="72"/>
      <c r="CJ112" s="72"/>
      <c r="CN112" s="72"/>
      <c r="CR112" s="72"/>
      <c r="CV112" s="72"/>
    </row>
    <row r="113" spans="60:100" ht="20" customHeight="1">
      <c r="BH113" s="72"/>
      <c r="BL113" s="72"/>
      <c r="BP113" s="72"/>
      <c r="BT113" s="72"/>
      <c r="BX113" s="72"/>
      <c r="CB113" s="72"/>
      <c r="CF113" s="72"/>
      <c r="CJ113" s="72"/>
      <c r="CN113" s="72"/>
      <c r="CR113" s="72"/>
      <c r="CV113" s="72"/>
    </row>
    <row r="114" spans="60:100" ht="20" customHeight="1">
      <c r="BH114" s="72"/>
      <c r="BL114" s="72"/>
      <c r="BP114" s="72"/>
      <c r="BT114" s="72"/>
      <c r="BX114" s="72"/>
      <c r="CB114" s="72"/>
      <c r="CF114" s="72"/>
      <c r="CJ114" s="72"/>
      <c r="CN114" s="72"/>
      <c r="CR114" s="72"/>
      <c r="CV114" s="72"/>
    </row>
    <row r="115" spans="60:100" ht="20" customHeight="1">
      <c r="BH115" s="72"/>
      <c r="BL115" s="72"/>
      <c r="BP115" s="72"/>
      <c r="BT115" s="72"/>
      <c r="BX115" s="72"/>
      <c r="CB115" s="72"/>
      <c r="CF115" s="72"/>
      <c r="CJ115" s="72"/>
      <c r="CN115" s="72"/>
      <c r="CR115" s="72"/>
      <c r="CV115" s="72"/>
    </row>
    <row r="116" spans="60:100" ht="20" customHeight="1">
      <c r="BH116" s="72"/>
      <c r="BL116" s="72"/>
      <c r="BP116" s="72"/>
      <c r="BT116" s="72"/>
      <c r="BX116" s="72"/>
      <c r="CB116" s="72"/>
      <c r="CF116" s="72"/>
      <c r="CJ116" s="72"/>
      <c r="CN116" s="72"/>
      <c r="CR116" s="72"/>
      <c r="CV116" s="72"/>
    </row>
  </sheetData>
  <sheetProtection password="CC1C" sheet="1" objects="1" scenarios="1" formatCells="0" formatColumns="0" formatRows="0" autoFilter="0"/>
  <protectedRanges>
    <protectedRange password="EA02" sqref="E83:E107 J83:S107 U83:AY107 A83:A107 C83:C107" name="student details"/>
    <protectedRange password="EA02" sqref="J80:S82 U80:AY82 E80:E82 A82 C80:C82" name="student details_2"/>
    <protectedRange password="CB51" sqref="X7 Z7 AF7 AH7 AN7 AP7" name="opt_1"/>
    <protectedRange password="EA02" sqref="J36:AY66 E36:E79 J67:S79 U67:AY79 T67:T107 C37:C79" name="student details_1_2"/>
    <protectedRange password="EA02" sqref="I1 T2:AQ2 N1:Q1 J3:AY3 A1:G1" name="headers 1_1"/>
    <protectedRange password="EA02" sqref="E6 X6:AA6 AF6:AI6 AN6:AQ6 F6:H7 D7:E7" name="marks_1"/>
    <protectedRange password="EA02" sqref="J9:AY35 G2:H2 A9:A81 E9:E35 D9:D107 A8:AY8 F9:I107 C9:C36 B9:B107" name="student details_3"/>
    <protectedRange password="EA02" sqref="BC6:BZ7 BD86:BD107 BJ86:BJ107 BN86:BN107 BR86:BR107 BF86:BF107 BX86:BX107 BH8:BH107 BL8:BL107 BP8:BP107 BT8:BT107 BZ8:BZ107" name="attendance_1_2_2"/>
    <protectedRange password="EA02" sqref="BD9:BD85 BH9:BH85 BJ9:BJ85 BL9:BL85 BN9:BN85 BP9:BP85 BR9:BR85 BT9:BT85 BV9:BV85 BX9:BX85 BZ9:BZ85 BF9:BF85 BC9:BC107 BE9:BE107 BG9:BG107 BI9:BI107 BK9:BK107 BM9:BM107 BO9:BO107 BQ9:BQ107 BS9:BS107 BU9:BU107 BW9:BW107 BY9:BY107 BC8:BZ8" name="details_1_2"/>
  </protectedRanges>
  <autoFilter ref="D8:D107"/>
  <customSheetViews>
    <customSheetView guid="{6890B66D-F4A9-DC4C-BC21-22A75E74620A}">
      <pane xSplit="7" ySplit="7.045454545454545" topLeftCell="V8" activePane="bottomRight" state="frozenSplit"/>
      <selection pane="bottomRight" activeCell="AY7" sqref="AY7"/>
      <headerFooter alignWithMargins="0"/>
    </customSheetView>
    <customSheetView guid="{8A92BF25-699A-0948-9D46-95C27CAE2FDF}" hiddenRows="1" hiddenColumns="1">
      <pane xSplit="7" ySplit="7.045454545454545" topLeftCell="V8" activePane="bottomRight" state="frozenSplit"/>
      <selection pane="bottomRight" activeCell="AY7" sqref="AY7"/>
      <headerFooter alignWithMargins="0"/>
    </customSheetView>
  </customSheetViews>
  <mergeCells count="216">
    <mergeCell ref="AJ2:AK2"/>
    <mergeCell ref="AL2:AM2"/>
    <mergeCell ref="AN2:AO2"/>
    <mergeCell ref="AP2:AQ2"/>
    <mergeCell ref="AJ3:AK3"/>
    <mergeCell ref="AL3:AM3"/>
    <mergeCell ref="AN3:AO3"/>
    <mergeCell ref="AP3:AQ3"/>
    <mergeCell ref="DA6:DB6"/>
    <mergeCell ref="CB1:CW2"/>
    <mergeCell ref="BZ3:BZ4"/>
    <mergeCell ref="CB3:CC4"/>
    <mergeCell ref="CD3:CE4"/>
    <mergeCell ref="CT3:CU4"/>
    <mergeCell ref="CV3:CW4"/>
    <mergeCell ref="AJ1:AQ1"/>
    <mergeCell ref="AP4:AQ4"/>
    <mergeCell ref="AR4:AT4"/>
    <mergeCell ref="AU4:AU5"/>
    <mergeCell ref="BC3:BC4"/>
    <mergeCell ref="BD3:BD4"/>
    <mergeCell ref="AJ4:AJ5"/>
    <mergeCell ref="AK4:AM4"/>
    <mergeCell ref="AN4:AO4"/>
    <mergeCell ref="J1:S1"/>
    <mergeCell ref="AB2:AC2"/>
    <mergeCell ref="AD2:AE2"/>
    <mergeCell ref="AF2:AG2"/>
    <mergeCell ref="AH2:AI2"/>
    <mergeCell ref="AB3:AC3"/>
    <mergeCell ref="AD3:AE3"/>
    <mergeCell ref="AF3:AG3"/>
    <mergeCell ref="AH3:AI3"/>
    <mergeCell ref="T2:U2"/>
    <mergeCell ref="V2:W2"/>
    <mergeCell ref="T1:AA1"/>
    <mergeCell ref="AB1:AI1"/>
    <mergeCell ref="X2:Y2"/>
    <mergeCell ref="Z2:AA2"/>
    <mergeCell ref="T3:U3"/>
    <mergeCell ref="V3:W3"/>
    <mergeCell ref="X3:Y3"/>
    <mergeCell ref="Z3:AA3"/>
    <mergeCell ref="O3:S3"/>
    <mergeCell ref="O2:S2"/>
    <mergeCell ref="J3:N3"/>
    <mergeCell ref="J2:N2"/>
    <mergeCell ref="DA41:DB41"/>
    <mergeCell ref="DC41:DD41"/>
    <mergeCell ref="DA42:DB42"/>
    <mergeCell ref="DC42:DD42"/>
    <mergeCell ref="DA7:DB7"/>
    <mergeCell ref="DC7:DD7"/>
    <mergeCell ref="DA8:DB8"/>
    <mergeCell ref="DC8:DD8"/>
    <mergeCell ref="AJ6:AJ7"/>
    <mergeCell ref="AK6:AK7"/>
    <mergeCell ref="AL6:AL7"/>
    <mergeCell ref="AM6:AM7"/>
    <mergeCell ref="AR6:AR7"/>
    <mergeCell ref="AS6:AS7"/>
    <mergeCell ref="AT6:AT7"/>
    <mergeCell ref="AU6:AU7"/>
    <mergeCell ref="AV6:AV7"/>
    <mergeCell ref="DA9:DB9"/>
    <mergeCell ref="DC9:DD9"/>
    <mergeCell ref="DA26:DB26"/>
    <mergeCell ref="DC26:DD26"/>
    <mergeCell ref="DA27:DB27"/>
    <mergeCell ref="DC27:DD27"/>
    <mergeCell ref="DA28:DB28"/>
    <mergeCell ref="DC28:DD28"/>
    <mergeCell ref="DA29:DB29"/>
    <mergeCell ref="DC29:DD29"/>
    <mergeCell ref="DA30:DB30"/>
    <mergeCell ref="DC30:DD30"/>
    <mergeCell ref="DA38:DB38"/>
    <mergeCell ref="DC38:DD38"/>
    <mergeCell ref="DA39:DB39"/>
    <mergeCell ref="DC39:DD39"/>
    <mergeCell ref="DA40:DB40"/>
    <mergeCell ref="DC40:DD40"/>
    <mergeCell ref="DA31:DB31"/>
    <mergeCell ref="DC31:DD31"/>
    <mergeCell ref="DA32:DB32"/>
    <mergeCell ref="DC32:DD32"/>
    <mergeCell ref="DA33:DB33"/>
    <mergeCell ref="DC33:DD33"/>
    <mergeCell ref="DA34:DB34"/>
    <mergeCell ref="DC34:DD34"/>
    <mergeCell ref="DA35:DB35"/>
    <mergeCell ref="DC35:DD35"/>
    <mergeCell ref="DA36:DB36"/>
    <mergeCell ref="DC36:DD36"/>
    <mergeCell ref="DA37:DB37"/>
    <mergeCell ref="DC37:DD37"/>
    <mergeCell ref="DA14:DB14"/>
    <mergeCell ref="DC14:DD14"/>
    <mergeCell ref="DA15:DB15"/>
    <mergeCell ref="DC15:DD15"/>
    <mergeCell ref="DC24:DD24"/>
    <mergeCell ref="DA25:DB25"/>
    <mergeCell ref="DC25:DD25"/>
    <mergeCell ref="DA16:DB16"/>
    <mergeCell ref="DC16:DD16"/>
    <mergeCell ref="DA17:DB17"/>
    <mergeCell ref="DC17:DD17"/>
    <mergeCell ref="DA18:DB18"/>
    <mergeCell ref="DC18:DD18"/>
    <mergeCell ref="DA19:DB19"/>
    <mergeCell ref="DC19:DD19"/>
    <mergeCell ref="DA20:DB20"/>
    <mergeCell ref="DC20:DD20"/>
    <mergeCell ref="DA21:DB21"/>
    <mergeCell ref="DC21:DD21"/>
    <mergeCell ref="DA22:DB22"/>
    <mergeCell ref="DC22:DD22"/>
    <mergeCell ref="DA23:DB23"/>
    <mergeCell ref="DC23:DD23"/>
    <mergeCell ref="DA24:DB24"/>
    <mergeCell ref="N6:N7"/>
    <mergeCell ref="J4:L4"/>
    <mergeCell ref="M4:M5"/>
    <mergeCell ref="N4:N5"/>
    <mergeCell ref="DC11:DD11"/>
    <mergeCell ref="DA12:DB12"/>
    <mergeCell ref="DC12:DD12"/>
    <mergeCell ref="DA13:DB13"/>
    <mergeCell ref="DC13:DD13"/>
    <mergeCell ref="DA10:DB10"/>
    <mergeCell ref="DC10:DD10"/>
    <mergeCell ref="DA11:DB11"/>
    <mergeCell ref="T6:T7"/>
    <mergeCell ref="BQ3:BQ4"/>
    <mergeCell ref="AB6:AB7"/>
    <mergeCell ref="U6:U7"/>
    <mergeCell ref="V6:V7"/>
    <mergeCell ref="AW1:AY1"/>
    <mergeCell ref="AR3:AV3"/>
    <mergeCell ref="AR2:AV2"/>
    <mergeCell ref="AR1:AV1"/>
    <mergeCell ref="AW3:AY3"/>
    <mergeCell ref="AW2:AY2"/>
    <mergeCell ref="BC1:BZ2"/>
    <mergeCell ref="BS3:BS4"/>
    <mergeCell ref="BT3:BT4"/>
    <mergeCell ref="BW3:BW4"/>
    <mergeCell ref="BX3:BX4"/>
    <mergeCell ref="BV3:BV4"/>
    <mergeCell ref="BY3:BY4"/>
    <mergeCell ref="BI3:BI4"/>
    <mergeCell ref="BM3:BM4"/>
    <mergeCell ref="A6:D7"/>
    <mergeCell ref="BA109:BB109"/>
    <mergeCell ref="AV4:AV5"/>
    <mergeCell ref="AW4:AW5"/>
    <mergeCell ref="AX4:AX5"/>
    <mergeCell ref="AY4:AY5"/>
    <mergeCell ref="AW6:AW7"/>
    <mergeCell ref="AX6:AX7"/>
    <mergeCell ref="AY6:AY7"/>
    <mergeCell ref="BA108:BB108"/>
    <mergeCell ref="AH4:AI4"/>
    <mergeCell ref="AC4:AE4"/>
    <mergeCell ref="Z4:AA4"/>
    <mergeCell ref="AF4:AG4"/>
    <mergeCell ref="T4:T5"/>
    <mergeCell ref="U4:W4"/>
    <mergeCell ref="X4:Y4"/>
    <mergeCell ref="AB4:AB5"/>
    <mergeCell ref="A2:A5"/>
    <mergeCell ref="B2:B5"/>
    <mergeCell ref="C2:C5"/>
    <mergeCell ref="E2:E5"/>
    <mergeCell ref="D2:D5"/>
    <mergeCell ref="I6:I7"/>
    <mergeCell ref="F2:F5"/>
    <mergeCell ref="W6:W7"/>
    <mergeCell ref="AC6:AC7"/>
    <mergeCell ref="CF3:CG4"/>
    <mergeCell ref="CH3:CI4"/>
    <mergeCell ref="CJ3:CK4"/>
    <mergeCell ref="CL3:CM4"/>
    <mergeCell ref="CN3:CO4"/>
    <mergeCell ref="CP3:CQ4"/>
    <mergeCell ref="E6:F7"/>
    <mergeCell ref="H6:H7"/>
    <mergeCell ref="G6:G7"/>
    <mergeCell ref="O6:O7"/>
    <mergeCell ref="P6:P7"/>
    <mergeCell ref="Q6:Q7"/>
    <mergeCell ref="R6:R7"/>
    <mergeCell ref="R4:R5"/>
    <mergeCell ref="S6:S7"/>
    <mergeCell ref="O4:Q4"/>
    <mergeCell ref="S4:S5"/>
    <mergeCell ref="J6:J7"/>
    <mergeCell ref="K6:K7"/>
    <mergeCell ref="L6:L7"/>
    <mergeCell ref="M6:M7"/>
    <mergeCell ref="CR3:CS4"/>
    <mergeCell ref="AD6:AD7"/>
    <mergeCell ref="AE6:AE7"/>
    <mergeCell ref="BU3:BU4"/>
    <mergeCell ref="BF3:BF4"/>
    <mergeCell ref="BJ3:BJ4"/>
    <mergeCell ref="BN3:BN4"/>
    <mergeCell ref="BR3:BR4"/>
    <mergeCell ref="BG3:BG4"/>
    <mergeCell ref="BH3:BH4"/>
    <mergeCell ref="BK3:BK4"/>
    <mergeCell ref="BL3:BL4"/>
    <mergeCell ref="BO3:BO4"/>
    <mergeCell ref="BP3:BP4"/>
    <mergeCell ref="BA6:BB6"/>
    <mergeCell ref="BE3:BE4"/>
  </mergeCells>
  <phoneticPr fontId="0" type="noConversion"/>
  <conditionalFormatting sqref="BB3:CV3 BB5:CW5 BB5:BB82">
    <cfRule type="cellIs" dxfId="471" priority="8359" stopIfTrue="1" operator="equal">
      <formula>0</formula>
    </cfRule>
  </conditionalFormatting>
  <conditionalFormatting sqref="AZ6:AZ7 BA6:BB40">
    <cfRule type="cellIs" dxfId="470" priority="1216" operator="equal">
      <formula>0</formula>
    </cfRule>
  </conditionalFormatting>
  <conditionalFormatting sqref="T8:T17 AJ8:AJ17 AB8:AB17">
    <cfRule type="containsText" dxfId="469" priority="295" stopIfTrue="1" operator="containsText" text="u">
      <formula>NOT(ISERROR(SEARCH("u",T8)))</formula>
    </cfRule>
    <cfRule type="containsText" dxfId="468" priority="296" stopIfTrue="1" operator="containsText" text="s">
      <formula>NOT(ISERROR(SEARCH("s",T8)))</formula>
    </cfRule>
  </conditionalFormatting>
  <conditionalFormatting sqref="T8:T17 AJ8:AJ17 AB8:AB17">
    <cfRule type="containsText" dxfId="467" priority="293" stopIfTrue="1" operator="containsText" text="u">
      <formula>NOT(ISERROR(SEARCH("u",T8)))</formula>
    </cfRule>
    <cfRule type="containsText" dxfId="466" priority="294" stopIfTrue="1" operator="containsText" text="s">
      <formula>NOT(ISERROR(SEARCH("s",T8)))</formula>
    </cfRule>
  </conditionalFormatting>
  <conditionalFormatting sqref="T8:T17 AJ8:AJ17 AB8:AB17">
    <cfRule type="containsText" dxfId="465" priority="290" stopIfTrue="1" operator="containsText" text="sd">
      <formula>NOT(ISERROR(SEARCH("sd",T8)))</formula>
    </cfRule>
    <cfRule type="containsText" dxfId="464" priority="291" stopIfTrue="1" operator="containsText" text="p">
      <formula>NOT(ISERROR(SEARCH("p",T8)))</formula>
    </cfRule>
    <cfRule type="containsText" dxfId="463" priority="292" stopIfTrue="1" operator="containsText" text="g">
      <formula>NOT(ISERROR(SEARCH("g",T8)))</formula>
    </cfRule>
  </conditionalFormatting>
  <conditionalFormatting sqref="E8:E17">
    <cfRule type="duplicateValues" dxfId="462" priority="287"/>
  </conditionalFormatting>
  <conditionalFormatting sqref="AB8:AB17 T8:T17 AJ8:AJ17">
    <cfRule type="containsText" dxfId="461" priority="285" stopIfTrue="1" operator="containsText" text="u">
      <formula>NOT(ISERROR(SEARCH("u",T8)))</formula>
    </cfRule>
    <cfRule type="containsText" dxfId="460" priority="286" stopIfTrue="1" operator="containsText" text="s">
      <formula>NOT(ISERROR(SEARCH("s",T8)))</formula>
    </cfRule>
  </conditionalFormatting>
  <conditionalFormatting sqref="AB8:AB17 T8:T17 AJ8:AJ17">
    <cfRule type="containsText" dxfId="459" priority="283" stopIfTrue="1" operator="containsText" text="u">
      <formula>NOT(ISERROR(SEARCH("u",T8)))</formula>
    </cfRule>
    <cfRule type="containsText" dxfId="458" priority="284" stopIfTrue="1" operator="containsText" text="s">
      <formula>NOT(ISERROR(SEARCH("s",T8)))</formula>
    </cfRule>
  </conditionalFormatting>
  <conditionalFormatting sqref="AB8:AB17 T8:T17 AJ8:AJ17">
    <cfRule type="containsText" dxfId="457" priority="280" stopIfTrue="1" operator="containsText" text="sd">
      <formula>NOT(ISERROR(SEARCH("sd",T8)))</formula>
    </cfRule>
    <cfRule type="containsText" dxfId="456" priority="281" stopIfTrue="1" operator="containsText" text="p">
      <formula>NOT(ISERROR(SEARCH("p",T8)))</formula>
    </cfRule>
    <cfRule type="containsText" dxfId="455" priority="282" stopIfTrue="1" operator="containsText" text="g">
      <formula>NOT(ISERROR(SEARCH("g",T8)))</formula>
    </cfRule>
  </conditionalFormatting>
  <conditionalFormatting sqref="AJ8:AJ17 AB8:AB17 T8:T17">
    <cfRule type="containsText" dxfId="454" priority="278" stopIfTrue="1" operator="containsText" text="u">
      <formula>NOT(ISERROR(SEARCH("u",T8)))</formula>
    </cfRule>
    <cfRule type="containsText" dxfId="453" priority="279" stopIfTrue="1" operator="containsText" text="s">
      <formula>NOT(ISERROR(SEARCH("s",T8)))</formula>
    </cfRule>
  </conditionalFormatting>
  <conditionalFormatting sqref="AJ8:AJ17 AB8:AB17 T8:T17">
    <cfRule type="containsText" dxfId="452" priority="276" stopIfTrue="1" operator="containsText" text="u">
      <formula>NOT(ISERROR(SEARCH("u",T8)))</formula>
    </cfRule>
    <cfRule type="containsText" dxfId="451" priority="277" stopIfTrue="1" operator="containsText" text="s">
      <formula>NOT(ISERROR(SEARCH("s",T8)))</formula>
    </cfRule>
  </conditionalFormatting>
  <conditionalFormatting sqref="AJ8:AJ17 AB8:AB17 T8:T17">
    <cfRule type="containsText" dxfId="450" priority="273" stopIfTrue="1" operator="containsText" text="sd">
      <formula>NOT(ISERROR(SEARCH("sd",T8)))</formula>
    </cfRule>
    <cfRule type="containsText" dxfId="449" priority="274" stopIfTrue="1" operator="containsText" text="p">
      <formula>NOT(ISERROR(SEARCH("p",T8)))</formula>
    </cfRule>
    <cfRule type="containsText" dxfId="448" priority="275" stopIfTrue="1" operator="containsText" text="g">
      <formula>NOT(ISERROR(SEARCH("g",T8)))</formula>
    </cfRule>
  </conditionalFormatting>
  <conditionalFormatting sqref="E8:E17">
    <cfRule type="duplicateValues" dxfId="447" priority="270"/>
  </conditionalFormatting>
  <conditionalFormatting sqref="B8:B107">
    <cfRule type="containsText" dxfId="446" priority="264" operator="containsText" text="SBC">
      <formula>NOT(ISERROR(SEARCH("SBC",B8)))</formula>
    </cfRule>
    <cfRule type="containsText" dxfId="445" priority="265" operator="containsText" text="MIN">
      <formula>NOT(ISERROR(SEARCH("MIN",B8)))</formula>
    </cfRule>
    <cfRule type="containsText" dxfId="444" priority="266" operator="containsText" text="OBC">
      <formula>NOT(ISERROR(SEARCH("OBC",B8)))</formula>
    </cfRule>
    <cfRule type="containsText" dxfId="443" priority="267" operator="containsText" text="ST">
      <formula>NOT(ISERROR(SEARCH("ST",B8)))</formula>
    </cfRule>
    <cfRule type="containsText" dxfId="442" priority="268" operator="containsText" text="SC">
      <formula>NOT(ISERROR(SEARCH("SC",B8)))</formula>
    </cfRule>
    <cfRule type="containsText" dxfId="441" priority="269" operator="containsText" text="BPL">
      <formula>NOT(ISERROR(SEARCH("BPL",B8)))</formula>
    </cfRule>
  </conditionalFormatting>
  <conditionalFormatting sqref="T18:T27 AJ18:AJ27 AB18:AB27">
    <cfRule type="containsText" dxfId="440" priority="262" stopIfTrue="1" operator="containsText" text="u">
      <formula>NOT(ISERROR(SEARCH("u",T18)))</formula>
    </cfRule>
    <cfRule type="containsText" dxfId="439" priority="263" stopIfTrue="1" operator="containsText" text="s">
      <formula>NOT(ISERROR(SEARCH("s",T18)))</formula>
    </cfRule>
  </conditionalFormatting>
  <conditionalFormatting sqref="T18:T27 AJ18:AJ27 AB18:AB27">
    <cfRule type="containsText" dxfId="438" priority="260" stopIfTrue="1" operator="containsText" text="u">
      <formula>NOT(ISERROR(SEARCH("u",T18)))</formula>
    </cfRule>
    <cfRule type="containsText" dxfId="437" priority="261" stopIfTrue="1" operator="containsText" text="s">
      <formula>NOT(ISERROR(SEARCH("s",T18)))</formula>
    </cfRule>
  </conditionalFormatting>
  <conditionalFormatting sqref="T18:T27 AJ18:AJ27 AB18:AB27">
    <cfRule type="containsText" dxfId="436" priority="257" stopIfTrue="1" operator="containsText" text="sd">
      <formula>NOT(ISERROR(SEARCH("sd",T18)))</formula>
    </cfRule>
    <cfRule type="containsText" dxfId="435" priority="258" stopIfTrue="1" operator="containsText" text="p">
      <formula>NOT(ISERROR(SEARCH("p",T18)))</formula>
    </cfRule>
    <cfRule type="containsText" dxfId="434" priority="259" stopIfTrue="1" operator="containsText" text="g">
      <formula>NOT(ISERROR(SEARCH("g",T18)))</formula>
    </cfRule>
  </conditionalFormatting>
  <conditionalFormatting sqref="D22:D27">
    <cfRule type="cellIs" dxfId="433" priority="256" operator="equal">
      <formula>0</formula>
    </cfRule>
  </conditionalFormatting>
  <conditionalFormatting sqref="D22:D27">
    <cfRule type="duplicateValues" dxfId="432" priority="255"/>
  </conditionalFormatting>
  <conditionalFormatting sqref="E18:E27">
    <cfRule type="duplicateValues" dxfId="431" priority="254"/>
  </conditionalFormatting>
  <conditionalFormatting sqref="AB18:AB27 T18:T27 AJ18:AJ27">
    <cfRule type="containsText" dxfId="430" priority="252" stopIfTrue="1" operator="containsText" text="u">
      <formula>NOT(ISERROR(SEARCH("u",T18)))</formula>
    </cfRule>
    <cfRule type="containsText" dxfId="429" priority="253" stopIfTrue="1" operator="containsText" text="s">
      <formula>NOT(ISERROR(SEARCH("s",T18)))</formula>
    </cfRule>
  </conditionalFormatting>
  <conditionalFormatting sqref="AB18:AB27 T18:T27 AJ18:AJ27">
    <cfRule type="containsText" dxfId="428" priority="250" stopIfTrue="1" operator="containsText" text="u">
      <formula>NOT(ISERROR(SEARCH("u",T18)))</formula>
    </cfRule>
    <cfRule type="containsText" dxfId="427" priority="251" stopIfTrue="1" operator="containsText" text="s">
      <formula>NOT(ISERROR(SEARCH("s",T18)))</formula>
    </cfRule>
  </conditionalFormatting>
  <conditionalFormatting sqref="AB18:AB27 T18:T27 AJ18:AJ27">
    <cfRule type="containsText" dxfId="426" priority="247" stopIfTrue="1" operator="containsText" text="sd">
      <formula>NOT(ISERROR(SEARCH("sd",T18)))</formula>
    </cfRule>
    <cfRule type="containsText" dxfId="425" priority="248" stopIfTrue="1" operator="containsText" text="p">
      <formula>NOT(ISERROR(SEARCH("p",T18)))</formula>
    </cfRule>
    <cfRule type="containsText" dxfId="424" priority="249" stopIfTrue="1" operator="containsText" text="g">
      <formula>NOT(ISERROR(SEARCH("g",T18)))</formula>
    </cfRule>
  </conditionalFormatting>
  <conditionalFormatting sqref="AJ18:AJ27 AB18:AB27 T18:T27">
    <cfRule type="containsText" dxfId="423" priority="245" stopIfTrue="1" operator="containsText" text="u">
      <formula>NOT(ISERROR(SEARCH("u",T18)))</formula>
    </cfRule>
    <cfRule type="containsText" dxfId="422" priority="246" stopIfTrue="1" operator="containsText" text="s">
      <formula>NOT(ISERROR(SEARCH("s",T18)))</formula>
    </cfRule>
  </conditionalFormatting>
  <conditionalFormatting sqref="AJ18:AJ27 AB18:AB27 T18:T27">
    <cfRule type="containsText" dxfId="421" priority="243" stopIfTrue="1" operator="containsText" text="u">
      <formula>NOT(ISERROR(SEARCH("u",T18)))</formula>
    </cfRule>
    <cfRule type="containsText" dxfId="420" priority="244" stopIfTrue="1" operator="containsText" text="s">
      <formula>NOT(ISERROR(SEARCH("s",T18)))</formula>
    </cfRule>
  </conditionalFormatting>
  <conditionalFormatting sqref="AJ18:AJ27 AB18:AB27 T18:T27">
    <cfRule type="containsText" dxfId="419" priority="240" stopIfTrue="1" operator="containsText" text="sd">
      <formula>NOT(ISERROR(SEARCH("sd",T18)))</formula>
    </cfRule>
    <cfRule type="containsText" dxfId="418" priority="241" stopIfTrue="1" operator="containsText" text="p">
      <formula>NOT(ISERROR(SEARCH("p",T18)))</formula>
    </cfRule>
    <cfRule type="containsText" dxfId="417" priority="242" stopIfTrue="1" operator="containsText" text="g">
      <formula>NOT(ISERROR(SEARCH("g",T18)))</formula>
    </cfRule>
  </conditionalFormatting>
  <conditionalFormatting sqref="D22:D27">
    <cfRule type="cellIs" dxfId="416" priority="239" operator="equal">
      <formula>0</formula>
    </cfRule>
  </conditionalFormatting>
  <conditionalFormatting sqref="D22:D27">
    <cfRule type="duplicateValues" dxfId="415" priority="238"/>
  </conditionalFormatting>
  <conditionalFormatting sqref="E18:E27">
    <cfRule type="duplicateValues" dxfId="414" priority="237"/>
  </conditionalFormatting>
  <conditionalFormatting sqref="CA59:CU107">
    <cfRule type="cellIs" dxfId="407" priority="230" stopIfTrue="1" operator="equal">
      <formula>0</formula>
    </cfRule>
  </conditionalFormatting>
  <conditionalFormatting sqref="CA59:CU107">
    <cfRule type="cellIs" dxfId="406" priority="229" stopIfTrue="1" operator="equal">
      <formula>0</formula>
    </cfRule>
  </conditionalFormatting>
  <conditionalFormatting sqref="BD59:BD107">
    <cfRule type="cellIs" dxfId="405" priority="228" stopIfTrue="1" operator="equal">
      <formula>0</formula>
    </cfRule>
  </conditionalFormatting>
  <conditionalFormatting sqref="BD59:BD107">
    <cfRule type="cellIs" dxfId="404" priority="227" stopIfTrue="1" operator="equal">
      <formula>0</formula>
    </cfRule>
  </conditionalFormatting>
  <conditionalFormatting sqref="BC6:BD7 BD23:BD58 CA6:CU58 BD8:BD21">
    <cfRule type="cellIs" dxfId="403" priority="226" stopIfTrue="1" operator="equal">
      <formula>0</formula>
    </cfRule>
  </conditionalFormatting>
  <conditionalFormatting sqref="BC6:BD7 BD23:BD58 CA6:CU58 BD8:BD21">
    <cfRule type="cellIs" dxfId="402" priority="225" stopIfTrue="1" operator="equal">
      <formula>0</formula>
    </cfRule>
  </conditionalFormatting>
  <conditionalFormatting sqref="BD23:BD65 BD8:BD21">
    <cfRule type="cellIs" dxfId="401" priority="224" stopIfTrue="1" operator="equal">
      <formula>0</formula>
    </cfRule>
  </conditionalFormatting>
  <conditionalFormatting sqref="BD23:BD65 BD8:BD21">
    <cfRule type="cellIs" dxfId="400" priority="223" stopIfTrue="1" operator="equal">
      <formula>0</formula>
    </cfRule>
  </conditionalFormatting>
  <conditionalFormatting sqref="BC6:BD7">
    <cfRule type="cellIs" dxfId="399" priority="222" stopIfTrue="1" operator="equal">
      <formula>0</formula>
    </cfRule>
  </conditionalFormatting>
  <conditionalFormatting sqref="BC6:BD7">
    <cfRule type="cellIs" dxfId="398" priority="221" stopIfTrue="1" operator="equal">
      <formula>0</formula>
    </cfRule>
  </conditionalFormatting>
  <conditionalFormatting sqref="BC6:BD7">
    <cfRule type="cellIs" dxfId="397" priority="220" stopIfTrue="1" operator="equal">
      <formula>0</formula>
    </cfRule>
  </conditionalFormatting>
  <conditionalFormatting sqref="BC6:BD7">
    <cfRule type="cellIs" dxfId="396" priority="219" stopIfTrue="1" operator="equal">
      <formula>0</formula>
    </cfRule>
  </conditionalFormatting>
  <conditionalFormatting sqref="BC6:BD7">
    <cfRule type="cellIs" dxfId="395" priority="218" stopIfTrue="1" operator="equal">
      <formula>0</formula>
    </cfRule>
  </conditionalFormatting>
  <conditionalFormatting sqref="BC6:BD7">
    <cfRule type="cellIs" dxfId="394" priority="217" stopIfTrue="1" operator="equal">
      <formula>0</formula>
    </cfRule>
  </conditionalFormatting>
  <conditionalFormatting sqref="BC6:BD7">
    <cfRule type="cellIs" dxfId="393" priority="216" stopIfTrue="1" operator="equal">
      <formula>0</formula>
    </cfRule>
  </conditionalFormatting>
  <conditionalFormatting sqref="BC6:BD7">
    <cfRule type="cellIs" dxfId="392" priority="215" stopIfTrue="1" operator="equal">
      <formula>0</formula>
    </cfRule>
  </conditionalFormatting>
  <conditionalFormatting sqref="BD23:BD65 BD8:BD21">
    <cfRule type="cellIs" dxfId="391" priority="214" stopIfTrue="1" operator="equal">
      <formula>0</formula>
    </cfRule>
  </conditionalFormatting>
  <conditionalFormatting sqref="BD23:BD65 BD8:BD21">
    <cfRule type="cellIs" dxfId="390" priority="213" stopIfTrue="1" operator="equal">
      <formula>0</formula>
    </cfRule>
  </conditionalFormatting>
  <conditionalFormatting sqref="BH59:BH107 BF59:BF107">
    <cfRule type="cellIs" dxfId="389" priority="212" stopIfTrue="1" operator="equal">
      <formula>0</formula>
    </cfRule>
  </conditionalFormatting>
  <conditionalFormatting sqref="BH59:BH107 BF59:BF107">
    <cfRule type="cellIs" dxfId="388" priority="211" stopIfTrue="1" operator="equal">
      <formula>0</formula>
    </cfRule>
  </conditionalFormatting>
  <conditionalFormatting sqref="BE6:BH7 BF23:BF58 BH23:BH58 BF8:BF21 BH8:BH21">
    <cfRule type="cellIs" dxfId="387" priority="210" stopIfTrue="1" operator="equal">
      <formula>0</formula>
    </cfRule>
  </conditionalFormatting>
  <conditionalFormatting sqref="BE6:BH7 BF23:BF58 BH23:BH58 BF8:BF21 BH8:BH21">
    <cfRule type="cellIs" dxfId="386" priority="209" stopIfTrue="1" operator="equal">
      <formula>0</formula>
    </cfRule>
  </conditionalFormatting>
  <conditionalFormatting sqref="BF8:BF21 BF23:BF65 BH23:BH65 BH8:BH21">
    <cfRule type="cellIs" dxfId="385" priority="208" stopIfTrue="1" operator="equal">
      <formula>0</formula>
    </cfRule>
  </conditionalFormatting>
  <conditionalFormatting sqref="BF8:BF21 BF23:BF65 BH23:BH65 BH8:BH21">
    <cfRule type="cellIs" dxfId="384" priority="207" stopIfTrue="1" operator="equal">
      <formula>0</formula>
    </cfRule>
  </conditionalFormatting>
  <conditionalFormatting sqref="BE6:BH7">
    <cfRule type="cellIs" dxfId="383" priority="206" stopIfTrue="1" operator="equal">
      <formula>0</formula>
    </cfRule>
  </conditionalFormatting>
  <conditionalFormatting sqref="BE6:BH7">
    <cfRule type="cellIs" dxfId="382" priority="205" stopIfTrue="1" operator="equal">
      <formula>0</formula>
    </cfRule>
  </conditionalFormatting>
  <conditionalFormatting sqref="BE6:BH7">
    <cfRule type="cellIs" dxfId="381" priority="204" stopIfTrue="1" operator="equal">
      <formula>0</formula>
    </cfRule>
  </conditionalFormatting>
  <conditionalFormatting sqref="BE6:BH7">
    <cfRule type="cellIs" dxfId="380" priority="203" stopIfTrue="1" operator="equal">
      <formula>0</formula>
    </cfRule>
  </conditionalFormatting>
  <conditionalFormatting sqref="BE6:BH7">
    <cfRule type="cellIs" dxfId="379" priority="202" stopIfTrue="1" operator="equal">
      <formula>0</formula>
    </cfRule>
  </conditionalFormatting>
  <conditionalFormatting sqref="BE6:BH7">
    <cfRule type="cellIs" dxfId="378" priority="201" stopIfTrue="1" operator="equal">
      <formula>0</formula>
    </cfRule>
  </conditionalFormatting>
  <conditionalFormatting sqref="BE6:BH7">
    <cfRule type="cellIs" dxfId="377" priority="200" stopIfTrue="1" operator="equal">
      <formula>0</formula>
    </cfRule>
  </conditionalFormatting>
  <conditionalFormatting sqref="BE6:BH7">
    <cfRule type="cellIs" dxfId="376" priority="199" stopIfTrue="1" operator="equal">
      <formula>0</formula>
    </cfRule>
  </conditionalFormatting>
  <conditionalFormatting sqref="BF8:BF21 BF23:BF65 BH23:BH65 BH8:BH21">
    <cfRule type="cellIs" dxfId="375" priority="198" stopIfTrue="1" operator="equal">
      <formula>0</formula>
    </cfRule>
  </conditionalFormatting>
  <conditionalFormatting sqref="BF8:BF21 BF23:BF65 BH23:BH65 BH8:BH21">
    <cfRule type="cellIs" dxfId="374" priority="197" stopIfTrue="1" operator="equal">
      <formula>0</formula>
    </cfRule>
  </conditionalFormatting>
  <conditionalFormatting sqref="BJ59:BJ107">
    <cfRule type="cellIs" dxfId="373" priority="196" stopIfTrue="1" operator="equal">
      <formula>0</formula>
    </cfRule>
  </conditionalFormatting>
  <conditionalFormatting sqref="BJ59:BJ107">
    <cfRule type="cellIs" dxfId="372" priority="195" stopIfTrue="1" operator="equal">
      <formula>0</formula>
    </cfRule>
  </conditionalFormatting>
  <conditionalFormatting sqref="BJ9:BJ21 BI6:BJ7 BJ23:BJ58">
    <cfRule type="cellIs" dxfId="371" priority="194" stopIfTrue="1" operator="equal">
      <formula>0</formula>
    </cfRule>
  </conditionalFormatting>
  <conditionalFormatting sqref="BI6:BJ7 BJ9:BJ21 BJ23:BJ58">
    <cfRule type="cellIs" dxfId="370" priority="193" stopIfTrue="1" operator="equal">
      <formula>0</formula>
    </cfRule>
  </conditionalFormatting>
  <conditionalFormatting sqref="BJ9:BJ21 BJ23:BJ65">
    <cfRule type="cellIs" dxfId="369" priority="192" stopIfTrue="1" operator="equal">
      <formula>0</formula>
    </cfRule>
  </conditionalFormatting>
  <conditionalFormatting sqref="BJ9:BJ21 BJ23:BJ65">
    <cfRule type="cellIs" dxfId="368" priority="191" stopIfTrue="1" operator="equal">
      <formula>0</formula>
    </cfRule>
  </conditionalFormatting>
  <conditionalFormatting sqref="BI6:BJ7">
    <cfRule type="cellIs" dxfId="367" priority="190" stopIfTrue="1" operator="equal">
      <formula>0</formula>
    </cfRule>
  </conditionalFormatting>
  <conditionalFormatting sqref="BI6:BJ7">
    <cfRule type="cellIs" dxfId="366" priority="189" stopIfTrue="1" operator="equal">
      <formula>0</formula>
    </cfRule>
  </conditionalFormatting>
  <conditionalFormatting sqref="BI6:BJ7">
    <cfRule type="cellIs" dxfId="365" priority="188" stopIfTrue="1" operator="equal">
      <formula>0</formula>
    </cfRule>
  </conditionalFormatting>
  <conditionalFormatting sqref="BI6:BJ7">
    <cfRule type="cellIs" dxfId="364" priority="187" stopIfTrue="1" operator="equal">
      <formula>0</formula>
    </cfRule>
  </conditionalFormatting>
  <conditionalFormatting sqref="BI6:BJ7">
    <cfRule type="cellIs" dxfId="363" priority="186" stopIfTrue="1" operator="equal">
      <formula>0</formula>
    </cfRule>
  </conditionalFormatting>
  <conditionalFormatting sqref="BI6:BJ7">
    <cfRule type="cellIs" dxfId="362" priority="185" stopIfTrue="1" operator="equal">
      <formula>0</formula>
    </cfRule>
  </conditionalFormatting>
  <conditionalFormatting sqref="BI6:BJ7">
    <cfRule type="cellIs" dxfId="361" priority="184" stopIfTrue="1" operator="equal">
      <formula>0</formula>
    </cfRule>
  </conditionalFormatting>
  <conditionalFormatting sqref="BI6:BJ7">
    <cfRule type="cellIs" dxfId="360" priority="183" stopIfTrue="1" operator="equal">
      <formula>0</formula>
    </cfRule>
  </conditionalFormatting>
  <conditionalFormatting sqref="BJ9:BJ21 BJ23:BJ65">
    <cfRule type="cellIs" dxfId="359" priority="182" stopIfTrue="1" operator="equal">
      <formula>0</formula>
    </cfRule>
  </conditionalFormatting>
  <conditionalFormatting sqref="BJ9:BJ21 BJ23:BJ65">
    <cfRule type="cellIs" dxfId="358" priority="181" stopIfTrue="1" operator="equal">
      <formula>0</formula>
    </cfRule>
  </conditionalFormatting>
  <conditionalFormatting sqref="BN59:BN107 BL59:BL107">
    <cfRule type="cellIs" dxfId="357" priority="180" stopIfTrue="1" operator="equal">
      <formula>0</formula>
    </cfRule>
  </conditionalFormatting>
  <conditionalFormatting sqref="BN59:BN107 BL59:BL107">
    <cfRule type="cellIs" dxfId="356" priority="179" stopIfTrue="1" operator="equal">
      <formula>0</formula>
    </cfRule>
  </conditionalFormatting>
  <conditionalFormatting sqref="BN9:BN21 BL9:BL21 BK6:BN7 BL23:BL58 BN23:BN58">
    <cfRule type="cellIs" dxfId="355" priority="178" stopIfTrue="1" operator="equal">
      <formula>0</formula>
    </cfRule>
  </conditionalFormatting>
  <conditionalFormatting sqref="BN9:BN21 BK6:BN7 BL9:BL21 BL23:BL58 BN23:BN58">
    <cfRule type="cellIs" dxfId="354" priority="177" stopIfTrue="1" operator="equal">
      <formula>0</formula>
    </cfRule>
  </conditionalFormatting>
  <conditionalFormatting sqref="BN9:BN21 BL9:BL21 BL23:BL65 BN23:BN65">
    <cfRule type="cellIs" dxfId="353" priority="176" stopIfTrue="1" operator="equal">
      <formula>0</formula>
    </cfRule>
  </conditionalFormatting>
  <conditionalFormatting sqref="BN9:BN21 BL9:BL21 BL23:BL65 BN23:BN65">
    <cfRule type="cellIs" dxfId="352" priority="175" stopIfTrue="1" operator="equal">
      <formula>0</formula>
    </cfRule>
  </conditionalFormatting>
  <conditionalFormatting sqref="BK6:BN7">
    <cfRule type="cellIs" dxfId="351" priority="174" stopIfTrue="1" operator="equal">
      <formula>0</formula>
    </cfRule>
  </conditionalFormatting>
  <conditionalFormatting sqref="BK6:BN7">
    <cfRule type="cellIs" dxfId="350" priority="173" stopIfTrue="1" operator="equal">
      <formula>0</formula>
    </cfRule>
  </conditionalFormatting>
  <conditionalFormatting sqref="BK6:BN7">
    <cfRule type="cellIs" dxfId="349" priority="172" stopIfTrue="1" operator="equal">
      <formula>0</formula>
    </cfRule>
  </conditionalFormatting>
  <conditionalFormatting sqref="BK6:BN7">
    <cfRule type="cellIs" dxfId="348" priority="171" stopIfTrue="1" operator="equal">
      <formula>0</formula>
    </cfRule>
  </conditionalFormatting>
  <conditionalFormatting sqref="BK6:BN7">
    <cfRule type="cellIs" dxfId="347" priority="170" stopIfTrue="1" operator="equal">
      <formula>0</formula>
    </cfRule>
  </conditionalFormatting>
  <conditionalFormatting sqref="BK6:BN7">
    <cfRule type="cellIs" dxfId="346" priority="169" stopIfTrue="1" operator="equal">
      <formula>0</formula>
    </cfRule>
  </conditionalFormatting>
  <conditionalFormatting sqref="BK6:BN7">
    <cfRule type="cellIs" dxfId="345" priority="168" stopIfTrue="1" operator="equal">
      <formula>0</formula>
    </cfRule>
  </conditionalFormatting>
  <conditionalFormatting sqref="BK6:BN7">
    <cfRule type="cellIs" dxfId="344" priority="167" stopIfTrue="1" operator="equal">
      <formula>0</formula>
    </cfRule>
  </conditionalFormatting>
  <conditionalFormatting sqref="BN9:BN21 BL9:BL21 BL23:BL65 BN23:BN65">
    <cfRule type="cellIs" dxfId="343" priority="166" stopIfTrue="1" operator="equal">
      <formula>0</formula>
    </cfRule>
  </conditionalFormatting>
  <conditionalFormatting sqref="BN9:BN21 BL9:BL21 BL23:BL65 BN23:BN65">
    <cfRule type="cellIs" dxfId="342" priority="165" stopIfTrue="1" operator="equal">
      <formula>0</formula>
    </cfRule>
  </conditionalFormatting>
  <conditionalFormatting sqref="BP59:BP107">
    <cfRule type="cellIs" dxfId="341" priority="164" stopIfTrue="1" operator="equal">
      <formula>0</formula>
    </cfRule>
  </conditionalFormatting>
  <conditionalFormatting sqref="BP59:BP107">
    <cfRule type="cellIs" dxfId="340" priority="163" stopIfTrue="1" operator="equal">
      <formula>0</formula>
    </cfRule>
  </conditionalFormatting>
  <conditionalFormatting sqref="BP9:BP21 BO6:BP7 BP23:BP58">
    <cfRule type="cellIs" dxfId="339" priority="162" stopIfTrue="1" operator="equal">
      <formula>0</formula>
    </cfRule>
  </conditionalFormatting>
  <conditionalFormatting sqref="BO6:BP7 BP9:BP21 BP23:BP58">
    <cfRule type="cellIs" dxfId="338" priority="161" stopIfTrue="1" operator="equal">
      <formula>0</formula>
    </cfRule>
  </conditionalFormatting>
  <conditionalFormatting sqref="BP9:BP21 BP23:BP65">
    <cfRule type="cellIs" dxfId="337" priority="160" stopIfTrue="1" operator="equal">
      <formula>0</formula>
    </cfRule>
  </conditionalFormatting>
  <conditionalFormatting sqref="BP9:BP21 BP23:BP65">
    <cfRule type="cellIs" dxfId="336" priority="159" stopIfTrue="1" operator="equal">
      <formula>0</formula>
    </cfRule>
  </conditionalFormatting>
  <conditionalFormatting sqref="BO6:BP7">
    <cfRule type="cellIs" dxfId="335" priority="158" stopIfTrue="1" operator="equal">
      <formula>0</formula>
    </cfRule>
  </conditionalFormatting>
  <conditionalFormatting sqref="BO6:BP7">
    <cfRule type="cellIs" dxfId="334" priority="157" stopIfTrue="1" operator="equal">
      <formula>0</formula>
    </cfRule>
  </conditionalFormatting>
  <conditionalFormatting sqref="BO6:BP7">
    <cfRule type="cellIs" dxfId="333" priority="156" stopIfTrue="1" operator="equal">
      <formula>0</formula>
    </cfRule>
  </conditionalFormatting>
  <conditionalFormatting sqref="BO6:BP7">
    <cfRule type="cellIs" dxfId="332" priority="155" stopIfTrue="1" operator="equal">
      <formula>0</formula>
    </cfRule>
  </conditionalFormatting>
  <conditionalFormatting sqref="BO6:BP7">
    <cfRule type="cellIs" dxfId="331" priority="154" stopIfTrue="1" operator="equal">
      <formula>0</formula>
    </cfRule>
  </conditionalFormatting>
  <conditionalFormatting sqref="BO6:BP7">
    <cfRule type="cellIs" dxfId="330" priority="153" stopIfTrue="1" operator="equal">
      <formula>0</formula>
    </cfRule>
  </conditionalFormatting>
  <conditionalFormatting sqref="BO6:BP7">
    <cfRule type="cellIs" dxfId="329" priority="152" stopIfTrue="1" operator="equal">
      <formula>0</formula>
    </cfRule>
  </conditionalFormatting>
  <conditionalFormatting sqref="BO6:BP7">
    <cfRule type="cellIs" dxfId="328" priority="151" stopIfTrue="1" operator="equal">
      <formula>0</formula>
    </cfRule>
  </conditionalFormatting>
  <conditionalFormatting sqref="BP9:BP21 BP23:BP65">
    <cfRule type="cellIs" dxfId="327" priority="150" stopIfTrue="1" operator="equal">
      <formula>0</formula>
    </cfRule>
  </conditionalFormatting>
  <conditionalFormatting sqref="BP9:BP21 BP23:BP65">
    <cfRule type="cellIs" dxfId="326" priority="149" stopIfTrue="1" operator="equal">
      <formula>0</formula>
    </cfRule>
  </conditionalFormatting>
  <conditionalFormatting sqref="BT59:BT107 BR59:BR107">
    <cfRule type="cellIs" dxfId="325" priority="148" stopIfTrue="1" operator="equal">
      <formula>0</formula>
    </cfRule>
  </conditionalFormatting>
  <conditionalFormatting sqref="BT59:BT107 BR59:BR107">
    <cfRule type="cellIs" dxfId="324" priority="147" stopIfTrue="1" operator="equal">
      <formula>0</formula>
    </cfRule>
  </conditionalFormatting>
  <conditionalFormatting sqref="BT9:BT21 BR9:BR21 BQ6:BT7 BR23:BR58 BT23:BT58">
    <cfRule type="cellIs" dxfId="323" priority="146" stopIfTrue="1" operator="equal">
      <formula>0</formula>
    </cfRule>
  </conditionalFormatting>
  <conditionalFormatting sqref="BT9:BT21 BQ6:BT7 BR9:BR21 BR23:BR58 BT23:BT58">
    <cfRule type="cellIs" dxfId="322" priority="145" stopIfTrue="1" operator="equal">
      <formula>0</formula>
    </cfRule>
  </conditionalFormatting>
  <conditionalFormatting sqref="BT9:BT21 BR9:BR21 BR23:BR65 BT23:BT65">
    <cfRule type="cellIs" dxfId="321" priority="144" stopIfTrue="1" operator="equal">
      <formula>0</formula>
    </cfRule>
  </conditionalFormatting>
  <conditionalFormatting sqref="BT9:BT21 BR9:BR21 BR23:BR65 BT23:BT65">
    <cfRule type="cellIs" dxfId="320" priority="143" stopIfTrue="1" operator="equal">
      <formula>0</formula>
    </cfRule>
  </conditionalFormatting>
  <conditionalFormatting sqref="BQ6:BT7">
    <cfRule type="cellIs" dxfId="319" priority="142" stopIfTrue="1" operator="equal">
      <formula>0</formula>
    </cfRule>
  </conditionalFormatting>
  <conditionalFormatting sqref="BQ6:BT7">
    <cfRule type="cellIs" dxfId="318" priority="141" stopIfTrue="1" operator="equal">
      <formula>0</formula>
    </cfRule>
  </conditionalFormatting>
  <conditionalFormatting sqref="BQ6:BT7">
    <cfRule type="cellIs" dxfId="317" priority="140" stopIfTrue="1" operator="equal">
      <formula>0</formula>
    </cfRule>
  </conditionalFormatting>
  <conditionalFormatting sqref="BQ6:BT7">
    <cfRule type="cellIs" dxfId="316" priority="139" stopIfTrue="1" operator="equal">
      <formula>0</formula>
    </cfRule>
  </conditionalFormatting>
  <conditionalFormatting sqref="BQ6:BT7">
    <cfRule type="cellIs" dxfId="315" priority="138" stopIfTrue="1" operator="equal">
      <formula>0</formula>
    </cfRule>
  </conditionalFormatting>
  <conditionalFormatting sqref="BQ6:BT7">
    <cfRule type="cellIs" dxfId="314" priority="137" stopIfTrue="1" operator="equal">
      <formula>0</formula>
    </cfRule>
  </conditionalFormatting>
  <conditionalFormatting sqref="BQ6:BT7">
    <cfRule type="cellIs" dxfId="313" priority="136" stopIfTrue="1" operator="equal">
      <formula>0</formula>
    </cfRule>
  </conditionalFormatting>
  <conditionalFormatting sqref="BQ6:BT7">
    <cfRule type="cellIs" dxfId="312" priority="135" stopIfTrue="1" operator="equal">
      <formula>0</formula>
    </cfRule>
  </conditionalFormatting>
  <conditionalFormatting sqref="BT9:BT21 BR9:BR21 BR23:BR65 BT23:BT65">
    <cfRule type="cellIs" dxfId="311" priority="134" stopIfTrue="1" operator="equal">
      <formula>0</formula>
    </cfRule>
  </conditionalFormatting>
  <conditionalFormatting sqref="BT9:BT21 BR9:BR21 BR23:BR65 BT23:BT65">
    <cfRule type="cellIs" dxfId="310" priority="133" stopIfTrue="1" operator="equal">
      <formula>0</formula>
    </cfRule>
  </conditionalFormatting>
  <conditionalFormatting sqref="BV59:BV107">
    <cfRule type="cellIs" dxfId="309" priority="132" stopIfTrue="1" operator="equal">
      <formula>0</formula>
    </cfRule>
  </conditionalFormatting>
  <conditionalFormatting sqref="BV59:BV107">
    <cfRule type="cellIs" dxfId="308" priority="131" stopIfTrue="1" operator="equal">
      <formula>0</formula>
    </cfRule>
  </conditionalFormatting>
  <conditionalFormatting sqref="BV9:BV21 BU6:BV7 BV23:BV58">
    <cfRule type="cellIs" dxfId="307" priority="130" stopIfTrue="1" operator="equal">
      <formula>0</formula>
    </cfRule>
  </conditionalFormatting>
  <conditionalFormatting sqref="BU6:BV7 BV9:BV21 BV23:BV58">
    <cfRule type="cellIs" dxfId="306" priority="129" stopIfTrue="1" operator="equal">
      <formula>0</formula>
    </cfRule>
  </conditionalFormatting>
  <conditionalFormatting sqref="BV9:BV21 BV23:BV65">
    <cfRule type="cellIs" dxfId="305" priority="128" stopIfTrue="1" operator="equal">
      <formula>0</formula>
    </cfRule>
  </conditionalFormatting>
  <conditionalFormatting sqref="BV9:BV21 BV23:BV65">
    <cfRule type="cellIs" dxfId="304" priority="127" stopIfTrue="1" operator="equal">
      <formula>0</formula>
    </cfRule>
  </conditionalFormatting>
  <conditionalFormatting sqref="BU6:BV7">
    <cfRule type="cellIs" dxfId="303" priority="126" stopIfTrue="1" operator="equal">
      <formula>0</formula>
    </cfRule>
  </conditionalFormatting>
  <conditionalFormatting sqref="BU6:BV7">
    <cfRule type="cellIs" dxfId="302" priority="125" stopIfTrue="1" operator="equal">
      <formula>0</formula>
    </cfRule>
  </conditionalFormatting>
  <conditionalFormatting sqref="BU6:BV7">
    <cfRule type="cellIs" dxfId="301" priority="124" stopIfTrue="1" operator="equal">
      <formula>0</formula>
    </cfRule>
  </conditionalFormatting>
  <conditionalFormatting sqref="BU6:BV7">
    <cfRule type="cellIs" dxfId="300" priority="123" stopIfTrue="1" operator="equal">
      <formula>0</formula>
    </cfRule>
  </conditionalFormatting>
  <conditionalFormatting sqref="BU6:BV7">
    <cfRule type="cellIs" dxfId="299" priority="122" stopIfTrue="1" operator="equal">
      <formula>0</formula>
    </cfRule>
  </conditionalFormatting>
  <conditionalFormatting sqref="BU6:BV7">
    <cfRule type="cellIs" dxfId="298" priority="121" stopIfTrue="1" operator="equal">
      <formula>0</formula>
    </cfRule>
  </conditionalFormatting>
  <conditionalFormatting sqref="BU6:BV7">
    <cfRule type="cellIs" dxfId="297" priority="120" stopIfTrue="1" operator="equal">
      <formula>0</formula>
    </cfRule>
  </conditionalFormatting>
  <conditionalFormatting sqref="BU6:BV7">
    <cfRule type="cellIs" dxfId="296" priority="119" stopIfTrue="1" operator="equal">
      <formula>0</formula>
    </cfRule>
  </conditionalFormatting>
  <conditionalFormatting sqref="BV9:BV21 BV23:BV65">
    <cfRule type="cellIs" dxfId="295" priority="118" stopIfTrue="1" operator="equal">
      <formula>0</formula>
    </cfRule>
  </conditionalFormatting>
  <conditionalFormatting sqref="BV9:BV21 BV23:BV65">
    <cfRule type="cellIs" dxfId="294" priority="117" stopIfTrue="1" operator="equal">
      <formula>0</formula>
    </cfRule>
  </conditionalFormatting>
  <conditionalFormatting sqref="BZ59:BZ107 BX59:BX107">
    <cfRule type="cellIs" dxfId="293" priority="116" stopIfTrue="1" operator="equal">
      <formula>0</formula>
    </cfRule>
  </conditionalFormatting>
  <conditionalFormatting sqref="BZ59:BZ107 BX59:BX107">
    <cfRule type="cellIs" dxfId="292" priority="115" stopIfTrue="1" operator="equal">
      <formula>0</formula>
    </cfRule>
  </conditionalFormatting>
  <conditionalFormatting sqref="BX9:BX21 BW6:BZ7 BX23:BX58 BZ23:BZ58 BZ8:BZ21">
    <cfRule type="cellIs" dxfId="291" priority="114" stopIfTrue="1" operator="equal">
      <formula>0</formula>
    </cfRule>
  </conditionalFormatting>
  <conditionalFormatting sqref="BW6:BZ7 BX9:BX21 BX23:BX58 BZ23:BZ58 BZ8:BZ21">
    <cfRule type="cellIs" dxfId="290" priority="113" stopIfTrue="1" operator="equal">
      <formula>0</formula>
    </cfRule>
  </conditionalFormatting>
  <conditionalFormatting sqref="BX9:BX21 BX23:BX65 BZ23:BZ65 BZ8:BZ21">
    <cfRule type="cellIs" dxfId="289" priority="112" stopIfTrue="1" operator="equal">
      <formula>0</formula>
    </cfRule>
  </conditionalFormatting>
  <conditionalFormatting sqref="BX9:BX21 BX23:BX65 BZ23:BZ65 BZ8:BZ21">
    <cfRule type="cellIs" dxfId="288" priority="111" stopIfTrue="1" operator="equal">
      <formula>0</formula>
    </cfRule>
  </conditionalFormatting>
  <conditionalFormatting sqref="BW6:BZ7">
    <cfRule type="cellIs" dxfId="287" priority="110" stopIfTrue="1" operator="equal">
      <formula>0</formula>
    </cfRule>
  </conditionalFormatting>
  <conditionalFormatting sqref="BW6:BZ7">
    <cfRule type="cellIs" dxfId="286" priority="109" stopIfTrue="1" operator="equal">
      <formula>0</formula>
    </cfRule>
  </conditionalFormatting>
  <conditionalFormatting sqref="BW6:BZ7">
    <cfRule type="cellIs" dxfId="285" priority="108" stopIfTrue="1" operator="equal">
      <formula>0</formula>
    </cfRule>
  </conditionalFormatting>
  <conditionalFormatting sqref="BW6:BZ7">
    <cfRule type="cellIs" dxfId="284" priority="107" stopIfTrue="1" operator="equal">
      <formula>0</formula>
    </cfRule>
  </conditionalFormatting>
  <conditionalFormatting sqref="BW6:BZ7">
    <cfRule type="cellIs" dxfId="283" priority="106" stopIfTrue="1" operator="equal">
      <formula>0</formula>
    </cfRule>
  </conditionalFormatting>
  <conditionalFormatting sqref="BW6:BZ7">
    <cfRule type="cellIs" dxfId="282" priority="105" stopIfTrue="1" operator="equal">
      <formula>0</formula>
    </cfRule>
  </conditionalFormatting>
  <conditionalFormatting sqref="BW6:BZ7">
    <cfRule type="cellIs" dxfId="281" priority="104" stopIfTrue="1" operator="equal">
      <formula>0</formula>
    </cfRule>
  </conditionalFormatting>
  <conditionalFormatting sqref="BW6:BZ7">
    <cfRule type="cellIs" dxfId="280" priority="103" stopIfTrue="1" operator="equal">
      <formula>0</formula>
    </cfRule>
  </conditionalFormatting>
  <conditionalFormatting sqref="BX9:BX21 BX23:BX65 BZ23:BZ65 BZ8:BZ21">
    <cfRule type="cellIs" dxfId="279" priority="102" stopIfTrue="1" operator="equal">
      <formula>0</formula>
    </cfRule>
  </conditionalFormatting>
  <conditionalFormatting sqref="BX9:BX21 BX23:BX65 BZ23:BZ65 BZ8:BZ21">
    <cfRule type="cellIs" dxfId="278" priority="101" stopIfTrue="1" operator="equal">
      <formula>0</formula>
    </cfRule>
  </conditionalFormatting>
  <conditionalFormatting sqref="CV59:CW107">
    <cfRule type="cellIs" dxfId="277" priority="100" stopIfTrue="1" operator="equal">
      <formula>0</formula>
    </cfRule>
  </conditionalFormatting>
  <conditionalFormatting sqref="CV59:CW107">
    <cfRule type="cellIs" dxfId="276" priority="99" stopIfTrue="1" operator="equal">
      <formula>0</formula>
    </cfRule>
  </conditionalFormatting>
  <conditionalFormatting sqref="CV6:CW58">
    <cfRule type="cellIs" dxfId="275" priority="98" stopIfTrue="1" operator="equal">
      <formula>0</formula>
    </cfRule>
  </conditionalFormatting>
  <conditionalFormatting sqref="CV6:CW58">
    <cfRule type="cellIs" dxfId="274" priority="97" stopIfTrue="1" operator="equal">
      <formula>0</formula>
    </cfRule>
  </conditionalFormatting>
  <conditionalFormatting sqref="BJ8">
    <cfRule type="cellIs" dxfId="273" priority="96" stopIfTrue="1" operator="equal">
      <formula>0</formula>
    </cfRule>
  </conditionalFormatting>
  <conditionalFormatting sqref="BJ8">
    <cfRule type="cellIs" dxfId="272" priority="95" stopIfTrue="1" operator="equal">
      <formula>0</formula>
    </cfRule>
  </conditionalFormatting>
  <conditionalFormatting sqref="BJ8">
    <cfRule type="cellIs" dxfId="271" priority="94" stopIfTrue="1" operator="equal">
      <formula>0</formula>
    </cfRule>
  </conditionalFormatting>
  <conditionalFormatting sqref="BJ8">
    <cfRule type="cellIs" dxfId="270" priority="93" stopIfTrue="1" operator="equal">
      <formula>0</formula>
    </cfRule>
  </conditionalFormatting>
  <conditionalFormatting sqref="BJ8">
    <cfRule type="cellIs" dxfId="269" priority="92" stopIfTrue="1" operator="equal">
      <formula>0</formula>
    </cfRule>
  </conditionalFormatting>
  <conditionalFormatting sqref="BJ8">
    <cfRule type="cellIs" dxfId="268" priority="91" stopIfTrue="1" operator="equal">
      <formula>0</formula>
    </cfRule>
  </conditionalFormatting>
  <conditionalFormatting sqref="BL8">
    <cfRule type="cellIs" dxfId="267" priority="90" stopIfTrue="1" operator="equal">
      <formula>0</formula>
    </cfRule>
  </conditionalFormatting>
  <conditionalFormatting sqref="BL8">
    <cfRule type="cellIs" dxfId="266" priority="89" stopIfTrue="1" operator="equal">
      <formula>0</formula>
    </cfRule>
  </conditionalFormatting>
  <conditionalFormatting sqref="BL8">
    <cfRule type="cellIs" dxfId="265" priority="88" stopIfTrue="1" operator="equal">
      <formula>0</formula>
    </cfRule>
  </conditionalFormatting>
  <conditionalFormatting sqref="BL8">
    <cfRule type="cellIs" dxfId="264" priority="87" stopIfTrue="1" operator="equal">
      <formula>0</formula>
    </cfRule>
  </conditionalFormatting>
  <conditionalFormatting sqref="BL8">
    <cfRule type="cellIs" dxfId="263" priority="86" stopIfTrue="1" operator="equal">
      <formula>0</formula>
    </cfRule>
  </conditionalFormatting>
  <conditionalFormatting sqref="BL8">
    <cfRule type="cellIs" dxfId="262" priority="85" stopIfTrue="1" operator="equal">
      <formula>0</formula>
    </cfRule>
  </conditionalFormatting>
  <conditionalFormatting sqref="BN8">
    <cfRule type="cellIs" dxfId="261" priority="84" stopIfTrue="1" operator="equal">
      <formula>0</formula>
    </cfRule>
  </conditionalFormatting>
  <conditionalFormatting sqref="BN8">
    <cfRule type="cellIs" dxfId="260" priority="83" stopIfTrue="1" operator="equal">
      <formula>0</formula>
    </cfRule>
  </conditionalFormatting>
  <conditionalFormatting sqref="BN8">
    <cfRule type="cellIs" dxfId="259" priority="82" stopIfTrue="1" operator="equal">
      <formula>0</formula>
    </cfRule>
  </conditionalFormatting>
  <conditionalFormatting sqref="BN8">
    <cfRule type="cellIs" dxfId="258" priority="81" stopIfTrue="1" operator="equal">
      <formula>0</formula>
    </cfRule>
  </conditionalFormatting>
  <conditionalFormatting sqref="BN8">
    <cfRule type="cellIs" dxfId="257" priority="80" stopIfTrue="1" operator="equal">
      <formula>0</formula>
    </cfRule>
  </conditionalFormatting>
  <conditionalFormatting sqref="BN8">
    <cfRule type="cellIs" dxfId="256" priority="79" stopIfTrue="1" operator="equal">
      <formula>0</formula>
    </cfRule>
  </conditionalFormatting>
  <conditionalFormatting sqref="BP8">
    <cfRule type="cellIs" dxfId="255" priority="78" stopIfTrue="1" operator="equal">
      <formula>0</formula>
    </cfRule>
  </conditionalFormatting>
  <conditionalFormatting sqref="BP8">
    <cfRule type="cellIs" dxfId="254" priority="77" stopIfTrue="1" operator="equal">
      <formula>0</formula>
    </cfRule>
  </conditionalFormatting>
  <conditionalFormatting sqref="BP8">
    <cfRule type="cellIs" dxfId="253" priority="76" stopIfTrue="1" operator="equal">
      <formula>0</formula>
    </cfRule>
  </conditionalFormatting>
  <conditionalFormatting sqref="BP8">
    <cfRule type="cellIs" dxfId="252" priority="75" stopIfTrue="1" operator="equal">
      <formula>0</formula>
    </cfRule>
  </conditionalFormatting>
  <conditionalFormatting sqref="BP8">
    <cfRule type="cellIs" dxfId="251" priority="74" stopIfTrue="1" operator="equal">
      <formula>0</formula>
    </cfRule>
  </conditionalFormatting>
  <conditionalFormatting sqref="BP8">
    <cfRule type="cellIs" dxfId="250" priority="73" stopIfTrue="1" operator="equal">
      <formula>0</formula>
    </cfRule>
  </conditionalFormatting>
  <conditionalFormatting sqref="BR8">
    <cfRule type="cellIs" dxfId="249" priority="72" stopIfTrue="1" operator="equal">
      <formula>0</formula>
    </cfRule>
  </conditionalFormatting>
  <conditionalFormatting sqref="BR8">
    <cfRule type="cellIs" dxfId="248" priority="71" stopIfTrue="1" operator="equal">
      <formula>0</formula>
    </cfRule>
  </conditionalFormatting>
  <conditionalFormatting sqref="BR8">
    <cfRule type="cellIs" dxfId="247" priority="70" stopIfTrue="1" operator="equal">
      <formula>0</formula>
    </cfRule>
  </conditionalFormatting>
  <conditionalFormatting sqref="BR8">
    <cfRule type="cellIs" dxfId="246" priority="69" stopIfTrue="1" operator="equal">
      <formula>0</formula>
    </cfRule>
  </conditionalFormatting>
  <conditionalFormatting sqref="BR8">
    <cfRule type="cellIs" dxfId="245" priority="68" stopIfTrue="1" operator="equal">
      <formula>0</formula>
    </cfRule>
  </conditionalFormatting>
  <conditionalFormatting sqref="BR8">
    <cfRule type="cellIs" dxfId="244" priority="67" stopIfTrue="1" operator="equal">
      <formula>0</formula>
    </cfRule>
  </conditionalFormatting>
  <conditionalFormatting sqref="BT8">
    <cfRule type="cellIs" dxfId="243" priority="66" stopIfTrue="1" operator="equal">
      <formula>0</formula>
    </cfRule>
  </conditionalFormatting>
  <conditionalFormatting sqref="BT8">
    <cfRule type="cellIs" dxfId="242" priority="65" stopIfTrue="1" operator="equal">
      <formula>0</formula>
    </cfRule>
  </conditionalFormatting>
  <conditionalFormatting sqref="BT8">
    <cfRule type="cellIs" dxfId="241" priority="64" stopIfTrue="1" operator="equal">
      <formula>0</formula>
    </cfRule>
  </conditionalFormatting>
  <conditionalFormatting sqref="BT8">
    <cfRule type="cellIs" dxfId="240" priority="63" stopIfTrue="1" operator="equal">
      <formula>0</formula>
    </cfRule>
  </conditionalFormatting>
  <conditionalFormatting sqref="BT8">
    <cfRule type="cellIs" dxfId="239" priority="62" stopIfTrue="1" operator="equal">
      <formula>0</formula>
    </cfRule>
  </conditionalFormatting>
  <conditionalFormatting sqref="BT8">
    <cfRule type="cellIs" dxfId="238" priority="61" stopIfTrue="1" operator="equal">
      <formula>0</formula>
    </cfRule>
  </conditionalFormatting>
  <conditionalFormatting sqref="BV8">
    <cfRule type="cellIs" dxfId="237" priority="60" stopIfTrue="1" operator="equal">
      <formula>0</formula>
    </cfRule>
  </conditionalFormatting>
  <conditionalFormatting sqref="BV8">
    <cfRule type="cellIs" dxfId="236" priority="59" stopIfTrue="1" operator="equal">
      <formula>0</formula>
    </cfRule>
  </conditionalFormatting>
  <conditionalFormatting sqref="BV8">
    <cfRule type="cellIs" dxfId="235" priority="58" stopIfTrue="1" operator="equal">
      <formula>0</formula>
    </cfRule>
  </conditionalFormatting>
  <conditionalFormatting sqref="BV8">
    <cfRule type="cellIs" dxfId="234" priority="57" stopIfTrue="1" operator="equal">
      <formula>0</formula>
    </cfRule>
  </conditionalFormatting>
  <conditionalFormatting sqref="BV8">
    <cfRule type="cellIs" dxfId="233" priority="56" stopIfTrue="1" operator="equal">
      <formula>0</formula>
    </cfRule>
  </conditionalFormatting>
  <conditionalFormatting sqref="BV8">
    <cfRule type="cellIs" dxfId="232" priority="55" stopIfTrue="1" operator="equal">
      <formula>0</formula>
    </cfRule>
  </conditionalFormatting>
  <conditionalFormatting sqref="BX8">
    <cfRule type="cellIs" dxfId="231" priority="54" stopIfTrue="1" operator="equal">
      <formula>0</formula>
    </cfRule>
  </conditionalFormatting>
  <conditionalFormatting sqref="BX8">
    <cfRule type="cellIs" dxfId="230" priority="53" stopIfTrue="1" operator="equal">
      <formula>0</formula>
    </cfRule>
  </conditionalFormatting>
  <conditionalFormatting sqref="BX8">
    <cfRule type="cellIs" dxfId="229" priority="52" stopIfTrue="1" operator="equal">
      <formula>0</formula>
    </cfRule>
  </conditionalFormatting>
  <conditionalFormatting sqref="BX8">
    <cfRule type="cellIs" dxfId="228" priority="51" stopIfTrue="1" operator="equal">
      <formula>0</formula>
    </cfRule>
  </conditionalFormatting>
  <conditionalFormatting sqref="BX8">
    <cfRule type="cellIs" dxfId="227" priority="50" stopIfTrue="1" operator="equal">
      <formula>0</formula>
    </cfRule>
  </conditionalFormatting>
  <conditionalFormatting sqref="BX8">
    <cfRule type="cellIs" dxfId="226" priority="49" stopIfTrue="1" operator="equal">
      <formula>0</formula>
    </cfRule>
  </conditionalFormatting>
  <conditionalFormatting sqref="BX22 BZ22">
    <cfRule type="cellIs" dxfId="225" priority="1" stopIfTrue="1" operator="equal">
      <formula>0</formula>
    </cfRule>
  </conditionalFormatting>
  <conditionalFormatting sqref="BD22">
    <cfRule type="cellIs" dxfId="224" priority="48" stopIfTrue="1" operator="equal">
      <formula>0</formula>
    </cfRule>
  </conditionalFormatting>
  <conditionalFormatting sqref="BD22">
    <cfRule type="cellIs" dxfId="223" priority="47" stopIfTrue="1" operator="equal">
      <formula>0</formula>
    </cfRule>
  </conditionalFormatting>
  <conditionalFormatting sqref="BD22">
    <cfRule type="cellIs" dxfId="222" priority="46" stopIfTrue="1" operator="equal">
      <formula>0</formula>
    </cfRule>
  </conditionalFormatting>
  <conditionalFormatting sqref="BD22">
    <cfRule type="cellIs" dxfId="221" priority="45" stopIfTrue="1" operator="equal">
      <formula>0</formula>
    </cfRule>
  </conditionalFormatting>
  <conditionalFormatting sqref="BD22">
    <cfRule type="cellIs" dxfId="220" priority="44" stopIfTrue="1" operator="equal">
      <formula>0</formula>
    </cfRule>
  </conditionalFormatting>
  <conditionalFormatting sqref="BD22">
    <cfRule type="cellIs" dxfId="219" priority="43" stopIfTrue="1" operator="equal">
      <formula>0</formula>
    </cfRule>
  </conditionalFormatting>
  <conditionalFormatting sqref="BF22 BH22">
    <cfRule type="cellIs" dxfId="218" priority="42" stopIfTrue="1" operator="equal">
      <formula>0</formula>
    </cfRule>
  </conditionalFormatting>
  <conditionalFormatting sqref="BF22 BH22">
    <cfRule type="cellIs" dxfId="217" priority="41" stopIfTrue="1" operator="equal">
      <formula>0</formula>
    </cfRule>
  </conditionalFormatting>
  <conditionalFormatting sqref="BF22 BH22">
    <cfRule type="cellIs" dxfId="216" priority="40" stopIfTrue="1" operator="equal">
      <formula>0</formula>
    </cfRule>
  </conditionalFormatting>
  <conditionalFormatting sqref="BF22 BH22">
    <cfRule type="cellIs" dxfId="215" priority="39" stopIfTrue="1" operator="equal">
      <formula>0</formula>
    </cfRule>
  </conditionalFormatting>
  <conditionalFormatting sqref="BF22 BH22">
    <cfRule type="cellIs" dxfId="214" priority="38" stopIfTrue="1" operator="equal">
      <formula>0</formula>
    </cfRule>
  </conditionalFormatting>
  <conditionalFormatting sqref="BF22 BH22">
    <cfRule type="cellIs" dxfId="213" priority="37" stopIfTrue="1" operator="equal">
      <formula>0</formula>
    </cfRule>
  </conditionalFormatting>
  <conditionalFormatting sqref="BJ22">
    <cfRule type="cellIs" dxfId="212" priority="36" stopIfTrue="1" operator="equal">
      <formula>0</formula>
    </cfRule>
  </conditionalFormatting>
  <conditionalFormatting sqref="BJ22">
    <cfRule type="cellIs" dxfId="211" priority="35" stopIfTrue="1" operator="equal">
      <formula>0</formula>
    </cfRule>
  </conditionalFormatting>
  <conditionalFormatting sqref="BJ22">
    <cfRule type="cellIs" dxfId="210" priority="34" stopIfTrue="1" operator="equal">
      <formula>0</formula>
    </cfRule>
  </conditionalFormatting>
  <conditionalFormatting sqref="BJ22">
    <cfRule type="cellIs" dxfId="209" priority="33" stopIfTrue="1" operator="equal">
      <formula>0</formula>
    </cfRule>
  </conditionalFormatting>
  <conditionalFormatting sqref="BJ22">
    <cfRule type="cellIs" dxfId="208" priority="32" stopIfTrue="1" operator="equal">
      <formula>0</formula>
    </cfRule>
  </conditionalFormatting>
  <conditionalFormatting sqref="BJ22">
    <cfRule type="cellIs" dxfId="207" priority="31" stopIfTrue="1" operator="equal">
      <formula>0</formula>
    </cfRule>
  </conditionalFormatting>
  <conditionalFormatting sqref="BL22 BN22">
    <cfRule type="cellIs" dxfId="206" priority="30" stopIfTrue="1" operator="equal">
      <formula>0</formula>
    </cfRule>
  </conditionalFormatting>
  <conditionalFormatting sqref="BL22 BN22">
    <cfRule type="cellIs" dxfId="205" priority="29" stopIfTrue="1" operator="equal">
      <formula>0</formula>
    </cfRule>
  </conditionalFormatting>
  <conditionalFormatting sqref="BL22 BN22">
    <cfRule type="cellIs" dxfId="204" priority="28" stopIfTrue="1" operator="equal">
      <formula>0</formula>
    </cfRule>
  </conditionalFormatting>
  <conditionalFormatting sqref="BL22 BN22">
    <cfRule type="cellIs" dxfId="203" priority="27" stopIfTrue="1" operator="equal">
      <formula>0</formula>
    </cfRule>
  </conditionalFormatting>
  <conditionalFormatting sqref="BL22 BN22">
    <cfRule type="cellIs" dxfId="202" priority="26" stopIfTrue="1" operator="equal">
      <formula>0</formula>
    </cfRule>
  </conditionalFormatting>
  <conditionalFormatting sqref="BL22 BN22">
    <cfRule type="cellIs" dxfId="201" priority="25" stopIfTrue="1" operator="equal">
      <formula>0</formula>
    </cfRule>
  </conditionalFormatting>
  <conditionalFormatting sqref="BP22">
    <cfRule type="cellIs" dxfId="200" priority="24" stopIfTrue="1" operator="equal">
      <formula>0</formula>
    </cfRule>
  </conditionalFormatting>
  <conditionalFormatting sqref="BP22">
    <cfRule type="cellIs" dxfId="199" priority="23" stopIfTrue="1" operator="equal">
      <formula>0</formula>
    </cfRule>
  </conditionalFormatting>
  <conditionalFormatting sqref="BP22">
    <cfRule type="cellIs" dxfId="198" priority="22" stopIfTrue="1" operator="equal">
      <formula>0</formula>
    </cfRule>
  </conditionalFormatting>
  <conditionalFormatting sqref="BP22">
    <cfRule type="cellIs" dxfId="197" priority="21" stopIfTrue="1" operator="equal">
      <formula>0</formula>
    </cfRule>
  </conditionalFormatting>
  <conditionalFormatting sqref="BP22">
    <cfRule type="cellIs" dxfId="196" priority="20" stopIfTrue="1" operator="equal">
      <formula>0</formula>
    </cfRule>
  </conditionalFormatting>
  <conditionalFormatting sqref="BP22">
    <cfRule type="cellIs" dxfId="195" priority="19" stopIfTrue="1" operator="equal">
      <formula>0</formula>
    </cfRule>
  </conditionalFormatting>
  <conditionalFormatting sqref="BR22 BT22">
    <cfRule type="cellIs" dxfId="194" priority="18" stopIfTrue="1" operator="equal">
      <formula>0</formula>
    </cfRule>
  </conditionalFormatting>
  <conditionalFormatting sqref="BR22 BT22">
    <cfRule type="cellIs" dxfId="193" priority="17" stopIfTrue="1" operator="equal">
      <formula>0</formula>
    </cfRule>
  </conditionalFormatting>
  <conditionalFormatting sqref="BR22 BT22">
    <cfRule type="cellIs" dxfId="192" priority="16" stopIfTrue="1" operator="equal">
      <formula>0</formula>
    </cfRule>
  </conditionalFormatting>
  <conditionalFormatting sqref="BR22 BT22">
    <cfRule type="cellIs" dxfId="191" priority="15" stopIfTrue="1" operator="equal">
      <formula>0</formula>
    </cfRule>
  </conditionalFormatting>
  <conditionalFormatting sqref="BR22 BT22">
    <cfRule type="cellIs" dxfId="190" priority="14" stopIfTrue="1" operator="equal">
      <formula>0</formula>
    </cfRule>
  </conditionalFormatting>
  <conditionalFormatting sqref="BR22 BT22">
    <cfRule type="cellIs" dxfId="189" priority="13" stopIfTrue="1" operator="equal">
      <formula>0</formula>
    </cfRule>
  </conditionalFormatting>
  <conditionalFormatting sqref="BV22">
    <cfRule type="cellIs" dxfId="188" priority="12" stopIfTrue="1" operator="equal">
      <formula>0</formula>
    </cfRule>
  </conditionalFormatting>
  <conditionalFormatting sqref="BV22">
    <cfRule type="cellIs" dxfId="187" priority="11" stopIfTrue="1" operator="equal">
      <formula>0</formula>
    </cfRule>
  </conditionalFormatting>
  <conditionalFormatting sqref="BV22">
    <cfRule type="cellIs" dxfId="186" priority="10" stopIfTrue="1" operator="equal">
      <formula>0</formula>
    </cfRule>
  </conditionalFormatting>
  <conditionalFormatting sqref="BV22">
    <cfRule type="cellIs" dxfId="185" priority="9" stopIfTrue="1" operator="equal">
      <formula>0</formula>
    </cfRule>
  </conditionalFormatting>
  <conditionalFormatting sqref="BV22">
    <cfRule type="cellIs" dxfId="184" priority="8" stopIfTrue="1" operator="equal">
      <formula>0</formula>
    </cfRule>
  </conditionalFormatting>
  <conditionalFormatting sqref="BV22">
    <cfRule type="cellIs" dxfId="183" priority="7" stopIfTrue="1" operator="equal">
      <formula>0</formula>
    </cfRule>
  </conditionalFormatting>
  <conditionalFormatting sqref="BX22 BZ22">
    <cfRule type="cellIs" dxfId="182" priority="6" stopIfTrue="1" operator="equal">
      <formula>0</formula>
    </cfRule>
  </conditionalFormatting>
  <conditionalFormatting sqref="BX22 BZ22">
    <cfRule type="cellIs" dxfId="181" priority="5" stopIfTrue="1" operator="equal">
      <formula>0</formula>
    </cfRule>
  </conditionalFormatting>
  <conditionalFormatting sqref="BX22 BZ22">
    <cfRule type="cellIs" dxfId="180" priority="4" stopIfTrue="1" operator="equal">
      <formula>0</formula>
    </cfRule>
  </conditionalFormatting>
  <conditionalFormatting sqref="BX22 BZ22">
    <cfRule type="cellIs" dxfId="179" priority="3" stopIfTrue="1" operator="equal">
      <formula>0</formula>
    </cfRule>
  </conditionalFormatting>
  <conditionalFormatting sqref="BX22 BZ22">
    <cfRule type="cellIs" dxfId="178" priority="2" stopIfTrue="1" operator="equal">
      <formula>0</formula>
    </cfRule>
  </conditionalFormatting>
  <dataValidations xWindow="1169" yWindow="161" count="13">
    <dataValidation type="whole" errorStyle="warning" operator="lessThanOrEqual" allowBlank="1" showInputMessage="1" showErrorMessage="1" errorTitle="maximum limit crossed" error="maximum limit crossed" sqref="BM6:BM107 BW6:BW107 BC6:BC107 BG6:BG107 BI6:BI107 BE6:BE107 BK6:BK107 BO6:BO107 BQ6:BQ107 BS6:BS107 BU6:BU107 BY6:BY107">
      <formula1>BC$6</formula1>
    </dataValidation>
    <dataValidation type="whole" operator="lessThanOrEqual" allowBlank="1" showInputMessage="1" showErrorMessage="1" sqref="BP6:BP107 BF6:BF107 BJ6:BJ107 BD6:BD107 BN6:BN107 BR6:BR107 BZ6:BZ107 BH6:BH107 BL6:BL107 BV6:BV107 BT6:BT107 BX6:BX107">
      <formula1>BC6</formula1>
    </dataValidation>
    <dataValidation type="custom" operator="lessThanOrEqual" allowBlank="1" showInputMessage="1" showErrorMessage="1" errorTitle="maximum limit crossed" error="Invalid entry" sqref="AQ8:AQ107 J9:S107 Y8:Y107 AR18:AY107 AC9:AE107 U9:W107 AI8:AI107 AO8:AO107 AK9:AM107 AG8:AG107 AA8:AA107 AR9:AV17">
      <formula1>OR(J8&lt;=J$6,J8="ML",J8="NA",J8="ab")</formula1>
    </dataValidation>
    <dataValidation type="custom" operator="lessThanOrEqual" allowBlank="1" showInputMessage="1" showErrorMessage="1" errorTitle="maximum limit crossed" error="Invalid entry" sqref="X8:X107 Z8:Z107 AN8:AN107 AP8:AP107 AH8:AH107 AF8:AF107 AW9:AY17 J8:S8 U8:W8 AC8:AE8 AR8:AY8 AK8:AM8">
      <formula1>OR(J8&lt;=J$7,J8="ML",J8="NA",J8="ab")</formula1>
    </dataValidation>
    <dataValidation type="custom" operator="lessThanOrEqual" allowBlank="1" showInputMessage="1" showErrorMessage="1" errorTitle="maximum limit crossed" error="maximum limit crossed" sqref="M6 R6">
      <formula1>OR(M6&lt;=70,M6="ML",M6="NA",M6="ab")</formula1>
    </dataValidation>
    <dataValidation type="custom" allowBlank="1" showInputMessage="1" showErrorMessage="1" errorTitle="subject code" error="Please refer to training mannual for entering subject code" sqref="T6">
      <formula1>OR(T6="a",T6="b",T6="c",T6="d")</formula1>
    </dataValidation>
    <dataValidation type="textLength" errorStyle="warning" operator="lessThanOrEqual" showInputMessage="1" showErrorMessage="1" errorTitle="long name" error="Please decrease the font size of this cell if name does not fit into the column." sqref="G2:H2 G18:I107">
      <formula1>20</formula1>
    </dataValidation>
    <dataValidation type="custom" operator="lessThanOrEqual" allowBlank="1" showInputMessage="1" showErrorMessage="1" errorTitle="maximum limit crossed" error="Invalid entry" sqref="K6:L6 P6:Q6 O6:O7 J6:J7">
      <formula1>OR(J6&lt;=10,J6="ML",J6="NA",J6="ab")</formula1>
    </dataValidation>
    <dataValidation type="custom" operator="lessThanOrEqual" allowBlank="1" showInputMessage="1" showErrorMessage="1" errorTitle="maximum limit crossed" error="maximum limit crossed" sqref="N6 S6">
      <formula1>OR(N6&lt;=100,N6="ML",N6="NA",N6="AB")</formula1>
    </dataValidation>
    <dataValidation type="list" allowBlank="1" showInputMessage="1" showErrorMessage="1" errorTitle="optional" error="You may copy from DA7 TO DA42  and paste here." sqref="T2:AQ2">
      <formula1>$DA$7:$DA$42</formula1>
    </dataValidation>
    <dataValidation type="list" showInputMessage="1" showErrorMessage="1" errorTitle="Sex" error="Invalid entry" sqref="C8:C107">
      <formula1>$BA$17:$BA$18</formula1>
    </dataValidation>
    <dataValidation type="list" allowBlank="1" showInputMessage="1" showErrorMessage="1" errorTitle="subject code" error="Please refer to training mannual for entering subject code" sqref="AJ8:AJ107 T8:T107 AB8:AB107">
      <formula1>$BA$20:$BA$23</formula1>
    </dataValidation>
    <dataValidation type="list" allowBlank="1" showInputMessage="1" showErrorMessage="1" sqref="B8:B107">
      <formula1>$BA$9:$BA$13</formula1>
    </dataValidation>
  </dataValidations>
  <hyperlinks>
    <hyperlink ref="F2:F3" location="'statement of marks'!FC4:GI4" display="CLICK HERE TO VIEW THE RESULT "/>
    <hyperlink ref="J1:S1" location="details!DA7:DB42" display="CLICK HERE TO SEE THE LIST OF OPTIONALS TO COPY FROM"/>
    <hyperlink ref="DA6" location="details!J1:S1" display="BACK"/>
    <hyperlink ref="G4" location="'from the developer''s desk'!F7:I86" display="CLICK HERE FOR HELP"/>
  </hyperlinks>
  <pageMargins left="0.5" right="0.5" top="0.5" bottom="0.5" header="0.25" footer="0.25"/>
  <pageSetup paperSize="9" orientation="portrait" horizontalDpi="4294967292" verticalDpi="4294967292"/>
  <headerFooter alignWithMargins="0">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C000"/>
  </sheetPr>
  <dimension ref="A1:XEX142"/>
  <sheetViews>
    <sheetView zoomScale="150" zoomScaleNormal="150" zoomScalePageLayoutView="150" workbookViewId="0">
      <pane xSplit="4" ySplit="8" topLeftCell="E107" activePane="bottomRight" state="frozen"/>
      <selection activeCell="Q8" sqref="Q8:Q107"/>
      <selection pane="topRight" activeCell="Q8" sqref="Q8:Q107"/>
      <selection pane="bottomLeft" activeCell="Q8" sqref="Q8:Q107"/>
      <selection pane="bottomRight" activeCell="A3" sqref="A3:D3"/>
    </sheetView>
  </sheetViews>
  <sheetFormatPr baseColWidth="10" defaultColWidth="9.1640625" defaultRowHeight="0" customHeight="1" zeroHeight="1" x14ac:dyDescent="0"/>
  <cols>
    <col min="1" max="1" width="3.5" style="24" customWidth="1"/>
    <col min="2" max="2" width="4.5" style="25" customWidth="1"/>
    <col min="3" max="3" width="3" style="25" customWidth="1"/>
    <col min="4" max="5" width="5.83203125" style="27" customWidth="1"/>
    <col min="6" max="6" width="11.5" style="26" customWidth="1"/>
    <col min="7" max="7" width="18" style="6" customWidth="1"/>
    <col min="8" max="8" width="19.6640625" style="6" customWidth="1"/>
    <col min="9" max="9" width="15.5" style="6" customWidth="1"/>
    <col min="10" max="10" width="2.6640625" style="7" customWidth="1"/>
    <col min="11" max="11" width="3.5" style="7" customWidth="1"/>
    <col min="12" max="12" width="2.6640625" style="7" customWidth="1"/>
    <col min="13" max="13" width="2.6640625" style="8" customWidth="1"/>
    <col min="14" max="14" width="2.6640625" style="7" customWidth="1"/>
    <col min="15" max="15" width="3.33203125" style="8" customWidth="1"/>
    <col min="16" max="16" width="3.33203125" style="7" customWidth="1"/>
    <col min="17" max="17" width="3.5" style="8" customWidth="1"/>
    <col min="18" max="21" width="3.33203125" style="9" hidden="1" customWidth="1"/>
    <col min="22" max="23" width="2.6640625" style="9" hidden="1" customWidth="1"/>
    <col min="24" max="26" width="2.6640625" style="7" customWidth="1"/>
    <col min="27" max="27" width="2.6640625" style="8" customWidth="1"/>
    <col min="28" max="28" width="2.6640625" style="7" customWidth="1"/>
    <col min="29" max="29" width="3.5" style="8" customWidth="1"/>
    <col min="30" max="30" width="3.33203125" style="7" customWidth="1"/>
    <col min="31" max="31" width="3.33203125" style="8" customWidth="1"/>
    <col min="32" max="37" width="3.33203125" style="9" hidden="1" customWidth="1"/>
    <col min="38" max="38" width="2.6640625" style="9" customWidth="1"/>
    <col min="39" max="41" width="2.6640625" style="7" customWidth="1"/>
    <col min="42" max="42" width="3.33203125" style="8" customWidth="1"/>
    <col min="43" max="43" width="3.33203125" style="7" customWidth="1"/>
    <col min="44" max="44" width="3.6640625" style="7" customWidth="1"/>
    <col min="45" max="47" width="3.33203125" style="8" customWidth="1"/>
    <col min="48" max="49" width="3.33203125" style="28" customWidth="1"/>
    <col min="50" max="50" width="4.1640625" style="8" customWidth="1"/>
    <col min="51" max="52" width="3.33203125" style="8" customWidth="1"/>
    <col min="53" max="53" width="4" style="8" customWidth="1"/>
    <col min="54" max="54" width="3.33203125" style="9" hidden="1" customWidth="1"/>
    <col min="55" max="55" width="4.5" style="9" hidden="1" customWidth="1"/>
    <col min="56" max="58" width="3.33203125" style="28" hidden="1" customWidth="1"/>
    <col min="59" max="59" width="3.6640625" style="28" hidden="1" customWidth="1"/>
    <col min="60" max="60" width="3.6640625" style="9" hidden="1" customWidth="1"/>
    <col min="61" max="61" width="3.5" style="9" hidden="1" customWidth="1"/>
    <col min="62" max="62" width="2.6640625" style="9" customWidth="1"/>
    <col min="63" max="65" width="2.6640625" style="7" customWidth="1"/>
    <col min="66" max="66" width="3.5" style="8" customWidth="1"/>
    <col min="67" max="68" width="3.6640625" style="7" customWidth="1"/>
    <col min="69" max="69" width="3.6640625" style="8" customWidth="1"/>
    <col min="70" max="70" width="3.6640625" style="28" customWidth="1"/>
    <col min="71" max="71" width="3.5" style="8" customWidth="1"/>
    <col min="72" max="72" width="3.5" style="7" customWidth="1"/>
    <col min="73" max="73" width="3.1640625" style="7" customWidth="1"/>
    <col min="74" max="74" width="4.5" style="8" customWidth="1"/>
    <col min="75" max="76" width="3.33203125" style="8" customWidth="1"/>
    <col min="77" max="77" width="4.5" style="8" customWidth="1"/>
    <col min="78" max="79" width="5.1640625" style="9" hidden="1" customWidth="1"/>
    <col min="80" max="82" width="5.1640625" style="28" hidden="1" customWidth="1"/>
    <col min="83" max="83" width="4.33203125" style="28" hidden="1" customWidth="1"/>
    <col min="84" max="84" width="5.1640625" style="9" hidden="1" customWidth="1"/>
    <col min="85" max="85" width="4.33203125" style="9" hidden="1" customWidth="1"/>
    <col min="86" max="86" width="3.1640625" style="9" customWidth="1"/>
    <col min="87" max="87" width="3" style="7" customWidth="1"/>
    <col min="88" max="88" width="2.83203125" style="7" customWidth="1"/>
    <col min="89" max="89" width="3.1640625" style="7" customWidth="1"/>
    <col min="90" max="90" width="2.6640625" style="8" customWidth="1"/>
    <col min="91" max="91" width="3.33203125" style="7" customWidth="1"/>
    <col min="92" max="92" width="3.1640625" style="28" customWidth="1"/>
    <col min="93" max="93" width="3.5" style="8" customWidth="1"/>
    <col min="94" max="94" width="3.83203125" style="28" customWidth="1"/>
    <col min="95" max="95" width="3.5" style="8" customWidth="1"/>
    <col min="96" max="96" width="3.6640625" style="8" customWidth="1"/>
    <col min="97" max="97" width="3.6640625" style="28" customWidth="1"/>
    <col min="98" max="98" width="5.1640625" style="8" customWidth="1"/>
    <col min="99" max="99" width="3.6640625" style="8" customWidth="1"/>
    <col min="100" max="100" width="3.83203125" style="8" customWidth="1"/>
    <col min="101" max="101" width="5.33203125" style="8" customWidth="1"/>
    <col min="102" max="102" width="3.33203125" style="9" hidden="1" customWidth="1"/>
    <col min="103" max="103" width="4" style="9" hidden="1" customWidth="1"/>
    <col min="104" max="104" width="3.83203125" style="28" hidden="1" customWidth="1"/>
    <col min="105" max="105" width="3.5" style="28" hidden="1" customWidth="1"/>
    <col min="106" max="106" width="3.83203125" style="28" hidden="1" customWidth="1"/>
    <col min="107" max="107" width="3.33203125" style="28" hidden="1" customWidth="1"/>
    <col min="108" max="108" width="4.5" style="9" hidden="1" customWidth="1"/>
    <col min="109" max="109" width="5" style="9" hidden="1" customWidth="1"/>
    <col min="110" max="110" width="3.5" style="9" hidden="1" customWidth="1"/>
    <col min="111" max="113" width="2.6640625" style="7" customWidth="1"/>
    <col min="114" max="114" width="2.6640625" style="8" customWidth="1"/>
    <col min="115" max="115" width="2.6640625" style="7" customWidth="1"/>
    <col min="116" max="116" width="3.5" style="8" customWidth="1"/>
    <col min="117" max="117" width="3.5" style="28" customWidth="1"/>
    <col min="118" max="118" width="3.83203125" style="8" customWidth="1"/>
    <col min="119" max="122" width="3.33203125" style="9" hidden="1" customWidth="1"/>
    <col min="123" max="123" width="2.6640625" style="9" hidden="1" customWidth="1"/>
    <col min="124" max="126" width="2.6640625" style="28" customWidth="1"/>
    <col min="127" max="127" width="4.1640625" style="8" customWidth="1"/>
    <col min="128" max="131" width="3.33203125" style="9" hidden="1" customWidth="1"/>
    <col min="132" max="134" width="2.6640625" style="9" hidden="1" customWidth="1"/>
    <col min="135" max="137" width="4.6640625" style="9" hidden="1" customWidth="1"/>
    <col min="138" max="143" width="2.6640625" style="9" hidden="1" customWidth="1"/>
    <col min="144" max="144" width="8.1640625" style="9" hidden="1" customWidth="1"/>
    <col min="145" max="153" width="3.6640625" style="9" customWidth="1"/>
    <col min="154" max="154" width="4.5" style="9" customWidth="1"/>
    <col min="155" max="155" width="7.5" style="9" customWidth="1"/>
    <col min="156" max="156" width="3.5" style="30" customWidth="1"/>
    <col min="157" max="157" width="3.5" style="30" hidden="1" customWidth="1"/>
    <col min="158" max="158" width="3.33203125" style="30" bestFit="1" customWidth="1"/>
    <col min="159" max="159" width="3.33203125" style="24" customWidth="1"/>
    <col min="160" max="160" width="2.83203125" style="24" hidden="1" customWidth="1"/>
    <col min="161" max="161" width="2.83203125" style="24" customWidth="1"/>
    <col min="162" max="162" width="2.6640625" style="24" customWidth="1"/>
    <col min="163" max="163" width="4.33203125" style="24" customWidth="1"/>
    <col min="164" max="166" width="2.6640625" style="24" hidden="1" customWidth="1"/>
    <col min="167" max="167" width="2.83203125" style="24" hidden="1" customWidth="1"/>
    <col min="168" max="168" width="3.5" style="24" customWidth="1"/>
    <col min="169" max="169" width="2.6640625" style="24" customWidth="1"/>
    <col min="170" max="170" width="4.33203125" style="24" customWidth="1"/>
    <col min="171" max="173" width="2.6640625" style="24" hidden="1" customWidth="1"/>
    <col min="174" max="174" width="3.1640625" style="24" hidden="1" customWidth="1"/>
    <col min="175" max="175" width="3.5" style="24" customWidth="1"/>
    <col min="176" max="176" width="2.6640625" style="24" customWidth="1"/>
    <col min="177" max="177" width="4" style="24" customWidth="1"/>
    <col min="178" max="180" width="2.6640625" style="24" hidden="1" customWidth="1"/>
    <col min="181" max="181" width="3" style="24" hidden="1" customWidth="1"/>
    <col min="182" max="183" width="4.6640625" style="24" customWidth="1"/>
    <col min="184" max="184" width="3.83203125" style="24" customWidth="1"/>
    <col min="185" max="185" width="15.1640625" style="24" bestFit="1" customWidth="1"/>
    <col min="186" max="186" width="17.5" style="24" bestFit="1" customWidth="1"/>
    <col min="187" max="187" width="15.83203125" style="24" bestFit="1" customWidth="1"/>
    <col min="188" max="188" width="10.83203125" style="24" customWidth="1"/>
    <col min="189" max="189" width="15.5" style="24" bestFit="1" customWidth="1"/>
    <col min="190" max="190" width="7.6640625" style="24" customWidth="1"/>
    <col min="191" max="191" width="7" style="24" customWidth="1"/>
    <col min="192" max="192" width="5.5" style="24" customWidth="1"/>
    <col min="193" max="193" width="4.5" style="24" customWidth="1"/>
    <col min="194" max="194" width="6" style="24" hidden="1" customWidth="1"/>
    <col min="195" max="195" width="3.5" style="24" customWidth="1"/>
    <col min="196" max="197" width="9.6640625" style="24" customWidth="1"/>
    <col min="198" max="198" width="7.1640625" style="24" customWidth="1"/>
    <col min="199" max="199" width="8.1640625" style="24" customWidth="1"/>
    <col min="200" max="200" width="7.83203125" style="24" customWidth="1"/>
    <col min="201" max="201" width="5.5" style="24" customWidth="1"/>
    <col min="202" max="202" width="5.6640625" style="349" hidden="1" customWidth="1"/>
    <col min="203" max="203" width="5.6640625" style="9" customWidth="1"/>
    <col min="204" max="204" width="20.1640625" style="24" customWidth="1"/>
    <col min="205" max="205" width="14.5" style="26" bestFit="1" customWidth="1"/>
    <col min="206" max="206" width="5.6640625" style="24" customWidth="1"/>
    <col min="207" max="207" width="6.5" style="24" customWidth="1"/>
    <col min="208" max="208" width="5.6640625" style="24" customWidth="1"/>
    <col min="209" max="209" width="5.33203125" style="24" customWidth="1"/>
    <col min="210" max="210" width="4.83203125" style="24" customWidth="1"/>
    <col min="211" max="211" width="5.33203125" style="24" customWidth="1"/>
    <col min="212" max="212" width="5" style="24" customWidth="1"/>
    <col min="213" max="213" width="5.1640625" style="24" customWidth="1"/>
    <col min="214" max="214" width="4.6640625" style="24" customWidth="1"/>
    <col min="215" max="216" width="5" style="24" customWidth="1"/>
    <col min="217" max="217" width="5.5" style="24" customWidth="1"/>
    <col min="218" max="218" width="9.1640625" style="24" customWidth="1"/>
    <col min="219" max="219" width="4.33203125" style="24" customWidth="1"/>
    <col min="220" max="220" width="14.1640625" style="24" bestFit="1" customWidth="1"/>
    <col min="221" max="16384" width="9.1640625" style="24"/>
  </cols>
  <sheetData>
    <row r="1" spans="1:223" s="2" customFormat="1" ht="18" customHeight="1">
      <c r="A1" s="968" t="str">
        <f>details!A1</f>
        <v>jktdh; ckfydk mPp ek/;fed fo|ky;] fuEckgsMk</v>
      </c>
      <c r="B1" s="959"/>
      <c r="C1" s="959"/>
      <c r="D1" s="959"/>
      <c r="E1" s="959"/>
      <c r="F1" s="959"/>
      <c r="G1" s="959"/>
      <c r="H1" s="959"/>
      <c r="I1" s="959"/>
      <c r="J1" s="959"/>
      <c r="K1" s="959"/>
      <c r="L1" s="959"/>
      <c r="M1" s="959"/>
      <c r="N1" s="959"/>
      <c r="O1" s="959"/>
      <c r="P1" s="959"/>
      <c r="Q1" s="959"/>
      <c r="R1" s="959"/>
      <c r="S1" s="959"/>
      <c r="T1" s="959"/>
      <c r="U1" s="959"/>
      <c r="V1" s="959"/>
      <c r="W1" s="959"/>
      <c r="X1" s="959" t="s">
        <v>45</v>
      </c>
      <c r="Y1" s="959"/>
      <c r="Z1" s="959"/>
      <c r="AA1" s="959"/>
      <c r="AB1" s="959"/>
      <c r="AC1" s="959"/>
      <c r="AD1" s="959"/>
      <c r="AE1" s="959"/>
      <c r="AF1" s="959"/>
      <c r="AG1" s="959"/>
      <c r="AH1" s="959"/>
      <c r="AI1" s="959"/>
      <c r="AJ1" s="959"/>
      <c r="AK1" s="959"/>
      <c r="AL1" s="962" t="str">
        <f>details!T1</f>
        <v>oSdfYid fo"k; 1</v>
      </c>
      <c r="AM1" s="962"/>
      <c r="AN1" s="962"/>
      <c r="AO1" s="962"/>
      <c r="AP1" s="962"/>
      <c r="AQ1" s="962"/>
      <c r="AR1" s="962"/>
      <c r="AS1" s="962"/>
      <c r="AT1" s="962"/>
      <c r="AU1" s="962"/>
      <c r="AV1" s="962"/>
      <c r="AW1" s="962"/>
      <c r="AX1" s="962"/>
      <c r="AY1" s="962"/>
      <c r="AZ1" s="962"/>
      <c r="BA1" s="962"/>
      <c r="BB1" s="962"/>
      <c r="BC1" s="962"/>
      <c r="BD1" s="962"/>
      <c r="BE1" s="962"/>
      <c r="BF1" s="962"/>
      <c r="BG1" s="962"/>
      <c r="BH1" s="962"/>
      <c r="BI1" s="962"/>
      <c r="BJ1" s="962" t="str">
        <f>details!AB1</f>
        <v>oSdfYid fo"k; 2</v>
      </c>
      <c r="BK1" s="962"/>
      <c r="BL1" s="962"/>
      <c r="BM1" s="962"/>
      <c r="BN1" s="962"/>
      <c r="BO1" s="962"/>
      <c r="BP1" s="962"/>
      <c r="BQ1" s="962"/>
      <c r="BR1" s="962"/>
      <c r="BS1" s="962"/>
      <c r="BT1" s="962"/>
      <c r="BU1" s="962"/>
      <c r="BV1" s="962"/>
      <c r="BW1" s="962"/>
      <c r="BX1" s="962"/>
      <c r="BY1" s="962"/>
      <c r="BZ1" s="962"/>
      <c r="CA1" s="962"/>
      <c r="CB1" s="962"/>
      <c r="CC1" s="962"/>
      <c r="CD1" s="962"/>
      <c r="CE1" s="962"/>
      <c r="CF1" s="962"/>
      <c r="CG1" s="962"/>
      <c r="CH1" s="959" t="str">
        <f>details!AJ1</f>
        <v>oSdfYid fo"k; 3</v>
      </c>
      <c r="CI1" s="959"/>
      <c r="CJ1" s="959"/>
      <c r="CK1" s="959"/>
      <c r="CL1" s="959"/>
      <c r="CM1" s="959"/>
      <c r="CN1" s="959"/>
      <c r="CO1" s="959"/>
      <c r="CP1" s="959"/>
      <c r="CQ1" s="959"/>
      <c r="CR1" s="959"/>
      <c r="CS1" s="959"/>
      <c r="CT1" s="959"/>
      <c r="CU1" s="959"/>
      <c r="CV1" s="959"/>
      <c r="CW1" s="959"/>
      <c r="CX1" s="959"/>
      <c r="CY1" s="959"/>
      <c r="CZ1" s="959"/>
      <c r="DA1" s="959"/>
      <c r="DB1" s="959"/>
      <c r="DC1" s="959"/>
      <c r="DD1" s="959"/>
      <c r="DE1" s="959"/>
      <c r="DF1" s="193"/>
      <c r="DG1" s="959"/>
      <c r="DH1" s="959"/>
      <c r="DI1" s="959"/>
      <c r="DJ1" s="959"/>
      <c r="DK1" s="959"/>
      <c r="DL1" s="959"/>
      <c r="DM1" s="959"/>
      <c r="DN1" s="959"/>
      <c r="DO1" s="959"/>
      <c r="DP1" s="959"/>
      <c r="DQ1" s="959"/>
      <c r="DR1" s="959"/>
      <c r="DS1" s="959"/>
      <c r="DT1" s="959"/>
      <c r="DU1" s="959"/>
      <c r="DV1" s="959"/>
      <c r="DW1" s="959"/>
      <c r="DX1" s="959"/>
      <c r="DY1" s="959"/>
      <c r="DZ1" s="959"/>
      <c r="EA1" s="959"/>
      <c r="EB1" s="959"/>
      <c r="EC1" s="959"/>
      <c r="ED1" s="959"/>
      <c r="EE1" s="959"/>
      <c r="EF1" s="959"/>
      <c r="EG1" s="959"/>
      <c r="EH1" s="959"/>
      <c r="EI1" s="959"/>
      <c r="EJ1" s="959"/>
      <c r="EK1" s="959"/>
      <c r="EL1" s="959"/>
      <c r="EM1" s="959"/>
      <c r="EN1" s="959"/>
      <c r="EO1" s="942" t="s">
        <v>169</v>
      </c>
      <c r="EP1" s="943"/>
      <c r="EQ1" s="943"/>
      <c r="ER1" s="943"/>
      <c r="ES1" s="943"/>
      <c r="ET1" s="943"/>
      <c r="EU1" s="943"/>
      <c r="EV1" s="943"/>
      <c r="EW1" s="943"/>
      <c r="EX1" s="943"/>
      <c r="EY1" s="944"/>
      <c r="EZ1" s="930" t="s">
        <v>20</v>
      </c>
      <c r="FA1" s="930"/>
      <c r="FB1" s="930"/>
      <c r="FC1" s="930"/>
      <c r="FD1" s="930"/>
      <c r="FE1" s="930"/>
      <c r="FF1" s="930"/>
      <c r="FG1" s="930"/>
      <c r="FH1" s="930"/>
      <c r="FI1" s="930"/>
      <c r="FJ1" s="930"/>
      <c r="FK1" s="930"/>
      <c r="FL1" s="930"/>
      <c r="FM1" s="930"/>
      <c r="FN1" s="930"/>
      <c r="FO1" s="930"/>
      <c r="FP1" s="930"/>
      <c r="FQ1" s="930"/>
      <c r="FR1" s="930"/>
      <c r="FS1" s="930"/>
      <c r="FT1" s="930"/>
      <c r="FU1" s="930"/>
      <c r="FV1" s="930"/>
      <c r="FW1" s="930"/>
      <c r="FX1" s="930"/>
      <c r="FY1" s="930"/>
      <c r="FZ1" s="930"/>
      <c r="GA1" s="930"/>
      <c r="GB1" s="930"/>
      <c r="GC1" s="194"/>
      <c r="GD1" s="1046" t="s">
        <v>57</v>
      </c>
      <c r="GE1" s="1046"/>
      <c r="GF1" s="1046"/>
      <c r="GG1" s="1046"/>
      <c r="GH1" s="317"/>
      <c r="GI1" s="317"/>
      <c r="GJ1" s="317"/>
      <c r="GK1" s="317"/>
      <c r="GL1" s="317"/>
      <c r="GM1" s="317"/>
      <c r="GN1" s="166"/>
      <c r="GO1" s="318"/>
      <c r="GP1" s="166"/>
      <c r="GQ1" s="166"/>
      <c r="GR1" s="167"/>
      <c r="GS1" s="343"/>
      <c r="GT1" s="349"/>
      <c r="GU1" s="347"/>
      <c r="GV1" s="1024" t="str">
        <f>A1</f>
        <v>jktdh; ckfydk mPp ek/;fed fo|ky;] fuEckgsMk</v>
      </c>
      <c r="GW1" s="1025"/>
      <c r="GX1" s="1025"/>
      <c r="GY1" s="1025"/>
      <c r="GZ1" s="1025"/>
      <c r="HA1" s="1025"/>
      <c r="HB1" s="1025"/>
      <c r="HC1" s="1025"/>
      <c r="HD1" s="1025"/>
      <c r="HE1" s="1025"/>
      <c r="HF1" s="1025"/>
      <c r="HG1" s="1025"/>
      <c r="HH1" s="1025"/>
      <c r="HI1" s="1025"/>
      <c r="HJ1" s="1026"/>
      <c r="HL1" s="1057" t="str">
        <f>A1</f>
        <v>jktdh; ckfydk mPp ek/;fed fo|ky;] fuEckgsMk</v>
      </c>
      <c r="HM1" s="1058"/>
      <c r="HN1" s="1058"/>
      <c r="HO1" s="1059"/>
    </row>
    <row r="2" spans="1:223" s="2" customFormat="1" ht="20.25" hidden="1" customHeight="1">
      <c r="A2" s="195"/>
      <c r="B2" s="34"/>
      <c r="C2" s="34"/>
      <c r="D2" s="35"/>
      <c r="E2" s="35"/>
      <c r="F2" s="34"/>
      <c r="G2" s="34"/>
      <c r="H2" s="34"/>
      <c r="I2" s="34"/>
      <c r="J2" s="36"/>
      <c r="K2" s="36"/>
      <c r="L2" s="36"/>
      <c r="M2" s="35"/>
      <c r="N2" s="36"/>
      <c r="O2" s="35"/>
      <c r="P2" s="36"/>
      <c r="Q2" s="35"/>
      <c r="R2" s="34"/>
      <c r="S2" s="34"/>
      <c r="T2" s="34"/>
      <c r="U2" s="34"/>
      <c r="V2" s="34"/>
      <c r="W2" s="34"/>
      <c r="X2" s="36"/>
      <c r="Y2" s="36"/>
      <c r="Z2" s="36"/>
      <c r="AA2" s="35"/>
      <c r="AB2" s="36"/>
      <c r="AC2" s="35"/>
      <c r="AD2" s="36"/>
      <c r="AE2" s="35"/>
      <c r="AF2" s="34"/>
      <c r="AG2" s="34"/>
      <c r="AH2" s="34"/>
      <c r="AI2" s="34"/>
      <c r="AJ2" s="34"/>
      <c r="AK2" s="34"/>
      <c r="AL2" s="34"/>
      <c r="AM2" s="36"/>
      <c r="AN2" s="36"/>
      <c r="AO2" s="36"/>
      <c r="AP2" s="35"/>
      <c r="AQ2" s="36"/>
      <c r="AR2" s="36"/>
      <c r="AS2" s="35"/>
      <c r="AT2" s="35"/>
      <c r="AU2" s="35"/>
      <c r="AV2" s="36"/>
      <c r="AW2" s="36"/>
      <c r="AX2" s="35"/>
      <c r="AY2" s="35"/>
      <c r="AZ2" s="35"/>
      <c r="BA2" s="35"/>
      <c r="BB2" s="34"/>
      <c r="BC2" s="34"/>
      <c r="BD2" s="36"/>
      <c r="BE2" s="36"/>
      <c r="BF2" s="36"/>
      <c r="BG2" s="36"/>
      <c r="BH2" s="34"/>
      <c r="BI2" s="34"/>
      <c r="BJ2" s="34"/>
      <c r="BK2" s="36"/>
      <c r="BL2" s="36"/>
      <c r="BM2" s="36"/>
      <c r="BN2" s="35"/>
      <c r="BO2" s="36"/>
      <c r="BP2" s="36"/>
      <c r="BQ2" s="35"/>
      <c r="BR2" s="36"/>
      <c r="BS2" s="35"/>
      <c r="BT2" s="36"/>
      <c r="BU2" s="36"/>
      <c r="BV2" s="35"/>
      <c r="BW2" s="35"/>
      <c r="BX2" s="35"/>
      <c r="BY2" s="35"/>
      <c r="BZ2" s="34"/>
      <c r="CA2" s="34"/>
      <c r="CB2" s="36"/>
      <c r="CC2" s="36"/>
      <c r="CD2" s="36"/>
      <c r="CE2" s="36"/>
      <c r="CF2" s="34"/>
      <c r="CG2" s="34"/>
      <c r="CH2" s="34"/>
      <c r="CI2" s="36"/>
      <c r="CJ2" s="36"/>
      <c r="CK2" s="36"/>
      <c r="CL2" s="35"/>
      <c r="CM2" s="36"/>
      <c r="CN2" s="36"/>
      <c r="CO2" s="35"/>
      <c r="CP2" s="36"/>
      <c r="CQ2" s="35"/>
      <c r="CR2" s="35"/>
      <c r="CS2" s="36"/>
      <c r="CT2" s="35"/>
      <c r="CU2" s="35"/>
      <c r="CV2" s="35"/>
      <c r="CW2" s="35"/>
      <c r="CX2" s="34"/>
      <c r="CY2" s="34"/>
      <c r="CZ2" s="36"/>
      <c r="DA2" s="36"/>
      <c r="DB2" s="36"/>
      <c r="DC2" s="36"/>
      <c r="DD2" s="34"/>
      <c r="DE2" s="34"/>
      <c r="DF2" s="34"/>
      <c r="DG2" s="36"/>
      <c r="DH2" s="36"/>
      <c r="DI2" s="36"/>
      <c r="DJ2" s="35"/>
      <c r="DK2" s="36"/>
      <c r="DL2" s="35"/>
      <c r="DM2" s="36"/>
      <c r="DN2" s="35"/>
      <c r="DO2" s="34"/>
      <c r="DP2" s="34"/>
      <c r="DQ2" s="34"/>
      <c r="DR2" s="34"/>
      <c r="DS2" s="34"/>
      <c r="DT2" s="36"/>
      <c r="DU2" s="36"/>
      <c r="DV2" s="36"/>
      <c r="DW2" s="35"/>
      <c r="DX2" s="34"/>
      <c r="DY2" s="34"/>
      <c r="DZ2" s="34"/>
      <c r="EA2" s="34"/>
      <c r="EB2" s="34"/>
      <c r="EC2" s="34"/>
      <c r="ED2" s="34"/>
      <c r="EE2" s="34"/>
      <c r="EF2" s="34"/>
      <c r="EG2" s="34"/>
      <c r="EH2" s="34"/>
      <c r="EI2" s="34"/>
      <c r="EJ2" s="34"/>
      <c r="EK2" s="34"/>
      <c r="EL2" s="34"/>
      <c r="EM2" s="34"/>
      <c r="EN2" s="34"/>
      <c r="EO2" s="945"/>
      <c r="EP2" s="946"/>
      <c r="EQ2" s="946"/>
      <c r="ER2" s="946"/>
      <c r="ES2" s="946"/>
      <c r="ET2" s="946"/>
      <c r="EU2" s="946"/>
      <c r="EV2" s="946"/>
      <c r="EW2" s="946"/>
      <c r="EX2" s="946"/>
      <c r="EY2" s="947"/>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FX2" s="931"/>
      <c r="FY2" s="931"/>
      <c r="FZ2" s="931"/>
      <c r="GA2" s="931"/>
      <c r="GB2" s="931"/>
      <c r="GC2" s="196"/>
      <c r="GD2" s="168"/>
      <c r="GE2" s="168"/>
      <c r="GF2" s="168"/>
      <c r="GG2" s="168"/>
      <c r="GH2" s="168"/>
      <c r="GI2" s="168"/>
      <c r="GJ2" s="168"/>
      <c r="GK2" s="168"/>
      <c r="GL2" s="168"/>
      <c r="GM2" s="168"/>
      <c r="GN2" s="168"/>
      <c r="GO2" s="168"/>
      <c r="GP2" s="168"/>
      <c r="GQ2" s="168"/>
      <c r="GR2" s="169"/>
      <c r="GS2" s="72"/>
      <c r="GT2" s="350"/>
      <c r="GU2" s="3"/>
      <c r="GV2" s="1027"/>
      <c r="GW2" s="1028"/>
      <c r="GX2" s="1028"/>
      <c r="GY2" s="1028"/>
      <c r="GZ2" s="1028"/>
      <c r="HA2" s="1028"/>
      <c r="HB2" s="1028"/>
      <c r="HC2" s="1028"/>
      <c r="HD2" s="1028"/>
      <c r="HE2" s="1028"/>
      <c r="HF2" s="1028"/>
      <c r="HG2" s="1028"/>
      <c r="HH2" s="1028"/>
      <c r="HI2" s="1028"/>
      <c r="HJ2" s="1029"/>
      <c r="HL2" s="391"/>
      <c r="HM2" s="392"/>
      <c r="HN2" s="392"/>
      <c r="HO2" s="393"/>
    </row>
    <row r="3" spans="1:223" s="4" customFormat="1" ht="13" customHeight="1">
      <c r="A3" s="969" t="str">
        <f>details!G6</f>
        <v>11 'A'</v>
      </c>
      <c r="B3" s="970"/>
      <c r="C3" s="970"/>
      <c r="D3" s="970"/>
      <c r="E3" s="619"/>
      <c r="F3" s="970" t="str">
        <f>details!H6</f>
        <v>2015-16</v>
      </c>
      <c r="G3" s="970"/>
      <c r="H3" s="323" t="s">
        <v>350</v>
      </c>
      <c r="I3" s="179"/>
      <c r="J3" s="905" t="str">
        <f>details!J2</f>
        <v>vfuok;Z fgUnh</v>
      </c>
      <c r="K3" s="905"/>
      <c r="L3" s="905"/>
      <c r="M3" s="905"/>
      <c r="N3" s="905"/>
      <c r="O3" s="905"/>
      <c r="P3" s="905"/>
      <c r="Q3" s="905"/>
      <c r="R3" s="905"/>
      <c r="S3" s="905"/>
      <c r="T3" s="905"/>
      <c r="U3" s="905"/>
      <c r="V3" s="905"/>
      <c r="W3" s="905"/>
      <c r="X3" s="905" t="str">
        <f>details!O2</f>
        <v>vaxzsth</v>
      </c>
      <c r="Y3" s="905"/>
      <c r="Z3" s="905"/>
      <c r="AA3" s="905"/>
      <c r="AB3" s="905"/>
      <c r="AC3" s="905"/>
      <c r="AD3" s="905"/>
      <c r="AE3" s="905"/>
      <c r="AF3" s="905"/>
      <c r="AG3" s="905"/>
      <c r="AH3" s="905"/>
      <c r="AI3" s="905"/>
      <c r="AJ3" s="905"/>
      <c r="AK3" s="905"/>
      <c r="AL3" s="905" t="str">
        <f>IF(details!T2="","",details!T2)</f>
        <v>vaxzsth lkfgR;</v>
      </c>
      <c r="AM3" s="905"/>
      <c r="AN3" s="905"/>
      <c r="AO3" s="905"/>
      <c r="AP3" s="905"/>
      <c r="AQ3" s="905"/>
      <c r="AR3" s="905" t="str">
        <f>IF(details!V2="","",details!V2)</f>
        <v/>
      </c>
      <c r="AS3" s="905"/>
      <c r="AT3" s="905"/>
      <c r="AU3" s="905"/>
      <c r="AV3" s="905"/>
      <c r="AW3" s="905"/>
      <c r="AX3" s="905" t="str">
        <f>IF(details!X2="","",details!X2)</f>
        <v/>
      </c>
      <c r="AY3" s="905"/>
      <c r="AZ3" s="905"/>
      <c r="BA3" s="905"/>
      <c r="BB3" s="905"/>
      <c r="BC3" s="905"/>
      <c r="BD3" s="905" t="str">
        <f>IF(details!Z2="","",details!Z2)</f>
        <v/>
      </c>
      <c r="BE3" s="905"/>
      <c r="BF3" s="905"/>
      <c r="BG3" s="905"/>
      <c r="BH3" s="905"/>
      <c r="BI3" s="905"/>
      <c r="BJ3" s="905" t="str">
        <f>IF(details!AB2="","",details!AB2)</f>
        <v>x`gfoKku</v>
      </c>
      <c r="BK3" s="905"/>
      <c r="BL3" s="905"/>
      <c r="BM3" s="905"/>
      <c r="BN3" s="905"/>
      <c r="BO3" s="905"/>
      <c r="BP3" s="905" t="str">
        <f>IF(details!AD2="","",details!AD2)</f>
        <v/>
      </c>
      <c r="BQ3" s="905"/>
      <c r="BR3" s="905"/>
      <c r="BS3" s="905"/>
      <c r="BT3" s="905"/>
      <c r="BU3" s="905"/>
      <c r="BV3" s="905" t="str">
        <f>IF(details!AF2="","",details!AF2)</f>
        <v/>
      </c>
      <c r="BW3" s="905"/>
      <c r="BX3" s="905"/>
      <c r="BY3" s="905"/>
      <c r="BZ3" s="905"/>
      <c r="CA3" s="905"/>
      <c r="CB3" s="905" t="str">
        <f>IF(details!AH2="","",details!AH2)</f>
        <v/>
      </c>
      <c r="CC3" s="905"/>
      <c r="CD3" s="905"/>
      <c r="CE3" s="905"/>
      <c r="CF3" s="905"/>
      <c r="CG3" s="905"/>
      <c r="CH3" s="905" t="str">
        <f>IF(details!AJ2="","",details!AJ2)</f>
        <v>fgUnh lkfgR;</v>
      </c>
      <c r="CI3" s="905"/>
      <c r="CJ3" s="905"/>
      <c r="CK3" s="905"/>
      <c r="CL3" s="905"/>
      <c r="CM3" s="905"/>
      <c r="CN3" s="905" t="str">
        <f>IF(details!AL2="","",details!AL2)</f>
        <v/>
      </c>
      <c r="CO3" s="905"/>
      <c r="CP3" s="905"/>
      <c r="CQ3" s="905"/>
      <c r="CR3" s="905"/>
      <c r="CS3" s="905"/>
      <c r="CT3" s="905" t="str">
        <f>IF(details!AN2="","",details!AN2)</f>
        <v/>
      </c>
      <c r="CU3" s="905"/>
      <c r="CV3" s="905"/>
      <c r="CW3" s="905"/>
      <c r="CX3" s="905"/>
      <c r="CY3" s="905"/>
      <c r="CZ3" s="905" t="str">
        <f>IF(details!AP2="","",details!AP2)</f>
        <v>tho foKku</v>
      </c>
      <c r="DA3" s="905"/>
      <c r="DB3" s="905"/>
      <c r="DC3" s="905"/>
      <c r="DD3" s="905"/>
      <c r="DE3" s="905"/>
      <c r="DF3" s="37"/>
      <c r="DG3" s="905" t="str">
        <f>details!AR2</f>
        <v>jktLFkku v/;;u</v>
      </c>
      <c r="DH3" s="905"/>
      <c r="DI3" s="905"/>
      <c r="DJ3" s="905"/>
      <c r="DK3" s="905"/>
      <c r="DL3" s="905"/>
      <c r="DM3" s="905"/>
      <c r="DN3" s="905"/>
      <c r="DO3" s="905"/>
      <c r="DP3" s="905"/>
      <c r="DQ3" s="905"/>
      <c r="DR3" s="905"/>
      <c r="DS3" s="905"/>
      <c r="DT3" s="905" t="str">
        <f>details!AW2</f>
        <v>thou dkS'ky f'k{kk</v>
      </c>
      <c r="DU3" s="905"/>
      <c r="DV3" s="905"/>
      <c r="DW3" s="905"/>
      <c r="DX3" s="905"/>
      <c r="DY3" s="905"/>
      <c r="DZ3" s="905"/>
      <c r="EA3" s="905"/>
      <c r="EB3" s="905"/>
      <c r="EC3" s="1054" t="s">
        <v>44</v>
      </c>
      <c r="ED3" s="1054"/>
      <c r="EE3" s="1054"/>
      <c r="EF3" s="1054"/>
      <c r="EG3" s="1054"/>
      <c r="EH3" s="938" t="s">
        <v>40</v>
      </c>
      <c r="EI3" s="938" t="s">
        <v>39</v>
      </c>
      <c r="EJ3" s="938" t="s">
        <v>51</v>
      </c>
      <c r="EK3" s="938" t="s">
        <v>52</v>
      </c>
      <c r="EL3" s="938" t="s">
        <v>60</v>
      </c>
      <c r="EM3" s="938" t="s">
        <v>105</v>
      </c>
      <c r="EN3" s="174"/>
      <c r="EO3" s="948"/>
      <c r="EP3" s="949"/>
      <c r="EQ3" s="949"/>
      <c r="ER3" s="949"/>
      <c r="ES3" s="949"/>
      <c r="ET3" s="949"/>
      <c r="EU3" s="949"/>
      <c r="EV3" s="949"/>
      <c r="EW3" s="949"/>
      <c r="EX3" s="949"/>
      <c r="EY3" s="950"/>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FX3" s="931"/>
      <c r="FY3" s="931"/>
      <c r="FZ3" s="931"/>
      <c r="GA3" s="931"/>
      <c r="GB3" s="931"/>
      <c r="GC3" s="196"/>
      <c r="GD3" s="1034" t="s">
        <v>266</v>
      </c>
      <c r="GE3" s="1034"/>
      <c r="GF3" s="1034"/>
      <c r="GG3" s="1034"/>
      <c r="GH3" s="315"/>
      <c r="GI3" s="1036" t="s">
        <v>324</v>
      </c>
      <c r="GJ3" s="1037"/>
      <c r="GK3" s="1037"/>
      <c r="GL3" s="1037"/>
      <c r="GM3" s="1038"/>
      <c r="GN3" s="1070"/>
      <c r="GO3" s="1070"/>
      <c r="GP3" s="1070"/>
      <c r="GQ3" s="1071"/>
      <c r="GR3" s="170"/>
      <c r="GS3" s="343"/>
      <c r="GT3" s="349"/>
      <c r="GV3" s="1030" t="s">
        <v>93</v>
      </c>
      <c r="GW3" s="1031"/>
      <c r="GX3" s="1031"/>
      <c r="GY3" s="1031"/>
      <c r="GZ3" s="1031"/>
      <c r="HA3" s="1076" t="str">
        <f>A3</f>
        <v>11 'A'</v>
      </c>
      <c r="HB3" s="1076"/>
      <c r="HC3" s="1076"/>
      <c r="HD3" s="1076"/>
      <c r="HE3" s="1076" t="str">
        <f>F3</f>
        <v>2015-16</v>
      </c>
      <c r="HF3" s="1076"/>
      <c r="HG3" s="1076"/>
      <c r="HH3" s="1076"/>
      <c r="HI3" s="1031"/>
      <c r="HJ3" s="1077"/>
      <c r="HL3" s="1060" t="s">
        <v>354</v>
      </c>
      <c r="HM3" s="1061"/>
      <c r="HN3" s="1061"/>
      <c r="HO3" s="1062"/>
    </row>
    <row r="4" spans="1:223" s="4" customFormat="1" ht="27" customHeight="1">
      <c r="A4" s="982" t="str">
        <f>details!A2</f>
        <v>Øzekad</v>
      </c>
      <c r="B4" s="932" t="str">
        <f>details!B2</f>
        <v>tkfr</v>
      </c>
      <c r="C4" s="932"/>
      <c r="D4" s="932" t="str">
        <f>details!D2</f>
        <v>ukekad</v>
      </c>
      <c r="E4" s="932" t="str">
        <f>details!E2</f>
        <v>izos'kkad</v>
      </c>
      <c r="F4" s="932" t="str">
        <f>details!F2</f>
        <v>tUe fnukad</v>
      </c>
      <c r="G4" s="905" t="str">
        <f>details!G5</f>
        <v>Nk= @ Nk=k dk uke</v>
      </c>
      <c r="H4" s="905" t="str">
        <f>details!H5</f>
        <v>firk dk uke</v>
      </c>
      <c r="I4" s="905" t="str">
        <f>details!I5</f>
        <v>ekrk dk uke</v>
      </c>
      <c r="J4" s="905" t="str">
        <f>details!J4</f>
        <v>lkef;d ijh{kk</v>
      </c>
      <c r="K4" s="905"/>
      <c r="L4" s="905"/>
      <c r="M4" s="905"/>
      <c r="N4" s="932" t="str">
        <f>details!M4</f>
        <v>v)Z okf"kZd ijh{kk</v>
      </c>
      <c r="O4" s="960" t="s">
        <v>99</v>
      </c>
      <c r="P4" s="932" t="str">
        <f>details!N4</f>
        <v>okf"kZd ijh{kk</v>
      </c>
      <c r="Q4" s="963" t="s">
        <v>4</v>
      </c>
      <c r="R4" s="961" t="s">
        <v>59</v>
      </c>
      <c r="S4" s="961" t="s">
        <v>59</v>
      </c>
      <c r="T4" s="938" t="s">
        <v>68</v>
      </c>
      <c r="U4" s="961" t="s">
        <v>101</v>
      </c>
      <c r="V4" s="938" t="s">
        <v>38</v>
      </c>
      <c r="W4" s="938" t="s">
        <v>14</v>
      </c>
      <c r="X4" s="905" t="str">
        <f>details!O4</f>
        <v>lkef;d ijh{kk</v>
      </c>
      <c r="Y4" s="905"/>
      <c r="Z4" s="905"/>
      <c r="AA4" s="905"/>
      <c r="AB4" s="932" t="str">
        <f>details!R4</f>
        <v>v)Z okf"kZd ijh{kk</v>
      </c>
      <c r="AC4" s="960" t="s">
        <v>99</v>
      </c>
      <c r="AD4" s="932" t="str">
        <f>details!S4</f>
        <v>okf"kZd ijh{kk</v>
      </c>
      <c r="AE4" s="963" t="s">
        <v>4</v>
      </c>
      <c r="AF4" s="961" t="s">
        <v>59</v>
      </c>
      <c r="AG4" s="961" t="s">
        <v>59</v>
      </c>
      <c r="AH4" s="938" t="s">
        <v>68</v>
      </c>
      <c r="AI4" s="961" t="s">
        <v>101</v>
      </c>
      <c r="AJ4" s="938" t="s">
        <v>38</v>
      </c>
      <c r="AK4" s="938" t="s">
        <v>14</v>
      </c>
      <c r="AL4" s="932" t="str">
        <f>details!T4</f>
        <v>fo"k; dksM+</v>
      </c>
      <c r="AM4" s="905" t="str">
        <f>details!U4</f>
        <v>lkef;d ijh{kk</v>
      </c>
      <c r="AN4" s="905"/>
      <c r="AO4" s="905"/>
      <c r="AP4" s="905"/>
      <c r="AQ4" s="905" t="str">
        <f>details!X4</f>
        <v>v)Zokf"kZd ijh{kk</v>
      </c>
      <c r="AR4" s="905"/>
      <c r="AS4" s="905"/>
      <c r="AT4" s="960" t="s">
        <v>100</v>
      </c>
      <c r="AU4" s="960" t="s">
        <v>99</v>
      </c>
      <c r="AV4" s="905" t="str">
        <f>details!Z4</f>
        <v>okf"kZd ijh{kk</v>
      </c>
      <c r="AW4" s="905"/>
      <c r="AX4" s="905"/>
      <c r="AY4" s="960" t="s">
        <v>16</v>
      </c>
      <c r="AZ4" s="960" t="s">
        <v>17</v>
      </c>
      <c r="BA4" s="963" t="s">
        <v>4</v>
      </c>
      <c r="BB4" s="961" t="s">
        <v>59</v>
      </c>
      <c r="BC4" s="961" t="s">
        <v>59</v>
      </c>
      <c r="BD4" s="938" t="s">
        <v>69</v>
      </c>
      <c r="BE4" s="938" t="s">
        <v>72</v>
      </c>
      <c r="BF4" s="938" t="s">
        <v>68</v>
      </c>
      <c r="BG4" s="961" t="s">
        <v>101</v>
      </c>
      <c r="BH4" s="938" t="s">
        <v>38</v>
      </c>
      <c r="BI4" s="938" t="s">
        <v>14</v>
      </c>
      <c r="BJ4" s="932" t="str">
        <f>details!AB4</f>
        <v>fo"k; dksM+</v>
      </c>
      <c r="BK4" s="905" t="str">
        <f>details!AC4</f>
        <v>lkef;d ijh{kk</v>
      </c>
      <c r="BL4" s="905"/>
      <c r="BM4" s="905"/>
      <c r="BN4" s="905"/>
      <c r="BO4" s="905" t="str">
        <f>details!AF4</f>
        <v>v)Zokf"kZd ijh{kk</v>
      </c>
      <c r="BP4" s="905"/>
      <c r="BQ4" s="905"/>
      <c r="BR4" s="960" t="s">
        <v>100</v>
      </c>
      <c r="BS4" s="960" t="s">
        <v>99</v>
      </c>
      <c r="BT4" s="905" t="str">
        <f>details!AH4</f>
        <v>okf"kZd ijh{kk</v>
      </c>
      <c r="BU4" s="905"/>
      <c r="BV4" s="905"/>
      <c r="BW4" s="960" t="s">
        <v>16</v>
      </c>
      <c r="BX4" s="960" t="s">
        <v>17</v>
      </c>
      <c r="BY4" s="963" t="s">
        <v>18</v>
      </c>
      <c r="BZ4" s="961" t="s">
        <v>59</v>
      </c>
      <c r="CA4" s="961" t="s">
        <v>59</v>
      </c>
      <c r="CB4" s="938" t="s">
        <v>69</v>
      </c>
      <c r="CC4" s="938" t="s">
        <v>72</v>
      </c>
      <c r="CD4" s="938" t="s">
        <v>68</v>
      </c>
      <c r="CE4" s="961" t="s">
        <v>101</v>
      </c>
      <c r="CF4" s="938" t="s">
        <v>38</v>
      </c>
      <c r="CG4" s="938" t="s">
        <v>14</v>
      </c>
      <c r="CH4" s="932" t="str">
        <f>details!AJ4</f>
        <v>fo"k; dksM+</v>
      </c>
      <c r="CI4" s="905" t="str">
        <f>details!AK4</f>
        <v>lkef;d ijh{kk</v>
      </c>
      <c r="CJ4" s="905"/>
      <c r="CK4" s="905"/>
      <c r="CL4" s="905"/>
      <c r="CM4" s="905" t="str">
        <f>details!AN4</f>
        <v>v)Zokf"kZd ijh{kk</v>
      </c>
      <c r="CN4" s="905"/>
      <c r="CO4" s="905"/>
      <c r="CP4" s="960" t="s">
        <v>100</v>
      </c>
      <c r="CQ4" s="960" t="s">
        <v>99</v>
      </c>
      <c r="CR4" s="905" t="str">
        <f>details!AP4</f>
        <v>okf"kZd ijh{kk</v>
      </c>
      <c r="CS4" s="905"/>
      <c r="CT4" s="905"/>
      <c r="CU4" s="960" t="s">
        <v>16</v>
      </c>
      <c r="CV4" s="960" t="s">
        <v>17</v>
      </c>
      <c r="CW4" s="963" t="s">
        <v>4</v>
      </c>
      <c r="CX4" s="961" t="s">
        <v>59</v>
      </c>
      <c r="CY4" s="961" t="s">
        <v>59</v>
      </c>
      <c r="CZ4" s="938" t="s">
        <v>69</v>
      </c>
      <c r="DA4" s="938" t="s">
        <v>72</v>
      </c>
      <c r="DB4" s="938" t="s">
        <v>68</v>
      </c>
      <c r="DC4" s="961" t="s">
        <v>101</v>
      </c>
      <c r="DD4" s="938" t="s">
        <v>38</v>
      </c>
      <c r="DE4" s="938" t="s">
        <v>14</v>
      </c>
      <c r="DF4" s="961" t="s">
        <v>64</v>
      </c>
      <c r="DG4" s="905" t="str">
        <f>details!AR4</f>
        <v>lkef;d ijh{kk</v>
      </c>
      <c r="DH4" s="905"/>
      <c r="DI4" s="905"/>
      <c r="DJ4" s="905"/>
      <c r="DK4" s="932" t="str">
        <f>details!AU4</f>
        <v>v)Zokf"kZd ijh{kk</v>
      </c>
      <c r="DL4" s="960" t="s">
        <v>99</v>
      </c>
      <c r="DM4" s="932" t="str">
        <f>details!AV4</f>
        <v>okf"kZd ijh{kk</v>
      </c>
      <c r="DN4" s="963" t="s">
        <v>4</v>
      </c>
      <c r="DO4" s="961" t="s">
        <v>59</v>
      </c>
      <c r="DP4" s="961" t="s">
        <v>59</v>
      </c>
      <c r="DQ4" s="938" t="s">
        <v>102</v>
      </c>
      <c r="DR4" s="961" t="s">
        <v>101</v>
      </c>
      <c r="DS4" s="938" t="s">
        <v>134</v>
      </c>
      <c r="DT4" s="932" t="str">
        <f>details!AW4</f>
        <v>lrr ewY;kadu</v>
      </c>
      <c r="DU4" s="932" t="str">
        <f>details!AX4</f>
        <v>lrr ewY;kadu</v>
      </c>
      <c r="DV4" s="932" t="str">
        <f>details!AY4</f>
        <v>okf"kZd ijh{kk</v>
      </c>
      <c r="DW4" s="963" t="s">
        <v>4</v>
      </c>
      <c r="DX4" s="961" t="s">
        <v>59</v>
      </c>
      <c r="DY4" s="961" t="s">
        <v>59</v>
      </c>
      <c r="DZ4" s="938" t="s">
        <v>68</v>
      </c>
      <c r="EA4" s="961" t="s">
        <v>101</v>
      </c>
      <c r="EB4" s="938" t="s">
        <v>134</v>
      </c>
      <c r="EC4" s="1054"/>
      <c r="ED4" s="1054"/>
      <c r="EE4" s="1054"/>
      <c r="EF4" s="1054"/>
      <c r="EG4" s="1054"/>
      <c r="EH4" s="938"/>
      <c r="EI4" s="938"/>
      <c r="EJ4" s="938"/>
      <c r="EK4" s="938"/>
      <c r="EL4" s="938"/>
      <c r="EM4" s="938"/>
      <c r="EN4" s="936" t="s">
        <v>15</v>
      </c>
      <c r="EO4" s="179" t="s">
        <v>107</v>
      </c>
      <c r="EP4" s="179" t="s">
        <v>203</v>
      </c>
      <c r="EQ4" s="179" t="s">
        <v>107</v>
      </c>
      <c r="ER4" s="179" t="s">
        <v>203</v>
      </c>
      <c r="ES4" s="179" t="s">
        <v>107</v>
      </c>
      <c r="ET4" s="179" t="s">
        <v>203</v>
      </c>
      <c r="EU4" s="179" t="s">
        <v>107</v>
      </c>
      <c r="EV4" s="179" t="s">
        <v>203</v>
      </c>
      <c r="EW4" s="179" t="s">
        <v>107</v>
      </c>
      <c r="EX4" s="179" t="s">
        <v>203</v>
      </c>
      <c r="EY4" s="1043" t="s">
        <v>388</v>
      </c>
      <c r="EZ4" s="951" t="s">
        <v>70</v>
      </c>
      <c r="FA4" s="951"/>
      <c r="FB4" s="951"/>
      <c r="FC4" s="951" t="s">
        <v>71</v>
      </c>
      <c r="FD4" s="951"/>
      <c r="FE4" s="951"/>
      <c r="FF4" s="197"/>
      <c r="FG4" s="935" t="str">
        <f>AL1</f>
        <v>oSdfYid fo"k; 1</v>
      </c>
      <c r="FH4" s="935"/>
      <c r="FI4" s="935"/>
      <c r="FJ4" s="935"/>
      <c r="FK4" s="935"/>
      <c r="FL4" s="935"/>
      <c r="FM4" s="198"/>
      <c r="FN4" s="935" t="str">
        <f>BJ1</f>
        <v>oSdfYid fo"k; 2</v>
      </c>
      <c r="FO4" s="935"/>
      <c r="FP4" s="935"/>
      <c r="FQ4" s="935"/>
      <c r="FR4" s="935"/>
      <c r="FS4" s="935"/>
      <c r="FT4" s="198"/>
      <c r="FU4" s="935" t="str">
        <f>CH1</f>
        <v>oSdfYid fo"k; 3</v>
      </c>
      <c r="FV4" s="935"/>
      <c r="FW4" s="935"/>
      <c r="FX4" s="935"/>
      <c r="FY4" s="935"/>
      <c r="FZ4" s="935"/>
      <c r="GA4" s="197"/>
      <c r="GB4" s="197"/>
      <c r="GC4" s="197"/>
      <c r="GD4" s="1042" t="s">
        <v>264</v>
      </c>
      <c r="GE4" s="1042"/>
      <c r="GF4" s="1039" t="s">
        <v>265</v>
      </c>
      <c r="GG4" s="1039"/>
      <c r="GH4" s="1013" t="s">
        <v>352</v>
      </c>
      <c r="GI4" s="1041" t="s">
        <v>80</v>
      </c>
      <c r="GJ4" s="932" t="s">
        <v>12</v>
      </c>
      <c r="GK4" s="932" t="s">
        <v>7</v>
      </c>
      <c r="GL4" s="938"/>
      <c r="GM4" s="437"/>
      <c r="GN4" s="1074" t="s">
        <v>316</v>
      </c>
      <c r="GO4" s="1072" t="s">
        <v>353</v>
      </c>
      <c r="GP4" s="1074" t="s">
        <v>315</v>
      </c>
      <c r="GQ4" s="1074" t="s">
        <v>7</v>
      </c>
      <c r="GR4" s="171"/>
      <c r="GS4" s="343"/>
      <c r="GT4" s="349"/>
      <c r="GV4" s="1030"/>
      <c r="GW4" s="1031"/>
      <c r="GX4" s="1031"/>
      <c r="GY4" s="1031"/>
      <c r="GZ4" s="1031"/>
      <c r="HA4" s="1076"/>
      <c r="HB4" s="1076"/>
      <c r="HC4" s="1076"/>
      <c r="HD4" s="1076"/>
      <c r="HE4" s="1076"/>
      <c r="HF4" s="1076"/>
      <c r="HG4" s="1076"/>
      <c r="HH4" s="1076"/>
      <c r="HI4" s="1031"/>
      <c r="HJ4" s="1077"/>
      <c r="HL4" s="1063" t="s">
        <v>355</v>
      </c>
      <c r="HM4" s="1064"/>
      <c r="HN4" s="1064"/>
      <c r="HO4" s="1065"/>
    </row>
    <row r="5" spans="1:223" s="4" customFormat="1" ht="59.25" customHeight="1">
      <c r="A5" s="982"/>
      <c r="B5" s="932"/>
      <c r="C5" s="932"/>
      <c r="D5" s="932"/>
      <c r="E5" s="932"/>
      <c r="F5" s="932"/>
      <c r="G5" s="905"/>
      <c r="H5" s="905"/>
      <c r="I5" s="905"/>
      <c r="J5" s="182" t="str">
        <f>details!J5</f>
        <v>izFke</v>
      </c>
      <c r="K5" s="182" t="str">
        <f>details!K5</f>
        <v>f}rh;</v>
      </c>
      <c r="L5" s="182" t="str">
        <f>details!L5</f>
        <v>r`rh;</v>
      </c>
      <c r="M5" s="173" t="s">
        <v>3</v>
      </c>
      <c r="N5" s="932"/>
      <c r="O5" s="960"/>
      <c r="P5" s="932"/>
      <c r="Q5" s="963"/>
      <c r="R5" s="961"/>
      <c r="S5" s="961"/>
      <c r="T5" s="938"/>
      <c r="U5" s="961"/>
      <c r="V5" s="938"/>
      <c r="W5" s="938"/>
      <c r="X5" s="182" t="str">
        <f>details!O5</f>
        <v>izFke</v>
      </c>
      <c r="Y5" s="182" t="str">
        <f>details!P5</f>
        <v>f}rh;</v>
      </c>
      <c r="Z5" s="182" t="str">
        <f>details!Q5</f>
        <v>r`rh;</v>
      </c>
      <c r="AA5" s="173" t="s">
        <v>3</v>
      </c>
      <c r="AB5" s="932"/>
      <c r="AC5" s="960"/>
      <c r="AD5" s="932"/>
      <c r="AE5" s="963"/>
      <c r="AF5" s="961"/>
      <c r="AG5" s="961"/>
      <c r="AH5" s="938"/>
      <c r="AI5" s="961"/>
      <c r="AJ5" s="938"/>
      <c r="AK5" s="938"/>
      <c r="AL5" s="932"/>
      <c r="AM5" s="182" t="str">
        <f>details!U5</f>
        <v>izFke</v>
      </c>
      <c r="AN5" s="182" t="str">
        <f>details!V5</f>
        <v>f}rh;</v>
      </c>
      <c r="AO5" s="182" t="str">
        <f>details!W5</f>
        <v>r`rh;</v>
      </c>
      <c r="AP5" s="173" t="s">
        <v>3</v>
      </c>
      <c r="AQ5" s="182" t="str">
        <f>details!X5</f>
        <v>lS}kafrd</v>
      </c>
      <c r="AR5" s="182" t="str">
        <f>details!Y5</f>
        <v>izk;ksfxd</v>
      </c>
      <c r="AS5" s="173" t="s">
        <v>3</v>
      </c>
      <c r="AT5" s="960"/>
      <c r="AU5" s="960"/>
      <c r="AV5" s="182" t="str">
        <f>details!Z5</f>
        <v>lS}kafrd</v>
      </c>
      <c r="AW5" s="182" t="str">
        <f>details!AA5</f>
        <v>izk;ksfxd</v>
      </c>
      <c r="AX5" s="173" t="s">
        <v>3</v>
      </c>
      <c r="AY5" s="960"/>
      <c r="AZ5" s="960"/>
      <c r="BA5" s="963"/>
      <c r="BB5" s="961"/>
      <c r="BC5" s="961"/>
      <c r="BD5" s="938"/>
      <c r="BE5" s="938"/>
      <c r="BF5" s="938"/>
      <c r="BG5" s="961"/>
      <c r="BH5" s="938"/>
      <c r="BI5" s="938"/>
      <c r="BJ5" s="932"/>
      <c r="BK5" s="182" t="str">
        <f>details!AC5</f>
        <v>izFke</v>
      </c>
      <c r="BL5" s="182" t="str">
        <f>details!AD5</f>
        <v>f}rh;</v>
      </c>
      <c r="BM5" s="182" t="str">
        <f>details!AE5</f>
        <v>r`rh;</v>
      </c>
      <c r="BN5" s="173" t="s">
        <v>3</v>
      </c>
      <c r="BO5" s="182" t="str">
        <f>details!AF5</f>
        <v>lS}kafrd</v>
      </c>
      <c r="BP5" s="182" t="str">
        <f>details!AG5</f>
        <v>izk;ksfxd</v>
      </c>
      <c r="BQ5" s="173" t="s">
        <v>3</v>
      </c>
      <c r="BR5" s="960"/>
      <c r="BS5" s="960"/>
      <c r="BT5" s="182" t="str">
        <f>details!AH5</f>
        <v>lS}kafrd</v>
      </c>
      <c r="BU5" s="182" t="str">
        <f>details!AI5</f>
        <v>izk;ksfxd</v>
      </c>
      <c r="BV5" s="173" t="s">
        <v>3</v>
      </c>
      <c r="BW5" s="960"/>
      <c r="BX5" s="960"/>
      <c r="BY5" s="963"/>
      <c r="BZ5" s="961"/>
      <c r="CA5" s="961"/>
      <c r="CB5" s="938"/>
      <c r="CC5" s="938"/>
      <c r="CD5" s="938"/>
      <c r="CE5" s="961"/>
      <c r="CF5" s="938"/>
      <c r="CG5" s="938"/>
      <c r="CH5" s="932"/>
      <c r="CI5" s="182" t="str">
        <f>details!AK5</f>
        <v>izFke</v>
      </c>
      <c r="CJ5" s="182" t="str">
        <f>details!AL5</f>
        <v>f}rh;</v>
      </c>
      <c r="CK5" s="182" t="str">
        <f>details!AM5</f>
        <v>r`rh;</v>
      </c>
      <c r="CL5" s="173" t="s">
        <v>3</v>
      </c>
      <c r="CM5" s="182" t="str">
        <f>details!AN5</f>
        <v>lS}kafrd</v>
      </c>
      <c r="CN5" s="182" t="str">
        <f>details!AO5</f>
        <v>izk;ksfxd</v>
      </c>
      <c r="CO5" s="173" t="s">
        <v>3</v>
      </c>
      <c r="CP5" s="960"/>
      <c r="CQ5" s="960"/>
      <c r="CR5" s="182" t="str">
        <f>details!AP5</f>
        <v>lS}kafrd</v>
      </c>
      <c r="CS5" s="182" t="str">
        <f>details!AQ5</f>
        <v>izk;ksfxd</v>
      </c>
      <c r="CT5" s="173" t="s">
        <v>3</v>
      </c>
      <c r="CU5" s="960"/>
      <c r="CV5" s="960"/>
      <c r="CW5" s="963"/>
      <c r="CX5" s="961"/>
      <c r="CY5" s="961"/>
      <c r="CZ5" s="938"/>
      <c r="DA5" s="938"/>
      <c r="DB5" s="938"/>
      <c r="DC5" s="961"/>
      <c r="DD5" s="938"/>
      <c r="DE5" s="938"/>
      <c r="DF5" s="961"/>
      <c r="DG5" s="182" t="str">
        <f>details!AR5</f>
        <v>izFke</v>
      </c>
      <c r="DH5" s="182" t="str">
        <f>details!AS5</f>
        <v>f}rh;</v>
      </c>
      <c r="DI5" s="182" t="str">
        <f>details!AT5</f>
        <v>r`rh;</v>
      </c>
      <c r="DJ5" s="173" t="s">
        <v>3</v>
      </c>
      <c r="DK5" s="932"/>
      <c r="DL5" s="960"/>
      <c r="DM5" s="932"/>
      <c r="DN5" s="963"/>
      <c r="DO5" s="961"/>
      <c r="DP5" s="961"/>
      <c r="DQ5" s="938"/>
      <c r="DR5" s="961"/>
      <c r="DS5" s="938"/>
      <c r="DT5" s="932"/>
      <c r="DU5" s="932"/>
      <c r="DV5" s="932"/>
      <c r="DW5" s="963"/>
      <c r="DX5" s="961"/>
      <c r="DY5" s="961"/>
      <c r="DZ5" s="938"/>
      <c r="EA5" s="961"/>
      <c r="EB5" s="938"/>
      <c r="EC5" s="1054"/>
      <c r="ED5" s="1054"/>
      <c r="EE5" s="1054"/>
      <c r="EF5" s="1054"/>
      <c r="EG5" s="1054"/>
      <c r="EH5" s="938"/>
      <c r="EI5" s="938"/>
      <c r="EJ5" s="938"/>
      <c r="EK5" s="938"/>
      <c r="EL5" s="938"/>
      <c r="EM5" s="938"/>
      <c r="EN5" s="936"/>
      <c r="EO5" s="939" t="str">
        <f>details!CF3</f>
        <v>;ksx vxLr rd</v>
      </c>
      <c r="EP5" s="939"/>
      <c r="EQ5" s="939" t="str">
        <f>details!CJ3</f>
        <v>;ksx vDVw- rd</v>
      </c>
      <c r="ER5" s="939"/>
      <c r="ES5" s="939" t="str">
        <f>details!CN3</f>
        <v>;ksx fnlEcj rd</v>
      </c>
      <c r="ET5" s="939"/>
      <c r="EU5" s="939" t="str">
        <f>details!CR3</f>
        <v>;ksx Qjojh rd</v>
      </c>
      <c r="EV5" s="939"/>
      <c r="EW5" s="1045" t="str">
        <f>details!CV3</f>
        <v>loZ ;ksx</v>
      </c>
      <c r="EX5" s="1045"/>
      <c r="EY5" s="1044"/>
      <c r="EZ5" s="932" t="s">
        <v>70</v>
      </c>
      <c r="FA5" s="934"/>
      <c r="FB5" s="932" t="s">
        <v>112</v>
      </c>
      <c r="FC5" s="932" t="s">
        <v>71</v>
      </c>
      <c r="FD5" s="934"/>
      <c r="FE5" s="932" t="s">
        <v>112</v>
      </c>
      <c r="FF5" s="940" t="str">
        <f>AL1</f>
        <v>oSdfYid fo"k; 1</v>
      </c>
      <c r="FG5" s="932" t="str">
        <f>AL3</f>
        <v>vaxzsth lkfgR;</v>
      </c>
      <c r="FH5" s="932" t="str">
        <f>AR3</f>
        <v/>
      </c>
      <c r="FI5" s="932" t="str">
        <f>AX3</f>
        <v/>
      </c>
      <c r="FJ5" s="932" t="str">
        <f>BD3</f>
        <v/>
      </c>
      <c r="FK5" s="934"/>
      <c r="FL5" s="932" t="s">
        <v>112</v>
      </c>
      <c r="FM5" s="940" t="str">
        <f>BJ1</f>
        <v>oSdfYid fo"k; 2</v>
      </c>
      <c r="FN5" s="932" t="str">
        <f>BJ3</f>
        <v>x`gfoKku</v>
      </c>
      <c r="FO5" s="932" t="str">
        <f>BP3</f>
        <v/>
      </c>
      <c r="FP5" s="932" t="str">
        <f>BV3</f>
        <v/>
      </c>
      <c r="FQ5" s="932" t="str">
        <f>CB3</f>
        <v/>
      </c>
      <c r="FR5" s="934"/>
      <c r="FS5" s="932" t="s">
        <v>112</v>
      </c>
      <c r="FT5" s="940" t="str">
        <f>CH1</f>
        <v>oSdfYid fo"k; 3</v>
      </c>
      <c r="FU5" s="932" t="str">
        <f>CH3</f>
        <v>fgUnh lkfgR;</v>
      </c>
      <c r="FV5" s="932" t="str">
        <f>CN3</f>
        <v/>
      </c>
      <c r="FW5" s="932" t="str">
        <f>CT3</f>
        <v/>
      </c>
      <c r="FX5" s="932">
        <f>CX3</f>
        <v>0</v>
      </c>
      <c r="FY5" s="934"/>
      <c r="FZ5" s="932" t="s">
        <v>112</v>
      </c>
      <c r="GA5" s="932" t="str">
        <f>DG3</f>
        <v>jktLFkku v/;;u</v>
      </c>
      <c r="GB5" s="932" t="str">
        <f>DT3</f>
        <v>thou dkS'ky f'k{kk</v>
      </c>
      <c r="GC5" s="1035" t="s">
        <v>268</v>
      </c>
      <c r="GD5" s="1035" t="s">
        <v>119</v>
      </c>
      <c r="GE5" s="1035" t="s">
        <v>124</v>
      </c>
      <c r="GF5" s="1035" t="s">
        <v>319</v>
      </c>
      <c r="GG5" s="1035" t="s">
        <v>125</v>
      </c>
      <c r="GH5" s="1013"/>
      <c r="GI5" s="1041"/>
      <c r="GJ5" s="932"/>
      <c r="GK5" s="932"/>
      <c r="GL5" s="938"/>
      <c r="GM5" s="435" t="s">
        <v>8</v>
      </c>
      <c r="GN5" s="1075"/>
      <c r="GO5" s="1073"/>
      <c r="GP5" s="1075"/>
      <c r="GQ5" s="1075"/>
      <c r="GR5" s="1033" t="s">
        <v>317</v>
      </c>
      <c r="GS5" s="344"/>
      <c r="GT5" s="349"/>
      <c r="GV5" s="1030" t="s">
        <v>191</v>
      </c>
      <c r="GW5" s="1040" t="s">
        <v>65</v>
      </c>
      <c r="GX5" s="1032" t="s">
        <v>66</v>
      </c>
      <c r="GY5" s="1032" t="s">
        <v>67</v>
      </c>
      <c r="GZ5" s="1032" t="s">
        <v>12</v>
      </c>
      <c r="HA5" s="1032" t="s">
        <v>94</v>
      </c>
      <c r="HB5" s="1032" t="s">
        <v>1</v>
      </c>
      <c r="HC5" s="1032" t="s">
        <v>43</v>
      </c>
      <c r="HD5" s="1032" t="s">
        <v>2</v>
      </c>
      <c r="HE5" s="1032" t="s">
        <v>6</v>
      </c>
      <c r="HF5" s="1032" t="s">
        <v>49</v>
      </c>
      <c r="HG5" s="1032" t="s">
        <v>108</v>
      </c>
      <c r="HH5" s="1032" t="s">
        <v>77</v>
      </c>
      <c r="HI5" s="1032" t="s">
        <v>106</v>
      </c>
      <c r="HJ5" s="1078" t="s">
        <v>107</v>
      </c>
      <c r="HL5" s="394" t="s">
        <v>356</v>
      </c>
      <c r="HM5" s="395" t="str">
        <f>A3</f>
        <v>11 'A'</v>
      </c>
      <c r="HN5" s="395" t="s">
        <v>357</v>
      </c>
      <c r="HO5" s="396" t="str">
        <f>F3</f>
        <v>2015-16</v>
      </c>
    </row>
    <row r="6" spans="1:223" s="44" customFormat="1" ht="14.25" customHeight="1">
      <c r="A6" s="971" t="s">
        <v>190</v>
      </c>
      <c r="B6" s="972"/>
      <c r="C6" s="972"/>
      <c r="D6" s="972"/>
      <c r="E6" s="972"/>
      <c r="F6" s="972"/>
      <c r="G6" s="972"/>
      <c r="H6" s="972"/>
      <c r="I6" s="975" t="s">
        <v>5</v>
      </c>
      <c r="J6" s="973">
        <f>IF(details!J6="","",details!J6)</f>
        <v>10</v>
      </c>
      <c r="K6" s="973">
        <f>IF(details!K6="","",details!K6)</f>
        <v>10</v>
      </c>
      <c r="L6" s="973">
        <f>IF(details!L6="","",details!L6)</f>
        <v>10</v>
      </c>
      <c r="M6" s="974">
        <f t="shared" ref="M6:M8" si="0">IF(AND(J6="",K6="",L6=""),"",SUM(J6:L6))</f>
        <v>30</v>
      </c>
      <c r="N6" s="973">
        <f>IF(details!M6="","",details!M6)</f>
        <v>70</v>
      </c>
      <c r="O6" s="974">
        <f t="shared" ref="O6:O8" si="1">IF(AND(M6="",N6=""),"",SUM(M6:N6))</f>
        <v>100</v>
      </c>
      <c r="P6" s="973">
        <f>IF(details!N6="","",details!N6)</f>
        <v>100</v>
      </c>
      <c r="Q6" s="976">
        <f t="shared" ref="Q6:Q8" si="2">IF(AND(O6="",P6=""),"",SUM(O6:P6))</f>
        <v>200</v>
      </c>
      <c r="R6" s="599">
        <f t="shared" ref="R6:R8" si="3">COUNTIF(J6:L6,"NA")*10</f>
        <v>0</v>
      </c>
      <c r="S6" s="599">
        <f t="shared" ref="S6:S8" si="4">(COUNTIF(J6:L6,"ML")*10)+(COUNTIF(N6,"ML")*70)+(COUNTIF(P6,"ML")*100)</f>
        <v>0</v>
      </c>
      <c r="T6" s="600" t="str">
        <f t="shared" ref="T6:T8" si="5">IF(OR($D6="NSO",$D6=0),"",IF(AND(J6="",K6="",L6="",N6="",P6=""),"",IF(AND(K6="",L6="",N6="",P6=""),10-R6-S6,IF(AND(L6="",N6="",P6=""),20-R6-S6,IF(AND(L6="",P6=""),90-R6-S6,IF(P6="",100-R6-S6,200-R6-S6))))))</f>
        <v/>
      </c>
      <c r="U6" s="599" t="str">
        <f t="shared" ref="U6:U8" si="6">IF(AND(OR(J6="ab",J6="ml"),OR(K6="ab",K6="ml"),OR(L6="ab",L6="ml")),"AB",IF(AND(OR(J6="ab",J6="ml"),OR(K6="ab",K6="ml"),OR(N6="ab",N6="ml")),"AB",IF(AND(OR(J6="ab",J6="ml"),OR(N6="ab",N6="ml"),OR(L6="ab",L6="ml")),"AB",IF(AND(OR(N6="ab",N6="ml"),OR(K6="ab",K6="ml"),OR(L6="ab",L6="ml")),"AB",""))))</f>
        <v/>
      </c>
      <c r="V6" s="599" t="str">
        <f>IF(OR($D6="NSO",$D6="",P6=""),"",IF(OR(U6="AB",P6="ab"),"AB",IF(P6="ML","RE",IF(AND(Q6&gt;=36%*T6,P6&gt;=20),"P",IF(AND(Q6&gt;=34%*T6,S6=0,P6&gt;=20),"G2",IF(AND(Q6&gt;=31%*T6,S6=0,P6&gt;=20),"G1",IF(Q6&gt;=25%*T6,"S","F")))))))</f>
        <v/>
      </c>
      <c r="W6" s="599" t="str">
        <f>IF(OR(V6="",V6=0,V6="S",V6="RE",V6="F",V6="AB"),V6,IF(Q6&gt;=75%*T6,"D",IF(Q6&gt;=60%*T6,"I",IF(Q6&gt;=48%*T6,"II",IF(Q6&gt;=36%*T6,"III",V6)))))</f>
        <v/>
      </c>
      <c r="X6" s="973">
        <f>IF(details!O6="","",details!O6)</f>
        <v>10</v>
      </c>
      <c r="Y6" s="973">
        <f>IF(details!P6="","",details!P6)</f>
        <v>10</v>
      </c>
      <c r="Z6" s="973">
        <f>IF(details!Q6="","",details!Q6)</f>
        <v>10</v>
      </c>
      <c r="AA6" s="974">
        <f t="shared" ref="AA6:AA8" si="7">IF(AND(X6="",Y6="",Z6=""),"",SUM(X6:Z6))</f>
        <v>30</v>
      </c>
      <c r="AB6" s="973">
        <f>IF(details!R6="","",details!R6)</f>
        <v>70</v>
      </c>
      <c r="AC6" s="974">
        <f t="shared" ref="AC6:AC8" si="8">IF(AND(AA6="",AB6=""),"",SUM(AA6:AB6))</f>
        <v>100</v>
      </c>
      <c r="AD6" s="973">
        <f>IF(details!S6="","",details!S6)</f>
        <v>100</v>
      </c>
      <c r="AE6" s="976">
        <f t="shared" ref="AE6:AE8" si="9">IF(AND(AC6="",AD6=""),"",SUM(AC6:AD6))</f>
        <v>200</v>
      </c>
      <c r="AF6" s="599">
        <f t="shared" ref="AF6:AF8" si="10">COUNTIF(X6:Z6,"NA")*10</f>
        <v>0</v>
      </c>
      <c r="AG6" s="599">
        <f t="shared" ref="AG6:AG8" si="11">(COUNTIF(X6:Z6,"ML")*10)+(COUNTIF(AB6,"ML")*70)+(COUNTIF(AD6,"ML")*100)</f>
        <v>0</v>
      </c>
      <c r="AH6" s="600" t="str">
        <f t="shared" ref="AH6:AH8" si="12">IF(OR($D6="NSO",$D6=0),"",IF(AND(X6="",Y6="",Z6="",AB6="",AD6=""),"",IF(AND(Y6="",Z6="",AB6="",AD6=""),10-AF6-AG6,IF(AND(Z6="",AB6="",AD6=""),20-AF6-AG6,IF(AND(Z6="",AD6=""),90-AF6-AG6,IF(AD6="",100-AF6-AG6,200-AF6-AG6))))))</f>
        <v/>
      </c>
      <c r="AI6" s="599" t="str">
        <f t="shared" ref="AI6:AI8" si="13">IF(AND(OR(X6="ab",X6="ml"),OR(Y6="ab",Y6="ml"),OR(Z6="ab",Z6="ml")),"AB",IF(AND(OR(X6="ab",X6="ml"),OR(Y6="ab",Y6="ml"),OR(AB6="ab",AB6="ml")),"AB",IF(AND(OR(X6="ab",X6="ml"),OR(AB6="ab",AB6="ml"),OR(Z6="ab",Z6="ml")),"AB",IF(AND(OR(AB6="ab",AB6="ml"),OR(Y6="ab",Y6="ml"),OR(Z6="ab",Z6="ml")),"AB",""))))</f>
        <v/>
      </c>
      <c r="AJ6" s="599" t="str">
        <f>IF(OR($D6="NSO",$D6="",AD6=""),"",IF(OR(AI6="AB",AD6="ab"),"AB",IF(AD6="ML","RE",IF(AND(AE6&gt;=36%*AH6,AD6&gt;=20),"P",IF(AND(AE6&gt;=34%*AH6,AG6=0,AD6&gt;=20),"G2",IF(AND(AE6&gt;=31%*AH6,AG6=0,AD6&gt;=20),"G1",IF(AE6&gt;=25%*AH6,"S","F")))))))</f>
        <v/>
      </c>
      <c r="AK6" s="599" t="str">
        <f>IF(OR(AJ6="",AJ6=0,AJ6="S",AJ6="RE",AJ6="F",AJ6="AB"),AJ6,IF(AE6&gt;=75%*AH6,"D",IF(AE6&gt;=60%*AH6,"I",IF(AE6&gt;=48%*AH6,"II",IF(AE6&gt;=36%*AH6,"III",AJ6)))))</f>
        <v/>
      </c>
      <c r="AL6" s="933"/>
      <c r="AM6" s="973">
        <f>IF(details!U6="","",details!U6)</f>
        <v>10</v>
      </c>
      <c r="AN6" s="973">
        <f>IF(details!V6="","",details!V6)</f>
        <v>10</v>
      </c>
      <c r="AO6" s="973">
        <f>IF(details!W6="","",details!W6)</f>
        <v>10</v>
      </c>
      <c r="AP6" s="974">
        <f t="shared" ref="AP6:AP8" si="14">IF(AND(AM6="",AN6="",AO6=""),"",SUM(AM6:AO6))</f>
        <v>30</v>
      </c>
      <c r="AQ6" s="596">
        <f>IF(details!X6="","",details!X6)</f>
        <v>50</v>
      </c>
      <c r="AR6" s="596">
        <f>IF(details!Y6="","",details!Y6)</f>
        <v>20</v>
      </c>
      <c r="AS6" s="974">
        <f>SUM(AQ6,AR6)</f>
        <v>70</v>
      </c>
      <c r="AT6" s="601">
        <f>SUM(AP6,AQ6)</f>
        <v>80</v>
      </c>
      <c r="AU6" s="974">
        <f>SUM(AP6,AS6)</f>
        <v>100</v>
      </c>
      <c r="AV6" s="596">
        <f>IF(details!Z6="","",details!Z6)</f>
        <v>70</v>
      </c>
      <c r="AW6" s="596">
        <f>IF(details!AA6="","",details!AA6)</f>
        <v>30</v>
      </c>
      <c r="AX6" s="974">
        <f>SUM(AV6,AW6)</f>
        <v>100</v>
      </c>
      <c r="AY6" s="601">
        <f>SUM(AT6,AV6)</f>
        <v>150</v>
      </c>
      <c r="AZ6" s="601">
        <f>SUM(AR6,AW6)</f>
        <v>50</v>
      </c>
      <c r="BA6" s="976">
        <f>SUM(AY6,AZ6)</f>
        <v>200</v>
      </c>
      <c r="BB6" s="599">
        <f t="shared" ref="BB6" si="15">COUNTIF(AM6:AO6,"NA")*10</f>
        <v>0</v>
      </c>
      <c r="BC6" s="600">
        <f t="shared" ref="BC6" si="16">IF(AND(AR6="",AW6=""),(COUNTIF(AM6:AO6,"ML")*10+(COUNTIF(AS6,"ML"))*AS$6+(COUNTIF(AX6,"ML"))*AX$6),(COUNTIF(AM6:AO6,"ML")*10+(COUNTIF(AQ6,"ML"))*AQ$6+(COUNTIF(AV6,"ML"))*AV$6))</f>
        <v>0</v>
      </c>
      <c r="BD6" s="600" t="str">
        <f t="shared" ref="BD6" si="17">IF(OR($D6="NSO",$D6=0,AY6=""),"",IF(AND(AR6="",AW6=""),AV$7,AV$6))</f>
        <v/>
      </c>
      <c r="BE6" s="600" t="str">
        <f t="shared" ref="BE6" si="18">IF(OR($D6="NSO",$D6=0,AZ6=""),"",IF(AND(AR6="",AW6=""),"",AZ$6-(COUNTIF(AR6,"ML")*AR$6)-(COUNTIF(AW6,"ML")*AW$6)))</f>
        <v/>
      </c>
      <c r="BF6" s="600" t="str">
        <f t="shared" ref="BF6" si="19">IF(OR($D6="NSO",$D6=0,$D6=""),"",IF(AND(AR6="",AW6=""),AY$7-BB6-BC6,AY$6-BB6-BC6))</f>
        <v/>
      </c>
      <c r="BG6" s="599" t="str">
        <f t="shared" ref="BG6" si="20">IF(AND(OR(AM6="ab",AM6="ml"),OR(AN6="ab",AN6="ml"),OR(AO6="ab",AO6="ml")),"AB",IF(AND(OR(AM6="ab",AM6="ml"),OR(AN6="ab",AN6="ml"),OR(AS6="ab",AS6="ml")),"AB",IF(AND(OR(AM6="ab",AM6="ml"),OR(AS6="ab",AS6="ml"),OR(AO6="ab",AO6="ml")),"AB",IF(AND(OR(AS6="ab",AS6="ml"),OR(AN6="ab",AN6="ml"),OR(AO6="ab",AO6="ml")),"AB",""))))</f>
        <v/>
      </c>
      <c r="BH6" s="600" t="str">
        <f>IF(OR($D6="NSO",$D6=0,AX6=""),"",IF(OR(AW6="AB",AX6="AB",BG6="AB"),"AB",IF(AX6="ML","RE",IF(AX6="MLP","REP",IF(AW6&lt;36%*AW$6,"FP",IF(AND(AY6&gt;=36%*BF6,AV6&gt;=20%*BD6,AZ6&gt;=SUM(BE6)*36%),"P",IF(AND(AY6&gt;=34%*BF6,BC6=0,AV6&gt;=20%*BD6,AZ6&gt;=SUM(BE6)*36%),"G2",IF(AND(AY6&gt;=31%*BF6,BC6=0,AV6&gt;=20%*BD6,AZ6&gt;=SUM(BE6)*36%),"G1",IF(AND(AY6&gt;=25%*BF6,AZ6&gt;=SUM(BE6)*36%),"S","F")))))))))</f>
        <v/>
      </c>
      <c r="BI6" s="599" t="str">
        <f t="shared" ref="BI6:BI8" si="21">IF(OR(BH6="REP",BH6="RE",BH6=0,BH6="",BH6="F",BH6="AB"),BH6,IF(AND(BA6&gt;=75%*(200-BB6-BC6),BH6="P"),"D",IF(AND(BA6&gt;=60%*(200-BB6-BC6),BH6="P"),"I",IF(AND(BA6&gt;=48%*(200-BB6-BC6),BH6="P"),"II",IF(AND(BA6&gt;=36%*(200-BB6-BC6),BH6="P"),"III",BH6)))))</f>
        <v/>
      </c>
      <c r="BJ6" s="933"/>
      <c r="BK6" s="973">
        <f>IF(details!AC6="","",details!AC6)</f>
        <v>10</v>
      </c>
      <c r="BL6" s="973">
        <f>IF(details!AD6="","",details!AD6)</f>
        <v>10</v>
      </c>
      <c r="BM6" s="973">
        <f>IF(details!AE6="","",details!AE6)</f>
        <v>10</v>
      </c>
      <c r="BN6" s="974">
        <f t="shared" ref="BN6:BN8" si="22">IF(AND(BK6="",BL6="",BM6=""),"",SUM(BK6:BM6))</f>
        <v>30</v>
      </c>
      <c r="BO6" s="596">
        <f>IF(details!AF6="","",details!AF6)</f>
        <v>50</v>
      </c>
      <c r="BP6" s="596">
        <f>IF(details!AG6="","",details!AG6)</f>
        <v>20</v>
      </c>
      <c r="BQ6" s="974">
        <f>SUM(BO6,BP6)</f>
        <v>70</v>
      </c>
      <c r="BR6" s="601">
        <f>SUM(BN6,BO6)</f>
        <v>80</v>
      </c>
      <c r="BS6" s="974">
        <f>SUM(BN6,BQ6)</f>
        <v>100</v>
      </c>
      <c r="BT6" s="596">
        <f>IF(details!AH6="","",details!AH6)</f>
        <v>70</v>
      </c>
      <c r="BU6" s="596">
        <f>IF(details!AI6="","",details!AI6)</f>
        <v>30</v>
      </c>
      <c r="BV6" s="974">
        <f>SUM(BT6,BU6)</f>
        <v>100</v>
      </c>
      <c r="BW6" s="602">
        <f>SUM(BR6,BT6)</f>
        <v>150</v>
      </c>
      <c r="BX6" s="601">
        <f>SUM(BP6,BU6)</f>
        <v>50</v>
      </c>
      <c r="BY6" s="976">
        <f>SUM(BW6,BX6)</f>
        <v>200</v>
      </c>
      <c r="BZ6" s="599">
        <f t="shared" ref="BZ6:BZ7" si="23">COUNTIF(BK6:BM6,"NA")*10</f>
        <v>0</v>
      </c>
      <c r="CA6" s="600">
        <f t="shared" ref="CA6:CA7" si="24">IF(AND(BP6="",BU6=""),(COUNTIF(BK6:BM6,"ML")*10+(COUNTIF(BQ6,"ML"))*BQ$6+(COUNTIF(BV6,"ML"))*BV$6),(COUNTIF(BK6:BM6,"ML")*10+(COUNTIF(BO6,"ML"))*BO$6+(COUNTIF(BT6,"ML"))*BT$6))</f>
        <v>0</v>
      </c>
      <c r="CB6" s="600" t="str">
        <f t="shared" ref="CB6:CB7" si="25">IF(OR($D6="NSO",$D6=0,BW6=""),"",IF(AND(BP6="",BU6=""),BT$7,BT$6))</f>
        <v/>
      </c>
      <c r="CC6" s="600" t="str">
        <f t="shared" ref="CC6:CC7" si="26">IF(OR($D6="NSO",$D6=0,BX6=""),"",IF(AND(BP6="",BU6=""),"",BX$6-(COUNTIF(BP6,"ML")*BP$6)-(COUNTIF(BU6,"ML")*BU$6)))</f>
        <v/>
      </c>
      <c r="CD6" s="600" t="str">
        <f t="shared" ref="CD6:CD7" si="27">IF(OR($D6="NSO",$D6=0,$D6=""),"",IF(AND(BP6="",BU6=""),BW$7-BZ6-CA6,BW$6-BZ6-CA6))</f>
        <v/>
      </c>
      <c r="CE6" s="599" t="str">
        <f t="shared" ref="CE6:CE7" si="28">IF(AND(OR(BK6="ab",BK6="ml"),OR(BL6="ab",BL6="ml"),OR(BM6="ab",BM6="ml")),"AB",IF(AND(OR(BK6="ab",BK6="ml"),OR(BL6="ab",BL6="ml"),OR(BQ6="ab",BQ6="ml")),"AB",IF(AND(OR(BK6="ab",BK6="ml"),OR(BQ6="ab",BQ6="ml"),OR(BM6="ab",BM6="ml")),"AB",IF(AND(OR(BQ6="ab",BQ6="ml"),OR(BL6="ab",BL6="ml"),OR(BM6="ab",BM6="ml")),"AB",""))))</f>
        <v/>
      </c>
      <c r="CF6" s="600" t="str">
        <f>IF(OR($D6="NSO",$D6=0,BV6=""),"",IF(OR(BU6="AB",BV6="AB",CE6="AB"),"AB",IF(BV6="ML","RE",IF(BV6="MLP","REP",IF(BU6&lt;36%*BU$6,"FP",IF(AND(BW6&gt;=36%*CD6,BT6&gt;=20%*CB6,BX6&gt;=SUM(CC6)*36%),"P",IF(AND(BW6&gt;=34%*CD6,CA6=0,BT6&gt;=20%*CB6,BX6&gt;=SUM(CC6)*36%),"G2",IF(AND(BW6&gt;=31%*CD6,CA6=0,BT6&gt;=20%*CB6,BX6&gt;=SUM(CC6)*36%),"G1",IF(AND(BW6&gt;=25%*CD6,BX6&gt;=SUM(CC6)*36%),"S","F")))))))))</f>
        <v/>
      </c>
      <c r="CG6" s="599" t="str">
        <f t="shared" ref="CG6:CG8" si="29">IF(OR(CF6="REP",CF6="RE",CF6=0,CF6="",CF6="F",CF6="AB"),CF6,IF(AND(BY6&gt;=75%*(200-BZ6-CA6),CF6="P"),"D",IF(AND(BY6&gt;=60%*(200-BZ6-CA6),CF6="P"),"I",IF(AND(BY6&gt;=48%*(200-BZ6-CA6),CF6="P"),"II",IF(AND(BY6&gt;=36%*(200-BZ6-CA6),CF6="P"),"III",CF6)))))</f>
        <v/>
      </c>
      <c r="CH6" s="933"/>
      <c r="CI6" s="973">
        <f>IF(details!AK6="","",details!AK6)</f>
        <v>10</v>
      </c>
      <c r="CJ6" s="973">
        <f>IF(details!AL6="","",details!AL6)</f>
        <v>10</v>
      </c>
      <c r="CK6" s="973">
        <f>IF(details!AM6="","",details!AM6)</f>
        <v>10</v>
      </c>
      <c r="CL6" s="974">
        <v>30</v>
      </c>
      <c r="CM6" s="596">
        <f>IF(details!AN6="","",details!AN6)</f>
        <v>50</v>
      </c>
      <c r="CN6" s="596">
        <f>IF(details!AO6="","",details!AO6)</f>
        <v>20</v>
      </c>
      <c r="CO6" s="974">
        <f>SUM(CM6,CN6)</f>
        <v>70</v>
      </c>
      <c r="CP6" s="601">
        <f>SUM(CL6,CM6)</f>
        <v>80</v>
      </c>
      <c r="CQ6" s="974">
        <f>SUM(CL6,CO6)</f>
        <v>100</v>
      </c>
      <c r="CR6" s="596">
        <f>IF(details!AP6="","",details!AP6)</f>
        <v>70</v>
      </c>
      <c r="CS6" s="596">
        <f>IF(details!AQ6="","",details!AQ6)</f>
        <v>30</v>
      </c>
      <c r="CT6" s="974">
        <f>SUM(CR6,CS6)</f>
        <v>100</v>
      </c>
      <c r="CU6" s="602">
        <f>SUM(CP6,CR6)</f>
        <v>150</v>
      </c>
      <c r="CV6" s="601">
        <f>SUM(CN6,CS6)</f>
        <v>50</v>
      </c>
      <c r="CW6" s="976">
        <f>SUM(CU6,CV6)</f>
        <v>200</v>
      </c>
      <c r="CX6" s="599">
        <f t="shared" ref="CX6:CX8" si="30">COUNTIF(CI6:CK6,"NA")*10</f>
        <v>0</v>
      </c>
      <c r="CY6" s="600">
        <f t="shared" ref="CY6:CY7" si="31">IF(AND(CN6="",CS6=""),(COUNTIF(CI6:CK6,"ML")*10+(COUNTIF(CO6,"ML"))*CO$6+(COUNTIF(CT6,"ML"))*CT$6),(COUNTIF(CI6:CK6,"ML")*10+(COUNTIF(CM6,"ML"))*CM$6+(COUNTIF(CR6,"ML"))*CR$6))</f>
        <v>0</v>
      </c>
      <c r="CZ6" s="600" t="str">
        <f t="shared" ref="CZ6:CZ8" si="32">IF(OR($D6="NSO",$D6=0,CU6=""),"",IF(AND(CN6="",CS6=""),CR$7,CR$6))</f>
        <v/>
      </c>
      <c r="DA6" s="600" t="str">
        <f t="shared" ref="DA6:DA8" si="33">IF(OR($D6="NSO",$D6=0,CV6=""),"",IF(AND(CN6="",CS6=""),"",CV$6-(COUNTIF(CN6,"ML")*CN$6)-(COUNTIF(CS6,"ML")*CS$6)))</f>
        <v/>
      </c>
      <c r="DB6" s="600" t="str">
        <f t="shared" ref="DB6:DB8" si="34">IF(OR($D6="NSO",$D6=0,$D6=""),"",IF(AND(CN6="",CS6=""),CU$7-CX6-CY6,CU$6-CX6-CY6))</f>
        <v/>
      </c>
      <c r="DC6" s="599" t="str">
        <f t="shared" ref="DC6:DC8" si="35">IF(AND(OR(CI6="ab",CI6="ml"),OR(CJ6="ab",CJ6="ml"),OR(CK6="ab",CK6="ml")),"AB",IF(AND(OR(CI6="ab",CI6="ml"),OR(CJ6="ab",CJ6="ml"),OR(CO6="ab",CO6="ml")),"AB",IF(AND(OR(CI6="ab",CI6="ml"),OR(CO6="ab",CO6="ml"),OR(CK6="ab",CK6="ml")),"AB",IF(AND(OR(CO6="ab",CO6="ml"),OR(CJ6="ab",CJ6="ml"),OR(CK6="ab",CK6="ml")),"AB",""))))</f>
        <v/>
      </c>
      <c r="DD6" s="600" t="str">
        <f>IF(OR($D6="NSO",$D6=0,CT6=""),"",IF(OR(CS6="AB",CT6="AB",DC6="AB"),"AB",IF(CT6="ML","RE",IF(CT6="MLP","REP",IF(CS6&lt;36%*CS$6,"FP",IF(AND(CU6&gt;=36%*DB6,CR6&gt;=20%*CZ6,CV6&gt;=SUM(DA6)*36%),"P",IF(AND(CU6&gt;=34%*DB6,CY6=0,CR6&gt;=20%*CZ6,CV6&gt;=SUM(DA6)*36%),"G2",IF(AND(CU6&gt;=31%*DB6,CY6=0,CR6&gt;=20%*CZ6,CV6&gt;=SUM(DA6)*36%),"G1",IF(AND(CU6&gt;=25%*DB6,CV6&gt;=SUM(DA6)*36%),"S","F")))))))))</f>
        <v/>
      </c>
      <c r="DE6" s="599" t="str">
        <f t="shared" ref="DE6:DE8" si="36">IF(OR(DD6="REP",DD6="RE",DD6=0,DD6="",DD6="F",DD6="AB"),DD6,IF(AND(CW6&gt;=75%*(200-CX6-CY6),DD6="P"),"D",IF(AND(CW6&gt;=60%*(200-CX6-CY6),DD6="P"),"I",IF(AND(CW6&gt;=48%*(200-CX6-CY6),DD6="P"),"II",IF(AND(CW6&gt;=36%*(200-CX6-CY6),DD6="P"),"III",DD6)))))</f>
        <v/>
      </c>
      <c r="DF6" s="600">
        <f t="shared" ref="DF6:DF8" si="37">SUM(R6,S6,AF6,AG6,BB6,BC6,BZ6,CA6,CX6,CY6)</f>
        <v>0</v>
      </c>
      <c r="DG6" s="596">
        <f>IF(details!AR6="","",details!AR6)</f>
        <v>10</v>
      </c>
      <c r="DH6" s="596">
        <f>IF(details!AS6="","",details!AS6)</f>
        <v>10</v>
      </c>
      <c r="DI6" s="596">
        <f>IF(details!AT6="","",details!AT6)</f>
        <v>10</v>
      </c>
      <c r="DJ6" s="601">
        <f t="shared" ref="DJ6:DJ8" si="38">IF(AND(DG6="",DH6="",DI6=""),"",SUM(DG6:DI6))</f>
        <v>30</v>
      </c>
      <c r="DK6" s="596">
        <f>IF(details!AU6="","",details!AU6)</f>
        <v>70</v>
      </c>
      <c r="DL6" s="601">
        <f t="shared" ref="DL6:DL8" si="39">IF(AND(DJ6="",DK6=""),"",SUM(DJ6:DK6))</f>
        <v>100</v>
      </c>
      <c r="DM6" s="596">
        <f>IF(details!AV6="","",details!AV6)</f>
        <v>100</v>
      </c>
      <c r="DN6" s="603">
        <f t="shared" ref="DN6:DN8" si="40">IF(AND(DL6="",DM6=""),"",SUM(DL6:DM6))</f>
        <v>200</v>
      </c>
      <c r="DO6" s="599">
        <f t="shared" ref="DO6:DO8" si="41">COUNTIF(DG6:DI6,"NA")*10</f>
        <v>0</v>
      </c>
      <c r="DP6" s="599">
        <f t="shared" ref="DP6:DP8" si="42">(COUNTIF(DG6:DI6,"ML")*10)+(COUNTIF(DK6,"ML")*70)+(COUNTIF(DM6,"ML")*100)</f>
        <v>0</v>
      </c>
      <c r="DQ6" s="600" t="str">
        <f t="shared" ref="DQ6:DQ8" si="43">IF(OR($D6="NSO",$D6=0),"",IF(AND(DG6="",DH6="",DI6="",DK6="",DM6=""),"",IF(AND(DH6="",DI6="",DK6="",DM6=""),10-DO6-DP6,IF(AND(DI6="",DK6="",DM6=""),20-DO6-DP6,IF(AND(DI6="",DM6=""),90-DO6-DP6,IF(DM6="",100-DO6-DP6,200-DO6-DP6))))))</f>
        <v/>
      </c>
      <c r="DR6" s="599" t="str">
        <f t="shared" ref="DR6:DR8" si="44">IF(AND(OR(DG6="ab",DG6="ml"),OR(DH6="ab",DH6="ml"),OR(DI6="ab",DI6="ml")),"AB",IF(AND(OR(DG6="ab",DG6="ml"),OR(DH6="ab",DH6="ml"),OR(DK6="ab",DK6="ml")),"AB",IF(AND(OR(DG6="ab",DG6="ml"),OR(DK6="ab",DK6="ml"),OR(DI6="ab",DI6="ml")),"AB",IF(AND(OR(DK6="ab",DK6="ml"),OR(DH6="ab",DH6="ml"),OR(DI6="ab",DI6="ml")),"AB",""))))</f>
        <v/>
      </c>
      <c r="DS6" s="599" t="str">
        <f>IF(OR($D6="NSO",$D6=0,DM6=""),"",IF(OR(DR6="AB",DM6="ab"),"AB",IF(AND(EN6="vuqRrh.kZ",(OR(DM6="ml",DN6&lt;36%*DQ6))),"F",IF(OR(DM6="ML",DN6&lt;36%*DQ6),"RE",IF(DN6&gt;80%*DQ6,"A",IF(DN6&gt;60%*DQ6,"B",IF(DN6&gt;40%*DQ6,"C","D")))))))</f>
        <v/>
      </c>
      <c r="DT6" s="596">
        <f>IF(details!AW6="","",details!AW6)</f>
        <v>30</v>
      </c>
      <c r="DU6" s="596">
        <f>IF(details!AX6="","",details!AX6)</f>
        <v>30</v>
      </c>
      <c r="DV6" s="596">
        <f>IF(details!AY6="","",details!AY6)</f>
        <v>40</v>
      </c>
      <c r="DW6" s="603">
        <f t="shared" ref="DW6:DW8" si="45">IF(AND(DT6="",DU6="",DV6=""),"",SUM(DT6:DV6))</f>
        <v>100</v>
      </c>
      <c r="DX6" s="599">
        <f t="shared" ref="DX6:DX8" si="46">COUNTIF(DT6,"NA")*30</f>
        <v>0</v>
      </c>
      <c r="DY6" s="599">
        <f t="shared" ref="DY6:DY8" si="47">(COUNTIF(DT6,"ML")*30)+(COUNTIF(DU6,"ML")*30)+(COUNTIF(DV6,"ML")*40)</f>
        <v>0</v>
      </c>
      <c r="DZ6" s="600" t="str">
        <f t="shared" ref="DZ6:DZ8" si="48">IF(OR($D6="NSO",$D6=0),"",IF(AND(DT6="",DU6="",DV6=""),"",IF(AND(DU6="",DV6=""),30-DX6-DY6,IF(DV6="",60-DX6-DY6,100-DX6-DY6))))</f>
        <v/>
      </c>
      <c r="EA6" s="599" t="str">
        <f t="shared" ref="EA6" si="49">IF(AND(OR(DT6="ab",DT6="ml"),OR(DU6="ab",DU6="ml")),"AB","")</f>
        <v/>
      </c>
      <c r="EB6" s="599" t="str">
        <f>IF(OR($D6="NSO",$D6=0,DV6=""),"",IF(OR(EA6="AB",DV6="ab"),"AB",IF(AND(EN6="vuqRrh.kZ",(OR(DV6="ml",DW6&lt;36%*DZ6))),"F",IF(OR(DV6="ML",DW6&lt;36%*DZ6),"RE",IF(DW6&gt;80%*DZ6,"A",IF(DW6&gt;60%*DZ6,"B",IF(DW6&gt;40%*DZ6,"C","D")))))))</f>
        <v/>
      </c>
      <c r="EC6" s="599" t="s">
        <v>41</v>
      </c>
      <c r="ED6" s="599" t="s">
        <v>42</v>
      </c>
      <c r="EE6" s="604" t="s">
        <v>95</v>
      </c>
      <c r="EF6" s="604" t="s">
        <v>96</v>
      </c>
      <c r="EG6" s="604" t="s">
        <v>97</v>
      </c>
      <c r="EH6" s="599" t="s">
        <v>53</v>
      </c>
      <c r="EI6" s="599" t="s">
        <v>54</v>
      </c>
      <c r="EJ6" s="599" t="s">
        <v>55</v>
      </c>
      <c r="EK6" s="599" t="s">
        <v>56</v>
      </c>
      <c r="EL6" s="599" t="s">
        <v>307</v>
      </c>
      <c r="EM6" s="605" t="s">
        <v>311</v>
      </c>
      <c r="EN6" s="937"/>
      <c r="EO6" s="606" t="str">
        <f>IF(details!CF6="","",details!CF6)</f>
        <v/>
      </c>
      <c r="EP6" s="607" t="str">
        <f>IF(details!CG6="","",details!CG6)</f>
        <v/>
      </c>
      <c r="EQ6" s="606" t="str">
        <f>IF(details!CJ6="","",details!CJ6)</f>
        <v/>
      </c>
      <c r="ER6" s="607" t="str">
        <f>IF(details!CK6="","",details!CK6)</f>
        <v/>
      </c>
      <c r="ES6" s="606" t="str">
        <f>IF(details!CN6="","",details!CN6)</f>
        <v/>
      </c>
      <c r="ET6" s="607" t="str">
        <f>IF(details!CO6="","",details!CO6)</f>
        <v/>
      </c>
      <c r="EU6" s="606" t="str">
        <f>IF(details!CR6="","",details!CR6)</f>
        <v/>
      </c>
      <c r="EV6" s="607" t="str">
        <f>IF(details!CS6="","",details!CS6)</f>
        <v/>
      </c>
      <c r="EW6" s="606" t="str">
        <f>IF(details!CV6="","",details!CV6)</f>
        <v/>
      </c>
      <c r="EX6" s="607" t="str">
        <f>IF(details!CW6="","",details!CW6)</f>
        <v/>
      </c>
      <c r="EY6" s="607"/>
      <c r="EZ6" s="933"/>
      <c r="FA6" s="933"/>
      <c r="FB6" s="933"/>
      <c r="FC6" s="933"/>
      <c r="FD6" s="933"/>
      <c r="FE6" s="933"/>
      <c r="FF6" s="941"/>
      <c r="FG6" s="933"/>
      <c r="FH6" s="933"/>
      <c r="FI6" s="933"/>
      <c r="FJ6" s="933"/>
      <c r="FK6" s="933"/>
      <c r="FL6" s="933"/>
      <c r="FM6" s="941"/>
      <c r="FN6" s="933"/>
      <c r="FO6" s="933"/>
      <c r="FP6" s="933"/>
      <c r="FQ6" s="933"/>
      <c r="FR6" s="933"/>
      <c r="FS6" s="933"/>
      <c r="FT6" s="941"/>
      <c r="FU6" s="933"/>
      <c r="FV6" s="933"/>
      <c r="FW6" s="933"/>
      <c r="FX6" s="933"/>
      <c r="FY6" s="933"/>
      <c r="FZ6" s="933"/>
      <c r="GA6" s="933"/>
      <c r="GB6" s="933"/>
      <c r="GC6" s="1035"/>
      <c r="GD6" s="1035"/>
      <c r="GE6" s="1035"/>
      <c r="GF6" s="1035"/>
      <c r="GG6" s="1035"/>
      <c r="GH6" s="1013"/>
      <c r="GI6" s="43">
        <f>SUM(Q6,AE6,BA6,BY6,CW6)</f>
        <v>1000</v>
      </c>
      <c r="GJ6" s="69">
        <f>GI6*100/(1000-DF6)</f>
        <v>100</v>
      </c>
      <c r="GK6" s="186" t="str">
        <f>IF(AND(GJ6&gt;=60,(GH6="mRrh.kZ")),"I",IF(AND(GJ6&gt;=60,(GH6="lk- mRrh.kZ")),"I",IF(AND(GJ6&gt;=48,(GH6="mRrh.kZ")),"II",IF(AND(GJ6&gt;=48,(GH6="lk- mRrh.kZ")),"II",IF(AND(GJ6&gt;=36,(GH6="mRrh.kZ")),"III",IF(AND(GJ6&gt;=36,(GH6="lk- mRrh.kZ")),"III",""))))))</f>
        <v/>
      </c>
      <c r="GL6" s="938"/>
      <c r="GM6" s="436"/>
      <c r="GN6" s="183"/>
      <c r="GO6" s="376"/>
      <c r="GP6" s="183"/>
      <c r="GQ6" s="183"/>
      <c r="GR6" s="1033"/>
      <c r="GS6" s="344"/>
      <c r="GT6" s="348"/>
      <c r="GV6" s="1030"/>
      <c r="GW6" s="1040"/>
      <c r="GX6" s="1032"/>
      <c r="GY6" s="1032"/>
      <c r="GZ6" s="1032"/>
      <c r="HA6" s="1032"/>
      <c r="HB6" s="1032"/>
      <c r="HC6" s="1032"/>
      <c r="HD6" s="1032"/>
      <c r="HE6" s="1032"/>
      <c r="HF6" s="1032"/>
      <c r="HG6" s="1032"/>
      <c r="HH6" s="1032"/>
      <c r="HI6" s="1032"/>
      <c r="HJ6" s="1078"/>
      <c r="HL6" s="1066" t="s">
        <v>358</v>
      </c>
      <c r="HM6" s="1067"/>
      <c r="HN6" s="1068" t="str">
        <f>IF('result subject-wise'!G117=0,"",'result subject-wise'!G117)</f>
        <v>00-00-2016</v>
      </c>
      <c r="HO6" s="1069"/>
    </row>
    <row r="7" spans="1:223" s="44" customFormat="1" ht="12" customHeight="1">
      <c r="A7" s="971"/>
      <c r="B7" s="972"/>
      <c r="C7" s="972"/>
      <c r="D7" s="972"/>
      <c r="E7" s="972"/>
      <c r="F7" s="972"/>
      <c r="G7" s="972"/>
      <c r="H7" s="972"/>
      <c r="I7" s="975"/>
      <c r="J7" s="973"/>
      <c r="K7" s="973"/>
      <c r="L7" s="973"/>
      <c r="M7" s="974"/>
      <c r="N7" s="973"/>
      <c r="O7" s="974"/>
      <c r="P7" s="973"/>
      <c r="Q7" s="976"/>
      <c r="R7" s="599"/>
      <c r="S7" s="599"/>
      <c r="T7" s="600"/>
      <c r="U7" s="599"/>
      <c r="V7" s="599"/>
      <c r="W7" s="599">
        <f>IF(OR(V7="",V7=0,V7="S",V7="RE",V7="F",V7="AB"),V7,IF(Q7&gt;=75%*T7,"D",IF(Q7&gt;=60%*T7,"I",IF(Q7&gt;=48%*T7,"II",IF(Q7&gt;=36%*T7,"III",V7)))))</f>
        <v>0</v>
      </c>
      <c r="X7" s="973"/>
      <c r="Y7" s="973"/>
      <c r="Z7" s="973"/>
      <c r="AA7" s="974"/>
      <c r="AB7" s="973"/>
      <c r="AC7" s="974"/>
      <c r="AD7" s="973"/>
      <c r="AE7" s="976"/>
      <c r="AF7" s="599"/>
      <c r="AG7" s="599"/>
      <c r="AH7" s="600"/>
      <c r="AI7" s="599"/>
      <c r="AJ7" s="599"/>
      <c r="AK7" s="599">
        <f t="shared" ref="AK7:AK70" si="50">IF(OR(AJ7="",AJ7=0,AJ7="S",AJ7="RE",AJ7="F",AJ7="AB"),AJ7,IF(AE7&gt;=75%*AH7,"D",IF(AE7&gt;=60%*AH7,"I",IF(AE7&gt;=48%*AH7,"II",IF(AE7&gt;=36%*AH7,"III",AJ7)))))</f>
        <v>0</v>
      </c>
      <c r="AL7" s="933"/>
      <c r="AM7" s="973"/>
      <c r="AN7" s="973"/>
      <c r="AO7" s="973"/>
      <c r="AP7" s="974"/>
      <c r="AQ7" s="596">
        <f>IF(details!X7="","",details!X7)</f>
        <v>70</v>
      </c>
      <c r="AR7" s="596" t="str">
        <f>IF(details!Y7="","",details!Y7)</f>
        <v/>
      </c>
      <c r="AS7" s="974"/>
      <c r="AT7" s="601">
        <f>SUM(AP6,AQ7)</f>
        <v>100</v>
      </c>
      <c r="AU7" s="974"/>
      <c r="AV7" s="596">
        <f>IF(details!Z7="","",details!Z7)</f>
        <v>100</v>
      </c>
      <c r="AW7" s="596" t="str">
        <f>IF(details!AA7="","",details!AA7)</f>
        <v/>
      </c>
      <c r="AX7" s="974"/>
      <c r="AY7" s="601">
        <f>SUM(AT7,AV7)</f>
        <v>200</v>
      </c>
      <c r="AZ7" s="601">
        <f>SUM(AR7,AW7)</f>
        <v>0</v>
      </c>
      <c r="BA7" s="976"/>
      <c r="BB7" s="599">
        <f t="shared" ref="BB7" si="51">COUNTIF(AM7:AO7,"NA")*10</f>
        <v>0</v>
      </c>
      <c r="BC7" s="600">
        <f t="shared" ref="BC7" si="52">IF(AND(AR7="",AW7=""),(COUNTIF(AM7:AO7,"ML")*10+(COUNTIF(AS7,"ML"))*AS$6+(COUNTIF(AX7,"ML"))*AX$6),(COUNTIF(AM7:AO7,"ML")*10+(COUNTIF(AQ7,"ML"))*AQ$6+(COUNTIF(AV7,"ML"))*AV$6))</f>
        <v>0</v>
      </c>
      <c r="BD7" s="600" t="str">
        <f t="shared" ref="BD7" si="53">IF(OR($D7="NSO",$D7=0,AY7=""),"",IF(AND(AR7="",AW7=""),AV$7,AV$6))</f>
        <v/>
      </c>
      <c r="BE7" s="600" t="str">
        <f t="shared" ref="BE7" si="54">IF(OR($D7="NSO",$D7=0,AZ7=""),"",IF(AND(AR7="",AW7=""),"",AZ$6-(COUNTIF(AR7,"ML")*AR$6)-(COUNTIF(AW7,"ML")*AW$6)))</f>
        <v/>
      </c>
      <c r="BF7" s="600" t="str">
        <f t="shared" ref="BF7" si="55">IF(OR($D7="NSO",$D7=0,$D7=""),"",IF(AND(AR7="",AW7=""),AY$7-BB7-BC7,AY$6-BB7-BC7))</f>
        <v/>
      </c>
      <c r="BG7" s="599" t="str">
        <f t="shared" ref="BG7" si="56">IF(AND(OR(AM7="ab",AM7="ml"),OR(AN7="ab",AN7="ml"),OR(AO7="ab",AO7="ml")),"AB",IF(AND(OR(AM7="ab",AM7="ml"),OR(AN7="ab",AN7="ml"),OR(AS7="ab",AS7="ml")),"AB",IF(AND(OR(AM7="ab",AM7="ml"),OR(AS7="ab",AS7="ml"),OR(AO7="ab",AO7="ml")),"AB",IF(AND(OR(AS7="ab",AS7="ml"),OR(AN7="ab",AN7="ml"),OR(AO7="ab",AO7="ml")),"AB",""))))</f>
        <v/>
      </c>
      <c r="BH7" s="600" t="str">
        <f t="shared" ref="BH7" si="57">IF(OR($D7="NSO",$D7=0,AX7=""),"",IF(OR(AW7="AB",AX7="AB",BG7="AB"),"AB",IF(AX7="ML","RE",IF(AX7="MLP","REP",IF(AW7&lt;36%*AW$6,"FP",IF(AND(AY7&gt;=36%*BF7,AV7&gt;=20%*BD7,AZ7&gt;=SUM(BE7)*36%),"P",IF(AND(AY7&gt;=34%*BF7,BC7=0,AV7&gt;=20%*BD7,AZ7&gt;=SUM(BE7)*36%),"G2",IF(AND(AY7&gt;=31%*BF7,BC7=0,AV7&gt;=20%*BD7,AZ7&gt;=SUM(BE7)*36%),"G1",IF(AND(AY7&gt;=25%*BF7,AZ7&gt;=SUM(BE7)*36%),"S","F")))))))))</f>
        <v/>
      </c>
      <c r="BI7" s="599" t="str">
        <f t="shared" si="21"/>
        <v/>
      </c>
      <c r="BJ7" s="933"/>
      <c r="BK7" s="973"/>
      <c r="BL7" s="973"/>
      <c r="BM7" s="973"/>
      <c r="BN7" s="974"/>
      <c r="BO7" s="596">
        <f>IF(details!AF7="","",details!AF7)</f>
        <v>70</v>
      </c>
      <c r="BP7" s="596" t="str">
        <f>IF(details!AG7="","",details!AG7)</f>
        <v/>
      </c>
      <c r="BQ7" s="974"/>
      <c r="BR7" s="601">
        <f>SUM(BN6,BO7)</f>
        <v>100</v>
      </c>
      <c r="BS7" s="974"/>
      <c r="BT7" s="596">
        <f>IF(details!AH7="","",details!AH7)</f>
        <v>100</v>
      </c>
      <c r="BU7" s="596" t="str">
        <f>IF(details!AI7="","",details!AI7)</f>
        <v/>
      </c>
      <c r="BV7" s="974"/>
      <c r="BW7" s="602">
        <f>SUM(BR7,BT7)</f>
        <v>200</v>
      </c>
      <c r="BX7" s="601">
        <f>SUM(BP7,BU7)</f>
        <v>0</v>
      </c>
      <c r="BY7" s="976"/>
      <c r="BZ7" s="599">
        <f t="shared" si="23"/>
        <v>0</v>
      </c>
      <c r="CA7" s="600">
        <f t="shared" si="24"/>
        <v>0</v>
      </c>
      <c r="CB7" s="600" t="str">
        <f t="shared" si="25"/>
        <v/>
      </c>
      <c r="CC7" s="600" t="str">
        <f t="shared" si="26"/>
        <v/>
      </c>
      <c r="CD7" s="600" t="str">
        <f t="shared" si="27"/>
        <v/>
      </c>
      <c r="CE7" s="599" t="str">
        <f t="shared" si="28"/>
        <v/>
      </c>
      <c r="CF7" s="600" t="str">
        <f t="shared" ref="CF7:CF8" si="58">IF(OR($D7="NSO",$D7=0,BV7=""),"",IF(OR(BU7="AB",BV7="AB",CE7="AB"),"AB",IF(BV7="ML","RE",IF(BV7="MLP","REP",IF(BU7&lt;36%*BU$6,"FP",IF(AND(BW7&gt;=36%*CD7,BT7&gt;=20%*CB7,BX7&gt;=SUM(CC7)*36%),"P",IF(AND(BW7&gt;=34%*CD7,CA7=0,BT7&gt;=20%*CB7,BX7&gt;=SUM(CC7)*36%),"G2",IF(AND(BW7&gt;=31%*CD7,CA7=0,BT7&gt;=20%*CB7,BX7&gt;=SUM(CC7)*36%),"G1",IF(AND(BW7&gt;=25%*CD7,BX7&gt;=SUM(CC7)*36%),"S","F")))))))))</f>
        <v/>
      </c>
      <c r="CG7" s="599" t="str">
        <f t="shared" si="29"/>
        <v/>
      </c>
      <c r="CH7" s="933"/>
      <c r="CI7" s="973"/>
      <c r="CJ7" s="973"/>
      <c r="CK7" s="973"/>
      <c r="CL7" s="974"/>
      <c r="CM7" s="596">
        <f>IF(details!AN7="","",details!AN7)</f>
        <v>70</v>
      </c>
      <c r="CN7" s="596" t="str">
        <f>IF(details!AO7="","",details!AO7)</f>
        <v/>
      </c>
      <c r="CO7" s="974"/>
      <c r="CP7" s="601">
        <f>SUM(CL6,CM7)</f>
        <v>100</v>
      </c>
      <c r="CQ7" s="974"/>
      <c r="CR7" s="596">
        <f>IF(details!AP7="","",details!AP7)</f>
        <v>100</v>
      </c>
      <c r="CS7" s="596" t="str">
        <f>IF(details!AQ7="","",details!AQ7)</f>
        <v/>
      </c>
      <c r="CT7" s="974"/>
      <c r="CU7" s="602">
        <f>SUM(CP7,CR7)</f>
        <v>200</v>
      </c>
      <c r="CV7" s="601">
        <f>SUM(CN7,CS7)</f>
        <v>0</v>
      </c>
      <c r="CW7" s="976"/>
      <c r="CX7" s="599">
        <f t="shared" si="30"/>
        <v>0</v>
      </c>
      <c r="CY7" s="600">
        <f t="shared" si="31"/>
        <v>0</v>
      </c>
      <c r="CZ7" s="600" t="str">
        <f t="shared" si="32"/>
        <v/>
      </c>
      <c r="DA7" s="600" t="str">
        <f t="shared" si="33"/>
        <v/>
      </c>
      <c r="DB7" s="600" t="str">
        <f t="shared" si="34"/>
        <v/>
      </c>
      <c r="DC7" s="599" t="str">
        <f t="shared" si="35"/>
        <v/>
      </c>
      <c r="DD7" s="600" t="str">
        <f t="shared" ref="DD7:DD8" si="59">IF(OR($D7="NSO",$D7=0,CT7=""),"",IF(OR(CS7="AB",CT7="AB",DC7="AB"),"AB",IF(CT7="ML","RE",IF(CT7="MLP","REP",IF(CS7&lt;36%*CS$6,"FP",IF(AND(CU7&gt;=36%*DB7,CR7&gt;=20%*CZ7,CV7&gt;=SUM(DA7)*36%),"P",IF(AND(CU7&gt;=34%*DB7,CY7=0,CR7&gt;=20%*CZ7,CV7&gt;=SUM(DA7)*36%),"G2",IF(AND(CU7&gt;=31%*DB7,CY7=0,CR7&gt;=20%*CZ7,CV7&gt;=SUM(DA7)*36%),"G1",IF(AND(CU7&gt;=25%*DB7,CV7&gt;=SUM(DA7)*36%),"S","F")))))))))</f>
        <v/>
      </c>
      <c r="DE7" s="599" t="str">
        <f t="shared" si="36"/>
        <v/>
      </c>
      <c r="DF7" s="600"/>
      <c r="DG7" s="596"/>
      <c r="DH7" s="596"/>
      <c r="DI7" s="596"/>
      <c r="DJ7" s="601"/>
      <c r="DK7" s="596"/>
      <c r="DL7" s="601"/>
      <c r="DM7" s="596"/>
      <c r="DN7" s="603"/>
      <c r="DO7" s="599"/>
      <c r="DP7" s="599"/>
      <c r="DQ7" s="600"/>
      <c r="DR7" s="599"/>
      <c r="DS7" s="599"/>
      <c r="DT7" s="596"/>
      <c r="DU7" s="596"/>
      <c r="DV7" s="596"/>
      <c r="DW7" s="603"/>
      <c r="DX7" s="599"/>
      <c r="DY7" s="599"/>
      <c r="DZ7" s="600"/>
      <c r="EA7" s="599"/>
      <c r="EB7" s="599"/>
      <c r="EC7" s="599"/>
      <c r="ED7" s="599"/>
      <c r="EE7" s="604"/>
      <c r="EF7" s="604"/>
      <c r="EG7" s="604"/>
      <c r="EH7" s="599"/>
      <c r="EI7" s="599"/>
      <c r="EJ7" s="599"/>
      <c r="EK7" s="599"/>
      <c r="EL7" s="599"/>
      <c r="EM7" s="599"/>
      <c r="EN7" s="608"/>
      <c r="EO7" s="606" t="str">
        <f>IF(details!CF7="","",details!CF7)</f>
        <v/>
      </c>
      <c r="EP7" s="607" t="str">
        <f>IF(details!CG7="","",details!CG7)</f>
        <v/>
      </c>
      <c r="EQ7" s="606" t="str">
        <f>IF(details!CJ7="","",details!CJ7)</f>
        <v/>
      </c>
      <c r="ER7" s="607" t="str">
        <f>IF(details!CK7="","",details!CK7)</f>
        <v/>
      </c>
      <c r="ES7" s="606" t="str">
        <f>IF(details!CN7="","",details!CN7)</f>
        <v/>
      </c>
      <c r="ET7" s="607" t="str">
        <f>IF(details!CO7="","",details!CO7)</f>
        <v/>
      </c>
      <c r="EU7" s="606" t="str">
        <f>IF(details!CR7="","",details!CR7)</f>
        <v/>
      </c>
      <c r="EV7" s="607" t="str">
        <f>IF(details!CS7="","",details!CS7)</f>
        <v/>
      </c>
      <c r="EW7" s="606" t="str">
        <f>IF(details!CV7="","",details!CV7)</f>
        <v/>
      </c>
      <c r="EX7" s="607" t="str">
        <f>IF(details!CW7="","",details!CW7)</f>
        <v/>
      </c>
      <c r="EY7" s="607"/>
      <c r="EZ7" s="609"/>
      <c r="FA7" s="609"/>
      <c r="FB7" s="609"/>
      <c r="FC7" s="609"/>
      <c r="FD7" s="609"/>
      <c r="FE7" s="609"/>
      <c r="FF7" s="610"/>
      <c r="FG7" s="609"/>
      <c r="FH7" s="609"/>
      <c r="FI7" s="609"/>
      <c r="FJ7" s="609"/>
      <c r="FK7" s="609"/>
      <c r="FL7" s="609"/>
      <c r="FM7" s="610"/>
      <c r="FN7" s="609"/>
      <c r="FO7" s="609"/>
      <c r="FP7" s="609"/>
      <c r="FQ7" s="609"/>
      <c r="FR7" s="609"/>
      <c r="FS7" s="609"/>
      <c r="FT7" s="610"/>
      <c r="FU7" s="609"/>
      <c r="FV7" s="609"/>
      <c r="FW7" s="609"/>
      <c r="FX7" s="609"/>
      <c r="FY7" s="609"/>
      <c r="FZ7" s="609"/>
      <c r="GA7" s="609"/>
      <c r="GB7" s="609"/>
      <c r="GC7" s="183"/>
      <c r="GD7" s="183"/>
      <c r="GE7" s="183"/>
      <c r="GF7" s="177"/>
      <c r="GG7" s="183"/>
      <c r="GH7" s="179"/>
      <c r="GI7" s="43"/>
      <c r="GJ7" s="69"/>
      <c r="GK7" s="186"/>
      <c r="GL7" s="174"/>
      <c r="GM7" s="182"/>
      <c r="GN7" s="183"/>
      <c r="GO7" s="316"/>
      <c r="GP7" s="183"/>
      <c r="GQ7" s="183"/>
      <c r="GR7" s="189"/>
      <c r="GS7" s="344"/>
      <c r="GT7" s="348"/>
      <c r="GV7" s="1030"/>
      <c r="GW7" s="1040"/>
      <c r="GX7" s="1032"/>
      <c r="GY7" s="1032"/>
      <c r="GZ7" s="1032"/>
      <c r="HA7" s="1032"/>
      <c r="HB7" s="1032"/>
      <c r="HC7" s="1032"/>
      <c r="HD7" s="1032"/>
      <c r="HE7" s="1032"/>
      <c r="HF7" s="1032"/>
      <c r="HG7" s="1032"/>
      <c r="HH7" s="1032"/>
      <c r="HI7" s="1032"/>
      <c r="HJ7" s="1078"/>
      <c r="HL7" s="397"/>
      <c r="HM7" s="395" t="s">
        <v>359</v>
      </c>
      <c r="HN7" s="398" t="s">
        <v>360</v>
      </c>
      <c r="HO7" s="399" t="s">
        <v>361</v>
      </c>
    </row>
    <row r="8" spans="1:223" s="5" customFormat="1" ht="13" customHeight="1">
      <c r="A8" s="595">
        <f>IF(details!A8="","",details!A8)</f>
        <v>1</v>
      </c>
      <c r="B8" s="596" t="str">
        <f>IF(details!B8="","",details!B8)</f>
        <v>OBC</v>
      </c>
      <c r="C8" s="596" t="str">
        <f>IF(details!C8="","",details!C8)</f>
        <v>G</v>
      </c>
      <c r="D8" s="597" t="str">
        <f>IF(details!D8="","",details!D8)</f>
        <v>11201</v>
      </c>
      <c r="E8" s="596">
        <f>IF(details!E8="","",details!E8)</f>
        <v>11316</v>
      </c>
      <c r="F8" s="598">
        <f>IF(details!F8="","",details!F8)</f>
        <v>36140</v>
      </c>
      <c r="G8" s="302" t="str">
        <f>IF(details!G8="","",details!G8)</f>
        <v>v001</v>
      </c>
      <c r="H8" s="302" t="str">
        <f>IF(details!H8="","",details!H8)</f>
        <v>c001</v>
      </c>
      <c r="I8" s="302" t="str">
        <f>IF(details!I8="","",details!I8)</f>
        <v>l001</v>
      </c>
      <c r="J8" s="596">
        <f>IF(details!J8="","",details!J8)</f>
        <v>2</v>
      </c>
      <c r="K8" s="596">
        <f>IF(details!K8="","",details!K8)</f>
        <v>2</v>
      </c>
      <c r="L8" s="596">
        <f>IF(details!L8="","",details!L8)</f>
        <v>2</v>
      </c>
      <c r="M8" s="601">
        <f t="shared" si="0"/>
        <v>6</v>
      </c>
      <c r="N8" s="596">
        <f>IF(details!M8="","",details!M8)</f>
        <v>10</v>
      </c>
      <c r="O8" s="601">
        <f t="shared" si="1"/>
        <v>16</v>
      </c>
      <c r="P8" s="596">
        <f>IF(details!N8="","",details!N8)</f>
        <v>19</v>
      </c>
      <c r="Q8" s="603">
        <f t="shared" si="2"/>
        <v>35</v>
      </c>
      <c r="R8" s="599">
        <f t="shared" si="3"/>
        <v>0</v>
      </c>
      <c r="S8" s="599">
        <f t="shared" si="4"/>
        <v>0</v>
      </c>
      <c r="T8" s="600">
        <f t="shared" si="5"/>
        <v>200</v>
      </c>
      <c r="U8" s="599" t="str">
        <f t="shared" si="6"/>
        <v/>
      </c>
      <c r="V8" s="599" t="str">
        <f t="shared" ref="V8" si="60">IF(OR($D8="NSO",$D8="",P8=""),"",IF(OR(U8="AB",P8="ab"),"AB",IF(P8="ML","RE",IF(AND(Q8&gt;=36%*T8,P8&gt;=20),"P",IF(AND(Q8&gt;=34%*T8,S8=0,P8&gt;=20),"G2",IF(AND(Q8&gt;=31%*T8,S8=0,P8&gt;=20),"G1",IF(Q8&gt;=25%*T8,"S","F")))))))</f>
        <v>F</v>
      </c>
      <c r="W8" s="599" t="str">
        <f>IF(OR(V8="",V8=0,V8="S",V8="RE",V8="F",V8="AB"),V8,IF(Q8&gt;=75%*T8,"D",IF(Q8&gt;=60%*T8,"I",IF(Q8&gt;=48%*T8,"II",IF(Q8&gt;=36%*T8,"III",V8)))))</f>
        <v>F</v>
      </c>
      <c r="X8" s="596">
        <f>IF(details!O8="","",details!O8)</f>
        <v>7</v>
      </c>
      <c r="Y8" s="596">
        <f>IF(details!P8="","",details!P8)</f>
        <v>1</v>
      </c>
      <c r="Z8" s="596">
        <f>IF(details!Q8="","",details!Q8)</f>
        <v>3</v>
      </c>
      <c r="AA8" s="601">
        <f t="shared" si="7"/>
        <v>11</v>
      </c>
      <c r="AB8" s="596">
        <f>IF(details!R8="","",details!R8)</f>
        <v>28</v>
      </c>
      <c r="AC8" s="601">
        <f t="shared" si="8"/>
        <v>39</v>
      </c>
      <c r="AD8" s="596">
        <f>IF(details!S8="","",details!S8)</f>
        <v>38</v>
      </c>
      <c r="AE8" s="603">
        <f t="shared" si="9"/>
        <v>77</v>
      </c>
      <c r="AF8" s="599">
        <f t="shared" si="10"/>
        <v>0</v>
      </c>
      <c r="AG8" s="599">
        <f t="shared" si="11"/>
        <v>0</v>
      </c>
      <c r="AH8" s="600">
        <f t="shared" si="12"/>
        <v>200</v>
      </c>
      <c r="AI8" s="599" t="str">
        <f t="shared" si="13"/>
        <v/>
      </c>
      <c r="AJ8" s="599" t="str">
        <f t="shared" ref="AJ8" si="61">IF(OR($D8="NSO",$D8="",AD8=""),"",IF(OR(AI8="AB",AD8="ab"),"AB",IF(AD8="ML","RE",IF(AND(AE8&gt;=36%*AH8,AD8&gt;=20),"P",IF(AND(AE8&gt;=34%*AH8,AG8=0,AD8&gt;=20),"G2",IF(AND(AE8&gt;=31%*AH8,AG8=0,AD8&gt;=20),"G1",IF(AE8&gt;=25%*AH8,"S","F")))))))</f>
        <v>P</v>
      </c>
      <c r="AK8" s="599" t="str">
        <f t="shared" si="50"/>
        <v>III</v>
      </c>
      <c r="AL8" s="596" t="str">
        <f>IF(details!T8="","",details!T8)</f>
        <v>a</v>
      </c>
      <c r="AM8" s="596">
        <f>IF(details!U8="","",details!U8)</f>
        <v>5</v>
      </c>
      <c r="AN8" s="596">
        <f>IF(details!V8="","",details!V8)</f>
        <v>4</v>
      </c>
      <c r="AO8" s="596">
        <f>IF(details!W8="","",details!W8)</f>
        <v>3</v>
      </c>
      <c r="AP8" s="601">
        <f t="shared" si="14"/>
        <v>12</v>
      </c>
      <c r="AQ8" s="596">
        <f>IF(details!X8="","",details!X8)</f>
        <v>29</v>
      </c>
      <c r="AR8" s="596" t="str">
        <f>IF(details!Y8="","",details!Y8)</f>
        <v/>
      </c>
      <c r="AS8" s="596">
        <f t="shared" ref="AS8" si="62">IF(AND(AQ8="",AR8=""),"",IF(AND(AQ8="ml",AR8="ml"),"ml",IF(AND(AQ8="ml",AR8=""),"ml",IF(AND(AQ8="AB",AR8="AB"),"AB",IF(AND(AQ8="AB",AR8=""),"AB",SUM(AQ8:AR8))))))</f>
        <v>29</v>
      </c>
      <c r="AT8" s="601">
        <f t="shared" ref="AT8" si="63">IF(AND(AP8="",AQ8=""),"",SUM(AP8,AQ8))</f>
        <v>41</v>
      </c>
      <c r="AU8" s="601">
        <f>IF(AND(AP8="",AS8=""),"",SUM(AP8,AS8))</f>
        <v>41</v>
      </c>
      <c r="AV8" s="596">
        <f>IF(details!Z8="","",details!Z8)</f>
        <v>32</v>
      </c>
      <c r="AW8" s="596" t="str">
        <f>IF(details!AA8="","",details!AA8)</f>
        <v/>
      </c>
      <c r="AX8" s="601">
        <f>IF(AND(AV8="",AW8=""),"",IF(OR(AV8="AB",AW8="AB"),"AB",IF(AV8="ML","ML",IF(AND(AV8&gt;=0,AW8="ML"),"MLP",SUM(AV8:AW8)))))</f>
        <v>32</v>
      </c>
      <c r="AY8" s="601">
        <f t="shared" ref="AY8" si="64">IF(AND(AT8="",AV8=""),"",SUM(AT8,AV8))</f>
        <v>73</v>
      </c>
      <c r="AZ8" s="601" t="str">
        <f t="shared" ref="AZ8" si="65">IF(AND(AR8="",AW8=""),"",SUM(AR8,AW8))</f>
        <v/>
      </c>
      <c r="BA8" s="597">
        <f t="shared" ref="BA8" si="66">IF(AND(AY8="",AZ8=""),"",SUM(AY8:AZ8))</f>
        <v>73</v>
      </c>
      <c r="BB8" s="599">
        <f t="shared" ref="BB8" si="67">COUNTIF(AM8:AO8,"NA")*10</f>
        <v>0</v>
      </c>
      <c r="BC8" s="600">
        <f>IF(AND(AR8="",AW8=""),(COUNTIF(AM8:AO8,"ML")*10+(COUNTIF(AS8,"ML"))*AS$6+(COUNTIF(AX8,"ML"))*AX$6),(COUNTIF(AM8:AO8,"ML")*10+(COUNTIF(AQ8,"ML"))*AQ$6+(COUNTIF(AR8,"ML"))*AR$6+(COUNTIF(AV8,"ML"))*AV$6))</f>
        <v>0</v>
      </c>
      <c r="BD8" s="600">
        <f t="shared" ref="BD8" si="68">IF(OR($D8="NSO",$D8=0,AY8=""),"",IF(AND(AR8="",AW8=""),AV$7,AV$6))</f>
        <v>100</v>
      </c>
      <c r="BE8" s="600" t="str">
        <f t="shared" ref="BE8" si="69">IF(OR($D8="NSO",$D8=0,AZ8=""),"",IF(AND(AR8="",AW8=""),"",AZ$6-(COUNTIF(AR8,"ML")*AR$6)-(COUNTIF(AW8,"ML")*AW$6)))</f>
        <v/>
      </c>
      <c r="BF8" s="600">
        <f t="shared" ref="BF8" si="70">IF(OR($D8="NSO",$D8=0,$D8=""),"",IF(AND(AR8="",AW8=""),AY$7-BB8-BC8,AY$6-BB8-BC8))</f>
        <v>200</v>
      </c>
      <c r="BG8" s="599" t="str">
        <f t="shared" ref="BG8" si="71">IF(AND(OR(AM8="ab",AM8="ml"),OR(AN8="ab",AN8="ml"),OR(AO8="ab",AO8="ml")),"AB",IF(AND(OR(AM8="ab",AM8="ml"),OR(AN8="ab",AN8="ml"),OR(AS8="ab",AS8="ml")),"AB",IF(AND(OR(AM8="ab",AM8="ml"),OR(AS8="ab",AS8="ml"),OR(AO8="ab",AO8="ml")),"AB",IF(AND(OR(AS8="ab",AS8="ml"),OR(AN8="ab",AN8="ml"),OR(AO8="ab",AO8="ml")),"AB",""))))</f>
        <v/>
      </c>
      <c r="BH8" s="600" t="str">
        <f>IF(OR($D8="NSO",$D8=0,AX8=""),"",IF(OR(AW8="AB",AX8="AB",BG8="AB"),"AB",IF(AX8="ML","RE",IF(AX8="MLP","REP",IF(AW8&lt;36%*AW$6,"FP",IF(AND(AY8&gt;=36%*BF8,AV8&gt;=20%*BD8,AZ8&gt;=SUM(BE8)*36%),"P",IF(AND(AY8&gt;=34%*BF8,BC8=0,AV8&gt;=20%*BD8,AZ8&gt;=SUM(BE8)*36%),"G2",IF(AND(AY8&gt;=31%*BF8,BC8=0,AV8&gt;=20%*BD8,AZ8&gt;=SUM(BE8)*36%),"G1",IF(AND(AY8&gt;=25%*BF8,AZ8&gt;=SUM(BE8)*36%),"S","F")))))))))</f>
        <v>P</v>
      </c>
      <c r="BI8" s="599" t="str">
        <f t="shared" si="21"/>
        <v>III</v>
      </c>
      <c r="BJ8" s="596" t="str">
        <f>IF(details!AB8="","",details!AB8)</f>
        <v>a</v>
      </c>
      <c r="BK8" s="596">
        <f>IF(details!AC8="","",details!AC8)</f>
        <v>4</v>
      </c>
      <c r="BL8" s="596">
        <f>IF(details!AD8="","",details!AD8)</f>
        <v>8</v>
      </c>
      <c r="BM8" s="596">
        <f>IF(details!AE8="","",details!AE8)</f>
        <v>7</v>
      </c>
      <c r="BN8" s="601">
        <f t="shared" si="22"/>
        <v>19</v>
      </c>
      <c r="BO8" s="596">
        <f>IF(details!AF8="","",details!AF8)</f>
        <v>14</v>
      </c>
      <c r="BP8" s="596" t="str">
        <f>IF(details!AG8="","",details!AG8)</f>
        <v/>
      </c>
      <c r="BQ8" s="601">
        <f t="shared" ref="BQ8" si="72">IF(AND(BO8="",BP8=""),"",IF(AND(BO8="ml",BP8="ml"),"ml",IF(AND(BO8="ml",BP8=""),"ml",IF(AND(BO8="AB",BP8="AB"),"AB",IF(AND(BO8="AB",BP8=""),"AB",SUM(BO8:BP8))))))</f>
        <v>14</v>
      </c>
      <c r="BR8" s="601">
        <f t="shared" ref="BR8" si="73">IF(AND(BN8="",BO8=""),"",SUM(BN8,BO8))</f>
        <v>33</v>
      </c>
      <c r="BS8" s="601">
        <f t="shared" ref="BS8" si="74">IF(AND(BN8="",BQ8=""),"",SUM(BN8,BQ8))</f>
        <v>33</v>
      </c>
      <c r="BT8" s="596">
        <f>IF(details!AH8="","",details!AH8)</f>
        <v>43</v>
      </c>
      <c r="BU8" s="596" t="str">
        <f>IF(details!AI8="","",details!AI8)</f>
        <v/>
      </c>
      <c r="BV8" s="601">
        <f>IF(AND(BT8="",BU8=""),"",IF(OR(BT8="AB",BU8="AB"),"AB",IF(BT8="ML","ML",IF(AND(BT8&gt;=0,BU8="ML"),"MLP",SUM(BT8:BU8)))))</f>
        <v>43</v>
      </c>
      <c r="BW8" s="601">
        <f t="shared" ref="BW8" si="75">IF(AND(BR8="",BT8=""),"",SUM(BR8,BT8))</f>
        <v>76</v>
      </c>
      <c r="BX8" s="601" t="str">
        <f t="shared" ref="BX8" si="76">IF(AND(BP8="",BU8=""),"",SUM(BP8,BU8))</f>
        <v/>
      </c>
      <c r="BY8" s="597">
        <f t="shared" ref="BY8" si="77">IF(AND(BW8="",BX8=""),"",SUM(BW8:BX8))</f>
        <v>76</v>
      </c>
      <c r="BZ8" s="599">
        <f t="shared" ref="BZ8" si="78">COUNTIF(BK8:BM8,"NA")*10</f>
        <v>0</v>
      </c>
      <c r="CA8" s="600">
        <f>IF(AND(BP8="",BU8=""),(COUNTIF(BK8:BM8,"ML")*10+(COUNTIF(BQ8,"ML"))*BQ$6+(COUNTIF(BV8,"ML"))*BV$6),(COUNTIF(BK8:BM8,"ML")*10+(COUNTIF(BO8,"ML"))*BO$6+(COUNTIF(BP8,"ML"))*BP$6+(COUNTIF(BT8,"ML"))*BT$6))</f>
        <v>0</v>
      </c>
      <c r="CB8" s="600">
        <f t="shared" ref="CB8" si="79">IF(OR($D8="NSO",$D8=0,BW8=""),"",IF(AND(BP8="",BU8=""),BT$7,BT$6))</f>
        <v>100</v>
      </c>
      <c r="CC8" s="600" t="str">
        <f t="shared" ref="CC8" si="80">IF(OR($D8="NSO",$D8=0,BX8=""),"",IF(AND(BP8="",BU8=""),"",BX$6-(COUNTIF(BP8,"ML")*BP$6)-(COUNTIF(BU8,"ML")*BU$6)))</f>
        <v/>
      </c>
      <c r="CD8" s="600">
        <f t="shared" ref="CD8" si="81">IF(OR($D8="NSO",$D8=0,$D8=""),"",IF(AND(BP8="",BU8=""),BW$7-BZ8-CA8,BW$6-BZ8-CA8))</f>
        <v>200</v>
      </c>
      <c r="CE8" s="599" t="str">
        <f t="shared" ref="CE8" si="82">IF(AND(OR(BK8="ab",BK8="ml"),OR(BL8="ab",BL8="ml"),OR(BM8="ab",BM8="ml")),"AB",IF(AND(OR(BK8="ab",BK8="ml"),OR(BL8="ab",BL8="ml"),OR(BQ8="ab",BQ8="ml")),"AB",IF(AND(OR(BK8="ab",BK8="ml"),OR(BQ8="ab",BQ8="ml"),OR(BM8="ab",BM8="ml")),"AB",IF(AND(OR(BQ8="ab",BQ8="ml"),OR(BL8="ab",BL8="ml"),OR(BM8="ab",BM8="ml")),"AB",""))))</f>
        <v/>
      </c>
      <c r="CF8" s="600" t="str">
        <f t="shared" si="58"/>
        <v>P</v>
      </c>
      <c r="CG8" s="599" t="str">
        <f t="shared" si="29"/>
        <v>III</v>
      </c>
      <c r="CH8" s="596" t="str">
        <f>IF(details!AJ8="","",details!AJ8)</f>
        <v>a</v>
      </c>
      <c r="CI8" s="596">
        <f>IF(details!AK8="","",details!AK8)</f>
        <v>8</v>
      </c>
      <c r="CJ8" s="596">
        <f>IF(details!AL8="","",details!AL8)</f>
        <v>8</v>
      </c>
      <c r="CK8" s="596">
        <f>IF(details!AM8="","",details!AM8)</f>
        <v>10</v>
      </c>
      <c r="CL8" s="601">
        <f t="shared" ref="CL8" si="83">IF(AND(CI8="",CJ8="",CK8=""),"",SUM(CI8:CK8))</f>
        <v>26</v>
      </c>
      <c r="CM8" s="596">
        <f>IF(details!AN8="","",details!AN8)</f>
        <v>29</v>
      </c>
      <c r="CN8" s="596">
        <f>IF(details!AO8="","",details!AO8)</f>
        <v>16</v>
      </c>
      <c r="CO8" s="601">
        <f t="shared" ref="CO8" si="84">IF(AND(CM8="",CN8=""),"",IF(AND(CM8="ml",CN8="ml"),"ml",IF(AND(CM8="ml",CN8=""),"ml",IF(AND(CM8="AB",CN8="AB"),"AB",IF(AND(CM8="AB",CN8=""),"AB",SUM(CM8:CN8))))))</f>
        <v>45</v>
      </c>
      <c r="CP8" s="601">
        <f t="shared" ref="CP8" si="85">IF(AND(CL8="",CM8=""),"",SUM(CL8,CM8))</f>
        <v>55</v>
      </c>
      <c r="CQ8" s="601">
        <f t="shared" ref="CQ8" si="86">IF(AND(CL8="",CO8=""),"",SUM(CL8,CO8))</f>
        <v>71</v>
      </c>
      <c r="CR8" s="596">
        <f>IF(details!AP8="","",details!AP8)</f>
        <v>32</v>
      </c>
      <c r="CS8" s="596">
        <f>IF(details!AQ8="","",details!AQ8)</f>
        <v>28</v>
      </c>
      <c r="CT8" s="601">
        <f>IF(AND(CR8="",CS8=""),"",IF(OR(CR8="AB",CS8="AB"),"AB",IF(CR8="ML","ML",IF(AND(CR8&gt;=0,CS8="ML"),"MLP",SUM(CR8:CS8)))))</f>
        <v>60</v>
      </c>
      <c r="CU8" s="601">
        <f t="shared" ref="CU8" si="87">IF(AND(CP8="",CR8=""),"",SUM(CP8,CR8))</f>
        <v>87</v>
      </c>
      <c r="CV8" s="601">
        <f t="shared" ref="CV8" si="88">IF(AND(CN8="",CS8=""),"",SUM(CN8,CS8))</f>
        <v>44</v>
      </c>
      <c r="CW8" s="597">
        <f t="shared" ref="CW8" si="89">IF(AND(CU8="",CV8=""),"",SUM(CU8:CV8))</f>
        <v>131</v>
      </c>
      <c r="CX8" s="599">
        <f t="shared" si="30"/>
        <v>0</v>
      </c>
      <c r="CY8" s="600">
        <f>IF(AND(CN8="",CS8=""),(COUNTIF(CI8:CK8,"ML")*10+(COUNTIF(CO8,"ML"))*CO$6+(COUNTIF(CT8,"ML"))*CT$6),(COUNTIF(CI8:CK8,"ML")*10+(COUNTIF(CM8,"ML"))*CM$6+(COUNTIF(CN8,"ML"))*CN$6+(COUNTIF(CR8,"ML"))*CR$6))</f>
        <v>0</v>
      </c>
      <c r="CZ8" s="600">
        <f t="shared" si="32"/>
        <v>70</v>
      </c>
      <c r="DA8" s="600">
        <f t="shared" si="33"/>
        <v>50</v>
      </c>
      <c r="DB8" s="600">
        <f t="shared" si="34"/>
        <v>150</v>
      </c>
      <c r="DC8" s="599" t="str">
        <f t="shared" si="35"/>
        <v/>
      </c>
      <c r="DD8" s="600" t="str">
        <f t="shared" si="59"/>
        <v>P</v>
      </c>
      <c r="DE8" s="599" t="str">
        <f t="shared" si="36"/>
        <v>I</v>
      </c>
      <c r="DF8" s="600">
        <f t="shared" si="37"/>
        <v>0</v>
      </c>
      <c r="DG8" s="596">
        <f>IF(details!AR8="","",details!AR8)</f>
        <v>8</v>
      </c>
      <c r="DH8" s="596">
        <f>IF(details!AS8="","",details!AS8)</f>
        <v>8</v>
      </c>
      <c r="DI8" s="596">
        <f>IF(details!AT8="","",details!AT8)</f>
        <v>5</v>
      </c>
      <c r="DJ8" s="601">
        <f t="shared" si="38"/>
        <v>21</v>
      </c>
      <c r="DK8" s="596">
        <f>IF(details!AU8="","",details!AU8)</f>
        <v>35</v>
      </c>
      <c r="DL8" s="601">
        <f t="shared" si="39"/>
        <v>56</v>
      </c>
      <c r="DM8" s="596">
        <f>IF(details!AV8="","",details!AV8)</f>
        <v>44</v>
      </c>
      <c r="DN8" s="603">
        <f t="shared" si="40"/>
        <v>100</v>
      </c>
      <c r="DO8" s="599">
        <f t="shared" si="41"/>
        <v>0</v>
      </c>
      <c r="DP8" s="599">
        <f t="shared" si="42"/>
        <v>0</v>
      </c>
      <c r="DQ8" s="600">
        <f t="shared" si="43"/>
        <v>200</v>
      </c>
      <c r="DR8" s="599" t="str">
        <f t="shared" si="44"/>
        <v/>
      </c>
      <c r="DS8" s="599" t="str">
        <f t="shared" ref="DS8:DS39" si="90">IF(OR($D8="NSO",$D8=0,DM8=""),"",IF(OR(DR8="AB",DM8="ab"),"AB",IF(AND(EN8="vuqRrh.kZ",(OR(DM8="ml",DM8&lt;20%*$DM$6,DN8&lt;36%*DQ8))),"F",IF(OR(DM8="ML",DM8&lt;20%*$DM$6,DN8&lt;36%*DQ8),"RE",IF(DN8&gt;80%*DQ8,"A",IF(DN8&gt;60%*DQ8,"B",IF(DN8&gt;40%*DQ8,"C","D")))))))</f>
        <v>C</v>
      </c>
      <c r="DT8" s="596">
        <f>IF(details!AW8="","",details!AW8)</f>
        <v>24</v>
      </c>
      <c r="DU8" s="596">
        <f>IF(details!AX8="","",details!AX8)</f>
        <v>26</v>
      </c>
      <c r="DV8" s="596">
        <f>IF(details!AY8="","",details!AY8)</f>
        <v>24</v>
      </c>
      <c r="DW8" s="603">
        <f t="shared" si="45"/>
        <v>74</v>
      </c>
      <c r="DX8" s="599">
        <f t="shared" si="46"/>
        <v>0</v>
      </c>
      <c r="DY8" s="599">
        <f t="shared" si="47"/>
        <v>0</v>
      </c>
      <c r="DZ8" s="600">
        <f t="shared" si="48"/>
        <v>100</v>
      </c>
      <c r="EA8" s="599" t="str">
        <f>IF(OR(DV8="ab",DV8="ml"),DV8,"")</f>
        <v/>
      </c>
      <c r="EB8" s="599" t="str">
        <f t="shared" ref="EB8:EB39" si="91">IF(OR($D8="NSO",$D8=0,DV8=""),"",IF(OR(EA8="AB",DV8="ab"),"AB",IF(AND(EN8="vuqRrh.kZ",(OR(DV8="ml",DV8&lt;20%*$DV$6,DW8&lt;36%*DZ8))),"F",IF(OR(DV8="ML",DV8&lt;20%*$DV$6,DW8&lt;36%*DZ8),"RE",IF(DW8&gt;80%*DZ8,"A",IF(DW8&gt;60%*DZ8,"B",IF(DW8&gt;40%*DZ8,"C","D")))))))</f>
        <v>B</v>
      </c>
      <c r="EC8" s="599" t="str">
        <f t="shared" ref="EC8" si="92">W8</f>
        <v>F</v>
      </c>
      <c r="ED8" s="599" t="str">
        <f t="shared" ref="ED8" si="93">AK8</f>
        <v>III</v>
      </c>
      <c r="EE8" s="599" t="str">
        <f t="shared" ref="EE8" si="94">BI8</f>
        <v>III</v>
      </c>
      <c r="EF8" s="599" t="str">
        <f t="shared" ref="EF8" si="95">CG8</f>
        <v>III</v>
      </c>
      <c r="EG8" s="599" t="str">
        <f t="shared" ref="EG8" si="96">DE8</f>
        <v>I</v>
      </c>
      <c r="EH8" s="599">
        <f>COUNTIF(EC8:EG8,"F")+COUNTIF(EC8:EG8,"AB")+COUNTIF(EE8:EG8,"FP")</f>
        <v>1</v>
      </c>
      <c r="EI8" s="599">
        <f t="shared" ref="EI8" si="97">COUNTIF(EC8:EG8,"S")</f>
        <v>0</v>
      </c>
      <c r="EJ8" s="599">
        <f t="shared" ref="EJ8" si="98">COUNTIF(EC8:EG8,"G1")</f>
        <v>0</v>
      </c>
      <c r="EK8" s="599">
        <f t="shared" ref="EK8" si="99">COUNTIF(EC8:EG8,"G2")</f>
        <v>0</v>
      </c>
      <c r="EL8" s="599">
        <f t="shared" ref="EL8" si="100">COUNTIF(EC8:EG8,"RE")+COUNTIF(EC8:EG8,"REP")</f>
        <v>0</v>
      </c>
      <c r="EM8" s="599" t="str">
        <f>IF(OR(DS8="AB",EB8="AB",DS8="FB",EB8="F"),"F",IF(OR(DS8="RE",EB8="RE"),"RE",""))</f>
        <v/>
      </c>
      <c r="EN8" s="599" t="str">
        <f t="shared" ref="EN8:EN39" si="101">IF(D8="NSO","uke i`Fkd",IF(OR(D8="",D8=0,P8="",AD8="",AV8="",BT8="",CR8=""),"",IF(OR(EH8&gt;0,(EI8+EJ8+EK8)&gt;2),"vuqRrh.kZ",IF(EL8&gt;0,"iqu% ijh{kk",IF(OR(EI8&gt;0,EJ8&gt;1),"iwjd",IF(AND(EJ8&gt;0,EK8&gt;0),"iwjd",IF((EJ8+EK8)&gt;0,"lk- mRrh.kZ","mRrh.kZ")))))))</f>
        <v>vuqRrh.kZ</v>
      </c>
      <c r="EO8" s="606" t="str">
        <f>IF(details!CF8="","",details!CF8)</f>
        <v/>
      </c>
      <c r="EP8" s="607" t="str">
        <f>IF(details!CG8="","",details!CG8)</f>
        <v/>
      </c>
      <c r="EQ8" s="606" t="str">
        <f>IF(details!CJ8="","",details!CJ8)</f>
        <v/>
      </c>
      <c r="ER8" s="607" t="str">
        <f>IF(details!CK8="","",details!CK8)</f>
        <v/>
      </c>
      <c r="ES8" s="606" t="str">
        <f>IF(details!CN8="","",details!CN8)</f>
        <v/>
      </c>
      <c r="ET8" s="607" t="str">
        <f>IF(details!CO8="","",details!CO8)</f>
        <v/>
      </c>
      <c r="EU8" s="606" t="str">
        <f>IF(details!CR8="","",details!CR8)</f>
        <v/>
      </c>
      <c r="EV8" s="607" t="str">
        <f>IF(details!CS8="","",details!CS8)</f>
        <v/>
      </c>
      <c r="EW8" s="606" t="str">
        <f>IF(details!CV8="","",details!CV8)</f>
        <v/>
      </c>
      <c r="EX8" s="607" t="str">
        <f>IF(details!CW8="","",details!CW8)</f>
        <v/>
      </c>
      <c r="EY8" s="611" t="str">
        <f>IF(OR(EW8=0,EX8=0,EW8="",EX8=""),"",EX8/EW8*100)</f>
        <v/>
      </c>
      <c r="EZ8" s="596" t="str">
        <f>IF(AND(EN8="vuqRrh.kZ",(OR(EC8="G1",EC8="G2",EC8="S",EC8="RE"))),"F",IF(AND(EN8="iqu% ijh{kk",(OR(EC8="G1",EC8="G2",EC8="S"))),"S",IF(AND(EN8="iwjd",(OR(EC8="G1",EC8="G2"))),"S",IF(AND(EN8="lk- mRrh.kZ",(OR(EC8="G1",EC8="G2"))),"G",EC8))))</f>
        <v>F</v>
      </c>
      <c r="FA8" s="596" t="str">
        <f>IF(EZ8="G",",+","")</f>
        <v/>
      </c>
      <c r="FB8" s="612" t="str">
        <f t="shared" ref="FB8:FB39" si="102">IF(EZ8="G",ROUNDUP(36%*T8-Q8,0),"")</f>
        <v/>
      </c>
      <c r="FC8" s="596" t="str">
        <f>IF(AND(EN8="vuqRrh.kZ",(OR(ED8="G1",ED8="G2",ED8="S",ED8="RE"))),"F",IF(AND(EN8="iqu% ijh{kk",(OR(ED8="G1",ED8="G2",ED8="S"))),"S",IF(AND(EN8="iwjd",(OR(ED8="G1",ED8="G2"))),"S",IF(AND(EN8="lk- mRrh.kZ",(OR(ED8="G1",ED8="G2"))),"G",ED8))))</f>
        <v>III</v>
      </c>
      <c r="FD8" s="613" t="str">
        <f>IF(FC8="G",",+","")</f>
        <v/>
      </c>
      <c r="FE8" s="612" t="str">
        <f t="shared" ref="FE8:FE39" si="103">IF(FC8="G",ROUNDUP(36%*AH8-AE8,0),"")</f>
        <v/>
      </c>
      <c r="FF8" s="614" t="str">
        <f>IF(AND(EN8="vuqRrh.kZ",(OR(EE8="G1",EE8="G2",EE8="S",EE8="RE"))),"F",IF(AND(EN8="iqu% ijh{kk",(OR(EE8="G1",EE8="G2",EE8="S"))),"S",IF(AND(EN8="iwjd",(OR(EE8="G1",EE8="G2"))),"S",IF(AND(EN8="lk- mRrh.kZ",(OR(EE8="G1",EE8="G2"))),"G",EE8))))</f>
        <v>III</v>
      </c>
      <c r="FG8" s="596" t="str">
        <f t="shared" ref="FG8:FG39" si="104">IF(AL8="a",FF8,"")</f>
        <v>III</v>
      </c>
      <c r="FH8" s="596" t="str">
        <f t="shared" ref="FH8:FH39" si="105">IF(AL8="b",FF8,"")</f>
        <v/>
      </c>
      <c r="FI8" s="596" t="str">
        <f t="shared" ref="FI8:FI39" si="106">IF(AL8="c",FF8,"")</f>
        <v/>
      </c>
      <c r="FJ8" s="596" t="str">
        <f t="shared" ref="FJ8:FJ39" si="107">IF(AL8="d",FF8,"")</f>
        <v/>
      </c>
      <c r="FK8" s="596" t="str">
        <f>IF(FF8="G",",+","")</f>
        <v/>
      </c>
      <c r="FL8" s="615" t="str">
        <f t="shared" ref="FL8:FL39" si="108">IF(FF8="G",ROUNDUP(36%*BF8-AY8,0),"")</f>
        <v/>
      </c>
      <c r="FM8" s="614" t="str">
        <f>IF(AND(EN8="vuqRrh.kZ",(OR(EF8="G1",EF8="G2",EF8="S",EF8="RE",))),"F",IF(AND(EN8="iqu% ijh{kk",(OR(EF8="G1",EF8="G2",EF8="S"))),"S",IF(AND(EN8="iwjd",(OR(EF8="G1",EF8="G2"))),"S",IF(AND(EN8="lk- mRrh.kZ",(OR(EF8="G1",EF8="G2"))),"G",EF8))))</f>
        <v>III</v>
      </c>
      <c r="FN8" s="596" t="str">
        <f t="shared" ref="FN8:FN39" si="109">IF(BJ8="a",FM8,"")</f>
        <v>III</v>
      </c>
      <c r="FO8" s="596" t="str">
        <f t="shared" ref="FO8:FO39" si="110">IF(BJ8="b",FM8,"")</f>
        <v/>
      </c>
      <c r="FP8" s="596" t="str">
        <f t="shared" ref="FP8:FP39" si="111">IF(BJ8="c",FM8,"")</f>
        <v/>
      </c>
      <c r="FQ8" s="596" t="str">
        <f t="shared" ref="FQ8:FQ39" si="112">IF(BJ8="d",FM8,"")</f>
        <v/>
      </c>
      <c r="FR8" s="596" t="str">
        <f>IF(FM8="G",",+","")</f>
        <v/>
      </c>
      <c r="FS8" s="615" t="str">
        <f t="shared" ref="FS8:FS39" si="113">IF(FM8="G",ROUNDUP(36%*CD8-BW8,0),"")</f>
        <v/>
      </c>
      <c r="FT8" s="614" t="str">
        <f>IF(AND(EN8="vuqRrh.kZ",(OR(EG8="G1",EG8="G2",EG8="S",EG8="RE"))),"F",IF(AND(EN8="iqu% ijh{kk",(OR(EG8="G1",EG8="G2",EG8="S"))),"S",IF(AND(EN8="iwjd",(OR(EG8="G1",EG8="G2"))),"S",IF(AND(EN8="lk- mRrh.kZ",(OR(EG8="G1",EG8="G2"))),"G",EG8))))</f>
        <v>I</v>
      </c>
      <c r="FU8" s="596" t="str">
        <f t="shared" ref="FU8:FU39" si="114">IF(CH8="a",FT8,"")</f>
        <v>I</v>
      </c>
      <c r="FV8" s="596" t="str">
        <f t="shared" ref="FV8:FV39" si="115">IF(CH8="b",FT8,"")</f>
        <v/>
      </c>
      <c r="FW8" s="596" t="str">
        <f t="shared" ref="FW8:FW39" si="116">IF(CH8="c",FT8,"")</f>
        <v/>
      </c>
      <c r="FX8" s="596" t="str">
        <f t="shared" ref="FX8:FX39" si="117">IF(CH8="d",FT8,"")</f>
        <v/>
      </c>
      <c r="FY8" s="596" t="str">
        <f>IF(FT8="G",",+","")</f>
        <v/>
      </c>
      <c r="FZ8" s="615" t="str">
        <f t="shared" ref="FZ8:FZ39" si="118">IF(FT8="G",ROUNDUP(36%*DB8-CU8,0),"")</f>
        <v/>
      </c>
      <c r="GA8" s="596" t="str">
        <f>IF(AND(EN8="vuqRrh.kZ",DS8="RE"),"F",DS8)</f>
        <v>C</v>
      </c>
      <c r="GB8" s="596" t="str">
        <f>IF(AND(EN8="vuqRrh.kZ",EB8="RE"),"F",EB8)</f>
        <v>B</v>
      </c>
      <c r="GC8" s="177" t="str">
        <f>CONCATENATE(IF(EZ8="F",$EZ$5,"")," ",IF(FC8="F",$FC$5,"")," ",IF(FG8="F",$FG$5,IF(FH8="F",$FH$5,IF(FI8="F",$FI$5,IF(FJ8="F",$FJ$5,""))))," ",IF(FN8="F",$FN$5,IF(FO8="F",$FO$5,IF(FP8="F",$FP$5,IF(FQ8="F",$FQ$5,""))))," ",IF(FU8="F",$FU$5,IF(FV8="F",$FV$5,IF(FW8="F",$FW$5,IF(FX8="F",$FX$5,"")))))</f>
        <v xml:space="preserve">fganh    </v>
      </c>
      <c r="GD8" s="177" t="str">
        <f>CONCATENATE(IF(EZ8="S",$EZ$5,"")," ",IF(FC8="S",$FC$5,"")," ",IF(FG8="S",$FG$5,IF(FH8="S",$FH$5,IF(FI8="S",$FI$5,IF(FJ8="S",$FJ$5,""))))," ",IF(FN8="S",$FN$5,IF(FO8="S",$FO$5,IF(FP8="S",$FP$5,IF(FQ8="S",$FQ$5,""))))," ",IF(FU8="S",$FU$5,IF(FV8="S",$FV$5,IF(FW8="S",$FW$5,IF(FX8="S",$FX$5,"")))))</f>
        <v xml:space="preserve">    </v>
      </c>
      <c r="GE8" s="177" t="str">
        <f t="shared" ref="GE8" si="119">CONCATENATE(IF(EZ8="G",$EZ$5,"")," ",IF(FC8="G",$FC$5,"")," ",IF(FG8="G",$FG$5,IF(FH8="G",$FH$5,IF(FI8="G",$FI$5,IF(FJ8="G",$FJ$5,""))))," ",IF(FN8="G",$FN$5,IF(FO8="G",$FO$5,IF(FP8="G",$FP$5,IF(FQ8="G",$FQ$5,""))))," ",IF(FU8="G",$FU$5,IF(FV8="G",$FV$5,IF(FW8="G",$FW$5,IF(FX8="G",$FX$5,"")))))</f>
        <v xml:space="preserve">    </v>
      </c>
      <c r="GF8" s="177" t="str">
        <f>CONCATENATE(IF(EZ8="RE",$EZ$5,"")," ",IF(FC8="RE",$FC$5,"")," ",IF(OR(FG8="RE",FG8="REP"),$FG$5,IF(OR(FH8="RE",FH8="REP"),$FH$5,IF(OR(FI8="RE",FI8="REP"),$FI$5,IF(OR(FJ8="RE",FJ8="REP"),$FJ$5,""))))," ",IF(OR(FN8="RE",FN8="REP"),$FN$5,IF(OR(FO8="RE",FO8="REP"),$FO$5,IF(OR(FP8="RE",FP8="REP"),$FP$5,IF(OR(FQ8="RE",FQ8="REP"),$FQ$5,""))))," ",IF(OR(FU8="RE",FU8="REP"),$FU$5,IF(OR(FV8="RE",FV8="REP"),$FV$5,IF(OR(FW8="RE",FW8="REP"),$FW$5,IF(OR(FX8="RE",FX8="REP"),$FX$5,""))))," ",IF(GA8="RE",$GA$5," ")," ",IF(GB8="RE",$GB$5," "),"",)</f>
        <v xml:space="preserve">        </v>
      </c>
      <c r="GG8" s="177" t="str">
        <f t="shared" ref="GG8:GG39" si="120">CONCATENATE(IF(EZ8="D",$EZ$5,"")," ",IF($Y8="D",$FC$5,"")," ",IF(FG8="D",$FG$5,IF(FH8="D",$FH$5,IF(FI8="D",$FI$5,IF(FJ8="D",$FJ$5,""))))," ",IF(FN8="D",$FN$5,IF(FO8="D",$FO$5,IF(FP8="D",$FP$5,IF(FQ8="D",$FQ$5,""))))," ",IF(FU8="D",$FU$5,IF(FV8="D",$FV$5,IF(FW8="D",$FW$5,IF(FX8="D",$FX$5,"")))))</f>
        <v xml:space="preserve">    </v>
      </c>
      <c r="GH8" s="177" t="str">
        <f>IF(D8="NSO","uke i`Fkd",IF(AND(OR(EN8="mRrh.kZ",EN8="lk- mRrh.kZ",EN8="iqu% ijh{kk"),EM8="F"),"vuqRrh.kZ",IF(AND(OR(EN8="mRrh.kZ",EN8="lk- mRrh.kZ"),EM8="RE"),"iqu% ijh{kk",EN8)))</f>
        <v>vuqRrh.kZ</v>
      </c>
      <c r="GI8" s="39">
        <f t="shared" ref="GI8:GI39" si="121">IF(AND(Q8="",AE8="",BA8="",BY8="",CW8=""),"",SUM(Q8,AE8,BA8,BY8,CW8))</f>
        <v>392</v>
      </c>
      <c r="GJ8" s="41">
        <f t="shared" ref="GJ8:GJ39" si="122">IF(GI8="","",GI8*100/(1000-DF8))</f>
        <v>39.200000000000003</v>
      </c>
      <c r="GK8" s="188" t="str">
        <f t="shared" ref="GK8:GK39" si="123">IF(GJ8="","",IF(AND(GJ8&gt;=60,(GH8="mRrh.kZ")),"I",IF(AND(GJ8&gt;=60,(GH8="lk- mRrh.kZ")),"I",IF(AND(GJ8&gt;=48,(GH8="mRrh.kZ")),"II",IF(AND(GJ8&gt;=48,(GH8="lk- mRrh.kZ")),"II",IF(AND(GJ8&gt;=36,(GH8="mRrh.kZ")),"III",IF(AND(GJ8&gt;=36,(GH8="lk- mRrh.kZ")),"III","")))))))</f>
        <v/>
      </c>
      <c r="GL8" s="165" t="str">
        <f t="shared" ref="GL8:GL39" si="124">IF(OR(GH8="mRrh.kZ",GH8="lk- mRrh.kZ"),GJ8,"")</f>
        <v/>
      </c>
      <c r="GM8" s="434" t="str">
        <f>IF(GL8="","",SUMPRODUCT((GL8&lt;GL$8:GL$107)/COUNTIF(GL$8:GL$107,GL$8:GL$107)))</f>
        <v/>
      </c>
      <c r="GN8" s="177" t="str">
        <f>IF(OR(GH8="iwjd",GH8="iqu% ijh{kk"),'result subject-wise'!AR8,GH8)</f>
        <v>vuqRrh.kZ</v>
      </c>
      <c r="GO8" s="346" t="str">
        <f t="shared" ref="GO8:GO39" si="125">GT8</f>
        <v/>
      </c>
      <c r="GP8" s="172">
        <f t="shared" ref="GP8:GP39" si="126">IF(GO8="",GJ8,GO8)</f>
        <v>39.200000000000003</v>
      </c>
      <c r="GQ8" s="620" t="str">
        <f>IF(GP8="","",IF(AND(GP8&gt;=60,(GN8="mRrh.kZ")),"I",IF(AND(GP8&gt;=60,(GN8="lk- mRrh.kZ")),"I",IF(AND(GP8&gt;=48,(GN8="mRrh.kZ")),"II",IF(AND(GP8&gt;=48,(GN8="lk- mRrh.kZ")),"II",IF(AND(GP8&gt;=36,(GN8="mRrh.kZ")),"III",IF(AND(GP8&gt;=36,(GN8="lk- mRrh.kZ")),"III",GH8)))))))</f>
        <v>vuqRrh.kZ</v>
      </c>
      <c r="GR8" s="189"/>
      <c r="GS8" s="344"/>
      <c r="GT8" s="351" t="str">
        <f>'full report'!V17</f>
        <v/>
      </c>
      <c r="GU8" s="164"/>
      <c r="GV8" s="1030"/>
      <c r="GW8" s="1040"/>
      <c r="GX8" s="1032"/>
      <c r="GY8" s="1032"/>
      <c r="GZ8" s="1032"/>
      <c r="HA8" s="1032"/>
      <c r="HB8" s="1032"/>
      <c r="HC8" s="1032"/>
      <c r="HD8" s="1032"/>
      <c r="HE8" s="1032"/>
      <c r="HF8" s="1032"/>
      <c r="HG8" s="1032"/>
      <c r="HH8" s="1032"/>
      <c r="HI8" s="1032"/>
      <c r="HJ8" s="1078"/>
      <c r="HL8" s="400" t="s">
        <v>362</v>
      </c>
      <c r="HM8" s="395">
        <f>SUM(HM12:HM14,HM16)</f>
        <v>9</v>
      </c>
      <c r="HN8" s="421">
        <f>'result subject-wise'!F110</f>
        <v>1</v>
      </c>
      <c r="HO8" s="399">
        <f>HM8</f>
        <v>9</v>
      </c>
    </row>
    <row r="9" spans="1:223" s="5" customFormat="1" ht="13" customHeight="1">
      <c r="A9" s="595">
        <f>IF(details!A9="","",details!A9)</f>
        <v>2</v>
      </c>
      <c r="B9" s="596" t="str">
        <f>IF(details!B9="","",details!B9)</f>
        <v/>
      </c>
      <c r="C9" s="596" t="str">
        <f>IF(details!C9="","",details!C9)</f>
        <v>G</v>
      </c>
      <c r="D9" s="597" t="str">
        <f>IF(details!D9="","",details!D9)</f>
        <v>11202</v>
      </c>
      <c r="E9" s="596">
        <f>IF(details!E9="","",details!E9)</f>
        <v>11322</v>
      </c>
      <c r="F9" s="598">
        <f>IF(details!F9="","",details!F9)</f>
        <v>35918</v>
      </c>
      <c r="G9" s="302" t="str">
        <f>IF(details!G9="","",details!G9)</f>
        <v>v002</v>
      </c>
      <c r="H9" s="302" t="str">
        <f>IF(details!H9="","",details!H9)</f>
        <v>c002</v>
      </c>
      <c r="I9" s="302" t="str">
        <f>IF(details!I9="","",details!I9)</f>
        <v>l002</v>
      </c>
      <c r="J9" s="596">
        <f>IF(details!J9="","",details!J9)</f>
        <v>9</v>
      </c>
      <c r="K9" s="596">
        <f>IF(details!K9="","",details!K9)</f>
        <v>9</v>
      </c>
      <c r="L9" s="596">
        <f>IF(details!L9="","",details!L9)</f>
        <v>8</v>
      </c>
      <c r="M9" s="601">
        <f t="shared" ref="M9:M72" si="127">IF(AND(J9="",K9="",L9=""),"",SUM(J9:L9))</f>
        <v>26</v>
      </c>
      <c r="N9" s="596">
        <f>IF(details!M9="","",details!M9)</f>
        <v>52</v>
      </c>
      <c r="O9" s="601">
        <f t="shared" ref="O9:O72" si="128">IF(AND(M9="",N9=""),"",SUM(M9:N9))</f>
        <v>78</v>
      </c>
      <c r="P9" s="596">
        <f>IF(details!N9="","",details!N9)</f>
        <v>64</v>
      </c>
      <c r="Q9" s="603">
        <f t="shared" ref="Q9:Q72" si="129">IF(AND(O9="",P9=""),"",SUM(O9:P9))</f>
        <v>142</v>
      </c>
      <c r="R9" s="599">
        <f t="shared" ref="R9:R72" si="130">COUNTIF(J9:L9,"NA")*10</f>
        <v>0</v>
      </c>
      <c r="S9" s="599">
        <f t="shared" ref="S9:S72" si="131">(COUNTIF(J9:L9,"ML")*10)+(COUNTIF(N9,"ML")*70)+(COUNTIF(P9,"ML")*100)</f>
        <v>0</v>
      </c>
      <c r="T9" s="600">
        <f t="shared" ref="T9:T72" si="132">IF(OR($D9="NSO",$D9=0),"",IF(AND(J9="",K9="",L9="",N9="",P9=""),"",IF(AND(K9="",L9="",N9="",P9=""),10-R9-S9,IF(AND(L9="",N9="",P9=""),20-R9-S9,IF(AND(L9="",P9=""),90-R9-S9,IF(P9="",100-R9-S9,200-R9-S9))))))</f>
        <v>200</v>
      </c>
      <c r="U9" s="599" t="str">
        <f t="shared" ref="U9:U72" si="133">IF(AND(OR(J9="ab",J9="ml"),OR(K9="ab",K9="ml"),OR(L9="ab",L9="ml")),"AB",IF(AND(OR(J9="ab",J9="ml"),OR(K9="ab",K9="ml"),OR(N9="ab",N9="ml")),"AB",IF(AND(OR(J9="ab",J9="ml"),OR(N9="ab",N9="ml"),OR(L9="ab",L9="ml")),"AB",IF(AND(OR(N9="ab",N9="ml"),OR(K9="ab",K9="ml"),OR(L9="ab",L9="ml")),"AB",""))))</f>
        <v/>
      </c>
      <c r="V9" s="599" t="str">
        <f t="shared" ref="V9:V72" si="134">IF(OR($D9="NSO",$D9="",P9=""),"",IF(OR(U9="AB",P9="ab"),"AB",IF(P9="ML","RE",IF(AND(Q9&gt;=36%*T9,P9&gt;=20),"P",IF(AND(Q9&gt;=34%*T9,S9=0,P9&gt;=20),"G2",IF(AND(Q9&gt;=31%*T9,S9=0,P9&gt;=20),"G1",IF(Q9&gt;=25%*T9,"S","F")))))))</f>
        <v>P</v>
      </c>
      <c r="W9" s="599" t="str">
        <f t="shared" ref="W9:W72" si="135">IF(OR(V9="",V9=0,V9="S",V9="RE",V9="F",V9="AB"),V9,IF(Q9&gt;=75%*T9,"D",IF(Q9&gt;=60%*T9,"I",IF(Q9&gt;=48%*T9,"II",IF(Q9&gt;=36%*T9,"III",V9)))))</f>
        <v>I</v>
      </c>
      <c r="X9" s="596">
        <f>IF(details!O9="","",details!O9)</f>
        <v>6</v>
      </c>
      <c r="Y9" s="596">
        <f>IF(details!P9="","",details!P9)</f>
        <v>2</v>
      </c>
      <c r="Z9" s="596">
        <f>IF(details!Q9="","",details!Q9)</f>
        <v>5</v>
      </c>
      <c r="AA9" s="601">
        <f t="shared" ref="AA9:AA72" si="136">IF(AND(X9="",Y9="",Z9=""),"",SUM(X9:Z9))</f>
        <v>13</v>
      </c>
      <c r="AB9" s="596">
        <f>IF(details!R9="","",details!R9)</f>
        <v>31</v>
      </c>
      <c r="AC9" s="601">
        <f t="shared" ref="AC9:AC72" si="137">IF(AND(AA9="",AB9=""),"",SUM(AA9:AB9))</f>
        <v>44</v>
      </c>
      <c r="AD9" s="596">
        <f>IF(details!S9="","",details!S9)</f>
        <v>48</v>
      </c>
      <c r="AE9" s="603">
        <f t="shared" ref="AE9:AE72" si="138">IF(AND(AC9="",AD9=""),"",SUM(AC9:AD9))</f>
        <v>92</v>
      </c>
      <c r="AF9" s="599">
        <f t="shared" ref="AF9:AF72" si="139">COUNTIF(X9:Z9,"NA")*10</f>
        <v>0</v>
      </c>
      <c r="AG9" s="599">
        <f t="shared" ref="AG9:AG72" si="140">(COUNTIF(X9:Z9,"ML")*10)+(COUNTIF(AB9,"ML")*70)+(COUNTIF(AD9,"ML")*100)</f>
        <v>0</v>
      </c>
      <c r="AH9" s="600">
        <f t="shared" ref="AH9:AH72" si="141">IF(OR($D9="NSO",$D9=0),"",IF(AND(X9="",Y9="",Z9="",AB9="",AD9=""),"",IF(AND(Y9="",Z9="",AB9="",AD9=""),10-AF9-AG9,IF(AND(Z9="",AB9="",AD9=""),20-AF9-AG9,IF(AND(Z9="",AD9=""),90-AF9-AG9,IF(AD9="",100-AF9-AG9,200-AF9-AG9))))))</f>
        <v>200</v>
      </c>
      <c r="AI9" s="599" t="str">
        <f t="shared" ref="AI9:AI72" si="142">IF(AND(OR(X9="ab",X9="ml"),OR(Y9="ab",Y9="ml"),OR(Z9="ab",Z9="ml")),"AB",IF(AND(OR(X9="ab",X9="ml"),OR(Y9="ab",Y9="ml"),OR(AB9="ab",AB9="ml")),"AB",IF(AND(OR(X9="ab",X9="ml"),OR(AB9="ab",AB9="ml"),OR(Z9="ab",Z9="ml")),"AB",IF(AND(OR(AB9="ab",AB9="ml"),OR(Y9="ab",Y9="ml"),OR(Z9="ab",Z9="ml")),"AB",""))))</f>
        <v/>
      </c>
      <c r="AJ9" s="599" t="str">
        <f t="shared" ref="AJ9:AJ72" si="143">IF(OR($D9="NSO",$D9="",AD9=""),"",IF(OR(AI9="AB",AD9="ab"),"AB",IF(AD9="ML","RE",IF(AND(AE9&gt;=36%*AH9,AD9&gt;=20),"P",IF(AND(AE9&gt;=34%*AH9,AG9=0,AD9&gt;=20),"G2",IF(AND(AE9&gt;=31%*AH9,AG9=0,AD9&gt;=20),"G1",IF(AE9&gt;=25%*AH9,"S","F")))))))</f>
        <v>P</v>
      </c>
      <c r="AK9" s="599" t="str">
        <f t="shared" si="50"/>
        <v>III</v>
      </c>
      <c r="AL9" s="596" t="str">
        <f>IF(details!T9="","",details!T9)</f>
        <v>a</v>
      </c>
      <c r="AM9" s="596">
        <f>IF(details!U9="","",details!U9)</f>
        <v>6</v>
      </c>
      <c r="AN9" s="596">
        <f>IF(details!V9="","",details!V9)</f>
        <v>7</v>
      </c>
      <c r="AO9" s="596">
        <f>IF(details!W9="","",details!W9)</f>
        <v>8</v>
      </c>
      <c r="AP9" s="601">
        <f t="shared" ref="AP9:AP72" si="144">IF(AND(AM9="",AN9="",AO9=""),"",SUM(AM9:AO9))</f>
        <v>21</v>
      </c>
      <c r="AQ9" s="596">
        <f>IF(details!X9="","",details!X9)</f>
        <v>39</v>
      </c>
      <c r="AR9" s="596" t="str">
        <f>IF(details!Y9="","",details!Y9)</f>
        <v/>
      </c>
      <c r="AS9" s="601">
        <f t="shared" ref="AS9:AS72" si="145">IF(AND(AQ9="",AR9=""),"",IF(AND(AQ9="ml",AR9="ml"),"ml",IF(AND(AQ9="ml",AR9=""),"ml",IF(AND(AQ9="AB",AR9="AB"),"AB",IF(AND(AQ9="AB",AR9=""),"AB",SUM(AQ9:AR9))))))</f>
        <v>39</v>
      </c>
      <c r="AT9" s="601">
        <f t="shared" ref="AT9:AT72" si="146">IF(AND(AP9="",AQ9=""),"",SUM(AP9,AQ9))</f>
        <v>60</v>
      </c>
      <c r="AU9" s="601">
        <f t="shared" ref="AU9:AU72" si="147">IF(AND(AP9="",AS9=""),"",SUM(AP9,AS9))</f>
        <v>60</v>
      </c>
      <c r="AV9" s="596">
        <f>IF(details!Z9="","",details!Z9)</f>
        <v>58</v>
      </c>
      <c r="AW9" s="596" t="str">
        <f>IF(details!AA9="","",details!AA9)</f>
        <v/>
      </c>
      <c r="AX9" s="601">
        <f t="shared" ref="AX9:AX72" si="148">IF(AND(AV9="",AW9=""),"",IF(OR(AV9="AB",AW9="AB"),"AB",IF(AV9="ML","ML",IF(AND(AV9&gt;=0,AW9="ML"),"MLP",SUM(AV9:AW9)))))</f>
        <v>58</v>
      </c>
      <c r="AY9" s="601">
        <f t="shared" ref="AY9:AY72" si="149">IF(AND(AT9="",AV9=""),"",SUM(AT9,AV9))</f>
        <v>118</v>
      </c>
      <c r="AZ9" s="601" t="str">
        <f t="shared" ref="AZ9:AZ72" si="150">IF(AND(AR9="",AW9=""),"",SUM(AR9,AW9))</f>
        <v/>
      </c>
      <c r="BA9" s="597">
        <f t="shared" ref="BA9:BA72" si="151">IF(AND(AY9="",AZ9=""),"",SUM(AY9:AZ9))</f>
        <v>118</v>
      </c>
      <c r="BB9" s="599">
        <f t="shared" ref="BB9:BB72" si="152">COUNTIF(AM9:AO9,"NA")*10</f>
        <v>0</v>
      </c>
      <c r="BC9" s="600">
        <f t="shared" ref="BC9:BC72" si="153">IF(AND(AR9="",AW9=""),(COUNTIF(AM9:AO9,"ML")*10+(COUNTIF(AS9,"ML"))*AS$6+(COUNTIF(AX9,"ML"))*AX$6),(COUNTIF(AM9:AO9,"ML")*10+(COUNTIF(AQ9,"ML"))*AQ$6+(COUNTIF(AR9,"ML"))*AR$6+(COUNTIF(AV9,"ML"))*AV$6))</f>
        <v>0</v>
      </c>
      <c r="BD9" s="600">
        <f t="shared" ref="BD9:BD72" si="154">IF(OR($D9="NSO",$D9=0,AY9=""),"",IF(AND(AR9="",AW9=""),AV$7,AV$6))</f>
        <v>100</v>
      </c>
      <c r="BE9" s="600" t="str">
        <f t="shared" ref="BE9:BE72" si="155">IF(OR($D9="NSO",$D9=0,AZ9=""),"",IF(AND(AR9="",AW9=""),"",AZ$6-(COUNTIF(AR9,"ML")*AR$6)-(COUNTIF(AW9,"ML")*AW$6)))</f>
        <v/>
      </c>
      <c r="BF9" s="600">
        <f t="shared" ref="BF9:BF72" si="156">IF(OR($D9="NSO",$D9=0,$D9=""),"",IF(AND(AR9="",AW9=""),AY$7-BB9-BC9,AY$6-BB9-BC9))</f>
        <v>200</v>
      </c>
      <c r="BG9" s="599" t="str">
        <f t="shared" ref="BG9:BG72" si="157">IF(AND(OR(AM9="ab",AM9="ml"),OR(AN9="ab",AN9="ml"),OR(AO9="ab",AO9="ml")),"AB",IF(AND(OR(AM9="ab",AM9="ml"),OR(AN9="ab",AN9="ml"),OR(AS9="ab",AS9="ml")),"AB",IF(AND(OR(AM9="ab",AM9="ml"),OR(AS9="ab",AS9="ml"),OR(AO9="ab",AO9="ml")),"AB",IF(AND(OR(AS9="ab",AS9="ml"),OR(AN9="ab",AN9="ml"),OR(AO9="ab",AO9="ml")),"AB",""))))</f>
        <v/>
      </c>
      <c r="BH9" s="600" t="str">
        <f t="shared" ref="BH9:BH72" si="158">IF(OR($D9="NSO",$D9=0,AX9=""),"",IF(OR(AW9="AB",AX9="AB",BG9="AB"),"AB",IF(AX9="ML","RE",IF(AX9="MLP","REP",IF(AW9&lt;36%*AW$6,"FP",IF(AND(AY9&gt;=36%*BF9,AV9&gt;=20%*BD9,AZ9&gt;=SUM(BE9)*36%),"P",IF(AND(AY9&gt;=34%*BF9,BC9=0,AV9&gt;=20%*BD9,AZ9&gt;=SUM(BE9)*36%),"G2",IF(AND(AY9&gt;=31%*BF9,BC9=0,AV9&gt;=20%*BD9,AZ9&gt;=SUM(BE9)*36%),"G1",IF(AND(AY9&gt;=25%*BF9,AZ9&gt;=SUM(BE9)*36%),"S","F")))))))))</f>
        <v>P</v>
      </c>
      <c r="BI9" s="599" t="str">
        <f t="shared" ref="BI9:BI72" si="159">IF(OR(BH9="REP",BH9="RE",BH9=0,BH9="",BH9="F",BH9="AB"),BH9,IF(AND(BA9&gt;=75%*(200-BB9-BC9),BH9="P"),"D",IF(AND(BA9&gt;=60%*(200-BB9-BC9),BH9="P"),"I",IF(AND(BA9&gt;=48%*(200-BB9-BC9),BH9="P"),"II",IF(AND(BA9&gt;=36%*(200-BB9-BC9),BH9="P"),"III",BH9)))))</f>
        <v>II</v>
      </c>
      <c r="BJ9" s="596" t="str">
        <f>IF(details!AB9="","",details!AB9)</f>
        <v>a</v>
      </c>
      <c r="BK9" s="596">
        <f>IF(details!AC9="","",details!AC9)</f>
        <v>5</v>
      </c>
      <c r="BL9" s="596">
        <f>IF(details!AD9="","",details!AD9)</f>
        <v>7</v>
      </c>
      <c r="BM9" s="596">
        <f>IF(details!AE9="","",details!AE9)</f>
        <v>9</v>
      </c>
      <c r="BN9" s="601">
        <f t="shared" ref="BN9:BN72" si="160">IF(AND(BK9="",BL9="",BM9=""),"",SUM(BK9:BM9))</f>
        <v>21</v>
      </c>
      <c r="BO9" s="596">
        <f>IF(details!AF9="","",details!AF9)</f>
        <v>34</v>
      </c>
      <c r="BP9" s="596" t="str">
        <f>IF(details!AG9="","",details!AG9)</f>
        <v/>
      </c>
      <c r="BQ9" s="601">
        <f t="shared" ref="BQ9:BQ72" si="161">IF(AND(BO9="",BP9=""),"",IF(AND(BO9="ml",BP9="ml"),"ml",IF(AND(BO9="ml",BP9=""),"ml",IF(AND(BO9="AB",BP9="AB"),"AB",IF(AND(BO9="AB",BP9=""),"AB",SUM(BO9:BP9))))))</f>
        <v>34</v>
      </c>
      <c r="BR9" s="601">
        <f t="shared" ref="BR9:BR72" si="162">IF(AND(BN9="",BO9=""),"",SUM(BN9,BO9))</f>
        <v>55</v>
      </c>
      <c r="BS9" s="601">
        <f t="shared" ref="BS9:BS72" si="163">IF(AND(BN9="",BQ9=""),"",SUM(BN9,BQ9))</f>
        <v>55</v>
      </c>
      <c r="BT9" s="596">
        <f>IF(details!AH9="","",details!AH9)</f>
        <v>48</v>
      </c>
      <c r="BU9" s="596" t="str">
        <f>IF(details!AI9="","",details!AI9)</f>
        <v/>
      </c>
      <c r="BV9" s="601">
        <f t="shared" ref="BV9:BV72" si="164">IF(AND(BT9="",BU9=""),"",IF(OR(BT9="AB",BU9="AB"),"AB",IF(BT9="ML","ML",IF(AND(BT9&gt;=0,BU9="ML"),"MLP",SUM(BT9:BU9)))))</f>
        <v>48</v>
      </c>
      <c r="BW9" s="601">
        <f t="shared" ref="BW9:BW72" si="165">IF(AND(BR9="",BT9=""),"",SUM(BR9,BT9))</f>
        <v>103</v>
      </c>
      <c r="BX9" s="601" t="str">
        <f t="shared" ref="BX9:BX72" si="166">IF(AND(BP9="",BU9=""),"",SUM(BP9,BU9))</f>
        <v/>
      </c>
      <c r="BY9" s="597">
        <f t="shared" ref="BY9:BY72" si="167">IF(AND(BW9="",BX9=""),"",SUM(BW9:BX9))</f>
        <v>103</v>
      </c>
      <c r="BZ9" s="599">
        <f t="shared" ref="BZ9:BZ72" si="168">COUNTIF(BK9:BM9,"NA")*10</f>
        <v>0</v>
      </c>
      <c r="CA9" s="600">
        <f t="shared" ref="CA9:CA72" si="169">IF(AND(BP9="",BU9=""),(COUNTIF(BK9:BM9,"ML")*10+(COUNTIF(BQ9,"ML"))*BQ$6+(COUNTIF(BV9,"ML"))*BV$6),(COUNTIF(BK9:BM9,"ML")*10+(COUNTIF(BO9,"ML"))*BO$6+(COUNTIF(BP9,"ML"))*BP$6+(COUNTIF(BT9,"ML"))*BT$6))</f>
        <v>0</v>
      </c>
      <c r="CB9" s="600">
        <f t="shared" ref="CB9:CB72" si="170">IF(OR($D9="NSO",$D9=0,BW9=""),"",IF(AND(BP9="",BU9=""),BT$7,BT$6))</f>
        <v>100</v>
      </c>
      <c r="CC9" s="600" t="str">
        <f t="shared" ref="CC9:CC72" si="171">IF(OR($D9="NSO",$D9=0,BX9=""),"",IF(AND(BP9="",BU9=""),"",BX$6-(COUNTIF(BP9,"ML")*BP$6)-(COUNTIF(BU9,"ML")*BU$6)))</f>
        <v/>
      </c>
      <c r="CD9" s="600">
        <f t="shared" ref="CD9:CD72" si="172">IF(OR($D9="NSO",$D9=0,$D9=""),"",IF(AND(BP9="",BU9=""),BW$7-BZ9-CA9,BW$6-BZ9-CA9))</f>
        <v>200</v>
      </c>
      <c r="CE9" s="599" t="str">
        <f t="shared" ref="CE9:CE72" si="173">IF(AND(OR(BK9="ab",BK9="ml"),OR(BL9="ab",BL9="ml"),OR(BM9="ab",BM9="ml")),"AB",IF(AND(OR(BK9="ab",BK9="ml"),OR(BL9="ab",BL9="ml"),OR(BQ9="ab",BQ9="ml")),"AB",IF(AND(OR(BK9="ab",BK9="ml"),OR(BQ9="ab",BQ9="ml"),OR(BM9="ab",BM9="ml")),"AB",IF(AND(OR(BQ9="ab",BQ9="ml"),OR(BL9="ab",BL9="ml"),OR(BM9="ab",BM9="ml")),"AB",""))))</f>
        <v/>
      </c>
      <c r="CF9" s="600" t="str">
        <f t="shared" ref="CF9:CF72" si="174">IF(OR($D9="NSO",$D9=0,BV9=""),"",IF(OR(BU9="AB",BV9="AB",CE9="AB"),"AB",IF(BV9="ML","RE",IF(BV9="MLP","REP",IF(BU9&lt;36%*BU$6,"FP",IF(AND(BW9&gt;=36%*CD9,BT9&gt;=20%*CB9,BX9&gt;=SUM(CC9)*36%),"P",IF(AND(BW9&gt;=34%*CD9,CA9=0,BT9&gt;=20%*CB9,BX9&gt;=SUM(CC9)*36%),"G2",IF(AND(BW9&gt;=31%*CD9,CA9=0,BT9&gt;=20%*CB9,BX9&gt;=SUM(CC9)*36%),"G1",IF(AND(BW9&gt;=25%*CD9,BX9&gt;=SUM(CC9)*36%),"S","F")))))))))</f>
        <v>P</v>
      </c>
      <c r="CG9" s="599" t="str">
        <f t="shared" ref="CG9:CG72" si="175">IF(OR(CF9="REP",CF9="RE",CF9=0,CF9="",CF9="F",CF9="AB"),CF9,IF(AND(BY9&gt;=75%*(200-BZ9-CA9),CF9="P"),"D",IF(AND(BY9&gt;=60%*(200-BZ9-CA9),CF9="P"),"I",IF(AND(BY9&gt;=48%*(200-BZ9-CA9),CF9="P"),"II",IF(AND(BY9&gt;=36%*(200-BZ9-CA9),CF9="P"),"III",CF9)))))</f>
        <v>II</v>
      </c>
      <c r="CH9" s="596" t="str">
        <f>IF(details!AJ9="","",details!AJ9)</f>
        <v>a</v>
      </c>
      <c r="CI9" s="596">
        <f>IF(details!AK9="","",details!AK9)</f>
        <v>10</v>
      </c>
      <c r="CJ9" s="596">
        <f>IF(details!AL9="","",details!AL9)</f>
        <v>9</v>
      </c>
      <c r="CK9" s="596">
        <f>IF(details!AM9="","",details!AM9)</f>
        <v>9</v>
      </c>
      <c r="CL9" s="601">
        <f t="shared" ref="CL9:CL72" si="176">IF(AND(CI9="",CJ9="",CK9=""),"",SUM(CI9:CK9))</f>
        <v>28</v>
      </c>
      <c r="CM9" s="596">
        <f>IF(details!AN9="","",details!AN9)</f>
        <v>39</v>
      </c>
      <c r="CN9" s="596">
        <f>IF(details!AO9="","",details!AO9)</f>
        <v>16</v>
      </c>
      <c r="CO9" s="601">
        <f t="shared" ref="CO9:CO72" si="177">IF(AND(CM9="",CN9=""),"",IF(AND(CM9="ml",CN9="ml"),"ml",IF(AND(CM9="ml",CN9=""),"ml",IF(AND(CM9="AB",CN9="AB"),"AB",IF(AND(CM9="AB",CN9=""),"AB",SUM(CM9:CN9))))))</f>
        <v>55</v>
      </c>
      <c r="CP9" s="601">
        <f t="shared" ref="CP9:CP72" si="178">IF(AND(CL9="",CM9=""),"",SUM(CL9,CM9))</f>
        <v>67</v>
      </c>
      <c r="CQ9" s="601">
        <f t="shared" ref="CQ9:CQ72" si="179">IF(AND(CL9="",CO9=""),"",SUM(CL9,CO9))</f>
        <v>83</v>
      </c>
      <c r="CR9" s="596">
        <f>IF(details!AP9="","",details!AP9)</f>
        <v>45</v>
      </c>
      <c r="CS9" s="596">
        <f>IF(details!AQ9="","",details!AQ9)</f>
        <v>28</v>
      </c>
      <c r="CT9" s="601">
        <f t="shared" ref="CT9:CT72" si="180">IF(AND(CR9="",CS9=""),"",IF(OR(CR9="AB",CS9="AB"),"AB",IF(CR9="ML","ML",IF(AND(CR9&gt;=0,CS9="ML"),"MLP",SUM(CR9:CS9)))))</f>
        <v>73</v>
      </c>
      <c r="CU9" s="601">
        <f t="shared" ref="CU9:CU72" si="181">IF(AND(CP9="",CR9=""),"",SUM(CP9,CR9))</f>
        <v>112</v>
      </c>
      <c r="CV9" s="601">
        <f t="shared" ref="CV9:CV72" si="182">IF(AND(CN9="",CS9=""),"",SUM(CN9,CS9))</f>
        <v>44</v>
      </c>
      <c r="CW9" s="597">
        <f t="shared" ref="CW9:CW72" si="183">IF(AND(CU9="",CV9=""),"",SUM(CU9:CV9))</f>
        <v>156</v>
      </c>
      <c r="CX9" s="599">
        <f t="shared" ref="CX9:CX72" si="184">COUNTIF(CI9:CK9,"NA")*10</f>
        <v>0</v>
      </c>
      <c r="CY9" s="600">
        <f t="shared" ref="CY9:CY72" si="185">IF(AND(CN9="",CS9=""),(COUNTIF(CI9:CK9,"ML")*10+(COUNTIF(CO9,"ML"))*CO$6+(COUNTIF(CT9,"ML"))*CT$6),(COUNTIF(CI9:CK9,"ML")*10+(COUNTIF(CM9,"ML"))*CM$6+(COUNTIF(CN9,"ML"))*CN$6+(COUNTIF(CR9,"ML"))*CR$6))</f>
        <v>0</v>
      </c>
      <c r="CZ9" s="600">
        <f t="shared" ref="CZ9:CZ72" si="186">IF(OR($D9="NSO",$D9=0,CU9=""),"",IF(AND(CN9="",CS9=""),CR$7,CR$6))</f>
        <v>70</v>
      </c>
      <c r="DA9" s="600">
        <f t="shared" ref="DA9:DA72" si="187">IF(OR($D9="NSO",$D9=0,CV9=""),"",IF(AND(CN9="",CS9=""),"",CV$6-(COUNTIF(CN9,"ML")*CN$6)-(COUNTIF(CS9,"ML")*CS$6)))</f>
        <v>50</v>
      </c>
      <c r="DB9" s="600">
        <f t="shared" ref="DB9:DB72" si="188">IF(OR($D9="NSO",$D9=0,$D9=""),"",IF(AND(CN9="",CS9=""),CU$7-CX9-CY9,CU$6-CX9-CY9))</f>
        <v>150</v>
      </c>
      <c r="DC9" s="599" t="str">
        <f t="shared" ref="DC9:DC72" si="189">IF(AND(OR(CI9="ab",CI9="ml"),OR(CJ9="ab",CJ9="ml"),OR(CK9="ab",CK9="ml")),"AB",IF(AND(OR(CI9="ab",CI9="ml"),OR(CJ9="ab",CJ9="ml"),OR(CO9="ab",CO9="ml")),"AB",IF(AND(OR(CI9="ab",CI9="ml"),OR(CO9="ab",CO9="ml"),OR(CK9="ab",CK9="ml")),"AB",IF(AND(OR(CO9="ab",CO9="ml"),OR(CJ9="ab",CJ9="ml"),OR(CK9="ab",CK9="ml")),"AB",""))))</f>
        <v/>
      </c>
      <c r="DD9" s="600" t="str">
        <f t="shared" ref="DD9:DD72" si="190">IF(OR($D9="NSO",$D9=0,CT9=""),"",IF(OR(CS9="AB",CT9="AB",DC9="AB"),"AB",IF(CT9="ML","RE",IF(CT9="MLP","REP",IF(CS9&lt;36%*CS$6,"FP",IF(AND(CU9&gt;=36%*DB9,CR9&gt;=20%*CZ9,CV9&gt;=SUM(DA9)*36%),"P",IF(AND(CU9&gt;=34%*DB9,CY9=0,CR9&gt;=20%*CZ9,CV9&gt;=SUM(DA9)*36%),"G2",IF(AND(CU9&gt;=31%*DB9,CY9=0,CR9&gt;=20%*CZ9,CV9&gt;=SUM(DA9)*36%),"G1",IF(AND(CU9&gt;=25%*DB9,CV9&gt;=SUM(DA9)*36%),"S","F")))))))))</f>
        <v>P</v>
      </c>
      <c r="DE9" s="599" t="str">
        <f t="shared" ref="DE9:DE72" si="191">IF(OR(DD9="REP",DD9="RE",DD9=0,DD9="",DD9="F",DD9="AB"),DD9,IF(AND(CW9&gt;=75%*(200-CX9-CY9),DD9="P"),"D",IF(AND(CW9&gt;=60%*(200-CX9-CY9),DD9="P"),"I",IF(AND(CW9&gt;=48%*(200-CX9-CY9),DD9="P"),"II",IF(AND(CW9&gt;=36%*(200-CX9-CY9),DD9="P"),"III",DD9)))))</f>
        <v>D</v>
      </c>
      <c r="DF9" s="600">
        <f t="shared" ref="DF9:DF72" si="192">SUM(R9,S9,AF9,AG9,BB9,BC9,BZ9,CA9,CX9,CY9)</f>
        <v>0</v>
      </c>
      <c r="DG9" s="596">
        <f>IF(details!AR9="","",details!AR9)</f>
        <v>7</v>
      </c>
      <c r="DH9" s="596">
        <f>IF(details!AS9="","",details!AS9)</f>
        <v>9</v>
      </c>
      <c r="DI9" s="596">
        <f>IF(details!AT9="","",details!AT9)</f>
        <v>8</v>
      </c>
      <c r="DJ9" s="601">
        <f t="shared" ref="DJ9:DJ72" si="193">IF(AND(DG9="",DH9="",DI9=""),"",SUM(DG9:DI9))</f>
        <v>24</v>
      </c>
      <c r="DK9" s="596">
        <f>IF(details!AU9="","",details!AU9)</f>
        <v>37</v>
      </c>
      <c r="DL9" s="601">
        <f t="shared" ref="DL9:DL72" si="194">IF(AND(DJ9="",DK9=""),"",SUM(DJ9:DK9))</f>
        <v>61</v>
      </c>
      <c r="DM9" s="596">
        <f>IF(details!AV9="","",details!AV9)</f>
        <v>45</v>
      </c>
      <c r="DN9" s="603">
        <f t="shared" ref="DN9:DN72" si="195">IF(AND(DL9="",DM9=""),"",SUM(DL9:DM9))</f>
        <v>106</v>
      </c>
      <c r="DO9" s="599">
        <f t="shared" ref="DO9:DO72" si="196">COUNTIF(DG9:DI9,"NA")*10</f>
        <v>0</v>
      </c>
      <c r="DP9" s="599">
        <f t="shared" ref="DP9:DP72" si="197">(COUNTIF(DG9:DI9,"ML")*10)+(COUNTIF(DK9,"ML")*70)+(COUNTIF(DM9,"ML")*100)</f>
        <v>0</v>
      </c>
      <c r="DQ9" s="600">
        <f t="shared" ref="DQ9:DQ72" si="198">IF(OR($D9="NSO",$D9=0),"",IF(AND(DG9="",DH9="",DI9="",DK9="",DM9=""),"",IF(AND(DH9="",DI9="",DK9="",DM9=""),10-DO9-DP9,IF(AND(DI9="",DK9="",DM9=""),20-DO9-DP9,IF(AND(DI9="",DM9=""),90-DO9-DP9,IF(DM9="",100-DO9-DP9,200-DO9-DP9))))))</f>
        <v>200</v>
      </c>
      <c r="DR9" s="599" t="str">
        <f t="shared" ref="DR9:DR72" si="199">IF(AND(OR(DG9="ab",DG9="ml"),OR(DH9="ab",DH9="ml"),OR(DI9="ab",DI9="ml")),"AB",IF(AND(OR(DG9="ab",DG9="ml"),OR(DH9="ab",DH9="ml"),OR(DK9="ab",DK9="ml")),"AB",IF(AND(OR(DG9="ab",DG9="ml"),OR(DK9="ab",DK9="ml"),OR(DI9="ab",DI9="ml")),"AB",IF(AND(OR(DK9="ab",DK9="ml"),OR(DH9="ab",DH9="ml"),OR(DI9="ab",DI9="ml")),"AB",""))))</f>
        <v/>
      </c>
      <c r="DS9" s="599" t="str">
        <f t="shared" si="90"/>
        <v>C</v>
      </c>
      <c r="DT9" s="596">
        <f>IF(details!AW9="","",details!AW9)</f>
        <v>24</v>
      </c>
      <c r="DU9" s="596">
        <f>IF(details!AX9="","",details!AX9)</f>
        <v>26</v>
      </c>
      <c r="DV9" s="596">
        <f>IF(details!AY9="","",details!AY9)</f>
        <v>24</v>
      </c>
      <c r="DW9" s="603">
        <f t="shared" ref="DW9:DW72" si="200">IF(AND(DT9="",DU9="",DV9=""),"",SUM(DT9:DV9))</f>
        <v>74</v>
      </c>
      <c r="DX9" s="599">
        <f t="shared" ref="DX9:DX72" si="201">COUNTIF(DT9,"NA")*30</f>
        <v>0</v>
      </c>
      <c r="DY9" s="599">
        <f t="shared" ref="DY9:DY72" si="202">(COUNTIF(DT9,"ML")*30)+(COUNTIF(DU9,"ML")*30)+(COUNTIF(DV9,"ML")*40)</f>
        <v>0</v>
      </c>
      <c r="DZ9" s="600">
        <f t="shared" ref="DZ9:DZ72" si="203">IF(OR($D9="NSO",$D9=0),"",IF(AND(DT9="",DU9="",DV9=""),"",IF(AND(DU9="",DV9=""),30-DX9-DY9,IF(DV9="",60-DX9-DY9,100-DX9-DY9))))</f>
        <v>100</v>
      </c>
      <c r="EA9" s="599" t="str">
        <f t="shared" ref="EA9:EA72" si="204">IF(OR(DV9="ab",DV9="ml"),DV9,"")</f>
        <v/>
      </c>
      <c r="EB9" s="599" t="str">
        <f t="shared" si="91"/>
        <v>B</v>
      </c>
      <c r="EC9" s="599" t="str">
        <f t="shared" ref="EC9:EC72" si="205">W9</f>
        <v>I</v>
      </c>
      <c r="ED9" s="599" t="str">
        <f t="shared" ref="ED9:ED72" si="206">AK9</f>
        <v>III</v>
      </c>
      <c r="EE9" s="599" t="str">
        <f t="shared" ref="EE9:EE72" si="207">BI9</f>
        <v>II</v>
      </c>
      <c r="EF9" s="599" t="str">
        <f t="shared" ref="EF9:EF72" si="208">CG9</f>
        <v>II</v>
      </c>
      <c r="EG9" s="599" t="str">
        <f t="shared" ref="EG9:EG72" si="209">DE9</f>
        <v>D</v>
      </c>
      <c r="EH9" s="599">
        <f t="shared" ref="EH9:EH72" si="210">COUNTIF(EC9:EG9,"F")+COUNTIF(EC9:EG9,"AB")+COUNTIF(EE9:EG9,"FP")</f>
        <v>0</v>
      </c>
      <c r="EI9" s="599">
        <f t="shared" ref="EI9:EI72" si="211">COUNTIF(EC9:EG9,"S")</f>
        <v>0</v>
      </c>
      <c r="EJ9" s="599">
        <f t="shared" ref="EJ9:EJ72" si="212">COUNTIF(EC9:EG9,"G1")</f>
        <v>0</v>
      </c>
      <c r="EK9" s="599">
        <f t="shared" ref="EK9:EK72" si="213">COUNTIF(EC9:EG9,"G2")</f>
        <v>0</v>
      </c>
      <c r="EL9" s="599">
        <f t="shared" ref="EL9:EL72" si="214">COUNTIF(EC9:EG9,"RE")+COUNTIF(EC9:EG9,"REP")</f>
        <v>0</v>
      </c>
      <c r="EM9" s="599" t="str">
        <f t="shared" ref="EM9:EM72" si="215">IF(OR(DS9="AB",EB9="AB",DS9="FB",EB9="F"),"F",IF(OR(DS9="RE",EB9="RE"),"RE",""))</f>
        <v/>
      </c>
      <c r="EN9" s="599" t="str">
        <f t="shared" si="101"/>
        <v>mRrh.kZ</v>
      </c>
      <c r="EO9" s="606" t="str">
        <f>IF(details!CF9="","",details!CF9)</f>
        <v/>
      </c>
      <c r="EP9" s="607" t="str">
        <f>IF(details!CG9="","",details!CG9)</f>
        <v/>
      </c>
      <c r="EQ9" s="606" t="str">
        <f>IF(details!CJ9="","",details!CJ9)</f>
        <v/>
      </c>
      <c r="ER9" s="607" t="str">
        <f>IF(details!CK9="","",details!CK9)</f>
        <v/>
      </c>
      <c r="ES9" s="606" t="str">
        <f>IF(details!CN9="","",details!CN9)</f>
        <v/>
      </c>
      <c r="ET9" s="607" t="str">
        <f>IF(details!CO9="","",details!CO9)</f>
        <v/>
      </c>
      <c r="EU9" s="606" t="str">
        <f>IF(details!CR9="","",details!CR9)</f>
        <v/>
      </c>
      <c r="EV9" s="607" t="str">
        <f>IF(details!CS9="","",details!CS9)</f>
        <v/>
      </c>
      <c r="EW9" s="606" t="str">
        <f>IF(details!CV9="","",details!CV9)</f>
        <v/>
      </c>
      <c r="EX9" s="607" t="str">
        <f>IF(details!CW9="","",details!CW9)</f>
        <v/>
      </c>
      <c r="EY9" s="611" t="str">
        <f t="shared" ref="EY9:EY72" si="216">IF(OR(EW9=0,EX9=0,EW9="",EX9=""),"",EX9/EW9*100)</f>
        <v/>
      </c>
      <c r="EZ9" s="596" t="str">
        <f t="shared" ref="EZ9:EZ72" si="217">IF(AND(EN9="vuqRrh.kZ",(OR(EC9="G1",EC9="G2",EC9="S",EC9="RE"))),"F",IF(AND(EN9="iqu% ijh{kk",(OR(EC9="G1",EC9="G2",EC9="S"))),"S",IF(AND(EN9="iwjd",(OR(EC9="G1",EC9="G2"))),"S",IF(AND(EN9="lk- mRrh.kZ",(OR(EC9="G1",EC9="G2"))),"G",EC9))))</f>
        <v>I</v>
      </c>
      <c r="FA9" s="596" t="str">
        <f t="shared" ref="FA9:FA72" si="218">IF(EZ9="G",",+","")</f>
        <v/>
      </c>
      <c r="FB9" s="612" t="str">
        <f t="shared" si="102"/>
        <v/>
      </c>
      <c r="FC9" s="596" t="str">
        <f t="shared" ref="FC9:FC72" si="219">IF(AND(EN9="vuqRrh.kZ",(OR(ED9="G1",ED9="G2",ED9="S",ED9="RE"))),"F",IF(AND(EN9="iqu% ijh{kk",(OR(ED9="G1",ED9="G2",ED9="S"))),"S",IF(AND(EN9="iwjd",(OR(ED9="G1",ED9="G2"))),"S",IF(AND(EN9="lk- mRrh.kZ",(OR(ED9="G1",ED9="G2"))),"G",ED9))))</f>
        <v>III</v>
      </c>
      <c r="FD9" s="613" t="str">
        <f t="shared" ref="FD9:FD72" si="220">IF(FC9="G",",+","")</f>
        <v/>
      </c>
      <c r="FE9" s="612" t="str">
        <f t="shared" si="103"/>
        <v/>
      </c>
      <c r="FF9" s="614" t="str">
        <f t="shared" ref="FF9:FF72" si="221">IF(AND(EN9="vuqRrh.kZ",(OR(EE9="G1",EE9="G2",EE9="S",EE9="RE"))),"F",IF(AND(EN9="iqu% ijh{kk",(OR(EE9="G1",EE9="G2",EE9="S"))),"S",IF(AND(EN9="iwjd",(OR(EE9="G1",EE9="G2"))),"S",IF(AND(EN9="lk- mRrh.kZ",(OR(EE9="G1",EE9="G2"))),"G",EE9))))</f>
        <v>II</v>
      </c>
      <c r="FG9" s="596" t="str">
        <f t="shared" si="104"/>
        <v>II</v>
      </c>
      <c r="FH9" s="596" t="str">
        <f t="shared" si="105"/>
        <v/>
      </c>
      <c r="FI9" s="596" t="str">
        <f t="shared" si="106"/>
        <v/>
      </c>
      <c r="FJ9" s="596" t="str">
        <f t="shared" si="107"/>
        <v/>
      </c>
      <c r="FK9" s="596" t="str">
        <f t="shared" ref="FK9:FK72" si="222">IF(FF9="G",",+","")</f>
        <v/>
      </c>
      <c r="FL9" s="615" t="str">
        <f t="shared" si="108"/>
        <v/>
      </c>
      <c r="FM9" s="614" t="str">
        <f t="shared" ref="FM9:FM72" si="223">IF(AND(EN9="vuqRrh.kZ",(OR(EF9="G1",EF9="G2",EF9="S",EF9="RE",))),"F",IF(AND(EN9="iqu% ijh{kk",(OR(EF9="G1",EF9="G2",EF9="S"))),"S",IF(AND(EN9="iwjd",(OR(EF9="G1",EF9="G2"))),"S",IF(AND(EN9="lk- mRrh.kZ",(OR(EF9="G1",EF9="G2"))),"G",EF9))))</f>
        <v>II</v>
      </c>
      <c r="FN9" s="596" t="str">
        <f t="shared" si="109"/>
        <v>II</v>
      </c>
      <c r="FO9" s="596" t="str">
        <f t="shared" si="110"/>
        <v/>
      </c>
      <c r="FP9" s="596" t="str">
        <f t="shared" si="111"/>
        <v/>
      </c>
      <c r="FQ9" s="596" t="str">
        <f t="shared" si="112"/>
        <v/>
      </c>
      <c r="FR9" s="596" t="str">
        <f t="shared" ref="FR9:FR72" si="224">IF(FM9="G",",+","")</f>
        <v/>
      </c>
      <c r="FS9" s="615" t="str">
        <f t="shared" si="113"/>
        <v/>
      </c>
      <c r="FT9" s="614" t="str">
        <f t="shared" ref="FT9:FT72" si="225">IF(AND(EN9="vuqRrh.kZ",(OR(EG9="G1",EG9="G2",EG9="S",EG9="RE"))),"F",IF(AND(EN9="iqu% ijh{kk",(OR(EG9="G1",EG9="G2",EG9="S"))),"S",IF(AND(EN9="iwjd",(OR(EG9="G1",EG9="G2"))),"S",IF(AND(EN9="lk- mRrh.kZ",(OR(EG9="G1",EG9="G2"))),"G",EG9))))</f>
        <v>D</v>
      </c>
      <c r="FU9" s="596" t="str">
        <f t="shared" si="114"/>
        <v>D</v>
      </c>
      <c r="FV9" s="596" t="str">
        <f t="shared" si="115"/>
        <v/>
      </c>
      <c r="FW9" s="596" t="str">
        <f t="shared" si="116"/>
        <v/>
      </c>
      <c r="FX9" s="596" t="str">
        <f t="shared" si="117"/>
        <v/>
      </c>
      <c r="FY9" s="596" t="str">
        <f t="shared" ref="FY9:FY72" si="226">IF(FT9="G",",+","")</f>
        <v/>
      </c>
      <c r="FZ9" s="615" t="str">
        <f t="shared" si="118"/>
        <v/>
      </c>
      <c r="GA9" s="596" t="str">
        <f t="shared" ref="GA9:GA72" si="227">IF(AND(EN9="vuqRrh.kZ",DS9="RE"),"F",DS9)</f>
        <v>C</v>
      </c>
      <c r="GB9" s="596" t="str">
        <f t="shared" ref="GB9:GB72" si="228">IF(AND(EN9="vuqRrh.kZ",EB9="RE"),"F",EB9)</f>
        <v>B</v>
      </c>
      <c r="GC9" s="177" t="str">
        <f t="shared" ref="GC9:GC72" si="229">CONCATENATE(IF(EZ9="F",$EZ$5,"")," ",IF(FC9="F",$FC$5,"")," ",IF(FG9="F",$FG$5,IF(FH9="F",$FH$5,IF(FI9="F",$FI$5,IF(FJ9="F",$FJ$5,""))))," ",IF(FN9="F",$FN$5,IF(FO9="F",$FO$5,IF(FP9="F",$FP$5,IF(FQ9="F",$FQ$5,""))))," ",IF(FU9="F",$FU$5,IF(FV9="F",$FV$5,IF(FW9="F",$FW$5,IF(FX9="F",$FX$5,"")))))</f>
        <v xml:space="preserve">    </v>
      </c>
      <c r="GD9" s="177" t="str">
        <f t="shared" ref="GD9:GD72" si="230">CONCATENATE(IF(EZ9="S",$EZ$5,"")," ",IF(FC9="S",$FC$5,"")," ",IF(FG9="S",$FG$5,IF(FH9="S",$FH$5,IF(FI9="S",$FI$5,IF(FJ9="S",$FJ$5,""))))," ",IF(FN9="S",$FN$5,IF(FO9="S",$FO$5,IF(FP9="S",$FP$5,IF(FQ9="S",$FQ$5,""))))," ",IF(FU9="S",$FU$5,IF(FV9="S",$FV$5,IF(FW9="S",$FW$5,IF(FX9="S",$FX$5,"")))))</f>
        <v xml:space="preserve">    </v>
      </c>
      <c r="GE9" s="177" t="str">
        <f t="shared" ref="GE9:GE72" si="231">CONCATENATE(IF(EZ9="G",$EZ$5,"")," ",IF(FC9="G",$FC$5,"")," ",IF(FG9="G",$FG$5,IF(FH9="G",$FH$5,IF(FI9="G",$FI$5,IF(FJ9="G",$FJ$5,""))))," ",IF(FN9="G",$FN$5,IF(FO9="G",$FO$5,IF(FP9="G",$FP$5,IF(FQ9="G",$FQ$5,""))))," ",IF(FU9="G",$FU$5,IF(FV9="G",$FV$5,IF(FW9="G",$FW$5,IF(FX9="G",$FX$5,"")))))</f>
        <v xml:space="preserve">    </v>
      </c>
      <c r="GF9" s="177" t="str">
        <f t="shared" ref="GF9:GF72" si="232">CONCATENATE(IF(EZ9="RE",$EZ$5,"")," ",IF(FC9="RE",$FC$5,"")," ",IF(OR(FG9="RE",FG9="REP"),$FG$5,IF(OR(FH9="RE",FH9="REP"),$FH$5,IF(OR(FI9="RE",FI9="REP"),$FI$5,IF(OR(FJ9="RE",FJ9="REP"),$FJ$5,""))))," ",IF(OR(FN9="RE",FN9="REP"),$FN$5,IF(OR(FO9="RE",FO9="REP"),$FO$5,IF(OR(FP9="RE",FP9="REP"),$FP$5,IF(OR(FQ9="RE",FQ9="REP"),$FQ$5,""))))," ",IF(OR(FU9="RE",FU9="REP"),$FU$5,IF(OR(FV9="RE",FV9="REP"),$FV$5,IF(OR(FW9="RE",FW9="REP"),$FW$5,IF(OR(FX9="RE",FX9="REP"),$FX$5,""))))," ",IF(GA9="RE",$GA$5," ")," ",IF(GB9="RE",$GB$5," "),"",)</f>
        <v xml:space="preserve">        </v>
      </c>
      <c r="GG9" s="177" t="str">
        <f t="shared" si="120"/>
        <v xml:space="preserve">    fgUnh lkfgR;</v>
      </c>
      <c r="GH9" s="177" t="str">
        <f t="shared" ref="GH9:GH39" si="233">IF(D9="NSO","uke i`Fkd",IF(AND(OR(EN9="mRrh.kZ",EN9="lk- mRrh.kZ",EN9="iqu% ijh{kk"),EM9="F"),"vuqRrh.kZ",IF(AND(OR(EN9="mRrh.kZ",EN9="lk- mRrh.kZ"),EM9="RE"),"iqu% ijh{kk",EN9)))</f>
        <v>mRrh.kZ</v>
      </c>
      <c r="GI9" s="39">
        <f t="shared" si="121"/>
        <v>611</v>
      </c>
      <c r="GJ9" s="41">
        <f t="shared" si="122"/>
        <v>61.1</v>
      </c>
      <c r="GK9" s="188" t="str">
        <f t="shared" si="123"/>
        <v>I</v>
      </c>
      <c r="GL9" s="165">
        <f t="shared" si="124"/>
        <v>61.1</v>
      </c>
      <c r="GM9" s="434">
        <f t="shared" ref="GM9:GM72" si="234">IF(GL9="","",SUMPRODUCT((GL9&lt;GL$8:GL$107)/COUNTIF(GL$8:GL$107,GL$8:GL$107)))</f>
        <v>1.0000000000000011</v>
      </c>
      <c r="GN9" s="177" t="str">
        <f>IF(OR(GH9="iwjd",GH9="iqu% ijh{kk"),'result subject-wise'!AR9,GH9)</f>
        <v>mRrh.kZ</v>
      </c>
      <c r="GO9" s="346" t="str">
        <f t="shared" si="125"/>
        <v/>
      </c>
      <c r="GP9" s="172">
        <f t="shared" si="126"/>
        <v>61.1</v>
      </c>
      <c r="GQ9" s="620" t="str">
        <f t="shared" ref="GQ9:GQ72" si="235">IF(GP9="","",IF(AND(GP9&gt;=60,(GN9="mRrh.kZ")),"I",IF(AND(GP9&gt;=60,(GN9="lk- mRrh.kZ")),"I",IF(AND(GP9&gt;=48,(GN9="mRrh.kZ")),"II",IF(AND(GP9&gt;=48,(GN9="lk- mRrh.kZ")),"II",IF(AND(GP9&gt;=36,(GN9="mRrh.kZ")),"III",IF(AND(GP9&gt;=36,(GN9="lk- mRrh.kZ")),"III",GH9)))))))</f>
        <v>I</v>
      </c>
      <c r="GR9" s="189"/>
      <c r="GS9" s="344"/>
      <c r="GT9" s="351" t="str">
        <f>'full report'!V44</f>
        <v/>
      </c>
      <c r="GU9" s="164"/>
      <c r="GV9" s="90" t="str">
        <f>J110</f>
        <v>Jherh lqeuyrk 'kekZ</v>
      </c>
      <c r="GW9" s="273" t="str">
        <f>J109</f>
        <v>vfuok;Z fgUnh</v>
      </c>
      <c r="GX9" s="49">
        <f>J111</f>
        <v>7</v>
      </c>
      <c r="GY9" s="49">
        <f>P113</f>
        <v>6</v>
      </c>
      <c r="GZ9" s="50">
        <f>J114</f>
        <v>85.714285714285708</v>
      </c>
      <c r="HA9" s="314">
        <f>J113</f>
        <v>0</v>
      </c>
      <c r="HB9" s="314">
        <f>K113</f>
        <v>3</v>
      </c>
      <c r="HC9" s="49">
        <f>L113</f>
        <v>3</v>
      </c>
      <c r="HD9" s="314">
        <f>N113</f>
        <v>0</v>
      </c>
      <c r="HE9" s="49">
        <f>J115</f>
        <v>0</v>
      </c>
      <c r="HF9" s="314">
        <f>J116</f>
        <v>1</v>
      </c>
      <c r="HG9" s="314">
        <f>J118</f>
        <v>1</v>
      </c>
      <c r="HH9" s="314">
        <f>J119</f>
        <v>1</v>
      </c>
      <c r="HI9" s="979">
        <f>COUNTIF(D8:D107,"nso")</f>
        <v>1</v>
      </c>
      <c r="HJ9" s="91">
        <f>GY9+HE9+HF9++HG9+HH9+HI9</f>
        <v>10</v>
      </c>
      <c r="HL9" s="400" t="s">
        <v>363</v>
      </c>
      <c r="HM9" s="395">
        <f>COUNTIF(GK8:GK107,"I")</f>
        <v>1</v>
      </c>
      <c r="HN9" s="421">
        <f>'result subject-wise'!F111</f>
        <v>0</v>
      </c>
      <c r="HO9" s="399">
        <f>HM9+HN9</f>
        <v>1</v>
      </c>
    </row>
    <row r="10" spans="1:223" s="5" customFormat="1" ht="13" customHeight="1">
      <c r="A10" s="595">
        <f>IF(details!A10="","",details!A10)</f>
        <v>3</v>
      </c>
      <c r="B10" s="596" t="str">
        <f>IF(details!B10="","",details!B10)</f>
        <v/>
      </c>
      <c r="C10" s="596" t="str">
        <f>IF(details!C10="","",details!C10)</f>
        <v>G</v>
      </c>
      <c r="D10" s="597" t="str">
        <f>IF(details!D10="","",details!D10)</f>
        <v>11203</v>
      </c>
      <c r="E10" s="596">
        <f>IF(details!E10="","",details!E10)</f>
        <v>10354</v>
      </c>
      <c r="F10" s="598">
        <f>IF(details!F10="","",details!F10)</f>
        <v>36363</v>
      </c>
      <c r="G10" s="302" t="str">
        <f>IF(details!G10="","",details!G10)</f>
        <v>v003</v>
      </c>
      <c r="H10" s="302" t="str">
        <f>IF(details!H10="","",details!H10)</f>
        <v>c003</v>
      </c>
      <c r="I10" s="302" t="str">
        <f>IF(details!I10="","",details!I10)</f>
        <v>l003</v>
      </c>
      <c r="J10" s="596">
        <f>IF(details!J10="","",details!J10)</f>
        <v>8</v>
      </c>
      <c r="K10" s="596">
        <f>IF(details!K10="","",details!K10)</f>
        <v>9</v>
      </c>
      <c r="L10" s="596">
        <f>IF(details!L10="","",details!L10)</f>
        <v>7</v>
      </c>
      <c r="M10" s="601">
        <f t="shared" si="127"/>
        <v>24</v>
      </c>
      <c r="N10" s="596">
        <f>IF(details!M10="","",details!M10)</f>
        <v>48</v>
      </c>
      <c r="O10" s="601">
        <f t="shared" si="128"/>
        <v>72</v>
      </c>
      <c r="P10" s="596">
        <f>IF(details!N10="","",details!N10)</f>
        <v>58</v>
      </c>
      <c r="Q10" s="603">
        <f t="shared" si="129"/>
        <v>130</v>
      </c>
      <c r="R10" s="599">
        <f t="shared" si="130"/>
        <v>0</v>
      </c>
      <c r="S10" s="599">
        <f t="shared" si="131"/>
        <v>0</v>
      </c>
      <c r="T10" s="600">
        <f t="shared" si="132"/>
        <v>200</v>
      </c>
      <c r="U10" s="599" t="str">
        <f t="shared" si="133"/>
        <v/>
      </c>
      <c r="V10" s="599" t="str">
        <f t="shared" si="134"/>
        <v>P</v>
      </c>
      <c r="W10" s="599" t="str">
        <f t="shared" si="135"/>
        <v>I</v>
      </c>
      <c r="X10" s="596">
        <f>IF(details!O10="","",details!O10)</f>
        <v>8</v>
      </c>
      <c r="Y10" s="596">
        <f>IF(details!P10="","",details!P10)</f>
        <v>1</v>
      </c>
      <c r="Z10" s="596">
        <f>IF(details!Q10="","",details!Q10)</f>
        <v>5</v>
      </c>
      <c r="AA10" s="601">
        <f t="shared" si="136"/>
        <v>14</v>
      </c>
      <c r="AB10" s="596">
        <f>IF(details!R10="","",details!R10)</f>
        <v>27</v>
      </c>
      <c r="AC10" s="601">
        <f t="shared" si="137"/>
        <v>41</v>
      </c>
      <c r="AD10" s="596">
        <f>IF(details!S10="","",details!S10)</f>
        <v>38</v>
      </c>
      <c r="AE10" s="603">
        <f t="shared" si="138"/>
        <v>79</v>
      </c>
      <c r="AF10" s="599">
        <f t="shared" si="139"/>
        <v>0</v>
      </c>
      <c r="AG10" s="599">
        <f t="shared" si="140"/>
        <v>0</v>
      </c>
      <c r="AH10" s="600">
        <f t="shared" si="141"/>
        <v>200</v>
      </c>
      <c r="AI10" s="599" t="str">
        <f t="shared" si="142"/>
        <v/>
      </c>
      <c r="AJ10" s="599" t="str">
        <f t="shared" si="143"/>
        <v>P</v>
      </c>
      <c r="AK10" s="599" t="str">
        <f t="shared" si="50"/>
        <v>III</v>
      </c>
      <c r="AL10" s="596" t="str">
        <f>IF(details!T10="","",details!T10)</f>
        <v>a</v>
      </c>
      <c r="AM10" s="596">
        <f>IF(details!U10="","",details!U10)</f>
        <v>5</v>
      </c>
      <c r="AN10" s="596">
        <f>IF(details!V10="","",details!V10)</f>
        <v>4</v>
      </c>
      <c r="AO10" s="596">
        <f>IF(details!W10="","",details!W10)</f>
        <v>8</v>
      </c>
      <c r="AP10" s="601">
        <f t="shared" si="144"/>
        <v>17</v>
      </c>
      <c r="AQ10" s="596">
        <f>IF(details!X10="","",details!X10)</f>
        <v>26</v>
      </c>
      <c r="AR10" s="596" t="str">
        <f>IF(details!Y10="","",details!Y10)</f>
        <v/>
      </c>
      <c r="AS10" s="601">
        <f t="shared" si="145"/>
        <v>26</v>
      </c>
      <c r="AT10" s="601">
        <f t="shared" si="146"/>
        <v>43</v>
      </c>
      <c r="AU10" s="601">
        <f t="shared" si="147"/>
        <v>43</v>
      </c>
      <c r="AV10" s="596">
        <f>IF(details!Z10="","",details!Z10)</f>
        <v>35</v>
      </c>
      <c r="AW10" s="596" t="str">
        <f>IF(details!AA10="","",details!AA10)</f>
        <v/>
      </c>
      <c r="AX10" s="601">
        <f t="shared" si="148"/>
        <v>35</v>
      </c>
      <c r="AY10" s="601">
        <f t="shared" si="149"/>
        <v>78</v>
      </c>
      <c r="AZ10" s="601" t="str">
        <f t="shared" si="150"/>
        <v/>
      </c>
      <c r="BA10" s="597">
        <f t="shared" si="151"/>
        <v>78</v>
      </c>
      <c r="BB10" s="599">
        <f t="shared" si="152"/>
        <v>0</v>
      </c>
      <c r="BC10" s="600">
        <f t="shared" si="153"/>
        <v>0</v>
      </c>
      <c r="BD10" s="600">
        <f t="shared" si="154"/>
        <v>100</v>
      </c>
      <c r="BE10" s="600" t="str">
        <f t="shared" si="155"/>
        <v/>
      </c>
      <c r="BF10" s="600">
        <f t="shared" si="156"/>
        <v>200</v>
      </c>
      <c r="BG10" s="599" t="str">
        <f t="shared" si="157"/>
        <v/>
      </c>
      <c r="BH10" s="600" t="str">
        <f t="shared" si="158"/>
        <v>P</v>
      </c>
      <c r="BI10" s="599" t="str">
        <f t="shared" si="159"/>
        <v>III</v>
      </c>
      <c r="BJ10" s="596" t="str">
        <f>IF(details!AB10="","",details!AB10)</f>
        <v>a</v>
      </c>
      <c r="BK10" s="596">
        <f>IF(details!AC10="","",details!AC10)</f>
        <v>4</v>
      </c>
      <c r="BL10" s="596">
        <f>IF(details!AD10="","",details!AD10)</f>
        <v>7</v>
      </c>
      <c r="BM10" s="596">
        <f>IF(details!AE10="","",details!AE10)</f>
        <v>8</v>
      </c>
      <c r="BN10" s="601">
        <f t="shared" si="160"/>
        <v>19</v>
      </c>
      <c r="BO10" s="596">
        <f>IF(details!AF10="","",details!AF10)</f>
        <v>30</v>
      </c>
      <c r="BP10" s="596" t="str">
        <f>IF(details!AG10="","",details!AG10)</f>
        <v/>
      </c>
      <c r="BQ10" s="601">
        <f t="shared" si="161"/>
        <v>30</v>
      </c>
      <c r="BR10" s="601">
        <f t="shared" si="162"/>
        <v>49</v>
      </c>
      <c r="BS10" s="601">
        <f t="shared" si="163"/>
        <v>49</v>
      </c>
      <c r="BT10" s="596">
        <f>IF(details!AH10="","",details!AH10)</f>
        <v>33</v>
      </c>
      <c r="BU10" s="596" t="str">
        <f>IF(details!AI10="","",details!AI10)</f>
        <v/>
      </c>
      <c r="BV10" s="601">
        <f t="shared" si="164"/>
        <v>33</v>
      </c>
      <c r="BW10" s="601">
        <f t="shared" si="165"/>
        <v>82</v>
      </c>
      <c r="BX10" s="601" t="str">
        <f t="shared" si="166"/>
        <v/>
      </c>
      <c r="BY10" s="597">
        <f t="shared" si="167"/>
        <v>82</v>
      </c>
      <c r="BZ10" s="599">
        <f t="shared" si="168"/>
        <v>0</v>
      </c>
      <c r="CA10" s="600">
        <f t="shared" si="169"/>
        <v>0</v>
      </c>
      <c r="CB10" s="600">
        <f t="shared" si="170"/>
        <v>100</v>
      </c>
      <c r="CC10" s="600" t="str">
        <f t="shared" si="171"/>
        <v/>
      </c>
      <c r="CD10" s="600">
        <f t="shared" si="172"/>
        <v>200</v>
      </c>
      <c r="CE10" s="599" t="str">
        <f t="shared" si="173"/>
        <v/>
      </c>
      <c r="CF10" s="600" t="str">
        <f t="shared" si="174"/>
        <v>P</v>
      </c>
      <c r="CG10" s="599" t="str">
        <f t="shared" si="175"/>
        <v>III</v>
      </c>
      <c r="CH10" s="596" t="str">
        <f>IF(details!AJ10="","",details!AJ10)</f>
        <v>a</v>
      </c>
      <c r="CI10" s="596">
        <f>IF(details!AK10="","",details!AK10)</f>
        <v>9</v>
      </c>
      <c r="CJ10" s="596">
        <f>IF(details!AL10="","",details!AL10)</f>
        <v>10</v>
      </c>
      <c r="CK10" s="596">
        <f>IF(details!AM10="","",details!AM10)</f>
        <v>7</v>
      </c>
      <c r="CL10" s="601">
        <f t="shared" si="176"/>
        <v>26</v>
      </c>
      <c r="CM10" s="596">
        <f>IF(details!AN10="","",details!AN10)</f>
        <v>31</v>
      </c>
      <c r="CN10" s="596">
        <f>IF(details!AO10="","",details!AO10)</f>
        <v>16</v>
      </c>
      <c r="CO10" s="601">
        <f t="shared" si="177"/>
        <v>47</v>
      </c>
      <c r="CP10" s="601">
        <f t="shared" si="178"/>
        <v>57</v>
      </c>
      <c r="CQ10" s="601">
        <f t="shared" si="179"/>
        <v>73</v>
      </c>
      <c r="CR10" s="596">
        <f>IF(details!AP10="","",details!AP10)</f>
        <v>48</v>
      </c>
      <c r="CS10" s="596">
        <f>IF(details!AQ10="","",details!AQ10)</f>
        <v>28</v>
      </c>
      <c r="CT10" s="601">
        <f t="shared" si="180"/>
        <v>76</v>
      </c>
      <c r="CU10" s="601">
        <f t="shared" si="181"/>
        <v>105</v>
      </c>
      <c r="CV10" s="601">
        <f t="shared" si="182"/>
        <v>44</v>
      </c>
      <c r="CW10" s="597">
        <f t="shared" si="183"/>
        <v>149</v>
      </c>
      <c r="CX10" s="599">
        <f t="shared" si="184"/>
        <v>0</v>
      </c>
      <c r="CY10" s="600">
        <f t="shared" si="185"/>
        <v>0</v>
      </c>
      <c r="CZ10" s="600">
        <f t="shared" si="186"/>
        <v>70</v>
      </c>
      <c r="DA10" s="600">
        <f t="shared" si="187"/>
        <v>50</v>
      </c>
      <c r="DB10" s="600">
        <f t="shared" si="188"/>
        <v>150</v>
      </c>
      <c r="DC10" s="599" t="str">
        <f t="shared" si="189"/>
        <v/>
      </c>
      <c r="DD10" s="600" t="str">
        <f t="shared" si="190"/>
        <v>P</v>
      </c>
      <c r="DE10" s="599" t="str">
        <f t="shared" si="191"/>
        <v>I</v>
      </c>
      <c r="DF10" s="600">
        <f t="shared" si="192"/>
        <v>0</v>
      </c>
      <c r="DG10" s="596">
        <f>IF(details!AR10="","",details!AR10)</f>
        <v>9</v>
      </c>
      <c r="DH10" s="596">
        <f>IF(details!AS10="","",details!AS10)</f>
        <v>9</v>
      </c>
      <c r="DI10" s="596">
        <f>IF(details!AT10="","",details!AT10)</f>
        <v>6</v>
      </c>
      <c r="DJ10" s="601">
        <f t="shared" si="193"/>
        <v>24</v>
      </c>
      <c r="DK10" s="596">
        <f>IF(details!AU10="","",details!AU10)</f>
        <v>35</v>
      </c>
      <c r="DL10" s="601">
        <f t="shared" si="194"/>
        <v>59</v>
      </c>
      <c r="DM10" s="596">
        <f>IF(details!AV10="","",details!AV10)</f>
        <v>35</v>
      </c>
      <c r="DN10" s="603">
        <f t="shared" si="195"/>
        <v>94</v>
      </c>
      <c r="DO10" s="599">
        <f t="shared" si="196"/>
        <v>0</v>
      </c>
      <c r="DP10" s="599">
        <f t="shared" si="197"/>
        <v>0</v>
      </c>
      <c r="DQ10" s="600">
        <f t="shared" si="198"/>
        <v>200</v>
      </c>
      <c r="DR10" s="599" t="str">
        <f t="shared" si="199"/>
        <v/>
      </c>
      <c r="DS10" s="599" t="str">
        <f t="shared" si="90"/>
        <v>C</v>
      </c>
      <c r="DT10" s="596">
        <f>IF(details!AW10="","",details!AW10)</f>
        <v>24</v>
      </c>
      <c r="DU10" s="596">
        <f>IF(details!AX10="","",details!AX10)</f>
        <v>27</v>
      </c>
      <c r="DV10" s="596">
        <f>IF(details!AY10="","",details!AY10)</f>
        <v>27</v>
      </c>
      <c r="DW10" s="603">
        <f t="shared" si="200"/>
        <v>78</v>
      </c>
      <c r="DX10" s="599">
        <f t="shared" si="201"/>
        <v>0</v>
      </c>
      <c r="DY10" s="599">
        <f t="shared" si="202"/>
        <v>0</v>
      </c>
      <c r="DZ10" s="600">
        <f t="shared" si="203"/>
        <v>100</v>
      </c>
      <c r="EA10" s="599" t="str">
        <f t="shared" si="204"/>
        <v/>
      </c>
      <c r="EB10" s="599" t="str">
        <f t="shared" si="91"/>
        <v>B</v>
      </c>
      <c r="EC10" s="599" t="str">
        <f t="shared" si="205"/>
        <v>I</v>
      </c>
      <c r="ED10" s="599" t="str">
        <f t="shared" si="206"/>
        <v>III</v>
      </c>
      <c r="EE10" s="599" t="str">
        <f t="shared" si="207"/>
        <v>III</v>
      </c>
      <c r="EF10" s="599" t="str">
        <f t="shared" si="208"/>
        <v>III</v>
      </c>
      <c r="EG10" s="599" t="str">
        <f t="shared" si="209"/>
        <v>I</v>
      </c>
      <c r="EH10" s="599">
        <f t="shared" si="210"/>
        <v>0</v>
      </c>
      <c r="EI10" s="599">
        <f t="shared" si="211"/>
        <v>0</v>
      </c>
      <c r="EJ10" s="599">
        <f t="shared" si="212"/>
        <v>0</v>
      </c>
      <c r="EK10" s="599">
        <f t="shared" si="213"/>
        <v>0</v>
      </c>
      <c r="EL10" s="599">
        <f t="shared" si="214"/>
        <v>0</v>
      </c>
      <c r="EM10" s="599" t="str">
        <f t="shared" si="215"/>
        <v/>
      </c>
      <c r="EN10" s="599" t="str">
        <f t="shared" si="101"/>
        <v>mRrh.kZ</v>
      </c>
      <c r="EO10" s="606" t="str">
        <f>IF(details!CF10="","",details!CF10)</f>
        <v/>
      </c>
      <c r="EP10" s="607" t="str">
        <f>IF(details!CG10="","",details!CG10)</f>
        <v/>
      </c>
      <c r="EQ10" s="606" t="str">
        <f>IF(details!CJ10="","",details!CJ10)</f>
        <v/>
      </c>
      <c r="ER10" s="607" t="str">
        <f>IF(details!CK10="","",details!CK10)</f>
        <v/>
      </c>
      <c r="ES10" s="606" t="str">
        <f>IF(details!CN10="","",details!CN10)</f>
        <v/>
      </c>
      <c r="ET10" s="607" t="str">
        <f>IF(details!CO10="","",details!CO10)</f>
        <v/>
      </c>
      <c r="EU10" s="606" t="str">
        <f>IF(details!CR10="","",details!CR10)</f>
        <v/>
      </c>
      <c r="EV10" s="607" t="str">
        <f>IF(details!CS10="","",details!CS10)</f>
        <v/>
      </c>
      <c r="EW10" s="606" t="str">
        <f>IF(details!CV10="","",details!CV10)</f>
        <v/>
      </c>
      <c r="EX10" s="607" t="str">
        <f>IF(details!CW10="","",details!CW10)</f>
        <v/>
      </c>
      <c r="EY10" s="611" t="str">
        <f t="shared" si="216"/>
        <v/>
      </c>
      <c r="EZ10" s="596" t="str">
        <f t="shared" si="217"/>
        <v>I</v>
      </c>
      <c r="FA10" s="596" t="str">
        <f t="shared" si="218"/>
        <v/>
      </c>
      <c r="FB10" s="612" t="str">
        <f t="shared" si="102"/>
        <v/>
      </c>
      <c r="FC10" s="596" t="str">
        <f t="shared" si="219"/>
        <v>III</v>
      </c>
      <c r="FD10" s="613" t="str">
        <f t="shared" si="220"/>
        <v/>
      </c>
      <c r="FE10" s="612" t="str">
        <f t="shared" si="103"/>
        <v/>
      </c>
      <c r="FF10" s="614" t="str">
        <f t="shared" si="221"/>
        <v>III</v>
      </c>
      <c r="FG10" s="596" t="str">
        <f t="shared" si="104"/>
        <v>III</v>
      </c>
      <c r="FH10" s="596" t="str">
        <f t="shared" si="105"/>
        <v/>
      </c>
      <c r="FI10" s="596" t="str">
        <f t="shared" si="106"/>
        <v/>
      </c>
      <c r="FJ10" s="596" t="str">
        <f t="shared" si="107"/>
        <v/>
      </c>
      <c r="FK10" s="596" t="str">
        <f t="shared" si="222"/>
        <v/>
      </c>
      <c r="FL10" s="615" t="str">
        <f t="shared" si="108"/>
        <v/>
      </c>
      <c r="FM10" s="614" t="str">
        <f t="shared" si="223"/>
        <v>III</v>
      </c>
      <c r="FN10" s="596" t="str">
        <f t="shared" si="109"/>
        <v>III</v>
      </c>
      <c r="FO10" s="596" t="str">
        <f t="shared" si="110"/>
        <v/>
      </c>
      <c r="FP10" s="596" t="str">
        <f t="shared" si="111"/>
        <v/>
      </c>
      <c r="FQ10" s="596" t="str">
        <f t="shared" si="112"/>
        <v/>
      </c>
      <c r="FR10" s="596" t="str">
        <f t="shared" si="224"/>
        <v/>
      </c>
      <c r="FS10" s="615" t="str">
        <f t="shared" si="113"/>
        <v/>
      </c>
      <c r="FT10" s="614" t="str">
        <f t="shared" si="225"/>
        <v>I</v>
      </c>
      <c r="FU10" s="596" t="str">
        <f t="shared" si="114"/>
        <v>I</v>
      </c>
      <c r="FV10" s="596" t="str">
        <f t="shared" si="115"/>
        <v/>
      </c>
      <c r="FW10" s="596" t="str">
        <f t="shared" si="116"/>
        <v/>
      </c>
      <c r="FX10" s="596" t="str">
        <f t="shared" si="117"/>
        <v/>
      </c>
      <c r="FY10" s="596" t="str">
        <f t="shared" si="226"/>
        <v/>
      </c>
      <c r="FZ10" s="615" t="str">
        <f t="shared" si="118"/>
        <v/>
      </c>
      <c r="GA10" s="596" t="str">
        <f t="shared" si="227"/>
        <v>C</v>
      </c>
      <c r="GB10" s="596" t="str">
        <f t="shared" si="228"/>
        <v>B</v>
      </c>
      <c r="GC10" s="177" t="str">
        <f t="shared" si="229"/>
        <v xml:space="preserve">    </v>
      </c>
      <c r="GD10" s="177" t="str">
        <f t="shared" si="230"/>
        <v xml:space="preserve">    </v>
      </c>
      <c r="GE10" s="177" t="str">
        <f t="shared" si="231"/>
        <v xml:space="preserve">    </v>
      </c>
      <c r="GF10" s="177" t="str">
        <f t="shared" si="232"/>
        <v xml:space="preserve">        </v>
      </c>
      <c r="GG10" s="177" t="str">
        <f t="shared" si="120"/>
        <v xml:space="preserve">    </v>
      </c>
      <c r="GH10" s="177" t="str">
        <f t="shared" si="233"/>
        <v>mRrh.kZ</v>
      </c>
      <c r="GI10" s="39">
        <f t="shared" si="121"/>
        <v>518</v>
      </c>
      <c r="GJ10" s="41">
        <f t="shared" si="122"/>
        <v>51.8</v>
      </c>
      <c r="GK10" s="188" t="str">
        <f t="shared" si="123"/>
        <v>II</v>
      </c>
      <c r="GL10" s="165">
        <f t="shared" si="124"/>
        <v>51.8</v>
      </c>
      <c r="GM10" s="434">
        <f t="shared" si="234"/>
        <v>3.0000000000000031</v>
      </c>
      <c r="GN10" s="177" t="str">
        <f>IF(OR(GH10="iwjd",GH10="iqu% ijh{kk"),'result subject-wise'!AR10,GH10)</f>
        <v>mRrh.kZ</v>
      </c>
      <c r="GO10" s="346" t="str">
        <f t="shared" si="125"/>
        <v/>
      </c>
      <c r="GP10" s="172">
        <f t="shared" si="126"/>
        <v>51.8</v>
      </c>
      <c r="GQ10" s="620" t="str">
        <f t="shared" si="235"/>
        <v>II</v>
      </c>
      <c r="GR10" s="189"/>
      <c r="GS10" s="344"/>
      <c r="GT10" s="351" t="str">
        <f>'full report'!V71</f>
        <v/>
      </c>
      <c r="GU10" s="164"/>
      <c r="GV10" s="90" t="str">
        <f>X110</f>
        <v>Jherh Mh- dfork</v>
      </c>
      <c r="GW10" s="273" t="str">
        <f>X109</f>
        <v>vaxzsth</v>
      </c>
      <c r="GX10" s="49">
        <f>X111</f>
        <v>9</v>
      </c>
      <c r="GY10" s="49">
        <f>AD113</f>
        <v>6</v>
      </c>
      <c r="GZ10" s="50">
        <f>X114</f>
        <v>66.666666666666657</v>
      </c>
      <c r="HA10" s="314">
        <f>X113</f>
        <v>0</v>
      </c>
      <c r="HB10" s="314">
        <f>Y113</f>
        <v>0</v>
      </c>
      <c r="HC10" s="49">
        <f>Z113</f>
        <v>0</v>
      </c>
      <c r="HD10" s="314">
        <f>AB113</f>
        <v>6</v>
      </c>
      <c r="HE10" s="49">
        <f>X115</f>
        <v>2</v>
      </c>
      <c r="HF10" s="314">
        <f>X116</f>
        <v>1</v>
      </c>
      <c r="HG10" s="314">
        <f>X118</f>
        <v>0</v>
      </c>
      <c r="HH10" s="314">
        <f>X119</f>
        <v>0</v>
      </c>
      <c r="HI10" s="979"/>
      <c r="HJ10" s="91">
        <f t="shared" ref="HJ10:HJ24" si="236">GY10+HE10+HF10++HG10+HH10+HI10</f>
        <v>9</v>
      </c>
      <c r="HL10" s="400" t="s">
        <v>364</v>
      </c>
      <c r="HM10" s="395">
        <f>COUNTIF(GK8:GK107,"II")</f>
        <v>3</v>
      </c>
      <c r="HN10" s="421">
        <f>'result subject-wise'!F112</f>
        <v>0</v>
      </c>
      <c r="HO10" s="399">
        <f>HM10+HN10</f>
        <v>3</v>
      </c>
    </row>
    <row r="11" spans="1:223" s="5" customFormat="1" ht="13" customHeight="1">
      <c r="A11" s="595">
        <f>IF(details!A11="","",details!A11)</f>
        <v>4</v>
      </c>
      <c r="B11" s="596" t="str">
        <f>IF(details!B11="","",details!B11)</f>
        <v/>
      </c>
      <c r="C11" s="596" t="str">
        <f>IF(details!C11="","",details!C11)</f>
        <v>G</v>
      </c>
      <c r="D11" s="597" t="str">
        <f>IF(details!D11="","",details!D11)</f>
        <v>11204</v>
      </c>
      <c r="E11" s="596">
        <f>IF(details!E11="","",details!E11)</f>
        <v>11320</v>
      </c>
      <c r="F11" s="598">
        <f>IF(details!F11="","",details!F11)</f>
        <v>35829</v>
      </c>
      <c r="G11" s="302" t="str">
        <f>IF(details!G11="","",details!G11)</f>
        <v>v004</v>
      </c>
      <c r="H11" s="302" t="str">
        <f>IF(details!H11="","",details!H11)</f>
        <v>c004</v>
      </c>
      <c r="I11" s="302" t="str">
        <f>IF(details!I11="","",details!I11)</f>
        <v>l004</v>
      </c>
      <c r="J11" s="596">
        <f>IF(details!J11="","",details!J11)</f>
        <v>7</v>
      </c>
      <c r="K11" s="596">
        <f>IF(details!K11="","",details!K11)</f>
        <v>5</v>
      </c>
      <c r="L11" s="596">
        <f>IF(details!L11="","",details!L11)</f>
        <v>4</v>
      </c>
      <c r="M11" s="601">
        <f t="shared" si="127"/>
        <v>16</v>
      </c>
      <c r="N11" s="596">
        <f>IF(details!M11="","",details!M11)</f>
        <v>39</v>
      </c>
      <c r="O11" s="601">
        <f t="shared" si="128"/>
        <v>55</v>
      </c>
      <c r="P11" s="596" t="str">
        <f>IF(details!N11="","",details!N11)</f>
        <v>ml</v>
      </c>
      <c r="Q11" s="603">
        <f t="shared" si="129"/>
        <v>55</v>
      </c>
      <c r="R11" s="599">
        <f t="shared" si="130"/>
        <v>0</v>
      </c>
      <c r="S11" s="599">
        <f t="shared" si="131"/>
        <v>100</v>
      </c>
      <c r="T11" s="600">
        <f t="shared" si="132"/>
        <v>100</v>
      </c>
      <c r="U11" s="599" t="str">
        <f t="shared" si="133"/>
        <v/>
      </c>
      <c r="V11" s="599" t="str">
        <f t="shared" si="134"/>
        <v>RE</v>
      </c>
      <c r="W11" s="599" t="str">
        <f t="shared" si="135"/>
        <v>RE</v>
      </c>
      <c r="X11" s="596">
        <f>IF(details!O11="","",details!O11)</f>
        <v>2</v>
      </c>
      <c r="Y11" s="596">
        <f>IF(details!P11="","",details!P11)</f>
        <v>2</v>
      </c>
      <c r="Z11" s="596">
        <f>IF(details!Q11="","",details!Q11)</f>
        <v>5</v>
      </c>
      <c r="AA11" s="601">
        <f t="shared" si="136"/>
        <v>9</v>
      </c>
      <c r="AB11" s="596">
        <f>IF(details!R11="","",details!R11)</f>
        <v>18</v>
      </c>
      <c r="AC11" s="601">
        <f t="shared" si="137"/>
        <v>27</v>
      </c>
      <c r="AD11" s="596">
        <f>IF(details!S11="","",details!S11)</f>
        <v>35</v>
      </c>
      <c r="AE11" s="603">
        <f t="shared" si="138"/>
        <v>62</v>
      </c>
      <c r="AF11" s="599">
        <f t="shared" si="139"/>
        <v>0</v>
      </c>
      <c r="AG11" s="599">
        <f t="shared" si="140"/>
        <v>0</v>
      </c>
      <c r="AH11" s="600">
        <f t="shared" si="141"/>
        <v>200</v>
      </c>
      <c r="AI11" s="599" t="str">
        <f t="shared" si="142"/>
        <v/>
      </c>
      <c r="AJ11" s="599" t="str">
        <f t="shared" si="143"/>
        <v>G1</v>
      </c>
      <c r="AK11" s="599" t="str">
        <f t="shared" si="50"/>
        <v>G1</v>
      </c>
      <c r="AL11" s="596" t="str">
        <f>IF(details!T11="","",details!T11)</f>
        <v>a</v>
      </c>
      <c r="AM11" s="596">
        <f>IF(details!U11="","",details!U11)</f>
        <v>5</v>
      </c>
      <c r="AN11" s="596">
        <f>IF(details!V11="","",details!V11)</f>
        <v>4</v>
      </c>
      <c r="AO11" s="596">
        <f>IF(details!W11="","",details!W11)</f>
        <v>7</v>
      </c>
      <c r="AP11" s="601">
        <f t="shared" si="144"/>
        <v>16</v>
      </c>
      <c r="AQ11" s="596">
        <f>IF(details!X11="","",details!X11)</f>
        <v>25</v>
      </c>
      <c r="AR11" s="596" t="str">
        <f>IF(details!Y11="","",details!Y11)</f>
        <v/>
      </c>
      <c r="AS11" s="601">
        <f t="shared" si="145"/>
        <v>25</v>
      </c>
      <c r="AT11" s="601">
        <f t="shared" si="146"/>
        <v>41</v>
      </c>
      <c r="AU11" s="601">
        <f t="shared" si="147"/>
        <v>41</v>
      </c>
      <c r="AV11" s="596">
        <f>IF(details!Z11="","",details!Z11)</f>
        <v>38</v>
      </c>
      <c r="AW11" s="596" t="str">
        <f>IF(details!AA11="","",details!AA11)</f>
        <v/>
      </c>
      <c r="AX11" s="601">
        <f t="shared" si="148"/>
        <v>38</v>
      </c>
      <c r="AY11" s="601">
        <f t="shared" si="149"/>
        <v>79</v>
      </c>
      <c r="AZ11" s="601" t="str">
        <f t="shared" si="150"/>
        <v/>
      </c>
      <c r="BA11" s="597">
        <f t="shared" si="151"/>
        <v>79</v>
      </c>
      <c r="BB11" s="599">
        <f t="shared" si="152"/>
        <v>0</v>
      </c>
      <c r="BC11" s="600">
        <f t="shared" si="153"/>
        <v>0</v>
      </c>
      <c r="BD11" s="600">
        <f t="shared" si="154"/>
        <v>100</v>
      </c>
      <c r="BE11" s="600" t="str">
        <f t="shared" si="155"/>
        <v/>
      </c>
      <c r="BF11" s="600">
        <f t="shared" si="156"/>
        <v>200</v>
      </c>
      <c r="BG11" s="599" t="str">
        <f t="shared" si="157"/>
        <v/>
      </c>
      <c r="BH11" s="600" t="str">
        <f t="shared" si="158"/>
        <v>P</v>
      </c>
      <c r="BI11" s="599" t="str">
        <f t="shared" si="159"/>
        <v>III</v>
      </c>
      <c r="BJ11" s="596" t="str">
        <f>IF(details!AB11="","",details!AB11)</f>
        <v>a</v>
      </c>
      <c r="BK11" s="596">
        <f>IF(details!AC11="","",details!AC11)</f>
        <v>4</v>
      </c>
      <c r="BL11" s="596">
        <f>IF(details!AD11="","",details!AD11)</f>
        <v>7</v>
      </c>
      <c r="BM11" s="596">
        <f>IF(details!AE11="","",details!AE11)</f>
        <v>6</v>
      </c>
      <c r="BN11" s="601">
        <f t="shared" si="160"/>
        <v>17</v>
      </c>
      <c r="BO11" s="596">
        <f>IF(details!AF11="","",details!AF11)</f>
        <v>26</v>
      </c>
      <c r="BP11" s="596" t="str">
        <f>IF(details!AG11="","",details!AG11)</f>
        <v/>
      </c>
      <c r="BQ11" s="601">
        <f t="shared" si="161"/>
        <v>26</v>
      </c>
      <c r="BR11" s="601">
        <f t="shared" si="162"/>
        <v>43</v>
      </c>
      <c r="BS11" s="601">
        <f t="shared" si="163"/>
        <v>43</v>
      </c>
      <c r="BT11" s="596">
        <f>IF(details!AH11="","",details!AH11)</f>
        <v>35</v>
      </c>
      <c r="BU11" s="596" t="str">
        <f>IF(details!AI11="","",details!AI11)</f>
        <v/>
      </c>
      <c r="BV11" s="601">
        <f t="shared" si="164"/>
        <v>35</v>
      </c>
      <c r="BW11" s="601">
        <f t="shared" si="165"/>
        <v>78</v>
      </c>
      <c r="BX11" s="601" t="str">
        <f t="shared" si="166"/>
        <v/>
      </c>
      <c r="BY11" s="597">
        <f t="shared" si="167"/>
        <v>78</v>
      </c>
      <c r="BZ11" s="599">
        <f t="shared" si="168"/>
        <v>0</v>
      </c>
      <c r="CA11" s="600">
        <f t="shared" si="169"/>
        <v>0</v>
      </c>
      <c r="CB11" s="600">
        <f t="shared" si="170"/>
        <v>100</v>
      </c>
      <c r="CC11" s="600" t="str">
        <f t="shared" si="171"/>
        <v/>
      </c>
      <c r="CD11" s="600">
        <f t="shared" si="172"/>
        <v>200</v>
      </c>
      <c r="CE11" s="599" t="str">
        <f t="shared" si="173"/>
        <v/>
      </c>
      <c r="CF11" s="600" t="str">
        <f t="shared" si="174"/>
        <v>P</v>
      </c>
      <c r="CG11" s="599" t="str">
        <f t="shared" si="175"/>
        <v>III</v>
      </c>
      <c r="CH11" s="596" t="str">
        <f>IF(details!AJ11="","",details!AJ11)</f>
        <v>a</v>
      </c>
      <c r="CI11" s="596">
        <f>IF(details!AK11="","",details!AK11)</f>
        <v>8</v>
      </c>
      <c r="CJ11" s="596">
        <f>IF(details!AL11="","",details!AL11)</f>
        <v>8</v>
      </c>
      <c r="CK11" s="596">
        <f>IF(details!AM11="","",details!AM11)</f>
        <v>10</v>
      </c>
      <c r="CL11" s="601">
        <f t="shared" si="176"/>
        <v>26</v>
      </c>
      <c r="CM11" s="596">
        <f>IF(details!AN11="","",details!AN11)</f>
        <v>35</v>
      </c>
      <c r="CN11" s="596">
        <f>IF(details!AO11="","",details!AO11)</f>
        <v>16</v>
      </c>
      <c r="CO11" s="601">
        <f t="shared" si="177"/>
        <v>51</v>
      </c>
      <c r="CP11" s="601">
        <f t="shared" si="178"/>
        <v>61</v>
      </c>
      <c r="CQ11" s="601">
        <f t="shared" si="179"/>
        <v>77</v>
      </c>
      <c r="CR11" s="596">
        <f>IF(details!AP11="","",details!AP11)</f>
        <v>40</v>
      </c>
      <c r="CS11" s="596">
        <f>IF(details!AQ11="","",details!AQ11)</f>
        <v>28</v>
      </c>
      <c r="CT11" s="601">
        <f t="shared" si="180"/>
        <v>68</v>
      </c>
      <c r="CU11" s="601">
        <f t="shared" si="181"/>
        <v>101</v>
      </c>
      <c r="CV11" s="601">
        <f t="shared" si="182"/>
        <v>44</v>
      </c>
      <c r="CW11" s="597">
        <f t="shared" si="183"/>
        <v>145</v>
      </c>
      <c r="CX11" s="599">
        <f t="shared" si="184"/>
        <v>0</v>
      </c>
      <c r="CY11" s="600">
        <f t="shared" si="185"/>
        <v>0</v>
      </c>
      <c r="CZ11" s="600">
        <f t="shared" si="186"/>
        <v>70</v>
      </c>
      <c r="DA11" s="600">
        <f t="shared" si="187"/>
        <v>50</v>
      </c>
      <c r="DB11" s="600">
        <f t="shared" si="188"/>
        <v>150</v>
      </c>
      <c r="DC11" s="599" t="str">
        <f t="shared" si="189"/>
        <v/>
      </c>
      <c r="DD11" s="600" t="str">
        <f t="shared" si="190"/>
        <v>P</v>
      </c>
      <c r="DE11" s="599" t="str">
        <f t="shared" si="191"/>
        <v>I</v>
      </c>
      <c r="DF11" s="600">
        <f t="shared" si="192"/>
        <v>100</v>
      </c>
      <c r="DG11" s="596">
        <f>IF(details!AR11="","",details!AR11)</f>
        <v>6</v>
      </c>
      <c r="DH11" s="596">
        <f>IF(details!AS11="","",details!AS11)</f>
        <v>9</v>
      </c>
      <c r="DI11" s="596">
        <f>IF(details!AT11="","",details!AT11)</f>
        <v>8</v>
      </c>
      <c r="DJ11" s="601">
        <f t="shared" si="193"/>
        <v>23</v>
      </c>
      <c r="DK11" s="596">
        <f>IF(details!AU11="","",details!AU11)</f>
        <v>43</v>
      </c>
      <c r="DL11" s="601">
        <f t="shared" si="194"/>
        <v>66</v>
      </c>
      <c r="DM11" s="596">
        <f>IF(details!AV11="","",details!AV11)</f>
        <v>47</v>
      </c>
      <c r="DN11" s="603">
        <f t="shared" si="195"/>
        <v>113</v>
      </c>
      <c r="DO11" s="599">
        <f t="shared" si="196"/>
        <v>0</v>
      </c>
      <c r="DP11" s="599">
        <f t="shared" si="197"/>
        <v>0</v>
      </c>
      <c r="DQ11" s="600">
        <f t="shared" si="198"/>
        <v>200</v>
      </c>
      <c r="DR11" s="599" t="str">
        <f t="shared" si="199"/>
        <v/>
      </c>
      <c r="DS11" s="599" t="str">
        <f t="shared" si="90"/>
        <v>C</v>
      </c>
      <c r="DT11" s="596">
        <f>IF(details!AW11="","",details!AW11)</f>
        <v>26</v>
      </c>
      <c r="DU11" s="596">
        <f>IF(details!AX11="","",details!AX11)</f>
        <v>26</v>
      </c>
      <c r="DV11" s="596">
        <f>IF(details!AY11="","",details!AY11)</f>
        <v>26</v>
      </c>
      <c r="DW11" s="603">
        <f t="shared" si="200"/>
        <v>78</v>
      </c>
      <c r="DX11" s="599">
        <f t="shared" si="201"/>
        <v>0</v>
      </c>
      <c r="DY11" s="599">
        <f t="shared" si="202"/>
        <v>0</v>
      </c>
      <c r="DZ11" s="600">
        <f t="shared" si="203"/>
        <v>100</v>
      </c>
      <c r="EA11" s="599" t="str">
        <f t="shared" si="204"/>
        <v/>
      </c>
      <c r="EB11" s="599" t="str">
        <f t="shared" si="91"/>
        <v>B</v>
      </c>
      <c r="EC11" s="599" t="str">
        <f t="shared" si="205"/>
        <v>RE</v>
      </c>
      <c r="ED11" s="599" t="str">
        <f t="shared" si="206"/>
        <v>G1</v>
      </c>
      <c r="EE11" s="599" t="str">
        <f t="shared" si="207"/>
        <v>III</v>
      </c>
      <c r="EF11" s="599" t="str">
        <f t="shared" si="208"/>
        <v>III</v>
      </c>
      <c r="EG11" s="599" t="str">
        <f t="shared" si="209"/>
        <v>I</v>
      </c>
      <c r="EH11" s="599">
        <f t="shared" si="210"/>
        <v>0</v>
      </c>
      <c r="EI11" s="599">
        <f t="shared" si="211"/>
        <v>0</v>
      </c>
      <c r="EJ11" s="599">
        <f t="shared" si="212"/>
        <v>1</v>
      </c>
      <c r="EK11" s="599">
        <f t="shared" si="213"/>
        <v>0</v>
      </c>
      <c r="EL11" s="599">
        <f t="shared" si="214"/>
        <v>1</v>
      </c>
      <c r="EM11" s="599" t="str">
        <f t="shared" si="215"/>
        <v/>
      </c>
      <c r="EN11" s="599" t="str">
        <f t="shared" si="101"/>
        <v>iqu% ijh{kk</v>
      </c>
      <c r="EO11" s="606" t="str">
        <f>IF(details!CF11="","",details!CF11)</f>
        <v/>
      </c>
      <c r="EP11" s="607" t="str">
        <f>IF(details!CG11="","",details!CG11)</f>
        <v/>
      </c>
      <c r="EQ11" s="606" t="str">
        <f>IF(details!CJ11="","",details!CJ11)</f>
        <v/>
      </c>
      <c r="ER11" s="607" t="str">
        <f>IF(details!CK11="","",details!CK11)</f>
        <v/>
      </c>
      <c r="ES11" s="606" t="str">
        <f>IF(details!CN11="","",details!CN11)</f>
        <v/>
      </c>
      <c r="ET11" s="607" t="str">
        <f>IF(details!CO11="","",details!CO11)</f>
        <v/>
      </c>
      <c r="EU11" s="606" t="str">
        <f>IF(details!CR11="","",details!CR11)</f>
        <v/>
      </c>
      <c r="EV11" s="607" t="str">
        <f>IF(details!CS11="","",details!CS11)</f>
        <v/>
      </c>
      <c r="EW11" s="606" t="str">
        <f>IF(details!CV11="","",details!CV11)</f>
        <v/>
      </c>
      <c r="EX11" s="607" t="str">
        <f>IF(details!CW11="","",details!CW11)</f>
        <v/>
      </c>
      <c r="EY11" s="611" t="str">
        <f t="shared" si="216"/>
        <v/>
      </c>
      <c r="EZ11" s="596" t="str">
        <f t="shared" si="217"/>
        <v>RE</v>
      </c>
      <c r="FA11" s="596" t="str">
        <f t="shared" si="218"/>
        <v/>
      </c>
      <c r="FB11" s="612" t="str">
        <f t="shared" si="102"/>
        <v/>
      </c>
      <c r="FC11" s="596" t="str">
        <f t="shared" si="219"/>
        <v>S</v>
      </c>
      <c r="FD11" s="613" t="str">
        <f t="shared" si="220"/>
        <v/>
      </c>
      <c r="FE11" s="612" t="str">
        <f t="shared" si="103"/>
        <v/>
      </c>
      <c r="FF11" s="614" t="str">
        <f t="shared" si="221"/>
        <v>III</v>
      </c>
      <c r="FG11" s="596" t="str">
        <f t="shared" si="104"/>
        <v>III</v>
      </c>
      <c r="FH11" s="596" t="str">
        <f t="shared" si="105"/>
        <v/>
      </c>
      <c r="FI11" s="596" t="str">
        <f t="shared" si="106"/>
        <v/>
      </c>
      <c r="FJ11" s="596" t="str">
        <f t="shared" si="107"/>
        <v/>
      </c>
      <c r="FK11" s="596" t="str">
        <f t="shared" si="222"/>
        <v/>
      </c>
      <c r="FL11" s="615" t="str">
        <f t="shared" si="108"/>
        <v/>
      </c>
      <c r="FM11" s="614" t="str">
        <f t="shared" si="223"/>
        <v>III</v>
      </c>
      <c r="FN11" s="596" t="str">
        <f t="shared" si="109"/>
        <v>III</v>
      </c>
      <c r="FO11" s="596" t="str">
        <f t="shared" si="110"/>
        <v/>
      </c>
      <c r="FP11" s="596" t="str">
        <f t="shared" si="111"/>
        <v/>
      </c>
      <c r="FQ11" s="596" t="str">
        <f t="shared" si="112"/>
        <v/>
      </c>
      <c r="FR11" s="596" t="str">
        <f t="shared" si="224"/>
        <v/>
      </c>
      <c r="FS11" s="615" t="str">
        <f t="shared" si="113"/>
        <v/>
      </c>
      <c r="FT11" s="614" t="str">
        <f t="shared" si="225"/>
        <v>I</v>
      </c>
      <c r="FU11" s="596" t="str">
        <f t="shared" si="114"/>
        <v>I</v>
      </c>
      <c r="FV11" s="596" t="str">
        <f t="shared" si="115"/>
        <v/>
      </c>
      <c r="FW11" s="596" t="str">
        <f t="shared" si="116"/>
        <v/>
      </c>
      <c r="FX11" s="596" t="str">
        <f t="shared" si="117"/>
        <v/>
      </c>
      <c r="FY11" s="596" t="str">
        <f t="shared" si="226"/>
        <v/>
      </c>
      <c r="FZ11" s="615" t="str">
        <f t="shared" si="118"/>
        <v/>
      </c>
      <c r="GA11" s="596" t="str">
        <f t="shared" si="227"/>
        <v>C</v>
      </c>
      <c r="GB11" s="596" t="str">
        <f t="shared" si="228"/>
        <v>B</v>
      </c>
      <c r="GC11" s="177" t="str">
        <f t="shared" si="229"/>
        <v xml:space="preserve">    </v>
      </c>
      <c r="GD11" s="177" t="str">
        <f t="shared" si="230"/>
        <v xml:space="preserve"> vaxszth   </v>
      </c>
      <c r="GE11" s="177" t="str">
        <f t="shared" si="231"/>
        <v xml:space="preserve">    </v>
      </c>
      <c r="GF11" s="177" t="str">
        <f t="shared" si="232"/>
        <v xml:space="preserve">fganh        </v>
      </c>
      <c r="GG11" s="177" t="str">
        <f t="shared" si="120"/>
        <v xml:space="preserve">    </v>
      </c>
      <c r="GH11" s="177" t="str">
        <f t="shared" si="233"/>
        <v>iqu% ijh{kk</v>
      </c>
      <c r="GI11" s="39">
        <f t="shared" si="121"/>
        <v>419</v>
      </c>
      <c r="GJ11" s="41">
        <f t="shared" si="122"/>
        <v>46.555555555555557</v>
      </c>
      <c r="GK11" s="188" t="str">
        <f t="shared" si="123"/>
        <v/>
      </c>
      <c r="GL11" s="165" t="str">
        <f t="shared" si="124"/>
        <v/>
      </c>
      <c r="GM11" s="434" t="str">
        <f t="shared" si="234"/>
        <v/>
      </c>
      <c r="GN11" s="177" t="str">
        <f>IF(OR(GH11="iwjd",GH11="iqu% ijh{kk"),'result subject-wise'!AR11,GH11)</f>
        <v>iqu% ijh{kk</v>
      </c>
      <c r="GO11" s="346" t="str">
        <f t="shared" si="125"/>
        <v/>
      </c>
      <c r="GP11" s="172">
        <f t="shared" si="126"/>
        <v>46.555555555555557</v>
      </c>
      <c r="GQ11" s="620" t="str">
        <f t="shared" si="235"/>
        <v>iqu% ijh{kk</v>
      </c>
      <c r="GR11" s="189"/>
      <c r="GS11" s="344"/>
      <c r="GT11" s="351" t="str">
        <f>'full report'!V98</f>
        <v/>
      </c>
      <c r="GU11" s="164"/>
      <c r="GV11" s="92" t="str">
        <f>AL110</f>
        <v>v</v>
      </c>
      <c r="GW11" s="274" t="str">
        <f>AL109</f>
        <v>vaxzsth lkfgR;</v>
      </c>
      <c r="GX11" s="49">
        <f>AL111</f>
        <v>9</v>
      </c>
      <c r="GY11" s="49">
        <f>AP113</f>
        <v>8</v>
      </c>
      <c r="GZ11" s="50">
        <f>AL114</f>
        <v>88.888888888888886</v>
      </c>
      <c r="HA11" s="314">
        <f>AL113</f>
        <v>0</v>
      </c>
      <c r="HB11" s="49">
        <f>AM113</f>
        <v>0</v>
      </c>
      <c r="HC11" s="314">
        <f>AN113</f>
        <v>1</v>
      </c>
      <c r="HD11" s="314">
        <f>AO113</f>
        <v>7</v>
      </c>
      <c r="HE11" s="314">
        <f>AL115</f>
        <v>1</v>
      </c>
      <c r="HF11" s="314">
        <f>AL116</f>
        <v>0</v>
      </c>
      <c r="HG11" s="314">
        <f>AL118</f>
        <v>0</v>
      </c>
      <c r="HH11" s="314">
        <f>AL119</f>
        <v>0</v>
      </c>
      <c r="HI11" s="979"/>
      <c r="HJ11" s="91">
        <f t="shared" si="236"/>
        <v>9</v>
      </c>
      <c r="HL11" s="400" t="s">
        <v>365</v>
      </c>
      <c r="HM11" s="395">
        <f>COUNTIF(GK8:GK107,"III")</f>
        <v>1</v>
      </c>
      <c r="HN11" s="421">
        <f>'result subject-wise'!F113</f>
        <v>0</v>
      </c>
      <c r="HO11" s="399">
        <f>HM11+HN11</f>
        <v>1</v>
      </c>
    </row>
    <row r="12" spans="1:223" s="5" customFormat="1" ht="13" customHeight="1">
      <c r="A12" s="595">
        <f>IF(details!A12="","",details!A12)</f>
        <v>5</v>
      </c>
      <c r="B12" s="596" t="str">
        <f>IF(details!B12="","",details!B12)</f>
        <v/>
      </c>
      <c r="C12" s="596" t="str">
        <f>IF(details!C12="","",details!C12)</f>
        <v>G</v>
      </c>
      <c r="D12" s="597" t="str">
        <f>IF(details!D12="","",details!D12)</f>
        <v>11205</v>
      </c>
      <c r="E12" s="596">
        <f>IF(details!E12="","",details!E12)</f>
        <v>11330</v>
      </c>
      <c r="F12" s="598">
        <f>IF(details!F12="","",details!F12)</f>
        <v>35555</v>
      </c>
      <c r="G12" s="302" t="str">
        <f>IF(details!G12="","",details!G12)</f>
        <v>v005</v>
      </c>
      <c r="H12" s="302" t="str">
        <f>IF(details!H12="","",details!H12)</f>
        <v>c005</v>
      </c>
      <c r="I12" s="302" t="str">
        <f>IF(details!I12="","",details!I12)</f>
        <v>l005</v>
      </c>
      <c r="J12" s="596">
        <f>IF(details!J12="","",details!J12)</f>
        <v>2</v>
      </c>
      <c r="K12" s="596">
        <f>IF(details!K12="","",details!K12)</f>
        <v>7</v>
      </c>
      <c r="L12" s="596">
        <f>IF(details!L12="","",details!L12)</f>
        <v>6</v>
      </c>
      <c r="M12" s="601">
        <f t="shared" si="127"/>
        <v>15</v>
      </c>
      <c r="N12" s="596">
        <f>IF(details!M12="","",details!M12)</f>
        <v>38</v>
      </c>
      <c r="O12" s="601">
        <f t="shared" si="128"/>
        <v>53</v>
      </c>
      <c r="P12" s="596">
        <f>IF(details!N12="","",details!N12)</f>
        <v>43</v>
      </c>
      <c r="Q12" s="603">
        <f t="shared" si="129"/>
        <v>96</v>
      </c>
      <c r="R12" s="599">
        <f t="shared" si="130"/>
        <v>0</v>
      </c>
      <c r="S12" s="599">
        <f t="shared" si="131"/>
        <v>0</v>
      </c>
      <c r="T12" s="600">
        <f t="shared" si="132"/>
        <v>200</v>
      </c>
      <c r="U12" s="599" t="str">
        <f t="shared" si="133"/>
        <v/>
      </c>
      <c r="V12" s="599" t="str">
        <f t="shared" si="134"/>
        <v>P</v>
      </c>
      <c r="W12" s="599" t="str">
        <f t="shared" si="135"/>
        <v>II</v>
      </c>
      <c r="X12" s="596">
        <f>IF(details!O12="","",details!O12)</f>
        <v>3</v>
      </c>
      <c r="Y12" s="596">
        <f>IF(details!P12="","",details!P12)</f>
        <v>0</v>
      </c>
      <c r="Z12" s="596">
        <f>IF(details!Q12="","",details!Q12)</f>
        <v>3</v>
      </c>
      <c r="AA12" s="601">
        <f t="shared" si="136"/>
        <v>6</v>
      </c>
      <c r="AB12" s="596">
        <f>IF(details!R12="","",details!R12)</f>
        <v>14</v>
      </c>
      <c r="AC12" s="601">
        <f t="shared" si="137"/>
        <v>20</v>
      </c>
      <c r="AD12" s="596">
        <f>IF(details!S12="","",details!S12)</f>
        <v>30</v>
      </c>
      <c r="AE12" s="603">
        <f t="shared" si="138"/>
        <v>50</v>
      </c>
      <c r="AF12" s="599">
        <f t="shared" si="139"/>
        <v>0</v>
      </c>
      <c r="AG12" s="599">
        <f t="shared" si="140"/>
        <v>0</v>
      </c>
      <c r="AH12" s="600">
        <f t="shared" si="141"/>
        <v>200</v>
      </c>
      <c r="AI12" s="599" t="str">
        <f t="shared" si="142"/>
        <v/>
      </c>
      <c r="AJ12" s="599" t="str">
        <f t="shared" si="143"/>
        <v>S</v>
      </c>
      <c r="AK12" s="599" t="str">
        <f t="shared" si="50"/>
        <v>S</v>
      </c>
      <c r="AL12" s="596" t="str">
        <f>IF(details!T12="","",details!T12)</f>
        <v>a</v>
      </c>
      <c r="AM12" s="596">
        <f>IF(details!U12="","",details!U12)</f>
        <v>3</v>
      </c>
      <c r="AN12" s="596">
        <f>IF(details!V12="","",details!V12)</f>
        <v>3</v>
      </c>
      <c r="AO12" s="596">
        <f>IF(details!W12="","",details!W12)</f>
        <v>4</v>
      </c>
      <c r="AP12" s="601">
        <f t="shared" si="144"/>
        <v>10</v>
      </c>
      <c r="AQ12" s="596">
        <f>IF(details!X12="","",details!X12)</f>
        <v>24</v>
      </c>
      <c r="AR12" s="596" t="str">
        <f>IF(details!Y12="","",details!Y12)</f>
        <v/>
      </c>
      <c r="AS12" s="601">
        <f t="shared" si="145"/>
        <v>24</v>
      </c>
      <c r="AT12" s="601">
        <f t="shared" si="146"/>
        <v>34</v>
      </c>
      <c r="AU12" s="601">
        <f t="shared" si="147"/>
        <v>34</v>
      </c>
      <c r="AV12" s="596">
        <f>IF(details!Z12="","",details!Z12)</f>
        <v>30</v>
      </c>
      <c r="AW12" s="596" t="str">
        <f>IF(details!AA12="","",details!AA12)</f>
        <v/>
      </c>
      <c r="AX12" s="601">
        <f t="shared" si="148"/>
        <v>30</v>
      </c>
      <c r="AY12" s="601">
        <f t="shared" si="149"/>
        <v>64</v>
      </c>
      <c r="AZ12" s="601" t="str">
        <f t="shared" si="150"/>
        <v/>
      </c>
      <c r="BA12" s="597">
        <f t="shared" si="151"/>
        <v>64</v>
      </c>
      <c r="BB12" s="599">
        <f t="shared" si="152"/>
        <v>0</v>
      </c>
      <c r="BC12" s="600">
        <f t="shared" si="153"/>
        <v>0</v>
      </c>
      <c r="BD12" s="600">
        <f t="shared" si="154"/>
        <v>100</v>
      </c>
      <c r="BE12" s="600" t="str">
        <f t="shared" si="155"/>
        <v/>
      </c>
      <c r="BF12" s="600">
        <f t="shared" si="156"/>
        <v>200</v>
      </c>
      <c r="BG12" s="599" t="str">
        <f t="shared" si="157"/>
        <v/>
      </c>
      <c r="BH12" s="600" t="str">
        <f t="shared" si="158"/>
        <v>G1</v>
      </c>
      <c r="BI12" s="599" t="str">
        <f t="shared" si="159"/>
        <v>G1</v>
      </c>
      <c r="BJ12" s="596" t="str">
        <f>IF(details!AB12="","",details!AB12)</f>
        <v>a</v>
      </c>
      <c r="BK12" s="596">
        <f>IF(details!AC12="","",details!AC12)</f>
        <v>5</v>
      </c>
      <c r="BL12" s="596">
        <f>IF(details!AD12="","",details!AD12)</f>
        <v>5</v>
      </c>
      <c r="BM12" s="596">
        <f>IF(details!AE12="","",details!AE12)</f>
        <v>6</v>
      </c>
      <c r="BN12" s="601">
        <f t="shared" si="160"/>
        <v>16</v>
      </c>
      <c r="BO12" s="596">
        <f>IF(details!AF12="","",details!AF12)</f>
        <v>22</v>
      </c>
      <c r="BP12" s="596" t="str">
        <f>IF(details!AG12="","",details!AG12)</f>
        <v/>
      </c>
      <c r="BQ12" s="601">
        <f t="shared" si="161"/>
        <v>22</v>
      </c>
      <c r="BR12" s="601">
        <f t="shared" si="162"/>
        <v>38</v>
      </c>
      <c r="BS12" s="601">
        <f t="shared" si="163"/>
        <v>38</v>
      </c>
      <c r="BT12" s="596">
        <f>IF(details!AH12="","",details!AH12)</f>
        <v>35</v>
      </c>
      <c r="BU12" s="596" t="str">
        <f>IF(details!AI12="","",details!AI12)</f>
        <v/>
      </c>
      <c r="BV12" s="601">
        <f t="shared" si="164"/>
        <v>35</v>
      </c>
      <c r="BW12" s="601">
        <f t="shared" si="165"/>
        <v>73</v>
      </c>
      <c r="BX12" s="601" t="str">
        <f t="shared" si="166"/>
        <v/>
      </c>
      <c r="BY12" s="597">
        <f t="shared" si="167"/>
        <v>73</v>
      </c>
      <c r="BZ12" s="599">
        <f t="shared" si="168"/>
        <v>0</v>
      </c>
      <c r="CA12" s="600">
        <f t="shared" si="169"/>
        <v>0</v>
      </c>
      <c r="CB12" s="600">
        <f t="shared" si="170"/>
        <v>100</v>
      </c>
      <c r="CC12" s="600" t="str">
        <f t="shared" si="171"/>
        <v/>
      </c>
      <c r="CD12" s="600">
        <f t="shared" si="172"/>
        <v>200</v>
      </c>
      <c r="CE12" s="599" t="str">
        <f t="shared" si="173"/>
        <v/>
      </c>
      <c r="CF12" s="600" t="str">
        <f t="shared" si="174"/>
        <v>P</v>
      </c>
      <c r="CG12" s="599" t="str">
        <f t="shared" si="175"/>
        <v>III</v>
      </c>
      <c r="CH12" s="596" t="str">
        <f>IF(details!AJ12="","",details!AJ12)</f>
        <v>a</v>
      </c>
      <c r="CI12" s="596">
        <f>IF(details!AK12="","",details!AK12)</f>
        <v>4</v>
      </c>
      <c r="CJ12" s="596">
        <f>IF(details!AL12="","",details!AL12)</f>
        <v>5</v>
      </c>
      <c r="CK12" s="596">
        <f>IF(details!AM12="","",details!AM12)</f>
        <v>7</v>
      </c>
      <c r="CL12" s="601">
        <f t="shared" si="176"/>
        <v>16</v>
      </c>
      <c r="CM12" s="596">
        <f>IF(details!AN12="","",details!AN12)</f>
        <v>29</v>
      </c>
      <c r="CN12" s="596">
        <f>IF(details!AO12="","",details!AO12)</f>
        <v>16</v>
      </c>
      <c r="CO12" s="601">
        <f t="shared" si="177"/>
        <v>45</v>
      </c>
      <c r="CP12" s="601">
        <f t="shared" si="178"/>
        <v>45</v>
      </c>
      <c r="CQ12" s="601">
        <f t="shared" si="179"/>
        <v>61</v>
      </c>
      <c r="CR12" s="596">
        <f>IF(details!AP12="","",details!AP12)</f>
        <v>23</v>
      </c>
      <c r="CS12" s="596">
        <f>IF(details!AQ12="","",details!AQ12)</f>
        <v>28</v>
      </c>
      <c r="CT12" s="601">
        <f t="shared" si="180"/>
        <v>51</v>
      </c>
      <c r="CU12" s="601">
        <f t="shared" si="181"/>
        <v>68</v>
      </c>
      <c r="CV12" s="601">
        <f t="shared" si="182"/>
        <v>44</v>
      </c>
      <c r="CW12" s="597">
        <f t="shared" si="183"/>
        <v>112</v>
      </c>
      <c r="CX12" s="599">
        <f t="shared" si="184"/>
        <v>0</v>
      </c>
      <c r="CY12" s="600">
        <f t="shared" si="185"/>
        <v>0</v>
      </c>
      <c r="CZ12" s="600">
        <f t="shared" si="186"/>
        <v>70</v>
      </c>
      <c r="DA12" s="600">
        <f t="shared" si="187"/>
        <v>50</v>
      </c>
      <c r="DB12" s="600">
        <f t="shared" si="188"/>
        <v>150</v>
      </c>
      <c r="DC12" s="599" t="str">
        <f t="shared" si="189"/>
        <v/>
      </c>
      <c r="DD12" s="600" t="str">
        <f t="shared" si="190"/>
        <v>P</v>
      </c>
      <c r="DE12" s="599" t="str">
        <f t="shared" si="191"/>
        <v>II</v>
      </c>
      <c r="DF12" s="600">
        <f t="shared" si="192"/>
        <v>0</v>
      </c>
      <c r="DG12" s="596">
        <f>IF(details!AR12="","",details!AR12)</f>
        <v>8</v>
      </c>
      <c r="DH12" s="596">
        <f>IF(details!AS12="","",details!AS12)</f>
        <v>8</v>
      </c>
      <c r="DI12" s="596">
        <f>IF(details!AT12="","",details!AT12)</f>
        <v>6</v>
      </c>
      <c r="DJ12" s="601">
        <f t="shared" si="193"/>
        <v>22</v>
      </c>
      <c r="DK12" s="596">
        <f>IF(details!AU12="","",details!AU12)</f>
        <v>34</v>
      </c>
      <c r="DL12" s="601">
        <f t="shared" si="194"/>
        <v>56</v>
      </c>
      <c r="DM12" s="596">
        <f>IF(details!AV12="","",details!AV12)</f>
        <v>40</v>
      </c>
      <c r="DN12" s="603">
        <f t="shared" si="195"/>
        <v>96</v>
      </c>
      <c r="DO12" s="599">
        <f t="shared" si="196"/>
        <v>0</v>
      </c>
      <c r="DP12" s="599">
        <f t="shared" si="197"/>
        <v>0</v>
      </c>
      <c r="DQ12" s="600">
        <f t="shared" si="198"/>
        <v>200</v>
      </c>
      <c r="DR12" s="599" t="str">
        <f t="shared" si="199"/>
        <v/>
      </c>
      <c r="DS12" s="599" t="str">
        <f t="shared" si="90"/>
        <v>C</v>
      </c>
      <c r="DT12" s="596">
        <f>IF(details!AW12="","",details!AW12)</f>
        <v>24</v>
      </c>
      <c r="DU12" s="596">
        <f>IF(details!AX12="","",details!AX12)</f>
        <v>26</v>
      </c>
      <c r="DV12" s="596">
        <f>IF(details!AY12="","",details!AY12)</f>
        <v>20</v>
      </c>
      <c r="DW12" s="603">
        <f t="shared" si="200"/>
        <v>70</v>
      </c>
      <c r="DX12" s="599">
        <f t="shared" si="201"/>
        <v>0</v>
      </c>
      <c r="DY12" s="599">
        <f t="shared" si="202"/>
        <v>0</v>
      </c>
      <c r="DZ12" s="600">
        <f t="shared" si="203"/>
        <v>100</v>
      </c>
      <c r="EA12" s="599" t="str">
        <f t="shared" si="204"/>
        <v/>
      </c>
      <c r="EB12" s="599" t="str">
        <f t="shared" si="91"/>
        <v>B</v>
      </c>
      <c r="EC12" s="599" t="str">
        <f t="shared" si="205"/>
        <v>II</v>
      </c>
      <c r="ED12" s="599" t="str">
        <f t="shared" si="206"/>
        <v>S</v>
      </c>
      <c r="EE12" s="599" t="str">
        <f t="shared" si="207"/>
        <v>G1</v>
      </c>
      <c r="EF12" s="599" t="str">
        <f t="shared" si="208"/>
        <v>III</v>
      </c>
      <c r="EG12" s="599" t="str">
        <f t="shared" si="209"/>
        <v>II</v>
      </c>
      <c r="EH12" s="599">
        <f t="shared" si="210"/>
        <v>0</v>
      </c>
      <c r="EI12" s="599">
        <f t="shared" si="211"/>
        <v>1</v>
      </c>
      <c r="EJ12" s="599">
        <f t="shared" si="212"/>
        <v>1</v>
      </c>
      <c r="EK12" s="599">
        <f t="shared" si="213"/>
        <v>0</v>
      </c>
      <c r="EL12" s="599">
        <f t="shared" si="214"/>
        <v>0</v>
      </c>
      <c r="EM12" s="599" t="str">
        <f t="shared" si="215"/>
        <v/>
      </c>
      <c r="EN12" s="599" t="str">
        <f t="shared" si="101"/>
        <v>iwjd</v>
      </c>
      <c r="EO12" s="606" t="str">
        <f>IF(details!CF12="","",details!CF12)</f>
        <v/>
      </c>
      <c r="EP12" s="607" t="str">
        <f>IF(details!CG12="","",details!CG12)</f>
        <v/>
      </c>
      <c r="EQ12" s="606" t="str">
        <f>IF(details!CJ12="","",details!CJ12)</f>
        <v/>
      </c>
      <c r="ER12" s="607" t="str">
        <f>IF(details!CK12="","",details!CK12)</f>
        <v/>
      </c>
      <c r="ES12" s="606" t="str">
        <f>IF(details!CN12="","",details!CN12)</f>
        <v/>
      </c>
      <c r="ET12" s="607" t="str">
        <f>IF(details!CO12="","",details!CO12)</f>
        <v/>
      </c>
      <c r="EU12" s="606" t="str">
        <f>IF(details!CR12="","",details!CR12)</f>
        <v/>
      </c>
      <c r="EV12" s="607" t="str">
        <f>IF(details!CS12="","",details!CS12)</f>
        <v/>
      </c>
      <c r="EW12" s="606" t="str">
        <f>IF(details!CV12="","",details!CV12)</f>
        <v/>
      </c>
      <c r="EX12" s="607" t="str">
        <f>IF(details!CW12="","",details!CW12)</f>
        <v/>
      </c>
      <c r="EY12" s="611" t="str">
        <f t="shared" si="216"/>
        <v/>
      </c>
      <c r="EZ12" s="596" t="str">
        <f t="shared" si="217"/>
        <v>II</v>
      </c>
      <c r="FA12" s="596" t="str">
        <f t="shared" si="218"/>
        <v/>
      </c>
      <c r="FB12" s="612" t="str">
        <f t="shared" si="102"/>
        <v/>
      </c>
      <c r="FC12" s="596" t="str">
        <f t="shared" si="219"/>
        <v>S</v>
      </c>
      <c r="FD12" s="613" t="str">
        <f t="shared" si="220"/>
        <v/>
      </c>
      <c r="FE12" s="612" t="str">
        <f t="shared" si="103"/>
        <v/>
      </c>
      <c r="FF12" s="614" t="str">
        <f t="shared" si="221"/>
        <v>S</v>
      </c>
      <c r="FG12" s="596" t="str">
        <f t="shared" si="104"/>
        <v>S</v>
      </c>
      <c r="FH12" s="596" t="str">
        <f t="shared" si="105"/>
        <v/>
      </c>
      <c r="FI12" s="596" t="str">
        <f t="shared" si="106"/>
        <v/>
      </c>
      <c r="FJ12" s="596" t="str">
        <f t="shared" si="107"/>
        <v/>
      </c>
      <c r="FK12" s="596" t="str">
        <f t="shared" si="222"/>
        <v/>
      </c>
      <c r="FL12" s="615" t="str">
        <f t="shared" si="108"/>
        <v/>
      </c>
      <c r="FM12" s="614" t="str">
        <f t="shared" si="223"/>
        <v>III</v>
      </c>
      <c r="FN12" s="596" t="str">
        <f t="shared" si="109"/>
        <v>III</v>
      </c>
      <c r="FO12" s="596" t="str">
        <f t="shared" si="110"/>
        <v/>
      </c>
      <c r="FP12" s="596" t="str">
        <f t="shared" si="111"/>
        <v/>
      </c>
      <c r="FQ12" s="596" t="str">
        <f t="shared" si="112"/>
        <v/>
      </c>
      <c r="FR12" s="596" t="str">
        <f t="shared" si="224"/>
        <v/>
      </c>
      <c r="FS12" s="615" t="str">
        <f t="shared" si="113"/>
        <v/>
      </c>
      <c r="FT12" s="614" t="str">
        <f t="shared" si="225"/>
        <v>II</v>
      </c>
      <c r="FU12" s="596" t="str">
        <f t="shared" si="114"/>
        <v>II</v>
      </c>
      <c r="FV12" s="596" t="str">
        <f t="shared" si="115"/>
        <v/>
      </c>
      <c r="FW12" s="596" t="str">
        <f t="shared" si="116"/>
        <v/>
      </c>
      <c r="FX12" s="596" t="str">
        <f t="shared" si="117"/>
        <v/>
      </c>
      <c r="FY12" s="596" t="str">
        <f t="shared" si="226"/>
        <v/>
      </c>
      <c r="FZ12" s="615" t="str">
        <f t="shared" si="118"/>
        <v/>
      </c>
      <c r="GA12" s="596" t="str">
        <f t="shared" si="227"/>
        <v>C</v>
      </c>
      <c r="GB12" s="596" t="str">
        <f t="shared" si="228"/>
        <v>B</v>
      </c>
      <c r="GC12" s="177" t="str">
        <f t="shared" si="229"/>
        <v xml:space="preserve">    </v>
      </c>
      <c r="GD12" s="177" t="str">
        <f t="shared" si="230"/>
        <v xml:space="preserve"> vaxszth vaxzsth lkfgR;  </v>
      </c>
      <c r="GE12" s="177" t="str">
        <f t="shared" si="231"/>
        <v xml:space="preserve">    </v>
      </c>
      <c r="GF12" s="177" t="str">
        <f t="shared" si="232"/>
        <v xml:space="preserve">        </v>
      </c>
      <c r="GG12" s="177" t="str">
        <f t="shared" si="120"/>
        <v xml:space="preserve">    </v>
      </c>
      <c r="GH12" s="177" t="str">
        <f t="shared" si="233"/>
        <v>iwjd</v>
      </c>
      <c r="GI12" s="39">
        <f t="shared" si="121"/>
        <v>395</v>
      </c>
      <c r="GJ12" s="41">
        <f t="shared" si="122"/>
        <v>39.5</v>
      </c>
      <c r="GK12" s="188" t="str">
        <f t="shared" si="123"/>
        <v/>
      </c>
      <c r="GL12" s="165" t="str">
        <f t="shared" si="124"/>
        <v/>
      </c>
      <c r="GM12" s="434" t="str">
        <f t="shared" si="234"/>
        <v/>
      </c>
      <c r="GN12" s="177" t="str">
        <f>IF(OR(GH12="iwjd",GH12="iqu% ijh{kk"),'result subject-wise'!AR12,GH12)</f>
        <v>iwjd</v>
      </c>
      <c r="GO12" s="346" t="str">
        <f t="shared" si="125"/>
        <v/>
      </c>
      <c r="GP12" s="172">
        <f t="shared" si="126"/>
        <v>39.5</v>
      </c>
      <c r="GQ12" s="620" t="str">
        <f t="shared" si="235"/>
        <v>iwjd</v>
      </c>
      <c r="GR12" s="189"/>
      <c r="GS12" s="344"/>
      <c r="GT12" s="351" t="str">
        <f>'full report'!V125</f>
        <v/>
      </c>
      <c r="GU12" s="164"/>
      <c r="GV12" s="93" t="str">
        <f>AQ110</f>
        <v>c</v>
      </c>
      <c r="GW12" s="275" t="str">
        <f>AQ109</f>
        <v/>
      </c>
      <c r="GX12" s="49">
        <f>AQ111</f>
        <v>0</v>
      </c>
      <c r="GY12" s="51">
        <f>AU113</f>
        <v>0</v>
      </c>
      <c r="GZ12" s="50">
        <f>AQ114</f>
        <v>0</v>
      </c>
      <c r="HA12" s="314">
        <f>AQ113</f>
        <v>0</v>
      </c>
      <c r="HB12" s="49">
        <f>AR113</f>
        <v>0</v>
      </c>
      <c r="HC12" s="49">
        <f>AS113</f>
        <v>0</v>
      </c>
      <c r="HD12" s="49">
        <f>AT113</f>
        <v>0</v>
      </c>
      <c r="HE12" s="314">
        <f>AQ115</f>
        <v>0</v>
      </c>
      <c r="HF12" s="314">
        <f>AQ116</f>
        <v>0</v>
      </c>
      <c r="HG12" s="314">
        <f>AQ118</f>
        <v>0</v>
      </c>
      <c r="HH12" s="314">
        <f>AQ119</f>
        <v>0</v>
      </c>
      <c r="HI12" s="979"/>
      <c r="HJ12" s="91">
        <f t="shared" si="236"/>
        <v>0</v>
      </c>
      <c r="HL12" s="400" t="s">
        <v>366</v>
      </c>
      <c r="HM12" s="395">
        <f>SUM(HM9:HM11)</f>
        <v>5</v>
      </c>
      <c r="HN12" s="421">
        <f>'result subject-wise'!F114</f>
        <v>0</v>
      </c>
      <c r="HO12" s="399">
        <f>HM12+HN12</f>
        <v>5</v>
      </c>
    </row>
    <row r="13" spans="1:223" s="5" customFormat="1" ht="13" customHeight="1">
      <c r="A13" s="595">
        <f>IF(details!A13="","",details!A13)</f>
        <v>6</v>
      </c>
      <c r="B13" s="596" t="str">
        <f>IF(details!B13="","",details!B13)</f>
        <v/>
      </c>
      <c r="C13" s="596" t="str">
        <f>IF(details!C13="","",details!C13)</f>
        <v>G</v>
      </c>
      <c r="D13" s="597" t="str">
        <f>IF(details!D13="","",details!D13)</f>
        <v>11206</v>
      </c>
      <c r="E13" s="596">
        <f>IF(details!E13="","",details!E13)</f>
        <v>10782</v>
      </c>
      <c r="F13" s="598">
        <f>IF(details!F13="","",details!F13)</f>
        <v>35465</v>
      </c>
      <c r="G13" s="302" t="str">
        <f>IF(details!G13="","",details!G13)</f>
        <v>v006</v>
      </c>
      <c r="H13" s="302" t="str">
        <f>IF(details!H13="","",details!H13)</f>
        <v>c006</v>
      </c>
      <c r="I13" s="302" t="str">
        <f>IF(details!I13="","",details!I13)</f>
        <v>l006</v>
      </c>
      <c r="J13" s="596">
        <f>IF(details!J13="","",details!J13)</f>
        <v>7</v>
      </c>
      <c r="K13" s="596">
        <f>IF(details!K13="","",details!K13)</f>
        <v>9</v>
      </c>
      <c r="L13" s="596">
        <f>IF(details!L13="","",details!L13)</f>
        <v>9</v>
      </c>
      <c r="M13" s="601">
        <f t="shared" si="127"/>
        <v>25</v>
      </c>
      <c r="N13" s="596">
        <f>IF(details!M13="","",details!M13)</f>
        <v>54</v>
      </c>
      <c r="O13" s="601">
        <f t="shared" si="128"/>
        <v>79</v>
      </c>
      <c r="P13" s="596">
        <f>IF(details!N13="","",details!N13)</f>
        <v>54</v>
      </c>
      <c r="Q13" s="603">
        <f t="shared" si="129"/>
        <v>133</v>
      </c>
      <c r="R13" s="599">
        <f t="shared" si="130"/>
        <v>0</v>
      </c>
      <c r="S13" s="599">
        <f t="shared" si="131"/>
        <v>0</v>
      </c>
      <c r="T13" s="600">
        <f t="shared" si="132"/>
        <v>200</v>
      </c>
      <c r="U13" s="599" t="str">
        <f t="shared" si="133"/>
        <v/>
      </c>
      <c r="V13" s="599" t="str">
        <f t="shared" si="134"/>
        <v>P</v>
      </c>
      <c r="W13" s="599" t="str">
        <f t="shared" si="135"/>
        <v>I</v>
      </c>
      <c r="X13" s="596">
        <f>IF(details!O13="","",details!O13)</f>
        <v>6</v>
      </c>
      <c r="Y13" s="596">
        <f>IF(details!P13="","",details!P13)</f>
        <v>3</v>
      </c>
      <c r="Z13" s="596">
        <f>IF(details!Q13="","",details!Q13)</f>
        <v>2</v>
      </c>
      <c r="AA13" s="601">
        <f t="shared" si="136"/>
        <v>11</v>
      </c>
      <c r="AB13" s="596">
        <f>IF(details!R13="","",details!R13)</f>
        <v>21</v>
      </c>
      <c r="AC13" s="601">
        <f t="shared" si="137"/>
        <v>32</v>
      </c>
      <c r="AD13" s="596">
        <f>IF(details!S13="","",details!S13)</f>
        <v>34</v>
      </c>
      <c r="AE13" s="603">
        <f t="shared" si="138"/>
        <v>66</v>
      </c>
      <c r="AF13" s="599">
        <f t="shared" si="139"/>
        <v>0</v>
      </c>
      <c r="AG13" s="599">
        <f t="shared" si="140"/>
        <v>0</v>
      </c>
      <c r="AH13" s="600">
        <f t="shared" si="141"/>
        <v>200</v>
      </c>
      <c r="AI13" s="599" t="str">
        <f t="shared" si="142"/>
        <v/>
      </c>
      <c r="AJ13" s="599" t="str">
        <f t="shared" si="143"/>
        <v>G1</v>
      </c>
      <c r="AK13" s="599" t="str">
        <f t="shared" si="50"/>
        <v>G1</v>
      </c>
      <c r="AL13" s="596" t="str">
        <f>IF(details!T13="","",details!T13)</f>
        <v>a</v>
      </c>
      <c r="AM13" s="596">
        <f>IF(details!U13="","",details!U13)</f>
        <v>6</v>
      </c>
      <c r="AN13" s="596">
        <f>IF(details!V13="","",details!V13)</f>
        <v>4</v>
      </c>
      <c r="AO13" s="596">
        <f>IF(details!W13="","",details!W13)</f>
        <v>7</v>
      </c>
      <c r="AP13" s="601">
        <f t="shared" si="144"/>
        <v>17</v>
      </c>
      <c r="AQ13" s="596">
        <f>IF(details!X13="","",details!X13)</f>
        <v>33</v>
      </c>
      <c r="AR13" s="596" t="str">
        <f>IF(details!Y13="","",details!Y13)</f>
        <v/>
      </c>
      <c r="AS13" s="601">
        <f t="shared" si="145"/>
        <v>33</v>
      </c>
      <c r="AT13" s="601">
        <f t="shared" si="146"/>
        <v>50</v>
      </c>
      <c r="AU13" s="601">
        <f t="shared" si="147"/>
        <v>50</v>
      </c>
      <c r="AV13" s="596">
        <f>IF(details!Z13="","",details!Z13)</f>
        <v>45</v>
      </c>
      <c r="AW13" s="596" t="str">
        <f>IF(details!AA13="","",details!AA13)</f>
        <v/>
      </c>
      <c r="AX13" s="601">
        <f t="shared" si="148"/>
        <v>45</v>
      </c>
      <c r="AY13" s="601">
        <f t="shared" si="149"/>
        <v>95</v>
      </c>
      <c r="AZ13" s="601" t="str">
        <f t="shared" si="150"/>
        <v/>
      </c>
      <c r="BA13" s="597">
        <f t="shared" si="151"/>
        <v>95</v>
      </c>
      <c r="BB13" s="599">
        <f t="shared" si="152"/>
        <v>0</v>
      </c>
      <c r="BC13" s="600">
        <f t="shared" si="153"/>
        <v>0</v>
      </c>
      <c r="BD13" s="600">
        <f t="shared" si="154"/>
        <v>100</v>
      </c>
      <c r="BE13" s="600" t="str">
        <f t="shared" si="155"/>
        <v/>
      </c>
      <c r="BF13" s="600">
        <f t="shared" si="156"/>
        <v>200</v>
      </c>
      <c r="BG13" s="599" t="str">
        <f t="shared" si="157"/>
        <v/>
      </c>
      <c r="BH13" s="600" t="str">
        <f t="shared" si="158"/>
        <v>P</v>
      </c>
      <c r="BI13" s="599" t="str">
        <f t="shared" si="159"/>
        <v>III</v>
      </c>
      <c r="BJ13" s="596" t="str">
        <f>IF(details!AB13="","",details!AB13)</f>
        <v>a</v>
      </c>
      <c r="BK13" s="596">
        <f>IF(details!AC13="","",details!AC13)</f>
        <v>8</v>
      </c>
      <c r="BL13" s="596">
        <f>IF(details!AD13="","",details!AD13)</f>
        <v>8</v>
      </c>
      <c r="BM13" s="596">
        <f>IF(details!AE13="","",details!AE13)</f>
        <v>8</v>
      </c>
      <c r="BN13" s="601">
        <f t="shared" si="160"/>
        <v>24</v>
      </c>
      <c r="BO13" s="596">
        <f>IF(details!AF13="","",details!AF13)</f>
        <v>36</v>
      </c>
      <c r="BP13" s="596" t="str">
        <f>IF(details!AG13="","",details!AG13)</f>
        <v/>
      </c>
      <c r="BQ13" s="601">
        <f t="shared" si="161"/>
        <v>36</v>
      </c>
      <c r="BR13" s="601">
        <f t="shared" si="162"/>
        <v>60</v>
      </c>
      <c r="BS13" s="601">
        <f t="shared" si="163"/>
        <v>60</v>
      </c>
      <c r="BT13" s="596">
        <f>IF(details!AH13="","",details!AH13)</f>
        <v>48</v>
      </c>
      <c r="BU13" s="596" t="str">
        <f>IF(details!AI13="","",details!AI13)</f>
        <v/>
      </c>
      <c r="BV13" s="601">
        <f t="shared" si="164"/>
        <v>48</v>
      </c>
      <c r="BW13" s="601">
        <f t="shared" si="165"/>
        <v>108</v>
      </c>
      <c r="BX13" s="601" t="str">
        <f t="shared" si="166"/>
        <v/>
      </c>
      <c r="BY13" s="597">
        <f t="shared" si="167"/>
        <v>108</v>
      </c>
      <c r="BZ13" s="599">
        <f t="shared" si="168"/>
        <v>0</v>
      </c>
      <c r="CA13" s="600">
        <f t="shared" si="169"/>
        <v>0</v>
      </c>
      <c r="CB13" s="600">
        <f t="shared" si="170"/>
        <v>100</v>
      </c>
      <c r="CC13" s="600" t="str">
        <f t="shared" si="171"/>
        <v/>
      </c>
      <c r="CD13" s="600">
        <f t="shared" si="172"/>
        <v>200</v>
      </c>
      <c r="CE13" s="599" t="str">
        <f t="shared" si="173"/>
        <v/>
      </c>
      <c r="CF13" s="600" t="str">
        <f t="shared" si="174"/>
        <v>P</v>
      </c>
      <c r="CG13" s="599" t="str">
        <f t="shared" si="175"/>
        <v>II</v>
      </c>
      <c r="CH13" s="596" t="str">
        <f>IF(details!AJ13="","",details!AJ13)</f>
        <v>a</v>
      </c>
      <c r="CI13" s="596">
        <f>IF(details!AK13="","",details!AK13)</f>
        <v>8</v>
      </c>
      <c r="CJ13" s="596">
        <f>IF(details!AL13="","",details!AL13)</f>
        <v>8</v>
      </c>
      <c r="CK13" s="596">
        <f>IF(details!AM13="","",details!AM13)</f>
        <v>9</v>
      </c>
      <c r="CL13" s="601">
        <f t="shared" si="176"/>
        <v>25</v>
      </c>
      <c r="CM13" s="596">
        <f>IF(details!AN13="","",details!AN13)</f>
        <v>39</v>
      </c>
      <c r="CN13" s="596">
        <f>IF(details!AO13="","",details!AO13)</f>
        <v>10</v>
      </c>
      <c r="CO13" s="601">
        <f t="shared" si="177"/>
        <v>49</v>
      </c>
      <c r="CP13" s="601">
        <f t="shared" si="178"/>
        <v>64</v>
      </c>
      <c r="CQ13" s="601">
        <f t="shared" si="179"/>
        <v>74</v>
      </c>
      <c r="CR13" s="596">
        <f>IF(details!AP13="","",details!AP13)</f>
        <v>47</v>
      </c>
      <c r="CS13" s="596">
        <f>IF(details!AQ13="","",details!AQ13)</f>
        <v>28</v>
      </c>
      <c r="CT13" s="601">
        <f t="shared" si="180"/>
        <v>75</v>
      </c>
      <c r="CU13" s="601">
        <f t="shared" si="181"/>
        <v>111</v>
      </c>
      <c r="CV13" s="601">
        <f t="shared" si="182"/>
        <v>38</v>
      </c>
      <c r="CW13" s="597">
        <f t="shared" si="183"/>
        <v>149</v>
      </c>
      <c r="CX13" s="599">
        <f t="shared" si="184"/>
        <v>0</v>
      </c>
      <c r="CY13" s="600">
        <f t="shared" si="185"/>
        <v>0</v>
      </c>
      <c r="CZ13" s="600">
        <f t="shared" si="186"/>
        <v>70</v>
      </c>
      <c r="DA13" s="600">
        <f t="shared" si="187"/>
        <v>50</v>
      </c>
      <c r="DB13" s="600">
        <f t="shared" si="188"/>
        <v>150</v>
      </c>
      <c r="DC13" s="599" t="str">
        <f t="shared" si="189"/>
        <v/>
      </c>
      <c r="DD13" s="600" t="str">
        <f t="shared" si="190"/>
        <v>P</v>
      </c>
      <c r="DE13" s="599" t="str">
        <f t="shared" si="191"/>
        <v>I</v>
      </c>
      <c r="DF13" s="600">
        <f t="shared" si="192"/>
        <v>0</v>
      </c>
      <c r="DG13" s="596">
        <f>IF(details!AR13="","",details!AR13)</f>
        <v>9</v>
      </c>
      <c r="DH13" s="596">
        <f>IF(details!AS13="","",details!AS13)</f>
        <v>9</v>
      </c>
      <c r="DI13" s="596">
        <f>IF(details!AT13="","",details!AT13)</f>
        <v>9</v>
      </c>
      <c r="DJ13" s="601">
        <f t="shared" si="193"/>
        <v>27</v>
      </c>
      <c r="DK13" s="596">
        <f>IF(details!AU13="","",details!AU13)</f>
        <v>37</v>
      </c>
      <c r="DL13" s="601">
        <f t="shared" si="194"/>
        <v>64</v>
      </c>
      <c r="DM13" s="596">
        <f>IF(details!AV13="","",details!AV13)</f>
        <v>50</v>
      </c>
      <c r="DN13" s="603">
        <f t="shared" si="195"/>
        <v>114</v>
      </c>
      <c r="DO13" s="599">
        <f t="shared" si="196"/>
        <v>0</v>
      </c>
      <c r="DP13" s="599">
        <f t="shared" si="197"/>
        <v>0</v>
      </c>
      <c r="DQ13" s="600">
        <f t="shared" si="198"/>
        <v>200</v>
      </c>
      <c r="DR13" s="599" t="str">
        <f t="shared" si="199"/>
        <v/>
      </c>
      <c r="DS13" s="599" t="str">
        <f t="shared" si="90"/>
        <v>C</v>
      </c>
      <c r="DT13" s="596">
        <f>IF(details!AW13="","",details!AW13)</f>
        <v>24</v>
      </c>
      <c r="DU13" s="596">
        <f>IF(details!AX13="","",details!AX13)</f>
        <v>26</v>
      </c>
      <c r="DV13" s="596">
        <f>IF(details!AY13="","",details!AY13)</f>
        <v>25</v>
      </c>
      <c r="DW13" s="603">
        <f t="shared" si="200"/>
        <v>75</v>
      </c>
      <c r="DX13" s="599">
        <f t="shared" si="201"/>
        <v>0</v>
      </c>
      <c r="DY13" s="599">
        <f t="shared" si="202"/>
        <v>0</v>
      </c>
      <c r="DZ13" s="600">
        <f t="shared" si="203"/>
        <v>100</v>
      </c>
      <c r="EA13" s="599" t="str">
        <f t="shared" si="204"/>
        <v/>
      </c>
      <c r="EB13" s="599" t="str">
        <f t="shared" si="91"/>
        <v>B</v>
      </c>
      <c r="EC13" s="599" t="str">
        <f t="shared" si="205"/>
        <v>I</v>
      </c>
      <c r="ED13" s="599" t="str">
        <f t="shared" si="206"/>
        <v>G1</v>
      </c>
      <c r="EE13" s="599" t="str">
        <f t="shared" si="207"/>
        <v>III</v>
      </c>
      <c r="EF13" s="599" t="str">
        <f t="shared" si="208"/>
        <v>II</v>
      </c>
      <c r="EG13" s="599" t="str">
        <f t="shared" si="209"/>
        <v>I</v>
      </c>
      <c r="EH13" s="599">
        <f t="shared" si="210"/>
        <v>0</v>
      </c>
      <c r="EI13" s="599">
        <f t="shared" si="211"/>
        <v>0</v>
      </c>
      <c r="EJ13" s="599">
        <f t="shared" si="212"/>
        <v>1</v>
      </c>
      <c r="EK13" s="599">
        <f t="shared" si="213"/>
        <v>0</v>
      </c>
      <c r="EL13" s="599">
        <f t="shared" si="214"/>
        <v>0</v>
      </c>
      <c r="EM13" s="599" t="str">
        <f t="shared" si="215"/>
        <v/>
      </c>
      <c r="EN13" s="599" t="str">
        <f t="shared" si="101"/>
        <v>lk- mRrh.kZ</v>
      </c>
      <c r="EO13" s="606" t="str">
        <f>IF(details!CF13="","",details!CF13)</f>
        <v/>
      </c>
      <c r="EP13" s="607" t="str">
        <f>IF(details!CG13="","",details!CG13)</f>
        <v/>
      </c>
      <c r="EQ13" s="606" t="str">
        <f>IF(details!CJ13="","",details!CJ13)</f>
        <v/>
      </c>
      <c r="ER13" s="607" t="str">
        <f>IF(details!CK13="","",details!CK13)</f>
        <v/>
      </c>
      <c r="ES13" s="606" t="str">
        <f>IF(details!CN13="","",details!CN13)</f>
        <v/>
      </c>
      <c r="ET13" s="607" t="str">
        <f>IF(details!CO13="","",details!CO13)</f>
        <v/>
      </c>
      <c r="EU13" s="606" t="str">
        <f>IF(details!CR13="","",details!CR13)</f>
        <v/>
      </c>
      <c r="EV13" s="607" t="str">
        <f>IF(details!CS13="","",details!CS13)</f>
        <v/>
      </c>
      <c r="EW13" s="606" t="str">
        <f>IF(details!CV13="","",details!CV13)</f>
        <v/>
      </c>
      <c r="EX13" s="607" t="str">
        <f>IF(details!CW13="","",details!CW13)</f>
        <v/>
      </c>
      <c r="EY13" s="611" t="str">
        <f t="shared" si="216"/>
        <v/>
      </c>
      <c r="EZ13" s="596" t="str">
        <f t="shared" si="217"/>
        <v>I</v>
      </c>
      <c r="FA13" s="596" t="str">
        <f t="shared" si="218"/>
        <v/>
      </c>
      <c r="FB13" s="612" t="str">
        <f t="shared" si="102"/>
        <v/>
      </c>
      <c r="FC13" s="596" t="str">
        <f t="shared" si="219"/>
        <v>G</v>
      </c>
      <c r="FD13" s="613" t="str">
        <f t="shared" si="220"/>
        <v>,+</v>
      </c>
      <c r="FE13" s="612">
        <f t="shared" si="103"/>
        <v>6</v>
      </c>
      <c r="FF13" s="614" t="str">
        <f t="shared" si="221"/>
        <v>III</v>
      </c>
      <c r="FG13" s="596" t="str">
        <f t="shared" si="104"/>
        <v>III</v>
      </c>
      <c r="FH13" s="596" t="str">
        <f t="shared" si="105"/>
        <v/>
      </c>
      <c r="FI13" s="596" t="str">
        <f t="shared" si="106"/>
        <v/>
      </c>
      <c r="FJ13" s="596" t="str">
        <f t="shared" si="107"/>
        <v/>
      </c>
      <c r="FK13" s="596" t="str">
        <f t="shared" si="222"/>
        <v/>
      </c>
      <c r="FL13" s="615" t="str">
        <f t="shared" si="108"/>
        <v/>
      </c>
      <c r="FM13" s="614" t="str">
        <f t="shared" si="223"/>
        <v>II</v>
      </c>
      <c r="FN13" s="596" t="str">
        <f t="shared" si="109"/>
        <v>II</v>
      </c>
      <c r="FO13" s="596" t="str">
        <f t="shared" si="110"/>
        <v/>
      </c>
      <c r="FP13" s="596" t="str">
        <f t="shared" si="111"/>
        <v/>
      </c>
      <c r="FQ13" s="596" t="str">
        <f t="shared" si="112"/>
        <v/>
      </c>
      <c r="FR13" s="596" t="str">
        <f t="shared" si="224"/>
        <v/>
      </c>
      <c r="FS13" s="615" t="str">
        <f t="shared" si="113"/>
        <v/>
      </c>
      <c r="FT13" s="614" t="str">
        <f t="shared" si="225"/>
        <v>I</v>
      </c>
      <c r="FU13" s="596" t="str">
        <f t="shared" si="114"/>
        <v>I</v>
      </c>
      <c r="FV13" s="596" t="str">
        <f t="shared" si="115"/>
        <v/>
      </c>
      <c r="FW13" s="596" t="str">
        <f t="shared" si="116"/>
        <v/>
      </c>
      <c r="FX13" s="596" t="str">
        <f t="shared" si="117"/>
        <v/>
      </c>
      <c r="FY13" s="596" t="str">
        <f t="shared" si="226"/>
        <v/>
      </c>
      <c r="FZ13" s="615" t="str">
        <f t="shared" si="118"/>
        <v/>
      </c>
      <c r="GA13" s="596" t="str">
        <f t="shared" si="227"/>
        <v>C</v>
      </c>
      <c r="GB13" s="596" t="str">
        <f t="shared" si="228"/>
        <v>B</v>
      </c>
      <c r="GC13" s="177" t="str">
        <f t="shared" si="229"/>
        <v xml:space="preserve">    </v>
      </c>
      <c r="GD13" s="177" t="str">
        <f t="shared" si="230"/>
        <v xml:space="preserve">    </v>
      </c>
      <c r="GE13" s="177" t="str">
        <f t="shared" si="231"/>
        <v xml:space="preserve"> vaxszth   </v>
      </c>
      <c r="GF13" s="177" t="str">
        <f t="shared" si="232"/>
        <v xml:space="preserve">        </v>
      </c>
      <c r="GG13" s="177" t="str">
        <f t="shared" si="120"/>
        <v xml:space="preserve">    </v>
      </c>
      <c r="GH13" s="177" t="str">
        <f t="shared" si="233"/>
        <v>lk- mRrh.kZ</v>
      </c>
      <c r="GI13" s="39">
        <f t="shared" si="121"/>
        <v>551</v>
      </c>
      <c r="GJ13" s="41">
        <f t="shared" si="122"/>
        <v>55.1</v>
      </c>
      <c r="GK13" s="188" t="str">
        <f t="shared" si="123"/>
        <v>II</v>
      </c>
      <c r="GL13" s="165">
        <f t="shared" si="124"/>
        <v>55.1</v>
      </c>
      <c r="GM13" s="434">
        <f t="shared" si="234"/>
        <v>2.0000000000000031</v>
      </c>
      <c r="GN13" s="177" t="str">
        <f>IF(OR(GH13="iwjd",GH13="iqu% ijh{kk"),'result subject-wise'!AR13,GH13)</f>
        <v>lk- mRrh.kZ</v>
      </c>
      <c r="GO13" s="346" t="str">
        <f t="shared" si="125"/>
        <v/>
      </c>
      <c r="GP13" s="172">
        <f t="shared" si="126"/>
        <v>55.1</v>
      </c>
      <c r="GQ13" s="620" t="str">
        <f t="shared" si="235"/>
        <v>II</v>
      </c>
      <c r="GR13" s="189"/>
      <c r="GS13" s="344"/>
      <c r="GT13" s="351" t="str">
        <f>'full report'!V152</f>
        <v/>
      </c>
      <c r="GU13" s="164"/>
      <c r="GV13" s="94" t="str">
        <f>AV110</f>
        <v>l</v>
      </c>
      <c r="GW13" s="276" t="str">
        <f>AV109</f>
        <v/>
      </c>
      <c r="GX13" s="49">
        <f>AV111</f>
        <v>0</v>
      </c>
      <c r="GY13" s="49">
        <f>AZ113</f>
        <v>0</v>
      </c>
      <c r="GZ13" s="50">
        <f>AV114</f>
        <v>0</v>
      </c>
      <c r="HA13" s="314">
        <f>AV113</f>
        <v>0</v>
      </c>
      <c r="HB13" s="49">
        <f>AW113</f>
        <v>0</v>
      </c>
      <c r="HC13" s="314">
        <f>AX113</f>
        <v>0</v>
      </c>
      <c r="HD13" s="49">
        <f>AY113</f>
        <v>0</v>
      </c>
      <c r="HE13" s="314">
        <f>AV115</f>
        <v>0</v>
      </c>
      <c r="HF13" s="314">
        <f>AV116</f>
        <v>0</v>
      </c>
      <c r="HG13" s="314">
        <f>AV118</f>
        <v>0</v>
      </c>
      <c r="HH13" s="314">
        <f>AV119</f>
        <v>0</v>
      </c>
      <c r="HI13" s="979"/>
      <c r="HJ13" s="91">
        <f t="shared" si="236"/>
        <v>0</v>
      </c>
      <c r="HL13" s="400" t="s">
        <v>360</v>
      </c>
      <c r="HM13" s="395">
        <f>COUNTIF(GH8:GH107,"iwjd")</f>
        <v>1</v>
      </c>
      <c r="HN13" s="398"/>
      <c r="HO13" s="399"/>
    </row>
    <row r="14" spans="1:223" s="5" customFormat="1" ht="13" customHeight="1">
      <c r="A14" s="595">
        <f>IF(details!A14="","",details!A14)</f>
        <v>7</v>
      </c>
      <c r="B14" s="596" t="str">
        <f>IF(details!B14="","",details!B14)</f>
        <v/>
      </c>
      <c r="C14" s="596" t="str">
        <f>IF(details!C14="","",details!C14)</f>
        <v>G</v>
      </c>
      <c r="D14" s="597" t="str">
        <f>IF(details!D14="","",details!D14)</f>
        <v>11207</v>
      </c>
      <c r="E14" s="596">
        <f>IF(details!E14="","",details!E14)</f>
        <v>10392</v>
      </c>
      <c r="F14" s="598">
        <f>IF(details!F14="","",details!F14)</f>
        <v>36431</v>
      </c>
      <c r="G14" s="302" t="str">
        <f>IF(details!G14="","",details!G14)</f>
        <v>v007</v>
      </c>
      <c r="H14" s="302" t="str">
        <f>IF(details!H14="","",details!H14)</f>
        <v>c007</v>
      </c>
      <c r="I14" s="302" t="str">
        <f>IF(details!I14="","",details!I14)</f>
        <v>l007</v>
      </c>
      <c r="J14" s="596">
        <f>IF(details!J14="","",details!J14)</f>
        <v>7</v>
      </c>
      <c r="K14" s="596">
        <f>IF(details!K14="","",details!K14)</f>
        <v>5</v>
      </c>
      <c r="L14" s="596">
        <f>IF(details!L14="","",details!L14)</f>
        <v>8</v>
      </c>
      <c r="M14" s="601">
        <f t="shared" si="127"/>
        <v>20</v>
      </c>
      <c r="N14" s="596">
        <f>IF(details!M14="","",details!M14)</f>
        <v>43</v>
      </c>
      <c r="O14" s="601">
        <f t="shared" si="128"/>
        <v>63</v>
      </c>
      <c r="P14" s="596">
        <f>IF(details!N14="","",details!N14)</f>
        <v>49</v>
      </c>
      <c r="Q14" s="603">
        <f t="shared" si="129"/>
        <v>112</v>
      </c>
      <c r="R14" s="599">
        <f t="shared" si="130"/>
        <v>0</v>
      </c>
      <c r="S14" s="599">
        <f t="shared" si="131"/>
        <v>0</v>
      </c>
      <c r="T14" s="600">
        <f t="shared" si="132"/>
        <v>200</v>
      </c>
      <c r="U14" s="599" t="str">
        <f t="shared" si="133"/>
        <v/>
      </c>
      <c r="V14" s="599" t="str">
        <f t="shared" si="134"/>
        <v>P</v>
      </c>
      <c r="W14" s="599" t="str">
        <f t="shared" si="135"/>
        <v>II</v>
      </c>
      <c r="X14" s="596">
        <f>IF(details!O14="","",details!O14)</f>
        <v>6</v>
      </c>
      <c r="Y14" s="596">
        <f>IF(details!P14="","",details!P14)</f>
        <v>4</v>
      </c>
      <c r="Z14" s="596">
        <f>IF(details!Q14="","",details!Q14)</f>
        <v>2</v>
      </c>
      <c r="AA14" s="601">
        <f t="shared" si="136"/>
        <v>12</v>
      </c>
      <c r="AB14" s="596">
        <f>IF(details!R14="","",details!R14)</f>
        <v>20</v>
      </c>
      <c r="AC14" s="601">
        <f t="shared" si="137"/>
        <v>32</v>
      </c>
      <c r="AD14" s="596">
        <f>IF(details!S14="","",details!S14)</f>
        <v>30</v>
      </c>
      <c r="AE14" s="603">
        <f t="shared" si="138"/>
        <v>62</v>
      </c>
      <c r="AF14" s="599">
        <f t="shared" si="139"/>
        <v>0</v>
      </c>
      <c r="AG14" s="599">
        <f t="shared" si="140"/>
        <v>0</v>
      </c>
      <c r="AH14" s="600">
        <f t="shared" si="141"/>
        <v>200</v>
      </c>
      <c r="AI14" s="599" t="str">
        <f t="shared" si="142"/>
        <v/>
      </c>
      <c r="AJ14" s="599" t="str">
        <f t="shared" si="143"/>
        <v>G1</v>
      </c>
      <c r="AK14" s="599" t="str">
        <f t="shared" si="50"/>
        <v>G1</v>
      </c>
      <c r="AL14" s="596" t="str">
        <f>IF(details!T14="","",details!T14)</f>
        <v>a</v>
      </c>
      <c r="AM14" s="596">
        <f>IF(details!U14="","",details!U14)</f>
        <v>7</v>
      </c>
      <c r="AN14" s="596">
        <f>IF(details!V14="","",details!V14)</f>
        <v>4</v>
      </c>
      <c r="AO14" s="596">
        <f>IF(details!W14="","",details!W14)</f>
        <v>6</v>
      </c>
      <c r="AP14" s="601">
        <f t="shared" si="144"/>
        <v>17</v>
      </c>
      <c r="AQ14" s="596">
        <f>IF(details!X14="","",details!X14)</f>
        <v>28</v>
      </c>
      <c r="AR14" s="596" t="str">
        <f>IF(details!Y14="","",details!Y14)</f>
        <v/>
      </c>
      <c r="AS14" s="601">
        <f t="shared" si="145"/>
        <v>28</v>
      </c>
      <c r="AT14" s="601">
        <f t="shared" si="146"/>
        <v>45</v>
      </c>
      <c r="AU14" s="601">
        <f t="shared" si="147"/>
        <v>45</v>
      </c>
      <c r="AV14" s="596">
        <f>IF(details!Z14="","",details!Z14)</f>
        <v>41</v>
      </c>
      <c r="AW14" s="596" t="str">
        <f>IF(details!AA14="","",details!AA14)</f>
        <v/>
      </c>
      <c r="AX14" s="601">
        <f t="shared" si="148"/>
        <v>41</v>
      </c>
      <c r="AY14" s="601">
        <f t="shared" si="149"/>
        <v>86</v>
      </c>
      <c r="AZ14" s="601" t="str">
        <f t="shared" si="150"/>
        <v/>
      </c>
      <c r="BA14" s="597">
        <f t="shared" si="151"/>
        <v>86</v>
      </c>
      <c r="BB14" s="599">
        <f t="shared" si="152"/>
        <v>0</v>
      </c>
      <c r="BC14" s="600">
        <f t="shared" si="153"/>
        <v>0</v>
      </c>
      <c r="BD14" s="600">
        <f t="shared" si="154"/>
        <v>100</v>
      </c>
      <c r="BE14" s="600" t="str">
        <f t="shared" si="155"/>
        <v/>
      </c>
      <c r="BF14" s="600">
        <f t="shared" si="156"/>
        <v>200</v>
      </c>
      <c r="BG14" s="599" t="str">
        <f t="shared" si="157"/>
        <v/>
      </c>
      <c r="BH14" s="600" t="str">
        <f t="shared" si="158"/>
        <v>P</v>
      </c>
      <c r="BI14" s="599" t="str">
        <f t="shared" si="159"/>
        <v>III</v>
      </c>
      <c r="BJ14" s="596" t="str">
        <f>IF(details!AB14="","",details!AB14)</f>
        <v>a</v>
      </c>
      <c r="BK14" s="596">
        <f>IF(details!AC14="","",details!AC14)</f>
        <v>6</v>
      </c>
      <c r="BL14" s="596">
        <f>IF(details!AD14="","",details!AD14)</f>
        <v>8</v>
      </c>
      <c r="BM14" s="596">
        <f>IF(details!AE14="","",details!AE14)</f>
        <v>8</v>
      </c>
      <c r="BN14" s="601">
        <f t="shared" si="160"/>
        <v>22</v>
      </c>
      <c r="BO14" s="596">
        <f>IF(details!AF14="","",details!AF14)</f>
        <v>35</v>
      </c>
      <c r="BP14" s="596" t="str">
        <f>IF(details!AG14="","",details!AG14)</f>
        <v/>
      </c>
      <c r="BQ14" s="601">
        <f t="shared" si="161"/>
        <v>35</v>
      </c>
      <c r="BR14" s="601">
        <f t="shared" si="162"/>
        <v>57</v>
      </c>
      <c r="BS14" s="601">
        <f t="shared" si="163"/>
        <v>57</v>
      </c>
      <c r="BT14" s="596">
        <f>IF(details!AH14="","",details!AH14)</f>
        <v>51</v>
      </c>
      <c r="BU14" s="596" t="str">
        <f>IF(details!AI14="","",details!AI14)</f>
        <v/>
      </c>
      <c r="BV14" s="601">
        <f t="shared" si="164"/>
        <v>51</v>
      </c>
      <c r="BW14" s="601">
        <f t="shared" si="165"/>
        <v>108</v>
      </c>
      <c r="BX14" s="601" t="str">
        <f t="shared" si="166"/>
        <v/>
      </c>
      <c r="BY14" s="597">
        <f t="shared" si="167"/>
        <v>108</v>
      </c>
      <c r="BZ14" s="599">
        <f t="shared" si="168"/>
        <v>0</v>
      </c>
      <c r="CA14" s="600">
        <f t="shared" si="169"/>
        <v>0</v>
      </c>
      <c r="CB14" s="600">
        <f t="shared" si="170"/>
        <v>100</v>
      </c>
      <c r="CC14" s="600" t="str">
        <f t="shared" si="171"/>
        <v/>
      </c>
      <c r="CD14" s="600">
        <f t="shared" si="172"/>
        <v>200</v>
      </c>
      <c r="CE14" s="599" t="str">
        <f t="shared" si="173"/>
        <v/>
      </c>
      <c r="CF14" s="600" t="str">
        <f t="shared" si="174"/>
        <v>P</v>
      </c>
      <c r="CG14" s="599" t="str">
        <f t="shared" si="175"/>
        <v>II</v>
      </c>
      <c r="CH14" s="596" t="str">
        <f>IF(details!AJ14="","",details!AJ14)</f>
        <v>a</v>
      </c>
      <c r="CI14" s="596">
        <f>IF(details!AK14="","",details!AK14)</f>
        <v>8</v>
      </c>
      <c r="CJ14" s="596">
        <f>IF(details!AL14="","",details!AL14)</f>
        <v>6</v>
      </c>
      <c r="CK14" s="596">
        <f>IF(details!AM14="","",details!AM14)</f>
        <v>7</v>
      </c>
      <c r="CL14" s="601">
        <f t="shared" si="176"/>
        <v>21</v>
      </c>
      <c r="CM14" s="596">
        <f>IF(details!AN14="","",details!AN14)</f>
        <v>34</v>
      </c>
      <c r="CN14" s="596">
        <f>IF(details!AO14="","",details!AO14)</f>
        <v>10</v>
      </c>
      <c r="CO14" s="601">
        <f t="shared" si="177"/>
        <v>44</v>
      </c>
      <c r="CP14" s="601">
        <f t="shared" si="178"/>
        <v>55</v>
      </c>
      <c r="CQ14" s="601">
        <f t="shared" si="179"/>
        <v>65</v>
      </c>
      <c r="CR14" s="596">
        <f>IF(details!AP14="","",details!AP14)</f>
        <v>41</v>
      </c>
      <c r="CS14" s="596">
        <f>IF(details!AQ14="","",details!AQ14)</f>
        <v>27</v>
      </c>
      <c r="CT14" s="601">
        <f t="shared" si="180"/>
        <v>68</v>
      </c>
      <c r="CU14" s="601">
        <f t="shared" si="181"/>
        <v>96</v>
      </c>
      <c r="CV14" s="601">
        <f t="shared" si="182"/>
        <v>37</v>
      </c>
      <c r="CW14" s="597">
        <f t="shared" si="183"/>
        <v>133</v>
      </c>
      <c r="CX14" s="599">
        <f t="shared" si="184"/>
        <v>0</v>
      </c>
      <c r="CY14" s="600">
        <f t="shared" si="185"/>
        <v>0</v>
      </c>
      <c r="CZ14" s="600">
        <f t="shared" si="186"/>
        <v>70</v>
      </c>
      <c r="DA14" s="600">
        <f t="shared" si="187"/>
        <v>50</v>
      </c>
      <c r="DB14" s="600">
        <f t="shared" si="188"/>
        <v>150</v>
      </c>
      <c r="DC14" s="599" t="str">
        <f t="shared" si="189"/>
        <v/>
      </c>
      <c r="DD14" s="600" t="str">
        <f t="shared" si="190"/>
        <v>P</v>
      </c>
      <c r="DE14" s="599" t="str">
        <f t="shared" si="191"/>
        <v>I</v>
      </c>
      <c r="DF14" s="600">
        <f t="shared" si="192"/>
        <v>0</v>
      </c>
      <c r="DG14" s="596">
        <f>IF(details!AR14="","",details!AR14)</f>
        <v>9</v>
      </c>
      <c r="DH14" s="596">
        <f>IF(details!AS14="","",details!AS14)</f>
        <v>9</v>
      </c>
      <c r="DI14" s="596">
        <f>IF(details!AT14="","",details!AT14)</f>
        <v>8</v>
      </c>
      <c r="DJ14" s="601">
        <f t="shared" si="193"/>
        <v>26</v>
      </c>
      <c r="DK14" s="596">
        <f>IF(details!AU14="","",details!AU14)</f>
        <v>33</v>
      </c>
      <c r="DL14" s="601">
        <f t="shared" si="194"/>
        <v>59</v>
      </c>
      <c r="DM14" s="596">
        <f>IF(details!AV14="","",details!AV14)</f>
        <v>47</v>
      </c>
      <c r="DN14" s="603">
        <f t="shared" si="195"/>
        <v>106</v>
      </c>
      <c r="DO14" s="599">
        <f t="shared" si="196"/>
        <v>0</v>
      </c>
      <c r="DP14" s="599">
        <f t="shared" si="197"/>
        <v>0</v>
      </c>
      <c r="DQ14" s="600">
        <f t="shared" si="198"/>
        <v>200</v>
      </c>
      <c r="DR14" s="599" t="str">
        <f t="shared" si="199"/>
        <v/>
      </c>
      <c r="DS14" s="599" t="str">
        <f t="shared" si="90"/>
        <v>C</v>
      </c>
      <c r="DT14" s="596">
        <f>IF(details!AW14="","",details!AW14)</f>
        <v>27</v>
      </c>
      <c r="DU14" s="596">
        <f>IF(details!AX14="","",details!AX14)</f>
        <v>26</v>
      </c>
      <c r="DV14" s="596">
        <f>IF(details!AY14="","",details!AY14)</f>
        <v>27</v>
      </c>
      <c r="DW14" s="603">
        <f t="shared" si="200"/>
        <v>80</v>
      </c>
      <c r="DX14" s="599">
        <f t="shared" si="201"/>
        <v>0</v>
      </c>
      <c r="DY14" s="599">
        <f t="shared" si="202"/>
        <v>0</v>
      </c>
      <c r="DZ14" s="600">
        <f t="shared" si="203"/>
        <v>100</v>
      </c>
      <c r="EA14" s="599" t="str">
        <f t="shared" si="204"/>
        <v/>
      </c>
      <c r="EB14" s="599" t="str">
        <f t="shared" si="91"/>
        <v>B</v>
      </c>
      <c r="EC14" s="599" t="str">
        <f t="shared" si="205"/>
        <v>II</v>
      </c>
      <c r="ED14" s="599" t="str">
        <f t="shared" si="206"/>
        <v>G1</v>
      </c>
      <c r="EE14" s="599" t="str">
        <f t="shared" si="207"/>
        <v>III</v>
      </c>
      <c r="EF14" s="599" t="str">
        <f t="shared" si="208"/>
        <v>II</v>
      </c>
      <c r="EG14" s="599" t="str">
        <f t="shared" si="209"/>
        <v>I</v>
      </c>
      <c r="EH14" s="599">
        <f t="shared" si="210"/>
        <v>0</v>
      </c>
      <c r="EI14" s="599">
        <f t="shared" si="211"/>
        <v>0</v>
      </c>
      <c r="EJ14" s="599">
        <f t="shared" si="212"/>
        <v>1</v>
      </c>
      <c r="EK14" s="599">
        <f t="shared" si="213"/>
        <v>0</v>
      </c>
      <c r="EL14" s="599">
        <f t="shared" si="214"/>
        <v>0</v>
      </c>
      <c r="EM14" s="599" t="str">
        <f t="shared" si="215"/>
        <v/>
      </c>
      <c r="EN14" s="599" t="str">
        <f t="shared" si="101"/>
        <v>lk- mRrh.kZ</v>
      </c>
      <c r="EO14" s="606" t="str">
        <f>IF(details!CF14="","",details!CF14)</f>
        <v/>
      </c>
      <c r="EP14" s="607" t="str">
        <f>IF(details!CG14="","",details!CG14)</f>
        <v/>
      </c>
      <c r="EQ14" s="606" t="str">
        <f>IF(details!CJ14="","",details!CJ14)</f>
        <v/>
      </c>
      <c r="ER14" s="607" t="str">
        <f>IF(details!CK14="","",details!CK14)</f>
        <v/>
      </c>
      <c r="ES14" s="606" t="str">
        <f>IF(details!CN14="","",details!CN14)</f>
        <v/>
      </c>
      <c r="ET14" s="607" t="str">
        <f>IF(details!CO14="","",details!CO14)</f>
        <v/>
      </c>
      <c r="EU14" s="606" t="str">
        <f>IF(details!CR14="","",details!CR14)</f>
        <v/>
      </c>
      <c r="EV14" s="607" t="str">
        <f>IF(details!CS14="","",details!CS14)</f>
        <v/>
      </c>
      <c r="EW14" s="606" t="str">
        <f>IF(details!CV14="","",details!CV14)</f>
        <v/>
      </c>
      <c r="EX14" s="607" t="str">
        <f>IF(details!CW14="","",details!CW14)</f>
        <v/>
      </c>
      <c r="EY14" s="611" t="str">
        <f t="shared" si="216"/>
        <v/>
      </c>
      <c r="EZ14" s="596" t="str">
        <f t="shared" si="217"/>
        <v>II</v>
      </c>
      <c r="FA14" s="596" t="str">
        <f t="shared" si="218"/>
        <v/>
      </c>
      <c r="FB14" s="612" t="str">
        <f t="shared" si="102"/>
        <v/>
      </c>
      <c r="FC14" s="596" t="str">
        <f t="shared" si="219"/>
        <v>G</v>
      </c>
      <c r="FD14" s="613" t="str">
        <f t="shared" si="220"/>
        <v>,+</v>
      </c>
      <c r="FE14" s="612">
        <f t="shared" si="103"/>
        <v>10</v>
      </c>
      <c r="FF14" s="614" t="str">
        <f t="shared" si="221"/>
        <v>III</v>
      </c>
      <c r="FG14" s="596" t="str">
        <f t="shared" si="104"/>
        <v>III</v>
      </c>
      <c r="FH14" s="596" t="str">
        <f t="shared" si="105"/>
        <v/>
      </c>
      <c r="FI14" s="596" t="str">
        <f t="shared" si="106"/>
        <v/>
      </c>
      <c r="FJ14" s="596" t="str">
        <f t="shared" si="107"/>
        <v/>
      </c>
      <c r="FK14" s="596" t="str">
        <f t="shared" si="222"/>
        <v/>
      </c>
      <c r="FL14" s="615" t="str">
        <f t="shared" si="108"/>
        <v/>
      </c>
      <c r="FM14" s="614" t="str">
        <f t="shared" si="223"/>
        <v>II</v>
      </c>
      <c r="FN14" s="596" t="str">
        <f t="shared" si="109"/>
        <v>II</v>
      </c>
      <c r="FO14" s="596" t="str">
        <f t="shared" si="110"/>
        <v/>
      </c>
      <c r="FP14" s="596" t="str">
        <f t="shared" si="111"/>
        <v/>
      </c>
      <c r="FQ14" s="596" t="str">
        <f t="shared" si="112"/>
        <v/>
      </c>
      <c r="FR14" s="596" t="str">
        <f t="shared" si="224"/>
        <v/>
      </c>
      <c r="FS14" s="615" t="str">
        <f t="shared" si="113"/>
        <v/>
      </c>
      <c r="FT14" s="614" t="str">
        <f t="shared" si="225"/>
        <v>I</v>
      </c>
      <c r="FU14" s="596" t="str">
        <f t="shared" si="114"/>
        <v>I</v>
      </c>
      <c r="FV14" s="596" t="str">
        <f t="shared" si="115"/>
        <v/>
      </c>
      <c r="FW14" s="596" t="str">
        <f t="shared" si="116"/>
        <v/>
      </c>
      <c r="FX14" s="596" t="str">
        <f t="shared" si="117"/>
        <v/>
      </c>
      <c r="FY14" s="596" t="str">
        <f t="shared" si="226"/>
        <v/>
      </c>
      <c r="FZ14" s="615" t="str">
        <f t="shared" si="118"/>
        <v/>
      </c>
      <c r="GA14" s="596" t="str">
        <f t="shared" si="227"/>
        <v>C</v>
      </c>
      <c r="GB14" s="596" t="str">
        <f t="shared" si="228"/>
        <v>B</v>
      </c>
      <c r="GC14" s="177" t="str">
        <f t="shared" si="229"/>
        <v xml:space="preserve">    </v>
      </c>
      <c r="GD14" s="177" t="str">
        <f t="shared" si="230"/>
        <v xml:space="preserve">    </v>
      </c>
      <c r="GE14" s="177" t="str">
        <f t="shared" si="231"/>
        <v xml:space="preserve"> vaxszth   </v>
      </c>
      <c r="GF14" s="177" t="str">
        <f t="shared" si="232"/>
        <v xml:space="preserve">        </v>
      </c>
      <c r="GG14" s="177" t="str">
        <f t="shared" si="120"/>
        <v xml:space="preserve">    </v>
      </c>
      <c r="GH14" s="177" t="str">
        <f t="shared" si="233"/>
        <v>lk- mRrh.kZ</v>
      </c>
      <c r="GI14" s="39">
        <f t="shared" si="121"/>
        <v>501</v>
      </c>
      <c r="GJ14" s="41">
        <f t="shared" si="122"/>
        <v>50.1</v>
      </c>
      <c r="GK14" s="188" t="str">
        <f t="shared" si="123"/>
        <v>II</v>
      </c>
      <c r="GL14" s="165">
        <f t="shared" si="124"/>
        <v>50.1</v>
      </c>
      <c r="GM14" s="434">
        <f t="shared" si="234"/>
        <v>4.0000000000000027</v>
      </c>
      <c r="GN14" s="177" t="str">
        <f>IF(OR(GH14="iwjd",GH14="iqu% ijh{kk"),'result subject-wise'!AR14,GH14)</f>
        <v>lk- mRrh.kZ</v>
      </c>
      <c r="GO14" s="346" t="str">
        <f t="shared" si="125"/>
        <v/>
      </c>
      <c r="GP14" s="172">
        <f t="shared" si="126"/>
        <v>50.1</v>
      </c>
      <c r="GQ14" s="620" t="str">
        <f t="shared" si="235"/>
        <v>II</v>
      </c>
      <c r="GR14" s="189"/>
      <c r="GS14" s="344"/>
      <c r="GT14" s="351" t="str">
        <f>'full report'!V179</f>
        <v/>
      </c>
      <c r="GU14" s="164"/>
      <c r="GV14" s="95">
        <f>AZ110</f>
        <v>0</v>
      </c>
      <c r="GW14" s="277" t="str">
        <f>BA109</f>
        <v/>
      </c>
      <c r="GX14" s="49">
        <f>BA111</f>
        <v>0</v>
      </c>
      <c r="GY14" s="49">
        <f>BE113</f>
        <v>0</v>
      </c>
      <c r="GZ14" s="50">
        <f>BA114</f>
        <v>0</v>
      </c>
      <c r="HA14" s="314">
        <f>BA113</f>
        <v>0</v>
      </c>
      <c r="HB14" s="49">
        <f>BB113</f>
        <v>0</v>
      </c>
      <c r="HC14" s="49">
        <f>BC113</f>
        <v>0</v>
      </c>
      <c r="HD14" s="49">
        <f>BD113</f>
        <v>0</v>
      </c>
      <c r="HE14" s="314">
        <f>BA115</f>
        <v>0</v>
      </c>
      <c r="HF14" s="314">
        <f>AV116</f>
        <v>0</v>
      </c>
      <c r="HG14" s="314">
        <f>BA118</f>
        <v>0</v>
      </c>
      <c r="HH14" s="314">
        <f>BA119</f>
        <v>0</v>
      </c>
      <c r="HI14" s="979"/>
      <c r="HJ14" s="91">
        <f t="shared" si="236"/>
        <v>0</v>
      </c>
      <c r="HL14" s="400" t="s">
        <v>367</v>
      </c>
      <c r="HM14" s="395">
        <f>COUNTIF(GH8:GH107,"vuqRrh.kZ")</f>
        <v>2</v>
      </c>
      <c r="HN14" s="421">
        <f>'result subject-wise'!F116</f>
        <v>0</v>
      </c>
      <c r="HO14" s="399">
        <f>HM14+HN14</f>
        <v>2</v>
      </c>
    </row>
    <row r="15" spans="1:223" s="5" customFormat="1" ht="13" customHeight="1">
      <c r="A15" s="595">
        <f>IF(details!A15="","",details!A15)</f>
        <v>8</v>
      </c>
      <c r="B15" s="596" t="str">
        <f>IF(details!B15="","",details!B15)</f>
        <v/>
      </c>
      <c r="C15" s="596" t="str">
        <f>IF(details!C15="","",details!C15)</f>
        <v>G</v>
      </c>
      <c r="D15" s="597" t="str">
        <f>IF(details!D15="","",details!D15)</f>
        <v>11208</v>
      </c>
      <c r="E15" s="596">
        <f>IF(details!E15="","",details!E15)</f>
        <v>9735</v>
      </c>
      <c r="F15" s="598">
        <f>IF(details!F15="","",details!F15)</f>
        <v>36135</v>
      </c>
      <c r="G15" s="302" t="str">
        <f>IF(details!G15="","",details!G15)</f>
        <v>v008</v>
      </c>
      <c r="H15" s="302" t="str">
        <f>IF(details!H15="","",details!H15)</f>
        <v>c008</v>
      </c>
      <c r="I15" s="302" t="str">
        <f>IF(details!I15="","",details!I15)</f>
        <v>l008</v>
      </c>
      <c r="J15" s="596">
        <f>IF(details!J15="","",details!J15)</f>
        <v>8</v>
      </c>
      <c r="K15" s="596">
        <f>IF(details!K15="","",details!K15)</f>
        <v>6</v>
      </c>
      <c r="L15" s="596">
        <f>IF(details!L15="","",details!L15)</f>
        <v>8</v>
      </c>
      <c r="M15" s="601">
        <f t="shared" si="127"/>
        <v>22</v>
      </c>
      <c r="N15" s="596">
        <f>IF(details!M15="","",details!M15)</f>
        <v>38</v>
      </c>
      <c r="O15" s="601">
        <f t="shared" si="128"/>
        <v>60</v>
      </c>
      <c r="P15" s="596">
        <f>IF(details!N15="","",details!N15)</f>
        <v>50</v>
      </c>
      <c r="Q15" s="603">
        <f t="shared" si="129"/>
        <v>110</v>
      </c>
      <c r="R15" s="599">
        <f t="shared" si="130"/>
        <v>0</v>
      </c>
      <c r="S15" s="599">
        <f t="shared" si="131"/>
        <v>0</v>
      </c>
      <c r="T15" s="600">
        <f t="shared" si="132"/>
        <v>200</v>
      </c>
      <c r="U15" s="599" t="str">
        <f t="shared" si="133"/>
        <v/>
      </c>
      <c r="V15" s="599" t="str">
        <f t="shared" si="134"/>
        <v>P</v>
      </c>
      <c r="W15" s="599" t="str">
        <f t="shared" si="135"/>
        <v>II</v>
      </c>
      <c r="X15" s="596">
        <f>IF(details!O15="","",details!O15)</f>
        <v>6</v>
      </c>
      <c r="Y15" s="596">
        <f>IF(details!P15="","",details!P15)</f>
        <v>4</v>
      </c>
      <c r="Z15" s="596">
        <f>IF(details!Q15="","",details!Q15)</f>
        <v>2</v>
      </c>
      <c r="AA15" s="601">
        <f t="shared" si="136"/>
        <v>12</v>
      </c>
      <c r="AB15" s="596">
        <f>IF(details!R15="","",details!R15)</f>
        <v>22</v>
      </c>
      <c r="AC15" s="601">
        <f t="shared" si="137"/>
        <v>34</v>
      </c>
      <c r="AD15" s="596">
        <f>IF(details!S15="","",details!S15)</f>
        <v>38</v>
      </c>
      <c r="AE15" s="603">
        <f t="shared" si="138"/>
        <v>72</v>
      </c>
      <c r="AF15" s="599">
        <f t="shared" si="139"/>
        <v>0</v>
      </c>
      <c r="AG15" s="599">
        <f t="shared" si="140"/>
        <v>0</v>
      </c>
      <c r="AH15" s="600">
        <f t="shared" si="141"/>
        <v>200</v>
      </c>
      <c r="AI15" s="599" t="str">
        <f t="shared" si="142"/>
        <v/>
      </c>
      <c r="AJ15" s="599" t="str">
        <f t="shared" si="143"/>
        <v>P</v>
      </c>
      <c r="AK15" s="599" t="str">
        <f t="shared" si="50"/>
        <v>III</v>
      </c>
      <c r="AL15" s="596" t="str">
        <f>IF(details!T15="","",details!T15)</f>
        <v>a</v>
      </c>
      <c r="AM15" s="596">
        <f>IF(details!U15="","",details!U15)</f>
        <v>7</v>
      </c>
      <c r="AN15" s="596">
        <f>IF(details!V15="","",details!V15)</f>
        <v>4</v>
      </c>
      <c r="AO15" s="596">
        <f>IF(details!W15="","",details!W15)</f>
        <v>6</v>
      </c>
      <c r="AP15" s="601">
        <f t="shared" si="144"/>
        <v>17</v>
      </c>
      <c r="AQ15" s="596">
        <f>IF(details!X15="","",details!X15)</f>
        <v>24</v>
      </c>
      <c r="AR15" s="596" t="str">
        <f>IF(details!Y15="","",details!Y15)</f>
        <v/>
      </c>
      <c r="AS15" s="601">
        <f t="shared" si="145"/>
        <v>24</v>
      </c>
      <c r="AT15" s="601">
        <f t="shared" si="146"/>
        <v>41</v>
      </c>
      <c r="AU15" s="601">
        <f t="shared" si="147"/>
        <v>41</v>
      </c>
      <c r="AV15" s="596">
        <f>IF(details!Z15="","",details!Z15)</f>
        <v>25</v>
      </c>
      <c r="AW15" s="596" t="str">
        <f>IF(details!AA15="","",details!AA15)</f>
        <v/>
      </c>
      <c r="AX15" s="601">
        <f t="shared" si="148"/>
        <v>25</v>
      </c>
      <c r="AY15" s="601">
        <f t="shared" si="149"/>
        <v>66</v>
      </c>
      <c r="AZ15" s="601" t="str">
        <f t="shared" si="150"/>
        <v/>
      </c>
      <c r="BA15" s="597">
        <f t="shared" si="151"/>
        <v>66</v>
      </c>
      <c r="BB15" s="599">
        <f t="shared" si="152"/>
        <v>0</v>
      </c>
      <c r="BC15" s="600">
        <f t="shared" si="153"/>
        <v>0</v>
      </c>
      <c r="BD15" s="600">
        <f t="shared" si="154"/>
        <v>100</v>
      </c>
      <c r="BE15" s="600" t="str">
        <f t="shared" si="155"/>
        <v/>
      </c>
      <c r="BF15" s="600">
        <f t="shared" si="156"/>
        <v>200</v>
      </c>
      <c r="BG15" s="599" t="str">
        <f t="shared" si="157"/>
        <v/>
      </c>
      <c r="BH15" s="600" t="str">
        <f t="shared" si="158"/>
        <v>G1</v>
      </c>
      <c r="BI15" s="599" t="str">
        <f t="shared" si="159"/>
        <v>G1</v>
      </c>
      <c r="BJ15" s="596" t="str">
        <f>IF(details!AB15="","",details!AB15)</f>
        <v>a</v>
      </c>
      <c r="BK15" s="596">
        <f>IF(details!AC15="","",details!AC15)</f>
        <v>6</v>
      </c>
      <c r="BL15" s="596">
        <f>IF(details!AD15="","",details!AD15)</f>
        <v>7</v>
      </c>
      <c r="BM15" s="596">
        <f>IF(details!AE15="","",details!AE15)</f>
        <v>9</v>
      </c>
      <c r="BN15" s="601">
        <f t="shared" si="160"/>
        <v>22</v>
      </c>
      <c r="BO15" s="596">
        <f>IF(details!AF15="","",details!AF15)</f>
        <v>31</v>
      </c>
      <c r="BP15" s="596" t="str">
        <f>IF(details!AG15="","",details!AG15)</f>
        <v/>
      </c>
      <c r="BQ15" s="601">
        <f t="shared" si="161"/>
        <v>31</v>
      </c>
      <c r="BR15" s="601">
        <f t="shared" si="162"/>
        <v>53</v>
      </c>
      <c r="BS15" s="601">
        <f t="shared" si="163"/>
        <v>53</v>
      </c>
      <c r="BT15" s="596">
        <f>IF(details!AH15="","",details!AH15)</f>
        <v>39</v>
      </c>
      <c r="BU15" s="596" t="str">
        <f>IF(details!AI15="","",details!AI15)</f>
        <v/>
      </c>
      <c r="BV15" s="601">
        <f t="shared" si="164"/>
        <v>39</v>
      </c>
      <c r="BW15" s="601">
        <f t="shared" si="165"/>
        <v>92</v>
      </c>
      <c r="BX15" s="601" t="str">
        <f t="shared" si="166"/>
        <v/>
      </c>
      <c r="BY15" s="597">
        <f t="shared" si="167"/>
        <v>92</v>
      </c>
      <c r="BZ15" s="599">
        <f t="shared" si="168"/>
        <v>0</v>
      </c>
      <c r="CA15" s="600">
        <f t="shared" si="169"/>
        <v>0</v>
      </c>
      <c r="CB15" s="600">
        <f t="shared" si="170"/>
        <v>100</v>
      </c>
      <c r="CC15" s="600" t="str">
        <f t="shared" si="171"/>
        <v/>
      </c>
      <c r="CD15" s="600">
        <f t="shared" si="172"/>
        <v>200</v>
      </c>
      <c r="CE15" s="599" t="str">
        <f t="shared" si="173"/>
        <v/>
      </c>
      <c r="CF15" s="600" t="str">
        <f t="shared" si="174"/>
        <v>P</v>
      </c>
      <c r="CG15" s="599" t="str">
        <f t="shared" si="175"/>
        <v>III</v>
      </c>
      <c r="CH15" s="596" t="str">
        <f>IF(details!AJ15="","",details!AJ15)</f>
        <v>a</v>
      </c>
      <c r="CI15" s="596">
        <f>IF(details!AK15="","",details!AK15)</f>
        <v>8</v>
      </c>
      <c r="CJ15" s="596">
        <f>IF(details!AL15="","",details!AL15)</f>
        <v>6</v>
      </c>
      <c r="CK15" s="596">
        <f>IF(details!AM15="","",details!AM15)</f>
        <v>6</v>
      </c>
      <c r="CL15" s="601">
        <f t="shared" si="176"/>
        <v>20</v>
      </c>
      <c r="CM15" s="596">
        <f>IF(details!AN15="","",details!AN15)</f>
        <v>38</v>
      </c>
      <c r="CN15" s="596">
        <f>IF(details!AO15="","",details!AO15)</f>
        <v>10</v>
      </c>
      <c r="CO15" s="601">
        <f t="shared" si="177"/>
        <v>48</v>
      </c>
      <c r="CP15" s="601">
        <f t="shared" si="178"/>
        <v>58</v>
      </c>
      <c r="CQ15" s="601">
        <f t="shared" si="179"/>
        <v>68</v>
      </c>
      <c r="CR15" s="596">
        <f>IF(details!AP15="","",details!AP15)</f>
        <v>34</v>
      </c>
      <c r="CS15" s="596">
        <f>IF(details!AQ15="","",details!AQ15)</f>
        <v>27</v>
      </c>
      <c r="CT15" s="601">
        <f t="shared" si="180"/>
        <v>61</v>
      </c>
      <c r="CU15" s="601">
        <f t="shared" si="181"/>
        <v>92</v>
      </c>
      <c r="CV15" s="601">
        <f t="shared" si="182"/>
        <v>37</v>
      </c>
      <c r="CW15" s="597">
        <f t="shared" si="183"/>
        <v>129</v>
      </c>
      <c r="CX15" s="599">
        <f t="shared" si="184"/>
        <v>0</v>
      </c>
      <c r="CY15" s="600">
        <f t="shared" si="185"/>
        <v>0</v>
      </c>
      <c r="CZ15" s="600">
        <f t="shared" si="186"/>
        <v>70</v>
      </c>
      <c r="DA15" s="600">
        <f t="shared" si="187"/>
        <v>50</v>
      </c>
      <c r="DB15" s="600">
        <f t="shared" si="188"/>
        <v>150</v>
      </c>
      <c r="DC15" s="599" t="str">
        <f t="shared" si="189"/>
        <v/>
      </c>
      <c r="DD15" s="600" t="str">
        <f t="shared" si="190"/>
        <v>P</v>
      </c>
      <c r="DE15" s="599" t="str">
        <f t="shared" si="191"/>
        <v>I</v>
      </c>
      <c r="DF15" s="600">
        <f t="shared" si="192"/>
        <v>0</v>
      </c>
      <c r="DG15" s="596">
        <f>IF(details!AR15="","",details!AR15)</f>
        <v>9</v>
      </c>
      <c r="DH15" s="596">
        <f>IF(details!AS15="","",details!AS15)</f>
        <v>9</v>
      </c>
      <c r="DI15" s="596">
        <f>IF(details!AT15="","",details!AT15)</f>
        <v>9</v>
      </c>
      <c r="DJ15" s="601">
        <f t="shared" si="193"/>
        <v>27</v>
      </c>
      <c r="DK15" s="596">
        <f>IF(details!AU15="","",details!AU15)</f>
        <v>32</v>
      </c>
      <c r="DL15" s="601">
        <f t="shared" si="194"/>
        <v>59</v>
      </c>
      <c r="DM15" s="596">
        <f>IF(details!AV15="","",details!AV15)</f>
        <v>32</v>
      </c>
      <c r="DN15" s="603">
        <f t="shared" si="195"/>
        <v>91</v>
      </c>
      <c r="DO15" s="599">
        <f t="shared" si="196"/>
        <v>0</v>
      </c>
      <c r="DP15" s="599">
        <f t="shared" si="197"/>
        <v>0</v>
      </c>
      <c r="DQ15" s="600">
        <f t="shared" si="198"/>
        <v>200</v>
      </c>
      <c r="DR15" s="599" t="str">
        <f t="shared" si="199"/>
        <v/>
      </c>
      <c r="DS15" s="599" t="str">
        <f t="shared" si="90"/>
        <v>C</v>
      </c>
      <c r="DT15" s="596">
        <f>IF(details!AW15="","",details!AW15)</f>
        <v>24</v>
      </c>
      <c r="DU15" s="596">
        <f>IF(details!AX15="","",details!AX15)</f>
        <v>26</v>
      </c>
      <c r="DV15" s="596">
        <f>IF(details!AY15="","",details!AY15)</f>
        <v>26</v>
      </c>
      <c r="DW15" s="603">
        <f t="shared" si="200"/>
        <v>76</v>
      </c>
      <c r="DX15" s="599">
        <f t="shared" si="201"/>
        <v>0</v>
      </c>
      <c r="DY15" s="599">
        <f t="shared" si="202"/>
        <v>0</v>
      </c>
      <c r="DZ15" s="600">
        <f t="shared" si="203"/>
        <v>100</v>
      </c>
      <c r="EA15" s="599" t="str">
        <f t="shared" si="204"/>
        <v/>
      </c>
      <c r="EB15" s="599" t="str">
        <f t="shared" si="91"/>
        <v>B</v>
      </c>
      <c r="EC15" s="599" t="str">
        <f t="shared" si="205"/>
        <v>II</v>
      </c>
      <c r="ED15" s="599" t="str">
        <f t="shared" si="206"/>
        <v>III</v>
      </c>
      <c r="EE15" s="599" t="str">
        <f t="shared" si="207"/>
        <v>G1</v>
      </c>
      <c r="EF15" s="599" t="str">
        <f t="shared" si="208"/>
        <v>III</v>
      </c>
      <c r="EG15" s="599" t="str">
        <f t="shared" si="209"/>
        <v>I</v>
      </c>
      <c r="EH15" s="599">
        <f t="shared" si="210"/>
        <v>0</v>
      </c>
      <c r="EI15" s="599">
        <f t="shared" si="211"/>
        <v>0</v>
      </c>
      <c r="EJ15" s="599">
        <f t="shared" si="212"/>
        <v>1</v>
      </c>
      <c r="EK15" s="599">
        <f t="shared" si="213"/>
        <v>0</v>
      </c>
      <c r="EL15" s="599">
        <f t="shared" si="214"/>
        <v>0</v>
      </c>
      <c r="EM15" s="599" t="str">
        <f t="shared" si="215"/>
        <v/>
      </c>
      <c r="EN15" s="599" t="str">
        <f t="shared" si="101"/>
        <v>lk- mRrh.kZ</v>
      </c>
      <c r="EO15" s="606" t="str">
        <f>IF(details!CF15="","",details!CF15)</f>
        <v/>
      </c>
      <c r="EP15" s="607" t="str">
        <f>IF(details!CG15="","",details!CG15)</f>
        <v/>
      </c>
      <c r="EQ15" s="606" t="str">
        <f>IF(details!CJ15="","",details!CJ15)</f>
        <v/>
      </c>
      <c r="ER15" s="607" t="str">
        <f>IF(details!CK15="","",details!CK15)</f>
        <v/>
      </c>
      <c r="ES15" s="606" t="str">
        <f>IF(details!CN15="","",details!CN15)</f>
        <v/>
      </c>
      <c r="ET15" s="607" t="str">
        <f>IF(details!CO15="","",details!CO15)</f>
        <v/>
      </c>
      <c r="EU15" s="606" t="str">
        <f>IF(details!CR15="","",details!CR15)</f>
        <v/>
      </c>
      <c r="EV15" s="607" t="str">
        <f>IF(details!CS15="","",details!CS15)</f>
        <v/>
      </c>
      <c r="EW15" s="606" t="str">
        <f>IF(details!CV15="","",details!CV15)</f>
        <v/>
      </c>
      <c r="EX15" s="607" t="str">
        <f>IF(details!CW15="","",details!CW15)</f>
        <v/>
      </c>
      <c r="EY15" s="611" t="str">
        <f t="shared" si="216"/>
        <v/>
      </c>
      <c r="EZ15" s="596" t="str">
        <f t="shared" si="217"/>
        <v>II</v>
      </c>
      <c r="FA15" s="596" t="str">
        <f t="shared" si="218"/>
        <v/>
      </c>
      <c r="FB15" s="612" t="str">
        <f t="shared" si="102"/>
        <v/>
      </c>
      <c r="FC15" s="596" t="str">
        <f t="shared" si="219"/>
        <v>III</v>
      </c>
      <c r="FD15" s="613" t="str">
        <f t="shared" si="220"/>
        <v/>
      </c>
      <c r="FE15" s="612" t="str">
        <f t="shared" si="103"/>
        <v/>
      </c>
      <c r="FF15" s="614" t="str">
        <f t="shared" si="221"/>
        <v>G</v>
      </c>
      <c r="FG15" s="596" t="str">
        <f t="shared" si="104"/>
        <v>G</v>
      </c>
      <c r="FH15" s="596" t="str">
        <f t="shared" si="105"/>
        <v/>
      </c>
      <c r="FI15" s="596" t="str">
        <f t="shared" si="106"/>
        <v/>
      </c>
      <c r="FJ15" s="596" t="str">
        <f t="shared" si="107"/>
        <v/>
      </c>
      <c r="FK15" s="596" t="str">
        <f t="shared" si="222"/>
        <v>,+</v>
      </c>
      <c r="FL15" s="615">
        <f t="shared" si="108"/>
        <v>6</v>
      </c>
      <c r="FM15" s="614" t="str">
        <f t="shared" si="223"/>
        <v>III</v>
      </c>
      <c r="FN15" s="596" t="str">
        <f t="shared" si="109"/>
        <v>III</v>
      </c>
      <c r="FO15" s="596" t="str">
        <f t="shared" si="110"/>
        <v/>
      </c>
      <c r="FP15" s="596" t="str">
        <f t="shared" si="111"/>
        <v/>
      </c>
      <c r="FQ15" s="596" t="str">
        <f t="shared" si="112"/>
        <v/>
      </c>
      <c r="FR15" s="596" t="str">
        <f t="shared" si="224"/>
        <v/>
      </c>
      <c r="FS15" s="615" t="str">
        <f t="shared" si="113"/>
        <v/>
      </c>
      <c r="FT15" s="614" t="str">
        <f t="shared" si="225"/>
        <v>I</v>
      </c>
      <c r="FU15" s="596" t="str">
        <f t="shared" si="114"/>
        <v>I</v>
      </c>
      <c r="FV15" s="596" t="str">
        <f t="shared" si="115"/>
        <v/>
      </c>
      <c r="FW15" s="596" t="str">
        <f t="shared" si="116"/>
        <v/>
      </c>
      <c r="FX15" s="596" t="str">
        <f t="shared" si="117"/>
        <v/>
      </c>
      <c r="FY15" s="596" t="str">
        <f t="shared" si="226"/>
        <v/>
      </c>
      <c r="FZ15" s="615" t="str">
        <f t="shared" si="118"/>
        <v/>
      </c>
      <c r="GA15" s="596" t="str">
        <f t="shared" si="227"/>
        <v>C</v>
      </c>
      <c r="GB15" s="596" t="str">
        <f t="shared" si="228"/>
        <v>B</v>
      </c>
      <c r="GC15" s="177" t="str">
        <f t="shared" si="229"/>
        <v xml:space="preserve">    </v>
      </c>
      <c r="GD15" s="177" t="str">
        <f t="shared" si="230"/>
        <v xml:space="preserve">    </v>
      </c>
      <c r="GE15" s="177" t="str">
        <f t="shared" si="231"/>
        <v xml:space="preserve">  vaxzsth lkfgR;  </v>
      </c>
      <c r="GF15" s="177" t="str">
        <f t="shared" si="232"/>
        <v xml:space="preserve">        </v>
      </c>
      <c r="GG15" s="177" t="str">
        <f t="shared" si="120"/>
        <v xml:space="preserve">    </v>
      </c>
      <c r="GH15" s="177" t="str">
        <f t="shared" si="233"/>
        <v>lk- mRrh.kZ</v>
      </c>
      <c r="GI15" s="39">
        <f t="shared" si="121"/>
        <v>469</v>
      </c>
      <c r="GJ15" s="41">
        <f t="shared" si="122"/>
        <v>46.9</v>
      </c>
      <c r="GK15" s="188" t="str">
        <f t="shared" si="123"/>
        <v>III</v>
      </c>
      <c r="GL15" s="165">
        <f t="shared" si="124"/>
        <v>46.9</v>
      </c>
      <c r="GM15" s="434">
        <f t="shared" si="234"/>
        <v>4.9999999999999627</v>
      </c>
      <c r="GN15" s="177" t="str">
        <f>IF(OR(GH15="iwjd",GH15="iqu% ijh{kk"),'result subject-wise'!AR15,GH15)</f>
        <v>lk- mRrh.kZ</v>
      </c>
      <c r="GO15" s="346" t="str">
        <f t="shared" si="125"/>
        <v/>
      </c>
      <c r="GP15" s="172">
        <f t="shared" si="126"/>
        <v>46.9</v>
      </c>
      <c r="GQ15" s="620" t="str">
        <f t="shared" si="235"/>
        <v>III</v>
      </c>
      <c r="GR15" s="189"/>
      <c r="GS15" s="344"/>
      <c r="GT15" s="351" t="str">
        <f>'full report'!V206</f>
        <v/>
      </c>
      <c r="GU15" s="164"/>
      <c r="GV15" s="92" t="str">
        <f>BJ110</f>
        <v>v</v>
      </c>
      <c r="GW15" s="274" t="str">
        <f>BJ109</f>
        <v>x`gfoKku</v>
      </c>
      <c r="GX15" s="49">
        <f>BJ111</f>
        <v>9</v>
      </c>
      <c r="GY15" s="49">
        <f>BN113</f>
        <v>9</v>
      </c>
      <c r="GZ15" s="50">
        <f>BJ114</f>
        <v>100</v>
      </c>
      <c r="HA15" s="314">
        <f>BJ113</f>
        <v>0</v>
      </c>
      <c r="HB15" s="49">
        <f>BK113</f>
        <v>0</v>
      </c>
      <c r="HC15" s="314">
        <f>BL113</f>
        <v>4</v>
      </c>
      <c r="HD15" s="314">
        <f>BM113</f>
        <v>5</v>
      </c>
      <c r="HE15" s="314">
        <f>BJ115</f>
        <v>0</v>
      </c>
      <c r="HF15" s="314">
        <f>BJ116</f>
        <v>0</v>
      </c>
      <c r="HG15" s="314">
        <f>BJ118</f>
        <v>0</v>
      </c>
      <c r="HH15" s="314">
        <f>BJ119</f>
        <v>0</v>
      </c>
      <c r="HI15" s="979"/>
      <c r="HJ15" s="91">
        <f t="shared" si="236"/>
        <v>9</v>
      </c>
      <c r="HL15" s="400" t="s">
        <v>368</v>
      </c>
      <c r="HM15" s="401">
        <f>IF(HM8=0,0,HM12/HM8*100)</f>
        <v>55.555555555555557</v>
      </c>
      <c r="HN15" s="402">
        <f>IF(HN8=0,0,HN12/HN8*100)</f>
        <v>0</v>
      </c>
      <c r="HO15" s="403">
        <f>IF(HO8=0,0,HO12/HO8*100)</f>
        <v>55.555555555555557</v>
      </c>
    </row>
    <row r="16" spans="1:223" s="5" customFormat="1" ht="13" customHeight="1">
      <c r="A16" s="595">
        <f>IF(details!A16="","",details!A16)</f>
        <v>9</v>
      </c>
      <c r="B16" s="596" t="str">
        <f>IF(details!B16="","",details!B16)</f>
        <v/>
      </c>
      <c r="C16" s="596" t="str">
        <f>IF(details!C16="","",details!C16)</f>
        <v>G</v>
      </c>
      <c r="D16" s="597" t="str">
        <f>IF(details!D16="","",details!D16)</f>
        <v>NSO</v>
      </c>
      <c r="E16" s="596">
        <f>IF(details!E16="","",details!E16)</f>
        <v>11324</v>
      </c>
      <c r="F16" s="598">
        <f>IF(details!F16="","",details!F16)</f>
        <v>36305</v>
      </c>
      <c r="G16" s="302" t="str">
        <f>IF(details!G16="","",details!G16)</f>
        <v>v009</v>
      </c>
      <c r="H16" s="302" t="str">
        <f>IF(details!H16="","",details!H16)</f>
        <v>c009</v>
      </c>
      <c r="I16" s="302" t="str">
        <f>IF(details!I16="","",details!I16)</f>
        <v>l009</v>
      </c>
      <c r="J16" s="596">
        <f>IF(details!J16="","",details!J16)</f>
        <v>8</v>
      </c>
      <c r="K16" s="596">
        <f>IF(details!K16="","",details!K16)</f>
        <v>9</v>
      </c>
      <c r="L16" s="596">
        <f>IF(details!L16="","",details!L16)</f>
        <v>8</v>
      </c>
      <c r="M16" s="601">
        <f t="shared" si="127"/>
        <v>25</v>
      </c>
      <c r="N16" s="596">
        <f>IF(details!M16="","",details!M16)</f>
        <v>48</v>
      </c>
      <c r="O16" s="601">
        <f t="shared" si="128"/>
        <v>73</v>
      </c>
      <c r="P16" s="596">
        <f>IF(details!N16="","",details!N16)</f>
        <v>65</v>
      </c>
      <c r="Q16" s="603">
        <f t="shared" si="129"/>
        <v>138</v>
      </c>
      <c r="R16" s="599">
        <f t="shared" si="130"/>
        <v>0</v>
      </c>
      <c r="S16" s="599">
        <f t="shared" si="131"/>
        <v>0</v>
      </c>
      <c r="T16" s="600" t="str">
        <f t="shared" si="132"/>
        <v/>
      </c>
      <c r="U16" s="599" t="str">
        <f t="shared" si="133"/>
        <v/>
      </c>
      <c r="V16" s="599" t="str">
        <f t="shared" si="134"/>
        <v/>
      </c>
      <c r="W16" s="599" t="str">
        <f t="shared" si="135"/>
        <v/>
      </c>
      <c r="X16" s="596">
        <f>IF(details!O16="","",details!O16)</f>
        <v>7</v>
      </c>
      <c r="Y16" s="596">
        <f>IF(details!P16="","",details!P16)</f>
        <v>3</v>
      </c>
      <c r="Z16" s="596">
        <f>IF(details!Q16="","",details!Q16)</f>
        <v>4</v>
      </c>
      <c r="AA16" s="601">
        <f t="shared" si="136"/>
        <v>14</v>
      </c>
      <c r="AB16" s="596">
        <f>IF(details!R16="","",details!R16)</f>
        <v>31</v>
      </c>
      <c r="AC16" s="601">
        <f t="shared" si="137"/>
        <v>45</v>
      </c>
      <c r="AD16" s="596">
        <f>IF(details!S16="","",details!S16)</f>
        <v>42</v>
      </c>
      <c r="AE16" s="603">
        <f t="shared" si="138"/>
        <v>87</v>
      </c>
      <c r="AF16" s="599">
        <f t="shared" si="139"/>
        <v>0</v>
      </c>
      <c r="AG16" s="599">
        <f t="shared" si="140"/>
        <v>0</v>
      </c>
      <c r="AH16" s="600" t="str">
        <f t="shared" si="141"/>
        <v/>
      </c>
      <c r="AI16" s="599" t="str">
        <f t="shared" si="142"/>
        <v/>
      </c>
      <c r="AJ16" s="599" t="str">
        <f t="shared" si="143"/>
        <v/>
      </c>
      <c r="AK16" s="599" t="str">
        <f t="shared" si="50"/>
        <v/>
      </c>
      <c r="AL16" s="596" t="str">
        <f>IF(details!T16="","",details!T16)</f>
        <v>a</v>
      </c>
      <c r="AM16" s="596">
        <f>IF(details!U16="","",details!U16)</f>
        <v>7</v>
      </c>
      <c r="AN16" s="596">
        <f>IF(details!V16="","",details!V16)</f>
        <v>7</v>
      </c>
      <c r="AO16" s="596">
        <f>IF(details!W16="","",details!W16)</f>
        <v>8</v>
      </c>
      <c r="AP16" s="601">
        <f t="shared" si="144"/>
        <v>22</v>
      </c>
      <c r="AQ16" s="596">
        <f>IF(details!X16="","",details!X16)</f>
        <v>29</v>
      </c>
      <c r="AR16" s="596" t="str">
        <f>IF(details!Y16="","",details!Y16)</f>
        <v/>
      </c>
      <c r="AS16" s="601">
        <f t="shared" si="145"/>
        <v>29</v>
      </c>
      <c r="AT16" s="601">
        <f t="shared" si="146"/>
        <v>51</v>
      </c>
      <c r="AU16" s="601">
        <f t="shared" si="147"/>
        <v>51</v>
      </c>
      <c r="AV16" s="596">
        <f>IF(details!Z16="","",details!Z16)</f>
        <v>45</v>
      </c>
      <c r="AW16" s="596" t="str">
        <f>IF(details!AA16="","",details!AA16)</f>
        <v/>
      </c>
      <c r="AX16" s="601">
        <f t="shared" si="148"/>
        <v>45</v>
      </c>
      <c r="AY16" s="601">
        <f t="shared" si="149"/>
        <v>96</v>
      </c>
      <c r="AZ16" s="601" t="str">
        <f t="shared" si="150"/>
        <v/>
      </c>
      <c r="BA16" s="597">
        <f t="shared" si="151"/>
        <v>96</v>
      </c>
      <c r="BB16" s="599">
        <f t="shared" si="152"/>
        <v>0</v>
      </c>
      <c r="BC16" s="600">
        <f t="shared" si="153"/>
        <v>0</v>
      </c>
      <c r="BD16" s="600" t="str">
        <f t="shared" si="154"/>
        <v/>
      </c>
      <c r="BE16" s="600" t="str">
        <f t="shared" si="155"/>
        <v/>
      </c>
      <c r="BF16" s="600" t="str">
        <f t="shared" si="156"/>
        <v/>
      </c>
      <c r="BG16" s="599" t="str">
        <f t="shared" si="157"/>
        <v/>
      </c>
      <c r="BH16" s="600" t="str">
        <f t="shared" si="158"/>
        <v/>
      </c>
      <c r="BI16" s="599" t="str">
        <f t="shared" si="159"/>
        <v/>
      </c>
      <c r="BJ16" s="596" t="str">
        <f>IF(details!AB16="","",details!AB16)</f>
        <v>a</v>
      </c>
      <c r="BK16" s="596">
        <f>IF(details!AC16="","",details!AC16)</f>
        <v>8</v>
      </c>
      <c r="BL16" s="596">
        <f>IF(details!AD16="","",details!AD16)</f>
        <v>8</v>
      </c>
      <c r="BM16" s="596">
        <f>IF(details!AE16="","",details!AE16)</f>
        <v>8</v>
      </c>
      <c r="BN16" s="601">
        <f t="shared" si="160"/>
        <v>24</v>
      </c>
      <c r="BO16" s="596">
        <f>IF(details!AF16="","",details!AF16)</f>
        <v>36</v>
      </c>
      <c r="BP16" s="596" t="str">
        <f>IF(details!AG16="","",details!AG16)</f>
        <v/>
      </c>
      <c r="BQ16" s="601">
        <f t="shared" si="161"/>
        <v>36</v>
      </c>
      <c r="BR16" s="601">
        <f t="shared" si="162"/>
        <v>60</v>
      </c>
      <c r="BS16" s="601">
        <f t="shared" si="163"/>
        <v>60</v>
      </c>
      <c r="BT16" s="596">
        <f>IF(details!AH16="","",details!AH16)</f>
        <v>45</v>
      </c>
      <c r="BU16" s="596" t="str">
        <f>IF(details!AI16="","",details!AI16)</f>
        <v/>
      </c>
      <c r="BV16" s="601">
        <f t="shared" si="164"/>
        <v>45</v>
      </c>
      <c r="BW16" s="601">
        <f t="shared" si="165"/>
        <v>105</v>
      </c>
      <c r="BX16" s="601" t="str">
        <f t="shared" si="166"/>
        <v/>
      </c>
      <c r="BY16" s="597">
        <f t="shared" si="167"/>
        <v>105</v>
      </c>
      <c r="BZ16" s="599">
        <f t="shared" si="168"/>
        <v>0</v>
      </c>
      <c r="CA16" s="600">
        <f t="shared" si="169"/>
        <v>0</v>
      </c>
      <c r="CB16" s="600" t="str">
        <f t="shared" si="170"/>
        <v/>
      </c>
      <c r="CC16" s="600" t="str">
        <f t="shared" si="171"/>
        <v/>
      </c>
      <c r="CD16" s="600" t="str">
        <f t="shared" si="172"/>
        <v/>
      </c>
      <c r="CE16" s="599" t="str">
        <f t="shared" si="173"/>
        <v/>
      </c>
      <c r="CF16" s="600" t="str">
        <f t="shared" si="174"/>
        <v/>
      </c>
      <c r="CG16" s="599" t="str">
        <f t="shared" si="175"/>
        <v/>
      </c>
      <c r="CH16" s="596" t="str">
        <f>IF(details!AJ16="","",details!AJ16)</f>
        <v>a</v>
      </c>
      <c r="CI16" s="596">
        <f>IF(details!AK16="","",details!AK16)</f>
        <v>9</v>
      </c>
      <c r="CJ16" s="596">
        <f>IF(details!AL16="","",details!AL16)</f>
        <v>9</v>
      </c>
      <c r="CK16" s="596">
        <f>IF(details!AM16="","",details!AM16)</f>
        <v>10</v>
      </c>
      <c r="CL16" s="601">
        <f t="shared" si="176"/>
        <v>28</v>
      </c>
      <c r="CM16" s="596">
        <f>IF(details!AN16="","",details!AN16)</f>
        <v>38</v>
      </c>
      <c r="CN16" s="596">
        <f>IF(details!AO16="","",details!AO16)</f>
        <v>10</v>
      </c>
      <c r="CO16" s="601">
        <f t="shared" si="177"/>
        <v>48</v>
      </c>
      <c r="CP16" s="601">
        <f t="shared" si="178"/>
        <v>66</v>
      </c>
      <c r="CQ16" s="601">
        <f t="shared" si="179"/>
        <v>76</v>
      </c>
      <c r="CR16" s="596">
        <f>IF(details!AP16="","",details!AP16)</f>
        <v>38</v>
      </c>
      <c r="CS16" s="596">
        <f>IF(details!AQ16="","",details!AQ16)</f>
        <v>27</v>
      </c>
      <c r="CT16" s="601">
        <f t="shared" si="180"/>
        <v>65</v>
      </c>
      <c r="CU16" s="601">
        <f t="shared" si="181"/>
        <v>104</v>
      </c>
      <c r="CV16" s="601">
        <f t="shared" si="182"/>
        <v>37</v>
      </c>
      <c r="CW16" s="597">
        <f t="shared" si="183"/>
        <v>141</v>
      </c>
      <c r="CX16" s="599">
        <f t="shared" si="184"/>
        <v>0</v>
      </c>
      <c r="CY16" s="600">
        <f t="shared" si="185"/>
        <v>0</v>
      </c>
      <c r="CZ16" s="600" t="str">
        <f t="shared" si="186"/>
        <v/>
      </c>
      <c r="DA16" s="600" t="str">
        <f t="shared" si="187"/>
        <v/>
      </c>
      <c r="DB16" s="600" t="str">
        <f t="shared" si="188"/>
        <v/>
      </c>
      <c r="DC16" s="599" t="str">
        <f t="shared" si="189"/>
        <v/>
      </c>
      <c r="DD16" s="600" t="str">
        <f t="shared" si="190"/>
        <v/>
      </c>
      <c r="DE16" s="599" t="str">
        <f t="shared" si="191"/>
        <v/>
      </c>
      <c r="DF16" s="600">
        <f t="shared" si="192"/>
        <v>0</v>
      </c>
      <c r="DG16" s="596">
        <f>IF(details!AR16="","",details!AR16)</f>
        <v>8</v>
      </c>
      <c r="DH16" s="596">
        <f>IF(details!AS16="","",details!AS16)</f>
        <v>9</v>
      </c>
      <c r="DI16" s="596">
        <f>IF(details!AT16="","",details!AT16)</f>
        <v>9</v>
      </c>
      <c r="DJ16" s="601">
        <f t="shared" si="193"/>
        <v>26</v>
      </c>
      <c r="DK16" s="596">
        <f>IF(details!AU16="","",details!AU16)</f>
        <v>38</v>
      </c>
      <c r="DL16" s="601">
        <f t="shared" si="194"/>
        <v>64</v>
      </c>
      <c r="DM16" s="596">
        <f>IF(details!AV16="","",details!AV16)</f>
        <v>50</v>
      </c>
      <c r="DN16" s="603">
        <f t="shared" si="195"/>
        <v>114</v>
      </c>
      <c r="DO16" s="599">
        <f t="shared" si="196"/>
        <v>0</v>
      </c>
      <c r="DP16" s="599">
        <f t="shared" si="197"/>
        <v>0</v>
      </c>
      <c r="DQ16" s="600" t="str">
        <f t="shared" si="198"/>
        <v/>
      </c>
      <c r="DR16" s="599" t="str">
        <f t="shared" si="199"/>
        <v/>
      </c>
      <c r="DS16" s="599" t="str">
        <f t="shared" si="90"/>
        <v/>
      </c>
      <c r="DT16" s="596">
        <f>IF(details!AW16="","",details!AW16)</f>
        <v>24</v>
      </c>
      <c r="DU16" s="596">
        <f>IF(details!AX16="","",details!AX16)</f>
        <v>26</v>
      </c>
      <c r="DV16" s="596">
        <f>IF(details!AY16="","",details!AY16)</f>
        <v>26</v>
      </c>
      <c r="DW16" s="603">
        <f t="shared" si="200"/>
        <v>76</v>
      </c>
      <c r="DX16" s="599">
        <f t="shared" si="201"/>
        <v>0</v>
      </c>
      <c r="DY16" s="599">
        <f t="shared" si="202"/>
        <v>0</v>
      </c>
      <c r="DZ16" s="600" t="str">
        <f t="shared" si="203"/>
        <v/>
      </c>
      <c r="EA16" s="599" t="str">
        <f t="shared" si="204"/>
        <v/>
      </c>
      <c r="EB16" s="599" t="str">
        <f t="shared" si="91"/>
        <v/>
      </c>
      <c r="EC16" s="599" t="str">
        <f t="shared" si="205"/>
        <v/>
      </c>
      <c r="ED16" s="599" t="str">
        <f t="shared" si="206"/>
        <v/>
      </c>
      <c r="EE16" s="599" t="str">
        <f t="shared" si="207"/>
        <v/>
      </c>
      <c r="EF16" s="599" t="str">
        <f t="shared" si="208"/>
        <v/>
      </c>
      <c r="EG16" s="599" t="str">
        <f t="shared" si="209"/>
        <v/>
      </c>
      <c r="EH16" s="599">
        <f t="shared" si="210"/>
        <v>0</v>
      </c>
      <c r="EI16" s="599">
        <f t="shared" si="211"/>
        <v>0</v>
      </c>
      <c r="EJ16" s="599">
        <f t="shared" si="212"/>
        <v>0</v>
      </c>
      <c r="EK16" s="599">
        <f t="shared" si="213"/>
        <v>0</v>
      </c>
      <c r="EL16" s="599">
        <f t="shared" si="214"/>
        <v>0</v>
      </c>
      <c r="EM16" s="599" t="str">
        <f t="shared" si="215"/>
        <v/>
      </c>
      <c r="EN16" s="599" t="str">
        <f t="shared" si="101"/>
        <v>uke i`Fkd</v>
      </c>
      <c r="EO16" s="606" t="str">
        <f>IF(details!CF16="","",details!CF16)</f>
        <v/>
      </c>
      <c r="EP16" s="607" t="str">
        <f>IF(details!CG16="","",details!CG16)</f>
        <v/>
      </c>
      <c r="EQ16" s="606" t="str">
        <f>IF(details!CJ16="","",details!CJ16)</f>
        <v/>
      </c>
      <c r="ER16" s="607" t="str">
        <f>IF(details!CK16="","",details!CK16)</f>
        <v/>
      </c>
      <c r="ES16" s="606" t="str">
        <f>IF(details!CN16="","",details!CN16)</f>
        <v/>
      </c>
      <c r="ET16" s="607" t="str">
        <f>IF(details!CO16="","",details!CO16)</f>
        <v/>
      </c>
      <c r="EU16" s="606" t="str">
        <f>IF(details!CR16="","",details!CR16)</f>
        <v/>
      </c>
      <c r="EV16" s="607" t="str">
        <f>IF(details!CS16="","",details!CS16)</f>
        <v/>
      </c>
      <c r="EW16" s="606" t="str">
        <f>IF(details!CV16="","",details!CV16)</f>
        <v/>
      </c>
      <c r="EX16" s="607" t="str">
        <f>IF(details!CW16="","",details!CW16)</f>
        <v/>
      </c>
      <c r="EY16" s="611" t="str">
        <f t="shared" si="216"/>
        <v/>
      </c>
      <c r="EZ16" s="596" t="str">
        <f t="shared" si="217"/>
        <v/>
      </c>
      <c r="FA16" s="596" t="str">
        <f t="shared" si="218"/>
        <v/>
      </c>
      <c r="FB16" s="612" t="str">
        <f t="shared" si="102"/>
        <v/>
      </c>
      <c r="FC16" s="596" t="str">
        <f t="shared" si="219"/>
        <v/>
      </c>
      <c r="FD16" s="613" t="str">
        <f t="shared" si="220"/>
        <v/>
      </c>
      <c r="FE16" s="612" t="str">
        <f t="shared" si="103"/>
        <v/>
      </c>
      <c r="FF16" s="614" t="str">
        <f t="shared" si="221"/>
        <v/>
      </c>
      <c r="FG16" s="596" t="str">
        <f t="shared" si="104"/>
        <v/>
      </c>
      <c r="FH16" s="596" t="str">
        <f t="shared" si="105"/>
        <v/>
      </c>
      <c r="FI16" s="596" t="str">
        <f t="shared" si="106"/>
        <v/>
      </c>
      <c r="FJ16" s="596" t="str">
        <f t="shared" si="107"/>
        <v/>
      </c>
      <c r="FK16" s="596" t="str">
        <f t="shared" si="222"/>
        <v/>
      </c>
      <c r="FL16" s="615" t="str">
        <f t="shared" si="108"/>
        <v/>
      </c>
      <c r="FM16" s="614" t="str">
        <f t="shared" si="223"/>
        <v/>
      </c>
      <c r="FN16" s="596" t="str">
        <f t="shared" si="109"/>
        <v/>
      </c>
      <c r="FO16" s="596" t="str">
        <f t="shared" si="110"/>
        <v/>
      </c>
      <c r="FP16" s="596" t="str">
        <f t="shared" si="111"/>
        <v/>
      </c>
      <c r="FQ16" s="596" t="str">
        <f t="shared" si="112"/>
        <v/>
      </c>
      <c r="FR16" s="596" t="str">
        <f t="shared" si="224"/>
        <v/>
      </c>
      <c r="FS16" s="615" t="str">
        <f t="shared" si="113"/>
        <v/>
      </c>
      <c r="FT16" s="614" t="str">
        <f t="shared" si="225"/>
        <v/>
      </c>
      <c r="FU16" s="596" t="str">
        <f t="shared" si="114"/>
        <v/>
      </c>
      <c r="FV16" s="596" t="str">
        <f t="shared" si="115"/>
        <v/>
      </c>
      <c r="FW16" s="596" t="str">
        <f t="shared" si="116"/>
        <v/>
      </c>
      <c r="FX16" s="596" t="str">
        <f t="shared" si="117"/>
        <v/>
      </c>
      <c r="FY16" s="596" t="str">
        <f t="shared" si="226"/>
        <v/>
      </c>
      <c r="FZ16" s="615" t="str">
        <f t="shared" si="118"/>
        <v/>
      </c>
      <c r="GA16" s="596" t="str">
        <f t="shared" si="227"/>
        <v/>
      </c>
      <c r="GB16" s="596" t="str">
        <f t="shared" si="228"/>
        <v/>
      </c>
      <c r="GC16" s="177" t="str">
        <f t="shared" si="229"/>
        <v xml:space="preserve">    </v>
      </c>
      <c r="GD16" s="177" t="str">
        <f t="shared" si="230"/>
        <v xml:space="preserve">    </v>
      </c>
      <c r="GE16" s="177" t="str">
        <f t="shared" si="231"/>
        <v xml:space="preserve">    </v>
      </c>
      <c r="GF16" s="177" t="str">
        <f t="shared" si="232"/>
        <v xml:space="preserve">        </v>
      </c>
      <c r="GG16" s="177" t="str">
        <f t="shared" si="120"/>
        <v xml:space="preserve">    </v>
      </c>
      <c r="GH16" s="177" t="str">
        <f t="shared" si="233"/>
        <v>uke i`Fkd</v>
      </c>
      <c r="GI16" s="39">
        <f t="shared" si="121"/>
        <v>567</v>
      </c>
      <c r="GJ16" s="41">
        <f t="shared" si="122"/>
        <v>56.7</v>
      </c>
      <c r="GK16" s="188" t="str">
        <f t="shared" si="123"/>
        <v/>
      </c>
      <c r="GL16" s="165" t="str">
        <f t="shared" si="124"/>
        <v/>
      </c>
      <c r="GM16" s="434" t="str">
        <f t="shared" si="234"/>
        <v/>
      </c>
      <c r="GN16" s="177" t="str">
        <f>IF(OR(GH16="iwjd",GH16="iqu% ijh{kk"),'result subject-wise'!AR16,GH16)</f>
        <v>uke i`Fkd</v>
      </c>
      <c r="GO16" s="346" t="str">
        <f t="shared" si="125"/>
        <v/>
      </c>
      <c r="GP16" s="172">
        <f t="shared" si="126"/>
        <v>56.7</v>
      </c>
      <c r="GQ16" s="620" t="str">
        <f t="shared" si="235"/>
        <v>uke i`Fkd</v>
      </c>
      <c r="GR16" s="189"/>
      <c r="GS16" s="344"/>
      <c r="GT16" s="351" t="str">
        <f>'full report'!V233</f>
        <v/>
      </c>
      <c r="GU16" s="164"/>
      <c r="GV16" s="93" t="str">
        <f>BO110</f>
        <v>c</v>
      </c>
      <c r="GW16" s="275" t="str">
        <f>BO109</f>
        <v/>
      </c>
      <c r="GX16" s="49">
        <f>BO111</f>
        <v>0</v>
      </c>
      <c r="GY16" s="49">
        <f>BS113</f>
        <v>0</v>
      </c>
      <c r="GZ16" s="50">
        <f>BO114</f>
        <v>0</v>
      </c>
      <c r="HA16" s="314">
        <f>BO113</f>
        <v>0</v>
      </c>
      <c r="HB16" s="49">
        <f>BP113</f>
        <v>0</v>
      </c>
      <c r="HC16" s="49">
        <f>BQ113</f>
        <v>0</v>
      </c>
      <c r="HD16" s="49">
        <f>BR113</f>
        <v>0</v>
      </c>
      <c r="HE16" s="314">
        <f>BO115</f>
        <v>0</v>
      </c>
      <c r="HF16" s="314">
        <f>BO116</f>
        <v>0</v>
      </c>
      <c r="HG16" s="314">
        <f>BO118</f>
        <v>0</v>
      </c>
      <c r="HH16" s="314">
        <f>BO119</f>
        <v>0</v>
      </c>
      <c r="HI16" s="979"/>
      <c r="HJ16" s="91">
        <f t="shared" si="236"/>
        <v>0</v>
      </c>
      <c r="HL16" s="400" t="s">
        <v>369</v>
      </c>
      <c r="HM16" s="395">
        <f>COUNTIF(GH8:GH107,"iqu% ijh{kk")</f>
        <v>1</v>
      </c>
      <c r="HN16" s="398"/>
      <c r="HO16" s="399"/>
    </row>
    <row r="17" spans="1:223" s="5" customFormat="1" ht="13" customHeight="1">
      <c r="A17" s="595">
        <f>IF(details!A17="","",details!A17)</f>
        <v>10</v>
      </c>
      <c r="B17" s="596" t="str">
        <f>IF(details!B17="","",details!B17)</f>
        <v/>
      </c>
      <c r="C17" s="596" t="str">
        <f>IF(details!C17="","",details!C17)</f>
        <v>G</v>
      </c>
      <c r="D17" s="597" t="str">
        <f>IF(details!D17="","",details!D17)</f>
        <v>11210</v>
      </c>
      <c r="E17" s="596">
        <f>IF(details!E17="","",details!E17)</f>
        <v>10507</v>
      </c>
      <c r="F17" s="598">
        <f>IF(details!F17="","",details!F17)</f>
        <v>36038</v>
      </c>
      <c r="G17" s="302" t="str">
        <f>IF(details!G17="","",details!G17)</f>
        <v>v010</v>
      </c>
      <c r="H17" s="302" t="str">
        <f>IF(details!H17="","",details!H17)</f>
        <v>c010</v>
      </c>
      <c r="I17" s="302" t="str">
        <f>IF(details!I17="","",details!I17)</f>
        <v>l010</v>
      </c>
      <c r="J17" s="596">
        <f>IF(details!J17="","",details!J17)</f>
        <v>6</v>
      </c>
      <c r="K17" s="596">
        <f>IF(details!K17="","",details!K17)</f>
        <v>6</v>
      </c>
      <c r="L17" s="596">
        <f>IF(details!L17="","",details!L17)</f>
        <v>9</v>
      </c>
      <c r="M17" s="601">
        <f t="shared" si="127"/>
        <v>21</v>
      </c>
      <c r="N17" s="596">
        <f>IF(details!M17="","",details!M17)</f>
        <v>51</v>
      </c>
      <c r="O17" s="601">
        <f t="shared" si="128"/>
        <v>72</v>
      </c>
      <c r="P17" s="596" t="str">
        <f>IF(details!N17="","",details!N17)</f>
        <v>AB</v>
      </c>
      <c r="Q17" s="603">
        <f t="shared" si="129"/>
        <v>72</v>
      </c>
      <c r="R17" s="599">
        <f t="shared" si="130"/>
        <v>0</v>
      </c>
      <c r="S17" s="599">
        <f t="shared" si="131"/>
        <v>0</v>
      </c>
      <c r="T17" s="600">
        <f t="shared" si="132"/>
        <v>200</v>
      </c>
      <c r="U17" s="599" t="str">
        <f t="shared" si="133"/>
        <v/>
      </c>
      <c r="V17" s="599" t="str">
        <f t="shared" si="134"/>
        <v>AB</v>
      </c>
      <c r="W17" s="599" t="str">
        <f t="shared" si="135"/>
        <v>AB</v>
      </c>
      <c r="X17" s="596">
        <f>IF(details!O17="","",details!O17)</f>
        <v>7</v>
      </c>
      <c r="Y17" s="596">
        <f>IF(details!P17="","",details!P17)</f>
        <v>2</v>
      </c>
      <c r="Z17" s="596">
        <f>IF(details!Q17="","",details!Q17)</f>
        <v>5</v>
      </c>
      <c r="AA17" s="601">
        <f t="shared" si="136"/>
        <v>14</v>
      </c>
      <c r="AB17" s="596">
        <f>IF(details!R17="","",details!R17)</f>
        <v>23</v>
      </c>
      <c r="AC17" s="601">
        <f t="shared" si="137"/>
        <v>37</v>
      </c>
      <c r="AD17" s="596">
        <f>IF(details!S17="","",details!S17)</f>
        <v>32</v>
      </c>
      <c r="AE17" s="603">
        <f t="shared" si="138"/>
        <v>69</v>
      </c>
      <c r="AF17" s="599">
        <f t="shared" si="139"/>
        <v>0</v>
      </c>
      <c r="AG17" s="599">
        <f t="shared" si="140"/>
        <v>0</v>
      </c>
      <c r="AH17" s="600">
        <f t="shared" si="141"/>
        <v>200</v>
      </c>
      <c r="AI17" s="599" t="str">
        <f t="shared" si="142"/>
        <v/>
      </c>
      <c r="AJ17" s="599" t="str">
        <f t="shared" si="143"/>
        <v>G2</v>
      </c>
      <c r="AK17" s="599" t="str">
        <f t="shared" si="50"/>
        <v>G2</v>
      </c>
      <c r="AL17" s="596" t="str">
        <f>IF(details!T17="","",details!T17)</f>
        <v>a</v>
      </c>
      <c r="AM17" s="596">
        <f>IF(details!U17="","",details!U17)</f>
        <v>6</v>
      </c>
      <c r="AN17" s="596">
        <f>IF(details!V17="","",details!V17)</f>
        <v>6</v>
      </c>
      <c r="AO17" s="596">
        <f>IF(details!W17="","",details!W17)</f>
        <v>6</v>
      </c>
      <c r="AP17" s="601">
        <f t="shared" si="144"/>
        <v>18</v>
      </c>
      <c r="AQ17" s="596">
        <f>IF(details!X17="","",details!X17)</f>
        <v>28</v>
      </c>
      <c r="AR17" s="596" t="str">
        <f>IF(details!Y17="","",details!Y17)</f>
        <v/>
      </c>
      <c r="AS17" s="601">
        <f t="shared" si="145"/>
        <v>28</v>
      </c>
      <c r="AT17" s="601">
        <f t="shared" si="146"/>
        <v>46</v>
      </c>
      <c r="AU17" s="601">
        <f t="shared" si="147"/>
        <v>46</v>
      </c>
      <c r="AV17" s="596">
        <f>IF(details!Z17="","",details!Z17)</f>
        <v>37</v>
      </c>
      <c r="AW17" s="596" t="str">
        <f>IF(details!AA17="","",details!AA17)</f>
        <v/>
      </c>
      <c r="AX17" s="601">
        <f t="shared" si="148"/>
        <v>37</v>
      </c>
      <c r="AY17" s="601">
        <f t="shared" si="149"/>
        <v>83</v>
      </c>
      <c r="AZ17" s="601" t="str">
        <f t="shared" si="150"/>
        <v/>
      </c>
      <c r="BA17" s="597">
        <f t="shared" si="151"/>
        <v>83</v>
      </c>
      <c r="BB17" s="599">
        <f t="shared" si="152"/>
        <v>0</v>
      </c>
      <c r="BC17" s="600">
        <f t="shared" si="153"/>
        <v>0</v>
      </c>
      <c r="BD17" s="600">
        <f t="shared" si="154"/>
        <v>100</v>
      </c>
      <c r="BE17" s="600" t="str">
        <f t="shared" si="155"/>
        <v/>
      </c>
      <c r="BF17" s="600">
        <f t="shared" si="156"/>
        <v>200</v>
      </c>
      <c r="BG17" s="599" t="str">
        <f t="shared" si="157"/>
        <v/>
      </c>
      <c r="BH17" s="600" t="str">
        <f t="shared" si="158"/>
        <v>P</v>
      </c>
      <c r="BI17" s="599" t="str">
        <f t="shared" si="159"/>
        <v>III</v>
      </c>
      <c r="BJ17" s="596" t="str">
        <f>IF(details!AB17="","",details!AB17)</f>
        <v>a</v>
      </c>
      <c r="BK17" s="596">
        <f>IF(details!AC17="","",details!AC17)</f>
        <v>7</v>
      </c>
      <c r="BL17" s="596">
        <f>IF(details!AD17="","",details!AD17)</f>
        <v>8</v>
      </c>
      <c r="BM17" s="596">
        <f>IF(details!AE17="","",details!AE17)</f>
        <v>8</v>
      </c>
      <c r="BN17" s="601">
        <f t="shared" si="160"/>
        <v>23</v>
      </c>
      <c r="BO17" s="596">
        <f>IF(details!AF17="","",details!AF17)</f>
        <v>36</v>
      </c>
      <c r="BP17" s="596" t="str">
        <f>IF(details!AG17="","",details!AG17)</f>
        <v/>
      </c>
      <c r="BQ17" s="601">
        <f t="shared" si="161"/>
        <v>36</v>
      </c>
      <c r="BR17" s="601">
        <f t="shared" si="162"/>
        <v>59</v>
      </c>
      <c r="BS17" s="601">
        <f t="shared" si="163"/>
        <v>59</v>
      </c>
      <c r="BT17" s="596">
        <f>IF(details!AH17="","",details!AH17)</f>
        <v>48</v>
      </c>
      <c r="BU17" s="596" t="str">
        <f>IF(details!AI17="","",details!AI17)</f>
        <v/>
      </c>
      <c r="BV17" s="601">
        <f t="shared" si="164"/>
        <v>48</v>
      </c>
      <c r="BW17" s="601">
        <f t="shared" si="165"/>
        <v>107</v>
      </c>
      <c r="BX17" s="601" t="str">
        <f t="shared" si="166"/>
        <v/>
      </c>
      <c r="BY17" s="597">
        <f t="shared" si="167"/>
        <v>107</v>
      </c>
      <c r="BZ17" s="599">
        <f t="shared" si="168"/>
        <v>0</v>
      </c>
      <c r="CA17" s="600">
        <f t="shared" si="169"/>
        <v>0</v>
      </c>
      <c r="CB17" s="600">
        <f t="shared" si="170"/>
        <v>100</v>
      </c>
      <c r="CC17" s="600" t="str">
        <f t="shared" si="171"/>
        <v/>
      </c>
      <c r="CD17" s="600">
        <f t="shared" si="172"/>
        <v>200</v>
      </c>
      <c r="CE17" s="599" t="str">
        <f t="shared" si="173"/>
        <v/>
      </c>
      <c r="CF17" s="600" t="str">
        <f t="shared" si="174"/>
        <v>P</v>
      </c>
      <c r="CG17" s="599" t="str">
        <f t="shared" si="175"/>
        <v>II</v>
      </c>
      <c r="CH17" s="596" t="str">
        <f>IF(details!AJ17="","",details!AJ17)</f>
        <v>a</v>
      </c>
      <c r="CI17" s="596">
        <f>IF(details!AK17="","",details!AK17)</f>
        <v>9</v>
      </c>
      <c r="CJ17" s="596">
        <f>IF(details!AL17="","",details!AL17)</f>
        <v>10</v>
      </c>
      <c r="CK17" s="596">
        <f>IF(details!AM17="","",details!AM17)</f>
        <v>9</v>
      </c>
      <c r="CL17" s="601">
        <f t="shared" si="176"/>
        <v>28</v>
      </c>
      <c r="CM17" s="596">
        <f>IF(details!AN17="","",details!AN17)</f>
        <v>46</v>
      </c>
      <c r="CN17" s="596">
        <f>IF(details!AO17="","",details!AO17)</f>
        <v>10</v>
      </c>
      <c r="CO17" s="601">
        <f t="shared" si="177"/>
        <v>56</v>
      </c>
      <c r="CP17" s="601">
        <f t="shared" si="178"/>
        <v>74</v>
      </c>
      <c r="CQ17" s="601">
        <f t="shared" si="179"/>
        <v>84</v>
      </c>
      <c r="CR17" s="596">
        <f>IF(details!AP17="","",details!AP17)</f>
        <v>45</v>
      </c>
      <c r="CS17" s="596">
        <f>IF(details!AQ17="","",details!AQ17)</f>
        <v>27</v>
      </c>
      <c r="CT17" s="601">
        <f t="shared" si="180"/>
        <v>72</v>
      </c>
      <c r="CU17" s="601">
        <f t="shared" si="181"/>
        <v>119</v>
      </c>
      <c r="CV17" s="601">
        <f t="shared" si="182"/>
        <v>37</v>
      </c>
      <c r="CW17" s="597">
        <f t="shared" si="183"/>
        <v>156</v>
      </c>
      <c r="CX17" s="599">
        <f t="shared" si="184"/>
        <v>0</v>
      </c>
      <c r="CY17" s="600">
        <f t="shared" si="185"/>
        <v>0</v>
      </c>
      <c r="CZ17" s="600">
        <f t="shared" si="186"/>
        <v>70</v>
      </c>
      <c r="DA17" s="600">
        <f t="shared" si="187"/>
        <v>50</v>
      </c>
      <c r="DB17" s="600">
        <f t="shared" si="188"/>
        <v>150</v>
      </c>
      <c r="DC17" s="599" t="str">
        <f t="shared" si="189"/>
        <v/>
      </c>
      <c r="DD17" s="600" t="str">
        <f t="shared" si="190"/>
        <v>P</v>
      </c>
      <c r="DE17" s="599" t="str">
        <f t="shared" si="191"/>
        <v>D</v>
      </c>
      <c r="DF17" s="600">
        <f t="shared" si="192"/>
        <v>0</v>
      </c>
      <c r="DG17" s="596">
        <f>IF(details!AR17="","",details!AR17)</f>
        <v>8</v>
      </c>
      <c r="DH17" s="596">
        <f>IF(details!AS17="","",details!AS17)</f>
        <v>9</v>
      </c>
      <c r="DI17" s="596">
        <f>IF(details!AT17="","",details!AT17)</f>
        <v>8</v>
      </c>
      <c r="DJ17" s="601">
        <f t="shared" si="193"/>
        <v>25</v>
      </c>
      <c r="DK17" s="596">
        <f>IF(details!AU17="","",details!AU17)</f>
        <v>37</v>
      </c>
      <c r="DL17" s="601">
        <f t="shared" si="194"/>
        <v>62</v>
      </c>
      <c r="DM17" s="596">
        <f>IF(details!AV17="","",details!AV17)</f>
        <v>40</v>
      </c>
      <c r="DN17" s="603">
        <f t="shared" si="195"/>
        <v>102</v>
      </c>
      <c r="DO17" s="599">
        <f t="shared" si="196"/>
        <v>0</v>
      </c>
      <c r="DP17" s="599">
        <f t="shared" si="197"/>
        <v>0</v>
      </c>
      <c r="DQ17" s="600">
        <f t="shared" si="198"/>
        <v>200</v>
      </c>
      <c r="DR17" s="599" t="str">
        <f t="shared" si="199"/>
        <v/>
      </c>
      <c r="DS17" s="599" t="str">
        <f t="shared" si="90"/>
        <v>C</v>
      </c>
      <c r="DT17" s="596">
        <f>IF(details!AW17="","",details!AW17)</f>
        <v>24</v>
      </c>
      <c r="DU17" s="596">
        <f>IF(details!AX17="","",details!AX17)</f>
        <v>26</v>
      </c>
      <c r="DV17" s="596">
        <f>IF(details!AY17="","",details!AY17)</f>
        <v>24</v>
      </c>
      <c r="DW17" s="603">
        <f t="shared" si="200"/>
        <v>74</v>
      </c>
      <c r="DX17" s="599">
        <f t="shared" si="201"/>
        <v>0</v>
      </c>
      <c r="DY17" s="599">
        <f t="shared" si="202"/>
        <v>0</v>
      </c>
      <c r="DZ17" s="600">
        <f t="shared" si="203"/>
        <v>100</v>
      </c>
      <c r="EA17" s="599" t="str">
        <f t="shared" si="204"/>
        <v/>
      </c>
      <c r="EB17" s="599" t="str">
        <f t="shared" si="91"/>
        <v>B</v>
      </c>
      <c r="EC17" s="599" t="str">
        <f t="shared" si="205"/>
        <v>AB</v>
      </c>
      <c r="ED17" s="599" t="str">
        <f t="shared" si="206"/>
        <v>G2</v>
      </c>
      <c r="EE17" s="599" t="str">
        <f t="shared" si="207"/>
        <v>III</v>
      </c>
      <c r="EF17" s="599" t="str">
        <f t="shared" si="208"/>
        <v>II</v>
      </c>
      <c r="EG17" s="599" t="str">
        <f t="shared" si="209"/>
        <v>D</v>
      </c>
      <c r="EH17" s="599">
        <f t="shared" si="210"/>
        <v>1</v>
      </c>
      <c r="EI17" s="599">
        <f t="shared" si="211"/>
        <v>0</v>
      </c>
      <c r="EJ17" s="599">
        <f t="shared" si="212"/>
        <v>0</v>
      </c>
      <c r="EK17" s="599">
        <f t="shared" si="213"/>
        <v>1</v>
      </c>
      <c r="EL17" s="599">
        <f t="shared" si="214"/>
        <v>0</v>
      </c>
      <c r="EM17" s="599" t="str">
        <f t="shared" si="215"/>
        <v/>
      </c>
      <c r="EN17" s="599" t="str">
        <f t="shared" si="101"/>
        <v>vuqRrh.kZ</v>
      </c>
      <c r="EO17" s="606" t="str">
        <f>IF(details!CF17="","",details!CF17)</f>
        <v/>
      </c>
      <c r="EP17" s="607" t="str">
        <f>IF(details!CG17="","",details!CG17)</f>
        <v/>
      </c>
      <c r="EQ17" s="606" t="str">
        <f>IF(details!CJ17="","",details!CJ17)</f>
        <v/>
      </c>
      <c r="ER17" s="607" t="str">
        <f>IF(details!CK17="","",details!CK17)</f>
        <v/>
      </c>
      <c r="ES17" s="606" t="str">
        <f>IF(details!CN17="","",details!CN17)</f>
        <v/>
      </c>
      <c r="ET17" s="607" t="str">
        <f>IF(details!CO17="","",details!CO17)</f>
        <v/>
      </c>
      <c r="EU17" s="606" t="str">
        <f>IF(details!CR17="","",details!CR17)</f>
        <v/>
      </c>
      <c r="EV17" s="607" t="str">
        <f>IF(details!CS17="","",details!CS17)</f>
        <v/>
      </c>
      <c r="EW17" s="606" t="str">
        <f>IF(details!CV17="","",details!CV17)</f>
        <v/>
      </c>
      <c r="EX17" s="607" t="str">
        <f>IF(details!CW17="","",details!CW17)</f>
        <v/>
      </c>
      <c r="EY17" s="611" t="str">
        <f t="shared" si="216"/>
        <v/>
      </c>
      <c r="EZ17" s="596" t="str">
        <f t="shared" si="217"/>
        <v>AB</v>
      </c>
      <c r="FA17" s="596" t="str">
        <f t="shared" si="218"/>
        <v/>
      </c>
      <c r="FB17" s="612" t="str">
        <f t="shared" si="102"/>
        <v/>
      </c>
      <c r="FC17" s="596" t="str">
        <f t="shared" si="219"/>
        <v>F</v>
      </c>
      <c r="FD17" s="613" t="str">
        <f t="shared" si="220"/>
        <v/>
      </c>
      <c r="FE17" s="612" t="str">
        <f t="shared" si="103"/>
        <v/>
      </c>
      <c r="FF17" s="614" t="str">
        <f t="shared" si="221"/>
        <v>III</v>
      </c>
      <c r="FG17" s="596" t="str">
        <f t="shared" si="104"/>
        <v>III</v>
      </c>
      <c r="FH17" s="596" t="str">
        <f t="shared" si="105"/>
        <v/>
      </c>
      <c r="FI17" s="596" t="str">
        <f t="shared" si="106"/>
        <v/>
      </c>
      <c r="FJ17" s="596" t="str">
        <f t="shared" si="107"/>
        <v/>
      </c>
      <c r="FK17" s="596" t="str">
        <f t="shared" si="222"/>
        <v/>
      </c>
      <c r="FL17" s="615" t="str">
        <f t="shared" si="108"/>
        <v/>
      </c>
      <c r="FM17" s="614" t="str">
        <f t="shared" si="223"/>
        <v>II</v>
      </c>
      <c r="FN17" s="596" t="str">
        <f t="shared" si="109"/>
        <v>II</v>
      </c>
      <c r="FO17" s="596" t="str">
        <f t="shared" si="110"/>
        <v/>
      </c>
      <c r="FP17" s="596" t="str">
        <f t="shared" si="111"/>
        <v/>
      </c>
      <c r="FQ17" s="596" t="str">
        <f t="shared" si="112"/>
        <v/>
      </c>
      <c r="FR17" s="596" t="str">
        <f t="shared" si="224"/>
        <v/>
      </c>
      <c r="FS17" s="615" t="str">
        <f t="shared" si="113"/>
        <v/>
      </c>
      <c r="FT17" s="614" t="str">
        <f t="shared" si="225"/>
        <v>D</v>
      </c>
      <c r="FU17" s="596" t="str">
        <f t="shared" si="114"/>
        <v>D</v>
      </c>
      <c r="FV17" s="596" t="str">
        <f t="shared" si="115"/>
        <v/>
      </c>
      <c r="FW17" s="596" t="str">
        <f t="shared" si="116"/>
        <v/>
      </c>
      <c r="FX17" s="596" t="str">
        <f t="shared" si="117"/>
        <v/>
      </c>
      <c r="FY17" s="596" t="str">
        <f t="shared" si="226"/>
        <v/>
      </c>
      <c r="FZ17" s="615" t="str">
        <f t="shared" si="118"/>
        <v/>
      </c>
      <c r="GA17" s="596" t="str">
        <f t="shared" si="227"/>
        <v>C</v>
      </c>
      <c r="GB17" s="596" t="str">
        <f t="shared" si="228"/>
        <v>B</v>
      </c>
      <c r="GC17" s="177" t="str">
        <f t="shared" si="229"/>
        <v xml:space="preserve"> vaxszth   </v>
      </c>
      <c r="GD17" s="177" t="str">
        <f t="shared" si="230"/>
        <v xml:space="preserve">    </v>
      </c>
      <c r="GE17" s="177" t="str">
        <f t="shared" si="231"/>
        <v xml:space="preserve">    </v>
      </c>
      <c r="GF17" s="177" t="str">
        <f t="shared" si="232"/>
        <v xml:space="preserve">        </v>
      </c>
      <c r="GG17" s="177" t="str">
        <f t="shared" si="120"/>
        <v xml:space="preserve">    fgUnh lkfgR;</v>
      </c>
      <c r="GH17" s="177" t="str">
        <f t="shared" si="233"/>
        <v>vuqRrh.kZ</v>
      </c>
      <c r="GI17" s="39">
        <f t="shared" si="121"/>
        <v>487</v>
      </c>
      <c r="GJ17" s="41">
        <f t="shared" si="122"/>
        <v>48.7</v>
      </c>
      <c r="GK17" s="188" t="str">
        <f t="shared" si="123"/>
        <v/>
      </c>
      <c r="GL17" s="165" t="str">
        <f t="shared" si="124"/>
        <v/>
      </c>
      <c r="GM17" s="434" t="str">
        <f t="shared" si="234"/>
        <v/>
      </c>
      <c r="GN17" s="177" t="str">
        <f>IF(OR(GH17="iwjd",GH17="iqu% ijh{kk"),'result subject-wise'!AR17,GH17)</f>
        <v>vuqRrh.kZ</v>
      </c>
      <c r="GO17" s="346" t="str">
        <f t="shared" si="125"/>
        <v/>
      </c>
      <c r="GP17" s="172">
        <f t="shared" si="126"/>
        <v>48.7</v>
      </c>
      <c r="GQ17" s="620" t="str">
        <f t="shared" si="235"/>
        <v>vuqRrh.kZ</v>
      </c>
      <c r="GR17" s="189"/>
      <c r="GS17" s="344"/>
      <c r="GT17" s="351" t="str">
        <f>'full report'!V260</f>
        <v/>
      </c>
      <c r="GU17" s="164"/>
      <c r="GV17" s="94" t="str">
        <f>BT110</f>
        <v>l</v>
      </c>
      <c r="GW17" s="276" t="str">
        <f>BT109</f>
        <v/>
      </c>
      <c r="GX17" s="49">
        <f>BT111</f>
        <v>0</v>
      </c>
      <c r="GY17" s="49">
        <f>BX113</f>
        <v>0</v>
      </c>
      <c r="GZ17" s="50">
        <f>BT114</f>
        <v>0</v>
      </c>
      <c r="HA17" s="314">
        <f>BT113</f>
        <v>0</v>
      </c>
      <c r="HB17" s="49">
        <f>BU113</f>
        <v>0</v>
      </c>
      <c r="HC17" s="314">
        <f>BV113</f>
        <v>0</v>
      </c>
      <c r="HD17" s="49">
        <f>BW113</f>
        <v>0</v>
      </c>
      <c r="HE17" s="314">
        <f>BT115</f>
        <v>0</v>
      </c>
      <c r="HF17" s="314">
        <f>BT116</f>
        <v>0</v>
      </c>
      <c r="HG17" s="314">
        <f>BT118</f>
        <v>0</v>
      </c>
      <c r="HH17" s="314">
        <f>BT119</f>
        <v>0</v>
      </c>
      <c r="HI17" s="979"/>
      <c r="HJ17" s="91">
        <f>GY17+HE17+HF17++HG17+HH17+HI17</f>
        <v>0</v>
      </c>
      <c r="HL17" s="400" t="s">
        <v>370</v>
      </c>
      <c r="HM17" s="395">
        <f>COUNTIF(D8:D107,"uke i`Fkd")</f>
        <v>0</v>
      </c>
      <c r="HN17" s="398"/>
      <c r="HO17" s="399"/>
    </row>
    <row r="18" spans="1:223" s="5" customFormat="1" ht="13" customHeight="1" thickBot="1">
      <c r="A18" s="595">
        <f>IF(details!A18="","",details!A18)</f>
        <v>11</v>
      </c>
      <c r="B18" s="596" t="str">
        <f>IF(details!B18="","",details!B18)</f>
        <v/>
      </c>
      <c r="C18" s="596" t="str">
        <f>IF(details!C18="","",details!C18)</f>
        <v/>
      </c>
      <c r="D18" s="597" t="str">
        <f>IF(details!D18="","",details!D18)</f>
        <v/>
      </c>
      <c r="E18" s="596" t="str">
        <f>IF(details!E18="","",details!E18)</f>
        <v/>
      </c>
      <c r="F18" s="598" t="str">
        <f>IF(details!F18="","",details!F18)</f>
        <v/>
      </c>
      <c r="G18" s="302" t="str">
        <f>IF(details!G18="","",details!G18)</f>
        <v/>
      </c>
      <c r="H18" s="302" t="str">
        <f>IF(details!H18="","",details!H18)</f>
        <v/>
      </c>
      <c r="I18" s="302" t="str">
        <f>IF(details!I18="","",details!I18)</f>
        <v/>
      </c>
      <c r="J18" s="596" t="str">
        <f>IF(details!J18="","",details!J18)</f>
        <v/>
      </c>
      <c r="K18" s="596" t="str">
        <f>IF(details!K18="","",details!K18)</f>
        <v/>
      </c>
      <c r="L18" s="596" t="str">
        <f>IF(details!L18="","",details!L18)</f>
        <v/>
      </c>
      <c r="M18" s="601" t="str">
        <f t="shared" si="127"/>
        <v/>
      </c>
      <c r="N18" s="596" t="str">
        <f>IF(details!M18="","",details!M18)</f>
        <v/>
      </c>
      <c r="O18" s="601" t="str">
        <f t="shared" si="128"/>
        <v/>
      </c>
      <c r="P18" s="596" t="str">
        <f>IF(details!N18="","",details!N18)</f>
        <v/>
      </c>
      <c r="Q18" s="603" t="str">
        <f t="shared" si="129"/>
        <v/>
      </c>
      <c r="R18" s="599">
        <f t="shared" si="130"/>
        <v>0</v>
      </c>
      <c r="S18" s="599">
        <f t="shared" si="131"/>
        <v>0</v>
      </c>
      <c r="T18" s="600" t="str">
        <f t="shared" si="132"/>
        <v/>
      </c>
      <c r="U18" s="599" t="str">
        <f t="shared" si="133"/>
        <v/>
      </c>
      <c r="V18" s="599" t="str">
        <f t="shared" si="134"/>
        <v/>
      </c>
      <c r="W18" s="599" t="str">
        <f t="shared" si="135"/>
        <v/>
      </c>
      <c r="X18" s="596" t="str">
        <f>IF(details!O18="","",details!O18)</f>
        <v/>
      </c>
      <c r="Y18" s="596" t="str">
        <f>IF(details!P18="","",details!P18)</f>
        <v/>
      </c>
      <c r="Z18" s="596" t="str">
        <f>IF(details!Q18="","",details!Q18)</f>
        <v/>
      </c>
      <c r="AA18" s="601" t="str">
        <f t="shared" si="136"/>
        <v/>
      </c>
      <c r="AB18" s="596" t="str">
        <f>IF(details!R18="","",details!R18)</f>
        <v/>
      </c>
      <c r="AC18" s="601" t="str">
        <f t="shared" si="137"/>
        <v/>
      </c>
      <c r="AD18" s="596" t="str">
        <f>IF(details!S18="","",details!S18)</f>
        <v/>
      </c>
      <c r="AE18" s="603" t="str">
        <f t="shared" si="138"/>
        <v/>
      </c>
      <c r="AF18" s="599">
        <f t="shared" si="139"/>
        <v>0</v>
      </c>
      <c r="AG18" s="599">
        <f t="shared" si="140"/>
        <v>0</v>
      </c>
      <c r="AH18" s="600" t="str">
        <f t="shared" si="141"/>
        <v/>
      </c>
      <c r="AI18" s="599" t="str">
        <f t="shared" si="142"/>
        <v/>
      </c>
      <c r="AJ18" s="599" t="str">
        <f t="shared" si="143"/>
        <v/>
      </c>
      <c r="AK18" s="599" t="str">
        <f t="shared" si="50"/>
        <v/>
      </c>
      <c r="AL18" s="596" t="str">
        <f>IF(details!T18="","",details!T18)</f>
        <v/>
      </c>
      <c r="AM18" s="596" t="str">
        <f>IF(details!U18="","",details!U18)</f>
        <v/>
      </c>
      <c r="AN18" s="596" t="str">
        <f>IF(details!V18="","",details!V18)</f>
        <v/>
      </c>
      <c r="AO18" s="596" t="str">
        <f>IF(details!W18="","",details!W18)</f>
        <v/>
      </c>
      <c r="AP18" s="601" t="str">
        <f t="shared" si="144"/>
        <v/>
      </c>
      <c r="AQ18" s="596" t="str">
        <f>IF(details!X18="","",details!X18)</f>
        <v/>
      </c>
      <c r="AR18" s="596" t="str">
        <f>IF(details!Y18="","",details!Y18)</f>
        <v/>
      </c>
      <c r="AS18" s="601" t="str">
        <f t="shared" si="145"/>
        <v/>
      </c>
      <c r="AT18" s="601" t="str">
        <f t="shared" si="146"/>
        <v/>
      </c>
      <c r="AU18" s="601" t="str">
        <f t="shared" si="147"/>
        <v/>
      </c>
      <c r="AV18" s="596" t="str">
        <f>IF(details!Z18="","",details!Z18)</f>
        <v/>
      </c>
      <c r="AW18" s="596" t="str">
        <f>IF(details!AA18="","",details!AA18)</f>
        <v/>
      </c>
      <c r="AX18" s="601" t="str">
        <f t="shared" si="148"/>
        <v/>
      </c>
      <c r="AY18" s="601" t="str">
        <f t="shared" si="149"/>
        <v/>
      </c>
      <c r="AZ18" s="601" t="str">
        <f t="shared" si="150"/>
        <v/>
      </c>
      <c r="BA18" s="597" t="str">
        <f t="shared" si="151"/>
        <v/>
      </c>
      <c r="BB18" s="599">
        <f t="shared" si="152"/>
        <v>0</v>
      </c>
      <c r="BC18" s="600">
        <f t="shared" si="153"/>
        <v>0</v>
      </c>
      <c r="BD18" s="600" t="str">
        <f t="shared" si="154"/>
        <v/>
      </c>
      <c r="BE18" s="600" t="str">
        <f t="shared" si="155"/>
        <v/>
      </c>
      <c r="BF18" s="600" t="str">
        <f t="shared" si="156"/>
        <v/>
      </c>
      <c r="BG18" s="599" t="str">
        <f t="shared" si="157"/>
        <v/>
      </c>
      <c r="BH18" s="600" t="str">
        <f t="shared" si="158"/>
        <v/>
      </c>
      <c r="BI18" s="599" t="str">
        <f t="shared" si="159"/>
        <v/>
      </c>
      <c r="BJ18" s="596" t="str">
        <f>IF(details!AB18="","",details!AB18)</f>
        <v/>
      </c>
      <c r="BK18" s="596" t="str">
        <f>IF(details!AC18="","",details!AC18)</f>
        <v/>
      </c>
      <c r="BL18" s="596" t="str">
        <f>IF(details!AD18="","",details!AD18)</f>
        <v/>
      </c>
      <c r="BM18" s="596" t="str">
        <f>IF(details!AE18="","",details!AE18)</f>
        <v/>
      </c>
      <c r="BN18" s="601" t="str">
        <f t="shared" si="160"/>
        <v/>
      </c>
      <c r="BO18" s="596" t="str">
        <f>IF(details!AF18="","",details!AF18)</f>
        <v/>
      </c>
      <c r="BP18" s="596" t="str">
        <f>IF(details!AG18="","",details!AG18)</f>
        <v/>
      </c>
      <c r="BQ18" s="601" t="str">
        <f t="shared" si="161"/>
        <v/>
      </c>
      <c r="BR18" s="601" t="str">
        <f t="shared" si="162"/>
        <v/>
      </c>
      <c r="BS18" s="601" t="str">
        <f t="shared" si="163"/>
        <v/>
      </c>
      <c r="BT18" s="596" t="str">
        <f>IF(details!AH18="","",details!AH18)</f>
        <v/>
      </c>
      <c r="BU18" s="596" t="str">
        <f>IF(details!AI18="","",details!AI18)</f>
        <v/>
      </c>
      <c r="BV18" s="601" t="str">
        <f t="shared" si="164"/>
        <v/>
      </c>
      <c r="BW18" s="601" t="str">
        <f t="shared" si="165"/>
        <v/>
      </c>
      <c r="BX18" s="601" t="str">
        <f t="shared" si="166"/>
        <v/>
      </c>
      <c r="BY18" s="597" t="str">
        <f t="shared" si="167"/>
        <v/>
      </c>
      <c r="BZ18" s="599">
        <f t="shared" si="168"/>
        <v>0</v>
      </c>
      <c r="CA18" s="600">
        <f t="shared" si="169"/>
        <v>0</v>
      </c>
      <c r="CB18" s="600" t="str">
        <f t="shared" si="170"/>
        <v/>
      </c>
      <c r="CC18" s="600" t="str">
        <f t="shared" si="171"/>
        <v/>
      </c>
      <c r="CD18" s="600" t="str">
        <f t="shared" si="172"/>
        <v/>
      </c>
      <c r="CE18" s="599" t="str">
        <f t="shared" si="173"/>
        <v/>
      </c>
      <c r="CF18" s="600" t="str">
        <f t="shared" si="174"/>
        <v/>
      </c>
      <c r="CG18" s="599" t="str">
        <f t="shared" si="175"/>
        <v/>
      </c>
      <c r="CH18" s="596" t="str">
        <f>IF(details!AJ18="","",details!AJ18)</f>
        <v/>
      </c>
      <c r="CI18" s="596" t="str">
        <f>IF(details!AK18="","",details!AK18)</f>
        <v/>
      </c>
      <c r="CJ18" s="596" t="str">
        <f>IF(details!AL18="","",details!AL18)</f>
        <v/>
      </c>
      <c r="CK18" s="596" t="str">
        <f>IF(details!AM18="","",details!AM18)</f>
        <v/>
      </c>
      <c r="CL18" s="601" t="str">
        <f t="shared" si="176"/>
        <v/>
      </c>
      <c r="CM18" s="596" t="str">
        <f>IF(details!AN18="","",details!AN18)</f>
        <v/>
      </c>
      <c r="CN18" s="596" t="str">
        <f>IF(details!AO18="","",details!AO18)</f>
        <v/>
      </c>
      <c r="CO18" s="601" t="str">
        <f t="shared" si="177"/>
        <v/>
      </c>
      <c r="CP18" s="601" t="str">
        <f t="shared" si="178"/>
        <v/>
      </c>
      <c r="CQ18" s="601" t="str">
        <f t="shared" si="179"/>
        <v/>
      </c>
      <c r="CR18" s="596" t="str">
        <f>IF(details!AP18="","",details!AP18)</f>
        <v/>
      </c>
      <c r="CS18" s="596" t="str">
        <f>IF(details!AQ18="","",details!AQ18)</f>
        <v/>
      </c>
      <c r="CT18" s="601" t="str">
        <f t="shared" si="180"/>
        <v/>
      </c>
      <c r="CU18" s="601" t="str">
        <f t="shared" si="181"/>
        <v/>
      </c>
      <c r="CV18" s="601" t="str">
        <f t="shared" si="182"/>
        <v/>
      </c>
      <c r="CW18" s="597" t="str">
        <f t="shared" si="183"/>
        <v/>
      </c>
      <c r="CX18" s="599">
        <f t="shared" si="184"/>
        <v>0</v>
      </c>
      <c r="CY18" s="600">
        <f t="shared" si="185"/>
        <v>0</v>
      </c>
      <c r="CZ18" s="600" t="str">
        <f t="shared" si="186"/>
        <v/>
      </c>
      <c r="DA18" s="600" t="str">
        <f t="shared" si="187"/>
        <v/>
      </c>
      <c r="DB18" s="600" t="str">
        <f t="shared" si="188"/>
        <v/>
      </c>
      <c r="DC18" s="599" t="str">
        <f t="shared" si="189"/>
        <v/>
      </c>
      <c r="DD18" s="600" t="str">
        <f t="shared" si="190"/>
        <v/>
      </c>
      <c r="DE18" s="599" t="str">
        <f t="shared" si="191"/>
        <v/>
      </c>
      <c r="DF18" s="600">
        <f t="shared" si="192"/>
        <v>0</v>
      </c>
      <c r="DG18" s="596" t="str">
        <f>IF(details!AR18="","",details!AR18)</f>
        <v/>
      </c>
      <c r="DH18" s="596" t="str">
        <f>IF(details!AS18="","",details!AS18)</f>
        <v/>
      </c>
      <c r="DI18" s="596" t="str">
        <f>IF(details!AT18="","",details!AT18)</f>
        <v/>
      </c>
      <c r="DJ18" s="601" t="str">
        <f t="shared" si="193"/>
        <v/>
      </c>
      <c r="DK18" s="596" t="str">
        <f>IF(details!AU18="","",details!AU18)</f>
        <v/>
      </c>
      <c r="DL18" s="601" t="str">
        <f t="shared" si="194"/>
        <v/>
      </c>
      <c r="DM18" s="596" t="str">
        <f>IF(details!AV18="","",details!AV18)</f>
        <v/>
      </c>
      <c r="DN18" s="603" t="str">
        <f t="shared" si="195"/>
        <v/>
      </c>
      <c r="DO18" s="599">
        <f t="shared" si="196"/>
        <v>0</v>
      </c>
      <c r="DP18" s="599">
        <f t="shared" si="197"/>
        <v>0</v>
      </c>
      <c r="DQ18" s="600" t="str">
        <f t="shared" si="198"/>
        <v/>
      </c>
      <c r="DR18" s="599" t="str">
        <f t="shared" si="199"/>
        <v/>
      </c>
      <c r="DS18" s="599" t="str">
        <f t="shared" si="90"/>
        <v/>
      </c>
      <c r="DT18" s="596" t="str">
        <f>IF(details!AW18="","",details!AW18)</f>
        <v/>
      </c>
      <c r="DU18" s="596" t="str">
        <f>IF(details!AX18="","",details!AX18)</f>
        <v/>
      </c>
      <c r="DV18" s="596" t="str">
        <f>IF(details!AY18="","",details!AY18)</f>
        <v/>
      </c>
      <c r="DW18" s="603" t="str">
        <f t="shared" si="200"/>
        <v/>
      </c>
      <c r="DX18" s="599">
        <f t="shared" si="201"/>
        <v>0</v>
      </c>
      <c r="DY18" s="599">
        <f t="shared" si="202"/>
        <v>0</v>
      </c>
      <c r="DZ18" s="600" t="str">
        <f t="shared" si="203"/>
        <v/>
      </c>
      <c r="EA18" s="599" t="str">
        <f t="shared" si="204"/>
        <v/>
      </c>
      <c r="EB18" s="599" t="str">
        <f t="shared" si="91"/>
        <v/>
      </c>
      <c r="EC18" s="599" t="str">
        <f t="shared" si="205"/>
        <v/>
      </c>
      <c r="ED18" s="599" t="str">
        <f t="shared" si="206"/>
        <v/>
      </c>
      <c r="EE18" s="599" t="str">
        <f t="shared" si="207"/>
        <v/>
      </c>
      <c r="EF18" s="599" t="str">
        <f t="shared" si="208"/>
        <v/>
      </c>
      <c r="EG18" s="599" t="str">
        <f t="shared" si="209"/>
        <v/>
      </c>
      <c r="EH18" s="599">
        <f t="shared" si="210"/>
        <v>0</v>
      </c>
      <c r="EI18" s="599">
        <f t="shared" si="211"/>
        <v>0</v>
      </c>
      <c r="EJ18" s="599">
        <f t="shared" si="212"/>
        <v>0</v>
      </c>
      <c r="EK18" s="599">
        <f t="shared" si="213"/>
        <v>0</v>
      </c>
      <c r="EL18" s="599">
        <f t="shared" si="214"/>
        <v>0</v>
      </c>
      <c r="EM18" s="599" t="str">
        <f t="shared" si="215"/>
        <v/>
      </c>
      <c r="EN18" s="599" t="str">
        <f t="shared" si="101"/>
        <v/>
      </c>
      <c r="EO18" s="606" t="str">
        <f>IF(details!CF18="","",details!CF18)</f>
        <v/>
      </c>
      <c r="EP18" s="607" t="str">
        <f>IF(details!CG18="","",details!CG18)</f>
        <v/>
      </c>
      <c r="EQ18" s="606" t="str">
        <f>IF(details!CJ18="","",details!CJ18)</f>
        <v/>
      </c>
      <c r="ER18" s="607" t="str">
        <f>IF(details!CK18="","",details!CK18)</f>
        <v/>
      </c>
      <c r="ES18" s="606" t="str">
        <f>IF(details!CN18="","",details!CN18)</f>
        <v/>
      </c>
      <c r="ET18" s="607" t="str">
        <f>IF(details!CO18="","",details!CO18)</f>
        <v/>
      </c>
      <c r="EU18" s="606" t="str">
        <f>IF(details!CR18="","",details!CR18)</f>
        <v/>
      </c>
      <c r="EV18" s="607" t="str">
        <f>IF(details!CS18="","",details!CS18)</f>
        <v/>
      </c>
      <c r="EW18" s="606" t="str">
        <f>IF(details!CV18="","",details!CV18)</f>
        <v/>
      </c>
      <c r="EX18" s="607" t="str">
        <f>IF(details!CW18="","",details!CW18)</f>
        <v/>
      </c>
      <c r="EY18" s="611" t="str">
        <f t="shared" si="216"/>
        <v/>
      </c>
      <c r="EZ18" s="596" t="str">
        <f t="shared" si="217"/>
        <v/>
      </c>
      <c r="FA18" s="596" t="str">
        <f t="shared" si="218"/>
        <v/>
      </c>
      <c r="FB18" s="612" t="str">
        <f t="shared" si="102"/>
        <v/>
      </c>
      <c r="FC18" s="596" t="str">
        <f t="shared" si="219"/>
        <v/>
      </c>
      <c r="FD18" s="613" t="str">
        <f t="shared" si="220"/>
        <v/>
      </c>
      <c r="FE18" s="612" t="str">
        <f t="shared" si="103"/>
        <v/>
      </c>
      <c r="FF18" s="614" t="str">
        <f t="shared" si="221"/>
        <v/>
      </c>
      <c r="FG18" s="596" t="str">
        <f t="shared" si="104"/>
        <v/>
      </c>
      <c r="FH18" s="596" t="str">
        <f t="shared" si="105"/>
        <v/>
      </c>
      <c r="FI18" s="596" t="str">
        <f t="shared" si="106"/>
        <v/>
      </c>
      <c r="FJ18" s="596" t="str">
        <f t="shared" si="107"/>
        <v/>
      </c>
      <c r="FK18" s="596" t="str">
        <f t="shared" si="222"/>
        <v/>
      </c>
      <c r="FL18" s="615" t="str">
        <f t="shared" si="108"/>
        <v/>
      </c>
      <c r="FM18" s="614" t="str">
        <f t="shared" si="223"/>
        <v/>
      </c>
      <c r="FN18" s="596" t="str">
        <f t="shared" si="109"/>
        <v/>
      </c>
      <c r="FO18" s="596" t="str">
        <f t="shared" si="110"/>
        <v/>
      </c>
      <c r="FP18" s="596" t="str">
        <f t="shared" si="111"/>
        <v/>
      </c>
      <c r="FQ18" s="596" t="str">
        <f t="shared" si="112"/>
        <v/>
      </c>
      <c r="FR18" s="596" t="str">
        <f t="shared" si="224"/>
        <v/>
      </c>
      <c r="FS18" s="615" t="str">
        <f t="shared" si="113"/>
        <v/>
      </c>
      <c r="FT18" s="614" t="str">
        <f t="shared" si="225"/>
        <v/>
      </c>
      <c r="FU18" s="596" t="str">
        <f t="shared" si="114"/>
        <v/>
      </c>
      <c r="FV18" s="596" t="str">
        <f t="shared" si="115"/>
        <v/>
      </c>
      <c r="FW18" s="596" t="str">
        <f t="shared" si="116"/>
        <v/>
      </c>
      <c r="FX18" s="596" t="str">
        <f t="shared" si="117"/>
        <v/>
      </c>
      <c r="FY18" s="596" t="str">
        <f t="shared" si="226"/>
        <v/>
      </c>
      <c r="FZ18" s="615" t="str">
        <f t="shared" si="118"/>
        <v/>
      </c>
      <c r="GA18" s="596" t="str">
        <f t="shared" si="227"/>
        <v/>
      </c>
      <c r="GB18" s="596" t="str">
        <f t="shared" si="228"/>
        <v/>
      </c>
      <c r="GC18" s="177" t="str">
        <f t="shared" si="229"/>
        <v xml:space="preserve">    </v>
      </c>
      <c r="GD18" s="177" t="str">
        <f t="shared" si="230"/>
        <v xml:space="preserve">    </v>
      </c>
      <c r="GE18" s="177" t="str">
        <f t="shared" si="231"/>
        <v xml:space="preserve">    </v>
      </c>
      <c r="GF18" s="177" t="str">
        <f t="shared" si="232"/>
        <v xml:space="preserve">        </v>
      </c>
      <c r="GG18" s="177" t="str">
        <f t="shared" si="120"/>
        <v xml:space="preserve">    </v>
      </c>
      <c r="GH18" s="177" t="str">
        <f t="shared" si="233"/>
        <v/>
      </c>
      <c r="GI18" s="39" t="str">
        <f t="shared" si="121"/>
        <v/>
      </c>
      <c r="GJ18" s="41" t="str">
        <f t="shared" si="122"/>
        <v/>
      </c>
      <c r="GK18" s="188" t="str">
        <f t="shared" si="123"/>
        <v/>
      </c>
      <c r="GL18" s="165" t="str">
        <f t="shared" si="124"/>
        <v/>
      </c>
      <c r="GM18" s="434" t="str">
        <f t="shared" si="234"/>
        <v/>
      </c>
      <c r="GN18" s="177" t="str">
        <f>IF(OR(GH18="iwjd",GH18="iqu% ijh{kk"),'result subject-wise'!AR18,GH18)</f>
        <v/>
      </c>
      <c r="GO18" s="346" t="str">
        <f t="shared" si="125"/>
        <v/>
      </c>
      <c r="GP18" s="172" t="str">
        <f t="shared" si="126"/>
        <v/>
      </c>
      <c r="GQ18" s="620" t="str">
        <f t="shared" si="235"/>
        <v/>
      </c>
      <c r="GR18" s="189"/>
      <c r="GS18" s="344"/>
      <c r="GT18" s="351" t="str">
        <f>'full report'!V287</f>
        <v/>
      </c>
      <c r="GU18" s="164"/>
      <c r="GV18" s="95" t="str">
        <f>BY110</f>
        <v>n</v>
      </c>
      <c r="GW18" s="277" t="str">
        <f>BY109</f>
        <v/>
      </c>
      <c r="GX18" s="49">
        <f>BY111</f>
        <v>0</v>
      </c>
      <c r="GY18" s="49">
        <f>CC113</f>
        <v>0</v>
      </c>
      <c r="GZ18" s="50">
        <f>BY114</f>
        <v>0</v>
      </c>
      <c r="HA18" s="314">
        <f>BY113</f>
        <v>0</v>
      </c>
      <c r="HB18" s="49">
        <f>BZ113</f>
        <v>0</v>
      </c>
      <c r="HC18" s="49">
        <f>CA113</f>
        <v>0</v>
      </c>
      <c r="HD18" s="49">
        <f>CB113</f>
        <v>0</v>
      </c>
      <c r="HE18" s="314">
        <f>BY115</f>
        <v>0</v>
      </c>
      <c r="HF18" s="314">
        <f>BY116</f>
        <v>0</v>
      </c>
      <c r="HG18" s="314">
        <f>BY118</f>
        <v>0</v>
      </c>
      <c r="HH18" s="314">
        <f>BY119</f>
        <v>0</v>
      </c>
      <c r="HI18" s="979"/>
      <c r="HJ18" s="91">
        <f t="shared" si="236"/>
        <v>0</v>
      </c>
      <c r="HL18" s="404" t="s">
        <v>371</v>
      </c>
      <c r="HM18" s="405">
        <f>HM12+HM13+HM14+HM16+HM17</f>
        <v>9</v>
      </c>
      <c r="HN18" s="406"/>
      <c r="HO18" s="407">
        <f>HO12+HO14</f>
        <v>7</v>
      </c>
    </row>
    <row r="19" spans="1:223" s="5" customFormat="1" ht="13" customHeight="1">
      <c r="A19" s="595">
        <f>IF(details!A19="","",details!A19)</f>
        <v>12</v>
      </c>
      <c r="B19" s="596" t="str">
        <f>IF(details!B19="","",details!B19)</f>
        <v/>
      </c>
      <c r="C19" s="596" t="str">
        <f>IF(details!C19="","",details!C19)</f>
        <v/>
      </c>
      <c r="D19" s="597" t="str">
        <f>IF(details!D19="","",details!D19)</f>
        <v/>
      </c>
      <c r="E19" s="596" t="str">
        <f>IF(details!E19="","",details!E19)</f>
        <v/>
      </c>
      <c r="F19" s="598" t="str">
        <f>IF(details!F19="","",details!F19)</f>
        <v/>
      </c>
      <c r="G19" s="302" t="str">
        <f>IF(details!G19="","",details!G19)</f>
        <v/>
      </c>
      <c r="H19" s="302" t="str">
        <f>IF(details!H19="","",details!H19)</f>
        <v/>
      </c>
      <c r="I19" s="302" t="str">
        <f>IF(details!I19="","",details!I19)</f>
        <v/>
      </c>
      <c r="J19" s="596" t="str">
        <f>IF(details!J19="","",details!J19)</f>
        <v/>
      </c>
      <c r="K19" s="596" t="str">
        <f>IF(details!K19="","",details!K19)</f>
        <v/>
      </c>
      <c r="L19" s="596" t="str">
        <f>IF(details!L19="","",details!L19)</f>
        <v/>
      </c>
      <c r="M19" s="601" t="str">
        <f t="shared" si="127"/>
        <v/>
      </c>
      <c r="N19" s="596" t="str">
        <f>IF(details!M19="","",details!M19)</f>
        <v/>
      </c>
      <c r="O19" s="601" t="str">
        <f t="shared" si="128"/>
        <v/>
      </c>
      <c r="P19" s="596" t="str">
        <f>IF(details!N19="","",details!N19)</f>
        <v/>
      </c>
      <c r="Q19" s="603" t="str">
        <f t="shared" si="129"/>
        <v/>
      </c>
      <c r="R19" s="599">
        <f t="shared" si="130"/>
        <v>0</v>
      </c>
      <c r="S19" s="599">
        <f t="shared" si="131"/>
        <v>0</v>
      </c>
      <c r="T19" s="600" t="str">
        <f t="shared" si="132"/>
        <v/>
      </c>
      <c r="U19" s="599" t="str">
        <f t="shared" si="133"/>
        <v/>
      </c>
      <c r="V19" s="599" t="str">
        <f t="shared" si="134"/>
        <v/>
      </c>
      <c r="W19" s="599" t="str">
        <f t="shared" si="135"/>
        <v/>
      </c>
      <c r="X19" s="596" t="str">
        <f>IF(details!O19="","",details!O19)</f>
        <v/>
      </c>
      <c r="Y19" s="596" t="str">
        <f>IF(details!P19="","",details!P19)</f>
        <v/>
      </c>
      <c r="Z19" s="596" t="str">
        <f>IF(details!Q19="","",details!Q19)</f>
        <v/>
      </c>
      <c r="AA19" s="601" t="str">
        <f t="shared" si="136"/>
        <v/>
      </c>
      <c r="AB19" s="596" t="str">
        <f>IF(details!R19="","",details!R19)</f>
        <v/>
      </c>
      <c r="AC19" s="601" t="str">
        <f t="shared" si="137"/>
        <v/>
      </c>
      <c r="AD19" s="596" t="str">
        <f>IF(details!S19="","",details!S19)</f>
        <v/>
      </c>
      <c r="AE19" s="603" t="str">
        <f t="shared" si="138"/>
        <v/>
      </c>
      <c r="AF19" s="599">
        <f t="shared" si="139"/>
        <v>0</v>
      </c>
      <c r="AG19" s="599">
        <f t="shared" si="140"/>
        <v>0</v>
      </c>
      <c r="AH19" s="600" t="str">
        <f t="shared" si="141"/>
        <v/>
      </c>
      <c r="AI19" s="599" t="str">
        <f t="shared" si="142"/>
        <v/>
      </c>
      <c r="AJ19" s="599" t="str">
        <f t="shared" si="143"/>
        <v/>
      </c>
      <c r="AK19" s="599" t="str">
        <f t="shared" si="50"/>
        <v/>
      </c>
      <c r="AL19" s="596" t="str">
        <f>IF(details!T19="","",details!T19)</f>
        <v/>
      </c>
      <c r="AM19" s="596" t="str">
        <f>IF(details!U19="","",details!U19)</f>
        <v/>
      </c>
      <c r="AN19" s="596" t="str">
        <f>IF(details!V19="","",details!V19)</f>
        <v/>
      </c>
      <c r="AO19" s="596" t="str">
        <f>IF(details!W19="","",details!W19)</f>
        <v/>
      </c>
      <c r="AP19" s="601" t="str">
        <f t="shared" si="144"/>
        <v/>
      </c>
      <c r="AQ19" s="596" t="str">
        <f>IF(details!X19="","",details!X19)</f>
        <v/>
      </c>
      <c r="AR19" s="596" t="str">
        <f>IF(details!Y19="","",details!Y19)</f>
        <v/>
      </c>
      <c r="AS19" s="601" t="str">
        <f t="shared" si="145"/>
        <v/>
      </c>
      <c r="AT19" s="601" t="str">
        <f t="shared" si="146"/>
        <v/>
      </c>
      <c r="AU19" s="601" t="str">
        <f t="shared" si="147"/>
        <v/>
      </c>
      <c r="AV19" s="596" t="str">
        <f>IF(details!Z19="","",details!Z19)</f>
        <v/>
      </c>
      <c r="AW19" s="596" t="str">
        <f>IF(details!AA19="","",details!AA19)</f>
        <v/>
      </c>
      <c r="AX19" s="601" t="str">
        <f t="shared" si="148"/>
        <v/>
      </c>
      <c r="AY19" s="601" t="str">
        <f t="shared" si="149"/>
        <v/>
      </c>
      <c r="AZ19" s="601" t="str">
        <f t="shared" si="150"/>
        <v/>
      </c>
      <c r="BA19" s="597" t="str">
        <f t="shared" si="151"/>
        <v/>
      </c>
      <c r="BB19" s="599">
        <f t="shared" si="152"/>
        <v>0</v>
      </c>
      <c r="BC19" s="600">
        <f t="shared" si="153"/>
        <v>0</v>
      </c>
      <c r="BD19" s="600" t="str">
        <f t="shared" si="154"/>
        <v/>
      </c>
      <c r="BE19" s="600" t="str">
        <f t="shared" si="155"/>
        <v/>
      </c>
      <c r="BF19" s="600" t="str">
        <f t="shared" si="156"/>
        <v/>
      </c>
      <c r="BG19" s="599" t="str">
        <f t="shared" si="157"/>
        <v/>
      </c>
      <c r="BH19" s="600" t="str">
        <f t="shared" si="158"/>
        <v/>
      </c>
      <c r="BI19" s="599" t="str">
        <f t="shared" si="159"/>
        <v/>
      </c>
      <c r="BJ19" s="596" t="str">
        <f>IF(details!AB19="","",details!AB19)</f>
        <v/>
      </c>
      <c r="BK19" s="596" t="str">
        <f>IF(details!AC19="","",details!AC19)</f>
        <v/>
      </c>
      <c r="BL19" s="596" t="str">
        <f>IF(details!AD19="","",details!AD19)</f>
        <v/>
      </c>
      <c r="BM19" s="596" t="str">
        <f>IF(details!AE19="","",details!AE19)</f>
        <v/>
      </c>
      <c r="BN19" s="601" t="str">
        <f t="shared" si="160"/>
        <v/>
      </c>
      <c r="BO19" s="596" t="str">
        <f>IF(details!AF19="","",details!AF19)</f>
        <v/>
      </c>
      <c r="BP19" s="596" t="str">
        <f>IF(details!AG19="","",details!AG19)</f>
        <v/>
      </c>
      <c r="BQ19" s="601" t="str">
        <f t="shared" si="161"/>
        <v/>
      </c>
      <c r="BR19" s="601" t="str">
        <f t="shared" si="162"/>
        <v/>
      </c>
      <c r="BS19" s="601" t="str">
        <f t="shared" si="163"/>
        <v/>
      </c>
      <c r="BT19" s="596" t="str">
        <f>IF(details!AH19="","",details!AH19)</f>
        <v/>
      </c>
      <c r="BU19" s="596" t="str">
        <f>IF(details!AI19="","",details!AI19)</f>
        <v/>
      </c>
      <c r="BV19" s="601" t="str">
        <f t="shared" si="164"/>
        <v/>
      </c>
      <c r="BW19" s="601" t="str">
        <f t="shared" si="165"/>
        <v/>
      </c>
      <c r="BX19" s="601" t="str">
        <f t="shared" si="166"/>
        <v/>
      </c>
      <c r="BY19" s="597" t="str">
        <f t="shared" si="167"/>
        <v/>
      </c>
      <c r="BZ19" s="599">
        <f t="shared" si="168"/>
        <v>0</v>
      </c>
      <c r="CA19" s="600">
        <f t="shared" si="169"/>
        <v>0</v>
      </c>
      <c r="CB19" s="600" t="str">
        <f t="shared" si="170"/>
        <v/>
      </c>
      <c r="CC19" s="600" t="str">
        <f t="shared" si="171"/>
        <v/>
      </c>
      <c r="CD19" s="600" t="str">
        <f t="shared" si="172"/>
        <v/>
      </c>
      <c r="CE19" s="599" t="str">
        <f t="shared" si="173"/>
        <v/>
      </c>
      <c r="CF19" s="600" t="str">
        <f t="shared" si="174"/>
        <v/>
      </c>
      <c r="CG19" s="599" t="str">
        <f t="shared" si="175"/>
        <v/>
      </c>
      <c r="CH19" s="596" t="str">
        <f>IF(details!AJ19="","",details!AJ19)</f>
        <v/>
      </c>
      <c r="CI19" s="596" t="str">
        <f>IF(details!AK19="","",details!AK19)</f>
        <v/>
      </c>
      <c r="CJ19" s="596" t="str">
        <f>IF(details!AL19="","",details!AL19)</f>
        <v/>
      </c>
      <c r="CK19" s="596" t="str">
        <f>IF(details!AM19="","",details!AM19)</f>
        <v/>
      </c>
      <c r="CL19" s="601" t="str">
        <f t="shared" si="176"/>
        <v/>
      </c>
      <c r="CM19" s="596" t="str">
        <f>IF(details!AN19="","",details!AN19)</f>
        <v/>
      </c>
      <c r="CN19" s="596" t="str">
        <f>IF(details!AO19="","",details!AO19)</f>
        <v/>
      </c>
      <c r="CO19" s="601" t="str">
        <f t="shared" si="177"/>
        <v/>
      </c>
      <c r="CP19" s="601" t="str">
        <f t="shared" si="178"/>
        <v/>
      </c>
      <c r="CQ19" s="601" t="str">
        <f t="shared" si="179"/>
        <v/>
      </c>
      <c r="CR19" s="596" t="str">
        <f>IF(details!AP19="","",details!AP19)</f>
        <v/>
      </c>
      <c r="CS19" s="596" t="str">
        <f>IF(details!AQ19="","",details!AQ19)</f>
        <v/>
      </c>
      <c r="CT19" s="601" t="str">
        <f t="shared" si="180"/>
        <v/>
      </c>
      <c r="CU19" s="601" t="str">
        <f t="shared" si="181"/>
        <v/>
      </c>
      <c r="CV19" s="601" t="str">
        <f t="shared" si="182"/>
        <v/>
      </c>
      <c r="CW19" s="597" t="str">
        <f t="shared" si="183"/>
        <v/>
      </c>
      <c r="CX19" s="599">
        <f t="shared" si="184"/>
        <v>0</v>
      </c>
      <c r="CY19" s="600">
        <f t="shared" si="185"/>
        <v>0</v>
      </c>
      <c r="CZ19" s="600" t="str">
        <f t="shared" si="186"/>
        <v/>
      </c>
      <c r="DA19" s="600" t="str">
        <f t="shared" si="187"/>
        <v/>
      </c>
      <c r="DB19" s="600" t="str">
        <f t="shared" si="188"/>
        <v/>
      </c>
      <c r="DC19" s="599" t="str">
        <f t="shared" si="189"/>
        <v/>
      </c>
      <c r="DD19" s="600" t="str">
        <f t="shared" si="190"/>
        <v/>
      </c>
      <c r="DE19" s="599" t="str">
        <f t="shared" si="191"/>
        <v/>
      </c>
      <c r="DF19" s="600">
        <f t="shared" si="192"/>
        <v>0</v>
      </c>
      <c r="DG19" s="596" t="str">
        <f>IF(details!AR19="","",details!AR19)</f>
        <v/>
      </c>
      <c r="DH19" s="596" t="str">
        <f>IF(details!AS19="","",details!AS19)</f>
        <v/>
      </c>
      <c r="DI19" s="596" t="str">
        <f>IF(details!AT19="","",details!AT19)</f>
        <v/>
      </c>
      <c r="DJ19" s="601" t="str">
        <f t="shared" si="193"/>
        <v/>
      </c>
      <c r="DK19" s="596" t="str">
        <f>IF(details!AU19="","",details!AU19)</f>
        <v/>
      </c>
      <c r="DL19" s="601" t="str">
        <f t="shared" si="194"/>
        <v/>
      </c>
      <c r="DM19" s="596" t="str">
        <f>IF(details!AV19="","",details!AV19)</f>
        <v/>
      </c>
      <c r="DN19" s="603" t="str">
        <f t="shared" si="195"/>
        <v/>
      </c>
      <c r="DO19" s="599">
        <f t="shared" si="196"/>
        <v>0</v>
      </c>
      <c r="DP19" s="599">
        <f t="shared" si="197"/>
        <v>0</v>
      </c>
      <c r="DQ19" s="600" t="str">
        <f t="shared" si="198"/>
        <v/>
      </c>
      <c r="DR19" s="599" t="str">
        <f t="shared" si="199"/>
        <v/>
      </c>
      <c r="DS19" s="599" t="str">
        <f t="shared" si="90"/>
        <v/>
      </c>
      <c r="DT19" s="596" t="str">
        <f>IF(details!AW19="","",details!AW19)</f>
        <v/>
      </c>
      <c r="DU19" s="596" t="str">
        <f>IF(details!AX19="","",details!AX19)</f>
        <v/>
      </c>
      <c r="DV19" s="596" t="str">
        <f>IF(details!AY19="","",details!AY19)</f>
        <v/>
      </c>
      <c r="DW19" s="603" t="str">
        <f t="shared" si="200"/>
        <v/>
      </c>
      <c r="DX19" s="599">
        <f t="shared" si="201"/>
        <v>0</v>
      </c>
      <c r="DY19" s="599">
        <f t="shared" si="202"/>
        <v>0</v>
      </c>
      <c r="DZ19" s="600" t="str">
        <f t="shared" si="203"/>
        <v/>
      </c>
      <c r="EA19" s="599" t="str">
        <f t="shared" si="204"/>
        <v/>
      </c>
      <c r="EB19" s="599" t="str">
        <f t="shared" si="91"/>
        <v/>
      </c>
      <c r="EC19" s="599" t="str">
        <f t="shared" si="205"/>
        <v/>
      </c>
      <c r="ED19" s="599" t="str">
        <f t="shared" si="206"/>
        <v/>
      </c>
      <c r="EE19" s="599" t="str">
        <f t="shared" si="207"/>
        <v/>
      </c>
      <c r="EF19" s="599" t="str">
        <f t="shared" si="208"/>
        <v/>
      </c>
      <c r="EG19" s="599" t="str">
        <f t="shared" si="209"/>
        <v/>
      </c>
      <c r="EH19" s="599">
        <f t="shared" si="210"/>
        <v>0</v>
      </c>
      <c r="EI19" s="599">
        <f t="shared" si="211"/>
        <v>0</v>
      </c>
      <c r="EJ19" s="599">
        <f t="shared" si="212"/>
        <v>0</v>
      </c>
      <c r="EK19" s="599">
        <f t="shared" si="213"/>
        <v>0</v>
      </c>
      <c r="EL19" s="599">
        <f t="shared" si="214"/>
        <v>0</v>
      </c>
      <c r="EM19" s="599" t="str">
        <f t="shared" si="215"/>
        <v/>
      </c>
      <c r="EN19" s="599" t="str">
        <f t="shared" si="101"/>
        <v/>
      </c>
      <c r="EO19" s="606" t="str">
        <f>IF(details!CF19="","",details!CF19)</f>
        <v/>
      </c>
      <c r="EP19" s="607" t="str">
        <f>IF(details!CG19="","",details!CG19)</f>
        <v/>
      </c>
      <c r="EQ19" s="606" t="str">
        <f>IF(details!CJ19="","",details!CJ19)</f>
        <v/>
      </c>
      <c r="ER19" s="607" t="str">
        <f>IF(details!CK19="","",details!CK19)</f>
        <v/>
      </c>
      <c r="ES19" s="606" t="str">
        <f>IF(details!CN19="","",details!CN19)</f>
        <v/>
      </c>
      <c r="ET19" s="607" t="str">
        <f>IF(details!CO19="","",details!CO19)</f>
        <v/>
      </c>
      <c r="EU19" s="606" t="str">
        <f>IF(details!CR19="","",details!CR19)</f>
        <v/>
      </c>
      <c r="EV19" s="607" t="str">
        <f>IF(details!CS19="","",details!CS19)</f>
        <v/>
      </c>
      <c r="EW19" s="606" t="str">
        <f>IF(details!CV19="","",details!CV19)</f>
        <v/>
      </c>
      <c r="EX19" s="607" t="str">
        <f>IF(details!CW19="","",details!CW19)</f>
        <v/>
      </c>
      <c r="EY19" s="611" t="str">
        <f t="shared" si="216"/>
        <v/>
      </c>
      <c r="EZ19" s="596" t="str">
        <f t="shared" si="217"/>
        <v/>
      </c>
      <c r="FA19" s="596" t="str">
        <f t="shared" si="218"/>
        <v/>
      </c>
      <c r="FB19" s="612" t="str">
        <f t="shared" si="102"/>
        <v/>
      </c>
      <c r="FC19" s="596" t="str">
        <f t="shared" si="219"/>
        <v/>
      </c>
      <c r="FD19" s="613" t="str">
        <f t="shared" si="220"/>
        <v/>
      </c>
      <c r="FE19" s="612" t="str">
        <f t="shared" si="103"/>
        <v/>
      </c>
      <c r="FF19" s="614" t="str">
        <f t="shared" si="221"/>
        <v/>
      </c>
      <c r="FG19" s="596" t="str">
        <f t="shared" si="104"/>
        <v/>
      </c>
      <c r="FH19" s="596" t="str">
        <f t="shared" si="105"/>
        <v/>
      </c>
      <c r="FI19" s="596" t="str">
        <f t="shared" si="106"/>
        <v/>
      </c>
      <c r="FJ19" s="596" t="str">
        <f t="shared" si="107"/>
        <v/>
      </c>
      <c r="FK19" s="596" t="str">
        <f t="shared" si="222"/>
        <v/>
      </c>
      <c r="FL19" s="615" t="str">
        <f t="shared" si="108"/>
        <v/>
      </c>
      <c r="FM19" s="614" t="str">
        <f t="shared" si="223"/>
        <v/>
      </c>
      <c r="FN19" s="596" t="str">
        <f t="shared" si="109"/>
        <v/>
      </c>
      <c r="FO19" s="596" t="str">
        <f t="shared" si="110"/>
        <v/>
      </c>
      <c r="FP19" s="596" t="str">
        <f t="shared" si="111"/>
        <v/>
      </c>
      <c r="FQ19" s="596" t="str">
        <f t="shared" si="112"/>
        <v/>
      </c>
      <c r="FR19" s="596" t="str">
        <f t="shared" si="224"/>
        <v/>
      </c>
      <c r="FS19" s="615" t="str">
        <f t="shared" si="113"/>
        <v/>
      </c>
      <c r="FT19" s="614" t="str">
        <f t="shared" si="225"/>
        <v/>
      </c>
      <c r="FU19" s="596" t="str">
        <f t="shared" si="114"/>
        <v/>
      </c>
      <c r="FV19" s="596" t="str">
        <f t="shared" si="115"/>
        <v/>
      </c>
      <c r="FW19" s="596" t="str">
        <f t="shared" si="116"/>
        <v/>
      </c>
      <c r="FX19" s="596" t="str">
        <f t="shared" si="117"/>
        <v/>
      </c>
      <c r="FY19" s="596" t="str">
        <f t="shared" si="226"/>
        <v/>
      </c>
      <c r="FZ19" s="615" t="str">
        <f t="shared" si="118"/>
        <v/>
      </c>
      <c r="GA19" s="596" t="str">
        <f t="shared" si="227"/>
        <v/>
      </c>
      <c r="GB19" s="596" t="str">
        <f t="shared" si="228"/>
        <v/>
      </c>
      <c r="GC19" s="177" t="str">
        <f t="shared" si="229"/>
        <v xml:space="preserve">    </v>
      </c>
      <c r="GD19" s="177" t="str">
        <f t="shared" si="230"/>
        <v xml:space="preserve">    </v>
      </c>
      <c r="GE19" s="177" t="str">
        <f t="shared" si="231"/>
        <v xml:space="preserve">    </v>
      </c>
      <c r="GF19" s="177" t="str">
        <f t="shared" si="232"/>
        <v xml:space="preserve">        </v>
      </c>
      <c r="GG19" s="177" t="str">
        <f t="shared" si="120"/>
        <v xml:space="preserve">    </v>
      </c>
      <c r="GH19" s="177" t="str">
        <f t="shared" si="233"/>
        <v/>
      </c>
      <c r="GI19" s="39" t="str">
        <f t="shared" si="121"/>
        <v/>
      </c>
      <c r="GJ19" s="41" t="str">
        <f t="shared" si="122"/>
        <v/>
      </c>
      <c r="GK19" s="188" t="str">
        <f t="shared" si="123"/>
        <v/>
      </c>
      <c r="GL19" s="165" t="str">
        <f t="shared" si="124"/>
        <v/>
      </c>
      <c r="GM19" s="434" t="str">
        <f t="shared" si="234"/>
        <v/>
      </c>
      <c r="GN19" s="177" t="str">
        <f>IF(OR(GH19="iwjd",GH19="iqu% ijh{kk"),'result subject-wise'!AR19,GH19)</f>
        <v/>
      </c>
      <c r="GO19" s="346" t="str">
        <f t="shared" si="125"/>
        <v/>
      </c>
      <c r="GP19" s="172" t="str">
        <f t="shared" si="126"/>
        <v/>
      </c>
      <c r="GQ19" s="620" t="str">
        <f t="shared" si="235"/>
        <v/>
      </c>
      <c r="GR19" s="189"/>
      <c r="GS19" s="344"/>
      <c r="GT19" s="351" t="str">
        <f>'full report'!V314</f>
        <v/>
      </c>
      <c r="GU19" s="164"/>
      <c r="GV19" s="92" t="str">
        <f>CH110</f>
        <v>v</v>
      </c>
      <c r="GW19" s="274" t="str">
        <f>CH109</f>
        <v>fgUnh lkfgR;</v>
      </c>
      <c r="GX19" s="49">
        <f>CH111</f>
        <v>9</v>
      </c>
      <c r="GY19" s="49">
        <f>CL113</f>
        <v>9</v>
      </c>
      <c r="GZ19" s="50">
        <f>CH114</f>
        <v>100</v>
      </c>
      <c r="HA19" s="314">
        <f>CH113</f>
        <v>2</v>
      </c>
      <c r="HB19" s="49">
        <f>CI113</f>
        <v>6</v>
      </c>
      <c r="HC19" s="314">
        <f>CJ113</f>
        <v>1</v>
      </c>
      <c r="HD19" s="314">
        <f>CK113</f>
        <v>0</v>
      </c>
      <c r="HE19" s="314">
        <f>CH115</f>
        <v>0</v>
      </c>
      <c r="HF19" s="314">
        <f>CH116</f>
        <v>0</v>
      </c>
      <c r="HG19" s="314">
        <f>CH118</f>
        <v>0</v>
      </c>
      <c r="HH19" s="314">
        <f>CH119</f>
        <v>0</v>
      </c>
      <c r="HI19" s="979"/>
      <c r="HJ19" s="91">
        <f t="shared" si="236"/>
        <v>9</v>
      </c>
    </row>
    <row r="20" spans="1:223" s="5" customFormat="1" ht="13" customHeight="1">
      <c r="A20" s="595">
        <f>IF(details!A20="","",details!A20)</f>
        <v>13</v>
      </c>
      <c r="B20" s="596" t="str">
        <f>IF(details!B20="","",details!B20)</f>
        <v/>
      </c>
      <c r="C20" s="596" t="str">
        <f>IF(details!C20="","",details!C20)</f>
        <v/>
      </c>
      <c r="D20" s="597" t="str">
        <f>IF(details!D20="","",details!D20)</f>
        <v/>
      </c>
      <c r="E20" s="596" t="str">
        <f>IF(details!E20="","",details!E20)</f>
        <v/>
      </c>
      <c r="F20" s="598" t="str">
        <f>IF(details!F20="","",details!F20)</f>
        <v/>
      </c>
      <c r="G20" s="302" t="str">
        <f>IF(details!G20="","",details!G20)</f>
        <v/>
      </c>
      <c r="H20" s="302" t="str">
        <f>IF(details!H20="","",details!H20)</f>
        <v/>
      </c>
      <c r="I20" s="302" t="str">
        <f>IF(details!I20="","",details!I20)</f>
        <v/>
      </c>
      <c r="J20" s="596" t="str">
        <f>IF(details!J20="","",details!J20)</f>
        <v/>
      </c>
      <c r="K20" s="596" t="str">
        <f>IF(details!K20="","",details!K20)</f>
        <v/>
      </c>
      <c r="L20" s="596" t="str">
        <f>IF(details!L20="","",details!L20)</f>
        <v/>
      </c>
      <c r="M20" s="601" t="str">
        <f t="shared" si="127"/>
        <v/>
      </c>
      <c r="N20" s="596" t="str">
        <f>IF(details!M20="","",details!M20)</f>
        <v/>
      </c>
      <c r="O20" s="601" t="str">
        <f t="shared" si="128"/>
        <v/>
      </c>
      <c r="P20" s="596" t="str">
        <f>IF(details!N20="","",details!N20)</f>
        <v/>
      </c>
      <c r="Q20" s="603" t="str">
        <f t="shared" si="129"/>
        <v/>
      </c>
      <c r="R20" s="599">
        <f t="shared" si="130"/>
        <v>0</v>
      </c>
      <c r="S20" s="599">
        <f t="shared" si="131"/>
        <v>0</v>
      </c>
      <c r="T20" s="600" t="str">
        <f t="shared" si="132"/>
        <v/>
      </c>
      <c r="U20" s="599" t="str">
        <f t="shared" si="133"/>
        <v/>
      </c>
      <c r="V20" s="599" t="str">
        <f t="shared" si="134"/>
        <v/>
      </c>
      <c r="W20" s="599" t="str">
        <f t="shared" si="135"/>
        <v/>
      </c>
      <c r="X20" s="596" t="str">
        <f>IF(details!O20="","",details!O20)</f>
        <v/>
      </c>
      <c r="Y20" s="596" t="str">
        <f>IF(details!P20="","",details!P20)</f>
        <v/>
      </c>
      <c r="Z20" s="596" t="str">
        <f>IF(details!Q20="","",details!Q20)</f>
        <v/>
      </c>
      <c r="AA20" s="601" t="str">
        <f t="shared" si="136"/>
        <v/>
      </c>
      <c r="AB20" s="596" t="str">
        <f>IF(details!R20="","",details!R20)</f>
        <v/>
      </c>
      <c r="AC20" s="601" t="str">
        <f t="shared" si="137"/>
        <v/>
      </c>
      <c r="AD20" s="596" t="str">
        <f>IF(details!S20="","",details!S20)</f>
        <v/>
      </c>
      <c r="AE20" s="603" t="str">
        <f t="shared" si="138"/>
        <v/>
      </c>
      <c r="AF20" s="599">
        <f t="shared" si="139"/>
        <v>0</v>
      </c>
      <c r="AG20" s="599">
        <f t="shared" si="140"/>
        <v>0</v>
      </c>
      <c r="AH20" s="600" t="str">
        <f t="shared" si="141"/>
        <v/>
      </c>
      <c r="AI20" s="599" t="str">
        <f t="shared" si="142"/>
        <v/>
      </c>
      <c r="AJ20" s="599" t="str">
        <f t="shared" si="143"/>
        <v/>
      </c>
      <c r="AK20" s="599" t="str">
        <f t="shared" si="50"/>
        <v/>
      </c>
      <c r="AL20" s="596" t="str">
        <f>IF(details!T20="","",details!T20)</f>
        <v/>
      </c>
      <c r="AM20" s="596" t="str">
        <f>IF(details!U20="","",details!U20)</f>
        <v/>
      </c>
      <c r="AN20" s="596" t="str">
        <f>IF(details!V20="","",details!V20)</f>
        <v/>
      </c>
      <c r="AO20" s="596" t="str">
        <f>IF(details!W20="","",details!W20)</f>
        <v/>
      </c>
      <c r="AP20" s="601" t="str">
        <f t="shared" si="144"/>
        <v/>
      </c>
      <c r="AQ20" s="596" t="str">
        <f>IF(details!X20="","",details!X20)</f>
        <v/>
      </c>
      <c r="AR20" s="596" t="str">
        <f>IF(details!Y20="","",details!Y20)</f>
        <v/>
      </c>
      <c r="AS20" s="601" t="str">
        <f t="shared" si="145"/>
        <v/>
      </c>
      <c r="AT20" s="601" t="str">
        <f t="shared" si="146"/>
        <v/>
      </c>
      <c r="AU20" s="601" t="str">
        <f t="shared" si="147"/>
        <v/>
      </c>
      <c r="AV20" s="596" t="str">
        <f>IF(details!Z20="","",details!Z20)</f>
        <v/>
      </c>
      <c r="AW20" s="596" t="str">
        <f>IF(details!AA20="","",details!AA20)</f>
        <v/>
      </c>
      <c r="AX20" s="601" t="str">
        <f t="shared" si="148"/>
        <v/>
      </c>
      <c r="AY20" s="601" t="str">
        <f t="shared" si="149"/>
        <v/>
      </c>
      <c r="AZ20" s="601" t="str">
        <f t="shared" si="150"/>
        <v/>
      </c>
      <c r="BA20" s="597" t="str">
        <f t="shared" si="151"/>
        <v/>
      </c>
      <c r="BB20" s="599">
        <f t="shared" si="152"/>
        <v>0</v>
      </c>
      <c r="BC20" s="600">
        <f t="shared" si="153"/>
        <v>0</v>
      </c>
      <c r="BD20" s="600" t="str">
        <f t="shared" si="154"/>
        <v/>
      </c>
      <c r="BE20" s="600" t="str">
        <f t="shared" si="155"/>
        <v/>
      </c>
      <c r="BF20" s="600" t="str">
        <f t="shared" si="156"/>
        <v/>
      </c>
      <c r="BG20" s="599" t="str">
        <f t="shared" si="157"/>
        <v/>
      </c>
      <c r="BH20" s="600" t="str">
        <f t="shared" si="158"/>
        <v/>
      </c>
      <c r="BI20" s="599" t="str">
        <f t="shared" si="159"/>
        <v/>
      </c>
      <c r="BJ20" s="596" t="str">
        <f>IF(details!AB20="","",details!AB20)</f>
        <v/>
      </c>
      <c r="BK20" s="596" t="str">
        <f>IF(details!AC20="","",details!AC20)</f>
        <v/>
      </c>
      <c r="BL20" s="596" t="str">
        <f>IF(details!AD20="","",details!AD20)</f>
        <v/>
      </c>
      <c r="BM20" s="596" t="str">
        <f>IF(details!AE20="","",details!AE20)</f>
        <v/>
      </c>
      <c r="BN20" s="601" t="str">
        <f t="shared" si="160"/>
        <v/>
      </c>
      <c r="BO20" s="596" t="str">
        <f>IF(details!AF20="","",details!AF20)</f>
        <v/>
      </c>
      <c r="BP20" s="596" t="str">
        <f>IF(details!AG20="","",details!AG20)</f>
        <v/>
      </c>
      <c r="BQ20" s="601" t="str">
        <f t="shared" si="161"/>
        <v/>
      </c>
      <c r="BR20" s="601" t="str">
        <f t="shared" si="162"/>
        <v/>
      </c>
      <c r="BS20" s="601" t="str">
        <f t="shared" si="163"/>
        <v/>
      </c>
      <c r="BT20" s="596" t="str">
        <f>IF(details!AH20="","",details!AH20)</f>
        <v/>
      </c>
      <c r="BU20" s="596" t="str">
        <f>IF(details!AI20="","",details!AI20)</f>
        <v/>
      </c>
      <c r="BV20" s="601" t="str">
        <f t="shared" si="164"/>
        <v/>
      </c>
      <c r="BW20" s="601" t="str">
        <f t="shared" si="165"/>
        <v/>
      </c>
      <c r="BX20" s="601" t="str">
        <f t="shared" si="166"/>
        <v/>
      </c>
      <c r="BY20" s="597" t="str">
        <f t="shared" si="167"/>
        <v/>
      </c>
      <c r="BZ20" s="599">
        <f t="shared" si="168"/>
        <v>0</v>
      </c>
      <c r="CA20" s="600">
        <f t="shared" si="169"/>
        <v>0</v>
      </c>
      <c r="CB20" s="600" t="str">
        <f t="shared" si="170"/>
        <v/>
      </c>
      <c r="CC20" s="600" t="str">
        <f t="shared" si="171"/>
        <v/>
      </c>
      <c r="CD20" s="600" t="str">
        <f t="shared" si="172"/>
        <v/>
      </c>
      <c r="CE20" s="599" t="str">
        <f t="shared" si="173"/>
        <v/>
      </c>
      <c r="CF20" s="600" t="str">
        <f t="shared" si="174"/>
        <v/>
      </c>
      <c r="CG20" s="599" t="str">
        <f t="shared" si="175"/>
        <v/>
      </c>
      <c r="CH20" s="596" t="str">
        <f>IF(details!AJ20="","",details!AJ20)</f>
        <v/>
      </c>
      <c r="CI20" s="596" t="str">
        <f>IF(details!AK20="","",details!AK20)</f>
        <v/>
      </c>
      <c r="CJ20" s="596" t="str">
        <f>IF(details!AL20="","",details!AL20)</f>
        <v/>
      </c>
      <c r="CK20" s="596" t="str">
        <f>IF(details!AM20="","",details!AM20)</f>
        <v/>
      </c>
      <c r="CL20" s="601" t="str">
        <f t="shared" si="176"/>
        <v/>
      </c>
      <c r="CM20" s="596" t="str">
        <f>IF(details!AN20="","",details!AN20)</f>
        <v/>
      </c>
      <c r="CN20" s="596" t="str">
        <f>IF(details!AO20="","",details!AO20)</f>
        <v/>
      </c>
      <c r="CO20" s="601" t="str">
        <f t="shared" si="177"/>
        <v/>
      </c>
      <c r="CP20" s="601" t="str">
        <f t="shared" si="178"/>
        <v/>
      </c>
      <c r="CQ20" s="601" t="str">
        <f t="shared" si="179"/>
        <v/>
      </c>
      <c r="CR20" s="596" t="str">
        <f>IF(details!AP20="","",details!AP20)</f>
        <v/>
      </c>
      <c r="CS20" s="596" t="str">
        <f>IF(details!AQ20="","",details!AQ20)</f>
        <v/>
      </c>
      <c r="CT20" s="601" t="str">
        <f t="shared" si="180"/>
        <v/>
      </c>
      <c r="CU20" s="601" t="str">
        <f t="shared" si="181"/>
        <v/>
      </c>
      <c r="CV20" s="601" t="str">
        <f t="shared" si="182"/>
        <v/>
      </c>
      <c r="CW20" s="597" t="str">
        <f t="shared" si="183"/>
        <v/>
      </c>
      <c r="CX20" s="599">
        <f t="shared" si="184"/>
        <v>0</v>
      </c>
      <c r="CY20" s="600">
        <f t="shared" si="185"/>
        <v>0</v>
      </c>
      <c r="CZ20" s="600" t="str">
        <f t="shared" si="186"/>
        <v/>
      </c>
      <c r="DA20" s="600" t="str">
        <f t="shared" si="187"/>
        <v/>
      </c>
      <c r="DB20" s="600" t="str">
        <f t="shared" si="188"/>
        <v/>
      </c>
      <c r="DC20" s="599" t="str">
        <f t="shared" si="189"/>
        <v/>
      </c>
      <c r="DD20" s="600" t="str">
        <f t="shared" si="190"/>
        <v/>
      </c>
      <c r="DE20" s="599" t="str">
        <f t="shared" si="191"/>
        <v/>
      </c>
      <c r="DF20" s="600">
        <f t="shared" si="192"/>
        <v>0</v>
      </c>
      <c r="DG20" s="596" t="str">
        <f>IF(details!AR20="","",details!AR20)</f>
        <v/>
      </c>
      <c r="DH20" s="596" t="str">
        <f>IF(details!AS20="","",details!AS20)</f>
        <v/>
      </c>
      <c r="DI20" s="596" t="str">
        <f>IF(details!AT20="","",details!AT20)</f>
        <v/>
      </c>
      <c r="DJ20" s="601" t="str">
        <f t="shared" si="193"/>
        <v/>
      </c>
      <c r="DK20" s="596" t="str">
        <f>IF(details!AU20="","",details!AU20)</f>
        <v/>
      </c>
      <c r="DL20" s="601" t="str">
        <f t="shared" si="194"/>
        <v/>
      </c>
      <c r="DM20" s="596" t="str">
        <f>IF(details!AV20="","",details!AV20)</f>
        <v/>
      </c>
      <c r="DN20" s="603" t="str">
        <f t="shared" si="195"/>
        <v/>
      </c>
      <c r="DO20" s="599">
        <f t="shared" si="196"/>
        <v>0</v>
      </c>
      <c r="DP20" s="599">
        <f t="shared" si="197"/>
        <v>0</v>
      </c>
      <c r="DQ20" s="600" t="str">
        <f t="shared" si="198"/>
        <v/>
      </c>
      <c r="DR20" s="599" t="str">
        <f t="shared" si="199"/>
        <v/>
      </c>
      <c r="DS20" s="599" t="str">
        <f t="shared" si="90"/>
        <v/>
      </c>
      <c r="DT20" s="596" t="str">
        <f>IF(details!AW20="","",details!AW20)</f>
        <v/>
      </c>
      <c r="DU20" s="596" t="str">
        <f>IF(details!AX20="","",details!AX20)</f>
        <v/>
      </c>
      <c r="DV20" s="596" t="str">
        <f>IF(details!AY20="","",details!AY20)</f>
        <v/>
      </c>
      <c r="DW20" s="603" t="str">
        <f t="shared" si="200"/>
        <v/>
      </c>
      <c r="DX20" s="599">
        <f t="shared" si="201"/>
        <v>0</v>
      </c>
      <c r="DY20" s="599">
        <f t="shared" si="202"/>
        <v>0</v>
      </c>
      <c r="DZ20" s="600" t="str">
        <f t="shared" si="203"/>
        <v/>
      </c>
      <c r="EA20" s="599" t="str">
        <f t="shared" si="204"/>
        <v/>
      </c>
      <c r="EB20" s="599" t="str">
        <f t="shared" si="91"/>
        <v/>
      </c>
      <c r="EC20" s="599" t="str">
        <f t="shared" si="205"/>
        <v/>
      </c>
      <c r="ED20" s="599" t="str">
        <f t="shared" si="206"/>
        <v/>
      </c>
      <c r="EE20" s="599" t="str">
        <f t="shared" si="207"/>
        <v/>
      </c>
      <c r="EF20" s="599" t="str">
        <f t="shared" si="208"/>
        <v/>
      </c>
      <c r="EG20" s="599" t="str">
        <f t="shared" si="209"/>
        <v/>
      </c>
      <c r="EH20" s="599">
        <f t="shared" si="210"/>
        <v>0</v>
      </c>
      <c r="EI20" s="599">
        <f t="shared" si="211"/>
        <v>0</v>
      </c>
      <c r="EJ20" s="599">
        <f t="shared" si="212"/>
        <v>0</v>
      </c>
      <c r="EK20" s="599">
        <f t="shared" si="213"/>
        <v>0</v>
      </c>
      <c r="EL20" s="599">
        <f t="shared" si="214"/>
        <v>0</v>
      </c>
      <c r="EM20" s="599" t="str">
        <f t="shared" si="215"/>
        <v/>
      </c>
      <c r="EN20" s="599" t="str">
        <f t="shared" si="101"/>
        <v/>
      </c>
      <c r="EO20" s="606" t="str">
        <f>IF(details!CF20="","",details!CF20)</f>
        <v/>
      </c>
      <c r="EP20" s="607" t="str">
        <f>IF(details!CG20="","",details!CG20)</f>
        <v/>
      </c>
      <c r="EQ20" s="606" t="str">
        <f>IF(details!CJ20="","",details!CJ20)</f>
        <v/>
      </c>
      <c r="ER20" s="607" t="str">
        <f>IF(details!CK20="","",details!CK20)</f>
        <v/>
      </c>
      <c r="ES20" s="606" t="str">
        <f>IF(details!CN20="","",details!CN20)</f>
        <v/>
      </c>
      <c r="ET20" s="607" t="str">
        <f>IF(details!CO20="","",details!CO20)</f>
        <v/>
      </c>
      <c r="EU20" s="606" t="str">
        <f>IF(details!CR20="","",details!CR20)</f>
        <v/>
      </c>
      <c r="EV20" s="607" t="str">
        <f>IF(details!CS20="","",details!CS20)</f>
        <v/>
      </c>
      <c r="EW20" s="606" t="str">
        <f>IF(details!CV20="","",details!CV20)</f>
        <v/>
      </c>
      <c r="EX20" s="607" t="str">
        <f>IF(details!CW20="","",details!CW20)</f>
        <v/>
      </c>
      <c r="EY20" s="611" t="str">
        <f t="shared" si="216"/>
        <v/>
      </c>
      <c r="EZ20" s="596" t="str">
        <f t="shared" si="217"/>
        <v/>
      </c>
      <c r="FA20" s="596" t="str">
        <f t="shared" si="218"/>
        <v/>
      </c>
      <c r="FB20" s="612" t="str">
        <f t="shared" si="102"/>
        <v/>
      </c>
      <c r="FC20" s="596" t="str">
        <f t="shared" si="219"/>
        <v/>
      </c>
      <c r="FD20" s="613" t="str">
        <f t="shared" si="220"/>
        <v/>
      </c>
      <c r="FE20" s="612" t="str">
        <f t="shared" si="103"/>
        <v/>
      </c>
      <c r="FF20" s="614" t="str">
        <f t="shared" si="221"/>
        <v/>
      </c>
      <c r="FG20" s="596" t="str">
        <f t="shared" si="104"/>
        <v/>
      </c>
      <c r="FH20" s="596" t="str">
        <f t="shared" si="105"/>
        <v/>
      </c>
      <c r="FI20" s="596" t="str">
        <f t="shared" si="106"/>
        <v/>
      </c>
      <c r="FJ20" s="596" t="str">
        <f t="shared" si="107"/>
        <v/>
      </c>
      <c r="FK20" s="596" t="str">
        <f t="shared" si="222"/>
        <v/>
      </c>
      <c r="FL20" s="615" t="str">
        <f t="shared" si="108"/>
        <v/>
      </c>
      <c r="FM20" s="614" t="str">
        <f t="shared" si="223"/>
        <v/>
      </c>
      <c r="FN20" s="596" t="str">
        <f t="shared" si="109"/>
        <v/>
      </c>
      <c r="FO20" s="596" t="str">
        <f t="shared" si="110"/>
        <v/>
      </c>
      <c r="FP20" s="596" t="str">
        <f t="shared" si="111"/>
        <v/>
      </c>
      <c r="FQ20" s="596" t="str">
        <f t="shared" si="112"/>
        <v/>
      </c>
      <c r="FR20" s="596" t="str">
        <f t="shared" si="224"/>
        <v/>
      </c>
      <c r="FS20" s="615" t="str">
        <f t="shared" si="113"/>
        <v/>
      </c>
      <c r="FT20" s="614" t="str">
        <f t="shared" si="225"/>
        <v/>
      </c>
      <c r="FU20" s="596" t="str">
        <f t="shared" si="114"/>
        <v/>
      </c>
      <c r="FV20" s="596" t="str">
        <f t="shared" si="115"/>
        <v/>
      </c>
      <c r="FW20" s="596" t="str">
        <f t="shared" si="116"/>
        <v/>
      </c>
      <c r="FX20" s="596" t="str">
        <f t="shared" si="117"/>
        <v/>
      </c>
      <c r="FY20" s="596" t="str">
        <f t="shared" si="226"/>
        <v/>
      </c>
      <c r="FZ20" s="615" t="str">
        <f t="shared" si="118"/>
        <v/>
      </c>
      <c r="GA20" s="596" t="str">
        <f t="shared" si="227"/>
        <v/>
      </c>
      <c r="GB20" s="596" t="str">
        <f t="shared" si="228"/>
        <v/>
      </c>
      <c r="GC20" s="177" t="str">
        <f t="shared" si="229"/>
        <v xml:space="preserve">    </v>
      </c>
      <c r="GD20" s="177" t="str">
        <f t="shared" si="230"/>
        <v xml:space="preserve">    </v>
      </c>
      <c r="GE20" s="177" t="str">
        <f t="shared" si="231"/>
        <v xml:space="preserve">    </v>
      </c>
      <c r="GF20" s="177" t="str">
        <f t="shared" si="232"/>
        <v xml:space="preserve">        </v>
      </c>
      <c r="GG20" s="177" t="str">
        <f t="shared" si="120"/>
        <v xml:space="preserve">    </v>
      </c>
      <c r="GH20" s="177" t="str">
        <f t="shared" si="233"/>
        <v/>
      </c>
      <c r="GI20" s="39" t="str">
        <f t="shared" si="121"/>
        <v/>
      </c>
      <c r="GJ20" s="41" t="str">
        <f t="shared" si="122"/>
        <v/>
      </c>
      <c r="GK20" s="188" t="str">
        <f t="shared" si="123"/>
        <v/>
      </c>
      <c r="GL20" s="165" t="str">
        <f t="shared" si="124"/>
        <v/>
      </c>
      <c r="GM20" s="434" t="str">
        <f t="shared" si="234"/>
        <v/>
      </c>
      <c r="GN20" s="177" t="str">
        <f>IF(OR(GH20="iwjd",GH20="iqu% ijh{kk"),'result subject-wise'!AR20,GH20)</f>
        <v/>
      </c>
      <c r="GO20" s="346" t="str">
        <f t="shared" si="125"/>
        <v/>
      </c>
      <c r="GP20" s="172" t="str">
        <f t="shared" si="126"/>
        <v/>
      </c>
      <c r="GQ20" s="620" t="str">
        <f t="shared" si="235"/>
        <v/>
      </c>
      <c r="GR20" s="189"/>
      <c r="GS20" s="344"/>
      <c r="GT20" s="351" t="str">
        <f>'full report'!V341</f>
        <v/>
      </c>
      <c r="GU20" s="164"/>
      <c r="GV20" s="93" t="str">
        <f>CM110</f>
        <v>c</v>
      </c>
      <c r="GW20" s="275" t="str">
        <f>CM109</f>
        <v/>
      </c>
      <c r="GX20" s="49">
        <f>CM111</f>
        <v>0</v>
      </c>
      <c r="GY20" s="49">
        <f>CQ113</f>
        <v>0</v>
      </c>
      <c r="GZ20" s="50">
        <f>CM114</f>
        <v>0</v>
      </c>
      <c r="HA20" s="314">
        <f>CM113</f>
        <v>0</v>
      </c>
      <c r="HB20" s="49">
        <f>CN113</f>
        <v>0</v>
      </c>
      <c r="HC20" s="49">
        <f>CO113</f>
        <v>0</v>
      </c>
      <c r="HD20" s="49">
        <f>CP113</f>
        <v>0</v>
      </c>
      <c r="HE20" s="314">
        <f>CM115</f>
        <v>0</v>
      </c>
      <c r="HF20" s="314">
        <f>CM116</f>
        <v>0</v>
      </c>
      <c r="HG20" s="314">
        <f>CM118</f>
        <v>0</v>
      </c>
      <c r="HH20" s="314">
        <f>CM119</f>
        <v>0</v>
      </c>
      <c r="HI20" s="979"/>
      <c r="HJ20" s="91">
        <f t="shared" si="236"/>
        <v>0</v>
      </c>
    </row>
    <row r="21" spans="1:223" s="5" customFormat="1" ht="13" customHeight="1">
      <c r="A21" s="595">
        <f>IF(details!A21="","",details!A21)</f>
        <v>14</v>
      </c>
      <c r="B21" s="596" t="str">
        <f>IF(details!B21="","",details!B21)</f>
        <v/>
      </c>
      <c r="C21" s="596" t="str">
        <f>IF(details!C21="","",details!C21)</f>
        <v/>
      </c>
      <c r="D21" s="597" t="str">
        <f>IF(details!D21="","",details!D21)</f>
        <v/>
      </c>
      <c r="E21" s="596" t="str">
        <f>IF(details!E21="","",details!E21)</f>
        <v/>
      </c>
      <c r="F21" s="598" t="str">
        <f>IF(details!F21="","",details!F21)</f>
        <v/>
      </c>
      <c r="G21" s="302" t="str">
        <f>IF(details!G21="","",details!G21)</f>
        <v/>
      </c>
      <c r="H21" s="302" t="str">
        <f>IF(details!H21="","",details!H21)</f>
        <v/>
      </c>
      <c r="I21" s="302" t="str">
        <f>IF(details!I21="","",details!I21)</f>
        <v/>
      </c>
      <c r="J21" s="596" t="str">
        <f>IF(details!J21="","",details!J21)</f>
        <v/>
      </c>
      <c r="K21" s="596" t="str">
        <f>IF(details!K21="","",details!K21)</f>
        <v/>
      </c>
      <c r="L21" s="596" t="str">
        <f>IF(details!L21="","",details!L21)</f>
        <v/>
      </c>
      <c r="M21" s="601" t="str">
        <f t="shared" si="127"/>
        <v/>
      </c>
      <c r="N21" s="596" t="str">
        <f>IF(details!M21="","",details!M21)</f>
        <v/>
      </c>
      <c r="O21" s="601" t="str">
        <f t="shared" si="128"/>
        <v/>
      </c>
      <c r="P21" s="596" t="str">
        <f>IF(details!N21="","",details!N21)</f>
        <v/>
      </c>
      <c r="Q21" s="603" t="str">
        <f t="shared" si="129"/>
        <v/>
      </c>
      <c r="R21" s="599">
        <f t="shared" si="130"/>
        <v>0</v>
      </c>
      <c r="S21" s="599">
        <f t="shared" si="131"/>
        <v>0</v>
      </c>
      <c r="T21" s="600" t="str">
        <f t="shared" si="132"/>
        <v/>
      </c>
      <c r="U21" s="599" t="str">
        <f t="shared" si="133"/>
        <v/>
      </c>
      <c r="V21" s="599" t="str">
        <f t="shared" si="134"/>
        <v/>
      </c>
      <c r="W21" s="599" t="str">
        <f t="shared" si="135"/>
        <v/>
      </c>
      <c r="X21" s="596" t="str">
        <f>IF(details!O21="","",details!O21)</f>
        <v/>
      </c>
      <c r="Y21" s="596" t="str">
        <f>IF(details!P21="","",details!P21)</f>
        <v/>
      </c>
      <c r="Z21" s="596" t="str">
        <f>IF(details!Q21="","",details!Q21)</f>
        <v/>
      </c>
      <c r="AA21" s="601" t="str">
        <f t="shared" si="136"/>
        <v/>
      </c>
      <c r="AB21" s="596" t="str">
        <f>IF(details!R21="","",details!R21)</f>
        <v/>
      </c>
      <c r="AC21" s="601" t="str">
        <f t="shared" si="137"/>
        <v/>
      </c>
      <c r="AD21" s="596" t="str">
        <f>IF(details!S21="","",details!S21)</f>
        <v/>
      </c>
      <c r="AE21" s="603" t="str">
        <f t="shared" si="138"/>
        <v/>
      </c>
      <c r="AF21" s="599">
        <f t="shared" si="139"/>
        <v>0</v>
      </c>
      <c r="AG21" s="599">
        <f t="shared" si="140"/>
        <v>0</v>
      </c>
      <c r="AH21" s="600" t="str">
        <f t="shared" si="141"/>
        <v/>
      </c>
      <c r="AI21" s="599" t="str">
        <f t="shared" si="142"/>
        <v/>
      </c>
      <c r="AJ21" s="599" t="str">
        <f t="shared" si="143"/>
        <v/>
      </c>
      <c r="AK21" s="599" t="str">
        <f t="shared" si="50"/>
        <v/>
      </c>
      <c r="AL21" s="596" t="str">
        <f>IF(details!T21="","",details!T21)</f>
        <v/>
      </c>
      <c r="AM21" s="596" t="str">
        <f>IF(details!U21="","",details!U21)</f>
        <v/>
      </c>
      <c r="AN21" s="596" t="str">
        <f>IF(details!V21="","",details!V21)</f>
        <v/>
      </c>
      <c r="AO21" s="596" t="str">
        <f>IF(details!W21="","",details!W21)</f>
        <v/>
      </c>
      <c r="AP21" s="601" t="str">
        <f t="shared" si="144"/>
        <v/>
      </c>
      <c r="AQ21" s="596" t="str">
        <f>IF(details!X21="","",details!X21)</f>
        <v/>
      </c>
      <c r="AR21" s="596" t="str">
        <f>IF(details!Y21="","",details!Y21)</f>
        <v/>
      </c>
      <c r="AS21" s="601" t="str">
        <f t="shared" si="145"/>
        <v/>
      </c>
      <c r="AT21" s="601" t="str">
        <f t="shared" si="146"/>
        <v/>
      </c>
      <c r="AU21" s="601" t="str">
        <f t="shared" si="147"/>
        <v/>
      </c>
      <c r="AV21" s="596" t="str">
        <f>IF(details!Z21="","",details!Z21)</f>
        <v/>
      </c>
      <c r="AW21" s="596" t="str">
        <f>IF(details!AA21="","",details!AA21)</f>
        <v/>
      </c>
      <c r="AX21" s="601" t="str">
        <f t="shared" si="148"/>
        <v/>
      </c>
      <c r="AY21" s="601" t="str">
        <f t="shared" si="149"/>
        <v/>
      </c>
      <c r="AZ21" s="601" t="str">
        <f t="shared" si="150"/>
        <v/>
      </c>
      <c r="BA21" s="597" t="str">
        <f t="shared" si="151"/>
        <v/>
      </c>
      <c r="BB21" s="599">
        <f t="shared" si="152"/>
        <v>0</v>
      </c>
      <c r="BC21" s="600">
        <f t="shared" si="153"/>
        <v>0</v>
      </c>
      <c r="BD21" s="600" t="str">
        <f t="shared" si="154"/>
        <v/>
      </c>
      <c r="BE21" s="600" t="str">
        <f t="shared" si="155"/>
        <v/>
      </c>
      <c r="BF21" s="600" t="str">
        <f t="shared" si="156"/>
        <v/>
      </c>
      <c r="BG21" s="599" t="str">
        <f t="shared" si="157"/>
        <v/>
      </c>
      <c r="BH21" s="600" t="str">
        <f t="shared" si="158"/>
        <v/>
      </c>
      <c r="BI21" s="599" t="str">
        <f t="shared" si="159"/>
        <v/>
      </c>
      <c r="BJ21" s="596" t="str">
        <f>IF(details!AB21="","",details!AB21)</f>
        <v/>
      </c>
      <c r="BK21" s="596" t="str">
        <f>IF(details!AC21="","",details!AC21)</f>
        <v/>
      </c>
      <c r="BL21" s="596" t="str">
        <f>IF(details!AD21="","",details!AD21)</f>
        <v/>
      </c>
      <c r="BM21" s="596" t="str">
        <f>IF(details!AE21="","",details!AE21)</f>
        <v/>
      </c>
      <c r="BN21" s="601" t="str">
        <f t="shared" si="160"/>
        <v/>
      </c>
      <c r="BO21" s="596" t="str">
        <f>IF(details!AF21="","",details!AF21)</f>
        <v/>
      </c>
      <c r="BP21" s="596" t="str">
        <f>IF(details!AG21="","",details!AG21)</f>
        <v/>
      </c>
      <c r="BQ21" s="601" t="str">
        <f t="shared" si="161"/>
        <v/>
      </c>
      <c r="BR21" s="601" t="str">
        <f t="shared" si="162"/>
        <v/>
      </c>
      <c r="BS21" s="601" t="str">
        <f t="shared" si="163"/>
        <v/>
      </c>
      <c r="BT21" s="596" t="str">
        <f>IF(details!AH21="","",details!AH21)</f>
        <v/>
      </c>
      <c r="BU21" s="596" t="str">
        <f>IF(details!AI21="","",details!AI21)</f>
        <v/>
      </c>
      <c r="BV21" s="601" t="str">
        <f t="shared" si="164"/>
        <v/>
      </c>
      <c r="BW21" s="601" t="str">
        <f t="shared" si="165"/>
        <v/>
      </c>
      <c r="BX21" s="601" t="str">
        <f t="shared" si="166"/>
        <v/>
      </c>
      <c r="BY21" s="597" t="str">
        <f t="shared" si="167"/>
        <v/>
      </c>
      <c r="BZ21" s="599">
        <f t="shared" si="168"/>
        <v>0</v>
      </c>
      <c r="CA21" s="600">
        <f t="shared" si="169"/>
        <v>0</v>
      </c>
      <c r="CB21" s="600" t="str">
        <f t="shared" si="170"/>
        <v/>
      </c>
      <c r="CC21" s="600" t="str">
        <f t="shared" si="171"/>
        <v/>
      </c>
      <c r="CD21" s="600" t="str">
        <f t="shared" si="172"/>
        <v/>
      </c>
      <c r="CE21" s="599" t="str">
        <f t="shared" si="173"/>
        <v/>
      </c>
      <c r="CF21" s="600" t="str">
        <f t="shared" si="174"/>
        <v/>
      </c>
      <c r="CG21" s="599" t="str">
        <f t="shared" si="175"/>
        <v/>
      </c>
      <c r="CH21" s="596" t="str">
        <f>IF(details!AJ21="","",details!AJ21)</f>
        <v/>
      </c>
      <c r="CI21" s="596" t="str">
        <f>IF(details!AK21="","",details!AK21)</f>
        <v/>
      </c>
      <c r="CJ21" s="596" t="str">
        <f>IF(details!AL21="","",details!AL21)</f>
        <v/>
      </c>
      <c r="CK21" s="596" t="str">
        <f>IF(details!AM21="","",details!AM21)</f>
        <v/>
      </c>
      <c r="CL21" s="601" t="str">
        <f t="shared" si="176"/>
        <v/>
      </c>
      <c r="CM21" s="596" t="str">
        <f>IF(details!AN21="","",details!AN21)</f>
        <v/>
      </c>
      <c r="CN21" s="596" t="str">
        <f>IF(details!AO21="","",details!AO21)</f>
        <v/>
      </c>
      <c r="CO21" s="601" t="str">
        <f t="shared" si="177"/>
        <v/>
      </c>
      <c r="CP21" s="601" t="str">
        <f t="shared" si="178"/>
        <v/>
      </c>
      <c r="CQ21" s="601" t="str">
        <f t="shared" si="179"/>
        <v/>
      </c>
      <c r="CR21" s="596" t="str">
        <f>IF(details!AP21="","",details!AP21)</f>
        <v/>
      </c>
      <c r="CS21" s="596" t="str">
        <f>IF(details!AQ21="","",details!AQ21)</f>
        <v/>
      </c>
      <c r="CT21" s="601" t="str">
        <f t="shared" si="180"/>
        <v/>
      </c>
      <c r="CU21" s="601" t="str">
        <f t="shared" si="181"/>
        <v/>
      </c>
      <c r="CV21" s="601" t="str">
        <f t="shared" si="182"/>
        <v/>
      </c>
      <c r="CW21" s="597" t="str">
        <f t="shared" si="183"/>
        <v/>
      </c>
      <c r="CX21" s="599">
        <f t="shared" si="184"/>
        <v>0</v>
      </c>
      <c r="CY21" s="600">
        <f t="shared" si="185"/>
        <v>0</v>
      </c>
      <c r="CZ21" s="600" t="str">
        <f t="shared" si="186"/>
        <v/>
      </c>
      <c r="DA21" s="600" t="str">
        <f t="shared" si="187"/>
        <v/>
      </c>
      <c r="DB21" s="600" t="str">
        <f t="shared" si="188"/>
        <v/>
      </c>
      <c r="DC21" s="599" t="str">
        <f t="shared" si="189"/>
        <v/>
      </c>
      <c r="DD21" s="600" t="str">
        <f t="shared" si="190"/>
        <v/>
      </c>
      <c r="DE21" s="599" t="str">
        <f t="shared" si="191"/>
        <v/>
      </c>
      <c r="DF21" s="600">
        <f t="shared" si="192"/>
        <v>0</v>
      </c>
      <c r="DG21" s="596" t="str">
        <f>IF(details!AR21="","",details!AR21)</f>
        <v/>
      </c>
      <c r="DH21" s="596" t="str">
        <f>IF(details!AS21="","",details!AS21)</f>
        <v/>
      </c>
      <c r="DI21" s="596" t="str">
        <f>IF(details!AT21="","",details!AT21)</f>
        <v/>
      </c>
      <c r="DJ21" s="601" t="str">
        <f t="shared" si="193"/>
        <v/>
      </c>
      <c r="DK21" s="596" t="str">
        <f>IF(details!AU21="","",details!AU21)</f>
        <v/>
      </c>
      <c r="DL21" s="601" t="str">
        <f t="shared" si="194"/>
        <v/>
      </c>
      <c r="DM21" s="596" t="str">
        <f>IF(details!AV21="","",details!AV21)</f>
        <v/>
      </c>
      <c r="DN21" s="603" t="str">
        <f t="shared" si="195"/>
        <v/>
      </c>
      <c r="DO21" s="599">
        <f t="shared" si="196"/>
        <v>0</v>
      </c>
      <c r="DP21" s="599">
        <f t="shared" si="197"/>
        <v>0</v>
      </c>
      <c r="DQ21" s="600" t="str">
        <f t="shared" si="198"/>
        <v/>
      </c>
      <c r="DR21" s="599" t="str">
        <f t="shared" si="199"/>
        <v/>
      </c>
      <c r="DS21" s="599" t="str">
        <f t="shared" si="90"/>
        <v/>
      </c>
      <c r="DT21" s="596" t="str">
        <f>IF(details!AW21="","",details!AW21)</f>
        <v/>
      </c>
      <c r="DU21" s="596" t="str">
        <f>IF(details!AX21="","",details!AX21)</f>
        <v/>
      </c>
      <c r="DV21" s="596" t="str">
        <f>IF(details!AY21="","",details!AY21)</f>
        <v/>
      </c>
      <c r="DW21" s="603" t="str">
        <f t="shared" si="200"/>
        <v/>
      </c>
      <c r="DX21" s="599">
        <f t="shared" si="201"/>
        <v>0</v>
      </c>
      <c r="DY21" s="599">
        <f t="shared" si="202"/>
        <v>0</v>
      </c>
      <c r="DZ21" s="600" t="str">
        <f t="shared" si="203"/>
        <v/>
      </c>
      <c r="EA21" s="599" t="str">
        <f t="shared" si="204"/>
        <v/>
      </c>
      <c r="EB21" s="599" t="str">
        <f t="shared" si="91"/>
        <v/>
      </c>
      <c r="EC21" s="599" t="str">
        <f t="shared" si="205"/>
        <v/>
      </c>
      <c r="ED21" s="599" t="str">
        <f t="shared" si="206"/>
        <v/>
      </c>
      <c r="EE21" s="599" t="str">
        <f t="shared" si="207"/>
        <v/>
      </c>
      <c r="EF21" s="599" t="str">
        <f t="shared" si="208"/>
        <v/>
      </c>
      <c r="EG21" s="599" t="str">
        <f t="shared" si="209"/>
        <v/>
      </c>
      <c r="EH21" s="599">
        <f t="shared" si="210"/>
        <v>0</v>
      </c>
      <c r="EI21" s="599">
        <f t="shared" si="211"/>
        <v>0</v>
      </c>
      <c r="EJ21" s="599">
        <f t="shared" si="212"/>
        <v>0</v>
      </c>
      <c r="EK21" s="599">
        <f t="shared" si="213"/>
        <v>0</v>
      </c>
      <c r="EL21" s="599">
        <f t="shared" si="214"/>
        <v>0</v>
      </c>
      <c r="EM21" s="599" t="str">
        <f t="shared" si="215"/>
        <v/>
      </c>
      <c r="EN21" s="599" t="str">
        <f t="shared" si="101"/>
        <v/>
      </c>
      <c r="EO21" s="606" t="str">
        <f>IF(details!CF21="","",details!CF21)</f>
        <v/>
      </c>
      <c r="EP21" s="607" t="str">
        <f>IF(details!CG21="","",details!CG21)</f>
        <v/>
      </c>
      <c r="EQ21" s="606" t="str">
        <f>IF(details!CJ21="","",details!CJ21)</f>
        <v/>
      </c>
      <c r="ER21" s="607" t="str">
        <f>IF(details!CK21="","",details!CK21)</f>
        <v/>
      </c>
      <c r="ES21" s="606" t="str">
        <f>IF(details!CN21="","",details!CN21)</f>
        <v/>
      </c>
      <c r="ET21" s="607" t="str">
        <f>IF(details!CO21="","",details!CO21)</f>
        <v/>
      </c>
      <c r="EU21" s="606" t="str">
        <f>IF(details!CR21="","",details!CR21)</f>
        <v/>
      </c>
      <c r="EV21" s="607" t="str">
        <f>IF(details!CS21="","",details!CS21)</f>
        <v/>
      </c>
      <c r="EW21" s="606" t="str">
        <f>IF(details!CV21="","",details!CV21)</f>
        <v/>
      </c>
      <c r="EX21" s="607" t="str">
        <f>IF(details!CW21="","",details!CW21)</f>
        <v/>
      </c>
      <c r="EY21" s="611" t="str">
        <f t="shared" si="216"/>
        <v/>
      </c>
      <c r="EZ21" s="596" t="str">
        <f t="shared" si="217"/>
        <v/>
      </c>
      <c r="FA21" s="596" t="str">
        <f t="shared" si="218"/>
        <v/>
      </c>
      <c r="FB21" s="612" t="str">
        <f t="shared" si="102"/>
        <v/>
      </c>
      <c r="FC21" s="596" t="str">
        <f t="shared" si="219"/>
        <v/>
      </c>
      <c r="FD21" s="613" t="str">
        <f t="shared" si="220"/>
        <v/>
      </c>
      <c r="FE21" s="612" t="str">
        <f t="shared" si="103"/>
        <v/>
      </c>
      <c r="FF21" s="614" t="str">
        <f t="shared" si="221"/>
        <v/>
      </c>
      <c r="FG21" s="596" t="str">
        <f t="shared" si="104"/>
        <v/>
      </c>
      <c r="FH21" s="596" t="str">
        <f t="shared" si="105"/>
        <v/>
      </c>
      <c r="FI21" s="596" t="str">
        <f t="shared" si="106"/>
        <v/>
      </c>
      <c r="FJ21" s="596" t="str">
        <f t="shared" si="107"/>
        <v/>
      </c>
      <c r="FK21" s="596" t="str">
        <f t="shared" si="222"/>
        <v/>
      </c>
      <c r="FL21" s="615" t="str">
        <f t="shared" si="108"/>
        <v/>
      </c>
      <c r="FM21" s="614" t="str">
        <f t="shared" si="223"/>
        <v/>
      </c>
      <c r="FN21" s="596" t="str">
        <f t="shared" si="109"/>
        <v/>
      </c>
      <c r="FO21" s="596" t="str">
        <f t="shared" si="110"/>
        <v/>
      </c>
      <c r="FP21" s="596" t="str">
        <f t="shared" si="111"/>
        <v/>
      </c>
      <c r="FQ21" s="596" t="str">
        <f t="shared" si="112"/>
        <v/>
      </c>
      <c r="FR21" s="596" t="str">
        <f t="shared" si="224"/>
        <v/>
      </c>
      <c r="FS21" s="615" t="str">
        <f t="shared" si="113"/>
        <v/>
      </c>
      <c r="FT21" s="614" t="str">
        <f t="shared" si="225"/>
        <v/>
      </c>
      <c r="FU21" s="596" t="str">
        <f t="shared" si="114"/>
        <v/>
      </c>
      <c r="FV21" s="596" t="str">
        <f t="shared" si="115"/>
        <v/>
      </c>
      <c r="FW21" s="596" t="str">
        <f t="shared" si="116"/>
        <v/>
      </c>
      <c r="FX21" s="596" t="str">
        <f t="shared" si="117"/>
        <v/>
      </c>
      <c r="FY21" s="596" t="str">
        <f t="shared" si="226"/>
        <v/>
      </c>
      <c r="FZ21" s="615" t="str">
        <f t="shared" si="118"/>
        <v/>
      </c>
      <c r="GA21" s="596" t="str">
        <f t="shared" si="227"/>
        <v/>
      </c>
      <c r="GB21" s="596" t="str">
        <f t="shared" si="228"/>
        <v/>
      </c>
      <c r="GC21" s="177" t="str">
        <f t="shared" si="229"/>
        <v xml:space="preserve">    </v>
      </c>
      <c r="GD21" s="177" t="str">
        <f t="shared" si="230"/>
        <v xml:space="preserve">    </v>
      </c>
      <c r="GE21" s="177" t="str">
        <f t="shared" si="231"/>
        <v xml:space="preserve">    </v>
      </c>
      <c r="GF21" s="177" t="str">
        <f t="shared" si="232"/>
        <v xml:space="preserve">        </v>
      </c>
      <c r="GG21" s="177" t="str">
        <f t="shared" si="120"/>
        <v xml:space="preserve">    </v>
      </c>
      <c r="GH21" s="177" t="str">
        <f t="shared" si="233"/>
        <v/>
      </c>
      <c r="GI21" s="39" t="str">
        <f t="shared" si="121"/>
        <v/>
      </c>
      <c r="GJ21" s="41" t="str">
        <f t="shared" si="122"/>
        <v/>
      </c>
      <c r="GK21" s="188" t="str">
        <f t="shared" si="123"/>
        <v/>
      </c>
      <c r="GL21" s="165" t="str">
        <f t="shared" si="124"/>
        <v/>
      </c>
      <c r="GM21" s="434" t="str">
        <f t="shared" si="234"/>
        <v/>
      </c>
      <c r="GN21" s="177" t="str">
        <f>IF(OR(GH21="iwjd",GH21="iqu% ijh{kk"),'result subject-wise'!AR21,GH21)</f>
        <v/>
      </c>
      <c r="GO21" s="346" t="str">
        <f t="shared" si="125"/>
        <v/>
      </c>
      <c r="GP21" s="172" t="str">
        <f t="shared" si="126"/>
        <v/>
      </c>
      <c r="GQ21" s="620" t="str">
        <f t="shared" si="235"/>
        <v/>
      </c>
      <c r="GR21" s="189"/>
      <c r="GS21" s="344"/>
      <c r="GT21" s="351" t="str">
        <f>'full report'!V368</f>
        <v/>
      </c>
      <c r="GU21" s="164"/>
      <c r="GV21" s="96" t="str">
        <f>CR110</f>
        <v>l</v>
      </c>
      <c r="GW21" s="278" t="str">
        <f>CR109</f>
        <v/>
      </c>
      <c r="GX21" s="49">
        <f>CR111</f>
        <v>0</v>
      </c>
      <c r="GY21" s="49">
        <f>CV113</f>
        <v>0</v>
      </c>
      <c r="GZ21" s="50">
        <f>CR114</f>
        <v>0</v>
      </c>
      <c r="HA21" s="314">
        <f>CR113</f>
        <v>0</v>
      </c>
      <c r="HB21" s="49">
        <f>CS113</f>
        <v>0</v>
      </c>
      <c r="HC21" s="314">
        <f>CT113</f>
        <v>0</v>
      </c>
      <c r="HD21" s="49">
        <f>CU113</f>
        <v>0</v>
      </c>
      <c r="HE21" s="314">
        <f>CR115</f>
        <v>0</v>
      </c>
      <c r="HF21" s="314">
        <f>CR116</f>
        <v>0</v>
      </c>
      <c r="HG21" s="314">
        <f>CR118</f>
        <v>0</v>
      </c>
      <c r="HH21" s="314">
        <f>CR119</f>
        <v>0</v>
      </c>
      <c r="HI21" s="979"/>
      <c r="HJ21" s="91">
        <f t="shared" si="236"/>
        <v>0</v>
      </c>
    </row>
    <row r="22" spans="1:223" s="5" customFormat="1" ht="13" customHeight="1">
      <c r="A22" s="595">
        <f>IF(details!A22="","",details!A22)</f>
        <v>15</v>
      </c>
      <c r="B22" s="596" t="str">
        <f>IF(details!B22="","",details!B22)</f>
        <v/>
      </c>
      <c r="C22" s="596" t="str">
        <f>IF(details!C22="","",details!C22)</f>
        <v/>
      </c>
      <c r="D22" s="597" t="str">
        <f>IF(details!D22="","",details!D22)</f>
        <v/>
      </c>
      <c r="E22" s="596" t="str">
        <f>IF(details!E22="","",details!E22)</f>
        <v/>
      </c>
      <c r="F22" s="598" t="str">
        <f>IF(details!F22="","",details!F22)</f>
        <v/>
      </c>
      <c r="G22" s="302" t="str">
        <f>IF(details!G22="","",details!G22)</f>
        <v/>
      </c>
      <c r="H22" s="302" t="str">
        <f>IF(details!H22="","",details!H22)</f>
        <v/>
      </c>
      <c r="I22" s="302" t="str">
        <f>IF(details!I22="","",details!I22)</f>
        <v/>
      </c>
      <c r="J22" s="596" t="str">
        <f>IF(details!J22="","",details!J22)</f>
        <v/>
      </c>
      <c r="K22" s="596" t="str">
        <f>IF(details!K22="","",details!K22)</f>
        <v/>
      </c>
      <c r="L22" s="596" t="str">
        <f>IF(details!L22="","",details!L22)</f>
        <v/>
      </c>
      <c r="M22" s="601" t="str">
        <f t="shared" si="127"/>
        <v/>
      </c>
      <c r="N22" s="596" t="str">
        <f>IF(details!M22="","",details!M22)</f>
        <v/>
      </c>
      <c r="O22" s="601" t="str">
        <f t="shared" si="128"/>
        <v/>
      </c>
      <c r="P22" s="596" t="str">
        <f>IF(details!N22="","",details!N22)</f>
        <v/>
      </c>
      <c r="Q22" s="603" t="str">
        <f t="shared" si="129"/>
        <v/>
      </c>
      <c r="R22" s="599">
        <f t="shared" si="130"/>
        <v>0</v>
      </c>
      <c r="S22" s="599">
        <f t="shared" si="131"/>
        <v>0</v>
      </c>
      <c r="T22" s="600" t="str">
        <f t="shared" si="132"/>
        <v/>
      </c>
      <c r="U22" s="599" t="str">
        <f t="shared" si="133"/>
        <v/>
      </c>
      <c r="V22" s="599" t="str">
        <f t="shared" si="134"/>
        <v/>
      </c>
      <c r="W22" s="599" t="str">
        <f t="shared" si="135"/>
        <v/>
      </c>
      <c r="X22" s="596" t="str">
        <f>IF(details!O22="","",details!O22)</f>
        <v/>
      </c>
      <c r="Y22" s="596" t="str">
        <f>IF(details!P22="","",details!P22)</f>
        <v/>
      </c>
      <c r="Z22" s="596" t="str">
        <f>IF(details!Q22="","",details!Q22)</f>
        <v/>
      </c>
      <c r="AA22" s="601" t="str">
        <f t="shared" si="136"/>
        <v/>
      </c>
      <c r="AB22" s="596" t="str">
        <f>IF(details!R22="","",details!R22)</f>
        <v/>
      </c>
      <c r="AC22" s="601" t="str">
        <f t="shared" si="137"/>
        <v/>
      </c>
      <c r="AD22" s="596" t="str">
        <f>IF(details!S22="","",details!S22)</f>
        <v/>
      </c>
      <c r="AE22" s="603" t="str">
        <f t="shared" si="138"/>
        <v/>
      </c>
      <c r="AF22" s="599">
        <f t="shared" si="139"/>
        <v>0</v>
      </c>
      <c r="AG22" s="599">
        <f t="shared" si="140"/>
        <v>0</v>
      </c>
      <c r="AH22" s="600" t="str">
        <f t="shared" si="141"/>
        <v/>
      </c>
      <c r="AI22" s="599" t="str">
        <f t="shared" si="142"/>
        <v/>
      </c>
      <c r="AJ22" s="599" t="str">
        <f t="shared" si="143"/>
        <v/>
      </c>
      <c r="AK22" s="599" t="str">
        <f t="shared" si="50"/>
        <v/>
      </c>
      <c r="AL22" s="596" t="str">
        <f>IF(details!T22="","",details!T22)</f>
        <v/>
      </c>
      <c r="AM22" s="596" t="str">
        <f>IF(details!U22="","",details!U22)</f>
        <v/>
      </c>
      <c r="AN22" s="596" t="str">
        <f>IF(details!V22="","",details!V22)</f>
        <v/>
      </c>
      <c r="AO22" s="596" t="str">
        <f>IF(details!W22="","",details!W22)</f>
        <v/>
      </c>
      <c r="AP22" s="601" t="str">
        <f t="shared" si="144"/>
        <v/>
      </c>
      <c r="AQ22" s="596" t="str">
        <f>IF(details!X22="","",details!X22)</f>
        <v/>
      </c>
      <c r="AR22" s="596" t="str">
        <f>IF(details!Y22="","",details!Y22)</f>
        <v/>
      </c>
      <c r="AS22" s="601" t="str">
        <f t="shared" si="145"/>
        <v/>
      </c>
      <c r="AT22" s="601" t="str">
        <f t="shared" si="146"/>
        <v/>
      </c>
      <c r="AU22" s="601" t="str">
        <f t="shared" si="147"/>
        <v/>
      </c>
      <c r="AV22" s="596" t="str">
        <f>IF(details!Z22="","",details!Z22)</f>
        <v/>
      </c>
      <c r="AW22" s="596" t="str">
        <f>IF(details!AA22="","",details!AA22)</f>
        <v/>
      </c>
      <c r="AX22" s="601" t="str">
        <f t="shared" si="148"/>
        <v/>
      </c>
      <c r="AY22" s="601" t="str">
        <f t="shared" si="149"/>
        <v/>
      </c>
      <c r="AZ22" s="601" t="str">
        <f t="shared" si="150"/>
        <v/>
      </c>
      <c r="BA22" s="597" t="str">
        <f t="shared" si="151"/>
        <v/>
      </c>
      <c r="BB22" s="599">
        <f t="shared" si="152"/>
        <v>0</v>
      </c>
      <c r="BC22" s="600">
        <f t="shared" si="153"/>
        <v>0</v>
      </c>
      <c r="BD22" s="600" t="str">
        <f t="shared" si="154"/>
        <v/>
      </c>
      <c r="BE22" s="600" t="str">
        <f t="shared" si="155"/>
        <v/>
      </c>
      <c r="BF22" s="600" t="str">
        <f t="shared" si="156"/>
        <v/>
      </c>
      <c r="BG22" s="599" t="str">
        <f t="shared" si="157"/>
        <v/>
      </c>
      <c r="BH22" s="600" t="str">
        <f t="shared" si="158"/>
        <v/>
      </c>
      <c r="BI22" s="599" t="str">
        <f t="shared" si="159"/>
        <v/>
      </c>
      <c r="BJ22" s="596" t="str">
        <f>IF(details!AB22="","",details!AB22)</f>
        <v/>
      </c>
      <c r="BK22" s="596" t="str">
        <f>IF(details!AC22="","",details!AC22)</f>
        <v/>
      </c>
      <c r="BL22" s="596" t="str">
        <f>IF(details!AD22="","",details!AD22)</f>
        <v/>
      </c>
      <c r="BM22" s="596" t="str">
        <f>IF(details!AE22="","",details!AE22)</f>
        <v/>
      </c>
      <c r="BN22" s="601" t="str">
        <f t="shared" si="160"/>
        <v/>
      </c>
      <c r="BO22" s="596" t="str">
        <f>IF(details!AF22="","",details!AF22)</f>
        <v/>
      </c>
      <c r="BP22" s="596" t="str">
        <f>IF(details!AG22="","",details!AG22)</f>
        <v/>
      </c>
      <c r="BQ22" s="601" t="str">
        <f t="shared" si="161"/>
        <v/>
      </c>
      <c r="BR22" s="601" t="str">
        <f t="shared" si="162"/>
        <v/>
      </c>
      <c r="BS22" s="601" t="str">
        <f t="shared" si="163"/>
        <v/>
      </c>
      <c r="BT22" s="596" t="str">
        <f>IF(details!AH22="","",details!AH22)</f>
        <v/>
      </c>
      <c r="BU22" s="596" t="str">
        <f>IF(details!AI22="","",details!AI22)</f>
        <v/>
      </c>
      <c r="BV22" s="601" t="str">
        <f t="shared" si="164"/>
        <v/>
      </c>
      <c r="BW22" s="601" t="str">
        <f t="shared" si="165"/>
        <v/>
      </c>
      <c r="BX22" s="601" t="str">
        <f t="shared" si="166"/>
        <v/>
      </c>
      <c r="BY22" s="597" t="str">
        <f t="shared" si="167"/>
        <v/>
      </c>
      <c r="BZ22" s="599">
        <f t="shared" si="168"/>
        <v>0</v>
      </c>
      <c r="CA22" s="600">
        <f t="shared" si="169"/>
        <v>0</v>
      </c>
      <c r="CB22" s="600" t="str">
        <f t="shared" si="170"/>
        <v/>
      </c>
      <c r="CC22" s="600" t="str">
        <f t="shared" si="171"/>
        <v/>
      </c>
      <c r="CD22" s="600" t="str">
        <f t="shared" si="172"/>
        <v/>
      </c>
      <c r="CE22" s="599" t="str">
        <f t="shared" si="173"/>
        <v/>
      </c>
      <c r="CF22" s="600" t="str">
        <f t="shared" si="174"/>
        <v/>
      </c>
      <c r="CG22" s="599" t="str">
        <f t="shared" si="175"/>
        <v/>
      </c>
      <c r="CH22" s="596" t="str">
        <f>IF(details!AJ22="","",details!AJ22)</f>
        <v/>
      </c>
      <c r="CI22" s="596" t="str">
        <f>IF(details!AK22="","",details!AK22)</f>
        <v/>
      </c>
      <c r="CJ22" s="596" t="str">
        <f>IF(details!AL22="","",details!AL22)</f>
        <v/>
      </c>
      <c r="CK22" s="596" t="str">
        <f>IF(details!AM22="","",details!AM22)</f>
        <v/>
      </c>
      <c r="CL22" s="601" t="str">
        <f t="shared" si="176"/>
        <v/>
      </c>
      <c r="CM22" s="596" t="str">
        <f>IF(details!AN22="","",details!AN22)</f>
        <v/>
      </c>
      <c r="CN22" s="596" t="str">
        <f>IF(details!AO22="","",details!AO22)</f>
        <v/>
      </c>
      <c r="CO22" s="601" t="str">
        <f t="shared" si="177"/>
        <v/>
      </c>
      <c r="CP22" s="601" t="str">
        <f t="shared" si="178"/>
        <v/>
      </c>
      <c r="CQ22" s="601" t="str">
        <f t="shared" si="179"/>
        <v/>
      </c>
      <c r="CR22" s="596" t="str">
        <f>IF(details!AP22="","",details!AP22)</f>
        <v/>
      </c>
      <c r="CS22" s="596" t="str">
        <f>IF(details!AQ22="","",details!AQ22)</f>
        <v/>
      </c>
      <c r="CT22" s="601" t="str">
        <f t="shared" si="180"/>
        <v/>
      </c>
      <c r="CU22" s="601" t="str">
        <f t="shared" si="181"/>
        <v/>
      </c>
      <c r="CV22" s="601" t="str">
        <f t="shared" si="182"/>
        <v/>
      </c>
      <c r="CW22" s="597" t="str">
        <f t="shared" si="183"/>
        <v/>
      </c>
      <c r="CX22" s="599">
        <f t="shared" si="184"/>
        <v>0</v>
      </c>
      <c r="CY22" s="600">
        <f t="shared" si="185"/>
        <v>0</v>
      </c>
      <c r="CZ22" s="600" t="str">
        <f t="shared" si="186"/>
        <v/>
      </c>
      <c r="DA22" s="600" t="str">
        <f t="shared" si="187"/>
        <v/>
      </c>
      <c r="DB22" s="600" t="str">
        <f t="shared" si="188"/>
        <v/>
      </c>
      <c r="DC22" s="599" t="str">
        <f t="shared" si="189"/>
        <v/>
      </c>
      <c r="DD22" s="600" t="str">
        <f t="shared" si="190"/>
        <v/>
      </c>
      <c r="DE22" s="599" t="str">
        <f t="shared" si="191"/>
        <v/>
      </c>
      <c r="DF22" s="600">
        <f t="shared" si="192"/>
        <v>0</v>
      </c>
      <c r="DG22" s="596" t="str">
        <f>IF(details!AR22="","",details!AR22)</f>
        <v/>
      </c>
      <c r="DH22" s="596" t="str">
        <f>IF(details!AS22="","",details!AS22)</f>
        <v/>
      </c>
      <c r="DI22" s="596" t="str">
        <f>IF(details!AT22="","",details!AT22)</f>
        <v/>
      </c>
      <c r="DJ22" s="601" t="str">
        <f t="shared" si="193"/>
        <v/>
      </c>
      <c r="DK22" s="596" t="str">
        <f>IF(details!AU22="","",details!AU22)</f>
        <v/>
      </c>
      <c r="DL22" s="601" t="str">
        <f t="shared" si="194"/>
        <v/>
      </c>
      <c r="DM22" s="596" t="str">
        <f>IF(details!AV22="","",details!AV22)</f>
        <v/>
      </c>
      <c r="DN22" s="603" t="str">
        <f t="shared" si="195"/>
        <v/>
      </c>
      <c r="DO22" s="599">
        <f t="shared" si="196"/>
        <v>0</v>
      </c>
      <c r="DP22" s="599">
        <f t="shared" si="197"/>
        <v>0</v>
      </c>
      <c r="DQ22" s="600" t="str">
        <f t="shared" si="198"/>
        <v/>
      </c>
      <c r="DR22" s="599" t="str">
        <f t="shared" si="199"/>
        <v/>
      </c>
      <c r="DS22" s="599" t="str">
        <f t="shared" si="90"/>
        <v/>
      </c>
      <c r="DT22" s="596" t="str">
        <f>IF(details!AW22="","",details!AW22)</f>
        <v/>
      </c>
      <c r="DU22" s="596" t="str">
        <f>IF(details!AX22="","",details!AX22)</f>
        <v/>
      </c>
      <c r="DV22" s="596" t="str">
        <f>IF(details!AY22="","",details!AY22)</f>
        <v/>
      </c>
      <c r="DW22" s="603" t="str">
        <f t="shared" si="200"/>
        <v/>
      </c>
      <c r="DX22" s="599">
        <f t="shared" si="201"/>
        <v>0</v>
      </c>
      <c r="DY22" s="599">
        <f t="shared" si="202"/>
        <v>0</v>
      </c>
      <c r="DZ22" s="600" t="str">
        <f t="shared" si="203"/>
        <v/>
      </c>
      <c r="EA22" s="599" t="str">
        <f t="shared" si="204"/>
        <v/>
      </c>
      <c r="EB22" s="599" t="str">
        <f t="shared" si="91"/>
        <v/>
      </c>
      <c r="EC22" s="599" t="str">
        <f t="shared" si="205"/>
        <v/>
      </c>
      <c r="ED22" s="599" t="str">
        <f t="shared" si="206"/>
        <v/>
      </c>
      <c r="EE22" s="599" t="str">
        <f t="shared" si="207"/>
        <v/>
      </c>
      <c r="EF22" s="599" t="str">
        <f t="shared" si="208"/>
        <v/>
      </c>
      <c r="EG22" s="599" t="str">
        <f t="shared" si="209"/>
        <v/>
      </c>
      <c r="EH22" s="599">
        <f t="shared" si="210"/>
        <v>0</v>
      </c>
      <c r="EI22" s="599">
        <f t="shared" si="211"/>
        <v>0</v>
      </c>
      <c r="EJ22" s="599">
        <f t="shared" si="212"/>
        <v>0</v>
      </c>
      <c r="EK22" s="599">
        <f t="shared" si="213"/>
        <v>0</v>
      </c>
      <c r="EL22" s="599">
        <f t="shared" si="214"/>
        <v>0</v>
      </c>
      <c r="EM22" s="599" t="str">
        <f t="shared" si="215"/>
        <v/>
      </c>
      <c r="EN22" s="599" t="str">
        <f t="shared" si="101"/>
        <v/>
      </c>
      <c r="EO22" s="606" t="str">
        <f>IF(details!CF22="","",details!CF22)</f>
        <v/>
      </c>
      <c r="EP22" s="607" t="str">
        <f>IF(details!CG22="","",details!CG22)</f>
        <v/>
      </c>
      <c r="EQ22" s="606" t="str">
        <f>IF(details!CJ22="","",details!CJ22)</f>
        <v/>
      </c>
      <c r="ER22" s="607" t="str">
        <f>IF(details!CK22="","",details!CK22)</f>
        <v/>
      </c>
      <c r="ES22" s="606" t="str">
        <f>IF(details!CN22="","",details!CN22)</f>
        <v/>
      </c>
      <c r="ET22" s="607" t="str">
        <f>IF(details!CO22="","",details!CO22)</f>
        <v/>
      </c>
      <c r="EU22" s="606" t="str">
        <f>IF(details!CR22="","",details!CR22)</f>
        <v/>
      </c>
      <c r="EV22" s="607" t="str">
        <f>IF(details!CS22="","",details!CS22)</f>
        <v/>
      </c>
      <c r="EW22" s="606" t="str">
        <f>IF(details!CV22="","",details!CV22)</f>
        <v/>
      </c>
      <c r="EX22" s="607" t="str">
        <f>IF(details!CW22="","",details!CW22)</f>
        <v/>
      </c>
      <c r="EY22" s="611" t="str">
        <f t="shared" si="216"/>
        <v/>
      </c>
      <c r="EZ22" s="596" t="str">
        <f t="shared" si="217"/>
        <v/>
      </c>
      <c r="FA22" s="596" t="str">
        <f t="shared" si="218"/>
        <v/>
      </c>
      <c r="FB22" s="612" t="str">
        <f t="shared" si="102"/>
        <v/>
      </c>
      <c r="FC22" s="596" t="str">
        <f t="shared" si="219"/>
        <v/>
      </c>
      <c r="FD22" s="613" t="str">
        <f t="shared" si="220"/>
        <v/>
      </c>
      <c r="FE22" s="612" t="str">
        <f t="shared" si="103"/>
        <v/>
      </c>
      <c r="FF22" s="614" t="str">
        <f t="shared" si="221"/>
        <v/>
      </c>
      <c r="FG22" s="596" t="str">
        <f t="shared" si="104"/>
        <v/>
      </c>
      <c r="FH22" s="596" t="str">
        <f t="shared" si="105"/>
        <v/>
      </c>
      <c r="FI22" s="596" t="str">
        <f t="shared" si="106"/>
        <v/>
      </c>
      <c r="FJ22" s="596" t="str">
        <f t="shared" si="107"/>
        <v/>
      </c>
      <c r="FK22" s="596" t="str">
        <f t="shared" si="222"/>
        <v/>
      </c>
      <c r="FL22" s="615" t="str">
        <f t="shared" si="108"/>
        <v/>
      </c>
      <c r="FM22" s="614" t="str">
        <f t="shared" si="223"/>
        <v/>
      </c>
      <c r="FN22" s="596" t="str">
        <f t="shared" si="109"/>
        <v/>
      </c>
      <c r="FO22" s="596" t="str">
        <f t="shared" si="110"/>
        <v/>
      </c>
      <c r="FP22" s="596" t="str">
        <f t="shared" si="111"/>
        <v/>
      </c>
      <c r="FQ22" s="596" t="str">
        <f t="shared" si="112"/>
        <v/>
      </c>
      <c r="FR22" s="596" t="str">
        <f t="shared" si="224"/>
        <v/>
      </c>
      <c r="FS22" s="615" t="str">
        <f t="shared" si="113"/>
        <v/>
      </c>
      <c r="FT22" s="614" t="str">
        <f t="shared" si="225"/>
        <v/>
      </c>
      <c r="FU22" s="596" t="str">
        <f t="shared" si="114"/>
        <v/>
      </c>
      <c r="FV22" s="596" t="str">
        <f t="shared" si="115"/>
        <v/>
      </c>
      <c r="FW22" s="596" t="str">
        <f t="shared" si="116"/>
        <v/>
      </c>
      <c r="FX22" s="596" t="str">
        <f t="shared" si="117"/>
        <v/>
      </c>
      <c r="FY22" s="596" t="str">
        <f t="shared" si="226"/>
        <v/>
      </c>
      <c r="FZ22" s="615" t="str">
        <f t="shared" si="118"/>
        <v/>
      </c>
      <c r="GA22" s="596" t="str">
        <f t="shared" si="227"/>
        <v/>
      </c>
      <c r="GB22" s="596" t="str">
        <f t="shared" si="228"/>
        <v/>
      </c>
      <c r="GC22" s="177" t="str">
        <f t="shared" si="229"/>
        <v xml:space="preserve">    </v>
      </c>
      <c r="GD22" s="177" t="str">
        <f t="shared" si="230"/>
        <v xml:space="preserve">    </v>
      </c>
      <c r="GE22" s="177" t="str">
        <f t="shared" si="231"/>
        <v xml:space="preserve">    </v>
      </c>
      <c r="GF22" s="177" t="str">
        <f t="shared" si="232"/>
        <v xml:space="preserve">        </v>
      </c>
      <c r="GG22" s="177" t="str">
        <f t="shared" si="120"/>
        <v xml:space="preserve">    </v>
      </c>
      <c r="GH22" s="177" t="str">
        <f t="shared" si="233"/>
        <v/>
      </c>
      <c r="GI22" s="39" t="str">
        <f t="shared" si="121"/>
        <v/>
      </c>
      <c r="GJ22" s="41" t="str">
        <f t="shared" si="122"/>
        <v/>
      </c>
      <c r="GK22" s="188" t="str">
        <f t="shared" si="123"/>
        <v/>
      </c>
      <c r="GL22" s="165" t="str">
        <f t="shared" si="124"/>
        <v/>
      </c>
      <c r="GM22" s="434" t="str">
        <f t="shared" si="234"/>
        <v/>
      </c>
      <c r="GN22" s="177" t="str">
        <f>IF(OR(GH22="iwjd",GH22="iqu% ijh{kk"),'result subject-wise'!AR22,GH22)</f>
        <v/>
      </c>
      <c r="GO22" s="346" t="str">
        <f t="shared" si="125"/>
        <v/>
      </c>
      <c r="GP22" s="172" t="str">
        <f t="shared" si="126"/>
        <v/>
      </c>
      <c r="GQ22" s="620" t="str">
        <f t="shared" si="235"/>
        <v/>
      </c>
      <c r="GR22" s="189"/>
      <c r="GS22" s="344"/>
      <c r="GT22" s="351" t="str">
        <f>'full report'!V395</f>
        <v/>
      </c>
      <c r="GU22" s="164"/>
      <c r="GV22" s="95" t="str">
        <f>CW110</f>
        <v>n</v>
      </c>
      <c r="GW22" s="277">
        <f>CW109</f>
        <v>0</v>
      </c>
      <c r="GX22" s="49">
        <f>CW111</f>
        <v>0</v>
      </c>
      <c r="GY22" s="49">
        <f>DA113</f>
        <v>0</v>
      </c>
      <c r="GZ22" s="50">
        <f>CW114</f>
        <v>0</v>
      </c>
      <c r="HA22" s="314">
        <f>CW113</f>
        <v>0</v>
      </c>
      <c r="HB22" s="49">
        <f>CX113</f>
        <v>0</v>
      </c>
      <c r="HC22" s="49">
        <f>CY113</f>
        <v>0</v>
      </c>
      <c r="HD22" s="49">
        <f>CZ113</f>
        <v>0</v>
      </c>
      <c r="HE22" s="314">
        <f>CW115</f>
        <v>0</v>
      </c>
      <c r="HF22" s="314">
        <f>CW116</f>
        <v>0</v>
      </c>
      <c r="HG22" s="314">
        <f>CW118</f>
        <v>0</v>
      </c>
      <c r="HH22" s="314">
        <f>CW119</f>
        <v>0</v>
      </c>
      <c r="HI22" s="979"/>
      <c r="HJ22" s="91">
        <f t="shared" si="236"/>
        <v>0</v>
      </c>
    </row>
    <row r="23" spans="1:223" s="5" customFormat="1" ht="13" customHeight="1">
      <c r="A23" s="595">
        <f>IF(details!A23="","",details!A23)</f>
        <v>16</v>
      </c>
      <c r="B23" s="596" t="str">
        <f>IF(details!B23="","",details!B23)</f>
        <v/>
      </c>
      <c r="C23" s="596" t="str">
        <f>IF(details!C23="","",details!C23)</f>
        <v/>
      </c>
      <c r="D23" s="597" t="str">
        <f>IF(details!D23="","",details!D23)</f>
        <v/>
      </c>
      <c r="E23" s="596" t="str">
        <f>IF(details!E23="","",details!E23)</f>
        <v/>
      </c>
      <c r="F23" s="598" t="str">
        <f>IF(details!F23="","",details!F23)</f>
        <v/>
      </c>
      <c r="G23" s="302" t="str">
        <f>IF(details!G23="","",details!G23)</f>
        <v/>
      </c>
      <c r="H23" s="302" t="str">
        <f>IF(details!H23="","",details!H23)</f>
        <v/>
      </c>
      <c r="I23" s="302" t="str">
        <f>IF(details!I23="","",details!I23)</f>
        <v/>
      </c>
      <c r="J23" s="596" t="str">
        <f>IF(details!J23="","",details!J23)</f>
        <v/>
      </c>
      <c r="K23" s="596" t="str">
        <f>IF(details!K23="","",details!K23)</f>
        <v/>
      </c>
      <c r="L23" s="596" t="str">
        <f>IF(details!L23="","",details!L23)</f>
        <v/>
      </c>
      <c r="M23" s="601" t="str">
        <f t="shared" si="127"/>
        <v/>
      </c>
      <c r="N23" s="596" t="str">
        <f>IF(details!M23="","",details!M23)</f>
        <v/>
      </c>
      <c r="O23" s="601" t="str">
        <f t="shared" si="128"/>
        <v/>
      </c>
      <c r="P23" s="596" t="str">
        <f>IF(details!N23="","",details!N23)</f>
        <v/>
      </c>
      <c r="Q23" s="603" t="str">
        <f t="shared" si="129"/>
        <v/>
      </c>
      <c r="R23" s="599">
        <f t="shared" si="130"/>
        <v>0</v>
      </c>
      <c r="S23" s="599">
        <f t="shared" si="131"/>
        <v>0</v>
      </c>
      <c r="T23" s="600" t="str">
        <f t="shared" si="132"/>
        <v/>
      </c>
      <c r="U23" s="599" t="str">
        <f t="shared" si="133"/>
        <v/>
      </c>
      <c r="V23" s="599" t="str">
        <f t="shared" si="134"/>
        <v/>
      </c>
      <c r="W23" s="599" t="str">
        <f t="shared" si="135"/>
        <v/>
      </c>
      <c r="X23" s="596" t="str">
        <f>IF(details!O23="","",details!O23)</f>
        <v/>
      </c>
      <c r="Y23" s="596" t="str">
        <f>IF(details!P23="","",details!P23)</f>
        <v/>
      </c>
      <c r="Z23" s="596" t="str">
        <f>IF(details!Q23="","",details!Q23)</f>
        <v/>
      </c>
      <c r="AA23" s="601" t="str">
        <f t="shared" si="136"/>
        <v/>
      </c>
      <c r="AB23" s="596" t="str">
        <f>IF(details!R23="","",details!R23)</f>
        <v/>
      </c>
      <c r="AC23" s="601" t="str">
        <f t="shared" si="137"/>
        <v/>
      </c>
      <c r="AD23" s="596" t="str">
        <f>IF(details!S23="","",details!S23)</f>
        <v/>
      </c>
      <c r="AE23" s="603" t="str">
        <f t="shared" si="138"/>
        <v/>
      </c>
      <c r="AF23" s="599">
        <f t="shared" si="139"/>
        <v>0</v>
      </c>
      <c r="AG23" s="599">
        <f t="shared" si="140"/>
        <v>0</v>
      </c>
      <c r="AH23" s="600" t="str">
        <f t="shared" si="141"/>
        <v/>
      </c>
      <c r="AI23" s="599" t="str">
        <f t="shared" si="142"/>
        <v/>
      </c>
      <c r="AJ23" s="599" t="str">
        <f t="shared" si="143"/>
        <v/>
      </c>
      <c r="AK23" s="599" t="str">
        <f t="shared" si="50"/>
        <v/>
      </c>
      <c r="AL23" s="596" t="str">
        <f>IF(details!T23="","",details!T23)</f>
        <v/>
      </c>
      <c r="AM23" s="596" t="str">
        <f>IF(details!U23="","",details!U23)</f>
        <v/>
      </c>
      <c r="AN23" s="596" t="str">
        <f>IF(details!V23="","",details!V23)</f>
        <v/>
      </c>
      <c r="AO23" s="596" t="str">
        <f>IF(details!W23="","",details!W23)</f>
        <v/>
      </c>
      <c r="AP23" s="601" t="str">
        <f t="shared" si="144"/>
        <v/>
      </c>
      <c r="AQ23" s="596" t="str">
        <f>IF(details!X23="","",details!X23)</f>
        <v/>
      </c>
      <c r="AR23" s="596" t="str">
        <f>IF(details!Y23="","",details!Y23)</f>
        <v/>
      </c>
      <c r="AS23" s="601" t="str">
        <f t="shared" si="145"/>
        <v/>
      </c>
      <c r="AT23" s="601" t="str">
        <f t="shared" si="146"/>
        <v/>
      </c>
      <c r="AU23" s="601" t="str">
        <f t="shared" si="147"/>
        <v/>
      </c>
      <c r="AV23" s="596" t="str">
        <f>IF(details!Z23="","",details!Z23)</f>
        <v/>
      </c>
      <c r="AW23" s="596" t="str">
        <f>IF(details!AA23="","",details!AA23)</f>
        <v/>
      </c>
      <c r="AX23" s="601" t="str">
        <f t="shared" si="148"/>
        <v/>
      </c>
      <c r="AY23" s="601" t="str">
        <f t="shared" si="149"/>
        <v/>
      </c>
      <c r="AZ23" s="601" t="str">
        <f t="shared" si="150"/>
        <v/>
      </c>
      <c r="BA23" s="597" t="str">
        <f t="shared" si="151"/>
        <v/>
      </c>
      <c r="BB23" s="599">
        <f t="shared" si="152"/>
        <v>0</v>
      </c>
      <c r="BC23" s="600">
        <f t="shared" si="153"/>
        <v>0</v>
      </c>
      <c r="BD23" s="600" t="str">
        <f t="shared" si="154"/>
        <v/>
      </c>
      <c r="BE23" s="600" t="str">
        <f t="shared" si="155"/>
        <v/>
      </c>
      <c r="BF23" s="600" t="str">
        <f t="shared" si="156"/>
        <v/>
      </c>
      <c r="BG23" s="599" t="str">
        <f t="shared" si="157"/>
        <v/>
      </c>
      <c r="BH23" s="600" t="str">
        <f t="shared" si="158"/>
        <v/>
      </c>
      <c r="BI23" s="599" t="str">
        <f t="shared" si="159"/>
        <v/>
      </c>
      <c r="BJ23" s="596" t="str">
        <f>IF(details!AB23="","",details!AB23)</f>
        <v/>
      </c>
      <c r="BK23" s="596" t="str">
        <f>IF(details!AC23="","",details!AC23)</f>
        <v/>
      </c>
      <c r="BL23" s="596" t="str">
        <f>IF(details!AD23="","",details!AD23)</f>
        <v/>
      </c>
      <c r="BM23" s="596" t="str">
        <f>IF(details!AE23="","",details!AE23)</f>
        <v/>
      </c>
      <c r="BN23" s="601" t="str">
        <f t="shared" si="160"/>
        <v/>
      </c>
      <c r="BO23" s="596" t="str">
        <f>IF(details!AF23="","",details!AF23)</f>
        <v/>
      </c>
      <c r="BP23" s="596" t="str">
        <f>IF(details!AG23="","",details!AG23)</f>
        <v/>
      </c>
      <c r="BQ23" s="601" t="str">
        <f t="shared" si="161"/>
        <v/>
      </c>
      <c r="BR23" s="601" t="str">
        <f t="shared" si="162"/>
        <v/>
      </c>
      <c r="BS23" s="601" t="str">
        <f t="shared" si="163"/>
        <v/>
      </c>
      <c r="BT23" s="596" t="str">
        <f>IF(details!AH23="","",details!AH23)</f>
        <v/>
      </c>
      <c r="BU23" s="596" t="str">
        <f>IF(details!AI23="","",details!AI23)</f>
        <v/>
      </c>
      <c r="BV23" s="601" t="str">
        <f t="shared" si="164"/>
        <v/>
      </c>
      <c r="BW23" s="601" t="str">
        <f t="shared" si="165"/>
        <v/>
      </c>
      <c r="BX23" s="601" t="str">
        <f t="shared" si="166"/>
        <v/>
      </c>
      <c r="BY23" s="597" t="str">
        <f t="shared" si="167"/>
        <v/>
      </c>
      <c r="BZ23" s="599">
        <f t="shared" si="168"/>
        <v>0</v>
      </c>
      <c r="CA23" s="600">
        <f t="shared" si="169"/>
        <v>0</v>
      </c>
      <c r="CB23" s="600" t="str">
        <f t="shared" si="170"/>
        <v/>
      </c>
      <c r="CC23" s="600" t="str">
        <f t="shared" si="171"/>
        <v/>
      </c>
      <c r="CD23" s="600" t="str">
        <f t="shared" si="172"/>
        <v/>
      </c>
      <c r="CE23" s="599" t="str">
        <f t="shared" si="173"/>
        <v/>
      </c>
      <c r="CF23" s="600" t="str">
        <f t="shared" si="174"/>
        <v/>
      </c>
      <c r="CG23" s="599" t="str">
        <f t="shared" si="175"/>
        <v/>
      </c>
      <c r="CH23" s="596" t="str">
        <f>IF(details!AJ23="","",details!AJ23)</f>
        <v/>
      </c>
      <c r="CI23" s="596" t="str">
        <f>IF(details!AK23="","",details!AK23)</f>
        <v/>
      </c>
      <c r="CJ23" s="596" t="str">
        <f>IF(details!AL23="","",details!AL23)</f>
        <v/>
      </c>
      <c r="CK23" s="596" t="str">
        <f>IF(details!AM23="","",details!AM23)</f>
        <v/>
      </c>
      <c r="CL23" s="601" t="str">
        <f t="shared" si="176"/>
        <v/>
      </c>
      <c r="CM23" s="596" t="str">
        <f>IF(details!AN23="","",details!AN23)</f>
        <v/>
      </c>
      <c r="CN23" s="596" t="str">
        <f>IF(details!AO23="","",details!AO23)</f>
        <v/>
      </c>
      <c r="CO23" s="601" t="str">
        <f t="shared" si="177"/>
        <v/>
      </c>
      <c r="CP23" s="601" t="str">
        <f t="shared" si="178"/>
        <v/>
      </c>
      <c r="CQ23" s="601" t="str">
        <f t="shared" si="179"/>
        <v/>
      </c>
      <c r="CR23" s="596" t="str">
        <f>IF(details!AP23="","",details!AP23)</f>
        <v/>
      </c>
      <c r="CS23" s="596" t="str">
        <f>IF(details!AQ23="","",details!AQ23)</f>
        <v/>
      </c>
      <c r="CT23" s="601" t="str">
        <f t="shared" si="180"/>
        <v/>
      </c>
      <c r="CU23" s="601" t="str">
        <f t="shared" si="181"/>
        <v/>
      </c>
      <c r="CV23" s="601" t="str">
        <f t="shared" si="182"/>
        <v/>
      </c>
      <c r="CW23" s="597" t="str">
        <f t="shared" si="183"/>
        <v/>
      </c>
      <c r="CX23" s="599">
        <f t="shared" si="184"/>
        <v>0</v>
      </c>
      <c r="CY23" s="600">
        <f t="shared" si="185"/>
        <v>0</v>
      </c>
      <c r="CZ23" s="600" t="str">
        <f t="shared" si="186"/>
        <v/>
      </c>
      <c r="DA23" s="600" t="str">
        <f t="shared" si="187"/>
        <v/>
      </c>
      <c r="DB23" s="600" t="str">
        <f t="shared" si="188"/>
        <v/>
      </c>
      <c r="DC23" s="599" t="str">
        <f t="shared" si="189"/>
        <v/>
      </c>
      <c r="DD23" s="600" t="str">
        <f t="shared" si="190"/>
        <v/>
      </c>
      <c r="DE23" s="599" t="str">
        <f t="shared" si="191"/>
        <v/>
      </c>
      <c r="DF23" s="600">
        <f t="shared" si="192"/>
        <v>0</v>
      </c>
      <c r="DG23" s="596" t="str">
        <f>IF(details!AR23="","",details!AR23)</f>
        <v/>
      </c>
      <c r="DH23" s="596" t="str">
        <f>IF(details!AS23="","",details!AS23)</f>
        <v/>
      </c>
      <c r="DI23" s="596" t="str">
        <f>IF(details!AT23="","",details!AT23)</f>
        <v/>
      </c>
      <c r="DJ23" s="601" t="str">
        <f t="shared" si="193"/>
        <v/>
      </c>
      <c r="DK23" s="596" t="str">
        <f>IF(details!AU23="","",details!AU23)</f>
        <v/>
      </c>
      <c r="DL23" s="601" t="str">
        <f t="shared" si="194"/>
        <v/>
      </c>
      <c r="DM23" s="596" t="str">
        <f>IF(details!AV23="","",details!AV23)</f>
        <v/>
      </c>
      <c r="DN23" s="603" t="str">
        <f t="shared" si="195"/>
        <v/>
      </c>
      <c r="DO23" s="599">
        <f t="shared" si="196"/>
        <v>0</v>
      </c>
      <c r="DP23" s="599">
        <f t="shared" si="197"/>
        <v>0</v>
      </c>
      <c r="DQ23" s="600" t="str">
        <f t="shared" si="198"/>
        <v/>
      </c>
      <c r="DR23" s="599" t="str">
        <f t="shared" si="199"/>
        <v/>
      </c>
      <c r="DS23" s="599" t="str">
        <f t="shared" si="90"/>
        <v/>
      </c>
      <c r="DT23" s="596" t="str">
        <f>IF(details!AW23="","",details!AW23)</f>
        <v/>
      </c>
      <c r="DU23" s="596" t="str">
        <f>IF(details!AX23="","",details!AX23)</f>
        <v/>
      </c>
      <c r="DV23" s="596" t="str">
        <f>IF(details!AY23="","",details!AY23)</f>
        <v/>
      </c>
      <c r="DW23" s="603" t="str">
        <f t="shared" si="200"/>
        <v/>
      </c>
      <c r="DX23" s="599">
        <f t="shared" si="201"/>
        <v>0</v>
      </c>
      <c r="DY23" s="599">
        <f t="shared" si="202"/>
        <v>0</v>
      </c>
      <c r="DZ23" s="600" t="str">
        <f t="shared" si="203"/>
        <v/>
      </c>
      <c r="EA23" s="599" t="str">
        <f t="shared" si="204"/>
        <v/>
      </c>
      <c r="EB23" s="599" t="str">
        <f t="shared" si="91"/>
        <v/>
      </c>
      <c r="EC23" s="599" t="str">
        <f t="shared" si="205"/>
        <v/>
      </c>
      <c r="ED23" s="599" t="str">
        <f t="shared" si="206"/>
        <v/>
      </c>
      <c r="EE23" s="599" t="str">
        <f t="shared" si="207"/>
        <v/>
      </c>
      <c r="EF23" s="599" t="str">
        <f t="shared" si="208"/>
        <v/>
      </c>
      <c r="EG23" s="599" t="str">
        <f t="shared" si="209"/>
        <v/>
      </c>
      <c r="EH23" s="599">
        <f t="shared" si="210"/>
        <v>0</v>
      </c>
      <c r="EI23" s="599">
        <f t="shared" si="211"/>
        <v>0</v>
      </c>
      <c r="EJ23" s="599">
        <f t="shared" si="212"/>
        <v>0</v>
      </c>
      <c r="EK23" s="599">
        <f t="shared" si="213"/>
        <v>0</v>
      </c>
      <c r="EL23" s="599">
        <f t="shared" si="214"/>
        <v>0</v>
      </c>
      <c r="EM23" s="599" t="str">
        <f t="shared" si="215"/>
        <v/>
      </c>
      <c r="EN23" s="599" t="str">
        <f t="shared" si="101"/>
        <v/>
      </c>
      <c r="EO23" s="606" t="str">
        <f>IF(details!CF23="","",details!CF23)</f>
        <v/>
      </c>
      <c r="EP23" s="607" t="str">
        <f>IF(details!CG23="","",details!CG23)</f>
        <v/>
      </c>
      <c r="EQ23" s="606" t="str">
        <f>IF(details!CJ23="","",details!CJ23)</f>
        <v/>
      </c>
      <c r="ER23" s="607" t="str">
        <f>IF(details!CK23="","",details!CK23)</f>
        <v/>
      </c>
      <c r="ES23" s="606" t="str">
        <f>IF(details!CN23="","",details!CN23)</f>
        <v/>
      </c>
      <c r="ET23" s="607" t="str">
        <f>IF(details!CO23="","",details!CO23)</f>
        <v/>
      </c>
      <c r="EU23" s="606" t="str">
        <f>IF(details!CR23="","",details!CR23)</f>
        <v/>
      </c>
      <c r="EV23" s="607" t="str">
        <f>IF(details!CS23="","",details!CS23)</f>
        <v/>
      </c>
      <c r="EW23" s="606" t="str">
        <f>IF(details!CV23="","",details!CV23)</f>
        <v/>
      </c>
      <c r="EX23" s="607" t="str">
        <f>IF(details!CW23="","",details!CW23)</f>
        <v/>
      </c>
      <c r="EY23" s="611" t="str">
        <f t="shared" si="216"/>
        <v/>
      </c>
      <c r="EZ23" s="596" t="str">
        <f t="shared" si="217"/>
        <v/>
      </c>
      <c r="FA23" s="596" t="str">
        <f t="shared" si="218"/>
        <v/>
      </c>
      <c r="FB23" s="612" t="str">
        <f t="shared" si="102"/>
        <v/>
      </c>
      <c r="FC23" s="596" t="str">
        <f t="shared" si="219"/>
        <v/>
      </c>
      <c r="FD23" s="613" t="str">
        <f t="shared" si="220"/>
        <v/>
      </c>
      <c r="FE23" s="612" t="str">
        <f t="shared" si="103"/>
        <v/>
      </c>
      <c r="FF23" s="614" t="str">
        <f t="shared" si="221"/>
        <v/>
      </c>
      <c r="FG23" s="596" t="str">
        <f t="shared" si="104"/>
        <v/>
      </c>
      <c r="FH23" s="596" t="str">
        <f t="shared" si="105"/>
        <v/>
      </c>
      <c r="FI23" s="596" t="str">
        <f t="shared" si="106"/>
        <v/>
      </c>
      <c r="FJ23" s="596" t="str">
        <f t="shared" si="107"/>
        <v/>
      </c>
      <c r="FK23" s="596" t="str">
        <f t="shared" si="222"/>
        <v/>
      </c>
      <c r="FL23" s="615" t="str">
        <f t="shared" si="108"/>
        <v/>
      </c>
      <c r="FM23" s="614" t="str">
        <f t="shared" si="223"/>
        <v/>
      </c>
      <c r="FN23" s="596" t="str">
        <f t="shared" si="109"/>
        <v/>
      </c>
      <c r="FO23" s="596" t="str">
        <f t="shared" si="110"/>
        <v/>
      </c>
      <c r="FP23" s="596" t="str">
        <f t="shared" si="111"/>
        <v/>
      </c>
      <c r="FQ23" s="596" t="str">
        <f t="shared" si="112"/>
        <v/>
      </c>
      <c r="FR23" s="596" t="str">
        <f t="shared" si="224"/>
        <v/>
      </c>
      <c r="FS23" s="615" t="str">
        <f t="shared" si="113"/>
        <v/>
      </c>
      <c r="FT23" s="614" t="str">
        <f t="shared" si="225"/>
        <v/>
      </c>
      <c r="FU23" s="596" t="str">
        <f t="shared" si="114"/>
        <v/>
      </c>
      <c r="FV23" s="596" t="str">
        <f t="shared" si="115"/>
        <v/>
      </c>
      <c r="FW23" s="596" t="str">
        <f t="shared" si="116"/>
        <v/>
      </c>
      <c r="FX23" s="596" t="str">
        <f t="shared" si="117"/>
        <v/>
      </c>
      <c r="FY23" s="596" t="str">
        <f t="shared" si="226"/>
        <v/>
      </c>
      <c r="FZ23" s="615" t="str">
        <f t="shared" si="118"/>
        <v/>
      </c>
      <c r="GA23" s="596" t="str">
        <f t="shared" si="227"/>
        <v/>
      </c>
      <c r="GB23" s="596" t="str">
        <f t="shared" si="228"/>
        <v/>
      </c>
      <c r="GC23" s="177" t="str">
        <f t="shared" si="229"/>
        <v xml:space="preserve">    </v>
      </c>
      <c r="GD23" s="177" t="str">
        <f t="shared" si="230"/>
        <v xml:space="preserve">    </v>
      </c>
      <c r="GE23" s="177" t="str">
        <f t="shared" si="231"/>
        <v xml:space="preserve">    </v>
      </c>
      <c r="GF23" s="177" t="str">
        <f t="shared" si="232"/>
        <v xml:space="preserve">        </v>
      </c>
      <c r="GG23" s="177" t="str">
        <f t="shared" si="120"/>
        <v xml:space="preserve">    </v>
      </c>
      <c r="GH23" s="177" t="str">
        <f t="shared" si="233"/>
        <v/>
      </c>
      <c r="GI23" s="39" t="str">
        <f t="shared" si="121"/>
        <v/>
      </c>
      <c r="GJ23" s="41" t="str">
        <f t="shared" si="122"/>
        <v/>
      </c>
      <c r="GK23" s="188" t="str">
        <f t="shared" si="123"/>
        <v/>
      </c>
      <c r="GL23" s="165" t="str">
        <f t="shared" si="124"/>
        <v/>
      </c>
      <c r="GM23" s="434" t="str">
        <f t="shared" si="234"/>
        <v/>
      </c>
      <c r="GN23" s="177" t="str">
        <f>IF(OR(GH23="iwjd",GH23="iqu% ijh{kk"),'result subject-wise'!AR23,GH23)</f>
        <v/>
      </c>
      <c r="GO23" s="346" t="str">
        <f t="shared" si="125"/>
        <v/>
      </c>
      <c r="GP23" s="172" t="str">
        <f t="shared" si="126"/>
        <v/>
      </c>
      <c r="GQ23" s="620" t="str">
        <f t="shared" si="235"/>
        <v/>
      </c>
      <c r="GR23" s="189"/>
      <c r="GS23" s="344"/>
      <c r="GT23" s="351" t="str">
        <f>'full report'!V422</f>
        <v/>
      </c>
      <c r="GU23" s="164"/>
      <c r="GV23" s="97" t="str">
        <f>DG110</f>
        <v xml:space="preserve">Jherh ut+ek </v>
      </c>
      <c r="GW23" s="279" t="str">
        <f>DG109</f>
        <v>jktLFkku v/;;u</v>
      </c>
      <c r="GX23" s="49">
        <f>DG111</f>
        <v>9</v>
      </c>
      <c r="GY23" s="51">
        <f>DK113</f>
        <v>9</v>
      </c>
      <c r="GZ23" s="50">
        <f>DG114</f>
        <v>100</v>
      </c>
      <c r="HA23" s="314">
        <f>DG113</f>
        <v>0</v>
      </c>
      <c r="HB23" s="49">
        <f>DH113</f>
        <v>0</v>
      </c>
      <c r="HC23" s="314">
        <f>DI113</f>
        <v>9</v>
      </c>
      <c r="HD23" s="49">
        <f>DJ113</f>
        <v>0</v>
      </c>
      <c r="HE23" s="314">
        <f>DG115</f>
        <v>0</v>
      </c>
      <c r="HF23" s="314">
        <f>DG116</f>
        <v>0</v>
      </c>
      <c r="HG23" s="314">
        <f>DG118</f>
        <v>0</v>
      </c>
      <c r="HH23" s="314">
        <f>DG119</f>
        <v>0</v>
      </c>
      <c r="HI23" s="979"/>
      <c r="HJ23" s="91">
        <f t="shared" si="236"/>
        <v>9</v>
      </c>
    </row>
    <row r="24" spans="1:223" s="5" customFormat="1" ht="13" customHeight="1">
      <c r="A24" s="595">
        <f>IF(details!A24="","",details!A24)</f>
        <v>17</v>
      </c>
      <c r="B24" s="596" t="str">
        <f>IF(details!B24="","",details!B24)</f>
        <v/>
      </c>
      <c r="C24" s="596" t="str">
        <f>IF(details!C24="","",details!C24)</f>
        <v/>
      </c>
      <c r="D24" s="597" t="str">
        <f>IF(details!D24="","",details!D24)</f>
        <v/>
      </c>
      <c r="E24" s="596" t="str">
        <f>IF(details!E24="","",details!E24)</f>
        <v/>
      </c>
      <c r="F24" s="598" t="str">
        <f>IF(details!F24="","",details!F24)</f>
        <v/>
      </c>
      <c r="G24" s="302" t="str">
        <f>IF(details!G24="","",details!G24)</f>
        <v/>
      </c>
      <c r="H24" s="302" t="str">
        <f>IF(details!H24="","",details!H24)</f>
        <v/>
      </c>
      <c r="I24" s="302" t="str">
        <f>IF(details!I24="","",details!I24)</f>
        <v/>
      </c>
      <c r="J24" s="596" t="str">
        <f>IF(details!J24="","",details!J24)</f>
        <v/>
      </c>
      <c r="K24" s="596" t="str">
        <f>IF(details!K24="","",details!K24)</f>
        <v/>
      </c>
      <c r="L24" s="596" t="str">
        <f>IF(details!L24="","",details!L24)</f>
        <v/>
      </c>
      <c r="M24" s="601" t="str">
        <f t="shared" si="127"/>
        <v/>
      </c>
      <c r="N24" s="596" t="str">
        <f>IF(details!M24="","",details!M24)</f>
        <v/>
      </c>
      <c r="O24" s="601" t="str">
        <f t="shared" si="128"/>
        <v/>
      </c>
      <c r="P24" s="596" t="str">
        <f>IF(details!N24="","",details!N24)</f>
        <v/>
      </c>
      <c r="Q24" s="603" t="str">
        <f t="shared" si="129"/>
        <v/>
      </c>
      <c r="R24" s="599">
        <f t="shared" si="130"/>
        <v>0</v>
      </c>
      <c r="S24" s="599">
        <f t="shared" si="131"/>
        <v>0</v>
      </c>
      <c r="T24" s="600" t="str">
        <f t="shared" si="132"/>
        <v/>
      </c>
      <c r="U24" s="599" t="str">
        <f t="shared" si="133"/>
        <v/>
      </c>
      <c r="V24" s="599" t="str">
        <f t="shared" si="134"/>
        <v/>
      </c>
      <c r="W24" s="599" t="str">
        <f t="shared" si="135"/>
        <v/>
      </c>
      <c r="X24" s="596" t="str">
        <f>IF(details!O24="","",details!O24)</f>
        <v/>
      </c>
      <c r="Y24" s="596" t="str">
        <f>IF(details!P24="","",details!P24)</f>
        <v/>
      </c>
      <c r="Z24" s="596" t="str">
        <f>IF(details!Q24="","",details!Q24)</f>
        <v/>
      </c>
      <c r="AA24" s="601" t="str">
        <f t="shared" si="136"/>
        <v/>
      </c>
      <c r="AB24" s="596" t="str">
        <f>IF(details!R24="","",details!R24)</f>
        <v/>
      </c>
      <c r="AC24" s="601" t="str">
        <f t="shared" si="137"/>
        <v/>
      </c>
      <c r="AD24" s="596" t="str">
        <f>IF(details!S24="","",details!S24)</f>
        <v/>
      </c>
      <c r="AE24" s="603" t="str">
        <f t="shared" si="138"/>
        <v/>
      </c>
      <c r="AF24" s="599">
        <f t="shared" si="139"/>
        <v>0</v>
      </c>
      <c r="AG24" s="599">
        <f t="shared" si="140"/>
        <v>0</v>
      </c>
      <c r="AH24" s="600" t="str">
        <f t="shared" si="141"/>
        <v/>
      </c>
      <c r="AI24" s="599" t="str">
        <f t="shared" si="142"/>
        <v/>
      </c>
      <c r="AJ24" s="599" t="str">
        <f t="shared" si="143"/>
        <v/>
      </c>
      <c r="AK24" s="599" t="str">
        <f t="shared" si="50"/>
        <v/>
      </c>
      <c r="AL24" s="596" t="str">
        <f>IF(details!T24="","",details!T24)</f>
        <v/>
      </c>
      <c r="AM24" s="596" t="str">
        <f>IF(details!U24="","",details!U24)</f>
        <v/>
      </c>
      <c r="AN24" s="596" t="str">
        <f>IF(details!V24="","",details!V24)</f>
        <v/>
      </c>
      <c r="AO24" s="596" t="str">
        <f>IF(details!W24="","",details!W24)</f>
        <v/>
      </c>
      <c r="AP24" s="601" t="str">
        <f t="shared" si="144"/>
        <v/>
      </c>
      <c r="AQ24" s="596" t="str">
        <f>IF(details!X24="","",details!X24)</f>
        <v/>
      </c>
      <c r="AR24" s="596" t="str">
        <f>IF(details!Y24="","",details!Y24)</f>
        <v/>
      </c>
      <c r="AS24" s="601" t="str">
        <f t="shared" si="145"/>
        <v/>
      </c>
      <c r="AT24" s="601" t="str">
        <f t="shared" si="146"/>
        <v/>
      </c>
      <c r="AU24" s="601" t="str">
        <f t="shared" si="147"/>
        <v/>
      </c>
      <c r="AV24" s="596" t="str">
        <f>IF(details!Z24="","",details!Z24)</f>
        <v/>
      </c>
      <c r="AW24" s="596" t="str">
        <f>IF(details!AA24="","",details!AA24)</f>
        <v/>
      </c>
      <c r="AX24" s="601" t="str">
        <f t="shared" si="148"/>
        <v/>
      </c>
      <c r="AY24" s="601" t="str">
        <f t="shared" si="149"/>
        <v/>
      </c>
      <c r="AZ24" s="601" t="str">
        <f t="shared" si="150"/>
        <v/>
      </c>
      <c r="BA24" s="597" t="str">
        <f t="shared" si="151"/>
        <v/>
      </c>
      <c r="BB24" s="599">
        <f t="shared" si="152"/>
        <v>0</v>
      </c>
      <c r="BC24" s="600">
        <f t="shared" si="153"/>
        <v>0</v>
      </c>
      <c r="BD24" s="600" t="str">
        <f t="shared" si="154"/>
        <v/>
      </c>
      <c r="BE24" s="600" t="str">
        <f t="shared" si="155"/>
        <v/>
      </c>
      <c r="BF24" s="600" t="str">
        <f t="shared" si="156"/>
        <v/>
      </c>
      <c r="BG24" s="599" t="str">
        <f t="shared" si="157"/>
        <v/>
      </c>
      <c r="BH24" s="600" t="str">
        <f t="shared" si="158"/>
        <v/>
      </c>
      <c r="BI24" s="599" t="str">
        <f t="shared" si="159"/>
        <v/>
      </c>
      <c r="BJ24" s="596" t="str">
        <f>IF(details!AB24="","",details!AB24)</f>
        <v/>
      </c>
      <c r="BK24" s="596" t="str">
        <f>IF(details!AC24="","",details!AC24)</f>
        <v/>
      </c>
      <c r="BL24" s="596" t="str">
        <f>IF(details!AD24="","",details!AD24)</f>
        <v/>
      </c>
      <c r="BM24" s="596" t="str">
        <f>IF(details!AE24="","",details!AE24)</f>
        <v/>
      </c>
      <c r="BN24" s="601" t="str">
        <f t="shared" si="160"/>
        <v/>
      </c>
      <c r="BO24" s="596" t="str">
        <f>IF(details!AF24="","",details!AF24)</f>
        <v/>
      </c>
      <c r="BP24" s="596" t="str">
        <f>IF(details!AG24="","",details!AG24)</f>
        <v/>
      </c>
      <c r="BQ24" s="601" t="str">
        <f t="shared" si="161"/>
        <v/>
      </c>
      <c r="BR24" s="601" t="str">
        <f t="shared" si="162"/>
        <v/>
      </c>
      <c r="BS24" s="601" t="str">
        <f t="shared" si="163"/>
        <v/>
      </c>
      <c r="BT24" s="596" t="str">
        <f>IF(details!AH24="","",details!AH24)</f>
        <v/>
      </c>
      <c r="BU24" s="596" t="str">
        <f>IF(details!AI24="","",details!AI24)</f>
        <v/>
      </c>
      <c r="BV24" s="601" t="str">
        <f t="shared" si="164"/>
        <v/>
      </c>
      <c r="BW24" s="601" t="str">
        <f t="shared" si="165"/>
        <v/>
      </c>
      <c r="BX24" s="601" t="str">
        <f t="shared" si="166"/>
        <v/>
      </c>
      <c r="BY24" s="597" t="str">
        <f t="shared" si="167"/>
        <v/>
      </c>
      <c r="BZ24" s="599">
        <f t="shared" si="168"/>
        <v>0</v>
      </c>
      <c r="CA24" s="600">
        <f t="shared" si="169"/>
        <v>0</v>
      </c>
      <c r="CB24" s="600" t="str">
        <f t="shared" si="170"/>
        <v/>
      </c>
      <c r="CC24" s="600" t="str">
        <f t="shared" si="171"/>
        <v/>
      </c>
      <c r="CD24" s="600" t="str">
        <f t="shared" si="172"/>
        <v/>
      </c>
      <c r="CE24" s="599" t="str">
        <f t="shared" si="173"/>
        <v/>
      </c>
      <c r="CF24" s="600" t="str">
        <f t="shared" si="174"/>
        <v/>
      </c>
      <c r="CG24" s="599" t="str">
        <f t="shared" si="175"/>
        <v/>
      </c>
      <c r="CH24" s="596" t="str">
        <f>IF(details!AJ24="","",details!AJ24)</f>
        <v/>
      </c>
      <c r="CI24" s="596" t="str">
        <f>IF(details!AK24="","",details!AK24)</f>
        <v/>
      </c>
      <c r="CJ24" s="596" t="str">
        <f>IF(details!AL24="","",details!AL24)</f>
        <v/>
      </c>
      <c r="CK24" s="596" t="str">
        <f>IF(details!AM24="","",details!AM24)</f>
        <v/>
      </c>
      <c r="CL24" s="601" t="str">
        <f t="shared" si="176"/>
        <v/>
      </c>
      <c r="CM24" s="596" t="str">
        <f>IF(details!AN24="","",details!AN24)</f>
        <v/>
      </c>
      <c r="CN24" s="596" t="str">
        <f>IF(details!AO24="","",details!AO24)</f>
        <v/>
      </c>
      <c r="CO24" s="601" t="str">
        <f t="shared" si="177"/>
        <v/>
      </c>
      <c r="CP24" s="601" t="str">
        <f t="shared" si="178"/>
        <v/>
      </c>
      <c r="CQ24" s="601" t="str">
        <f t="shared" si="179"/>
        <v/>
      </c>
      <c r="CR24" s="596" t="str">
        <f>IF(details!AP24="","",details!AP24)</f>
        <v/>
      </c>
      <c r="CS24" s="596" t="str">
        <f>IF(details!AQ24="","",details!AQ24)</f>
        <v/>
      </c>
      <c r="CT24" s="601" t="str">
        <f t="shared" si="180"/>
        <v/>
      </c>
      <c r="CU24" s="601" t="str">
        <f t="shared" si="181"/>
        <v/>
      </c>
      <c r="CV24" s="601" t="str">
        <f t="shared" si="182"/>
        <v/>
      </c>
      <c r="CW24" s="597" t="str">
        <f t="shared" si="183"/>
        <v/>
      </c>
      <c r="CX24" s="599">
        <f t="shared" si="184"/>
        <v>0</v>
      </c>
      <c r="CY24" s="600">
        <f t="shared" si="185"/>
        <v>0</v>
      </c>
      <c r="CZ24" s="600" t="str">
        <f t="shared" si="186"/>
        <v/>
      </c>
      <c r="DA24" s="600" t="str">
        <f t="shared" si="187"/>
        <v/>
      </c>
      <c r="DB24" s="600" t="str">
        <f t="shared" si="188"/>
        <v/>
      </c>
      <c r="DC24" s="599" t="str">
        <f t="shared" si="189"/>
        <v/>
      </c>
      <c r="DD24" s="600" t="str">
        <f t="shared" si="190"/>
        <v/>
      </c>
      <c r="DE24" s="599" t="str">
        <f t="shared" si="191"/>
        <v/>
      </c>
      <c r="DF24" s="600">
        <f t="shared" si="192"/>
        <v>0</v>
      </c>
      <c r="DG24" s="596" t="str">
        <f>IF(details!AR24="","",details!AR24)</f>
        <v/>
      </c>
      <c r="DH24" s="596" t="str">
        <f>IF(details!AS24="","",details!AS24)</f>
        <v/>
      </c>
      <c r="DI24" s="596" t="str">
        <f>IF(details!AT24="","",details!AT24)</f>
        <v/>
      </c>
      <c r="DJ24" s="601" t="str">
        <f t="shared" si="193"/>
        <v/>
      </c>
      <c r="DK24" s="596" t="str">
        <f>IF(details!AU24="","",details!AU24)</f>
        <v/>
      </c>
      <c r="DL24" s="601" t="str">
        <f t="shared" si="194"/>
        <v/>
      </c>
      <c r="DM24" s="596" t="str">
        <f>IF(details!AV24="","",details!AV24)</f>
        <v/>
      </c>
      <c r="DN24" s="603" t="str">
        <f t="shared" si="195"/>
        <v/>
      </c>
      <c r="DO24" s="599">
        <f t="shared" si="196"/>
        <v>0</v>
      </c>
      <c r="DP24" s="599">
        <f t="shared" si="197"/>
        <v>0</v>
      </c>
      <c r="DQ24" s="600" t="str">
        <f t="shared" si="198"/>
        <v/>
      </c>
      <c r="DR24" s="599" t="str">
        <f t="shared" si="199"/>
        <v/>
      </c>
      <c r="DS24" s="599" t="str">
        <f t="shared" si="90"/>
        <v/>
      </c>
      <c r="DT24" s="596" t="str">
        <f>IF(details!AW24="","",details!AW24)</f>
        <v/>
      </c>
      <c r="DU24" s="596" t="str">
        <f>IF(details!AX24="","",details!AX24)</f>
        <v/>
      </c>
      <c r="DV24" s="596" t="str">
        <f>IF(details!AY24="","",details!AY24)</f>
        <v/>
      </c>
      <c r="DW24" s="603" t="str">
        <f t="shared" si="200"/>
        <v/>
      </c>
      <c r="DX24" s="599">
        <f t="shared" si="201"/>
        <v>0</v>
      </c>
      <c r="DY24" s="599">
        <f t="shared" si="202"/>
        <v>0</v>
      </c>
      <c r="DZ24" s="600" t="str">
        <f t="shared" si="203"/>
        <v/>
      </c>
      <c r="EA24" s="599" t="str">
        <f t="shared" si="204"/>
        <v/>
      </c>
      <c r="EB24" s="599" t="str">
        <f t="shared" si="91"/>
        <v/>
      </c>
      <c r="EC24" s="599" t="str">
        <f t="shared" si="205"/>
        <v/>
      </c>
      <c r="ED24" s="599" t="str">
        <f t="shared" si="206"/>
        <v/>
      </c>
      <c r="EE24" s="599" t="str">
        <f t="shared" si="207"/>
        <v/>
      </c>
      <c r="EF24" s="599" t="str">
        <f t="shared" si="208"/>
        <v/>
      </c>
      <c r="EG24" s="599" t="str">
        <f t="shared" si="209"/>
        <v/>
      </c>
      <c r="EH24" s="599">
        <f t="shared" si="210"/>
        <v>0</v>
      </c>
      <c r="EI24" s="599">
        <f t="shared" si="211"/>
        <v>0</v>
      </c>
      <c r="EJ24" s="599">
        <f t="shared" si="212"/>
        <v>0</v>
      </c>
      <c r="EK24" s="599">
        <f t="shared" si="213"/>
        <v>0</v>
      </c>
      <c r="EL24" s="599">
        <f t="shared" si="214"/>
        <v>0</v>
      </c>
      <c r="EM24" s="599" t="str">
        <f t="shared" si="215"/>
        <v/>
      </c>
      <c r="EN24" s="599" t="str">
        <f t="shared" si="101"/>
        <v/>
      </c>
      <c r="EO24" s="606" t="str">
        <f>IF(details!CF24="","",details!CF24)</f>
        <v/>
      </c>
      <c r="EP24" s="607" t="str">
        <f>IF(details!CG24="","",details!CG24)</f>
        <v/>
      </c>
      <c r="EQ24" s="606" t="str">
        <f>IF(details!CJ24="","",details!CJ24)</f>
        <v/>
      </c>
      <c r="ER24" s="607" t="str">
        <f>IF(details!CK24="","",details!CK24)</f>
        <v/>
      </c>
      <c r="ES24" s="606" t="str">
        <f>IF(details!CN24="","",details!CN24)</f>
        <v/>
      </c>
      <c r="ET24" s="607" t="str">
        <f>IF(details!CO24="","",details!CO24)</f>
        <v/>
      </c>
      <c r="EU24" s="606" t="str">
        <f>IF(details!CR24="","",details!CR24)</f>
        <v/>
      </c>
      <c r="EV24" s="607" t="str">
        <f>IF(details!CS24="","",details!CS24)</f>
        <v/>
      </c>
      <c r="EW24" s="606" t="str">
        <f>IF(details!CV24="","",details!CV24)</f>
        <v/>
      </c>
      <c r="EX24" s="607" t="str">
        <f>IF(details!CW24="","",details!CW24)</f>
        <v/>
      </c>
      <c r="EY24" s="611" t="str">
        <f t="shared" si="216"/>
        <v/>
      </c>
      <c r="EZ24" s="596" t="str">
        <f t="shared" si="217"/>
        <v/>
      </c>
      <c r="FA24" s="596" t="str">
        <f t="shared" si="218"/>
        <v/>
      </c>
      <c r="FB24" s="612" t="str">
        <f t="shared" si="102"/>
        <v/>
      </c>
      <c r="FC24" s="596" t="str">
        <f t="shared" si="219"/>
        <v/>
      </c>
      <c r="FD24" s="613" t="str">
        <f t="shared" si="220"/>
        <v/>
      </c>
      <c r="FE24" s="612" t="str">
        <f t="shared" si="103"/>
        <v/>
      </c>
      <c r="FF24" s="614" t="str">
        <f t="shared" si="221"/>
        <v/>
      </c>
      <c r="FG24" s="596" t="str">
        <f t="shared" si="104"/>
        <v/>
      </c>
      <c r="FH24" s="596" t="str">
        <f t="shared" si="105"/>
        <v/>
      </c>
      <c r="FI24" s="596" t="str">
        <f t="shared" si="106"/>
        <v/>
      </c>
      <c r="FJ24" s="596" t="str">
        <f t="shared" si="107"/>
        <v/>
      </c>
      <c r="FK24" s="596" t="str">
        <f t="shared" si="222"/>
        <v/>
      </c>
      <c r="FL24" s="615" t="str">
        <f t="shared" si="108"/>
        <v/>
      </c>
      <c r="FM24" s="614" t="str">
        <f t="shared" si="223"/>
        <v/>
      </c>
      <c r="FN24" s="596" t="str">
        <f t="shared" si="109"/>
        <v/>
      </c>
      <c r="FO24" s="596" t="str">
        <f t="shared" si="110"/>
        <v/>
      </c>
      <c r="FP24" s="596" t="str">
        <f t="shared" si="111"/>
        <v/>
      </c>
      <c r="FQ24" s="596" t="str">
        <f t="shared" si="112"/>
        <v/>
      </c>
      <c r="FR24" s="596" t="str">
        <f t="shared" si="224"/>
        <v/>
      </c>
      <c r="FS24" s="615" t="str">
        <f t="shared" si="113"/>
        <v/>
      </c>
      <c r="FT24" s="614" t="str">
        <f t="shared" si="225"/>
        <v/>
      </c>
      <c r="FU24" s="596" t="str">
        <f t="shared" si="114"/>
        <v/>
      </c>
      <c r="FV24" s="596" t="str">
        <f t="shared" si="115"/>
        <v/>
      </c>
      <c r="FW24" s="596" t="str">
        <f t="shared" si="116"/>
        <v/>
      </c>
      <c r="FX24" s="596" t="str">
        <f t="shared" si="117"/>
        <v/>
      </c>
      <c r="FY24" s="596" t="str">
        <f t="shared" si="226"/>
        <v/>
      </c>
      <c r="FZ24" s="615" t="str">
        <f t="shared" si="118"/>
        <v/>
      </c>
      <c r="GA24" s="596" t="str">
        <f t="shared" si="227"/>
        <v/>
      </c>
      <c r="GB24" s="596" t="str">
        <f t="shared" si="228"/>
        <v/>
      </c>
      <c r="GC24" s="177" t="str">
        <f t="shared" si="229"/>
        <v xml:space="preserve">    </v>
      </c>
      <c r="GD24" s="177" t="str">
        <f t="shared" si="230"/>
        <v xml:space="preserve">    </v>
      </c>
      <c r="GE24" s="177" t="str">
        <f t="shared" si="231"/>
        <v xml:space="preserve">    </v>
      </c>
      <c r="GF24" s="177" t="str">
        <f t="shared" si="232"/>
        <v xml:space="preserve">        </v>
      </c>
      <c r="GG24" s="177" t="str">
        <f t="shared" si="120"/>
        <v xml:space="preserve">    </v>
      </c>
      <c r="GH24" s="177" t="str">
        <f t="shared" si="233"/>
        <v/>
      </c>
      <c r="GI24" s="39" t="str">
        <f t="shared" si="121"/>
        <v/>
      </c>
      <c r="GJ24" s="41" t="str">
        <f t="shared" si="122"/>
        <v/>
      </c>
      <c r="GK24" s="188" t="str">
        <f t="shared" si="123"/>
        <v/>
      </c>
      <c r="GL24" s="165" t="str">
        <f t="shared" si="124"/>
        <v/>
      </c>
      <c r="GM24" s="434" t="str">
        <f t="shared" si="234"/>
        <v/>
      </c>
      <c r="GN24" s="177" t="str">
        <f>IF(OR(GH24="iwjd",GH24="iqu% ijh{kk"),'result subject-wise'!AR24,GH24)</f>
        <v/>
      </c>
      <c r="GO24" s="346" t="str">
        <f t="shared" si="125"/>
        <v/>
      </c>
      <c r="GP24" s="172" t="str">
        <f t="shared" si="126"/>
        <v/>
      </c>
      <c r="GQ24" s="620" t="str">
        <f t="shared" si="235"/>
        <v/>
      </c>
      <c r="GR24" s="189"/>
      <c r="GS24" s="344"/>
      <c r="GT24" s="351" t="str">
        <f>'full report'!V449</f>
        <v/>
      </c>
      <c r="GU24" s="164"/>
      <c r="GV24" s="384" t="str">
        <f>DT110</f>
        <v xml:space="preserve">Jherh ut+ek </v>
      </c>
      <c r="GW24" s="385" t="str">
        <f>DT109</f>
        <v>thou dkS'ky f'k{kk</v>
      </c>
      <c r="GX24" s="386">
        <f>DT111</f>
        <v>9</v>
      </c>
      <c r="GY24" s="387">
        <f>DX113</f>
        <v>9</v>
      </c>
      <c r="GZ24" s="388">
        <f>DT114</f>
        <v>100</v>
      </c>
      <c r="HA24" s="389">
        <f>DT113</f>
        <v>0</v>
      </c>
      <c r="HB24" s="386">
        <f>DU113</f>
        <v>9</v>
      </c>
      <c r="HC24" s="389">
        <f>DV113</f>
        <v>0</v>
      </c>
      <c r="HD24" s="386">
        <f>DW113</f>
        <v>0</v>
      </c>
      <c r="HE24" s="389">
        <f>DT115</f>
        <v>0</v>
      </c>
      <c r="HF24" s="389">
        <f>DT116</f>
        <v>0</v>
      </c>
      <c r="HG24" s="389">
        <f>DT118</f>
        <v>0</v>
      </c>
      <c r="HH24" s="389">
        <f>DT119</f>
        <v>0</v>
      </c>
      <c r="HI24" s="1079"/>
      <c r="HJ24" s="390">
        <f t="shared" si="236"/>
        <v>9</v>
      </c>
    </row>
    <row r="25" spans="1:223" s="5" customFormat="1" ht="13" customHeight="1">
      <c r="A25" s="595">
        <f>IF(details!A25="","",details!A25)</f>
        <v>18</v>
      </c>
      <c r="B25" s="596" t="str">
        <f>IF(details!B25="","",details!B25)</f>
        <v/>
      </c>
      <c r="C25" s="596" t="str">
        <f>IF(details!C25="","",details!C25)</f>
        <v/>
      </c>
      <c r="D25" s="597" t="str">
        <f>IF(details!D25="","",details!D25)</f>
        <v/>
      </c>
      <c r="E25" s="596" t="str">
        <f>IF(details!E25="","",details!E25)</f>
        <v/>
      </c>
      <c r="F25" s="598" t="str">
        <f>IF(details!F25="","",details!F25)</f>
        <v/>
      </c>
      <c r="G25" s="302" t="str">
        <f>IF(details!G25="","",details!G25)</f>
        <v/>
      </c>
      <c r="H25" s="302" t="str">
        <f>IF(details!H25="","",details!H25)</f>
        <v/>
      </c>
      <c r="I25" s="302" t="str">
        <f>IF(details!I25="","",details!I25)</f>
        <v/>
      </c>
      <c r="J25" s="596" t="str">
        <f>IF(details!J25="","",details!J25)</f>
        <v/>
      </c>
      <c r="K25" s="596" t="str">
        <f>IF(details!K25="","",details!K25)</f>
        <v/>
      </c>
      <c r="L25" s="596" t="str">
        <f>IF(details!L25="","",details!L25)</f>
        <v/>
      </c>
      <c r="M25" s="601" t="str">
        <f t="shared" si="127"/>
        <v/>
      </c>
      <c r="N25" s="596" t="str">
        <f>IF(details!M25="","",details!M25)</f>
        <v/>
      </c>
      <c r="O25" s="601" t="str">
        <f t="shared" si="128"/>
        <v/>
      </c>
      <c r="P25" s="596" t="str">
        <f>IF(details!N25="","",details!N25)</f>
        <v/>
      </c>
      <c r="Q25" s="603" t="str">
        <f t="shared" si="129"/>
        <v/>
      </c>
      <c r="R25" s="599">
        <f t="shared" si="130"/>
        <v>0</v>
      </c>
      <c r="S25" s="599">
        <f t="shared" si="131"/>
        <v>0</v>
      </c>
      <c r="T25" s="600" t="str">
        <f t="shared" si="132"/>
        <v/>
      </c>
      <c r="U25" s="599" t="str">
        <f t="shared" si="133"/>
        <v/>
      </c>
      <c r="V25" s="599" t="str">
        <f t="shared" si="134"/>
        <v/>
      </c>
      <c r="W25" s="599" t="str">
        <f t="shared" si="135"/>
        <v/>
      </c>
      <c r="X25" s="596" t="str">
        <f>IF(details!O25="","",details!O25)</f>
        <v/>
      </c>
      <c r="Y25" s="596" t="str">
        <f>IF(details!P25="","",details!P25)</f>
        <v/>
      </c>
      <c r="Z25" s="596" t="str">
        <f>IF(details!Q25="","",details!Q25)</f>
        <v/>
      </c>
      <c r="AA25" s="601" t="str">
        <f t="shared" si="136"/>
        <v/>
      </c>
      <c r="AB25" s="596" t="str">
        <f>IF(details!R25="","",details!R25)</f>
        <v/>
      </c>
      <c r="AC25" s="601" t="str">
        <f t="shared" si="137"/>
        <v/>
      </c>
      <c r="AD25" s="596" t="str">
        <f>IF(details!S25="","",details!S25)</f>
        <v/>
      </c>
      <c r="AE25" s="603" t="str">
        <f t="shared" si="138"/>
        <v/>
      </c>
      <c r="AF25" s="599">
        <f t="shared" si="139"/>
        <v>0</v>
      </c>
      <c r="AG25" s="599">
        <f t="shared" si="140"/>
        <v>0</v>
      </c>
      <c r="AH25" s="600" t="str">
        <f t="shared" si="141"/>
        <v/>
      </c>
      <c r="AI25" s="599" t="str">
        <f t="shared" si="142"/>
        <v/>
      </c>
      <c r="AJ25" s="599" t="str">
        <f t="shared" si="143"/>
        <v/>
      </c>
      <c r="AK25" s="599" t="str">
        <f t="shared" si="50"/>
        <v/>
      </c>
      <c r="AL25" s="596" t="str">
        <f>IF(details!T25="","",details!T25)</f>
        <v/>
      </c>
      <c r="AM25" s="596" t="str">
        <f>IF(details!U25="","",details!U25)</f>
        <v/>
      </c>
      <c r="AN25" s="596" t="str">
        <f>IF(details!V25="","",details!V25)</f>
        <v/>
      </c>
      <c r="AO25" s="596" t="str">
        <f>IF(details!W25="","",details!W25)</f>
        <v/>
      </c>
      <c r="AP25" s="601" t="str">
        <f t="shared" si="144"/>
        <v/>
      </c>
      <c r="AQ25" s="596" t="str">
        <f>IF(details!X25="","",details!X25)</f>
        <v/>
      </c>
      <c r="AR25" s="596" t="str">
        <f>IF(details!Y25="","",details!Y25)</f>
        <v/>
      </c>
      <c r="AS25" s="601" t="str">
        <f t="shared" si="145"/>
        <v/>
      </c>
      <c r="AT25" s="601" t="str">
        <f t="shared" si="146"/>
        <v/>
      </c>
      <c r="AU25" s="601" t="str">
        <f t="shared" si="147"/>
        <v/>
      </c>
      <c r="AV25" s="596" t="str">
        <f>IF(details!Z25="","",details!Z25)</f>
        <v/>
      </c>
      <c r="AW25" s="596" t="str">
        <f>IF(details!AA25="","",details!AA25)</f>
        <v/>
      </c>
      <c r="AX25" s="601" t="str">
        <f t="shared" si="148"/>
        <v/>
      </c>
      <c r="AY25" s="601" t="str">
        <f t="shared" si="149"/>
        <v/>
      </c>
      <c r="AZ25" s="601" t="str">
        <f t="shared" si="150"/>
        <v/>
      </c>
      <c r="BA25" s="597" t="str">
        <f t="shared" si="151"/>
        <v/>
      </c>
      <c r="BB25" s="599">
        <f t="shared" si="152"/>
        <v>0</v>
      </c>
      <c r="BC25" s="600">
        <f t="shared" si="153"/>
        <v>0</v>
      </c>
      <c r="BD25" s="600" t="str">
        <f t="shared" si="154"/>
        <v/>
      </c>
      <c r="BE25" s="600" t="str">
        <f t="shared" si="155"/>
        <v/>
      </c>
      <c r="BF25" s="600" t="str">
        <f t="shared" si="156"/>
        <v/>
      </c>
      <c r="BG25" s="599" t="str">
        <f t="shared" si="157"/>
        <v/>
      </c>
      <c r="BH25" s="600" t="str">
        <f t="shared" si="158"/>
        <v/>
      </c>
      <c r="BI25" s="599" t="str">
        <f t="shared" si="159"/>
        <v/>
      </c>
      <c r="BJ25" s="596" t="str">
        <f>IF(details!AB25="","",details!AB25)</f>
        <v/>
      </c>
      <c r="BK25" s="596" t="str">
        <f>IF(details!AC25="","",details!AC25)</f>
        <v/>
      </c>
      <c r="BL25" s="596" t="str">
        <f>IF(details!AD25="","",details!AD25)</f>
        <v/>
      </c>
      <c r="BM25" s="596" t="str">
        <f>IF(details!AE25="","",details!AE25)</f>
        <v/>
      </c>
      <c r="BN25" s="601" t="str">
        <f t="shared" si="160"/>
        <v/>
      </c>
      <c r="BO25" s="596" t="str">
        <f>IF(details!AF25="","",details!AF25)</f>
        <v/>
      </c>
      <c r="BP25" s="596" t="str">
        <f>IF(details!AG25="","",details!AG25)</f>
        <v/>
      </c>
      <c r="BQ25" s="601" t="str">
        <f t="shared" si="161"/>
        <v/>
      </c>
      <c r="BR25" s="601" t="str">
        <f t="shared" si="162"/>
        <v/>
      </c>
      <c r="BS25" s="601" t="str">
        <f t="shared" si="163"/>
        <v/>
      </c>
      <c r="BT25" s="596" t="str">
        <f>IF(details!AH25="","",details!AH25)</f>
        <v/>
      </c>
      <c r="BU25" s="596" t="str">
        <f>IF(details!AI25="","",details!AI25)</f>
        <v/>
      </c>
      <c r="BV25" s="601" t="str">
        <f t="shared" si="164"/>
        <v/>
      </c>
      <c r="BW25" s="601" t="str">
        <f t="shared" si="165"/>
        <v/>
      </c>
      <c r="BX25" s="601" t="str">
        <f t="shared" si="166"/>
        <v/>
      </c>
      <c r="BY25" s="597" t="str">
        <f t="shared" si="167"/>
        <v/>
      </c>
      <c r="BZ25" s="599">
        <f t="shared" si="168"/>
        <v>0</v>
      </c>
      <c r="CA25" s="600">
        <f t="shared" si="169"/>
        <v>0</v>
      </c>
      <c r="CB25" s="600" t="str">
        <f t="shared" si="170"/>
        <v/>
      </c>
      <c r="CC25" s="600" t="str">
        <f t="shared" si="171"/>
        <v/>
      </c>
      <c r="CD25" s="600" t="str">
        <f t="shared" si="172"/>
        <v/>
      </c>
      <c r="CE25" s="599" t="str">
        <f t="shared" si="173"/>
        <v/>
      </c>
      <c r="CF25" s="600" t="str">
        <f t="shared" si="174"/>
        <v/>
      </c>
      <c r="CG25" s="599" t="str">
        <f t="shared" si="175"/>
        <v/>
      </c>
      <c r="CH25" s="596" t="str">
        <f>IF(details!AJ25="","",details!AJ25)</f>
        <v/>
      </c>
      <c r="CI25" s="596" t="str">
        <f>IF(details!AK25="","",details!AK25)</f>
        <v/>
      </c>
      <c r="CJ25" s="596" t="str">
        <f>IF(details!AL25="","",details!AL25)</f>
        <v/>
      </c>
      <c r="CK25" s="596" t="str">
        <f>IF(details!AM25="","",details!AM25)</f>
        <v/>
      </c>
      <c r="CL25" s="601" t="str">
        <f t="shared" si="176"/>
        <v/>
      </c>
      <c r="CM25" s="596" t="str">
        <f>IF(details!AN25="","",details!AN25)</f>
        <v/>
      </c>
      <c r="CN25" s="596" t="str">
        <f>IF(details!AO25="","",details!AO25)</f>
        <v/>
      </c>
      <c r="CO25" s="601" t="str">
        <f t="shared" si="177"/>
        <v/>
      </c>
      <c r="CP25" s="601" t="str">
        <f t="shared" si="178"/>
        <v/>
      </c>
      <c r="CQ25" s="601" t="str">
        <f t="shared" si="179"/>
        <v/>
      </c>
      <c r="CR25" s="596" t="str">
        <f>IF(details!AP25="","",details!AP25)</f>
        <v/>
      </c>
      <c r="CS25" s="596" t="str">
        <f>IF(details!AQ25="","",details!AQ25)</f>
        <v/>
      </c>
      <c r="CT25" s="601" t="str">
        <f t="shared" si="180"/>
        <v/>
      </c>
      <c r="CU25" s="601" t="str">
        <f t="shared" si="181"/>
        <v/>
      </c>
      <c r="CV25" s="601" t="str">
        <f t="shared" si="182"/>
        <v/>
      </c>
      <c r="CW25" s="597" t="str">
        <f t="shared" si="183"/>
        <v/>
      </c>
      <c r="CX25" s="599">
        <f t="shared" si="184"/>
        <v>0</v>
      </c>
      <c r="CY25" s="600">
        <f t="shared" si="185"/>
        <v>0</v>
      </c>
      <c r="CZ25" s="600" t="str">
        <f t="shared" si="186"/>
        <v/>
      </c>
      <c r="DA25" s="600" t="str">
        <f t="shared" si="187"/>
        <v/>
      </c>
      <c r="DB25" s="600" t="str">
        <f t="shared" si="188"/>
        <v/>
      </c>
      <c r="DC25" s="599" t="str">
        <f t="shared" si="189"/>
        <v/>
      </c>
      <c r="DD25" s="600" t="str">
        <f t="shared" si="190"/>
        <v/>
      </c>
      <c r="DE25" s="599" t="str">
        <f t="shared" si="191"/>
        <v/>
      </c>
      <c r="DF25" s="600">
        <f t="shared" si="192"/>
        <v>0</v>
      </c>
      <c r="DG25" s="596" t="str">
        <f>IF(details!AR25="","",details!AR25)</f>
        <v/>
      </c>
      <c r="DH25" s="596" t="str">
        <f>IF(details!AS25="","",details!AS25)</f>
        <v/>
      </c>
      <c r="DI25" s="596" t="str">
        <f>IF(details!AT25="","",details!AT25)</f>
        <v/>
      </c>
      <c r="DJ25" s="601" t="str">
        <f t="shared" si="193"/>
        <v/>
      </c>
      <c r="DK25" s="596" t="str">
        <f>IF(details!AU25="","",details!AU25)</f>
        <v/>
      </c>
      <c r="DL25" s="601" t="str">
        <f t="shared" si="194"/>
        <v/>
      </c>
      <c r="DM25" s="596" t="str">
        <f>IF(details!AV25="","",details!AV25)</f>
        <v/>
      </c>
      <c r="DN25" s="603" t="str">
        <f t="shared" si="195"/>
        <v/>
      </c>
      <c r="DO25" s="599">
        <f t="shared" si="196"/>
        <v>0</v>
      </c>
      <c r="DP25" s="599">
        <f t="shared" si="197"/>
        <v>0</v>
      </c>
      <c r="DQ25" s="600" t="str">
        <f t="shared" si="198"/>
        <v/>
      </c>
      <c r="DR25" s="599" t="str">
        <f t="shared" si="199"/>
        <v/>
      </c>
      <c r="DS25" s="599" t="str">
        <f t="shared" si="90"/>
        <v/>
      </c>
      <c r="DT25" s="596" t="str">
        <f>IF(details!AW25="","",details!AW25)</f>
        <v/>
      </c>
      <c r="DU25" s="596" t="str">
        <f>IF(details!AX25="","",details!AX25)</f>
        <v/>
      </c>
      <c r="DV25" s="596" t="str">
        <f>IF(details!AY25="","",details!AY25)</f>
        <v/>
      </c>
      <c r="DW25" s="603" t="str">
        <f t="shared" si="200"/>
        <v/>
      </c>
      <c r="DX25" s="599">
        <f t="shared" si="201"/>
        <v>0</v>
      </c>
      <c r="DY25" s="599">
        <f t="shared" si="202"/>
        <v>0</v>
      </c>
      <c r="DZ25" s="600" t="str">
        <f t="shared" si="203"/>
        <v/>
      </c>
      <c r="EA25" s="599" t="str">
        <f t="shared" si="204"/>
        <v/>
      </c>
      <c r="EB25" s="599" t="str">
        <f t="shared" si="91"/>
        <v/>
      </c>
      <c r="EC25" s="599" t="str">
        <f t="shared" si="205"/>
        <v/>
      </c>
      <c r="ED25" s="599" t="str">
        <f t="shared" si="206"/>
        <v/>
      </c>
      <c r="EE25" s="599" t="str">
        <f t="shared" si="207"/>
        <v/>
      </c>
      <c r="EF25" s="599" t="str">
        <f t="shared" si="208"/>
        <v/>
      </c>
      <c r="EG25" s="599" t="str">
        <f t="shared" si="209"/>
        <v/>
      </c>
      <c r="EH25" s="599">
        <f t="shared" si="210"/>
        <v>0</v>
      </c>
      <c r="EI25" s="599">
        <f t="shared" si="211"/>
        <v>0</v>
      </c>
      <c r="EJ25" s="599">
        <f t="shared" si="212"/>
        <v>0</v>
      </c>
      <c r="EK25" s="599">
        <f t="shared" si="213"/>
        <v>0</v>
      </c>
      <c r="EL25" s="599">
        <f t="shared" si="214"/>
        <v>0</v>
      </c>
      <c r="EM25" s="599" t="str">
        <f t="shared" si="215"/>
        <v/>
      </c>
      <c r="EN25" s="599" t="str">
        <f t="shared" si="101"/>
        <v/>
      </c>
      <c r="EO25" s="606" t="str">
        <f>IF(details!CF25="","",details!CF25)</f>
        <v/>
      </c>
      <c r="EP25" s="607" t="str">
        <f>IF(details!CG25="","",details!CG25)</f>
        <v/>
      </c>
      <c r="EQ25" s="606" t="str">
        <f>IF(details!CJ25="","",details!CJ25)</f>
        <v/>
      </c>
      <c r="ER25" s="607" t="str">
        <f>IF(details!CK25="","",details!CK25)</f>
        <v/>
      </c>
      <c r="ES25" s="606" t="str">
        <f>IF(details!CN25="","",details!CN25)</f>
        <v/>
      </c>
      <c r="ET25" s="607" t="str">
        <f>IF(details!CO25="","",details!CO25)</f>
        <v/>
      </c>
      <c r="EU25" s="606" t="str">
        <f>IF(details!CR25="","",details!CR25)</f>
        <v/>
      </c>
      <c r="EV25" s="607" t="str">
        <f>IF(details!CS25="","",details!CS25)</f>
        <v/>
      </c>
      <c r="EW25" s="606" t="str">
        <f>IF(details!CV25="","",details!CV25)</f>
        <v/>
      </c>
      <c r="EX25" s="607" t="str">
        <f>IF(details!CW25="","",details!CW25)</f>
        <v/>
      </c>
      <c r="EY25" s="611" t="str">
        <f t="shared" si="216"/>
        <v/>
      </c>
      <c r="EZ25" s="596" t="str">
        <f t="shared" si="217"/>
        <v/>
      </c>
      <c r="FA25" s="596" t="str">
        <f t="shared" si="218"/>
        <v/>
      </c>
      <c r="FB25" s="612" t="str">
        <f t="shared" si="102"/>
        <v/>
      </c>
      <c r="FC25" s="596" t="str">
        <f t="shared" si="219"/>
        <v/>
      </c>
      <c r="FD25" s="613" t="str">
        <f t="shared" si="220"/>
        <v/>
      </c>
      <c r="FE25" s="612" t="str">
        <f t="shared" si="103"/>
        <v/>
      </c>
      <c r="FF25" s="614" t="str">
        <f t="shared" si="221"/>
        <v/>
      </c>
      <c r="FG25" s="596" t="str">
        <f t="shared" si="104"/>
        <v/>
      </c>
      <c r="FH25" s="596" t="str">
        <f t="shared" si="105"/>
        <v/>
      </c>
      <c r="FI25" s="596" t="str">
        <f t="shared" si="106"/>
        <v/>
      </c>
      <c r="FJ25" s="596" t="str">
        <f t="shared" si="107"/>
        <v/>
      </c>
      <c r="FK25" s="596" t="str">
        <f t="shared" si="222"/>
        <v/>
      </c>
      <c r="FL25" s="615" t="str">
        <f t="shared" si="108"/>
        <v/>
      </c>
      <c r="FM25" s="614" t="str">
        <f t="shared" si="223"/>
        <v/>
      </c>
      <c r="FN25" s="596" t="str">
        <f t="shared" si="109"/>
        <v/>
      </c>
      <c r="FO25" s="596" t="str">
        <f t="shared" si="110"/>
        <v/>
      </c>
      <c r="FP25" s="596" t="str">
        <f t="shared" si="111"/>
        <v/>
      </c>
      <c r="FQ25" s="596" t="str">
        <f t="shared" si="112"/>
        <v/>
      </c>
      <c r="FR25" s="596" t="str">
        <f t="shared" si="224"/>
        <v/>
      </c>
      <c r="FS25" s="615" t="str">
        <f t="shared" si="113"/>
        <v/>
      </c>
      <c r="FT25" s="614" t="str">
        <f t="shared" si="225"/>
        <v/>
      </c>
      <c r="FU25" s="596" t="str">
        <f t="shared" si="114"/>
        <v/>
      </c>
      <c r="FV25" s="596" t="str">
        <f t="shared" si="115"/>
        <v/>
      </c>
      <c r="FW25" s="596" t="str">
        <f t="shared" si="116"/>
        <v/>
      </c>
      <c r="FX25" s="596" t="str">
        <f t="shared" si="117"/>
        <v/>
      </c>
      <c r="FY25" s="596" t="str">
        <f t="shared" si="226"/>
        <v/>
      </c>
      <c r="FZ25" s="615" t="str">
        <f t="shared" si="118"/>
        <v/>
      </c>
      <c r="GA25" s="596" t="str">
        <f t="shared" si="227"/>
        <v/>
      </c>
      <c r="GB25" s="596" t="str">
        <f t="shared" si="228"/>
        <v/>
      </c>
      <c r="GC25" s="177" t="str">
        <f t="shared" si="229"/>
        <v xml:space="preserve">    </v>
      </c>
      <c r="GD25" s="177" t="str">
        <f t="shared" si="230"/>
        <v xml:space="preserve">    </v>
      </c>
      <c r="GE25" s="177" t="str">
        <f t="shared" si="231"/>
        <v xml:space="preserve">    </v>
      </c>
      <c r="GF25" s="177" t="str">
        <f t="shared" si="232"/>
        <v xml:space="preserve">        </v>
      </c>
      <c r="GG25" s="177" t="str">
        <f t="shared" si="120"/>
        <v xml:space="preserve">    </v>
      </c>
      <c r="GH25" s="177" t="str">
        <f t="shared" si="233"/>
        <v/>
      </c>
      <c r="GI25" s="39" t="str">
        <f t="shared" si="121"/>
        <v/>
      </c>
      <c r="GJ25" s="41" t="str">
        <f t="shared" si="122"/>
        <v/>
      </c>
      <c r="GK25" s="188" t="str">
        <f t="shared" si="123"/>
        <v/>
      </c>
      <c r="GL25" s="165" t="str">
        <f t="shared" si="124"/>
        <v/>
      </c>
      <c r="GM25" s="434" t="str">
        <f t="shared" si="234"/>
        <v/>
      </c>
      <c r="GN25" s="177" t="str">
        <f>IF(OR(GH25="iwjd",GH25="iqu% ijh{kk"),'result subject-wise'!AR25,GH25)</f>
        <v/>
      </c>
      <c r="GO25" s="346" t="str">
        <f t="shared" si="125"/>
        <v/>
      </c>
      <c r="GP25" s="172" t="str">
        <f t="shared" si="126"/>
        <v/>
      </c>
      <c r="GQ25" s="620" t="str">
        <f t="shared" si="235"/>
        <v/>
      </c>
      <c r="GR25" s="189"/>
      <c r="GS25" s="344"/>
      <c r="GT25" s="351" t="str">
        <f>'full report'!V476</f>
        <v/>
      </c>
      <c r="GU25" s="164"/>
      <c r="GW25" s="439"/>
      <c r="GX25" s="440"/>
      <c r="GY25" s="441"/>
      <c r="GZ25" s="442"/>
      <c r="HA25" s="443"/>
      <c r="HB25" s="440"/>
      <c r="HC25" s="443"/>
      <c r="HD25" s="440"/>
      <c r="HE25" s="443"/>
      <c r="HF25" s="443"/>
      <c r="HG25" s="443"/>
      <c r="HH25" s="443"/>
      <c r="HI25" s="443"/>
      <c r="HJ25" s="443"/>
    </row>
    <row r="26" spans="1:223" s="5" customFormat="1" ht="13" customHeight="1">
      <c r="A26" s="595">
        <f>IF(details!A26="","",details!A26)</f>
        <v>19</v>
      </c>
      <c r="B26" s="596" t="str">
        <f>IF(details!B26="","",details!B26)</f>
        <v/>
      </c>
      <c r="C26" s="596" t="str">
        <f>IF(details!C26="","",details!C26)</f>
        <v/>
      </c>
      <c r="D26" s="597" t="str">
        <f>IF(details!D26="","",details!D26)</f>
        <v/>
      </c>
      <c r="E26" s="596" t="str">
        <f>IF(details!E26="","",details!E26)</f>
        <v/>
      </c>
      <c r="F26" s="598" t="str">
        <f>IF(details!F26="","",details!F26)</f>
        <v/>
      </c>
      <c r="G26" s="302" t="str">
        <f>IF(details!G26="","",details!G26)</f>
        <v/>
      </c>
      <c r="H26" s="302" t="str">
        <f>IF(details!H26="","",details!H26)</f>
        <v/>
      </c>
      <c r="I26" s="302" t="str">
        <f>IF(details!I26="","",details!I26)</f>
        <v/>
      </c>
      <c r="J26" s="596" t="str">
        <f>IF(details!J26="","",details!J26)</f>
        <v/>
      </c>
      <c r="K26" s="596" t="str">
        <f>IF(details!K26="","",details!K26)</f>
        <v/>
      </c>
      <c r="L26" s="596" t="str">
        <f>IF(details!L26="","",details!L26)</f>
        <v/>
      </c>
      <c r="M26" s="601" t="str">
        <f t="shared" si="127"/>
        <v/>
      </c>
      <c r="N26" s="596" t="str">
        <f>IF(details!M26="","",details!M26)</f>
        <v/>
      </c>
      <c r="O26" s="601" t="str">
        <f t="shared" si="128"/>
        <v/>
      </c>
      <c r="P26" s="596" t="str">
        <f>IF(details!N26="","",details!N26)</f>
        <v/>
      </c>
      <c r="Q26" s="603" t="str">
        <f t="shared" si="129"/>
        <v/>
      </c>
      <c r="R26" s="599">
        <f t="shared" si="130"/>
        <v>0</v>
      </c>
      <c r="S26" s="599">
        <f t="shared" si="131"/>
        <v>0</v>
      </c>
      <c r="T26" s="600" t="str">
        <f t="shared" si="132"/>
        <v/>
      </c>
      <c r="U26" s="599" t="str">
        <f t="shared" si="133"/>
        <v/>
      </c>
      <c r="V26" s="599" t="str">
        <f t="shared" si="134"/>
        <v/>
      </c>
      <c r="W26" s="599" t="str">
        <f t="shared" si="135"/>
        <v/>
      </c>
      <c r="X26" s="596" t="str">
        <f>IF(details!O26="","",details!O26)</f>
        <v/>
      </c>
      <c r="Y26" s="596" t="str">
        <f>IF(details!P26="","",details!P26)</f>
        <v/>
      </c>
      <c r="Z26" s="596" t="str">
        <f>IF(details!Q26="","",details!Q26)</f>
        <v/>
      </c>
      <c r="AA26" s="601" t="str">
        <f t="shared" si="136"/>
        <v/>
      </c>
      <c r="AB26" s="596" t="str">
        <f>IF(details!R26="","",details!R26)</f>
        <v/>
      </c>
      <c r="AC26" s="601" t="str">
        <f t="shared" si="137"/>
        <v/>
      </c>
      <c r="AD26" s="596" t="str">
        <f>IF(details!S26="","",details!S26)</f>
        <v/>
      </c>
      <c r="AE26" s="603" t="str">
        <f t="shared" si="138"/>
        <v/>
      </c>
      <c r="AF26" s="599">
        <f t="shared" si="139"/>
        <v>0</v>
      </c>
      <c r="AG26" s="599">
        <f t="shared" si="140"/>
        <v>0</v>
      </c>
      <c r="AH26" s="600" t="str">
        <f t="shared" si="141"/>
        <v/>
      </c>
      <c r="AI26" s="599" t="str">
        <f t="shared" si="142"/>
        <v/>
      </c>
      <c r="AJ26" s="599" t="str">
        <f t="shared" si="143"/>
        <v/>
      </c>
      <c r="AK26" s="599" t="str">
        <f t="shared" si="50"/>
        <v/>
      </c>
      <c r="AL26" s="596" t="str">
        <f>IF(details!T26="","",details!T26)</f>
        <v/>
      </c>
      <c r="AM26" s="596" t="str">
        <f>IF(details!U26="","",details!U26)</f>
        <v/>
      </c>
      <c r="AN26" s="596" t="str">
        <f>IF(details!V26="","",details!V26)</f>
        <v/>
      </c>
      <c r="AO26" s="596" t="str">
        <f>IF(details!W26="","",details!W26)</f>
        <v/>
      </c>
      <c r="AP26" s="601" t="str">
        <f t="shared" si="144"/>
        <v/>
      </c>
      <c r="AQ26" s="596" t="str">
        <f>IF(details!X26="","",details!X26)</f>
        <v/>
      </c>
      <c r="AR26" s="596" t="str">
        <f>IF(details!Y26="","",details!Y26)</f>
        <v/>
      </c>
      <c r="AS26" s="601" t="str">
        <f t="shared" si="145"/>
        <v/>
      </c>
      <c r="AT26" s="601" t="str">
        <f t="shared" si="146"/>
        <v/>
      </c>
      <c r="AU26" s="601" t="str">
        <f t="shared" si="147"/>
        <v/>
      </c>
      <c r="AV26" s="596" t="str">
        <f>IF(details!Z26="","",details!Z26)</f>
        <v/>
      </c>
      <c r="AW26" s="596" t="str">
        <f>IF(details!AA26="","",details!AA26)</f>
        <v/>
      </c>
      <c r="AX26" s="601" t="str">
        <f t="shared" si="148"/>
        <v/>
      </c>
      <c r="AY26" s="601" t="str">
        <f t="shared" si="149"/>
        <v/>
      </c>
      <c r="AZ26" s="601" t="str">
        <f t="shared" si="150"/>
        <v/>
      </c>
      <c r="BA26" s="597" t="str">
        <f t="shared" si="151"/>
        <v/>
      </c>
      <c r="BB26" s="599">
        <f t="shared" si="152"/>
        <v>0</v>
      </c>
      <c r="BC26" s="600">
        <f t="shared" si="153"/>
        <v>0</v>
      </c>
      <c r="BD26" s="600" t="str">
        <f t="shared" si="154"/>
        <v/>
      </c>
      <c r="BE26" s="600" t="str">
        <f t="shared" si="155"/>
        <v/>
      </c>
      <c r="BF26" s="600" t="str">
        <f t="shared" si="156"/>
        <v/>
      </c>
      <c r="BG26" s="599" t="str">
        <f t="shared" si="157"/>
        <v/>
      </c>
      <c r="BH26" s="600" t="str">
        <f t="shared" si="158"/>
        <v/>
      </c>
      <c r="BI26" s="599" t="str">
        <f t="shared" si="159"/>
        <v/>
      </c>
      <c r="BJ26" s="596" t="str">
        <f>IF(details!AB26="","",details!AB26)</f>
        <v/>
      </c>
      <c r="BK26" s="596" t="str">
        <f>IF(details!AC26="","",details!AC26)</f>
        <v/>
      </c>
      <c r="BL26" s="596" t="str">
        <f>IF(details!AD26="","",details!AD26)</f>
        <v/>
      </c>
      <c r="BM26" s="596" t="str">
        <f>IF(details!AE26="","",details!AE26)</f>
        <v/>
      </c>
      <c r="BN26" s="601" t="str">
        <f t="shared" si="160"/>
        <v/>
      </c>
      <c r="BO26" s="596" t="str">
        <f>IF(details!AF26="","",details!AF26)</f>
        <v/>
      </c>
      <c r="BP26" s="596" t="str">
        <f>IF(details!AG26="","",details!AG26)</f>
        <v/>
      </c>
      <c r="BQ26" s="601" t="str">
        <f t="shared" si="161"/>
        <v/>
      </c>
      <c r="BR26" s="601" t="str">
        <f t="shared" si="162"/>
        <v/>
      </c>
      <c r="BS26" s="601" t="str">
        <f t="shared" si="163"/>
        <v/>
      </c>
      <c r="BT26" s="596" t="str">
        <f>IF(details!AH26="","",details!AH26)</f>
        <v/>
      </c>
      <c r="BU26" s="596" t="str">
        <f>IF(details!AI26="","",details!AI26)</f>
        <v/>
      </c>
      <c r="BV26" s="601" t="str">
        <f t="shared" si="164"/>
        <v/>
      </c>
      <c r="BW26" s="601" t="str">
        <f t="shared" si="165"/>
        <v/>
      </c>
      <c r="BX26" s="601" t="str">
        <f t="shared" si="166"/>
        <v/>
      </c>
      <c r="BY26" s="597" t="str">
        <f t="shared" si="167"/>
        <v/>
      </c>
      <c r="BZ26" s="599">
        <f t="shared" si="168"/>
        <v>0</v>
      </c>
      <c r="CA26" s="600">
        <f t="shared" si="169"/>
        <v>0</v>
      </c>
      <c r="CB26" s="600" t="str">
        <f t="shared" si="170"/>
        <v/>
      </c>
      <c r="CC26" s="600" t="str">
        <f t="shared" si="171"/>
        <v/>
      </c>
      <c r="CD26" s="600" t="str">
        <f t="shared" si="172"/>
        <v/>
      </c>
      <c r="CE26" s="599" t="str">
        <f t="shared" si="173"/>
        <v/>
      </c>
      <c r="CF26" s="600" t="str">
        <f t="shared" si="174"/>
        <v/>
      </c>
      <c r="CG26" s="599" t="str">
        <f t="shared" si="175"/>
        <v/>
      </c>
      <c r="CH26" s="596" t="str">
        <f>IF(details!AJ26="","",details!AJ26)</f>
        <v/>
      </c>
      <c r="CI26" s="596" t="str">
        <f>IF(details!AK26="","",details!AK26)</f>
        <v/>
      </c>
      <c r="CJ26" s="596" t="str">
        <f>IF(details!AL26="","",details!AL26)</f>
        <v/>
      </c>
      <c r="CK26" s="596" t="str">
        <f>IF(details!AM26="","",details!AM26)</f>
        <v/>
      </c>
      <c r="CL26" s="601" t="str">
        <f t="shared" si="176"/>
        <v/>
      </c>
      <c r="CM26" s="596" t="str">
        <f>IF(details!AN26="","",details!AN26)</f>
        <v/>
      </c>
      <c r="CN26" s="596" t="str">
        <f>IF(details!AO26="","",details!AO26)</f>
        <v/>
      </c>
      <c r="CO26" s="601" t="str">
        <f t="shared" si="177"/>
        <v/>
      </c>
      <c r="CP26" s="601" t="str">
        <f t="shared" si="178"/>
        <v/>
      </c>
      <c r="CQ26" s="601" t="str">
        <f t="shared" si="179"/>
        <v/>
      </c>
      <c r="CR26" s="596" t="str">
        <f>IF(details!AP26="","",details!AP26)</f>
        <v/>
      </c>
      <c r="CS26" s="596" t="str">
        <f>IF(details!AQ26="","",details!AQ26)</f>
        <v/>
      </c>
      <c r="CT26" s="601" t="str">
        <f t="shared" si="180"/>
        <v/>
      </c>
      <c r="CU26" s="601" t="str">
        <f t="shared" si="181"/>
        <v/>
      </c>
      <c r="CV26" s="601" t="str">
        <f t="shared" si="182"/>
        <v/>
      </c>
      <c r="CW26" s="597" t="str">
        <f t="shared" si="183"/>
        <v/>
      </c>
      <c r="CX26" s="599">
        <f t="shared" si="184"/>
        <v>0</v>
      </c>
      <c r="CY26" s="600">
        <f t="shared" si="185"/>
        <v>0</v>
      </c>
      <c r="CZ26" s="600" t="str">
        <f t="shared" si="186"/>
        <v/>
      </c>
      <c r="DA26" s="600" t="str">
        <f t="shared" si="187"/>
        <v/>
      </c>
      <c r="DB26" s="600" t="str">
        <f t="shared" si="188"/>
        <v/>
      </c>
      <c r="DC26" s="599" t="str">
        <f t="shared" si="189"/>
        <v/>
      </c>
      <c r="DD26" s="600" t="str">
        <f t="shared" si="190"/>
        <v/>
      </c>
      <c r="DE26" s="599" t="str">
        <f t="shared" si="191"/>
        <v/>
      </c>
      <c r="DF26" s="600">
        <f t="shared" si="192"/>
        <v>0</v>
      </c>
      <c r="DG26" s="596" t="str">
        <f>IF(details!AR26="","",details!AR26)</f>
        <v/>
      </c>
      <c r="DH26" s="596" t="str">
        <f>IF(details!AS26="","",details!AS26)</f>
        <v/>
      </c>
      <c r="DI26" s="596" t="str">
        <f>IF(details!AT26="","",details!AT26)</f>
        <v/>
      </c>
      <c r="DJ26" s="601" t="str">
        <f t="shared" si="193"/>
        <v/>
      </c>
      <c r="DK26" s="596" t="str">
        <f>IF(details!AU26="","",details!AU26)</f>
        <v/>
      </c>
      <c r="DL26" s="601" t="str">
        <f t="shared" si="194"/>
        <v/>
      </c>
      <c r="DM26" s="596" t="str">
        <f>IF(details!AV26="","",details!AV26)</f>
        <v/>
      </c>
      <c r="DN26" s="603" t="str">
        <f t="shared" si="195"/>
        <v/>
      </c>
      <c r="DO26" s="599">
        <f t="shared" si="196"/>
        <v>0</v>
      </c>
      <c r="DP26" s="599">
        <f t="shared" si="197"/>
        <v>0</v>
      </c>
      <c r="DQ26" s="600" t="str">
        <f t="shared" si="198"/>
        <v/>
      </c>
      <c r="DR26" s="599" t="str">
        <f t="shared" si="199"/>
        <v/>
      </c>
      <c r="DS26" s="599" t="str">
        <f t="shared" si="90"/>
        <v/>
      </c>
      <c r="DT26" s="596" t="str">
        <f>IF(details!AW26="","",details!AW26)</f>
        <v/>
      </c>
      <c r="DU26" s="596" t="str">
        <f>IF(details!AX26="","",details!AX26)</f>
        <v/>
      </c>
      <c r="DV26" s="596" t="str">
        <f>IF(details!AY26="","",details!AY26)</f>
        <v/>
      </c>
      <c r="DW26" s="603" t="str">
        <f t="shared" si="200"/>
        <v/>
      </c>
      <c r="DX26" s="599">
        <f t="shared" si="201"/>
        <v>0</v>
      </c>
      <c r="DY26" s="599">
        <f t="shared" si="202"/>
        <v>0</v>
      </c>
      <c r="DZ26" s="600" t="str">
        <f t="shared" si="203"/>
        <v/>
      </c>
      <c r="EA26" s="599" t="str">
        <f t="shared" si="204"/>
        <v/>
      </c>
      <c r="EB26" s="599" t="str">
        <f t="shared" si="91"/>
        <v/>
      </c>
      <c r="EC26" s="599" t="str">
        <f t="shared" si="205"/>
        <v/>
      </c>
      <c r="ED26" s="599" t="str">
        <f t="shared" si="206"/>
        <v/>
      </c>
      <c r="EE26" s="599" t="str">
        <f t="shared" si="207"/>
        <v/>
      </c>
      <c r="EF26" s="599" t="str">
        <f t="shared" si="208"/>
        <v/>
      </c>
      <c r="EG26" s="599" t="str">
        <f t="shared" si="209"/>
        <v/>
      </c>
      <c r="EH26" s="599">
        <f t="shared" si="210"/>
        <v>0</v>
      </c>
      <c r="EI26" s="599">
        <f t="shared" si="211"/>
        <v>0</v>
      </c>
      <c r="EJ26" s="599">
        <f t="shared" si="212"/>
        <v>0</v>
      </c>
      <c r="EK26" s="599">
        <f t="shared" si="213"/>
        <v>0</v>
      </c>
      <c r="EL26" s="599">
        <f t="shared" si="214"/>
        <v>0</v>
      </c>
      <c r="EM26" s="599" t="str">
        <f t="shared" si="215"/>
        <v/>
      </c>
      <c r="EN26" s="599" t="str">
        <f t="shared" si="101"/>
        <v/>
      </c>
      <c r="EO26" s="606" t="str">
        <f>IF(details!CF26="","",details!CF26)</f>
        <v/>
      </c>
      <c r="EP26" s="607" t="str">
        <f>IF(details!CG26="","",details!CG26)</f>
        <v/>
      </c>
      <c r="EQ26" s="606" t="str">
        <f>IF(details!CJ26="","",details!CJ26)</f>
        <v/>
      </c>
      <c r="ER26" s="607" t="str">
        <f>IF(details!CK26="","",details!CK26)</f>
        <v/>
      </c>
      <c r="ES26" s="606" t="str">
        <f>IF(details!CN26="","",details!CN26)</f>
        <v/>
      </c>
      <c r="ET26" s="607" t="str">
        <f>IF(details!CO26="","",details!CO26)</f>
        <v/>
      </c>
      <c r="EU26" s="606" t="str">
        <f>IF(details!CR26="","",details!CR26)</f>
        <v/>
      </c>
      <c r="EV26" s="607" t="str">
        <f>IF(details!CS26="","",details!CS26)</f>
        <v/>
      </c>
      <c r="EW26" s="606" t="str">
        <f>IF(details!CV26="","",details!CV26)</f>
        <v/>
      </c>
      <c r="EX26" s="607" t="str">
        <f>IF(details!CW26="","",details!CW26)</f>
        <v/>
      </c>
      <c r="EY26" s="611" t="str">
        <f t="shared" si="216"/>
        <v/>
      </c>
      <c r="EZ26" s="596" t="str">
        <f t="shared" si="217"/>
        <v/>
      </c>
      <c r="FA26" s="596" t="str">
        <f t="shared" si="218"/>
        <v/>
      </c>
      <c r="FB26" s="612" t="str">
        <f t="shared" si="102"/>
        <v/>
      </c>
      <c r="FC26" s="596" t="str">
        <f t="shared" si="219"/>
        <v/>
      </c>
      <c r="FD26" s="613" t="str">
        <f t="shared" si="220"/>
        <v/>
      </c>
      <c r="FE26" s="612" t="str">
        <f t="shared" si="103"/>
        <v/>
      </c>
      <c r="FF26" s="614" t="str">
        <f t="shared" si="221"/>
        <v/>
      </c>
      <c r="FG26" s="596" t="str">
        <f t="shared" si="104"/>
        <v/>
      </c>
      <c r="FH26" s="596" t="str">
        <f t="shared" si="105"/>
        <v/>
      </c>
      <c r="FI26" s="596" t="str">
        <f t="shared" si="106"/>
        <v/>
      </c>
      <c r="FJ26" s="596" t="str">
        <f t="shared" si="107"/>
        <v/>
      </c>
      <c r="FK26" s="596" t="str">
        <f t="shared" si="222"/>
        <v/>
      </c>
      <c r="FL26" s="615" t="str">
        <f t="shared" si="108"/>
        <v/>
      </c>
      <c r="FM26" s="614" t="str">
        <f t="shared" si="223"/>
        <v/>
      </c>
      <c r="FN26" s="596" t="str">
        <f t="shared" si="109"/>
        <v/>
      </c>
      <c r="FO26" s="596" t="str">
        <f t="shared" si="110"/>
        <v/>
      </c>
      <c r="FP26" s="596" t="str">
        <f t="shared" si="111"/>
        <v/>
      </c>
      <c r="FQ26" s="596" t="str">
        <f t="shared" si="112"/>
        <v/>
      </c>
      <c r="FR26" s="596" t="str">
        <f t="shared" si="224"/>
        <v/>
      </c>
      <c r="FS26" s="615" t="str">
        <f t="shared" si="113"/>
        <v/>
      </c>
      <c r="FT26" s="614" t="str">
        <f t="shared" si="225"/>
        <v/>
      </c>
      <c r="FU26" s="596" t="str">
        <f t="shared" si="114"/>
        <v/>
      </c>
      <c r="FV26" s="596" t="str">
        <f t="shared" si="115"/>
        <v/>
      </c>
      <c r="FW26" s="596" t="str">
        <f t="shared" si="116"/>
        <v/>
      </c>
      <c r="FX26" s="596" t="str">
        <f t="shared" si="117"/>
        <v/>
      </c>
      <c r="FY26" s="596" t="str">
        <f t="shared" si="226"/>
        <v/>
      </c>
      <c r="FZ26" s="615" t="str">
        <f t="shared" si="118"/>
        <v/>
      </c>
      <c r="GA26" s="596" t="str">
        <f t="shared" si="227"/>
        <v/>
      </c>
      <c r="GB26" s="596" t="str">
        <f t="shared" si="228"/>
        <v/>
      </c>
      <c r="GC26" s="177" t="str">
        <f t="shared" si="229"/>
        <v xml:space="preserve">    </v>
      </c>
      <c r="GD26" s="177" t="str">
        <f t="shared" si="230"/>
        <v xml:space="preserve">    </v>
      </c>
      <c r="GE26" s="177" t="str">
        <f t="shared" si="231"/>
        <v xml:space="preserve">    </v>
      </c>
      <c r="GF26" s="177" t="str">
        <f t="shared" si="232"/>
        <v xml:space="preserve">        </v>
      </c>
      <c r="GG26" s="177" t="str">
        <f t="shared" si="120"/>
        <v xml:space="preserve">    </v>
      </c>
      <c r="GH26" s="177" t="str">
        <f t="shared" si="233"/>
        <v/>
      </c>
      <c r="GI26" s="39" t="str">
        <f t="shared" si="121"/>
        <v/>
      </c>
      <c r="GJ26" s="41" t="str">
        <f t="shared" si="122"/>
        <v/>
      </c>
      <c r="GK26" s="188" t="str">
        <f t="shared" si="123"/>
        <v/>
      </c>
      <c r="GL26" s="165" t="str">
        <f t="shared" si="124"/>
        <v/>
      </c>
      <c r="GM26" s="434" t="str">
        <f t="shared" si="234"/>
        <v/>
      </c>
      <c r="GN26" s="177" t="str">
        <f>IF(OR(GH26="iwjd",GH26="iqu% ijh{kk"),'result subject-wise'!AR26,GH26)</f>
        <v/>
      </c>
      <c r="GO26" s="346" t="str">
        <f t="shared" si="125"/>
        <v/>
      </c>
      <c r="GP26" s="172" t="str">
        <f t="shared" si="126"/>
        <v/>
      </c>
      <c r="GQ26" s="620" t="str">
        <f t="shared" si="235"/>
        <v/>
      </c>
      <c r="GR26" s="189"/>
      <c r="GS26" s="344"/>
      <c r="GT26" s="351" t="str">
        <f>'full report'!V503</f>
        <v/>
      </c>
      <c r="GU26" s="164"/>
      <c r="GW26" s="1055" t="s">
        <v>389</v>
      </c>
      <c r="GX26" s="1055"/>
      <c r="GY26" s="1055"/>
      <c r="GZ26" s="1055"/>
      <c r="HA26" s="1055"/>
      <c r="HB26" s="1055"/>
      <c r="HC26" s="1055"/>
      <c r="HD26" s="1055"/>
      <c r="HE26" s="1055"/>
      <c r="HF26" s="1055"/>
      <c r="HG26" s="1055"/>
      <c r="HH26" s="1055"/>
      <c r="HI26" s="1055"/>
      <c r="HJ26" s="1055"/>
      <c r="HK26" s="447"/>
    </row>
    <row r="27" spans="1:223" s="5" customFormat="1" ht="13" customHeight="1">
      <c r="A27" s="595">
        <f>IF(details!A27="","",details!A27)</f>
        <v>20</v>
      </c>
      <c r="B27" s="596" t="str">
        <f>IF(details!B27="","",details!B27)</f>
        <v/>
      </c>
      <c r="C27" s="596" t="str">
        <f>IF(details!C27="","",details!C27)</f>
        <v/>
      </c>
      <c r="D27" s="597" t="str">
        <f>IF(details!D27="","",details!D27)</f>
        <v/>
      </c>
      <c r="E27" s="596" t="str">
        <f>IF(details!E27="","",details!E27)</f>
        <v/>
      </c>
      <c r="F27" s="598" t="str">
        <f>IF(details!F27="","",details!F27)</f>
        <v/>
      </c>
      <c r="G27" s="302" t="str">
        <f>IF(details!G27="","",details!G27)</f>
        <v/>
      </c>
      <c r="H27" s="302" t="str">
        <f>IF(details!H27="","",details!H27)</f>
        <v/>
      </c>
      <c r="I27" s="302" t="str">
        <f>IF(details!I27="","",details!I27)</f>
        <v/>
      </c>
      <c r="J27" s="596" t="str">
        <f>IF(details!J27="","",details!J27)</f>
        <v/>
      </c>
      <c r="K27" s="596" t="str">
        <f>IF(details!K27="","",details!K27)</f>
        <v/>
      </c>
      <c r="L27" s="596" t="str">
        <f>IF(details!L27="","",details!L27)</f>
        <v/>
      </c>
      <c r="M27" s="601" t="str">
        <f t="shared" si="127"/>
        <v/>
      </c>
      <c r="N27" s="596" t="str">
        <f>IF(details!M27="","",details!M27)</f>
        <v/>
      </c>
      <c r="O27" s="601" t="str">
        <f t="shared" si="128"/>
        <v/>
      </c>
      <c r="P27" s="596" t="str">
        <f>IF(details!N27="","",details!N27)</f>
        <v/>
      </c>
      <c r="Q27" s="603" t="str">
        <f t="shared" si="129"/>
        <v/>
      </c>
      <c r="R27" s="599">
        <f t="shared" si="130"/>
        <v>0</v>
      </c>
      <c r="S27" s="599">
        <f t="shared" si="131"/>
        <v>0</v>
      </c>
      <c r="T27" s="600" t="str">
        <f t="shared" si="132"/>
        <v/>
      </c>
      <c r="U27" s="599" t="str">
        <f t="shared" si="133"/>
        <v/>
      </c>
      <c r="V27" s="599" t="str">
        <f t="shared" si="134"/>
        <v/>
      </c>
      <c r="W27" s="599" t="str">
        <f t="shared" si="135"/>
        <v/>
      </c>
      <c r="X27" s="596" t="str">
        <f>IF(details!O27="","",details!O27)</f>
        <v/>
      </c>
      <c r="Y27" s="596" t="str">
        <f>IF(details!P27="","",details!P27)</f>
        <v/>
      </c>
      <c r="Z27" s="596" t="str">
        <f>IF(details!Q27="","",details!Q27)</f>
        <v/>
      </c>
      <c r="AA27" s="601" t="str">
        <f t="shared" si="136"/>
        <v/>
      </c>
      <c r="AB27" s="596" t="str">
        <f>IF(details!R27="","",details!R27)</f>
        <v/>
      </c>
      <c r="AC27" s="601" t="str">
        <f t="shared" si="137"/>
        <v/>
      </c>
      <c r="AD27" s="596" t="str">
        <f>IF(details!S27="","",details!S27)</f>
        <v/>
      </c>
      <c r="AE27" s="603" t="str">
        <f t="shared" si="138"/>
        <v/>
      </c>
      <c r="AF27" s="599">
        <f t="shared" si="139"/>
        <v>0</v>
      </c>
      <c r="AG27" s="599">
        <f t="shared" si="140"/>
        <v>0</v>
      </c>
      <c r="AH27" s="600" t="str">
        <f t="shared" si="141"/>
        <v/>
      </c>
      <c r="AI27" s="599" t="str">
        <f t="shared" si="142"/>
        <v/>
      </c>
      <c r="AJ27" s="599" t="str">
        <f t="shared" si="143"/>
        <v/>
      </c>
      <c r="AK27" s="599" t="str">
        <f t="shared" si="50"/>
        <v/>
      </c>
      <c r="AL27" s="596" t="str">
        <f>IF(details!T27="","",details!T27)</f>
        <v/>
      </c>
      <c r="AM27" s="596" t="str">
        <f>IF(details!U27="","",details!U27)</f>
        <v/>
      </c>
      <c r="AN27" s="596" t="str">
        <f>IF(details!V27="","",details!V27)</f>
        <v/>
      </c>
      <c r="AO27" s="596" t="str">
        <f>IF(details!W27="","",details!W27)</f>
        <v/>
      </c>
      <c r="AP27" s="601" t="str">
        <f t="shared" si="144"/>
        <v/>
      </c>
      <c r="AQ27" s="596" t="str">
        <f>IF(details!X27="","",details!X27)</f>
        <v/>
      </c>
      <c r="AR27" s="596" t="str">
        <f>IF(details!Y27="","",details!Y27)</f>
        <v/>
      </c>
      <c r="AS27" s="601" t="str">
        <f t="shared" si="145"/>
        <v/>
      </c>
      <c r="AT27" s="601" t="str">
        <f t="shared" si="146"/>
        <v/>
      </c>
      <c r="AU27" s="601" t="str">
        <f t="shared" si="147"/>
        <v/>
      </c>
      <c r="AV27" s="596" t="str">
        <f>IF(details!Z27="","",details!Z27)</f>
        <v/>
      </c>
      <c r="AW27" s="596" t="str">
        <f>IF(details!AA27="","",details!AA27)</f>
        <v/>
      </c>
      <c r="AX27" s="601" t="str">
        <f t="shared" si="148"/>
        <v/>
      </c>
      <c r="AY27" s="601" t="str">
        <f t="shared" si="149"/>
        <v/>
      </c>
      <c r="AZ27" s="601" t="str">
        <f t="shared" si="150"/>
        <v/>
      </c>
      <c r="BA27" s="597" t="str">
        <f t="shared" si="151"/>
        <v/>
      </c>
      <c r="BB27" s="599">
        <f t="shared" si="152"/>
        <v>0</v>
      </c>
      <c r="BC27" s="600">
        <f t="shared" si="153"/>
        <v>0</v>
      </c>
      <c r="BD27" s="600" t="str">
        <f t="shared" si="154"/>
        <v/>
      </c>
      <c r="BE27" s="600" t="str">
        <f t="shared" si="155"/>
        <v/>
      </c>
      <c r="BF27" s="600" t="str">
        <f t="shared" si="156"/>
        <v/>
      </c>
      <c r="BG27" s="599" t="str">
        <f t="shared" si="157"/>
        <v/>
      </c>
      <c r="BH27" s="600" t="str">
        <f t="shared" si="158"/>
        <v/>
      </c>
      <c r="BI27" s="599" t="str">
        <f t="shared" si="159"/>
        <v/>
      </c>
      <c r="BJ27" s="596" t="str">
        <f>IF(details!AB27="","",details!AB27)</f>
        <v/>
      </c>
      <c r="BK27" s="596" t="str">
        <f>IF(details!AC27="","",details!AC27)</f>
        <v/>
      </c>
      <c r="BL27" s="596" t="str">
        <f>IF(details!AD27="","",details!AD27)</f>
        <v/>
      </c>
      <c r="BM27" s="596" t="str">
        <f>IF(details!AE27="","",details!AE27)</f>
        <v/>
      </c>
      <c r="BN27" s="601" t="str">
        <f t="shared" si="160"/>
        <v/>
      </c>
      <c r="BO27" s="596" t="str">
        <f>IF(details!AF27="","",details!AF27)</f>
        <v/>
      </c>
      <c r="BP27" s="596" t="str">
        <f>IF(details!AG27="","",details!AG27)</f>
        <v/>
      </c>
      <c r="BQ27" s="601" t="str">
        <f t="shared" si="161"/>
        <v/>
      </c>
      <c r="BR27" s="601" t="str">
        <f t="shared" si="162"/>
        <v/>
      </c>
      <c r="BS27" s="601" t="str">
        <f t="shared" si="163"/>
        <v/>
      </c>
      <c r="BT27" s="596" t="str">
        <f>IF(details!AH27="","",details!AH27)</f>
        <v/>
      </c>
      <c r="BU27" s="596" t="str">
        <f>IF(details!AI27="","",details!AI27)</f>
        <v/>
      </c>
      <c r="BV27" s="601" t="str">
        <f t="shared" si="164"/>
        <v/>
      </c>
      <c r="BW27" s="601" t="str">
        <f t="shared" si="165"/>
        <v/>
      </c>
      <c r="BX27" s="601" t="str">
        <f t="shared" si="166"/>
        <v/>
      </c>
      <c r="BY27" s="597" t="str">
        <f t="shared" si="167"/>
        <v/>
      </c>
      <c r="BZ27" s="599">
        <f t="shared" si="168"/>
        <v>0</v>
      </c>
      <c r="CA27" s="600">
        <f t="shared" si="169"/>
        <v>0</v>
      </c>
      <c r="CB27" s="600" t="str">
        <f t="shared" si="170"/>
        <v/>
      </c>
      <c r="CC27" s="600" t="str">
        <f t="shared" si="171"/>
        <v/>
      </c>
      <c r="CD27" s="600" t="str">
        <f t="shared" si="172"/>
        <v/>
      </c>
      <c r="CE27" s="599" t="str">
        <f t="shared" si="173"/>
        <v/>
      </c>
      <c r="CF27" s="600" t="str">
        <f t="shared" si="174"/>
        <v/>
      </c>
      <c r="CG27" s="599" t="str">
        <f t="shared" si="175"/>
        <v/>
      </c>
      <c r="CH27" s="596" t="str">
        <f>IF(details!AJ27="","",details!AJ27)</f>
        <v/>
      </c>
      <c r="CI27" s="596" t="str">
        <f>IF(details!AK27="","",details!AK27)</f>
        <v/>
      </c>
      <c r="CJ27" s="596" t="str">
        <f>IF(details!AL27="","",details!AL27)</f>
        <v/>
      </c>
      <c r="CK27" s="596" t="str">
        <f>IF(details!AM27="","",details!AM27)</f>
        <v/>
      </c>
      <c r="CL27" s="601" t="str">
        <f t="shared" si="176"/>
        <v/>
      </c>
      <c r="CM27" s="596" t="str">
        <f>IF(details!AN27="","",details!AN27)</f>
        <v/>
      </c>
      <c r="CN27" s="596" t="str">
        <f>IF(details!AO27="","",details!AO27)</f>
        <v/>
      </c>
      <c r="CO27" s="601" t="str">
        <f t="shared" si="177"/>
        <v/>
      </c>
      <c r="CP27" s="601" t="str">
        <f t="shared" si="178"/>
        <v/>
      </c>
      <c r="CQ27" s="601" t="str">
        <f t="shared" si="179"/>
        <v/>
      </c>
      <c r="CR27" s="596" t="str">
        <f>IF(details!AP27="","",details!AP27)</f>
        <v/>
      </c>
      <c r="CS27" s="596" t="str">
        <f>IF(details!AQ27="","",details!AQ27)</f>
        <v/>
      </c>
      <c r="CT27" s="601" t="str">
        <f t="shared" si="180"/>
        <v/>
      </c>
      <c r="CU27" s="601" t="str">
        <f t="shared" si="181"/>
        <v/>
      </c>
      <c r="CV27" s="601" t="str">
        <f t="shared" si="182"/>
        <v/>
      </c>
      <c r="CW27" s="597" t="str">
        <f t="shared" si="183"/>
        <v/>
      </c>
      <c r="CX27" s="599">
        <f t="shared" si="184"/>
        <v>0</v>
      </c>
      <c r="CY27" s="600">
        <f t="shared" si="185"/>
        <v>0</v>
      </c>
      <c r="CZ27" s="600" t="str">
        <f t="shared" si="186"/>
        <v/>
      </c>
      <c r="DA27" s="600" t="str">
        <f t="shared" si="187"/>
        <v/>
      </c>
      <c r="DB27" s="600" t="str">
        <f t="shared" si="188"/>
        <v/>
      </c>
      <c r="DC27" s="599" t="str">
        <f t="shared" si="189"/>
        <v/>
      </c>
      <c r="DD27" s="600" t="str">
        <f t="shared" si="190"/>
        <v/>
      </c>
      <c r="DE27" s="599" t="str">
        <f t="shared" si="191"/>
        <v/>
      </c>
      <c r="DF27" s="600">
        <f t="shared" si="192"/>
        <v>0</v>
      </c>
      <c r="DG27" s="596" t="str">
        <f>IF(details!AR27="","",details!AR27)</f>
        <v/>
      </c>
      <c r="DH27" s="596" t="str">
        <f>IF(details!AS27="","",details!AS27)</f>
        <v/>
      </c>
      <c r="DI27" s="596" t="str">
        <f>IF(details!AT27="","",details!AT27)</f>
        <v/>
      </c>
      <c r="DJ27" s="601" t="str">
        <f t="shared" si="193"/>
        <v/>
      </c>
      <c r="DK27" s="596" t="str">
        <f>IF(details!AU27="","",details!AU27)</f>
        <v/>
      </c>
      <c r="DL27" s="601" t="str">
        <f t="shared" si="194"/>
        <v/>
      </c>
      <c r="DM27" s="596" t="str">
        <f>IF(details!AV27="","",details!AV27)</f>
        <v/>
      </c>
      <c r="DN27" s="603" t="str">
        <f t="shared" si="195"/>
        <v/>
      </c>
      <c r="DO27" s="599">
        <f t="shared" si="196"/>
        <v>0</v>
      </c>
      <c r="DP27" s="599">
        <f t="shared" si="197"/>
        <v>0</v>
      </c>
      <c r="DQ27" s="600" t="str">
        <f t="shared" si="198"/>
        <v/>
      </c>
      <c r="DR27" s="599" t="str">
        <f t="shared" si="199"/>
        <v/>
      </c>
      <c r="DS27" s="599" t="str">
        <f t="shared" si="90"/>
        <v/>
      </c>
      <c r="DT27" s="596" t="str">
        <f>IF(details!AW27="","",details!AW27)</f>
        <v/>
      </c>
      <c r="DU27" s="596" t="str">
        <f>IF(details!AX27="","",details!AX27)</f>
        <v/>
      </c>
      <c r="DV27" s="596" t="str">
        <f>IF(details!AY27="","",details!AY27)</f>
        <v/>
      </c>
      <c r="DW27" s="603" t="str">
        <f t="shared" si="200"/>
        <v/>
      </c>
      <c r="DX27" s="599">
        <f t="shared" si="201"/>
        <v>0</v>
      </c>
      <c r="DY27" s="599">
        <f t="shared" si="202"/>
        <v>0</v>
      </c>
      <c r="DZ27" s="600" t="str">
        <f t="shared" si="203"/>
        <v/>
      </c>
      <c r="EA27" s="599" t="str">
        <f t="shared" si="204"/>
        <v/>
      </c>
      <c r="EB27" s="599" t="str">
        <f t="shared" si="91"/>
        <v/>
      </c>
      <c r="EC27" s="599" t="str">
        <f t="shared" si="205"/>
        <v/>
      </c>
      <c r="ED27" s="599" t="str">
        <f t="shared" si="206"/>
        <v/>
      </c>
      <c r="EE27" s="599" t="str">
        <f t="shared" si="207"/>
        <v/>
      </c>
      <c r="EF27" s="599" t="str">
        <f t="shared" si="208"/>
        <v/>
      </c>
      <c r="EG27" s="599" t="str">
        <f t="shared" si="209"/>
        <v/>
      </c>
      <c r="EH27" s="599">
        <f t="shared" si="210"/>
        <v>0</v>
      </c>
      <c r="EI27" s="599">
        <f t="shared" si="211"/>
        <v>0</v>
      </c>
      <c r="EJ27" s="599">
        <f t="shared" si="212"/>
        <v>0</v>
      </c>
      <c r="EK27" s="599">
        <f t="shared" si="213"/>
        <v>0</v>
      </c>
      <c r="EL27" s="599">
        <f t="shared" si="214"/>
        <v>0</v>
      </c>
      <c r="EM27" s="599" t="str">
        <f t="shared" si="215"/>
        <v/>
      </c>
      <c r="EN27" s="599" t="str">
        <f t="shared" si="101"/>
        <v/>
      </c>
      <c r="EO27" s="606" t="str">
        <f>IF(details!CF27="","",details!CF27)</f>
        <v/>
      </c>
      <c r="EP27" s="607" t="str">
        <f>IF(details!CG27="","",details!CG27)</f>
        <v/>
      </c>
      <c r="EQ27" s="606" t="str">
        <f>IF(details!CJ27="","",details!CJ27)</f>
        <v/>
      </c>
      <c r="ER27" s="607" t="str">
        <f>IF(details!CK27="","",details!CK27)</f>
        <v/>
      </c>
      <c r="ES27" s="606" t="str">
        <f>IF(details!CN27="","",details!CN27)</f>
        <v/>
      </c>
      <c r="ET27" s="607" t="str">
        <f>IF(details!CO27="","",details!CO27)</f>
        <v/>
      </c>
      <c r="EU27" s="606" t="str">
        <f>IF(details!CR27="","",details!CR27)</f>
        <v/>
      </c>
      <c r="EV27" s="607" t="str">
        <f>IF(details!CS27="","",details!CS27)</f>
        <v/>
      </c>
      <c r="EW27" s="606" t="str">
        <f>IF(details!CV27="","",details!CV27)</f>
        <v/>
      </c>
      <c r="EX27" s="607" t="str">
        <f>IF(details!CW27="","",details!CW27)</f>
        <v/>
      </c>
      <c r="EY27" s="611" t="str">
        <f t="shared" si="216"/>
        <v/>
      </c>
      <c r="EZ27" s="596" t="str">
        <f t="shared" si="217"/>
        <v/>
      </c>
      <c r="FA27" s="596" t="str">
        <f t="shared" si="218"/>
        <v/>
      </c>
      <c r="FB27" s="612" t="str">
        <f t="shared" si="102"/>
        <v/>
      </c>
      <c r="FC27" s="596" t="str">
        <f t="shared" si="219"/>
        <v/>
      </c>
      <c r="FD27" s="613" t="str">
        <f t="shared" si="220"/>
        <v/>
      </c>
      <c r="FE27" s="612" t="str">
        <f t="shared" si="103"/>
        <v/>
      </c>
      <c r="FF27" s="614" t="str">
        <f t="shared" si="221"/>
        <v/>
      </c>
      <c r="FG27" s="596" t="str">
        <f t="shared" si="104"/>
        <v/>
      </c>
      <c r="FH27" s="596" t="str">
        <f t="shared" si="105"/>
        <v/>
      </c>
      <c r="FI27" s="596" t="str">
        <f t="shared" si="106"/>
        <v/>
      </c>
      <c r="FJ27" s="596" t="str">
        <f t="shared" si="107"/>
        <v/>
      </c>
      <c r="FK27" s="596" t="str">
        <f t="shared" si="222"/>
        <v/>
      </c>
      <c r="FL27" s="615" t="str">
        <f t="shared" si="108"/>
        <v/>
      </c>
      <c r="FM27" s="614" t="str">
        <f t="shared" si="223"/>
        <v/>
      </c>
      <c r="FN27" s="596" t="str">
        <f t="shared" si="109"/>
        <v/>
      </c>
      <c r="FO27" s="596" t="str">
        <f t="shared" si="110"/>
        <v/>
      </c>
      <c r="FP27" s="596" t="str">
        <f t="shared" si="111"/>
        <v/>
      </c>
      <c r="FQ27" s="596" t="str">
        <f t="shared" si="112"/>
        <v/>
      </c>
      <c r="FR27" s="596" t="str">
        <f t="shared" si="224"/>
        <v/>
      </c>
      <c r="FS27" s="615" t="str">
        <f t="shared" si="113"/>
        <v/>
      </c>
      <c r="FT27" s="614" t="str">
        <f t="shared" si="225"/>
        <v/>
      </c>
      <c r="FU27" s="596" t="str">
        <f t="shared" si="114"/>
        <v/>
      </c>
      <c r="FV27" s="596" t="str">
        <f t="shared" si="115"/>
        <v/>
      </c>
      <c r="FW27" s="596" t="str">
        <f t="shared" si="116"/>
        <v/>
      </c>
      <c r="FX27" s="596" t="str">
        <f t="shared" si="117"/>
        <v/>
      </c>
      <c r="FY27" s="596" t="str">
        <f t="shared" si="226"/>
        <v/>
      </c>
      <c r="FZ27" s="615" t="str">
        <f t="shared" si="118"/>
        <v/>
      </c>
      <c r="GA27" s="596" t="str">
        <f t="shared" si="227"/>
        <v/>
      </c>
      <c r="GB27" s="596" t="str">
        <f t="shared" si="228"/>
        <v/>
      </c>
      <c r="GC27" s="177" t="str">
        <f t="shared" si="229"/>
        <v xml:space="preserve">    </v>
      </c>
      <c r="GD27" s="177" t="str">
        <f t="shared" si="230"/>
        <v xml:space="preserve">    </v>
      </c>
      <c r="GE27" s="177" t="str">
        <f t="shared" si="231"/>
        <v xml:space="preserve">    </v>
      </c>
      <c r="GF27" s="177" t="str">
        <f t="shared" si="232"/>
        <v xml:space="preserve">        </v>
      </c>
      <c r="GG27" s="177" t="str">
        <f t="shared" si="120"/>
        <v xml:space="preserve">    </v>
      </c>
      <c r="GH27" s="177" t="str">
        <f t="shared" si="233"/>
        <v/>
      </c>
      <c r="GI27" s="39" t="str">
        <f t="shared" si="121"/>
        <v/>
      </c>
      <c r="GJ27" s="41" t="str">
        <f t="shared" si="122"/>
        <v/>
      </c>
      <c r="GK27" s="188" t="str">
        <f t="shared" si="123"/>
        <v/>
      </c>
      <c r="GL27" s="165" t="str">
        <f t="shared" si="124"/>
        <v/>
      </c>
      <c r="GM27" s="434" t="str">
        <f t="shared" si="234"/>
        <v/>
      </c>
      <c r="GN27" s="177" t="str">
        <f>IF(OR(GH27="iwjd",GH27="iqu% ijh{kk"),'result subject-wise'!AR27,GH27)</f>
        <v/>
      </c>
      <c r="GO27" s="346" t="str">
        <f t="shared" si="125"/>
        <v/>
      </c>
      <c r="GP27" s="172" t="str">
        <f t="shared" si="126"/>
        <v/>
      </c>
      <c r="GQ27" s="620" t="str">
        <f t="shared" si="235"/>
        <v/>
      </c>
      <c r="GR27" s="189"/>
      <c r="GS27" s="344"/>
      <c r="GT27" s="351" t="str">
        <f>'full report'!V530</f>
        <v/>
      </c>
      <c r="GU27" s="164"/>
      <c r="GW27" s="1056"/>
      <c r="GX27" s="1056"/>
      <c r="GY27" s="1056"/>
      <c r="GZ27" s="1056"/>
      <c r="HA27" s="1056"/>
      <c r="HB27" s="1056"/>
      <c r="HC27" s="1056"/>
      <c r="HD27" s="1056"/>
      <c r="HE27" s="1056"/>
      <c r="HF27" s="1056"/>
      <c r="HG27" s="1056"/>
      <c r="HH27" s="1056"/>
      <c r="HI27" s="1056"/>
      <c r="HJ27" s="1056"/>
      <c r="HK27" s="448"/>
    </row>
    <row r="28" spans="1:223" s="5" customFormat="1" ht="13" customHeight="1" thickBot="1">
      <c r="A28" s="595">
        <f>IF(details!A28="","",details!A28)</f>
        <v>21</v>
      </c>
      <c r="B28" s="596" t="str">
        <f>IF(details!B28="","",details!B28)</f>
        <v/>
      </c>
      <c r="C28" s="596" t="str">
        <f>IF(details!C28="","",details!C28)</f>
        <v/>
      </c>
      <c r="D28" s="597" t="str">
        <f>IF(details!D28="","",details!D28)</f>
        <v/>
      </c>
      <c r="E28" s="596" t="str">
        <f>IF(details!E28="","",details!E28)</f>
        <v/>
      </c>
      <c r="F28" s="598" t="str">
        <f>IF(details!F28="","",details!F28)</f>
        <v/>
      </c>
      <c r="G28" s="302" t="str">
        <f>IF(details!G28="","",details!G28)</f>
        <v/>
      </c>
      <c r="H28" s="302" t="str">
        <f>IF(details!H28="","",details!H28)</f>
        <v/>
      </c>
      <c r="I28" s="302" t="str">
        <f>IF(details!I28="","",details!I28)</f>
        <v/>
      </c>
      <c r="J28" s="596" t="str">
        <f>IF(details!J28="","",details!J28)</f>
        <v/>
      </c>
      <c r="K28" s="596" t="str">
        <f>IF(details!K28="","",details!K28)</f>
        <v/>
      </c>
      <c r="L28" s="596" t="str">
        <f>IF(details!L28="","",details!L28)</f>
        <v/>
      </c>
      <c r="M28" s="601" t="str">
        <f t="shared" si="127"/>
        <v/>
      </c>
      <c r="N28" s="596" t="str">
        <f>IF(details!M28="","",details!M28)</f>
        <v/>
      </c>
      <c r="O28" s="601" t="str">
        <f t="shared" si="128"/>
        <v/>
      </c>
      <c r="P28" s="596" t="str">
        <f>IF(details!N28="","",details!N28)</f>
        <v/>
      </c>
      <c r="Q28" s="603" t="str">
        <f t="shared" si="129"/>
        <v/>
      </c>
      <c r="R28" s="599">
        <f t="shared" si="130"/>
        <v>0</v>
      </c>
      <c r="S28" s="599">
        <f t="shared" si="131"/>
        <v>0</v>
      </c>
      <c r="T28" s="600" t="str">
        <f t="shared" si="132"/>
        <v/>
      </c>
      <c r="U28" s="599" t="str">
        <f t="shared" si="133"/>
        <v/>
      </c>
      <c r="V28" s="599" t="str">
        <f t="shared" si="134"/>
        <v/>
      </c>
      <c r="W28" s="599" t="str">
        <f t="shared" si="135"/>
        <v/>
      </c>
      <c r="X28" s="596" t="str">
        <f>IF(details!O28="","",details!O28)</f>
        <v/>
      </c>
      <c r="Y28" s="596" t="str">
        <f>IF(details!P28="","",details!P28)</f>
        <v/>
      </c>
      <c r="Z28" s="596" t="str">
        <f>IF(details!Q28="","",details!Q28)</f>
        <v/>
      </c>
      <c r="AA28" s="601" t="str">
        <f t="shared" si="136"/>
        <v/>
      </c>
      <c r="AB28" s="596" t="str">
        <f>IF(details!R28="","",details!R28)</f>
        <v/>
      </c>
      <c r="AC28" s="601" t="str">
        <f t="shared" si="137"/>
        <v/>
      </c>
      <c r="AD28" s="596" t="str">
        <f>IF(details!S28="","",details!S28)</f>
        <v/>
      </c>
      <c r="AE28" s="603" t="str">
        <f t="shared" si="138"/>
        <v/>
      </c>
      <c r="AF28" s="599">
        <f t="shared" si="139"/>
        <v>0</v>
      </c>
      <c r="AG28" s="599">
        <f t="shared" si="140"/>
        <v>0</v>
      </c>
      <c r="AH28" s="600" t="str">
        <f t="shared" si="141"/>
        <v/>
      </c>
      <c r="AI28" s="599" t="str">
        <f t="shared" si="142"/>
        <v/>
      </c>
      <c r="AJ28" s="599" t="str">
        <f t="shared" si="143"/>
        <v/>
      </c>
      <c r="AK28" s="599" t="str">
        <f t="shared" si="50"/>
        <v/>
      </c>
      <c r="AL28" s="596" t="str">
        <f>IF(details!T28="","",details!T28)</f>
        <v/>
      </c>
      <c r="AM28" s="596" t="str">
        <f>IF(details!U28="","",details!U28)</f>
        <v/>
      </c>
      <c r="AN28" s="596" t="str">
        <f>IF(details!V28="","",details!V28)</f>
        <v/>
      </c>
      <c r="AO28" s="596" t="str">
        <f>IF(details!W28="","",details!W28)</f>
        <v/>
      </c>
      <c r="AP28" s="601" t="str">
        <f t="shared" si="144"/>
        <v/>
      </c>
      <c r="AQ28" s="596" t="str">
        <f>IF(details!X28="","",details!X28)</f>
        <v/>
      </c>
      <c r="AR28" s="596" t="str">
        <f>IF(details!Y28="","",details!Y28)</f>
        <v/>
      </c>
      <c r="AS28" s="601" t="str">
        <f t="shared" si="145"/>
        <v/>
      </c>
      <c r="AT28" s="601" t="str">
        <f t="shared" si="146"/>
        <v/>
      </c>
      <c r="AU28" s="601" t="str">
        <f t="shared" si="147"/>
        <v/>
      </c>
      <c r="AV28" s="596" t="str">
        <f>IF(details!Z28="","",details!Z28)</f>
        <v/>
      </c>
      <c r="AW28" s="596" t="str">
        <f>IF(details!AA28="","",details!AA28)</f>
        <v/>
      </c>
      <c r="AX28" s="601" t="str">
        <f t="shared" si="148"/>
        <v/>
      </c>
      <c r="AY28" s="601" t="str">
        <f t="shared" si="149"/>
        <v/>
      </c>
      <c r="AZ28" s="601" t="str">
        <f t="shared" si="150"/>
        <v/>
      </c>
      <c r="BA28" s="597" t="str">
        <f t="shared" si="151"/>
        <v/>
      </c>
      <c r="BB28" s="599">
        <f t="shared" si="152"/>
        <v>0</v>
      </c>
      <c r="BC28" s="600">
        <f t="shared" si="153"/>
        <v>0</v>
      </c>
      <c r="BD28" s="600" t="str">
        <f t="shared" si="154"/>
        <v/>
      </c>
      <c r="BE28" s="600" t="str">
        <f t="shared" si="155"/>
        <v/>
      </c>
      <c r="BF28" s="600" t="str">
        <f t="shared" si="156"/>
        <v/>
      </c>
      <c r="BG28" s="599" t="str">
        <f t="shared" si="157"/>
        <v/>
      </c>
      <c r="BH28" s="600" t="str">
        <f t="shared" si="158"/>
        <v/>
      </c>
      <c r="BI28" s="599" t="str">
        <f t="shared" si="159"/>
        <v/>
      </c>
      <c r="BJ28" s="596" t="str">
        <f>IF(details!AB28="","",details!AB28)</f>
        <v/>
      </c>
      <c r="BK28" s="596" t="str">
        <f>IF(details!AC28="","",details!AC28)</f>
        <v/>
      </c>
      <c r="BL28" s="596" t="str">
        <f>IF(details!AD28="","",details!AD28)</f>
        <v/>
      </c>
      <c r="BM28" s="596" t="str">
        <f>IF(details!AE28="","",details!AE28)</f>
        <v/>
      </c>
      <c r="BN28" s="601" t="str">
        <f t="shared" si="160"/>
        <v/>
      </c>
      <c r="BO28" s="596" t="str">
        <f>IF(details!AF28="","",details!AF28)</f>
        <v/>
      </c>
      <c r="BP28" s="596" t="str">
        <f>IF(details!AG28="","",details!AG28)</f>
        <v/>
      </c>
      <c r="BQ28" s="601" t="str">
        <f t="shared" si="161"/>
        <v/>
      </c>
      <c r="BR28" s="601" t="str">
        <f t="shared" si="162"/>
        <v/>
      </c>
      <c r="BS28" s="601" t="str">
        <f t="shared" si="163"/>
        <v/>
      </c>
      <c r="BT28" s="596" t="str">
        <f>IF(details!AH28="","",details!AH28)</f>
        <v/>
      </c>
      <c r="BU28" s="596" t="str">
        <f>IF(details!AI28="","",details!AI28)</f>
        <v/>
      </c>
      <c r="BV28" s="601" t="str">
        <f t="shared" si="164"/>
        <v/>
      </c>
      <c r="BW28" s="601" t="str">
        <f t="shared" si="165"/>
        <v/>
      </c>
      <c r="BX28" s="601" t="str">
        <f t="shared" si="166"/>
        <v/>
      </c>
      <c r="BY28" s="597" t="str">
        <f t="shared" si="167"/>
        <v/>
      </c>
      <c r="BZ28" s="599">
        <f t="shared" si="168"/>
        <v>0</v>
      </c>
      <c r="CA28" s="600">
        <f t="shared" si="169"/>
        <v>0</v>
      </c>
      <c r="CB28" s="600" t="str">
        <f t="shared" si="170"/>
        <v/>
      </c>
      <c r="CC28" s="600" t="str">
        <f t="shared" si="171"/>
        <v/>
      </c>
      <c r="CD28" s="600" t="str">
        <f t="shared" si="172"/>
        <v/>
      </c>
      <c r="CE28" s="599" t="str">
        <f t="shared" si="173"/>
        <v/>
      </c>
      <c r="CF28" s="600" t="str">
        <f t="shared" si="174"/>
        <v/>
      </c>
      <c r="CG28" s="599" t="str">
        <f t="shared" si="175"/>
        <v/>
      </c>
      <c r="CH28" s="596" t="str">
        <f>IF(details!AJ28="","",details!AJ28)</f>
        <v/>
      </c>
      <c r="CI28" s="596" t="str">
        <f>IF(details!AK28="","",details!AK28)</f>
        <v/>
      </c>
      <c r="CJ28" s="596" t="str">
        <f>IF(details!AL28="","",details!AL28)</f>
        <v/>
      </c>
      <c r="CK28" s="596" t="str">
        <f>IF(details!AM28="","",details!AM28)</f>
        <v/>
      </c>
      <c r="CL28" s="601" t="str">
        <f t="shared" si="176"/>
        <v/>
      </c>
      <c r="CM28" s="596" t="str">
        <f>IF(details!AN28="","",details!AN28)</f>
        <v/>
      </c>
      <c r="CN28" s="596" t="str">
        <f>IF(details!AO28="","",details!AO28)</f>
        <v/>
      </c>
      <c r="CO28" s="601" t="str">
        <f t="shared" si="177"/>
        <v/>
      </c>
      <c r="CP28" s="601" t="str">
        <f t="shared" si="178"/>
        <v/>
      </c>
      <c r="CQ28" s="601" t="str">
        <f t="shared" si="179"/>
        <v/>
      </c>
      <c r="CR28" s="596" t="str">
        <f>IF(details!AP28="","",details!AP28)</f>
        <v/>
      </c>
      <c r="CS28" s="596" t="str">
        <f>IF(details!AQ28="","",details!AQ28)</f>
        <v/>
      </c>
      <c r="CT28" s="601" t="str">
        <f t="shared" si="180"/>
        <v/>
      </c>
      <c r="CU28" s="601" t="str">
        <f t="shared" si="181"/>
        <v/>
      </c>
      <c r="CV28" s="601" t="str">
        <f t="shared" si="182"/>
        <v/>
      </c>
      <c r="CW28" s="597" t="str">
        <f t="shared" si="183"/>
        <v/>
      </c>
      <c r="CX28" s="599">
        <f t="shared" si="184"/>
        <v>0</v>
      </c>
      <c r="CY28" s="600">
        <f t="shared" si="185"/>
        <v>0</v>
      </c>
      <c r="CZ28" s="600" t="str">
        <f t="shared" si="186"/>
        <v/>
      </c>
      <c r="DA28" s="600" t="str">
        <f t="shared" si="187"/>
        <v/>
      </c>
      <c r="DB28" s="600" t="str">
        <f t="shared" si="188"/>
        <v/>
      </c>
      <c r="DC28" s="599" t="str">
        <f t="shared" si="189"/>
        <v/>
      </c>
      <c r="DD28" s="600" t="str">
        <f t="shared" si="190"/>
        <v/>
      </c>
      <c r="DE28" s="599" t="str">
        <f t="shared" si="191"/>
        <v/>
      </c>
      <c r="DF28" s="600">
        <f t="shared" si="192"/>
        <v>0</v>
      </c>
      <c r="DG28" s="596" t="str">
        <f>IF(details!AR28="","",details!AR28)</f>
        <v/>
      </c>
      <c r="DH28" s="596" t="str">
        <f>IF(details!AS28="","",details!AS28)</f>
        <v/>
      </c>
      <c r="DI28" s="596" t="str">
        <f>IF(details!AT28="","",details!AT28)</f>
        <v/>
      </c>
      <c r="DJ28" s="601" t="str">
        <f t="shared" si="193"/>
        <v/>
      </c>
      <c r="DK28" s="596" t="str">
        <f>IF(details!AU28="","",details!AU28)</f>
        <v/>
      </c>
      <c r="DL28" s="601" t="str">
        <f t="shared" si="194"/>
        <v/>
      </c>
      <c r="DM28" s="596" t="str">
        <f>IF(details!AV28="","",details!AV28)</f>
        <v/>
      </c>
      <c r="DN28" s="603" t="str">
        <f t="shared" si="195"/>
        <v/>
      </c>
      <c r="DO28" s="599">
        <f t="shared" si="196"/>
        <v>0</v>
      </c>
      <c r="DP28" s="599">
        <f t="shared" si="197"/>
        <v>0</v>
      </c>
      <c r="DQ28" s="600" t="str">
        <f t="shared" si="198"/>
        <v/>
      </c>
      <c r="DR28" s="599" t="str">
        <f t="shared" si="199"/>
        <v/>
      </c>
      <c r="DS28" s="599" t="str">
        <f t="shared" si="90"/>
        <v/>
      </c>
      <c r="DT28" s="596" t="str">
        <f>IF(details!AW28="","",details!AW28)</f>
        <v/>
      </c>
      <c r="DU28" s="596" t="str">
        <f>IF(details!AX28="","",details!AX28)</f>
        <v/>
      </c>
      <c r="DV28" s="596" t="str">
        <f>IF(details!AY28="","",details!AY28)</f>
        <v/>
      </c>
      <c r="DW28" s="603" t="str">
        <f t="shared" si="200"/>
        <v/>
      </c>
      <c r="DX28" s="599">
        <f t="shared" si="201"/>
        <v>0</v>
      </c>
      <c r="DY28" s="599">
        <f t="shared" si="202"/>
        <v>0</v>
      </c>
      <c r="DZ28" s="600" t="str">
        <f t="shared" si="203"/>
        <v/>
      </c>
      <c r="EA28" s="599" t="str">
        <f t="shared" si="204"/>
        <v/>
      </c>
      <c r="EB28" s="599" t="str">
        <f t="shared" si="91"/>
        <v/>
      </c>
      <c r="EC28" s="599" t="str">
        <f t="shared" si="205"/>
        <v/>
      </c>
      <c r="ED28" s="599" t="str">
        <f t="shared" si="206"/>
        <v/>
      </c>
      <c r="EE28" s="599" t="str">
        <f t="shared" si="207"/>
        <v/>
      </c>
      <c r="EF28" s="599" t="str">
        <f t="shared" si="208"/>
        <v/>
      </c>
      <c r="EG28" s="599" t="str">
        <f t="shared" si="209"/>
        <v/>
      </c>
      <c r="EH28" s="599">
        <f t="shared" si="210"/>
        <v>0</v>
      </c>
      <c r="EI28" s="599">
        <f t="shared" si="211"/>
        <v>0</v>
      </c>
      <c r="EJ28" s="599">
        <f t="shared" si="212"/>
        <v>0</v>
      </c>
      <c r="EK28" s="599">
        <f t="shared" si="213"/>
        <v>0</v>
      </c>
      <c r="EL28" s="599">
        <f t="shared" si="214"/>
        <v>0</v>
      </c>
      <c r="EM28" s="599" t="str">
        <f t="shared" si="215"/>
        <v/>
      </c>
      <c r="EN28" s="599" t="str">
        <f t="shared" si="101"/>
        <v/>
      </c>
      <c r="EO28" s="606" t="str">
        <f>IF(details!CF28="","",details!CF28)</f>
        <v/>
      </c>
      <c r="EP28" s="607" t="str">
        <f>IF(details!CG28="","",details!CG28)</f>
        <v/>
      </c>
      <c r="EQ28" s="606" t="str">
        <f>IF(details!CJ28="","",details!CJ28)</f>
        <v/>
      </c>
      <c r="ER28" s="607" t="str">
        <f>IF(details!CK28="","",details!CK28)</f>
        <v/>
      </c>
      <c r="ES28" s="606" t="str">
        <f>IF(details!CN28="","",details!CN28)</f>
        <v/>
      </c>
      <c r="ET28" s="607" t="str">
        <f>IF(details!CO28="","",details!CO28)</f>
        <v/>
      </c>
      <c r="EU28" s="606" t="str">
        <f>IF(details!CR28="","",details!CR28)</f>
        <v/>
      </c>
      <c r="EV28" s="607" t="str">
        <f>IF(details!CS28="","",details!CS28)</f>
        <v/>
      </c>
      <c r="EW28" s="606" t="str">
        <f>IF(details!CV28="","",details!CV28)</f>
        <v/>
      </c>
      <c r="EX28" s="607" t="str">
        <f>IF(details!CW28="","",details!CW28)</f>
        <v/>
      </c>
      <c r="EY28" s="611" t="str">
        <f t="shared" si="216"/>
        <v/>
      </c>
      <c r="EZ28" s="596" t="str">
        <f t="shared" si="217"/>
        <v/>
      </c>
      <c r="FA28" s="596" t="str">
        <f t="shared" si="218"/>
        <v/>
      </c>
      <c r="FB28" s="612" t="str">
        <f t="shared" si="102"/>
        <v/>
      </c>
      <c r="FC28" s="596" t="str">
        <f t="shared" si="219"/>
        <v/>
      </c>
      <c r="FD28" s="613" t="str">
        <f t="shared" si="220"/>
        <v/>
      </c>
      <c r="FE28" s="612" t="str">
        <f t="shared" si="103"/>
        <v/>
      </c>
      <c r="FF28" s="614" t="str">
        <f t="shared" si="221"/>
        <v/>
      </c>
      <c r="FG28" s="596" t="str">
        <f t="shared" si="104"/>
        <v/>
      </c>
      <c r="FH28" s="596" t="str">
        <f t="shared" si="105"/>
        <v/>
      </c>
      <c r="FI28" s="596" t="str">
        <f t="shared" si="106"/>
        <v/>
      </c>
      <c r="FJ28" s="596" t="str">
        <f t="shared" si="107"/>
        <v/>
      </c>
      <c r="FK28" s="596" t="str">
        <f t="shared" si="222"/>
        <v/>
      </c>
      <c r="FL28" s="615" t="str">
        <f t="shared" si="108"/>
        <v/>
      </c>
      <c r="FM28" s="614" t="str">
        <f t="shared" si="223"/>
        <v/>
      </c>
      <c r="FN28" s="596" t="str">
        <f t="shared" si="109"/>
        <v/>
      </c>
      <c r="FO28" s="596" t="str">
        <f t="shared" si="110"/>
        <v/>
      </c>
      <c r="FP28" s="596" t="str">
        <f t="shared" si="111"/>
        <v/>
      </c>
      <c r="FQ28" s="596" t="str">
        <f t="shared" si="112"/>
        <v/>
      </c>
      <c r="FR28" s="596" t="str">
        <f t="shared" si="224"/>
        <v/>
      </c>
      <c r="FS28" s="615" t="str">
        <f t="shared" si="113"/>
        <v/>
      </c>
      <c r="FT28" s="614" t="str">
        <f t="shared" si="225"/>
        <v/>
      </c>
      <c r="FU28" s="596" t="str">
        <f t="shared" si="114"/>
        <v/>
      </c>
      <c r="FV28" s="596" t="str">
        <f t="shared" si="115"/>
        <v/>
      </c>
      <c r="FW28" s="596" t="str">
        <f t="shared" si="116"/>
        <v/>
      </c>
      <c r="FX28" s="596" t="str">
        <f t="shared" si="117"/>
        <v/>
      </c>
      <c r="FY28" s="596" t="str">
        <f t="shared" si="226"/>
        <v/>
      </c>
      <c r="FZ28" s="615" t="str">
        <f t="shared" si="118"/>
        <v/>
      </c>
      <c r="GA28" s="596" t="str">
        <f t="shared" si="227"/>
        <v/>
      </c>
      <c r="GB28" s="596" t="str">
        <f t="shared" si="228"/>
        <v/>
      </c>
      <c r="GC28" s="177" t="str">
        <f t="shared" si="229"/>
        <v xml:space="preserve">    </v>
      </c>
      <c r="GD28" s="177" t="str">
        <f t="shared" si="230"/>
        <v xml:space="preserve">    </v>
      </c>
      <c r="GE28" s="177" t="str">
        <f t="shared" si="231"/>
        <v xml:space="preserve">    </v>
      </c>
      <c r="GF28" s="177" t="str">
        <f t="shared" si="232"/>
        <v xml:space="preserve">        </v>
      </c>
      <c r="GG28" s="177" t="str">
        <f t="shared" si="120"/>
        <v xml:space="preserve">    </v>
      </c>
      <c r="GH28" s="177" t="str">
        <f t="shared" si="233"/>
        <v/>
      </c>
      <c r="GI28" s="39" t="str">
        <f t="shared" si="121"/>
        <v/>
      </c>
      <c r="GJ28" s="41" t="str">
        <f t="shared" si="122"/>
        <v/>
      </c>
      <c r="GK28" s="188" t="str">
        <f t="shared" si="123"/>
        <v/>
      </c>
      <c r="GL28" s="165" t="str">
        <f t="shared" si="124"/>
        <v/>
      </c>
      <c r="GM28" s="434" t="str">
        <f t="shared" si="234"/>
        <v/>
      </c>
      <c r="GN28" s="177" t="str">
        <f>IF(OR(GH28="iwjd",GH28="iqu% ijh{kk"),'result subject-wise'!AR28,GH28)</f>
        <v/>
      </c>
      <c r="GO28" s="346" t="str">
        <f t="shared" si="125"/>
        <v/>
      </c>
      <c r="GP28" s="172" t="str">
        <f t="shared" si="126"/>
        <v/>
      </c>
      <c r="GQ28" s="620" t="str">
        <f t="shared" si="235"/>
        <v/>
      </c>
      <c r="GR28" s="189"/>
      <c r="GS28" s="344"/>
      <c r="GT28" s="351" t="str">
        <f>'full report'!V557</f>
        <v/>
      </c>
      <c r="GU28" s="164"/>
    </row>
    <row r="29" spans="1:223" s="5" customFormat="1" ht="13" customHeight="1" thickTop="1">
      <c r="A29" s="595">
        <f>IF(details!A29="","",details!A29)</f>
        <v>22</v>
      </c>
      <c r="B29" s="596" t="str">
        <f>IF(details!B29="","",details!B29)</f>
        <v/>
      </c>
      <c r="C29" s="596" t="str">
        <f>IF(details!C29="","",details!C29)</f>
        <v/>
      </c>
      <c r="D29" s="597" t="str">
        <f>IF(details!D29="","",details!D29)</f>
        <v/>
      </c>
      <c r="E29" s="596" t="str">
        <f>IF(details!E29="","",details!E29)</f>
        <v/>
      </c>
      <c r="F29" s="598" t="str">
        <f>IF(details!F29="","",details!F29)</f>
        <v/>
      </c>
      <c r="G29" s="302" t="str">
        <f>IF(details!G29="","",details!G29)</f>
        <v/>
      </c>
      <c r="H29" s="302" t="str">
        <f>IF(details!H29="","",details!H29)</f>
        <v/>
      </c>
      <c r="I29" s="302" t="str">
        <f>IF(details!I29="","",details!I29)</f>
        <v/>
      </c>
      <c r="J29" s="596" t="str">
        <f>IF(details!J29="","",details!J29)</f>
        <v/>
      </c>
      <c r="K29" s="596" t="str">
        <f>IF(details!K29="","",details!K29)</f>
        <v/>
      </c>
      <c r="L29" s="596" t="str">
        <f>IF(details!L29="","",details!L29)</f>
        <v/>
      </c>
      <c r="M29" s="601" t="str">
        <f t="shared" si="127"/>
        <v/>
      </c>
      <c r="N29" s="596" t="str">
        <f>IF(details!M29="","",details!M29)</f>
        <v/>
      </c>
      <c r="O29" s="601" t="str">
        <f t="shared" si="128"/>
        <v/>
      </c>
      <c r="P29" s="596" t="str">
        <f>IF(details!N29="","",details!N29)</f>
        <v/>
      </c>
      <c r="Q29" s="603" t="str">
        <f t="shared" si="129"/>
        <v/>
      </c>
      <c r="R29" s="599">
        <f t="shared" si="130"/>
        <v>0</v>
      </c>
      <c r="S29" s="599">
        <f t="shared" si="131"/>
        <v>0</v>
      </c>
      <c r="T29" s="600" t="str">
        <f t="shared" si="132"/>
        <v/>
      </c>
      <c r="U29" s="599" t="str">
        <f t="shared" si="133"/>
        <v/>
      </c>
      <c r="V29" s="599" t="str">
        <f t="shared" si="134"/>
        <v/>
      </c>
      <c r="W29" s="599" t="str">
        <f t="shared" si="135"/>
        <v/>
      </c>
      <c r="X29" s="596" t="str">
        <f>IF(details!O29="","",details!O29)</f>
        <v/>
      </c>
      <c r="Y29" s="596" t="str">
        <f>IF(details!P29="","",details!P29)</f>
        <v/>
      </c>
      <c r="Z29" s="596" t="str">
        <f>IF(details!Q29="","",details!Q29)</f>
        <v/>
      </c>
      <c r="AA29" s="601" t="str">
        <f t="shared" si="136"/>
        <v/>
      </c>
      <c r="AB29" s="596" t="str">
        <f>IF(details!R29="","",details!R29)</f>
        <v/>
      </c>
      <c r="AC29" s="601" t="str">
        <f t="shared" si="137"/>
        <v/>
      </c>
      <c r="AD29" s="596" t="str">
        <f>IF(details!S29="","",details!S29)</f>
        <v/>
      </c>
      <c r="AE29" s="603" t="str">
        <f t="shared" si="138"/>
        <v/>
      </c>
      <c r="AF29" s="599">
        <f t="shared" si="139"/>
        <v>0</v>
      </c>
      <c r="AG29" s="599">
        <f t="shared" si="140"/>
        <v>0</v>
      </c>
      <c r="AH29" s="600" t="str">
        <f t="shared" si="141"/>
        <v/>
      </c>
      <c r="AI29" s="599" t="str">
        <f t="shared" si="142"/>
        <v/>
      </c>
      <c r="AJ29" s="599" t="str">
        <f t="shared" si="143"/>
        <v/>
      </c>
      <c r="AK29" s="599" t="str">
        <f t="shared" si="50"/>
        <v/>
      </c>
      <c r="AL29" s="596" t="str">
        <f>IF(details!T29="","",details!T29)</f>
        <v/>
      </c>
      <c r="AM29" s="596" t="str">
        <f>IF(details!U29="","",details!U29)</f>
        <v/>
      </c>
      <c r="AN29" s="596" t="str">
        <f>IF(details!V29="","",details!V29)</f>
        <v/>
      </c>
      <c r="AO29" s="596" t="str">
        <f>IF(details!W29="","",details!W29)</f>
        <v/>
      </c>
      <c r="AP29" s="601" t="str">
        <f t="shared" si="144"/>
        <v/>
      </c>
      <c r="AQ29" s="596" t="str">
        <f>IF(details!X29="","",details!X29)</f>
        <v/>
      </c>
      <c r="AR29" s="596" t="str">
        <f>IF(details!Y29="","",details!Y29)</f>
        <v/>
      </c>
      <c r="AS29" s="601" t="str">
        <f t="shared" si="145"/>
        <v/>
      </c>
      <c r="AT29" s="601" t="str">
        <f t="shared" si="146"/>
        <v/>
      </c>
      <c r="AU29" s="601" t="str">
        <f t="shared" si="147"/>
        <v/>
      </c>
      <c r="AV29" s="596" t="str">
        <f>IF(details!Z29="","",details!Z29)</f>
        <v/>
      </c>
      <c r="AW29" s="596" t="str">
        <f>IF(details!AA29="","",details!AA29)</f>
        <v/>
      </c>
      <c r="AX29" s="601" t="str">
        <f t="shared" si="148"/>
        <v/>
      </c>
      <c r="AY29" s="601" t="str">
        <f t="shared" si="149"/>
        <v/>
      </c>
      <c r="AZ29" s="601" t="str">
        <f t="shared" si="150"/>
        <v/>
      </c>
      <c r="BA29" s="597" t="str">
        <f t="shared" si="151"/>
        <v/>
      </c>
      <c r="BB29" s="599">
        <f t="shared" si="152"/>
        <v>0</v>
      </c>
      <c r="BC29" s="600">
        <f t="shared" si="153"/>
        <v>0</v>
      </c>
      <c r="BD29" s="600" t="str">
        <f t="shared" si="154"/>
        <v/>
      </c>
      <c r="BE29" s="600" t="str">
        <f t="shared" si="155"/>
        <v/>
      </c>
      <c r="BF29" s="600" t="str">
        <f t="shared" si="156"/>
        <v/>
      </c>
      <c r="BG29" s="599" t="str">
        <f t="shared" si="157"/>
        <v/>
      </c>
      <c r="BH29" s="600" t="str">
        <f t="shared" si="158"/>
        <v/>
      </c>
      <c r="BI29" s="599" t="str">
        <f t="shared" si="159"/>
        <v/>
      </c>
      <c r="BJ29" s="596" t="str">
        <f>IF(details!AB29="","",details!AB29)</f>
        <v/>
      </c>
      <c r="BK29" s="596" t="str">
        <f>IF(details!AC29="","",details!AC29)</f>
        <v/>
      </c>
      <c r="BL29" s="596" t="str">
        <f>IF(details!AD29="","",details!AD29)</f>
        <v/>
      </c>
      <c r="BM29" s="596" t="str">
        <f>IF(details!AE29="","",details!AE29)</f>
        <v/>
      </c>
      <c r="BN29" s="601" t="str">
        <f t="shared" si="160"/>
        <v/>
      </c>
      <c r="BO29" s="596" t="str">
        <f>IF(details!AF29="","",details!AF29)</f>
        <v/>
      </c>
      <c r="BP29" s="596" t="str">
        <f>IF(details!AG29="","",details!AG29)</f>
        <v/>
      </c>
      <c r="BQ29" s="601" t="str">
        <f t="shared" si="161"/>
        <v/>
      </c>
      <c r="BR29" s="601" t="str">
        <f t="shared" si="162"/>
        <v/>
      </c>
      <c r="BS29" s="601" t="str">
        <f t="shared" si="163"/>
        <v/>
      </c>
      <c r="BT29" s="596" t="str">
        <f>IF(details!AH29="","",details!AH29)</f>
        <v/>
      </c>
      <c r="BU29" s="596" t="str">
        <f>IF(details!AI29="","",details!AI29)</f>
        <v/>
      </c>
      <c r="BV29" s="601" t="str">
        <f t="shared" si="164"/>
        <v/>
      </c>
      <c r="BW29" s="601" t="str">
        <f t="shared" si="165"/>
        <v/>
      </c>
      <c r="BX29" s="601" t="str">
        <f t="shared" si="166"/>
        <v/>
      </c>
      <c r="BY29" s="597" t="str">
        <f t="shared" si="167"/>
        <v/>
      </c>
      <c r="BZ29" s="599">
        <f t="shared" si="168"/>
        <v>0</v>
      </c>
      <c r="CA29" s="600">
        <f t="shared" si="169"/>
        <v>0</v>
      </c>
      <c r="CB29" s="600" t="str">
        <f t="shared" si="170"/>
        <v/>
      </c>
      <c r="CC29" s="600" t="str">
        <f t="shared" si="171"/>
        <v/>
      </c>
      <c r="CD29" s="600" t="str">
        <f t="shared" si="172"/>
        <v/>
      </c>
      <c r="CE29" s="599" t="str">
        <f t="shared" si="173"/>
        <v/>
      </c>
      <c r="CF29" s="600" t="str">
        <f t="shared" si="174"/>
        <v/>
      </c>
      <c r="CG29" s="599" t="str">
        <f t="shared" si="175"/>
        <v/>
      </c>
      <c r="CH29" s="596" t="str">
        <f>IF(details!AJ29="","",details!AJ29)</f>
        <v/>
      </c>
      <c r="CI29" s="596" t="str">
        <f>IF(details!AK29="","",details!AK29)</f>
        <v/>
      </c>
      <c r="CJ29" s="596" t="str">
        <f>IF(details!AL29="","",details!AL29)</f>
        <v/>
      </c>
      <c r="CK29" s="596" t="str">
        <f>IF(details!AM29="","",details!AM29)</f>
        <v/>
      </c>
      <c r="CL29" s="601" t="str">
        <f t="shared" si="176"/>
        <v/>
      </c>
      <c r="CM29" s="596" t="str">
        <f>IF(details!AN29="","",details!AN29)</f>
        <v/>
      </c>
      <c r="CN29" s="596" t="str">
        <f>IF(details!AO29="","",details!AO29)</f>
        <v/>
      </c>
      <c r="CO29" s="601" t="str">
        <f t="shared" si="177"/>
        <v/>
      </c>
      <c r="CP29" s="601" t="str">
        <f t="shared" si="178"/>
        <v/>
      </c>
      <c r="CQ29" s="601" t="str">
        <f t="shared" si="179"/>
        <v/>
      </c>
      <c r="CR29" s="596" t="str">
        <f>IF(details!AP29="","",details!AP29)</f>
        <v/>
      </c>
      <c r="CS29" s="596" t="str">
        <f>IF(details!AQ29="","",details!AQ29)</f>
        <v/>
      </c>
      <c r="CT29" s="601" t="str">
        <f t="shared" si="180"/>
        <v/>
      </c>
      <c r="CU29" s="601" t="str">
        <f t="shared" si="181"/>
        <v/>
      </c>
      <c r="CV29" s="601" t="str">
        <f t="shared" si="182"/>
        <v/>
      </c>
      <c r="CW29" s="597" t="str">
        <f t="shared" si="183"/>
        <v/>
      </c>
      <c r="CX29" s="599">
        <f t="shared" si="184"/>
        <v>0</v>
      </c>
      <c r="CY29" s="600">
        <f t="shared" si="185"/>
        <v>0</v>
      </c>
      <c r="CZ29" s="600" t="str">
        <f t="shared" si="186"/>
        <v/>
      </c>
      <c r="DA29" s="600" t="str">
        <f t="shared" si="187"/>
        <v/>
      </c>
      <c r="DB29" s="600" t="str">
        <f t="shared" si="188"/>
        <v/>
      </c>
      <c r="DC29" s="599" t="str">
        <f t="shared" si="189"/>
        <v/>
      </c>
      <c r="DD29" s="600" t="str">
        <f t="shared" si="190"/>
        <v/>
      </c>
      <c r="DE29" s="599" t="str">
        <f t="shared" si="191"/>
        <v/>
      </c>
      <c r="DF29" s="600">
        <f t="shared" si="192"/>
        <v>0</v>
      </c>
      <c r="DG29" s="596" t="str">
        <f>IF(details!AR29="","",details!AR29)</f>
        <v/>
      </c>
      <c r="DH29" s="596" t="str">
        <f>IF(details!AS29="","",details!AS29)</f>
        <v/>
      </c>
      <c r="DI29" s="596" t="str">
        <f>IF(details!AT29="","",details!AT29)</f>
        <v/>
      </c>
      <c r="DJ29" s="601" t="str">
        <f t="shared" si="193"/>
        <v/>
      </c>
      <c r="DK29" s="596" t="str">
        <f>IF(details!AU29="","",details!AU29)</f>
        <v/>
      </c>
      <c r="DL29" s="601" t="str">
        <f t="shared" si="194"/>
        <v/>
      </c>
      <c r="DM29" s="596" t="str">
        <f>IF(details!AV29="","",details!AV29)</f>
        <v/>
      </c>
      <c r="DN29" s="603" t="str">
        <f t="shared" si="195"/>
        <v/>
      </c>
      <c r="DO29" s="599">
        <f t="shared" si="196"/>
        <v>0</v>
      </c>
      <c r="DP29" s="599">
        <f t="shared" si="197"/>
        <v>0</v>
      </c>
      <c r="DQ29" s="600" t="str">
        <f t="shared" si="198"/>
        <v/>
      </c>
      <c r="DR29" s="599" t="str">
        <f t="shared" si="199"/>
        <v/>
      </c>
      <c r="DS29" s="599" t="str">
        <f t="shared" si="90"/>
        <v/>
      </c>
      <c r="DT29" s="596" t="str">
        <f>IF(details!AW29="","",details!AW29)</f>
        <v/>
      </c>
      <c r="DU29" s="596" t="str">
        <f>IF(details!AX29="","",details!AX29)</f>
        <v/>
      </c>
      <c r="DV29" s="596" t="str">
        <f>IF(details!AY29="","",details!AY29)</f>
        <v/>
      </c>
      <c r="DW29" s="603" t="str">
        <f t="shared" si="200"/>
        <v/>
      </c>
      <c r="DX29" s="599">
        <f t="shared" si="201"/>
        <v>0</v>
      </c>
      <c r="DY29" s="599">
        <f t="shared" si="202"/>
        <v>0</v>
      </c>
      <c r="DZ29" s="600" t="str">
        <f t="shared" si="203"/>
        <v/>
      </c>
      <c r="EA29" s="599" t="str">
        <f t="shared" si="204"/>
        <v/>
      </c>
      <c r="EB29" s="599" t="str">
        <f t="shared" si="91"/>
        <v/>
      </c>
      <c r="EC29" s="599" t="str">
        <f t="shared" si="205"/>
        <v/>
      </c>
      <c r="ED29" s="599" t="str">
        <f t="shared" si="206"/>
        <v/>
      </c>
      <c r="EE29" s="599" t="str">
        <f t="shared" si="207"/>
        <v/>
      </c>
      <c r="EF29" s="599" t="str">
        <f t="shared" si="208"/>
        <v/>
      </c>
      <c r="EG29" s="599" t="str">
        <f t="shared" si="209"/>
        <v/>
      </c>
      <c r="EH29" s="599">
        <f t="shared" si="210"/>
        <v>0</v>
      </c>
      <c r="EI29" s="599">
        <f t="shared" si="211"/>
        <v>0</v>
      </c>
      <c r="EJ29" s="599">
        <f t="shared" si="212"/>
        <v>0</v>
      </c>
      <c r="EK29" s="599">
        <f t="shared" si="213"/>
        <v>0</v>
      </c>
      <c r="EL29" s="599">
        <f t="shared" si="214"/>
        <v>0</v>
      </c>
      <c r="EM29" s="599" t="str">
        <f t="shared" si="215"/>
        <v/>
      </c>
      <c r="EN29" s="599" t="str">
        <f t="shared" si="101"/>
        <v/>
      </c>
      <c r="EO29" s="606" t="str">
        <f>IF(details!CF29="","",details!CF29)</f>
        <v/>
      </c>
      <c r="EP29" s="607" t="str">
        <f>IF(details!CG29="","",details!CG29)</f>
        <v/>
      </c>
      <c r="EQ29" s="606" t="str">
        <f>IF(details!CJ29="","",details!CJ29)</f>
        <v/>
      </c>
      <c r="ER29" s="607" t="str">
        <f>IF(details!CK29="","",details!CK29)</f>
        <v/>
      </c>
      <c r="ES29" s="606" t="str">
        <f>IF(details!CN29="","",details!CN29)</f>
        <v/>
      </c>
      <c r="ET29" s="607" t="str">
        <f>IF(details!CO29="","",details!CO29)</f>
        <v/>
      </c>
      <c r="EU29" s="606" t="str">
        <f>IF(details!CR29="","",details!CR29)</f>
        <v/>
      </c>
      <c r="EV29" s="607" t="str">
        <f>IF(details!CS29="","",details!CS29)</f>
        <v/>
      </c>
      <c r="EW29" s="606" t="str">
        <f>IF(details!CV29="","",details!CV29)</f>
        <v/>
      </c>
      <c r="EX29" s="607" t="str">
        <f>IF(details!CW29="","",details!CW29)</f>
        <v/>
      </c>
      <c r="EY29" s="611" t="str">
        <f t="shared" si="216"/>
        <v/>
      </c>
      <c r="EZ29" s="596" t="str">
        <f t="shared" si="217"/>
        <v/>
      </c>
      <c r="FA29" s="596" t="str">
        <f t="shared" si="218"/>
        <v/>
      </c>
      <c r="FB29" s="612" t="str">
        <f t="shared" si="102"/>
        <v/>
      </c>
      <c r="FC29" s="596" t="str">
        <f t="shared" si="219"/>
        <v/>
      </c>
      <c r="FD29" s="613" t="str">
        <f t="shared" si="220"/>
        <v/>
      </c>
      <c r="FE29" s="612" t="str">
        <f t="shared" si="103"/>
        <v/>
      </c>
      <c r="FF29" s="614" t="str">
        <f t="shared" si="221"/>
        <v/>
      </c>
      <c r="FG29" s="596" t="str">
        <f t="shared" si="104"/>
        <v/>
      </c>
      <c r="FH29" s="596" t="str">
        <f t="shared" si="105"/>
        <v/>
      </c>
      <c r="FI29" s="596" t="str">
        <f t="shared" si="106"/>
        <v/>
      </c>
      <c r="FJ29" s="596" t="str">
        <f t="shared" si="107"/>
        <v/>
      </c>
      <c r="FK29" s="596" t="str">
        <f t="shared" si="222"/>
        <v/>
      </c>
      <c r="FL29" s="615" t="str">
        <f t="shared" si="108"/>
        <v/>
      </c>
      <c r="FM29" s="614" t="str">
        <f t="shared" si="223"/>
        <v/>
      </c>
      <c r="FN29" s="596" t="str">
        <f t="shared" si="109"/>
        <v/>
      </c>
      <c r="FO29" s="596" t="str">
        <f t="shared" si="110"/>
        <v/>
      </c>
      <c r="FP29" s="596" t="str">
        <f t="shared" si="111"/>
        <v/>
      </c>
      <c r="FQ29" s="596" t="str">
        <f t="shared" si="112"/>
        <v/>
      </c>
      <c r="FR29" s="596" t="str">
        <f t="shared" si="224"/>
        <v/>
      </c>
      <c r="FS29" s="615" t="str">
        <f t="shared" si="113"/>
        <v/>
      </c>
      <c r="FT29" s="614" t="str">
        <f t="shared" si="225"/>
        <v/>
      </c>
      <c r="FU29" s="596" t="str">
        <f t="shared" si="114"/>
        <v/>
      </c>
      <c r="FV29" s="596" t="str">
        <f t="shared" si="115"/>
        <v/>
      </c>
      <c r="FW29" s="596" t="str">
        <f t="shared" si="116"/>
        <v/>
      </c>
      <c r="FX29" s="596" t="str">
        <f t="shared" si="117"/>
        <v/>
      </c>
      <c r="FY29" s="596" t="str">
        <f t="shared" si="226"/>
        <v/>
      </c>
      <c r="FZ29" s="615" t="str">
        <f t="shared" si="118"/>
        <v/>
      </c>
      <c r="GA29" s="596" t="str">
        <f t="shared" si="227"/>
        <v/>
      </c>
      <c r="GB29" s="596" t="str">
        <f t="shared" si="228"/>
        <v/>
      </c>
      <c r="GC29" s="177" t="str">
        <f t="shared" si="229"/>
        <v xml:space="preserve">    </v>
      </c>
      <c r="GD29" s="177" t="str">
        <f t="shared" si="230"/>
        <v xml:space="preserve">    </v>
      </c>
      <c r="GE29" s="177" t="str">
        <f t="shared" si="231"/>
        <v xml:space="preserve">    </v>
      </c>
      <c r="GF29" s="177" t="str">
        <f t="shared" si="232"/>
        <v xml:space="preserve">        </v>
      </c>
      <c r="GG29" s="177" t="str">
        <f t="shared" si="120"/>
        <v xml:space="preserve">    </v>
      </c>
      <c r="GH29" s="177" t="str">
        <f t="shared" si="233"/>
        <v/>
      </c>
      <c r="GI29" s="39" t="str">
        <f t="shared" si="121"/>
        <v/>
      </c>
      <c r="GJ29" s="41" t="str">
        <f t="shared" si="122"/>
        <v/>
      </c>
      <c r="GK29" s="188" t="str">
        <f t="shared" si="123"/>
        <v/>
      </c>
      <c r="GL29" s="165" t="str">
        <f t="shared" si="124"/>
        <v/>
      </c>
      <c r="GM29" s="434" t="str">
        <f t="shared" si="234"/>
        <v/>
      </c>
      <c r="GN29" s="177" t="str">
        <f>IF(OR(GH29="iwjd",GH29="iqu% ijh{kk"),'result subject-wise'!AR29,GH29)</f>
        <v/>
      </c>
      <c r="GO29" s="346" t="str">
        <f t="shared" si="125"/>
        <v/>
      </c>
      <c r="GP29" s="172" t="str">
        <f t="shared" si="126"/>
        <v/>
      </c>
      <c r="GQ29" s="620" t="str">
        <f t="shared" si="235"/>
        <v/>
      </c>
      <c r="GR29" s="189"/>
      <c r="GS29" s="344"/>
      <c r="GT29" s="351" t="str">
        <f>'full report'!V584</f>
        <v/>
      </c>
      <c r="GU29" s="164"/>
      <c r="GW29" s="1080" t="str">
        <f>A1</f>
        <v>jktdh; ckfydk mPp ek/;fed fo|ky;] fuEckgsMk</v>
      </c>
      <c r="GX29" s="1081"/>
      <c r="GY29" s="1081"/>
      <c r="GZ29" s="1081"/>
      <c r="HA29" s="1081"/>
      <c r="HB29" s="1081"/>
      <c r="HC29" s="1081"/>
      <c r="HD29" s="1081"/>
      <c r="HE29" s="1081"/>
      <c r="HF29" s="1081"/>
      <c r="HG29" s="1081"/>
      <c r="HH29" s="1081"/>
      <c r="HI29" s="1081"/>
      <c r="HJ29" s="1082"/>
    </row>
    <row r="30" spans="1:223" s="5" customFormat="1" ht="13" customHeight="1">
      <c r="A30" s="595">
        <f>IF(details!A30="","",details!A30)</f>
        <v>23</v>
      </c>
      <c r="B30" s="596" t="str">
        <f>IF(details!B30="","",details!B30)</f>
        <v/>
      </c>
      <c r="C30" s="596" t="str">
        <f>IF(details!C30="","",details!C30)</f>
        <v/>
      </c>
      <c r="D30" s="597" t="str">
        <f>IF(details!D30="","",details!D30)</f>
        <v/>
      </c>
      <c r="E30" s="596" t="str">
        <f>IF(details!E30="","",details!E30)</f>
        <v/>
      </c>
      <c r="F30" s="598" t="str">
        <f>IF(details!F30="","",details!F30)</f>
        <v/>
      </c>
      <c r="G30" s="302" t="str">
        <f>IF(details!G30="","",details!G30)</f>
        <v/>
      </c>
      <c r="H30" s="302" t="str">
        <f>IF(details!H30="","",details!H30)</f>
        <v/>
      </c>
      <c r="I30" s="302" t="str">
        <f>IF(details!I30="","",details!I30)</f>
        <v/>
      </c>
      <c r="J30" s="596" t="str">
        <f>IF(details!J30="","",details!J30)</f>
        <v/>
      </c>
      <c r="K30" s="596" t="str">
        <f>IF(details!K30="","",details!K30)</f>
        <v/>
      </c>
      <c r="L30" s="596" t="str">
        <f>IF(details!L30="","",details!L30)</f>
        <v/>
      </c>
      <c r="M30" s="601" t="str">
        <f t="shared" si="127"/>
        <v/>
      </c>
      <c r="N30" s="596" t="str">
        <f>IF(details!M30="","",details!M30)</f>
        <v/>
      </c>
      <c r="O30" s="601" t="str">
        <f t="shared" si="128"/>
        <v/>
      </c>
      <c r="P30" s="596" t="str">
        <f>IF(details!N30="","",details!N30)</f>
        <v/>
      </c>
      <c r="Q30" s="603" t="str">
        <f t="shared" si="129"/>
        <v/>
      </c>
      <c r="R30" s="599">
        <f t="shared" si="130"/>
        <v>0</v>
      </c>
      <c r="S30" s="599">
        <f t="shared" si="131"/>
        <v>0</v>
      </c>
      <c r="T30" s="600" t="str">
        <f t="shared" si="132"/>
        <v/>
      </c>
      <c r="U30" s="599" t="str">
        <f t="shared" si="133"/>
        <v/>
      </c>
      <c r="V30" s="599" t="str">
        <f t="shared" si="134"/>
        <v/>
      </c>
      <c r="W30" s="599" t="str">
        <f t="shared" si="135"/>
        <v/>
      </c>
      <c r="X30" s="596" t="str">
        <f>IF(details!O30="","",details!O30)</f>
        <v/>
      </c>
      <c r="Y30" s="596" t="str">
        <f>IF(details!P30="","",details!P30)</f>
        <v/>
      </c>
      <c r="Z30" s="596" t="str">
        <f>IF(details!Q30="","",details!Q30)</f>
        <v/>
      </c>
      <c r="AA30" s="601" t="str">
        <f t="shared" si="136"/>
        <v/>
      </c>
      <c r="AB30" s="596" t="str">
        <f>IF(details!R30="","",details!R30)</f>
        <v/>
      </c>
      <c r="AC30" s="601" t="str">
        <f t="shared" si="137"/>
        <v/>
      </c>
      <c r="AD30" s="596" t="str">
        <f>IF(details!S30="","",details!S30)</f>
        <v/>
      </c>
      <c r="AE30" s="603" t="str">
        <f t="shared" si="138"/>
        <v/>
      </c>
      <c r="AF30" s="599">
        <f t="shared" si="139"/>
        <v>0</v>
      </c>
      <c r="AG30" s="599">
        <f t="shared" si="140"/>
        <v>0</v>
      </c>
      <c r="AH30" s="600" t="str">
        <f t="shared" si="141"/>
        <v/>
      </c>
      <c r="AI30" s="599" t="str">
        <f t="shared" si="142"/>
        <v/>
      </c>
      <c r="AJ30" s="599" t="str">
        <f t="shared" si="143"/>
        <v/>
      </c>
      <c r="AK30" s="599" t="str">
        <f t="shared" si="50"/>
        <v/>
      </c>
      <c r="AL30" s="596" t="str">
        <f>IF(details!T30="","",details!T30)</f>
        <v/>
      </c>
      <c r="AM30" s="596" t="str">
        <f>IF(details!U30="","",details!U30)</f>
        <v/>
      </c>
      <c r="AN30" s="596" t="str">
        <f>IF(details!V30="","",details!V30)</f>
        <v/>
      </c>
      <c r="AO30" s="596" t="str">
        <f>IF(details!W30="","",details!W30)</f>
        <v/>
      </c>
      <c r="AP30" s="601" t="str">
        <f t="shared" si="144"/>
        <v/>
      </c>
      <c r="AQ30" s="596" t="str">
        <f>IF(details!X30="","",details!X30)</f>
        <v/>
      </c>
      <c r="AR30" s="596" t="str">
        <f>IF(details!Y30="","",details!Y30)</f>
        <v/>
      </c>
      <c r="AS30" s="601" t="str">
        <f t="shared" si="145"/>
        <v/>
      </c>
      <c r="AT30" s="601" t="str">
        <f t="shared" si="146"/>
        <v/>
      </c>
      <c r="AU30" s="601" t="str">
        <f t="shared" si="147"/>
        <v/>
      </c>
      <c r="AV30" s="596" t="str">
        <f>IF(details!Z30="","",details!Z30)</f>
        <v/>
      </c>
      <c r="AW30" s="596" t="str">
        <f>IF(details!AA30="","",details!AA30)</f>
        <v/>
      </c>
      <c r="AX30" s="601" t="str">
        <f t="shared" si="148"/>
        <v/>
      </c>
      <c r="AY30" s="601" t="str">
        <f t="shared" si="149"/>
        <v/>
      </c>
      <c r="AZ30" s="601" t="str">
        <f t="shared" si="150"/>
        <v/>
      </c>
      <c r="BA30" s="597" t="str">
        <f t="shared" si="151"/>
        <v/>
      </c>
      <c r="BB30" s="599">
        <f t="shared" si="152"/>
        <v>0</v>
      </c>
      <c r="BC30" s="600">
        <f t="shared" si="153"/>
        <v>0</v>
      </c>
      <c r="BD30" s="600" t="str">
        <f t="shared" si="154"/>
        <v/>
      </c>
      <c r="BE30" s="600" t="str">
        <f t="shared" si="155"/>
        <v/>
      </c>
      <c r="BF30" s="600" t="str">
        <f t="shared" si="156"/>
        <v/>
      </c>
      <c r="BG30" s="599" t="str">
        <f t="shared" si="157"/>
        <v/>
      </c>
      <c r="BH30" s="600" t="str">
        <f t="shared" si="158"/>
        <v/>
      </c>
      <c r="BI30" s="599" t="str">
        <f t="shared" si="159"/>
        <v/>
      </c>
      <c r="BJ30" s="596" t="str">
        <f>IF(details!AB30="","",details!AB30)</f>
        <v/>
      </c>
      <c r="BK30" s="596" t="str">
        <f>IF(details!AC30="","",details!AC30)</f>
        <v/>
      </c>
      <c r="BL30" s="596" t="str">
        <f>IF(details!AD30="","",details!AD30)</f>
        <v/>
      </c>
      <c r="BM30" s="596" t="str">
        <f>IF(details!AE30="","",details!AE30)</f>
        <v/>
      </c>
      <c r="BN30" s="601" t="str">
        <f t="shared" si="160"/>
        <v/>
      </c>
      <c r="BO30" s="596" t="str">
        <f>IF(details!AF30="","",details!AF30)</f>
        <v/>
      </c>
      <c r="BP30" s="596" t="str">
        <f>IF(details!AG30="","",details!AG30)</f>
        <v/>
      </c>
      <c r="BQ30" s="601" t="str">
        <f t="shared" si="161"/>
        <v/>
      </c>
      <c r="BR30" s="601" t="str">
        <f t="shared" si="162"/>
        <v/>
      </c>
      <c r="BS30" s="601" t="str">
        <f t="shared" si="163"/>
        <v/>
      </c>
      <c r="BT30" s="596" t="str">
        <f>IF(details!AH30="","",details!AH30)</f>
        <v/>
      </c>
      <c r="BU30" s="596" t="str">
        <f>IF(details!AI30="","",details!AI30)</f>
        <v/>
      </c>
      <c r="BV30" s="601" t="str">
        <f t="shared" si="164"/>
        <v/>
      </c>
      <c r="BW30" s="601" t="str">
        <f t="shared" si="165"/>
        <v/>
      </c>
      <c r="BX30" s="601" t="str">
        <f t="shared" si="166"/>
        <v/>
      </c>
      <c r="BY30" s="597" t="str">
        <f t="shared" si="167"/>
        <v/>
      </c>
      <c r="BZ30" s="599">
        <f t="shared" si="168"/>
        <v>0</v>
      </c>
      <c r="CA30" s="600">
        <f t="shared" si="169"/>
        <v>0</v>
      </c>
      <c r="CB30" s="600" t="str">
        <f t="shared" si="170"/>
        <v/>
      </c>
      <c r="CC30" s="600" t="str">
        <f t="shared" si="171"/>
        <v/>
      </c>
      <c r="CD30" s="600" t="str">
        <f t="shared" si="172"/>
        <v/>
      </c>
      <c r="CE30" s="599" t="str">
        <f t="shared" si="173"/>
        <v/>
      </c>
      <c r="CF30" s="600" t="str">
        <f t="shared" si="174"/>
        <v/>
      </c>
      <c r="CG30" s="599" t="str">
        <f t="shared" si="175"/>
        <v/>
      </c>
      <c r="CH30" s="596" t="str">
        <f>IF(details!AJ30="","",details!AJ30)</f>
        <v/>
      </c>
      <c r="CI30" s="596" t="str">
        <f>IF(details!AK30="","",details!AK30)</f>
        <v/>
      </c>
      <c r="CJ30" s="596" t="str">
        <f>IF(details!AL30="","",details!AL30)</f>
        <v/>
      </c>
      <c r="CK30" s="596" t="str">
        <f>IF(details!AM30="","",details!AM30)</f>
        <v/>
      </c>
      <c r="CL30" s="601" t="str">
        <f t="shared" si="176"/>
        <v/>
      </c>
      <c r="CM30" s="596" t="str">
        <f>IF(details!AN30="","",details!AN30)</f>
        <v/>
      </c>
      <c r="CN30" s="596" t="str">
        <f>IF(details!AO30="","",details!AO30)</f>
        <v/>
      </c>
      <c r="CO30" s="601" t="str">
        <f t="shared" si="177"/>
        <v/>
      </c>
      <c r="CP30" s="601" t="str">
        <f t="shared" si="178"/>
        <v/>
      </c>
      <c r="CQ30" s="601" t="str">
        <f t="shared" si="179"/>
        <v/>
      </c>
      <c r="CR30" s="596" t="str">
        <f>IF(details!AP30="","",details!AP30)</f>
        <v/>
      </c>
      <c r="CS30" s="596" t="str">
        <f>IF(details!AQ30="","",details!AQ30)</f>
        <v/>
      </c>
      <c r="CT30" s="601" t="str">
        <f t="shared" si="180"/>
        <v/>
      </c>
      <c r="CU30" s="601" t="str">
        <f t="shared" si="181"/>
        <v/>
      </c>
      <c r="CV30" s="601" t="str">
        <f t="shared" si="182"/>
        <v/>
      </c>
      <c r="CW30" s="597" t="str">
        <f t="shared" si="183"/>
        <v/>
      </c>
      <c r="CX30" s="599">
        <f t="shared" si="184"/>
        <v>0</v>
      </c>
      <c r="CY30" s="600">
        <f t="shared" si="185"/>
        <v>0</v>
      </c>
      <c r="CZ30" s="600" t="str">
        <f t="shared" si="186"/>
        <v/>
      </c>
      <c r="DA30" s="600" t="str">
        <f t="shared" si="187"/>
        <v/>
      </c>
      <c r="DB30" s="600" t="str">
        <f t="shared" si="188"/>
        <v/>
      </c>
      <c r="DC30" s="599" t="str">
        <f t="shared" si="189"/>
        <v/>
      </c>
      <c r="DD30" s="600" t="str">
        <f t="shared" si="190"/>
        <v/>
      </c>
      <c r="DE30" s="599" t="str">
        <f t="shared" si="191"/>
        <v/>
      </c>
      <c r="DF30" s="600">
        <f t="shared" si="192"/>
        <v>0</v>
      </c>
      <c r="DG30" s="596" t="str">
        <f>IF(details!AR30="","",details!AR30)</f>
        <v/>
      </c>
      <c r="DH30" s="596" t="str">
        <f>IF(details!AS30="","",details!AS30)</f>
        <v/>
      </c>
      <c r="DI30" s="596" t="str">
        <f>IF(details!AT30="","",details!AT30)</f>
        <v/>
      </c>
      <c r="DJ30" s="601" t="str">
        <f t="shared" si="193"/>
        <v/>
      </c>
      <c r="DK30" s="596" t="str">
        <f>IF(details!AU30="","",details!AU30)</f>
        <v/>
      </c>
      <c r="DL30" s="601" t="str">
        <f t="shared" si="194"/>
        <v/>
      </c>
      <c r="DM30" s="596" t="str">
        <f>IF(details!AV30="","",details!AV30)</f>
        <v/>
      </c>
      <c r="DN30" s="603" t="str">
        <f t="shared" si="195"/>
        <v/>
      </c>
      <c r="DO30" s="599">
        <f t="shared" si="196"/>
        <v>0</v>
      </c>
      <c r="DP30" s="599">
        <f t="shared" si="197"/>
        <v>0</v>
      </c>
      <c r="DQ30" s="600" t="str">
        <f t="shared" si="198"/>
        <v/>
      </c>
      <c r="DR30" s="599" t="str">
        <f t="shared" si="199"/>
        <v/>
      </c>
      <c r="DS30" s="599" t="str">
        <f t="shared" si="90"/>
        <v/>
      </c>
      <c r="DT30" s="596" t="str">
        <f>IF(details!AW30="","",details!AW30)</f>
        <v/>
      </c>
      <c r="DU30" s="596" t="str">
        <f>IF(details!AX30="","",details!AX30)</f>
        <v/>
      </c>
      <c r="DV30" s="596" t="str">
        <f>IF(details!AY30="","",details!AY30)</f>
        <v/>
      </c>
      <c r="DW30" s="603" t="str">
        <f t="shared" si="200"/>
        <v/>
      </c>
      <c r="DX30" s="599">
        <f t="shared" si="201"/>
        <v>0</v>
      </c>
      <c r="DY30" s="599">
        <f t="shared" si="202"/>
        <v>0</v>
      </c>
      <c r="DZ30" s="600" t="str">
        <f t="shared" si="203"/>
        <v/>
      </c>
      <c r="EA30" s="599" t="str">
        <f t="shared" si="204"/>
        <v/>
      </c>
      <c r="EB30" s="599" t="str">
        <f t="shared" si="91"/>
        <v/>
      </c>
      <c r="EC30" s="599" t="str">
        <f t="shared" si="205"/>
        <v/>
      </c>
      <c r="ED30" s="599" t="str">
        <f t="shared" si="206"/>
        <v/>
      </c>
      <c r="EE30" s="599" t="str">
        <f t="shared" si="207"/>
        <v/>
      </c>
      <c r="EF30" s="599" t="str">
        <f t="shared" si="208"/>
        <v/>
      </c>
      <c r="EG30" s="599" t="str">
        <f t="shared" si="209"/>
        <v/>
      </c>
      <c r="EH30" s="599">
        <f t="shared" si="210"/>
        <v>0</v>
      </c>
      <c r="EI30" s="599">
        <f t="shared" si="211"/>
        <v>0</v>
      </c>
      <c r="EJ30" s="599">
        <f t="shared" si="212"/>
        <v>0</v>
      </c>
      <c r="EK30" s="599">
        <f t="shared" si="213"/>
        <v>0</v>
      </c>
      <c r="EL30" s="599">
        <f t="shared" si="214"/>
        <v>0</v>
      </c>
      <c r="EM30" s="599" t="str">
        <f t="shared" si="215"/>
        <v/>
      </c>
      <c r="EN30" s="599" t="str">
        <f t="shared" si="101"/>
        <v/>
      </c>
      <c r="EO30" s="606" t="str">
        <f>IF(details!CF30="","",details!CF30)</f>
        <v/>
      </c>
      <c r="EP30" s="607" t="str">
        <f>IF(details!CG30="","",details!CG30)</f>
        <v/>
      </c>
      <c r="EQ30" s="606" t="str">
        <f>IF(details!CJ30="","",details!CJ30)</f>
        <v/>
      </c>
      <c r="ER30" s="607" t="str">
        <f>IF(details!CK30="","",details!CK30)</f>
        <v/>
      </c>
      <c r="ES30" s="606" t="str">
        <f>IF(details!CN30="","",details!CN30)</f>
        <v/>
      </c>
      <c r="ET30" s="607" t="str">
        <f>IF(details!CO30="","",details!CO30)</f>
        <v/>
      </c>
      <c r="EU30" s="606" t="str">
        <f>IF(details!CR30="","",details!CR30)</f>
        <v/>
      </c>
      <c r="EV30" s="607" t="str">
        <f>IF(details!CS30="","",details!CS30)</f>
        <v/>
      </c>
      <c r="EW30" s="606" t="str">
        <f>IF(details!CV30="","",details!CV30)</f>
        <v/>
      </c>
      <c r="EX30" s="607" t="str">
        <f>IF(details!CW30="","",details!CW30)</f>
        <v/>
      </c>
      <c r="EY30" s="611" t="str">
        <f t="shared" si="216"/>
        <v/>
      </c>
      <c r="EZ30" s="596" t="str">
        <f t="shared" si="217"/>
        <v/>
      </c>
      <c r="FA30" s="596" t="str">
        <f t="shared" si="218"/>
        <v/>
      </c>
      <c r="FB30" s="612" t="str">
        <f t="shared" si="102"/>
        <v/>
      </c>
      <c r="FC30" s="596" t="str">
        <f t="shared" si="219"/>
        <v/>
      </c>
      <c r="FD30" s="613" t="str">
        <f t="shared" si="220"/>
        <v/>
      </c>
      <c r="FE30" s="612" t="str">
        <f t="shared" si="103"/>
        <v/>
      </c>
      <c r="FF30" s="614" t="str">
        <f t="shared" si="221"/>
        <v/>
      </c>
      <c r="FG30" s="596" t="str">
        <f t="shared" si="104"/>
        <v/>
      </c>
      <c r="FH30" s="596" t="str">
        <f t="shared" si="105"/>
        <v/>
      </c>
      <c r="FI30" s="596" t="str">
        <f t="shared" si="106"/>
        <v/>
      </c>
      <c r="FJ30" s="596" t="str">
        <f t="shared" si="107"/>
        <v/>
      </c>
      <c r="FK30" s="596" t="str">
        <f t="shared" si="222"/>
        <v/>
      </c>
      <c r="FL30" s="615" t="str">
        <f t="shared" si="108"/>
        <v/>
      </c>
      <c r="FM30" s="614" t="str">
        <f t="shared" si="223"/>
        <v/>
      </c>
      <c r="FN30" s="596" t="str">
        <f t="shared" si="109"/>
        <v/>
      </c>
      <c r="FO30" s="596" t="str">
        <f t="shared" si="110"/>
        <v/>
      </c>
      <c r="FP30" s="596" t="str">
        <f t="shared" si="111"/>
        <v/>
      </c>
      <c r="FQ30" s="596" t="str">
        <f t="shared" si="112"/>
        <v/>
      </c>
      <c r="FR30" s="596" t="str">
        <f t="shared" si="224"/>
        <v/>
      </c>
      <c r="FS30" s="615" t="str">
        <f t="shared" si="113"/>
        <v/>
      </c>
      <c r="FT30" s="614" t="str">
        <f t="shared" si="225"/>
        <v/>
      </c>
      <c r="FU30" s="596" t="str">
        <f t="shared" si="114"/>
        <v/>
      </c>
      <c r="FV30" s="596" t="str">
        <f t="shared" si="115"/>
        <v/>
      </c>
      <c r="FW30" s="596" t="str">
        <f t="shared" si="116"/>
        <v/>
      </c>
      <c r="FX30" s="596" t="str">
        <f t="shared" si="117"/>
        <v/>
      </c>
      <c r="FY30" s="596" t="str">
        <f t="shared" si="226"/>
        <v/>
      </c>
      <c r="FZ30" s="615" t="str">
        <f t="shared" si="118"/>
        <v/>
      </c>
      <c r="GA30" s="596" t="str">
        <f t="shared" si="227"/>
        <v/>
      </c>
      <c r="GB30" s="596" t="str">
        <f t="shared" si="228"/>
        <v/>
      </c>
      <c r="GC30" s="177" t="str">
        <f t="shared" si="229"/>
        <v xml:space="preserve">    </v>
      </c>
      <c r="GD30" s="177" t="str">
        <f t="shared" si="230"/>
        <v xml:space="preserve">    </v>
      </c>
      <c r="GE30" s="177" t="str">
        <f t="shared" si="231"/>
        <v xml:space="preserve">    </v>
      </c>
      <c r="GF30" s="177" t="str">
        <f t="shared" si="232"/>
        <v xml:space="preserve">        </v>
      </c>
      <c r="GG30" s="177" t="str">
        <f t="shared" si="120"/>
        <v xml:space="preserve">    </v>
      </c>
      <c r="GH30" s="177" t="str">
        <f t="shared" si="233"/>
        <v/>
      </c>
      <c r="GI30" s="39" t="str">
        <f t="shared" si="121"/>
        <v/>
      </c>
      <c r="GJ30" s="41" t="str">
        <f t="shared" si="122"/>
        <v/>
      </c>
      <c r="GK30" s="188" t="str">
        <f t="shared" si="123"/>
        <v/>
      </c>
      <c r="GL30" s="165" t="str">
        <f t="shared" si="124"/>
        <v/>
      </c>
      <c r="GM30" s="434" t="str">
        <f t="shared" si="234"/>
        <v/>
      </c>
      <c r="GN30" s="177" t="str">
        <f>IF(OR(GH30="iwjd",GH30="iqu% ijh{kk"),'result subject-wise'!AR30,GH30)</f>
        <v/>
      </c>
      <c r="GO30" s="346" t="str">
        <f t="shared" si="125"/>
        <v/>
      </c>
      <c r="GP30" s="172" t="str">
        <f t="shared" si="126"/>
        <v/>
      </c>
      <c r="GQ30" s="620" t="str">
        <f t="shared" si="235"/>
        <v/>
      </c>
      <c r="GR30" s="189"/>
      <c r="GS30" s="344"/>
      <c r="GT30" s="351" t="str">
        <f>'full report'!V611</f>
        <v/>
      </c>
      <c r="GU30" s="164"/>
      <c r="GW30" s="1083"/>
      <c r="GX30" s="951"/>
      <c r="GY30" s="951"/>
      <c r="GZ30" s="951"/>
      <c r="HA30" s="951"/>
      <c r="HB30" s="951"/>
      <c r="HC30" s="951"/>
      <c r="HD30" s="951"/>
      <c r="HE30" s="951"/>
      <c r="HF30" s="951"/>
      <c r="HG30" s="951"/>
      <c r="HH30" s="951"/>
      <c r="HI30" s="951"/>
      <c r="HJ30" s="1084"/>
    </row>
    <row r="31" spans="1:223" s="5" customFormat="1" ht="13" customHeight="1">
      <c r="A31" s="595">
        <f>IF(details!A31="","",details!A31)</f>
        <v>24</v>
      </c>
      <c r="B31" s="596" t="str">
        <f>IF(details!B31="","",details!B31)</f>
        <v/>
      </c>
      <c r="C31" s="596" t="str">
        <f>IF(details!C31="","",details!C31)</f>
        <v/>
      </c>
      <c r="D31" s="597" t="str">
        <f>IF(details!D31="","",details!D31)</f>
        <v/>
      </c>
      <c r="E31" s="596" t="str">
        <f>IF(details!E31="","",details!E31)</f>
        <v/>
      </c>
      <c r="F31" s="598" t="str">
        <f>IF(details!F31="","",details!F31)</f>
        <v/>
      </c>
      <c r="G31" s="302" t="str">
        <f>IF(details!G31="","",details!G31)</f>
        <v/>
      </c>
      <c r="H31" s="302" t="str">
        <f>IF(details!H31="","",details!H31)</f>
        <v/>
      </c>
      <c r="I31" s="302" t="str">
        <f>IF(details!I31="","",details!I31)</f>
        <v/>
      </c>
      <c r="J31" s="596" t="str">
        <f>IF(details!J31="","",details!J31)</f>
        <v/>
      </c>
      <c r="K31" s="596" t="str">
        <f>IF(details!K31="","",details!K31)</f>
        <v/>
      </c>
      <c r="L31" s="596" t="str">
        <f>IF(details!L31="","",details!L31)</f>
        <v/>
      </c>
      <c r="M31" s="601" t="str">
        <f t="shared" si="127"/>
        <v/>
      </c>
      <c r="N31" s="596" t="str">
        <f>IF(details!M31="","",details!M31)</f>
        <v/>
      </c>
      <c r="O31" s="601" t="str">
        <f t="shared" si="128"/>
        <v/>
      </c>
      <c r="P31" s="596" t="str">
        <f>IF(details!N31="","",details!N31)</f>
        <v/>
      </c>
      <c r="Q31" s="603" t="str">
        <f t="shared" si="129"/>
        <v/>
      </c>
      <c r="R31" s="599">
        <f t="shared" si="130"/>
        <v>0</v>
      </c>
      <c r="S31" s="599">
        <f t="shared" si="131"/>
        <v>0</v>
      </c>
      <c r="T31" s="600" t="str">
        <f t="shared" si="132"/>
        <v/>
      </c>
      <c r="U31" s="599" t="str">
        <f t="shared" si="133"/>
        <v/>
      </c>
      <c r="V31" s="599" t="str">
        <f t="shared" si="134"/>
        <v/>
      </c>
      <c r="W31" s="599" t="str">
        <f t="shared" si="135"/>
        <v/>
      </c>
      <c r="X31" s="596" t="str">
        <f>IF(details!O31="","",details!O31)</f>
        <v/>
      </c>
      <c r="Y31" s="596" t="str">
        <f>IF(details!P31="","",details!P31)</f>
        <v/>
      </c>
      <c r="Z31" s="596" t="str">
        <f>IF(details!Q31="","",details!Q31)</f>
        <v/>
      </c>
      <c r="AA31" s="601" t="str">
        <f t="shared" si="136"/>
        <v/>
      </c>
      <c r="AB31" s="596" t="str">
        <f>IF(details!R31="","",details!R31)</f>
        <v/>
      </c>
      <c r="AC31" s="601" t="str">
        <f t="shared" si="137"/>
        <v/>
      </c>
      <c r="AD31" s="596" t="str">
        <f>IF(details!S31="","",details!S31)</f>
        <v/>
      </c>
      <c r="AE31" s="603" t="str">
        <f t="shared" si="138"/>
        <v/>
      </c>
      <c r="AF31" s="599">
        <f t="shared" si="139"/>
        <v>0</v>
      </c>
      <c r="AG31" s="599">
        <f t="shared" si="140"/>
        <v>0</v>
      </c>
      <c r="AH31" s="600" t="str">
        <f t="shared" si="141"/>
        <v/>
      </c>
      <c r="AI31" s="599" t="str">
        <f t="shared" si="142"/>
        <v/>
      </c>
      <c r="AJ31" s="599" t="str">
        <f t="shared" si="143"/>
        <v/>
      </c>
      <c r="AK31" s="599" t="str">
        <f t="shared" si="50"/>
        <v/>
      </c>
      <c r="AL31" s="596" t="str">
        <f>IF(details!T31="","",details!T31)</f>
        <v/>
      </c>
      <c r="AM31" s="596" t="str">
        <f>IF(details!U31="","",details!U31)</f>
        <v/>
      </c>
      <c r="AN31" s="596" t="str">
        <f>IF(details!V31="","",details!V31)</f>
        <v/>
      </c>
      <c r="AO31" s="596" t="str">
        <f>IF(details!W31="","",details!W31)</f>
        <v/>
      </c>
      <c r="AP31" s="601" t="str">
        <f t="shared" si="144"/>
        <v/>
      </c>
      <c r="AQ31" s="596" t="str">
        <f>IF(details!X31="","",details!X31)</f>
        <v/>
      </c>
      <c r="AR31" s="596" t="str">
        <f>IF(details!Y31="","",details!Y31)</f>
        <v/>
      </c>
      <c r="AS31" s="601" t="str">
        <f t="shared" si="145"/>
        <v/>
      </c>
      <c r="AT31" s="601" t="str">
        <f t="shared" si="146"/>
        <v/>
      </c>
      <c r="AU31" s="601" t="str">
        <f t="shared" si="147"/>
        <v/>
      </c>
      <c r="AV31" s="596" t="str">
        <f>IF(details!Z31="","",details!Z31)</f>
        <v/>
      </c>
      <c r="AW31" s="596" t="str">
        <f>IF(details!AA31="","",details!AA31)</f>
        <v/>
      </c>
      <c r="AX31" s="601" t="str">
        <f t="shared" si="148"/>
        <v/>
      </c>
      <c r="AY31" s="601" t="str">
        <f t="shared" si="149"/>
        <v/>
      </c>
      <c r="AZ31" s="601" t="str">
        <f t="shared" si="150"/>
        <v/>
      </c>
      <c r="BA31" s="597" t="str">
        <f t="shared" si="151"/>
        <v/>
      </c>
      <c r="BB31" s="599">
        <f t="shared" si="152"/>
        <v>0</v>
      </c>
      <c r="BC31" s="600">
        <f t="shared" si="153"/>
        <v>0</v>
      </c>
      <c r="BD31" s="600" t="str">
        <f t="shared" si="154"/>
        <v/>
      </c>
      <c r="BE31" s="600" t="str">
        <f t="shared" si="155"/>
        <v/>
      </c>
      <c r="BF31" s="600" t="str">
        <f t="shared" si="156"/>
        <v/>
      </c>
      <c r="BG31" s="599" t="str">
        <f t="shared" si="157"/>
        <v/>
      </c>
      <c r="BH31" s="600" t="str">
        <f t="shared" si="158"/>
        <v/>
      </c>
      <c r="BI31" s="599" t="str">
        <f t="shared" si="159"/>
        <v/>
      </c>
      <c r="BJ31" s="596" t="str">
        <f>IF(details!AB31="","",details!AB31)</f>
        <v/>
      </c>
      <c r="BK31" s="596" t="str">
        <f>IF(details!AC31="","",details!AC31)</f>
        <v/>
      </c>
      <c r="BL31" s="596" t="str">
        <f>IF(details!AD31="","",details!AD31)</f>
        <v/>
      </c>
      <c r="BM31" s="596" t="str">
        <f>IF(details!AE31="","",details!AE31)</f>
        <v/>
      </c>
      <c r="BN31" s="601" t="str">
        <f t="shared" si="160"/>
        <v/>
      </c>
      <c r="BO31" s="596" t="str">
        <f>IF(details!AF31="","",details!AF31)</f>
        <v/>
      </c>
      <c r="BP31" s="596" t="str">
        <f>IF(details!AG31="","",details!AG31)</f>
        <v/>
      </c>
      <c r="BQ31" s="601" t="str">
        <f t="shared" si="161"/>
        <v/>
      </c>
      <c r="BR31" s="601" t="str">
        <f t="shared" si="162"/>
        <v/>
      </c>
      <c r="BS31" s="601" t="str">
        <f t="shared" si="163"/>
        <v/>
      </c>
      <c r="BT31" s="596" t="str">
        <f>IF(details!AH31="","",details!AH31)</f>
        <v/>
      </c>
      <c r="BU31" s="596" t="str">
        <f>IF(details!AI31="","",details!AI31)</f>
        <v/>
      </c>
      <c r="BV31" s="601" t="str">
        <f t="shared" si="164"/>
        <v/>
      </c>
      <c r="BW31" s="601" t="str">
        <f t="shared" si="165"/>
        <v/>
      </c>
      <c r="BX31" s="601" t="str">
        <f t="shared" si="166"/>
        <v/>
      </c>
      <c r="BY31" s="597" t="str">
        <f t="shared" si="167"/>
        <v/>
      </c>
      <c r="BZ31" s="599">
        <f t="shared" si="168"/>
        <v>0</v>
      </c>
      <c r="CA31" s="600">
        <f t="shared" si="169"/>
        <v>0</v>
      </c>
      <c r="CB31" s="600" t="str">
        <f t="shared" si="170"/>
        <v/>
      </c>
      <c r="CC31" s="600" t="str">
        <f t="shared" si="171"/>
        <v/>
      </c>
      <c r="CD31" s="600" t="str">
        <f t="shared" si="172"/>
        <v/>
      </c>
      <c r="CE31" s="599" t="str">
        <f t="shared" si="173"/>
        <v/>
      </c>
      <c r="CF31" s="600" t="str">
        <f t="shared" si="174"/>
        <v/>
      </c>
      <c r="CG31" s="599" t="str">
        <f t="shared" si="175"/>
        <v/>
      </c>
      <c r="CH31" s="596" t="str">
        <f>IF(details!AJ31="","",details!AJ31)</f>
        <v/>
      </c>
      <c r="CI31" s="596" t="str">
        <f>IF(details!AK31="","",details!AK31)</f>
        <v/>
      </c>
      <c r="CJ31" s="596" t="str">
        <f>IF(details!AL31="","",details!AL31)</f>
        <v/>
      </c>
      <c r="CK31" s="596" t="str">
        <f>IF(details!AM31="","",details!AM31)</f>
        <v/>
      </c>
      <c r="CL31" s="601" t="str">
        <f t="shared" si="176"/>
        <v/>
      </c>
      <c r="CM31" s="596" t="str">
        <f>IF(details!AN31="","",details!AN31)</f>
        <v/>
      </c>
      <c r="CN31" s="596" t="str">
        <f>IF(details!AO31="","",details!AO31)</f>
        <v/>
      </c>
      <c r="CO31" s="601" t="str">
        <f t="shared" si="177"/>
        <v/>
      </c>
      <c r="CP31" s="601" t="str">
        <f t="shared" si="178"/>
        <v/>
      </c>
      <c r="CQ31" s="601" t="str">
        <f t="shared" si="179"/>
        <v/>
      </c>
      <c r="CR31" s="596" t="str">
        <f>IF(details!AP31="","",details!AP31)</f>
        <v/>
      </c>
      <c r="CS31" s="596" t="str">
        <f>IF(details!AQ31="","",details!AQ31)</f>
        <v/>
      </c>
      <c r="CT31" s="601" t="str">
        <f t="shared" si="180"/>
        <v/>
      </c>
      <c r="CU31" s="601" t="str">
        <f t="shared" si="181"/>
        <v/>
      </c>
      <c r="CV31" s="601" t="str">
        <f t="shared" si="182"/>
        <v/>
      </c>
      <c r="CW31" s="597" t="str">
        <f t="shared" si="183"/>
        <v/>
      </c>
      <c r="CX31" s="599">
        <f t="shared" si="184"/>
        <v>0</v>
      </c>
      <c r="CY31" s="600">
        <f t="shared" si="185"/>
        <v>0</v>
      </c>
      <c r="CZ31" s="600" t="str">
        <f t="shared" si="186"/>
        <v/>
      </c>
      <c r="DA31" s="600" t="str">
        <f t="shared" si="187"/>
        <v/>
      </c>
      <c r="DB31" s="600" t="str">
        <f t="shared" si="188"/>
        <v/>
      </c>
      <c r="DC31" s="599" t="str">
        <f t="shared" si="189"/>
        <v/>
      </c>
      <c r="DD31" s="600" t="str">
        <f t="shared" si="190"/>
        <v/>
      </c>
      <c r="DE31" s="599" t="str">
        <f t="shared" si="191"/>
        <v/>
      </c>
      <c r="DF31" s="600">
        <f t="shared" si="192"/>
        <v>0</v>
      </c>
      <c r="DG31" s="596" t="str">
        <f>IF(details!AR31="","",details!AR31)</f>
        <v/>
      </c>
      <c r="DH31" s="596" t="str">
        <f>IF(details!AS31="","",details!AS31)</f>
        <v/>
      </c>
      <c r="DI31" s="596" t="str">
        <f>IF(details!AT31="","",details!AT31)</f>
        <v/>
      </c>
      <c r="DJ31" s="601" t="str">
        <f t="shared" si="193"/>
        <v/>
      </c>
      <c r="DK31" s="596" t="str">
        <f>IF(details!AU31="","",details!AU31)</f>
        <v/>
      </c>
      <c r="DL31" s="601" t="str">
        <f t="shared" si="194"/>
        <v/>
      </c>
      <c r="DM31" s="596" t="str">
        <f>IF(details!AV31="","",details!AV31)</f>
        <v/>
      </c>
      <c r="DN31" s="603" t="str">
        <f t="shared" si="195"/>
        <v/>
      </c>
      <c r="DO31" s="599">
        <f t="shared" si="196"/>
        <v>0</v>
      </c>
      <c r="DP31" s="599">
        <f t="shared" si="197"/>
        <v>0</v>
      </c>
      <c r="DQ31" s="600" t="str">
        <f t="shared" si="198"/>
        <v/>
      </c>
      <c r="DR31" s="599" t="str">
        <f t="shared" si="199"/>
        <v/>
      </c>
      <c r="DS31" s="599" t="str">
        <f t="shared" si="90"/>
        <v/>
      </c>
      <c r="DT31" s="596" t="str">
        <f>IF(details!AW31="","",details!AW31)</f>
        <v/>
      </c>
      <c r="DU31" s="596" t="str">
        <f>IF(details!AX31="","",details!AX31)</f>
        <v/>
      </c>
      <c r="DV31" s="596" t="str">
        <f>IF(details!AY31="","",details!AY31)</f>
        <v/>
      </c>
      <c r="DW31" s="603" t="str">
        <f t="shared" si="200"/>
        <v/>
      </c>
      <c r="DX31" s="599">
        <f t="shared" si="201"/>
        <v>0</v>
      </c>
      <c r="DY31" s="599">
        <f t="shared" si="202"/>
        <v>0</v>
      </c>
      <c r="DZ31" s="600" t="str">
        <f t="shared" si="203"/>
        <v/>
      </c>
      <c r="EA31" s="599" t="str">
        <f t="shared" si="204"/>
        <v/>
      </c>
      <c r="EB31" s="599" t="str">
        <f t="shared" si="91"/>
        <v/>
      </c>
      <c r="EC31" s="599" t="str">
        <f t="shared" si="205"/>
        <v/>
      </c>
      <c r="ED31" s="599" t="str">
        <f t="shared" si="206"/>
        <v/>
      </c>
      <c r="EE31" s="599" t="str">
        <f t="shared" si="207"/>
        <v/>
      </c>
      <c r="EF31" s="599" t="str">
        <f t="shared" si="208"/>
        <v/>
      </c>
      <c r="EG31" s="599" t="str">
        <f t="shared" si="209"/>
        <v/>
      </c>
      <c r="EH31" s="599">
        <f t="shared" si="210"/>
        <v>0</v>
      </c>
      <c r="EI31" s="599">
        <f t="shared" si="211"/>
        <v>0</v>
      </c>
      <c r="EJ31" s="599">
        <f t="shared" si="212"/>
        <v>0</v>
      </c>
      <c r="EK31" s="599">
        <f t="shared" si="213"/>
        <v>0</v>
      </c>
      <c r="EL31" s="599">
        <f t="shared" si="214"/>
        <v>0</v>
      </c>
      <c r="EM31" s="599" t="str">
        <f t="shared" si="215"/>
        <v/>
      </c>
      <c r="EN31" s="599" t="str">
        <f t="shared" si="101"/>
        <v/>
      </c>
      <c r="EO31" s="606" t="str">
        <f>IF(details!CF31="","",details!CF31)</f>
        <v/>
      </c>
      <c r="EP31" s="607" t="str">
        <f>IF(details!CG31="","",details!CG31)</f>
        <v/>
      </c>
      <c r="EQ31" s="606" t="str">
        <f>IF(details!CJ31="","",details!CJ31)</f>
        <v/>
      </c>
      <c r="ER31" s="607" t="str">
        <f>IF(details!CK31="","",details!CK31)</f>
        <v/>
      </c>
      <c r="ES31" s="606" t="str">
        <f>IF(details!CN31="","",details!CN31)</f>
        <v/>
      </c>
      <c r="ET31" s="607" t="str">
        <f>IF(details!CO31="","",details!CO31)</f>
        <v/>
      </c>
      <c r="EU31" s="606" t="str">
        <f>IF(details!CR31="","",details!CR31)</f>
        <v/>
      </c>
      <c r="EV31" s="607" t="str">
        <f>IF(details!CS31="","",details!CS31)</f>
        <v/>
      </c>
      <c r="EW31" s="606" t="str">
        <f>IF(details!CV31="","",details!CV31)</f>
        <v/>
      </c>
      <c r="EX31" s="607" t="str">
        <f>IF(details!CW31="","",details!CW31)</f>
        <v/>
      </c>
      <c r="EY31" s="611" t="str">
        <f t="shared" si="216"/>
        <v/>
      </c>
      <c r="EZ31" s="596" t="str">
        <f t="shared" si="217"/>
        <v/>
      </c>
      <c r="FA31" s="596" t="str">
        <f t="shared" si="218"/>
        <v/>
      </c>
      <c r="FB31" s="612" t="str">
        <f t="shared" si="102"/>
        <v/>
      </c>
      <c r="FC31" s="596" t="str">
        <f t="shared" si="219"/>
        <v/>
      </c>
      <c r="FD31" s="613" t="str">
        <f t="shared" si="220"/>
        <v/>
      </c>
      <c r="FE31" s="612" t="str">
        <f t="shared" si="103"/>
        <v/>
      </c>
      <c r="FF31" s="614" t="str">
        <f t="shared" si="221"/>
        <v/>
      </c>
      <c r="FG31" s="596" t="str">
        <f t="shared" si="104"/>
        <v/>
      </c>
      <c r="FH31" s="596" t="str">
        <f t="shared" si="105"/>
        <v/>
      </c>
      <c r="FI31" s="596" t="str">
        <f t="shared" si="106"/>
        <v/>
      </c>
      <c r="FJ31" s="596" t="str">
        <f t="shared" si="107"/>
        <v/>
      </c>
      <c r="FK31" s="596" t="str">
        <f t="shared" si="222"/>
        <v/>
      </c>
      <c r="FL31" s="615" t="str">
        <f t="shared" si="108"/>
        <v/>
      </c>
      <c r="FM31" s="614" t="str">
        <f t="shared" si="223"/>
        <v/>
      </c>
      <c r="FN31" s="596" t="str">
        <f t="shared" si="109"/>
        <v/>
      </c>
      <c r="FO31" s="596" t="str">
        <f t="shared" si="110"/>
        <v/>
      </c>
      <c r="FP31" s="596" t="str">
        <f t="shared" si="111"/>
        <v/>
      </c>
      <c r="FQ31" s="596" t="str">
        <f t="shared" si="112"/>
        <v/>
      </c>
      <c r="FR31" s="596" t="str">
        <f t="shared" si="224"/>
        <v/>
      </c>
      <c r="FS31" s="615" t="str">
        <f t="shared" si="113"/>
        <v/>
      </c>
      <c r="FT31" s="614" t="str">
        <f t="shared" si="225"/>
        <v/>
      </c>
      <c r="FU31" s="596" t="str">
        <f t="shared" si="114"/>
        <v/>
      </c>
      <c r="FV31" s="596" t="str">
        <f t="shared" si="115"/>
        <v/>
      </c>
      <c r="FW31" s="596" t="str">
        <f t="shared" si="116"/>
        <v/>
      </c>
      <c r="FX31" s="596" t="str">
        <f t="shared" si="117"/>
        <v/>
      </c>
      <c r="FY31" s="596" t="str">
        <f t="shared" si="226"/>
        <v/>
      </c>
      <c r="FZ31" s="615" t="str">
        <f t="shared" si="118"/>
        <v/>
      </c>
      <c r="GA31" s="596" t="str">
        <f t="shared" si="227"/>
        <v/>
      </c>
      <c r="GB31" s="596" t="str">
        <f t="shared" si="228"/>
        <v/>
      </c>
      <c r="GC31" s="177" t="str">
        <f t="shared" si="229"/>
        <v xml:space="preserve">    </v>
      </c>
      <c r="GD31" s="177" t="str">
        <f t="shared" si="230"/>
        <v xml:space="preserve">    </v>
      </c>
      <c r="GE31" s="177" t="str">
        <f t="shared" si="231"/>
        <v xml:space="preserve">    </v>
      </c>
      <c r="GF31" s="177" t="str">
        <f t="shared" si="232"/>
        <v xml:space="preserve">        </v>
      </c>
      <c r="GG31" s="177" t="str">
        <f t="shared" si="120"/>
        <v xml:space="preserve">    </v>
      </c>
      <c r="GH31" s="177" t="str">
        <f t="shared" si="233"/>
        <v/>
      </c>
      <c r="GI31" s="39" t="str">
        <f t="shared" si="121"/>
        <v/>
      </c>
      <c r="GJ31" s="41" t="str">
        <f t="shared" si="122"/>
        <v/>
      </c>
      <c r="GK31" s="188" t="str">
        <f t="shared" si="123"/>
        <v/>
      </c>
      <c r="GL31" s="165" t="str">
        <f t="shared" si="124"/>
        <v/>
      </c>
      <c r="GM31" s="434" t="str">
        <f t="shared" si="234"/>
        <v/>
      </c>
      <c r="GN31" s="177" t="str">
        <f>IF(OR(GH31="iwjd",GH31="iqu% ijh{kk"),'result subject-wise'!AR31,GH31)</f>
        <v/>
      </c>
      <c r="GO31" s="346" t="str">
        <f t="shared" si="125"/>
        <v/>
      </c>
      <c r="GP31" s="172" t="str">
        <f t="shared" si="126"/>
        <v/>
      </c>
      <c r="GQ31" s="620" t="str">
        <f t="shared" si="235"/>
        <v/>
      </c>
      <c r="GR31" s="189"/>
      <c r="GS31" s="344"/>
      <c r="GT31" s="351" t="str">
        <f>'full report'!V638</f>
        <v/>
      </c>
      <c r="GU31" s="164"/>
      <c r="GW31" s="1088" t="str">
        <f>'result aggregate'!V109</f>
        <v>tkfrokj ifj.kke</v>
      </c>
      <c r="GX31" s="1087"/>
      <c r="GY31" s="1087"/>
      <c r="GZ31" s="1087"/>
      <c r="HA31" s="1087"/>
      <c r="HB31" s="1087" t="s">
        <v>63</v>
      </c>
      <c r="HC31" s="1087"/>
      <c r="HD31" s="1047" t="str">
        <f>A3</f>
        <v>11 'A'</v>
      </c>
      <c r="HE31" s="1047"/>
      <c r="HF31" s="535"/>
      <c r="HG31" s="1087" t="s">
        <v>135</v>
      </c>
      <c r="HH31" s="1087"/>
      <c r="HI31" s="1047" t="str">
        <f>F3</f>
        <v>2015-16</v>
      </c>
      <c r="HJ31" s="1048"/>
    </row>
    <row r="32" spans="1:223" s="5" customFormat="1" ht="13" customHeight="1">
      <c r="A32" s="595">
        <f>IF(details!A32="","",details!A32)</f>
        <v>25</v>
      </c>
      <c r="B32" s="596" t="str">
        <f>IF(details!B32="","",details!B32)</f>
        <v/>
      </c>
      <c r="C32" s="596" t="str">
        <f>IF(details!C32="","",details!C32)</f>
        <v/>
      </c>
      <c r="D32" s="597" t="str">
        <f>IF(details!D32="","",details!D32)</f>
        <v/>
      </c>
      <c r="E32" s="596" t="str">
        <f>IF(details!E32="","",details!E32)</f>
        <v/>
      </c>
      <c r="F32" s="598" t="str">
        <f>IF(details!F32="","",details!F32)</f>
        <v/>
      </c>
      <c r="G32" s="302" t="str">
        <f>IF(details!G32="","",details!G32)</f>
        <v/>
      </c>
      <c r="H32" s="302" t="str">
        <f>IF(details!H32="","",details!H32)</f>
        <v/>
      </c>
      <c r="I32" s="302" t="str">
        <f>IF(details!I32="","",details!I32)</f>
        <v/>
      </c>
      <c r="J32" s="596" t="str">
        <f>IF(details!J32="","",details!J32)</f>
        <v/>
      </c>
      <c r="K32" s="596" t="str">
        <f>IF(details!K32="","",details!K32)</f>
        <v/>
      </c>
      <c r="L32" s="596" t="str">
        <f>IF(details!L32="","",details!L32)</f>
        <v/>
      </c>
      <c r="M32" s="601" t="str">
        <f t="shared" si="127"/>
        <v/>
      </c>
      <c r="N32" s="596" t="str">
        <f>IF(details!M32="","",details!M32)</f>
        <v/>
      </c>
      <c r="O32" s="601" t="str">
        <f t="shared" si="128"/>
        <v/>
      </c>
      <c r="P32" s="596" t="str">
        <f>IF(details!N32="","",details!N32)</f>
        <v/>
      </c>
      <c r="Q32" s="603" t="str">
        <f t="shared" si="129"/>
        <v/>
      </c>
      <c r="R32" s="599">
        <f t="shared" si="130"/>
        <v>0</v>
      </c>
      <c r="S32" s="599">
        <f t="shared" si="131"/>
        <v>0</v>
      </c>
      <c r="T32" s="600" t="str">
        <f t="shared" si="132"/>
        <v/>
      </c>
      <c r="U32" s="599" t="str">
        <f t="shared" si="133"/>
        <v/>
      </c>
      <c r="V32" s="599" t="str">
        <f t="shared" si="134"/>
        <v/>
      </c>
      <c r="W32" s="599" t="str">
        <f t="shared" si="135"/>
        <v/>
      </c>
      <c r="X32" s="596" t="str">
        <f>IF(details!O32="","",details!O32)</f>
        <v/>
      </c>
      <c r="Y32" s="596" t="str">
        <f>IF(details!P32="","",details!P32)</f>
        <v/>
      </c>
      <c r="Z32" s="596" t="str">
        <f>IF(details!Q32="","",details!Q32)</f>
        <v/>
      </c>
      <c r="AA32" s="601" t="str">
        <f t="shared" si="136"/>
        <v/>
      </c>
      <c r="AB32" s="596" t="str">
        <f>IF(details!R32="","",details!R32)</f>
        <v/>
      </c>
      <c r="AC32" s="601" t="str">
        <f t="shared" si="137"/>
        <v/>
      </c>
      <c r="AD32" s="596" t="str">
        <f>IF(details!S32="","",details!S32)</f>
        <v/>
      </c>
      <c r="AE32" s="603" t="str">
        <f t="shared" si="138"/>
        <v/>
      </c>
      <c r="AF32" s="599">
        <f t="shared" si="139"/>
        <v>0</v>
      </c>
      <c r="AG32" s="599">
        <f t="shared" si="140"/>
        <v>0</v>
      </c>
      <c r="AH32" s="600" t="str">
        <f t="shared" si="141"/>
        <v/>
      </c>
      <c r="AI32" s="599" t="str">
        <f t="shared" si="142"/>
        <v/>
      </c>
      <c r="AJ32" s="599" t="str">
        <f t="shared" si="143"/>
        <v/>
      </c>
      <c r="AK32" s="599" t="str">
        <f t="shared" si="50"/>
        <v/>
      </c>
      <c r="AL32" s="596" t="str">
        <f>IF(details!T32="","",details!T32)</f>
        <v/>
      </c>
      <c r="AM32" s="596" t="str">
        <f>IF(details!U32="","",details!U32)</f>
        <v/>
      </c>
      <c r="AN32" s="596" t="str">
        <f>IF(details!V32="","",details!V32)</f>
        <v/>
      </c>
      <c r="AO32" s="596" t="str">
        <f>IF(details!W32="","",details!W32)</f>
        <v/>
      </c>
      <c r="AP32" s="601" t="str">
        <f t="shared" si="144"/>
        <v/>
      </c>
      <c r="AQ32" s="596" t="str">
        <f>IF(details!X32="","",details!X32)</f>
        <v/>
      </c>
      <c r="AR32" s="596" t="str">
        <f>IF(details!Y32="","",details!Y32)</f>
        <v/>
      </c>
      <c r="AS32" s="601" t="str">
        <f t="shared" si="145"/>
        <v/>
      </c>
      <c r="AT32" s="601" t="str">
        <f t="shared" si="146"/>
        <v/>
      </c>
      <c r="AU32" s="601" t="str">
        <f t="shared" si="147"/>
        <v/>
      </c>
      <c r="AV32" s="596" t="str">
        <f>IF(details!Z32="","",details!Z32)</f>
        <v/>
      </c>
      <c r="AW32" s="596" t="str">
        <f>IF(details!AA32="","",details!AA32)</f>
        <v/>
      </c>
      <c r="AX32" s="601" t="str">
        <f t="shared" si="148"/>
        <v/>
      </c>
      <c r="AY32" s="601" t="str">
        <f t="shared" si="149"/>
        <v/>
      </c>
      <c r="AZ32" s="601" t="str">
        <f t="shared" si="150"/>
        <v/>
      </c>
      <c r="BA32" s="597" t="str">
        <f t="shared" si="151"/>
        <v/>
      </c>
      <c r="BB32" s="599">
        <f t="shared" si="152"/>
        <v>0</v>
      </c>
      <c r="BC32" s="600">
        <f t="shared" si="153"/>
        <v>0</v>
      </c>
      <c r="BD32" s="600" t="str">
        <f t="shared" si="154"/>
        <v/>
      </c>
      <c r="BE32" s="600" t="str">
        <f t="shared" si="155"/>
        <v/>
      </c>
      <c r="BF32" s="600" t="str">
        <f t="shared" si="156"/>
        <v/>
      </c>
      <c r="BG32" s="599" t="str">
        <f t="shared" si="157"/>
        <v/>
      </c>
      <c r="BH32" s="600" t="str">
        <f t="shared" si="158"/>
        <v/>
      </c>
      <c r="BI32" s="599" t="str">
        <f t="shared" si="159"/>
        <v/>
      </c>
      <c r="BJ32" s="596" t="str">
        <f>IF(details!AB32="","",details!AB32)</f>
        <v/>
      </c>
      <c r="BK32" s="596" t="str">
        <f>IF(details!AC32="","",details!AC32)</f>
        <v/>
      </c>
      <c r="BL32" s="596" t="str">
        <f>IF(details!AD32="","",details!AD32)</f>
        <v/>
      </c>
      <c r="BM32" s="596" t="str">
        <f>IF(details!AE32="","",details!AE32)</f>
        <v/>
      </c>
      <c r="BN32" s="601" t="str">
        <f t="shared" si="160"/>
        <v/>
      </c>
      <c r="BO32" s="596" t="str">
        <f>IF(details!AF32="","",details!AF32)</f>
        <v/>
      </c>
      <c r="BP32" s="596" t="str">
        <f>IF(details!AG32="","",details!AG32)</f>
        <v/>
      </c>
      <c r="BQ32" s="601" t="str">
        <f t="shared" si="161"/>
        <v/>
      </c>
      <c r="BR32" s="601" t="str">
        <f t="shared" si="162"/>
        <v/>
      </c>
      <c r="BS32" s="601" t="str">
        <f t="shared" si="163"/>
        <v/>
      </c>
      <c r="BT32" s="596" t="str">
        <f>IF(details!AH32="","",details!AH32)</f>
        <v/>
      </c>
      <c r="BU32" s="596" t="str">
        <f>IF(details!AI32="","",details!AI32)</f>
        <v/>
      </c>
      <c r="BV32" s="601" t="str">
        <f t="shared" si="164"/>
        <v/>
      </c>
      <c r="BW32" s="601" t="str">
        <f t="shared" si="165"/>
        <v/>
      </c>
      <c r="BX32" s="601" t="str">
        <f t="shared" si="166"/>
        <v/>
      </c>
      <c r="BY32" s="597" t="str">
        <f t="shared" si="167"/>
        <v/>
      </c>
      <c r="BZ32" s="599">
        <f t="shared" si="168"/>
        <v>0</v>
      </c>
      <c r="CA32" s="600">
        <f t="shared" si="169"/>
        <v>0</v>
      </c>
      <c r="CB32" s="600" t="str">
        <f t="shared" si="170"/>
        <v/>
      </c>
      <c r="CC32" s="600" t="str">
        <f t="shared" si="171"/>
        <v/>
      </c>
      <c r="CD32" s="600" t="str">
        <f t="shared" si="172"/>
        <v/>
      </c>
      <c r="CE32" s="599" t="str">
        <f t="shared" si="173"/>
        <v/>
      </c>
      <c r="CF32" s="600" t="str">
        <f t="shared" si="174"/>
        <v/>
      </c>
      <c r="CG32" s="599" t="str">
        <f t="shared" si="175"/>
        <v/>
      </c>
      <c r="CH32" s="596" t="str">
        <f>IF(details!AJ32="","",details!AJ32)</f>
        <v/>
      </c>
      <c r="CI32" s="596" t="str">
        <f>IF(details!AK32="","",details!AK32)</f>
        <v/>
      </c>
      <c r="CJ32" s="596" t="str">
        <f>IF(details!AL32="","",details!AL32)</f>
        <v/>
      </c>
      <c r="CK32" s="596" t="str">
        <f>IF(details!AM32="","",details!AM32)</f>
        <v/>
      </c>
      <c r="CL32" s="601" t="str">
        <f t="shared" si="176"/>
        <v/>
      </c>
      <c r="CM32" s="596" t="str">
        <f>IF(details!AN32="","",details!AN32)</f>
        <v/>
      </c>
      <c r="CN32" s="596" t="str">
        <f>IF(details!AO32="","",details!AO32)</f>
        <v/>
      </c>
      <c r="CO32" s="601" t="str">
        <f t="shared" si="177"/>
        <v/>
      </c>
      <c r="CP32" s="601" t="str">
        <f t="shared" si="178"/>
        <v/>
      </c>
      <c r="CQ32" s="601" t="str">
        <f t="shared" si="179"/>
        <v/>
      </c>
      <c r="CR32" s="596" t="str">
        <f>IF(details!AP32="","",details!AP32)</f>
        <v/>
      </c>
      <c r="CS32" s="596" t="str">
        <f>IF(details!AQ32="","",details!AQ32)</f>
        <v/>
      </c>
      <c r="CT32" s="601" t="str">
        <f t="shared" si="180"/>
        <v/>
      </c>
      <c r="CU32" s="601" t="str">
        <f t="shared" si="181"/>
        <v/>
      </c>
      <c r="CV32" s="601" t="str">
        <f t="shared" si="182"/>
        <v/>
      </c>
      <c r="CW32" s="597" t="str">
        <f t="shared" si="183"/>
        <v/>
      </c>
      <c r="CX32" s="599">
        <f t="shared" si="184"/>
        <v>0</v>
      </c>
      <c r="CY32" s="600">
        <f t="shared" si="185"/>
        <v>0</v>
      </c>
      <c r="CZ32" s="600" t="str">
        <f t="shared" si="186"/>
        <v/>
      </c>
      <c r="DA32" s="600" t="str">
        <f t="shared" si="187"/>
        <v/>
      </c>
      <c r="DB32" s="600" t="str">
        <f t="shared" si="188"/>
        <v/>
      </c>
      <c r="DC32" s="599" t="str">
        <f t="shared" si="189"/>
        <v/>
      </c>
      <c r="DD32" s="600" t="str">
        <f t="shared" si="190"/>
        <v/>
      </c>
      <c r="DE32" s="599" t="str">
        <f t="shared" si="191"/>
        <v/>
      </c>
      <c r="DF32" s="600">
        <f t="shared" si="192"/>
        <v>0</v>
      </c>
      <c r="DG32" s="596" t="str">
        <f>IF(details!AR32="","",details!AR32)</f>
        <v/>
      </c>
      <c r="DH32" s="596" t="str">
        <f>IF(details!AS32="","",details!AS32)</f>
        <v/>
      </c>
      <c r="DI32" s="596" t="str">
        <f>IF(details!AT32="","",details!AT32)</f>
        <v/>
      </c>
      <c r="DJ32" s="601" t="str">
        <f t="shared" si="193"/>
        <v/>
      </c>
      <c r="DK32" s="596" t="str">
        <f>IF(details!AU32="","",details!AU32)</f>
        <v/>
      </c>
      <c r="DL32" s="601" t="str">
        <f t="shared" si="194"/>
        <v/>
      </c>
      <c r="DM32" s="596" t="str">
        <f>IF(details!AV32="","",details!AV32)</f>
        <v/>
      </c>
      <c r="DN32" s="603" t="str">
        <f t="shared" si="195"/>
        <v/>
      </c>
      <c r="DO32" s="599">
        <f t="shared" si="196"/>
        <v>0</v>
      </c>
      <c r="DP32" s="599">
        <f t="shared" si="197"/>
        <v>0</v>
      </c>
      <c r="DQ32" s="600" t="str">
        <f t="shared" si="198"/>
        <v/>
      </c>
      <c r="DR32" s="599" t="str">
        <f t="shared" si="199"/>
        <v/>
      </c>
      <c r="DS32" s="599" t="str">
        <f t="shared" si="90"/>
        <v/>
      </c>
      <c r="DT32" s="596" t="str">
        <f>IF(details!AW32="","",details!AW32)</f>
        <v/>
      </c>
      <c r="DU32" s="596" t="str">
        <f>IF(details!AX32="","",details!AX32)</f>
        <v/>
      </c>
      <c r="DV32" s="596" t="str">
        <f>IF(details!AY32="","",details!AY32)</f>
        <v/>
      </c>
      <c r="DW32" s="603" t="str">
        <f t="shared" si="200"/>
        <v/>
      </c>
      <c r="DX32" s="599">
        <f t="shared" si="201"/>
        <v>0</v>
      </c>
      <c r="DY32" s="599">
        <f t="shared" si="202"/>
        <v>0</v>
      </c>
      <c r="DZ32" s="600" t="str">
        <f t="shared" si="203"/>
        <v/>
      </c>
      <c r="EA32" s="599" t="str">
        <f t="shared" si="204"/>
        <v/>
      </c>
      <c r="EB32" s="599" t="str">
        <f t="shared" si="91"/>
        <v/>
      </c>
      <c r="EC32" s="599" t="str">
        <f t="shared" si="205"/>
        <v/>
      </c>
      <c r="ED32" s="599" t="str">
        <f t="shared" si="206"/>
        <v/>
      </c>
      <c r="EE32" s="599" t="str">
        <f t="shared" si="207"/>
        <v/>
      </c>
      <c r="EF32" s="599" t="str">
        <f t="shared" si="208"/>
        <v/>
      </c>
      <c r="EG32" s="599" t="str">
        <f t="shared" si="209"/>
        <v/>
      </c>
      <c r="EH32" s="599">
        <f t="shared" si="210"/>
        <v>0</v>
      </c>
      <c r="EI32" s="599">
        <f t="shared" si="211"/>
        <v>0</v>
      </c>
      <c r="EJ32" s="599">
        <f t="shared" si="212"/>
        <v>0</v>
      </c>
      <c r="EK32" s="599">
        <f t="shared" si="213"/>
        <v>0</v>
      </c>
      <c r="EL32" s="599">
        <f t="shared" si="214"/>
        <v>0</v>
      </c>
      <c r="EM32" s="599" t="str">
        <f t="shared" si="215"/>
        <v/>
      </c>
      <c r="EN32" s="599" t="str">
        <f t="shared" si="101"/>
        <v/>
      </c>
      <c r="EO32" s="606" t="str">
        <f>IF(details!CF32="","",details!CF32)</f>
        <v/>
      </c>
      <c r="EP32" s="607" t="str">
        <f>IF(details!CG32="","",details!CG32)</f>
        <v/>
      </c>
      <c r="EQ32" s="606" t="str">
        <f>IF(details!CJ32="","",details!CJ32)</f>
        <v/>
      </c>
      <c r="ER32" s="607" t="str">
        <f>IF(details!CK32="","",details!CK32)</f>
        <v/>
      </c>
      <c r="ES32" s="606" t="str">
        <f>IF(details!CN32="","",details!CN32)</f>
        <v/>
      </c>
      <c r="ET32" s="607" t="str">
        <f>IF(details!CO32="","",details!CO32)</f>
        <v/>
      </c>
      <c r="EU32" s="606" t="str">
        <f>IF(details!CR32="","",details!CR32)</f>
        <v/>
      </c>
      <c r="EV32" s="607" t="str">
        <f>IF(details!CS32="","",details!CS32)</f>
        <v/>
      </c>
      <c r="EW32" s="606" t="str">
        <f>IF(details!CV32="","",details!CV32)</f>
        <v/>
      </c>
      <c r="EX32" s="607" t="str">
        <f>IF(details!CW32="","",details!CW32)</f>
        <v/>
      </c>
      <c r="EY32" s="611" t="str">
        <f t="shared" si="216"/>
        <v/>
      </c>
      <c r="EZ32" s="596" t="str">
        <f t="shared" si="217"/>
        <v/>
      </c>
      <c r="FA32" s="596" t="str">
        <f t="shared" si="218"/>
        <v/>
      </c>
      <c r="FB32" s="612" t="str">
        <f t="shared" si="102"/>
        <v/>
      </c>
      <c r="FC32" s="596" t="str">
        <f t="shared" si="219"/>
        <v/>
      </c>
      <c r="FD32" s="613" t="str">
        <f t="shared" si="220"/>
        <v/>
      </c>
      <c r="FE32" s="612" t="str">
        <f t="shared" si="103"/>
        <v/>
      </c>
      <c r="FF32" s="614" t="str">
        <f t="shared" si="221"/>
        <v/>
      </c>
      <c r="FG32" s="596" t="str">
        <f t="shared" si="104"/>
        <v/>
      </c>
      <c r="FH32" s="596" t="str">
        <f t="shared" si="105"/>
        <v/>
      </c>
      <c r="FI32" s="596" t="str">
        <f t="shared" si="106"/>
        <v/>
      </c>
      <c r="FJ32" s="596" t="str">
        <f t="shared" si="107"/>
        <v/>
      </c>
      <c r="FK32" s="596" t="str">
        <f t="shared" si="222"/>
        <v/>
      </c>
      <c r="FL32" s="615" t="str">
        <f t="shared" si="108"/>
        <v/>
      </c>
      <c r="FM32" s="614" t="str">
        <f t="shared" si="223"/>
        <v/>
      </c>
      <c r="FN32" s="596" t="str">
        <f t="shared" si="109"/>
        <v/>
      </c>
      <c r="FO32" s="596" t="str">
        <f t="shared" si="110"/>
        <v/>
      </c>
      <c r="FP32" s="596" t="str">
        <f t="shared" si="111"/>
        <v/>
      </c>
      <c r="FQ32" s="596" t="str">
        <f t="shared" si="112"/>
        <v/>
      </c>
      <c r="FR32" s="596" t="str">
        <f t="shared" si="224"/>
        <v/>
      </c>
      <c r="FS32" s="615" t="str">
        <f t="shared" si="113"/>
        <v/>
      </c>
      <c r="FT32" s="614" t="str">
        <f t="shared" si="225"/>
        <v/>
      </c>
      <c r="FU32" s="596" t="str">
        <f t="shared" si="114"/>
        <v/>
      </c>
      <c r="FV32" s="596" t="str">
        <f t="shared" si="115"/>
        <v/>
      </c>
      <c r="FW32" s="596" t="str">
        <f t="shared" si="116"/>
        <v/>
      </c>
      <c r="FX32" s="596" t="str">
        <f t="shared" si="117"/>
        <v/>
      </c>
      <c r="FY32" s="596" t="str">
        <f t="shared" si="226"/>
        <v/>
      </c>
      <c r="FZ32" s="615" t="str">
        <f t="shared" si="118"/>
        <v/>
      </c>
      <c r="GA32" s="596" t="str">
        <f t="shared" si="227"/>
        <v/>
      </c>
      <c r="GB32" s="596" t="str">
        <f t="shared" si="228"/>
        <v/>
      </c>
      <c r="GC32" s="177" t="str">
        <f t="shared" si="229"/>
        <v xml:space="preserve">    </v>
      </c>
      <c r="GD32" s="177" t="str">
        <f t="shared" si="230"/>
        <v xml:space="preserve">    </v>
      </c>
      <c r="GE32" s="177" t="str">
        <f t="shared" si="231"/>
        <v xml:space="preserve">    </v>
      </c>
      <c r="GF32" s="177" t="str">
        <f t="shared" si="232"/>
        <v xml:space="preserve">        </v>
      </c>
      <c r="GG32" s="177" t="str">
        <f t="shared" si="120"/>
        <v xml:space="preserve">    </v>
      </c>
      <c r="GH32" s="177" t="str">
        <f t="shared" si="233"/>
        <v/>
      </c>
      <c r="GI32" s="39" t="str">
        <f t="shared" si="121"/>
        <v/>
      </c>
      <c r="GJ32" s="41" t="str">
        <f t="shared" si="122"/>
        <v/>
      </c>
      <c r="GK32" s="188" t="str">
        <f t="shared" si="123"/>
        <v/>
      </c>
      <c r="GL32" s="165" t="str">
        <f t="shared" si="124"/>
        <v/>
      </c>
      <c r="GM32" s="434" t="str">
        <f t="shared" si="234"/>
        <v/>
      </c>
      <c r="GN32" s="177" t="str">
        <f>IF(OR(GH32="iwjd",GH32="iqu% ijh{kk"),'result subject-wise'!AR32,GH32)</f>
        <v/>
      </c>
      <c r="GO32" s="346" t="str">
        <f t="shared" si="125"/>
        <v/>
      </c>
      <c r="GP32" s="172" t="str">
        <f t="shared" si="126"/>
        <v/>
      </c>
      <c r="GQ32" s="620" t="str">
        <f t="shared" si="235"/>
        <v/>
      </c>
      <c r="GR32" s="189"/>
      <c r="GS32" s="344"/>
      <c r="GT32" s="351" t="str">
        <f>'full report'!V665</f>
        <v/>
      </c>
      <c r="GU32" s="164"/>
      <c r="GV32" s="383"/>
      <c r="GW32" s="1086"/>
      <c r="GX32" s="1053" t="str">
        <f>'result aggregate'!V110</f>
        <v>SC BOYS</v>
      </c>
      <c r="GY32" s="1053" t="str">
        <f>'result aggregate'!W110</f>
        <v>SC GIRLS</v>
      </c>
      <c r="GZ32" s="1053" t="str">
        <f>'result aggregate'!X110</f>
        <v>ST BOYS</v>
      </c>
      <c r="HA32" s="1053" t="str">
        <f>'result aggregate'!Y110</f>
        <v>ST GIRLS</v>
      </c>
      <c r="HB32" s="1053" t="str">
        <f>'result aggregate'!Z110</f>
        <v>OBC BOYS</v>
      </c>
      <c r="HC32" s="1053" t="str">
        <f>'result aggregate'!AA110</f>
        <v>OBC GIRLS</v>
      </c>
      <c r="HD32" s="1053" t="str">
        <f>'result aggregate'!AB110</f>
        <v>GEN BOYS</v>
      </c>
      <c r="HE32" s="1053" t="str">
        <f>'result aggregate'!AC110</f>
        <v>GEN GIRLS</v>
      </c>
      <c r="HF32" s="1053" t="str">
        <f>'result aggregate'!AD110</f>
        <v>MIN BOYS</v>
      </c>
      <c r="HG32" s="1053" t="str">
        <f>'result aggregate'!AE110</f>
        <v>MIN GIRLS</v>
      </c>
      <c r="HH32" s="1053" t="str">
        <f>'result aggregate'!AF110</f>
        <v>SBC BOYS</v>
      </c>
      <c r="HI32" s="1053" t="str">
        <f>'result aggregate'!AG110</f>
        <v>SBC GIRLS</v>
      </c>
      <c r="HJ32" s="1085" t="str">
        <f>'result aggregate'!AH110</f>
        <v>TOTAL</v>
      </c>
    </row>
    <row r="33" spans="1:16378" s="5" customFormat="1" ht="13" customHeight="1">
      <c r="A33" s="595">
        <f>IF(details!A33="","",details!A33)</f>
        <v>26</v>
      </c>
      <c r="B33" s="596" t="str">
        <f>IF(details!B33="","",details!B33)</f>
        <v/>
      </c>
      <c r="C33" s="596" t="str">
        <f>IF(details!C33="","",details!C33)</f>
        <v/>
      </c>
      <c r="D33" s="597" t="str">
        <f>IF(details!D33="","",details!D33)</f>
        <v/>
      </c>
      <c r="E33" s="596" t="str">
        <f>IF(details!E33="","",details!E33)</f>
        <v/>
      </c>
      <c r="F33" s="598" t="str">
        <f>IF(details!F33="","",details!F33)</f>
        <v/>
      </c>
      <c r="G33" s="302" t="str">
        <f>IF(details!G33="","",details!G33)</f>
        <v/>
      </c>
      <c r="H33" s="302" t="str">
        <f>IF(details!H33="","",details!H33)</f>
        <v/>
      </c>
      <c r="I33" s="302" t="str">
        <f>IF(details!I33="","",details!I33)</f>
        <v/>
      </c>
      <c r="J33" s="596" t="str">
        <f>IF(details!J33="","",details!J33)</f>
        <v/>
      </c>
      <c r="K33" s="596" t="str">
        <f>IF(details!K33="","",details!K33)</f>
        <v/>
      </c>
      <c r="L33" s="596" t="str">
        <f>IF(details!L33="","",details!L33)</f>
        <v/>
      </c>
      <c r="M33" s="601" t="str">
        <f t="shared" si="127"/>
        <v/>
      </c>
      <c r="N33" s="596" t="str">
        <f>IF(details!M33="","",details!M33)</f>
        <v/>
      </c>
      <c r="O33" s="601" t="str">
        <f t="shared" si="128"/>
        <v/>
      </c>
      <c r="P33" s="596" t="str">
        <f>IF(details!N33="","",details!N33)</f>
        <v/>
      </c>
      <c r="Q33" s="603" t="str">
        <f t="shared" si="129"/>
        <v/>
      </c>
      <c r="R33" s="599">
        <f t="shared" si="130"/>
        <v>0</v>
      </c>
      <c r="S33" s="599">
        <f t="shared" si="131"/>
        <v>0</v>
      </c>
      <c r="T33" s="600" t="str">
        <f t="shared" si="132"/>
        <v/>
      </c>
      <c r="U33" s="599" t="str">
        <f t="shared" si="133"/>
        <v/>
      </c>
      <c r="V33" s="599" t="str">
        <f t="shared" si="134"/>
        <v/>
      </c>
      <c r="W33" s="599" t="str">
        <f t="shared" si="135"/>
        <v/>
      </c>
      <c r="X33" s="596" t="str">
        <f>IF(details!O33="","",details!O33)</f>
        <v/>
      </c>
      <c r="Y33" s="596" t="str">
        <f>IF(details!P33="","",details!P33)</f>
        <v/>
      </c>
      <c r="Z33" s="596" t="str">
        <f>IF(details!Q33="","",details!Q33)</f>
        <v/>
      </c>
      <c r="AA33" s="601" t="str">
        <f t="shared" si="136"/>
        <v/>
      </c>
      <c r="AB33" s="596" t="str">
        <f>IF(details!R33="","",details!R33)</f>
        <v/>
      </c>
      <c r="AC33" s="601" t="str">
        <f t="shared" si="137"/>
        <v/>
      </c>
      <c r="AD33" s="596" t="str">
        <f>IF(details!S33="","",details!S33)</f>
        <v/>
      </c>
      <c r="AE33" s="603" t="str">
        <f t="shared" si="138"/>
        <v/>
      </c>
      <c r="AF33" s="599">
        <f t="shared" si="139"/>
        <v>0</v>
      </c>
      <c r="AG33" s="599">
        <f t="shared" si="140"/>
        <v>0</v>
      </c>
      <c r="AH33" s="600" t="str">
        <f t="shared" si="141"/>
        <v/>
      </c>
      <c r="AI33" s="599" t="str">
        <f t="shared" si="142"/>
        <v/>
      </c>
      <c r="AJ33" s="599" t="str">
        <f t="shared" si="143"/>
        <v/>
      </c>
      <c r="AK33" s="599" t="str">
        <f t="shared" si="50"/>
        <v/>
      </c>
      <c r="AL33" s="596" t="str">
        <f>IF(details!T33="","",details!T33)</f>
        <v/>
      </c>
      <c r="AM33" s="596" t="str">
        <f>IF(details!U33="","",details!U33)</f>
        <v/>
      </c>
      <c r="AN33" s="596" t="str">
        <f>IF(details!V33="","",details!V33)</f>
        <v/>
      </c>
      <c r="AO33" s="596" t="str">
        <f>IF(details!W33="","",details!W33)</f>
        <v/>
      </c>
      <c r="AP33" s="601" t="str">
        <f t="shared" si="144"/>
        <v/>
      </c>
      <c r="AQ33" s="596" t="str">
        <f>IF(details!X33="","",details!X33)</f>
        <v/>
      </c>
      <c r="AR33" s="596" t="str">
        <f>IF(details!Y33="","",details!Y33)</f>
        <v/>
      </c>
      <c r="AS33" s="601" t="str">
        <f t="shared" si="145"/>
        <v/>
      </c>
      <c r="AT33" s="601" t="str">
        <f t="shared" si="146"/>
        <v/>
      </c>
      <c r="AU33" s="601" t="str">
        <f t="shared" si="147"/>
        <v/>
      </c>
      <c r="AV33" s="596" t="str">
        <f>IF(details!Z33="","",details!Z33)</f>
        <v/>
      </c>
      <c r="AW33" s="596" t="str">
        <f>IF(details!AA33="","",details!AA33)</f>
        <v/>
      </c>
      <c r="AX33" s="601" t="str">
        <f t="shared" si="148"/>
        <v/>
      </c>
      <c r="AY33" s="601" t="str">
        <f t="shared" si="149"/>
        <v/>
      </c>
      <c r="AZ33" s="601" t="str">
        <f t="shared" si="150"/>
        <v/>
      </c>
      <c r="BA33" s="597" t="str">
        <f t="shared" si="151"/>
        <v/>
      </c>
      <c r="BB33" s="599">
        <f t="shared" si="152"/>
        <v>0</v>
      </c>
      <c r="BC33" s="600">
        <f t="shared" si="153"/>
        <v>0</v>
      </c>
      <c r="BD33" s="600" t="str">
        <f t="shared" si="154"/>
        <v/>
      </c>
      <c r="BE33" s="600" t="str">
        <f t="shared" si="155"/>
        <v/>
      </c>
      <c r="BF33" s="600" t="str">
        <f t="shared" si="156"/>
        <v/>
      </c>
      <c r="BG33" s="599" t="str">
        <f t="shared" si="157"/>
        <v/>
      </c>
      <c r="BH33" s="600" t="str">
        <f t="shared" si="158"/>
        <v/>
      </c>
      <c r="BI33" s="599" t="str">
        <f t="shared" si="159"/>
        <v/>
      </c>
      <c r="BJ33" s="596" t="str">
        <f>IF(details!AB33="","",details!AB33)</f>
        <v/>
      </c>
      <c r="BK33" s="596" t="str">
        <f>IF(details!AC33="","",details!AC33)</f>
        <v/>
      </c>
      <c r="BL33" s="596" t="str">
        <f>IF(details!AD33="","",details!AD33)</f>
        <v/>
      </c>
      <c r="BM33" s="596" t="str">
        <f>IF(details!AE33="","",details!AE33)</f>
        <v/>
      </c>
      <c r="BN33" s="601" t="str">
        <f t="shared" si="160"/>
        <v/>
      </c>
      <c r="BO33" s="596" t="str">
        <f>IF(details!AF33="","",details!AF33)</f>
        <v/>
      </c>
      <c r="BP33" s="596" t="str">
        <f>IF(details!AG33="","",details!AG33)</f>
        <v/>
      </c>
      <c r="BQ33" s="601" t="str">
        <f t="shared" si="161"/>
        <v/>
      </c>
      <c r="BR33" s="601" t="str">
        <f t="shared" si="162"/>
        <v/>
      </c>
      <c r="BS33" s="601" t="str">
        <f t="shared" si="163"/>
        <v/>
      </c>
      <c r="BT33" s="596" t="str">
        <f>IF(details!AH33="","",details!AH33)</f>
        <v/>
      </c>
      <c r="BU33" s="596" t="str">
        <f>IF(details!AI33="","",details!AI33)</f>
        <v/>
      </c>
      <c r="BV33" s="601" t="str">
        <f t="shared" si="164"/>
        <v/>
      </c>
      <c r="BW33" s="601" t="str">
        <f t="shared" si="165"/>
        <v/>
      </c>
      <c r="BX33" s="601" t="str">
        <f t="shared" si="166"/>
        <v/>
      </c>
      <c r="BY33" s="597" t="str">
        <f t="shared" si="167"/>
        <v/>
      </c>
      <c r="BZ33" s="599">
        <f t="shared" si="168"/>
        <v>0</v>
      </c>
      <c r="CA33" s="600">
        <f t="shared" si="169"/>
        <v>0</v>
      </c>
      <c r="CB33" s="600" t="str">
        <f t="shared" si="170"/>
        <v/>
      </c>
      <c r="CC33" s="600" t="str">
        <f t="shared" si="171"/>
        <v/>
      </c>
      <c r="CD33" s="600" t="str">
        <f t="shared" si="172"/>
        <v/>
      </c>
      <c r="CE33" s="599" t="str">
        <f t="shared" si="173"/>
        <v/>
      </c>
      <c r="CF33" s="600" t="str">
        <f t="shared" si="174"/>
        <v/>
      </c>
      <c r="CG33" s="599" t="str">
        <f t="shared" si="175"/>
        <v/>
      </c>
      <c r="CH33" s="596" t="str">
        <f>IF(details!AJ33="","",details!AJ33)</f>
        <v/>
      </c>
      <c r="CI33" s="596" t="str">
        <f>IF(details!AK33="","",details!AK33)</f>
        <v/>
      </c>
      <c r="CJ33" s="596" t="str">
        <f>IF(details!AL33="","",details!AL33)</f>
        <v/>
      </c>
      <c r="CK33" s="596" t="str">
        <f>IF(details!AM33="","",details!AM33)</f>
        <v/>
      </c>
      <c r="CL33" s="601" t="str">
        <f t="shared" si="176"/>
        <v/>
      </c>
      <c r="CM33" s="596" t="str">
        <f>IF(details!AN33="","",details!AN33)</f>
        <v/>
      </c>
      <c r="CN33" s="596" t="str">
        <f>IF(details!AO33="","",details!AO33)</f>
        <v/>
      </c>
      <c r="CO33" s="601" t="str">
        <f t="shared" si="177"/>
        <v/>
      </c>
      <c r="CP33" s="601" t="str">
        <f t="shared" si="178"/>
        <v/>
      </c>
      <c r="CQ33" s="601" t="str">
        <f t="shared" si="179"/>
        <v/>
      </c>
      <c r="CR33" s="596" t="str">
        <f>IF(details!AP33="","",details!AP33)</f>
        <v/>
      </c>
      <c r="CS33" s="596" t="str">
        <f>IF(details!AQ33="","",details!AQ33)</f>
        <v/>
      </c>
      <c r="CT33" s="601" t="str">
        <f t="shared" si="180"/>
        <v/>
      </c>
      <c r="CU33" s="601" t="str">
        <f t="shared" si="181"/>
        <v/>
      </c>
      <c r="CV33" s="601" t="str">
        <f t="shared" si="182"/>
        <v/>
      </c>
      <c r="CW33" s="597" t="str">
        <f t="shared" si="183"/>
        <v/>
      </c>
      <c r="CX33" s="599">
        <f t="shared" si="184"/>
        <v>0</v>
      </c>
      <c r="CY33" s="600">
        <f t="shared" si="185"/>
        <v>0</v>
      </c>
      <c r="CZ33" s="600" t="str">
        <f t="shared" si="186"/>
        <v/>
      </c>
      <c r="DA33" s="600" t="str">
        <f t="shared" si="187"/>
        <v/>
      </c>
      <c r="DB33" s="600" t="str">
        <f t="shared" si="188"/>
        <v/>
      </c>
      <c r="DC33" s="599" t="str">
        <f t="shared" si="189"/>
        <v/>
      </c>
      <c r="DD33" s="600" t="str">
        <f t="shared" si="190"/>
        <v/>
      </c>
      <c r="DE33" s="599" t="str">
        <f t="shared" si="191"/>
        <v/>
      </c>
      <c r="DF33" s="600">
        <f t="shared" si="192"/>
        <v>0</v>
      </c>
      <c r="DG33" s="596" t="str">
        <f>IF(details!AR33="","",details!AR33)</f>
        <v/>
      </c>
      <c r="DH33" s="596" t="str">
        <f>IF(details!AS33="","",details!AS33)</f>
        <v/>
      </c>
      <c r="DI33" s="596" t="str">
        <f>IF(details!AT33="","",details!AT33)</f>
        <v/>
      </c>
      <c r="DJ33" s="601" t="str">
        <f t="shared" si="193"/>
        <v/>
      </c>
      <c r="DK33" s="596" t="str">
        <f>IF(details!AU33="","",details!AU33)</f>
        <v/>
      </c>
      <c r="DL33" s="601" t="str">
        <f t="shared" si="194"/>
        <v/>
      </c>
      <c r="DM33" s="596" t="str">
        <f>IF(details!AV33="","",details!AV33)</f>
        <v/>
      </c>
      <c r="DN33" s="603" t="str">
        <f t="shared" si="195"/>
        <v/>
      </c>
      <c r="DO33" s="599">
        <f t="shared" si="196"/>
        <v>0</v>
      </c>
      <c r="DP33" s="599">
        <f t="shared" si="197"/>
        <v>0</v>
      </c>
      <c r="DQ33" s="600" t="str">
        <f t="shared" si="198"/>
        <v/>
      </c>
      <c r="DR33" s="599" t="str">
        <f t="shared" si="199"/>
        <v/>
      </c>
      <c r="DS33" s="599" t="str">
        <f t="shared" si="90"/>
        <v/>
      </c>
      <c r="DT33" s="596" t="str">
        <f>IF(details!AW33="","",details!AW33)</f>
        <v/>
      </c>
      <c r="DU33" s="596" t="str">
        <f>IF(details!AX33="","",details!AX33)</f>
        <v/>
      </c>
      <c r="DV33" s="596" t="str">
        <f>IF(details!AY33="","",details!AY33)</f>
        <v/>
      </c>
      <c r="DW33" s="603" t="str">
        <f t="shared" si="200"/>
        <v/>
      </c>
      <c r="DX33" s="599">
        <f t="shared" si="201"/>
        <v>0</v>
      </c>
      <c r="DY33" s="599">
        <f t="shared" si="202"/>
        <v>0</v>
      </c>
      <c r="DZ33" s="600" t="str">
        <f t="shared" si="203"/>
        <v/>
      </c>
      <c r="EA33" s="599" t="str">
        <f t="shared" si="204"/>
        <v/>
      </c>
      <c r="EB33" s="599" t="str">
        <f t="shared" si="91"/>
        <v/>
      </c>
      <c r="EC33" s="599" t="str">
        <f t="shared" si="205"/>
        <v/>
      </c>
      <c r="ED33" s="599" t="str">
        <f t="shared" si="206"/>
        <v/>
      </c>
      <c r="EE33" s="599" t="str">
        <f t="shared" si="207"/>
        <v/>
      </c>
      <c r="EF33" s="599" t="str">
        <f t="shared" si="208"/>
        <v/>
      </c>
      <c r="EG33" s="599" t="str">
        <f t="shared" si="209"/>
        <v/>
      </c>
      <c r="EH33" s="599">
        <f t="shared" si="210"/>
        <v>0</v>
      </c>
      <c r="EI33" s="599">
        <f t="shared" si="211"/>
        <v>0</v>
      </c>
      <c r="EJ33" s="599">
        <f t="shared" si="212"/>
        <v>0</v>
      </c>
      <c r="EK33" s="599">
        <f t="shared" si="213"/>
        <v>0</v>
      </c>
      <c r="EL33" s="599">
        <f t="shared" si="214"/>
        <v>0</v>
      </c>
      <c r="EM33" s="599" t="str">
        <f t="shared" si="215"/>
        <v/>
      </c>
      <c r="EN33" s="599" t="str">
        <f t="shared" si="101"/>
        <v/>
      </c>
      <c r="EO33" s="606" t="str">
        <f>IF(details!CF33="","",details!CF33)</f>
        <v/>
      </c>
      <c r="EP33" s="607" t="str">
        <f>IF(details!CG33="","",details!CG33)</f>
        <v/>
      </c>
      <c r="EQ33" s="606" t="str">
        <f>IF(details!CJ33="","",details!CJ33)</f>
        <v/>
      </c>
      <c r="ER33" s="607" t="str">
        <f>IF(details!CK33="","",details!CK33)</f>
        <v/>
      </c>
      <c r="ES33" s="606" t="str">
        <f>IF(details!CN33="","",details!CN33)</f>
        <v/>
      </c>
      <c r="ET33" s="607" t="str">
        <f>IF(details!CO33="","",details!CO33)</f>
        <v/>
      </c>
      <c r="EU33" s="606" t="str">
        <f>IF(details!CR33="","",details!CR33)</f>
        <v/>
      </c>
      <c r="EV33" s="607" t="str">
        <f>IF(details!CS33="","",details!CS33)</f>
        <v/>
      </c>
      <c r="EW33" s="606" t="str">
        <f>IF(details!CV33="","",details!CV33)</f>
        <v/>
      </c>
      <c r="EX33" s="607" t="str">
        <f>IF(details!CW33="","",details!CW33)</f>
        <v/>
      </c>
      <c r="EY33" s="611" t="str">
        <f t="shared" si="216"/>
        <v/>
      </c>
      <c r="EZ33" s="596" t="str">
        <f t="shared" si="217"/>
        <v/>
      </c>
      <c r="FA33" s="596" t="str">
        <f t="shared" si="218"/>
        <v/>
      </c>
      <c r="FB33" s="612" t="str">
        <f t="shared" si="102"/>
        <v/>
      </c>
      <c r="FC33" s="596" t="str">
        <f t="shared" si="219"/>
        <v/>
      </c>
      <c r="FD33" s="613" t="str">
        <f t="shared" si="220"/>
        <v/>
      </c>
      <c r="FE33" s="612" t="str">
        <f t="shared" si="103"/>
        <v/>
      </c>
      <c r="FF33" s="614" t="str">
        <f t="shared" si="221"/>
        <v/>
      </c>
      <c r="FG33" s="596" t="str">
        <f t="shared" si="104"/>
        <v/>
      </c>
      <c r="FH33" s="596" t="str">
        <f t="shared" si="105"/>
        <v/>
      </c>
      <c r="FI33" s="596" t="str">
        <f t="shared" si="106"/>
        <v/>
      </c>
      <c r="FJ33" s="596" t="str">
        <f t="shared" si="107"/>
        <v/>
      </c>
      <c r="FK33" s="596" t="str">
        <f t="shared" si="222"/>
        <v/>
      </c>
      <c r="FL33" s="615" t="str">
        <f t="shared" si="108"/>
        <v/>
      </c>
      <c r="FM33" s="614" t="str">
        <f t="shared" si="223"/>
        <v/>
      </c>
      <c r="FN33" s="596" t="str">
        <f t="shared" si="109"/>
        <v/>
      </c>
      <c r="FO33" s="596" t="str">
        <f t="shared" si="110"/>
        <v/>
      </c>
      <c r="FP33" s="596" t="str">
        <f t="shared" si="111"/>
        <v/>
      </c>
      <c r="FQ33" s="596" t="str">
        <f t="shared" si="112"/>
        <v/>
      </c>
      <c r="FR33" s="596" t="str">
        <f t="shared" si="224"/>
        <v/>
      </c>
      <c r="FS33" s="615" t="str">
        <f t="shared" si="113"/>
        <v/>
      </c>
      <c r="FT33" s="614" t="str">
        <f t="shared" si="225"/>
        <v/>
      </c>
      <c r="FU33" s="596" t="str">
        <f t="shared" si="114"/>
        <v/>
      </c>
      <c r="FV33" s="596" t="str">
        <f t="shared" si="115"/>
        <v/>
      </c>
      <c r="FW33" s="596" t="str">
        <f t="shared" si="116"/>
        <v/>
      </c>
      <c r="FX33" s="596" t="str">
        <f t="shared" si="117"/>
        <v/>
      </c>
      <c r="FY33" s="596" t="str">
        <f t="shared" si="226"/>
        <v/>
      </c>
      <c r="FZ33" s="615" t="str">
        <f t="shared" si="118"/>
        <v/>
      </c>
      <c r="GA33" s="596" t="str">
        <f t="shared" si="227"/>
        <v/>
      </c>
      <c r="GB33" s="596" t="str">
        <f t="shared" si="228"/>
        <v/>
      </c>
      <c r="GC33" s="177" t="str">
        <f t="shared" si="229"/>
        <v xml:space="preserve">    </v>
      </c>
      <c r="GD33" s="177" t="str">
        <f t="shared" si="230"/>
        <v xml:space="preserve">    </v>
      </c>
      <c r="GE33" s="177" t="str">
        <f t="shared" si="231"/>
        <v xml:space="preserve">    </v>
      </c>
      <c r="GF33" s="177" t="str">
        <f t="shared" si="232"/>
        <v xml:space="preserve">        </v>
      </c>
      <c r="GG33" s="177" t="str">
        <f t="shared" si="120"/>
        <v xml:space="preserve">    </v>
      </c>
      <c r="GH33" s="177" t="str">
        <f t="shared" si="233"/>
        <v/>
      </c>
      <c r="GI33" s="39" t="str">
        <f t="shared" si="121"/>
        <v/>
      </c>
      <c r="GJ33" s="41" t="str">
        <f t="shared" si="122"/>
        <v/>
      </c>
      <c r="GK33" s="188" t="str">
        <f t="shared" si="123"/>
        <v/>
      </c>
      <c r="GL33" s="165" t="str">
        <f t="shared" si="124"/>
        <v/>
      </c>
      <c r="GM33" s="434" t="str">
        <f t="shared" si="234"/>
        <v/>
      </c>
      <c r="GN33" s="177" t="str">
        <f>IF(OR(GH33="iwjd",GH33="iqu% ijh{kk"),'result subject-wise'!AR33,GH33)</f>
        <v/>
      </c>
      <c r="GO33" s="346" t="str">
        <f t="shared" si="125"/>
        <v/>
      </c>
      <c r="GP33" s="172" t="str">
        <f t="shared" si="126"/>
        <v/>
      </c>
      <c r="GQ33" s="620" t="str">
        <f t="shared" si="235"/>
        <v/>
      </c>
      <c r="GR33" s="189"/>
      <c r="GS33" s="344"/>
      <c r="GT33" s="351" t="str">
        <f>'full report'!V692</f>
        <v/>
      </c>
      <c r="GU33" s="164"/>
      <c r="GV33" s="383"/>
      <c r="GW33" s="1086"/>
      <c r="GX33" s="1053"/>
      <c r="GY33" s="1053"/>
      <c r="GZ33" s="1053"/>
      <c r="HA33" s="1053"/>
      <c r="HB33" s="1053"/>
      <c r="HC33" s="1053"/>
      <c r="HD33" s="1053"/>
      <c r="HE33" s="1053"/>
      <c r="HF33" s="1053"/>
      <c r="HG33" s="1053"/>
      <c r="HH33" s="1053"/>
      <c r="HI33" s="1053"/>
      <c r="HJ33" s="1085"/>
    </row>
    <row r="34" spans="1:16378" s="5" customFormat="1" ht="13" customHeight="1">
      <c r="A34" s="595">
        <f>IF(details!A34="","",details!A34)</f>
        <v>27</v>
      </c>
      <c r="B34" s="596" t="str">
        <f>IF(details!B34="","",details!B34)</f>
        <v/>
      </c>
      <c r="C34" s="596" t="str">
        <f>IF(details!C34="","",details!C34)</f>
        <v/>
      </c>
      <c r="D34" s="597" t="str">
        <f>IF(details!D34="","",details!D34)</f>
        <v/>
      </c>
      <c r="E34" s="596" t="str">
        <f>IF(details!E34="","",details!E34)</f>
        <v/>
      </c>
      <c r="F34" s="598" t="str">
        <f>IF(details!F34="","",details!F34)</f>
        <v/>
      </c>
      <c r="G34" s="302" t="str">
        <f>IF(details!G34="","",details!G34)</f>
        <v/>
      </c>
      <c r="H34" s="302" t="str">
        <f>IF(details!H34="","",details!H34)</f>
        <v/>
      </c>
      <c r="I34" s="302" t="str">
        <f>IF(details!I34="","",details!I34)</f>
        <v/>
      </c>
      <c r="J34" s="596" t="str">
        <f>IF(details!J34="","",details!J34)</f>
        <v/>
      </c>
      <c r="K34" s="596" t="str">
        <f>IF(details!K34="","",details!K34)</f>
        <v/>
      </c>
      <c r="L34" s="596" t="str">
        <f>IF(details!L34="","",details!L34)</f>
        <v/>
      </c>
      <c r="M34" s="601" t="str">
        <f t="shared" si="127"/>
        <v/>
      </c>
      <c r="N34" s="596" t="str">
        <f>IF(details!M34="","",details!M34)</f>
        <v/>
      </c>
      <c r="O34" s="601" t="str">
        <f t="shared" si="128"/>
        <v/>
      </c>
      <c r="P34" s="596" t="str">
        <f>IF(details!N34="","",details!N34)</f>
        <v/>
      </c>
      <c r="Q34" s="603" t="str">
        <f t="shared" si="129"/>
        <v/>
      </c>
      <c r="R34" s="599">
        <f t="shared" si="130"/>
        <v>0</v>
      </c>
      <c r="S34" s="599">
        <f t="shared" si="131"/>
        <v>0</v>
      </c>
      <c r="T34" s="600" t="str">
        <f t="shared" si="132"/>
        <v/>
      </c>
      <c r="U34" s="599" t="str">
        <f t="shared" si="133"/>
        <v/>
      </c>
      <c r="V34" s="599" t="str">
        <f t="shared" si="134"/>
        <v/>
      </c>
      <c r="W34" s="599" t="str">
        <f t="shared" si="135"/>
        <v/>
      </c>
      <c r="X34" s="596" t="str">
        <f>IF(details!O34="","",details!O34)</f>
        <v/>
      </c>
      <c r="Y34" s="596" t="str">
        <f>IF(details!P34="","",details!P34)</f>
        <v/>
      </c>
      <c r="Z34" s="596" t="str">
        <f>IF(details!Q34="","",details!Q34)</f>
        <v/>
      </c>
      <c r="AA34" s="601" t="str">
        <f t="shared" si="136"/>
        <v/>
      </c>
      <c r="AB34" s="596" t="str">
        <f>IF(details!R34="","",details!R34)</f>
        <v/>
      </c>
      <c r="AC34" s="601" t="str">
        <f t="shared" si="137"/>
        <v/>
      </c>
      <c r="AD34" s="596" t="str">
        <f>IF(details!S34="","",details!S34)</f>
        <v/>
      </c>
      <c r="AE34" s="603" t="str">
        <f t="shared" si="138"/>
        <v/>
      </c>
      <c r="AF34" s="599">
        <f t="shared" si="139"/>
        <v>0</v>
      </c>
      <c r="AG34" s="599">
        <f t="shared" si="140"/>
        <v>0</v>
      </c>
      <c r="AH34" s="600" t="str">
        <f t="shared" si="141"/>
        <v/>
      </c>
      <c r="AI34" s="599" t="str">
        <f t="shared" si="142"/>
        <v/>
      </c>
      <c r="AJ34" s="599" t="str">
        <f t="shared" si="143"/>
        <v/>
      </c>
      <c r="AK34" s="599" t="str">
        <f t="shared" si="50"/>
        <v/>
      </c>
      <c r="AL34" s="596" t="str">
        <f>IF(details!T34="","",details!T34)</f>
        <v/>
      </c>
      <c r="AM34" s="596" t="str">
        <f>IF(details!U34="","",details!U34)</f>
        <v/>
      </c>
      <c r="AN34" s="596" t="str">
        <f>IF(details!V34="","",details!V34)</f>
        <v/>
      </c>
      <c r="AO34" s="596" t="str">
        <f>IF(details!W34="","",details!W34)</f>
        <v/>
      </c>
      <c r="AP34" s="601" t="str">
        <f t="shared" si="144"/>
        <v/>
      </c>
      <c r="AQ34" s="596" t="str">
        <f>IF(details!X34="","",details!X34)</f>
        <v/>
      </c>
      <c r="AR34" s="596" t="str">
        <f>IF(details!Y34="","",details!Y34)</f>
        <v/>
      </c>
      <c r="AS34" s="601" t="str">
        <f t="shared" si="145"/>
        <v/>
      </c>
      <c r="AT34" s="601" t="str">
        <f t="shared" si="146"/>
        <v/>
      </c>
      <c r="AU34" s="601" t="str">
        <f t="shared" si="147"/>
        <v/>
      </c>
      <c r="AV34" s="596" t="str">
        <f>IF(details!Z34="","",details!Z34)</f>
        <v/>
      </c>
      <c r="AW34" s="596" t="str">
        <f>IF(details!AA34="","",details!AA34)</f>
        <v/>
      </c>
      <c r="AX34" s="601" t="str">
        <f t="shared" si="148"/>
        <v/>
      </c>
      <c r="AY34" s="601" t="str">
        <f t="shared" si="149"/>
        <v/>
      </c>
      <c r="AZ34" s="601" t="str">
        <f t="shared" si="150"/>
        <v/>
      </c>
      <c r="BA34" s="597" t="str">
        <f t="shared" si="151"/>
        <v/>
      </c>
      <c r="BB34" s="599">
        <f t="shared" si="152"/>
        <v>0</v>
      </c>
      <c r="BC34" s="600">
        <f t="shared" si="153"/>
        <v>0</v>
      </c>
      <c r="BD34" s="600" t="str">
        <f t="shared" si="154"/>
        <v/>
      </c>
      <c r="BE34" s="600" t="str">
        <f t="shared" si="155"/>
        <v/>
      </c>
      <c r="BF34" s="600" t="str">
        <f t="shared" si="156"/>
        <v/>
      </c>
      <c r="BG34" s="599" t="str">
        <f t="shared" si="157"/>
        <v/>
      </c>
      <c r="BH34" s="600" t="str">
        <f t="shared" si="158"/>
        <v/>
      </c>
      <c r="BI34" s="599" t="str">
        <f t="shared" si="159"/>
        <v/>
      </c>
      <c r="BJ34" s="596" t="str">
        <f>IF(details!AB34="","",details!AB34)</f>
        <v/>
      </c>
      <c r="BK34" s="596" t="str">
        <f>IF(details!AC34="","",details!AC34)</f>
        <v/>
      </c>
      <c r="BL34" s="596" t="str">
        <f>IF(details!AD34="","",details!AD34)</f>
        <v/>
      </c>
      <c r="BM34" s="596" t="str">
        <f>IF(details!AE34="","",details!AE34)</f>
        <v/>
      </c>
      <c r="BN34" s="601" t="str">
        <f t="shared" si="160"/>
        <v/>
      </c>
      <c r="BO34" s="596" t="str">
        <f>IF(details!AF34="","",details!AF34)</f>
        <v/>
      </c>
      <c r="BP34" s="596" t="str">
        <f>IF(details!AG34="","",details!AG34)</f>
        <v/>
      </c>
      <c r="BQ34" s="601" t="str">
        <f t="shared" si="161"/>
        <v/>
      </c>
      <c r="BR34" s="601" t="str">
        <f t="shared" si="162"/>
        <v/>
      </c>
      <c r="BS34" s="601" t="str">
        <f t="shared" si="163"/>
        <v/>
      </c>
      <c r="BT34" s="596" t="str">
        <f>IF(details!AH34="","",details!AH34)</f>
        <v/>
      </c>
      <c r="BU34" s="596" t="str">
        <f>IF(details!AI34="","",details!AI34)</f>
        <v/>
      </c>
      <c r="BV34" s="601" t="str">
        <f t="shared" si="164"/>
        <v/>
      </c>
      <c r="BW34" s="601" t="str">
        <f t="shared" si="165"/>
        <v/>
      </c>
      <c r="BX34" s="601" t="str">
        <f t="shared" si="166"/>
        <v/>
      </c>
      <c r="BY34" s="597" t="str">
        <f t="shared" si="167"/>
        <v/>
      </c>
      <c r="BZ34" s="599">
        <f t="shared" si="168"/>
        <v>0</v>
      </c>
      <c r="CA34" s="600">
        <f t="shared" si="169"/>
        <v>0</v>
      </c>
      <c r="CB34" s="600" t="str">
        <f t="shared" si="170"/>
        <v/>
      </c>
      <c r="CC34" s="600" t="str">
        <f t="shared" si="171"/>
        <v/>
      </c>
      <c r="CD34" s="600" t="str">
        <f t="shared" si="172"/>
        <v/>
      </c>
      <c r="CE34" s="599" t="str">
        <f t="shared" si="173"/>
        <v/>
      </c>
      <c r="CF34" s="600" t="str">
        <f t="shared" si="174"/>
        <v/>
      </c>
      <c r="CG34" s="599" t="str">
        <f t="shared" si="175"/>
        <v/>
      </c>
      <c r="CH34" s="596" t="str">
        <f>IF(details!AJ34="","",details!AJ34)</f>
        <v/>
      </c>
      <c r="CI34" s="596" t="str">
        <f>IF(details!AK34="","",details!AK34)</f>
        <v/>
      </c>
      <c r="CJ34" s="596" t="str">
        <f>IF(details!AL34="","",details!AL34)</f>
        <v/>
      </c>
      <c r="CK34" s="596" t="str">
        <f>IF(details!AM34="","",details!AM34)</f>
        <v/>
      </c>
      <c r="CL34" s="601" t="str">
        <f t="shared" si="176"/>
        <v/>
      </c>
      <c r="CM34" s="596" t="str">
        <f>IF(details!AN34="","",details!AN34)</f>
        <v/>
      </c>
      <c r="CN34" s="596" t="str">
        <f>IF(details!AO34="","",details!AO34)</f>
        <v/>
      </c>
      <c r="CO34" s="601" t="str">
        <f t="shared" si="177"/>
        <v/>
      </c>
      <c r="CP34" s="601" t="str">
        <f t="shared" si="178"/>
        <v/>
      </c>
      <c r="CQ34" s="601" t="str">
        <f t="shared" si="179"/>
        <v/>
      </c>
      <c r="CR34" s="596" t="str">
        <f>IF(details!AP34="","",details!AP34)</f>
        <v/>
      </c>
      <c r="CS34" s="596" t="str">
        <f>IF(details!AQ34="","",details!AQ34)</f>
        <v/>
      </c>
      <c r="CT34" s="601" t="str">
        <f t="shared" si="180"/>
        <v/>
      </c>
      <c r="CU34" s="601" t="str">
        <f t="shared" si="181"/>
        <v/>
      </c>
      <c r="CV34" s="601" t="str">
        <f t="shared" si="182"/>
        <v/>
      </c>
      <c r="CW34" s="597" t="str">
        <f t="shared" si="183"/>
        <v/>
      </c>
      <c r="CX34" s="599">
        <f t="shared" si="184"/>
        <v>0</v>
      </c>
      <c r="CY34" s="600">
        <f t="shared" si="185"/>
        <v>0</v>
      </c>
      <c r="CZ34" s="600" t="str">
        <f t="shared" si="186"/>
        <v/>
      </c>
      <c r="DA34" s="600" t="str">
        <f t="shared" si="187"/>
        <v/>
      </c>
      <c r="DB34" s="600" t="str">
        <f t="shared" si="188"/>
        <v/>
      </c>
      <c r="DC34" s="599" t="str">
        <f t="shared" si="189"/>
        <v/>
      </c>
      <c r="DD34" s="600" t="str">
        <f t="shared" si="190"/>
        <v/>
      </c>
      <c r="DE34" s="599" t="str">
        <f t="shared" si="191"/>
        <v/>
      </c>
      <c r="DF34" s="600">
        <f t="shared" si="192"/>
        <v>0</v>
      </c>
      <c r="DG34" s="596" t="str">
        <f>IF(details!AR34="","",details!AR34)</f>
        <v/>
      </c>
      <c r="DH34" s="596" t="str">
        <f>IF(details!AS34="","",details!AS34)</f>
        <v/>
      </c>
      <c r="DI34" s="596" t="str">
        <f>IF(details!AT34="","",details!AT34)</f>
        <v/>
      </c>
      <c r="DJ34" s="601" t="str">
        <f t="shared" si="193"/>
        <v/>
      </c>
      <c r="DK34" s="596" t="str">
        <f>IF(details!AU34="","",details!AU34)</f>
        <v/>
      </c>
      <c r="DL34" s="601" t="str">
        <f t="shared" si="194"/>
        <v/>
      </c>
      <c r="DM34" s="596" t="str">
        <f>IF(details!AV34="","",details!AV34)</f>
        <v/>
      </c>
      <c r="DN34" s="603" t="str">
        <f t="shared" si="195"/>
        <v/>
      </c>
      <c r="DO34" s="599">
        <f t="shared" si="196"/>
        <v>0</v>
      </c>
      <c r="DP34" s="599">
        <f t="shared" si="197"/>
        <v>0</v>
      </c>
      <c r="DQ34" s="600" t="str">
        <f t="shared" si="198"/>
        <v/>
      </c>
      <c r="DR34" s="599" t="str">
        <f t="shared" si="199"/>
        <v/>
      </c>
      <c r="DS34" s="599" t="str">
        <f t="shared" si="90"/>
        <v/>
      </c>
      <c r="DT34" s="596" t="str">
        <f>IF(details!AW34="","",details!AW34)</f>
        <v/>
      </c>
      <c r="DU34" s="596" t="str">
        <f>IF(details!AX34="","",details!AX34)</f>
        <v/>
      </c>
      <c r="DV34" s="596" t="str">
        <f>IF(details!AY34="","",details!AY34)</f>
        <v/>
      </c>
      <c r="DW34" s="603" t="str">
        <f t="shared" si="200"/>
        <v/>
      </c>
      <c r="DX34" s="599">
        <f t="shared" si="201"/>
        <v>0</v>
      </c>
      <c r="DY34" s="599">
        <f t="shared" si="202"/>
        <v>0</v>
      </c>
      <c r="DZ34" s="600" t="str">
        <f t="shared" si="203"/>
        <v/>
      </c>
      <c r="EA34" s="599" t="str">
        <f t="shared" si="204"/>
        <v/>
      </c>
      <c r="EB34" s="599" t="str">
        <f t="shared" si="91"/>
        <v/>
      </c>
      <c r="EC34" s="599" t="str">
        <f t="shared" si="205"/>
        <v/>
      </c>
      <c r="ED34" s="599" t="str">
        <f t="shared" si="206"/>
        <v/>
      </c>
      <c r="EE34" s="599" t="str">
        <f t="shared" si="207"/>
        <v/>
      </c>
      <c r="EF34" s="599" t="str">
        <f t="shared" si="208"/>
        <v/>
      </c>
      <c r="EG34" s="599" t="str">
        <f t="shared" si="209"/>
        <v/>
      </c>
      <c r="EH34" s="599">
        <f t="shared" si="210"/>
        <v>0</v>
      </c>
      <c r="EI34" s="599">
        <f t="shared" si="211"/>
        <v>0</v>
      </c>
      <c r="EJ34" s="599">
        <f t="shared" si="212"/>
        <v>0</v>
      </c>
      <c r="EK34" s="599">
        <f t="shared" si="213"/>
        <v>0</v>
      </c>
      <c r="EL34" s="599">
        <f t="shared" si="214"/>
        <v>0</v>
      </c>
      <c r="EM34" s="599" t="str">
        <f t="shared" si="215"/>
        <v/>
      </c>
      <c r="EN34" s="599" t="str">
        <f t="shared" si="101"/>
        <v/>
      </c>
      <c r="EO34" s="606" t="str">
        <f>IF(details!CF34="","",details!CF34)</f>
        <v/>
      </c>
      <c r="EP34" s="607" t="str">
        <f>IF(details!CG34="","",details!CG34)</f>
        <v/>
      </c>
      <c r="EQ34" s="606" t="str">
        <f>IF(details!CJ34="","",details!CJ34)</f>
        <v/>
      </c>
      <c r="ER34" s="607" t="str">
        <f>IF(details!CK34="","",details!CK34)</f>
        <v/>
      </c>
      <c r="ES34" s="606" t="str">
        <f>IF(details!CN34="","",details!CN34)</f>
        <v/>
      </c>
      <c r="ET34" s="607" t="str">
        <f>IF(details!CO34="","",details!CO34)</f>
        <v/>
      </c>
      <c r="EU34" s="606" t="str">
        <f>IF(details!CR34="","",details!CR34)</f>
        <v/>
      </c>
      <c r="EV34" s="607" t="str">
        <f>IF(details!CS34="","",details!CS34)</f>
        <v/>
      </c>
      <c r="EW34" s="606" t="str">
        <f>IF(details!CV34="","",details!CV34)</f>
        <v/>
      </c>
      <c r="EX34" s="607" t="str">
        <f>IF(details!CW34="","",details!CW34)</f>
        <v/>
      </c>
      <c r="EY34" s="611" t="str">
        <f t="shared" si="216"/>
        <v/>
      </c>
      <c r="EZ34" s="596" t="str">
        <f t="shared" si="217"/>
        <v/>
      </c>
      <c r="FA34" s="596" t="str">
        <f t="shared" si="218"/>
        <v/>
      </c>
      <c r="FB34" s="612" t="str">
        <f t="shared" si="102"/>
        <v/>
      </c>
      <c r="FC34" s="596" t="str">
        <f t="shared" si="219"/>
        <v/>
      </c>
      <c r="FD34" s="613" t="str">
        <f t="shared" si="220"/>
        <v/>
      </c>
      <c r="FE34" s="612" t="str">
        <f t="shared" si="103"/>
        <v/>
      </c>
      <c r="FF34" s="614" t="str">
        <f t="shared" si="221"/>
        <v/>
      </c>
      <c r="FG34" s="596" t="str">
        <f t="shared" si="104"/>
        <v/>
      </c>
      <c r="FH34" s="596" t="str">
        <f t="shared" si="105"/>
        <v/>
      </c>
      <c r="FI34" s="596" t="str">
        <f t="shared" si="106"/>
        <v/>
      </c>
      <c r="FJ34" s="596" t="str">
        <f t="shared" si="107"/>
        <v/>
      </c>
      <c r="FK34" s="596" t="str">
        <f t="shared" si="222"/>
        <v/>
      </c>
      <c r="FL34" s="615" t="str">
        <f t="shared" si="108"/>
        <v/>
      </c>
      <c r="FM34" s="614" t="str">
        <f t="shared" si="223"/>
        <v/>
      </c>
      <c r="FN34" s="596" t="str">
        <f t="shared" si="109"/>
        <v/>
      </c>
      <c r="FO34" s="596" t="str">
        <f t="shared" si="110"/>
        <v/>
      </c>
      <c r="FP34" s="596" t="str">
        <f t="shared" si="111"/>
        <v/>
      </c>
      <c r="FQ34" s="596" t="str">
        <f t="shared" si="112"/>
        <v/>
      </c>
      <c r="FR34" s="596" t="str">
        <f t="shared" si="224"/>
        <v/>
      </c>
      <c r="FS34" s="615" t="str">
        <f t="shared" si="113"/>
        <v/>
      </c>
      <c r="FT34" s="614" t="str">
        <f t="shared" si="225"/>
        <v/>
      </c>
      <c r="FU34" s="596" t="str">
        <f t="shared" si="114"/>
        <v/>
      </c>
      <c r="FV34" s="596" t="str">
        <f t="shared" si="115"/>
        <v/>
      </c>
      <c r="FW34" s="596" t="str">
        <f t="shared" si="116"/>
        <v/>
      </c>
      <c r="FX34" s="596" t="str">
        <f t="shared" si="117"/>
        <v/>
      </c>
      <c r="FY34" s="596" t="str">
        <f t="shared" si="226"/>
        <v/>
      </c>
      <c r="FZ34" s="615" t="str">
        <f t="shared" si="118"/>
        <v/>
      </c>
      <c r="GA34" s="596" t="str">
        <f t="shared" si="227"/>
        <v/>
      </c>
      <c r="GB34" s="596" t="str">
        <f t="shared" si="228"/>
        <v/>
      </c>
      <c r="GC34" s="177" t="str">
        <f t="shared" si="229"/>
        <v xml:space="preserve">    </v>
      </c>
      <c r="GD34" s="177" t="str">
        <f t="shared" si="230"/>
        <v xml:space="preserve">    </v>
      </c>
      <c r="GE34" s="177" t="str">
        <f t="shared" si="231"/>
        <v xml:space="preserve">    </v>
      </c>
      <c r="GF34" s="177" t="str">
        <f t="shared" si="232"/>
        <v xml:space="preserve">        </v>
      </c>
      <c r="GG34" s="177" t="str">
        <f t="shared" si="120"/>
        <v xml:space="preserve">    </v>
      </c>
      <c r="GH34" s="177" t="str">
        <f t="shared" si="233"/>
        <v/>
      </c>
      <c r="GI34" s="39" t="str">
        <f t="shared" si="121"/>
        <v/>
      </c>
      <c r="GJ34" s="41" t="str">
        <f t="shared" si="122"/>
        <v/>
      </c>
      <c r="GK34" s="188" t="str">
        <f t="shared" si="123"/>
        <v/>
      </c>
      <c r="GL34" s="165" t="str">
        <f t="shared" si="124"/>
        <v/>
      </c>
      <c r="GM34" s="434" t="str">
        <f t="shared" si="234"/>
        <v/>
      </c>
      <c r="GN34" s="177" t="str">
        <f>IF(OR(GH34="iwjd",GH34="iqu% ijh{kk"),'result subject-wise'!AR34,GH34)</f>
        <v/>
      </c>
      <c r="GO34" s="346" t="str">
        <f t="shared" si="125"/>
        <v/>
      </c>
      <c r="GP34" s="172" t="str">
        <f t="shared" si="126"/>
        <v/>
      </c>
      <c r="GQ34" s="620" t="str">
        <f t="shared" si="235"/>
        <v/>
      </c>
      <c r="GR34" s="189"/>
      <c r="GS34" s="344"/>
      <c r="GT34" s="351" t="str">
        <f>'full report'!V719</f>
        <v/>
      </c>
      <c r="GU34" s="164"/>
      <c r="GV34" s="383"/>
      <c r="GW34" s="571" t="str">
        <f>'result aggregate'!U111</f>
        <v>izFke Js.kh</v>
      </c>
      <c r="GX34" s="313">
        <f>'result aggregate'!V111</f>
        <v>0</v>
      </c>
      <c r="GY34" s="313">
        <f>'result aggregate'!W111</f>
        <v>0</v>
      </c>
      <c r="GZ34" s="313">
        <f>'result aggregate'!X111</f>
        <v>0</v>
      </c>
      <c r="HA34" s="313">
        <f>'result aggregate'!Y111</f>
        <v>0</v>
      </c>
      <c r="HB34" s="313">
        <f>'result aggregate'!Z111</f>
        <v>0</v>
      </c>
      <c r="HC34" s="313">
        <f>'result aggregate'!AA111</f>
        <v>0</v>
      </c>
      <c r="HD34" s="313">
        <f>'result aggregate'!AB111</f>
        <v>0</v>
      </c>
      <c r="HE34" s="313">
        <f>'result aggregate'!AC111</f>
        <v>0</v>
      </c>
      <c r="HF34" s="313">
        <f>'result aggregate'!AD111</f>
        <v>0</v>
      </c>
      <c r="HG34" s="313">
        <f>'result aggregate'!AE111</f>
        <v>0</v>
      </c>
      <c r="HH34" s="313">
        <f>'result aggregate'!AF111</f>
        <v>0</v>
      </c>
      <c r="HI34" s="313">
        <f>'result aggregate'!AG111</f>
        <v>0</v>
      </c>
      <c r="HJ34" s="572">
        <f>'result aggregate'!AH111</f>
        <v>0</v>
      </c>
    </row>
    <row r="35" spans="1:16378" s="5" customFormat="1" ht="13" customHeight="1">
      <c r="A35" s="595">
        <f>IF(details!A35="","",details!A35)</f>
        <v>28</v>
      </c>
      <c r="B35" s="596" t="str">
        <f>IF(details!B35="","",details!B35)</f>
        <v/>
      </c>
      <c r="C35" s="596" t="str">
        <f>IF(details!C35="","",details!C35)</f>
        <v/>
      </c>
      <c r="D35" s="597" t="str">
        <f>IF(details!D35="","",details!D35)</f>
        <v/>
      </c>
      <c r="E35" s="596" t="str">
        <f>IF(details!E35="","",details!E35)</f>
        <v/>
      </c>
      <c r="F35" s="598" t="str">
        <f>IF(details!F35="","",details!F35)</f>
        <v/>
      </c>
      <c r="G35" s="302" t="str">
        <f>IF(details!G35="","",details!G35)</f>
        <v/>
      </c>
      <c r="H35" s="302" t="str">
        <f>IF(details!H35="","",details!H35)</f>
        <v/>
      </c>
      <c r="I35" s="302" t="str">
        <f>IF(details!I35="","",details!I35)</f>
        <v/>
      </c>
      <c r="J35" s="596" t="str">
        <f>IF(details!J35="","",details!J35)</f>
        <v/>
      </c>
      <c r="K35" s="596" t="str">
        <f>IF(details!K35="","",details!K35)</f>
        <v/>
      </c>
      <c r="L35" s="596" t="str">
        <f>IF(details!L35="","",details!L35)</f>
        <v/>
      </c>
      <c r="M35" s="601" t="str">
        <f t="shared" si="127"/>
        <v/>
      </c>
      <c r="N35" s="596" t="str">
        <f>IF(details!M35="","",details!M35)</f>
        <v/>
      </c>
      <c r="O35" s="601" t="str">
        <f t="shared" si="128"/>
        <v/>
      </c>
      <c r="P35" s="596" t="str">
        <f>IF(details!N35="","",details!N35)</f>
        <v/>
      </c>
      <c r="Q35" s="603" t="str">
        <f t="shared" si="129"/>
        <v/>
      </c>
      <c r="R35" s="599">
        <f t="shared" si="130"/>
        <v>0</v>
      </c>
      <c r="S35" s="599">
        <f t="shared" si="131"/>
        <v>0</v>
      </c>
      <c r="T35" s="600" t="str">
        <f t="shared" si="132"/>
        <v/>
      </c>
      <c r="U35" s="599" t="str">
        <f t="shared" si="133"/>
        <v/>
      </c>
      <c r="V35" s="599" t="str">
        <f t="shared" si="134"/>
        <v/>
      </c>
      <c r="W35" s="599" t="str">
        <f t="shared" si="135"/>
        <v/>
      </c>
      <c r="X35" s="596" t="str">
        <f>IF(details!O35="","",details!O35)</f>
        <v/>
      </c>
      <c r="Y35" s="596" t="str">
        <f>IF(details!P35="","",details!P35)</f>
        <v/>
      </c>
      <c r="Z35" s="596" t="str">
        <f>IF(details!Q35="","",details!Q35)</f>
        <v/>
      </c>
      <c r="AA35" s="601" t="str">
        <f t="shared" si="136"/>
        <v/>
      </c>
      <c r="AB35" s="596" t="str">
        <f>IF(details!R35="","",details!R35)</f>
        <v/>
      </c>
      <c r="AC35" s="601" t="str">
        <f t="shared" si="137"/>
        <v/>
      </c>
      <c r="AD35" s="596" t="str">
        <f>IF(details!S35="","",details!S35)</f>
        <v/>
      </c>
      <c r="AE35" s="603" t="str">
        <f t="shared" si="138"/>
        <v/>
      </c>
      <c r="AF35" s="599">
        <f t="shared" si="139"/>
        <v>0</v>
      </c>
      <c r="AG35" s="599">
        <f t="shared" si="140"/>
        <v>0</v>
      </c>
      <c r="AH35" s="600" t="str">
        <f t="shared" si="141"/>
        <v/>
      </c>
      <c r="AI35" s="599" t="str">
        <f t="shared" si="142"/>
        <v/>
      </c>
      <c r="AJ35" s="599" t="str">
        <f t="shared" si="143"/>
        <v/>
      </c>
      <c r="AK35" s="599" t="str">
        <f t="shared" si="50"/>
        <v/>
      </c>
      <c r="AL35" s="596" t="str">
        <f>IF(details!T35="","",details!T35)</f>
        <v/>
      </c>
      <c r="AM35" s="596" t="str">
        <f>IF(details!U35="","",details!U35)</f>
        <v/>
      </c>
      <c r="AN35" s="596" t="str">
        <f>IF(details!V35="","",details!V35)</f>
        <v/>
      </c>
      <c r="AO35" s="596" t="str">
        <f>IF(details!W35="","",details!W35)</f>
        <v/>
      </c>
      <c r="AP35" s="601" t="str">
        <f t="shared" si="144"/>
        <v/>
      </c>
      <c r="AQ35" s="596" t="str">
        <f>IF(details!X35="","",details!X35)</f>
        <v/>
      </c>
      <c r="AR35" s="596" t="str">
        <f>IF(details!Y35="","",details!Y35)</f>
        <v/>
      </c>
      <c r="AS35" s="601" t="str">
        <f t="shared" si="145"/>
        <v/>
      </c>
      <c r="AT35" s="601" t="str">
        <f t="shared" si="146"/>
        <v/>
      </c>
      <c r="AU35" s="601" t="str">
        <f t="shared" si="147"/>
        <v/>
      </c>
      <c r="AV35" s="596" t="str">
        <f>IF(details!Z35="","",details!Z35)</f>
        <v/>
      </c>
      <c r="AW35" s="596" t="str">
        <f>IF(details!AA35="","",details!AA35)</f>
        <v/>
      </c>
      <c r="AX35" s="601" t="str">
        <f t="shared" si="148"/>
        <v/>
      </c>
      <c r="AY35" s="601" t="str">
        <f t="shared" si="149"/>
        <v/>
      </c>
      <c r="AZ35" s="601" t="str">
        <f t="shared" si="150"/>
        <v/>
      </c>
      <c r="BA35" s="597" t="str">
        <f t="shared" si="151"/>
        <v/>
      </c>
      <c r="BB35" s="599">
        <f t="shared" si="152"/>
        <v>0</v>
      </c>
      <c r="BC35" s="600">
        <f t="shared" si="153"/>
        <v>0</v>
      </c>
      <c r="BD35" s="600" t="str">
        <f t="shared" si="154"/>
        <v/>
      </c>
      <c r="BE35" s="600" t="str">
        <f t="shared" si="155"/>
        <v/>
      </c>
      <c r="BF35" s="600" t="str">
        <f t="shared" si="156"/>
        <v/>
      </c>
      <c r="BG35" s="599" t="str">
        <f t="shared" si="157"/>
        <v/>
      </c>
      <c r="BH35" s="600" t="str">
        <f t="shared" si="158"/>
        <v/>
      </c>
      <c r="BI35" s="599" t="str">
        <f t="shared" si="159"/>
        <v/>
      </c>
      <c r="BJ35" s="596" t="str">
        <f>IF(details!AB35="","",details!AB35)</f>
        <v/>
      </c>
      <c r="BK35" s="596" t="str">
        <f>IF(details!AC35="","",details!AC35)</f>
        <v/>
      </c>
      <c r="BL35" s="596" t="str">
        <f>IF(details!AD35="","",details!AD35)</f>
        <v/>
      </c>
      <c r="BM35" s="596" t="str">
        <f>IF(details!AE35="","",details!AE35)</f>
        <v/>
      </c>
      <c r="BN35" s="601" t="str">
        <f t="shared" si="160"/>
        <v/>
      </c>
      <c r="BO35" s="596" t="str">
        <f>IF(details!AF35="","",details!AF35)</f>
        <v/>
      </c>
      <c r="BP35" s="596" t="str">
        <f>IF(details!AG35="","",details!AG35)</f>
        <v/>
      </c>
      <c r="BQ35" s="601" t="str">
        <f t="shared" si="161"/>
        <v/>
      </c>
      <c r="BR35" s="601" t="str">
        <f t="shared" si="162"/>
        <v/>
      </c>
      <c r="BS35" s="601" t="str">
        <f t="shared" si="163"/>
        <v/>
      </c>
      <c r="BT35" s="596" t="str">
        <f>IF(details!AH35="","",details!AH35)</f>
        <v/>
      </c>
      <c r="BU35" s="596" t="str">
        <f>IF(details!AI35="","",details!AI35)</f>
        <v/>
      </c>
      <c r="BV35" s="601" t="str">
        <f t="shared" si="164"/>
        <v/>
      </c>
      <c r="BW35" s="601" t="str">
        <f t="shared" si="165"/>
        <v/>
      </c>
      <c r="BX35" s="601" t="str">
        <f t="shared" si="166"/>
        <v/>
      </c>
      <c r="BY35" s="597" t="str">
        <f t="shared" si="167"/>
        <v/>
      </c>
      <c r="BZ35" s="599">
        <f t="shared" si="168"/>
        <v>0</v>
      </c>
      <c r="CA35" s="600">
        <f t="shared" si="169"/>
        <v>0</v>
      </c>
      <c r="CB35" s="600" t="str">
        <f t="shared" si="170"/>
        <v/>
      </c>
      <c r="CC35" s="600" t="str">
        <f t="shared" si="171"/>
        <v/>
      </c>
      <c r="CD35" s="600" t="str">
        <f t="shared" si="172"/>
        <v/>
      </c>
      <c r="CE35" s="599" t="str">
        <f t="shared" si="173"/>
        <v/>
      </c>
      <c r="CF35" s="600" t="str">
        <f t="shared" si="174"/>
        <v/>
      </c>
      <c r="CG35" s="599" t="str">
        <f t="shared" si="175"/>
        <v/>
      </c>
      <c r="CH35" s="596" t="str">
        <f>IF(details!AJ35="","",details!AJ35)</f>
        <v/>
      </c>
      <c r="CI35" s="596" t="str">
        <f>IF(details!AK35="","",details!AK35)</f>
        <v/>
      </c>
      <c r="CJ35" s="596" t="str">
        <f>IF(details!AL35="","",details!AL35)</f>
        <v/>
      </c>
      <c r="CK35" s="596" t="str">
        <f>IF(details!AM35="","",details!AM35)</f>
        <v/>
      </c>
      <c r="CL35" s="601" t="str">
        <f t="shared" si="176"/>
        <v/>
      </c>
      <c r="CM35" s="596" t="str">
        <f>IF(details!AN35="","",details!AN35)</f>
        <v/>
      </c>
      <c r="CN35" s="596" t="str">
        <f>IF(details!AO35="","",details!AO35)</f>
        <v/>
      </c>
      <c r="CO35" s="601" t="str">
        <f t="shared" si="177"/>
        <v/>
      </c>
      <c r="CP35" s="601" t="str">
        <f t="shared" si="178"/>
        <v/>
      </c>
      <c r="CQ35" s="601" t="str">
        <f t="shared" si="179"/>
        <v/>
      </c>
      <c r="CR35" s="596" t="str">
        <f>IF(details!AP35="","",details!AP35)</f>
        <v/>
      </c>
      <c r="CS35" s="596" t="str">
        <f>IF(details!AQ35="","",details!AQ35)</f>
        <v/>
      </c>
      <c r="CT35" s="601" t="str">
        <f t="shared" si="180"/>
        <v/>
      </c>
      <c r="CU35" s="601" t="str">
        <f t="shared" si="181"/>
        <v/>
      </c>
      <c r="CV35" s="601" t="str">
        <f t="shared" si="182"/>
        <v/>
      </c>
      <c r="CW35" s="597" t="str">
        <f t="shared" si="183"/>
        <v/>
      </c>
      <c r="CX35" s="599">
        <f t="shared" si="184"/>
        <v>0</v>
      </c>
      <c r="CY35" s="600">
        <f t="shared" si="185"/>
        <v>0</v>
      </c>
      <c r="CZ35" s="600" t="str">
        <f t="shared" si="186"/>
        <v/>
      </c>
      <c r="DA35" s="600" t="str">
        <f t="shared" si="187"/>
        <v/>
      </c>
      <c r="DB35" s="600" t="str">
        <f t="shared" si="188"/>
        <v/>
      </c>
      <c r="DC35" s="599" t="str">
        <f t="shared" si="189"/>
        <v/>
      </c>
      <c r="DD35" s="600" t="str">
        <f t="shared" si="190"/>
        <v/>
      </c>
      <c r="DE35" s="599" t="str">
        <f t="shared" si="191"/>
        <v/>
      </c>
      <c r="DF35" s="600">
        <f t="shared" si="192"/>
        <v>0</v>
      </c>
      <c r="DG35" s="596" t="str">
        <f>IF(details!AR35="","",details!AR35)</f>
        <v/>
      </c>
      <c r="DH35" s="596" t="str">
        <f>IF(details!AS35="","",details!AS35)</f>
        <v/>
      </c>
      <c r="DI35" s="596" t="str">
        <f>IF(details!AT35="","",details!AT35)</f>
        <v/>
      </c>
      <c r="DJ35" s="601" t="str">
        <f t="shared" si="193"/>
        <v/>
      </c>
      <c r="DK35" s="596" t="str">
        <f>IF(details!AU35="","",details!AU35)</f>
        <v/>
      </c>
      <c r="DL35" s="601" t="str">
        <f t="shared" si="194"/>
        <v/>
      </c>
      <c r="DM35" s="596" t="str">
        <f>IF(details!AV35="","",details!AV35)</f>
        <v/>
      </c>
      <c r="DN35" s="603" t="str">
        <f t="shared" si="195"/>
        <v/>
      </c>
      <c r="DO35" s="599">
        <f t="shared" si="196"/>
        <v>0</v>
      </c>
      <c r="DP35" s="599">
        <f t="shared" si="197"/>
        <v>0</v>
      </c>
      <c r="DQ35" s="600" t="str">
        <f t="shared" si="198"/>
        <v/>
      </c>
      <c r="DR35" s="599" t="str">
        <f t="shared" si="199"/>
        <v/>
      </c>
      <c r="DS35" s="599" t="str">
        <f t="shared" si="90"/>
        <v/>
      </c>
      <c r="DT35" s="596" t="str">
        <f>IF(details!AW35="","",details!AW35)</f>
        <v/>
      </c>
      <c r="DU35" s="596" t="str">
        <f>IF(details!AX35="","",details!AX35)</f>
        <v/>
      </c>
      <c r="DV35" s="596" t="str">
        <f>IF(details!AY35="","",details!AY35)</f>
        <v/>
      </c>
      <c r="DW35" s="603" t="str">
        <f t="shared" si="200"/>
        <v/>
      </c>
      <c r="DX35" s="599">
        <f t="shared" si="201"/>
        <v>0</v>
      </c>
      <c r="DY35" s="599">
        <f t="shared" si="202"/>
        <v>0</v>
      </c>
      <c r="DZ35" s="600" t="str">
        <f t="shared" si="203"/>
        <v/>
      </c>
      <c r="EA35" s="599" t="str">
        <f t="shared" si="204"/>
        <v/>
      </c>
      <c r="EB35" s="599" t="str">
        <f t="shared" si="91"/>
        <v/>
      </c>
      <c r="EC35" s="599" t="str">
        <f t="shared" si="205"/>
        <v/>
      </c>
      <c r="ED35" s="599" t="str">
        <f t="shared" si="206"/>
        <v/>
      </c>
      <c r="EE35" s="599" t="str">
        <f t="shared" si="207"/>
        <v/>
      </c>
      <c r="EF35" s="599" t="str">
        <f t="shared" si="208"/>
        <v/>
      </c>
      <c r="EG35" s="599" t="str">
        <f t="shared" si="209"/>
        <v/>
      </c>
      <c r="EH35" s="599">
        <f t="shared" si="210"/>
        <v>0</v>
      </c>
      <c r="EI35" s="599">
        <f t="shared" si="211"/>
        <v>0</v>
      </c>
      <c r="EJ35" s="599">
        <f t="shared" si="212"/>
        <v>0</v>
      </c>
      <c r="EK35" s="599">
        <f t="shared" si="213"/>
        <v>0</v>
      </c>
      <c r="EL35" s="599">
        <f t="shared" si="214"/>
        <v>0</v>
      </c>
      <c r="EM35" s="599" t="str">
        <f t="shared" si="215"/>
        <v/>
      </c>
      <c r="EN35" s="599" t="str">
        <f t="shared" si="101"/>
        <v/>
      </c>
      <c r="EO35" s="606" t="str">
        <f>IF(details!CF35="","",details!CF35)</f>
        <v/>
      </c>
      <c r="EP35" s="607" t="str">
        <f>IF(details!CG35="","",details!CG35)</f>
        <v/>
      </c>
      <c r="EQ35" s="606" t="str">
        <f>IF(details!CJ35="","",details!CJ35)</f>
        <v/>
      </c>
      <c r="ER35" s="607" t="str">
        <f>IF(details!CK35="","",details!CK35)</f>
        <v/>
      </c>
      <c r="ES35" s="606" t="str">
        <f>IF(details!CN35="","",details!CN35)</f>
        <v/>
      </c>
      <c r="ET35" s="607" t="str">
        <f>IF(details!CO35="","",details!CO35)</f>
        <v/>
      </c>
      <c r="EU35" s="606" t="str">
        <f>IF(details!CR35="","",details!CR35)</f>
        <v/>
      </c>
      <c r="EV35" s="607" t="str">
        <f>IF(details!CS35="","",details!CS35)</f>
        <v/>
      </c>
      <c r="EW35" s="606" t="str">
        <f>IF(details!CV35="","",details!CV35)</f>
        <v/>
      </c>
      <c r="EX35" s="607" t="str">
        <f>IF(details!CW35="","",details!CW35)</f>
        <v/>
      </c>
      <c r="EY35" s="611" t="str">
        <f t="shared" si="216"/>
        <v/>
      </c>
      <c r="EZ35" s="596" t="str">
        <f t="shared" si="217"/>
        <v/>
      </c>
      <c r="FA35" s="596" t="str">
        <f t="shared" si="218"/>
        <v/>
      </c>
      <c r="FB35" s="612" t="str">
        <f t="shared" si="102"/>
        <v/>
      </c>
      <c r="FC35" s="596" t="str">
        <f t="shared" si="219"/>
        <v/>
      </c>
      <c r="FD35" s="613" t="str">
        <f t="shared" si="220"/>
        <v/>
      </c>
      <c r="FE35" s="612" t="str">
        <f t="shared" si="103"/>
        <v/>
      </c>
      <c r="FF35" s="614" t="str">
        <f t="shared" si="221"/>
        <v/>
      </c>
      <c r="FG35" s="596" t="str">
        <f t="shared" si="104"/>
        <v/>
      </c>
      <c r="FH35" s="596" t="str">
        <f t="shared" si="105"/>
        <v/>
      </c>
      <c r="FI35" s="596" t="str">
        <f t="shared" si="106"/>
        <v/>
      </c>
      <c r="FJ35" s="596" t="str">
        <f t="shared" si="107"/>
        <v/>
      </c>
      <c r="FK35" s="596" t="str">
        <f t="shared" si="222"/>
        <v/>
      </c>
      <c r="FL35" s="615" t="str">
        <f t="shared" si="108"/>
        <v/>
      </c>
      <c r="FM35" s="614" t="str">
        <f t="shared" si="223"/>
        <v/>
      </c>
      <c r="FN35" s="596" t="str">
        <f t="shared" si="109"/>
        <v/>
      </c>
      <c r="FO35" s="596" t="str">
        <f t="shared" si="110"/>
        <v/>
      </c>
      <c r="FP35" s="596" t="str">
        <f t="shared" si="111"/>
        <v/>
      </c>
      <c r="FQ35" s="596" t="str">
        <f t="shared" si="112"/>
        <v/>
      </c>
      <c r="FR35" s="596" t="str">
        <f t="shared" si="224"/>
        <v/>
      </c>
      <c r="FS35" s="615" t="str">
        <f t="shared" si="113"/>
        <v/>
      </c>
      <c r="FT35" s="614" t="str">
        <f t="shared" si="225"/>
        <v/>
      </c>
      <c r="FU35" s="596" t="str">
        <f t="shared" si="114"/>
        <v/>
      </c>
      <c r="FV35" s="596" t="str">
        <f t="shared" si="115"/>
        <v/>
      </c>
      <c r="FW35" s="596" t="str">
        <f t="shared" si="116"/>
        <v/>
      </c>
      <c r="FX35" s="596" t="str">
        <f t="shared" si="117"/>
        <v/>
      </c>
      <c r="FY35" s="596" t="str">
        <f t="shared" si="226"/>
        <v/>
      </c>
      <c r="FZ35" s="615" t="str">
        <f t="shared" si="118"/>
        <v/>
      </c>
      <c r="GA35" s="596" t="str">
        <f t="shared" si="227"/>
        <v/>
      </c>
      <c r="GB35" s="596" t="str">
        <f t="shared" si="228"/>
        <v/>
      </c>
      <c r="GC35" s="177" t="str">
        <f t="shared" si="229"/>
        <v xml:space="preserve">    </v>
      </c>
      <c r="GD35" s="177" t="str">
        <f t="shared" si="230"/>
        <v xml:space="preserve">    </v>
      </c>
      <c r="GE35" s="177" t="str">
        <f t="shared" si="231"/>
        <v xml:space="preserve">    </v>
      </c>
      <c r="GF35" s="177" t="str">
        <f t="shared" si="232"/>
        <v xml:space="preserve">        </v>
      </c>
      <c r="GG35" s="177" t="str">
        <f t="shared" si="120"/>
        <v xml:space="preserve">    </v>
      </c>
      <c r="GH35" s="177" t="str">
        <f t="shared" si="233"/>
        <v/>
      </c>
      <c r="GI35" s="39" t="str">
        <f t="shared" si="121"/>
        <v/>
      </c>
      <c r="GJ35" s="41" t="str">
        <f t="shared" si="122"/>
        <v/>
      </c>
      <c r="GK35" s="188" t="str">
        <f t="shared" si="123"/>
        <v/>
      </c>
      <c r="GL35" s="165" t="str">
        <f t="shared" si="124"/>
        <v/>
      </c>
      <c r="GM35" s="434" t="str">
        <f t="shared" si="234"/>
        <v/>
      </c>
      <c r="GN35" s="177" t="str">
        <f>IF(OR(GH35="iwjd",GH35="iqu% ijh{kk"),'result subject-wise'!AR35,GH35)</f>
        <v/>
      </c>
      <c r="GO35" s="346" t="str">
        <f t="shared" si="125"/>
        <v/>
      </c>
      <c r="GP35" s="172" t="str">
        <f t="shared" si="126"/>
        <v/>
      </c>
      <c r="GQ35" s="620" t="str">
        <f t="shared" si="235"/>
        <v/>
      </c>
      <c r="GR35" s="189"/>
      <c r="GS35" s="344"/>
      <c r="GT35" s="351" t="str">
        <f>'full report'!V746</f>
        <v/>
      </c>
      <c r="GU35" s="164"/>
      <c r="GV35" s="383"/>
      <c r="GW35" s="571" t="str">
        <f>'result aggregate'!U112</f>
        <v>f}rh; Js.kh</v>
      </c>
      <c r="GX35" s="313">
        <f>'result aggregate'!V112</f>
        <v>0</v>
      </c>
      <c r="GY35" s="313">
        <f>'result aggregate'!W112</f>
        <v>0</v>
      </c>
      <c r="GZ35" s="313">
        <f>'result aggregate'!X112</f>
        <v>0</v>
      </c>
      <c r="HA35" s="313">
        <f>'result aggregate'!Y112</f>
        <v>0</v>
      </c>
      <c r="HB35" s="313">
        <f>'result aggregate'!Z112</f>
        <v>0</v>
      </c>
      <c r="HC35" s="313">
        <f>'result aggregate'!AA112</f>
        <v>0</v>
      </c>
      <c r="HD35" s="313">
        <f>'result aggregate'!AB112</f>
        <v>0</v>
      </c>
      <c r="HE35" s="313">
        <f>'result aggregate'!AC112</f>
        <v>0</v>
      </c>
      <c r="HF35" s="313">
        <f>'result aggregate'!AD112</f>
        <v>0</v>
      </c>
      <c r="HG35" s="313">
        <f>'result aggregate'!AE112</f>
        <v>0</v>
      </c>
      <c r="HH35" s="313">
        <f>'result aggregate'!AF112</f>
        <v>0</v>
      </c>
      <c r="HI35" s="313">
        <f>'result aggregate'!AG112</f>
        <v>0</v>
      </c>
      <c r="HJ35" s="572">
        <f>'result aggregate'!AH112</f>
        <v>0</v>
      </c>
    </row>
    <row r="36" spans="1:16378" s="5" customFormat="1" ht="13" customHeight="1">
      <c r="A36" s="595">
        <f>IF(details!A36="","",details!A36)</f>
        <v>29</v>
      </c>
      <c r="B36" s="596" t="str">
        <f>IF(details!B36="","",details!B36)</f>
        <v/>
      </c>
      <c r="C36" s="596" t="str">
        <f>IF(details!C36="","",details!C36)</f>
        <v/>
      </c>
      <c r="D36" s="597" t="str">
        <f>IF(details!D36="","",details!D36)</f>
        <v/>
      </c>
      <c r="E36" s="596" t="str">
        <f>IF(details!E36="","",details!E36)</f>
        <v/>
      </c>
      <c r="F36" s="598" t="str">
        <f>IF(details!F36="","",details!F36)</f>
        <v/>
      </c>
      <c r="G36" s="302" t="str">
        <f>IF(details!G36="","",details!G36)</f>
        <v/>
      </c>
      <c r="H36" s="302" t="str">
        <f>IF(details!H36="","",details!H36)</f>
        <v/>
      </c>
      <c r="I36" s="302" t="str">
        <f>IF(details!I36="","",details!I36)</f>
        <v/>
      </c>
      <c r="J36" s="596" t="str">
        <f>IF(details!J36="","",details!J36)</f>
        <v/>
      </c>
      <c r="K36" s="596" t="str">
        <f>IF(details!K36="","",details!K36)</f>
        <v/>
      </c>
      <c r="L36" s="596" t="str">
        <f>IF(details!L36="","",details!L36)</f>
        <v/>
      </c>
      <c r="M36" s="601" t="str">
        <f t="shared" si="127"/>
        <v/>
      </c>
      <c r="N36" s="596" t="str">
        <f>IF(details!M36="","",details!M36)</f>
        <v/>
      </c>
      <c r="O36" s="601" t="str">
        <f t="shared" si="128"/>
        <v/>
      </c>
      <c r="P36" s="596" t="str">
        <f>IF(details!N36="","",details!N36)</f>
        <v/>
      </c>
      <c r="Q36" s="603" t="str">
        <f t="shared" si="129"/>
        <v/>
      </c>
      <c r="R36" s="599">
        <f t="shared" si="130"/>
        <v>0</v>
      </c>
      <c r="S36" s="599">
        <f t="shared" si="131"/>
        <v>0</v>
      </c>
      <c r="T36" s="600" t="str">
        <f t="shared" si="132"/>
        <v/>
      </c>
      <c r="U36" s="599" t="str">
        <f t="shared" si="133"/>
        <v/>
      </c>
      <c r="V36" s="599" t="str">
        <f t="shared" si="134"/>
        <v/>
      </c>
      <c r="W36" s="599" t="str">
        <f t="shared" si="135"/>
        <v/>
      </c>
      <c r="X36" s="596" t="str">
        <f>IF(details!O36="","",details!O36)</f>
        <v/>
      </c>
      <c r="Y36" s="596" t="str">
        <f>IF(details!P36="","",details!P36)</f>
        <v/>
      </c>
      <c r="Z36" s="596" t="str">
        <f>IF(details!Q36="","",details!Q36)</f>
        <v/>
      </c>
      <c r="AA36" s="601" t="str">
        <f t="shared" si="136"/>
        <v/>
      </c>
      <c r="AB36" s="596" t="str">
        <f>IF(details!R36="","",details!R36)</f>
        <v/>
      </c>
      <c r="AC36" s="601" t="str">
        <f t="shared" si="137"/>
        <v/>
      </c>
      <c r="AD36" s="596" t="str">
        <f>IF(details!S36="","",details!S36)</f>
        <v/>
      </c>
      <c r="AE36" s="603" t="str">
        <f t="shared" si="138"/>
        <v/>
      </c>
      <c r="AF36" s="599">
        <f t="shared" si="139"/>
        <v>0</v>
      </c>
      <c r="AG36" s="599">
        <f t="shared" si="140"/>
        <v>0</v>
      </c>
      <c r="AH36" s="600" t="str">
        <f t="shared" si="141"/>
        <v/>
      </c>
      <c r="AI36" s="599" t="str">
        <f t="shared" si="142"/>
        <v/>
      </c>
      <c r="AJ36" s="599" t="str">
        <f t="shared" si="143"/>
        <v/>
      </c>
      <c r="AK36" s="599" t="str">
        <f t="shared" si="50"/>
        <v/>
      </c>
      <c r="AL36" s="596" t="str">
        <f>IF(details!T36="","",details!T36)</f>
        <v/>
      </c>
      <c r="AM36" s="596" t="str">
        <f>IF(details!U36="","",details!U36)</f>
        <v/>
      </c>
      <c r="AN36" s="596" t="str">
        <f>IF(details!V36="","",details!V36)</f>
        <v/>
      </c>
      <c r="AO36" s="596" t="str">
        <f>IF(details!W36="","",details!W36)</f>
        <v/>
      </c>
      <c r="AP36" s="601" t="str">
        <f t="shared" si="144"/>
        <v/>
      </c>
      <c r="AQ36" s="596" t="str">
        <f>IF(details!X36="","",details!X36)</f>
        <v/>
      </c>
      <c r="AR36" s="596" t="str">
        <f>IF(details!Y36="","",details!Y36)</f>
        <v/>
      </c>
      <c r="AS36" s="601" t="str">
        <f t="shared" si="145"/>
        <v/>
      </c>
      <c r="AT36" s="601" t="str">
        <f t="shared" si="146"/>
        <v/>
      </c>
      <c r="AU36" s="601" t="str">
        <f t="shared" si="147"/>
        <v/>
      </c>
      <c r="AV36" s="596" t="str">
        <f>IF(details!Z36="","",details!Z36)</f>
        <v/>
      </c>
      <c r="AW36" s="596" t="str">
        <f>IF(details!AA36="","",details!AA36)</f>
        <v/>
      </c>
      <c r="AX36" s="601" t="str">
        <f t="shared" si="148"/>
        <v/>
      </c>
      <c r="AY36" s="601" t="str">
        <f t="shared" si="149"/>
        <v/>
      </c>
      <c r="AZ36" s="601" t="str">
        <f t="shared" si="150"/>
        <v/>
      </c>
      <c r="BA36" s="597" t="str">
        <f t="shared" si="151"/>
        <v/>
      </c>
      <c r="BB36" s="599">
        <f t="shared" si="152"/>
        <v>0</v>
      </c>
      <c r="BC36" s="600">
        <f t="shared" si="153"/>
        <v>0</v>
      </c>
      <c r="BD36" s="600" t="str">
        <f t="shared" si="154"/>
        <v/>
      </c>
      <c r="BE36" s="600" t="str">
        <f t="shared" si="155"/>
        <v/>
      </c>
      <c r="BF36" s="600" t="str">
        <f t="shared" si="156"/>
        <v/>
      </c>
      <c r="BG36" s="599" t="str">
        <f t="shared" si="157"/>
        <v/>
      </c>
      <c r="BH36" s="600" t="str">
        <f t="shared" si="158"/>
        <v/>
      </c>
      <c r="BI36" s="599" t="str">
        <f t="shared" si="159"/>
        <v/>
      </c>
      <c r="BJ36" s="596" t="str">
        <f>IF(details!AB36="","",details!AB36)</f>
        <v/>
      </c>
      <c r="BK36" s="596" t="str">
        <f>IF(details!AC36="","",details!AC36)</f>
        <v/>
      </c>
      <c r="BL36" s="596" t="str">
        <f>IF(details!AD36="","",details!AD36)</f>
        <v/>
      </c>
      <c r="BM36" s="596" t="str">
        <f>IF(details!AE36="","",details!AE36)</f>
        <v/>
      </c>
      <c r="BN36" s="601" t="str">
        <f t="shared" si="160"/>
        <v/>
      </c>
      <c r="BO36" s="596" t="str">
        <f>IF(details!AF36="","",details!AF36)</f>
        <v/>
      </c>
      <c r="BP36" s="596" t="str">
        <f>IF(details!AG36="","",details!AG36)</f>
        <v/>
      </c>
      <c r="BQ36" s="601" t="str">
        <f t="shared" si="161"/>
        <v/>
      </c>
      <c r="BR36" s="601" t="str">
        <f t="shared" si="162"/>
        <v/>
      </c>
      <c r="BS36" s="601" t="str">
        <f t="shared" si="163"/>
        <v/>
      </c>
      <c r="BT36" s="596" t="str">
        <f>IF(details!AH36="","",details!AH36)</f>
        <v/>
      </c>
      <c r="BU36" s="596" t="str">
        <f>IF(details!AI36="","",details!AI36)</f>
        <v/>
      </c>
      <c r="BV36" s="601" t="str">
        <f t="shared" si="164"/>
        <v/>
      </c>
      <c r="BW36" s="601" t="str">
        <f t="shared" si="165"/>
        <v/>
      </c>
      <c r="BX36" s="601" t="str">
        <f t="shared" si="166"/>
        <v/>
      </c>
      <c r="BY36" s="597" t="str">
        <f t="shared" si="167"/>
        <v/>
      </c>
      <c r="BZ36" s="599">
        <f t="shared" si="168"/>
        <v>0</v>
      </c>
      <c r="CA36" s="600">
        <f t="shared" si="169"/>
        <v>0</v>
      </c>
      <c r="CB36" s="600" t="str">
        <f t="shared" si="170"/>
        <v/>
      </c>
      <c r="CC36" s="600" t="str">
        <f t="shared" si="171"/>
        <v/>
      </c>
      <c r="CD36" s="600" t="str">
        <f t="shared" si="172"/>
        <v/>
      </c>
      <c r="CE36" s="599" t="str">
        <f t="shared" si="173"/>
        <v/>
      </c>
      <c r="CF36" s="600" t="str">
        <f t="shared" si="174"/>
        <v/>
      </c>
      <c r="CG36" s="599" t="str">
        <f t="shared" si="175"/>
        <v/>
      </c>
      <c r="CH36" s="596" t="str">
        <f>IF(details!AJ36="","",details!AJ36)</f>
        <v/>
      </c>
      <c r="CI36" s="596" t="str">
        <f>IF(details!AK36="","",details!AK36)</f>
        <v/>
      </c>
      <c r="CJ36" s="596" t="str">
        <f>IF(details!AL36="","",details!AL36)</f>
        <v/>
      </c>
      <c r="CK36" s="596" t="str">
        <f>IF(details!AM36="","",details!AM36)</f>
        <v/>
      </c>
      <c r="CL36" s="601" t="str">
        <f t="shared" si="176"/>
        <v/>
      </c>
      <c r="CM36" s="596" t="str">
        <f>IF(details!AN36="","",details!AN36)</f>
        <v/>
      </c>
      <c r="CN36" s="596" t="str">
        <f>IF(details!AO36="","",details!AO36)</f>
        <v/>
      </c>
      <c r="CO36" s="601" t="str">
        <f t="shared" si="177"/>
        <v/>
      </c>
      <c r="CP36" s="601" t="str">
        <f t="shared" si="178"/>
        <v/>
      </c>
      <c r="CQ36" s="601" t="str">
        <f t="shared" si="179"/>
        <v/>
      </c>
      <c r="CR36" s="596" t="str">
        <f>IF(details!AP36="","",details!AP36)</f>
        <v/>
      </c>
      <c r="CS36" s="596" t="str">
        <f>IF(details!AQ36="","",details!AQ36)</f>
        <v/>
      </c>
      <c r="CT36" s="601" t="str">
        <f t="shared" si="180"/>
        <v/>
      </c>
      <c r="CU36" s="601" t="str">
        <f t="shared" si="181"/>
        <v/>
      </c>
      <c r="CV36" s="601" t="str">
        <f t="shared" si="182"/>
        <v/>
      </c>
      <c r="CW36" s="597" t="str">
        <f t="shared" si="183"/>
        <v/>
      </c>
      <c r="CX36" s="599">
        <f t="shared" si="184"/>
        <v>0</v>
      </c>
      <c r="CY36" s="600">
        <f t="shared" si="185"/>
        <v>0</v>
      </c>
      <c r="CZ36" s="600" t="str">
        <f t="shared" si="186"/>
        <v/>
      </c>
      <c r="DA36" s="600" t="str">
        <f t="shared" si="187"/>
        <v/>
      </c>
      <c r="DB36" s="600" t="str">
        <f t="shared" si="188"/>
        <v/>
      </c>
      <c r="DC36" s="599" t="str">
        <f t="shared" si="189"/>
        <v/>
      </c>
      <c r="DD36" s="600" t="str">
        <f t="shared" si="190"/>
        <v/>
      </c>
      <c r="DE36" s="599" t="str">
        <f t="shared" si="191"/>
        <v/>
      </c>
      <c r="DF36" s="600">
        <f t="shared" si="192"/>
        <v>0</v>
      </c>
      <c r="DG36" s="596" t="str">
        <f>IF(details!AR36="","",details!AR36)</f>
        <v/>
      </c>
      <c r="DH36" s="596" t="str">
        <f>IF(details!AS36="","",details!AS36)</f>
        <v/>
      </c>
      <c r="DI36" s="596" t="str">
        <f>IF(details!AT36="","",details!AT36)</f>
        <v/>
      </c>
      <c r="DJ36" s="601" t="str">
        <f t="shared" si="193"/>
        <v/>
      </c>
      <c r="DK36" s="596" t="str">
        <f>IF(details!AU36="","",details!AU36)</f>
        <v/>
      </c>
      <c r="DL36" s="601" t="str">
        <f t="shared" si="194"/>
        <v/>
      </c>
      <c r="DM36" s="596" t="str">
        <f>IF(details!AV36="","",details!AV36)</f>
        <v/>
      </c>
      <c r="DN36" s="603" t="str">
        <f t="shared" si="195"/>
        <v/>
      </c>
      <c r="DO36" s="599">
        <f t="shared" si="196"/>
        <v>0</v>
      </c>
      <c r="DP36" s="599">
        <f t="shared" si="197"/>
        <v>0</v>
      </c>
      <c r="DQ36" s="600" t="str">
        <f t="shared" si="198"/>
        <v/>
      </c>
      <c r="DR36" s="599" t="str">
        <f t="shared" si="199"/>
        <v/>
      </c>
      <c r="DS36" s="599" t="str">
        <f t="shared" si="90"/>
        <v/>
      </c>
      <c r="DT36" s="596" t="str">
        <f>IF(details!AW36="","",details!AW36)</f>
        <v/>
      </c>
      <c r="DU36" s="596" t="str">
        <f>IF(details!AX36="","",details!AX36)</f>
        <v/>
      </c>
      <c r="DV36" s="596" t="str">
        <f>IF(details!AY36="","",details!AY36)</f>
        <v/>
      </c>
      <c r="DW36" s="603" t="str">
        <f t="shared" si="200"/>
        <v/>
      </c>
      <c r="DX36" s="599">
        <f t="shared" si="201"/>
        <v>0</v>
      </c>
      <c r="DY36" s="599">
        <f t="shared" si="202"/>
        <v>0</v>
      </c>
      <c r="DZ36" s="600" t="str">
        <f t="shared" si="203"/>
        <v/>
      </c>
      <c r="EA36" s="599" t="str">
        <f t="shared" si="204"/>
        <v/>
      </c>
      <c r="EB36" s="599" t="str">
        <f t="shared" si="91"/>
        <v/>
      </c>
      <c r="EC36" s="599" t="str">
        <f t="shared" si="205"/>
        <v/>
      </c>
      <c r="ED36" s="599" t="str">
        <f t="shared" si="206"/>
        <v/>
      </c>
      <c r="EE36" s="599" t="str">
        <f t="shared" si="207"/>
        <v/>
      </c>
      <c r="EF36" s="599" t="str">
        <f t="shared" si="208"/>
        <v/>
      </c>
      <c r="EG36" s="599" t="str">
        <f t="shared" si="209"/>
        <v/>
      </c>
      <c r="EH36" s="599">
        <f t="shared" si="210"/>
        <v>0</v>
      </c>
      <c r="EI36" s="599">
        <f t="shared" si="211"/>
        <v>0</v>
      </c>
      <c r="EJ36" s="599">
        <f t="shared" si="212"/>
        <v>0</v>
      </c>
      <c r="EK36" s="599">
        <f t="shared" si="213"/>
        <v>0</v>
      </c>
      <c r="EL36" s="599">
        <f t="shared" si="214"/>
        <v>0</v>
      </c>
      <c r="EM36" s="599" t="str">
        <f t="shared" si="215"/>
        <v/>
      </c>
      <c r="EN36" s="599" t="str">
        <f t="shared" si="101"/>
        <v/>
      </c>
      <c r="EO36" s="606" t="str">
        <f>IF(details!CF36="","",details!CF36)</f>
        <v/>
      </c>
      <c r="EP36" s="607" t="str">
        <f>IF(details!CG36="","",details!CG36)</f>
        <v/>
      </c>
      <c r="EQ36" s="606" t="str">
        <f>IF(details!CJ36="","",details!CJ36)</f>
        <v/>
      </c>
      <c r="ER36" s="607" t="str">
        <f>IF(details!CK36="","",details!CK36)</f>
        <v/>
      </c>
      <c r="ES36" s="606" t="str">
        <f>IF(details!CN36="","",details!CN36)</f>
        <v/>
      </c>
      <c r="ET36" s="607" t="str">
        <f>IF(details!CO36="","",details!CO36)</f>
        <v/>
      </c>
      <c r="EU36" s="606" t="str">
        <f>IF(details!CR36="","",details!CR36)</f>
        <v/>
      </c>
      <c r="EV36" s="607" t="str">
        <f>IF(details!CS36="","",details!CS36)</f>
        <v/>
      </c>
      <c r="EW36" s="606" t="str">
        <f>IF(details!CV36="","",details!CV36)</f>
        <v/>
      </c>
      <c r="EX36" s="607" t="str">
        <f>IF(details!CW36="","",details!CW36)</f>
        <v/>
      </c>
      <c r="EY36" s="611" t="str">
        <f t="shared" si="216"/>
        <v/>
      </c>
      <c r="EZ36" s="596" t="str">
        <f t="shared" si="217"/>
        <v/>
      </c>
      <c r="FA36" s="596" t="str">
        <f t="shared" si="218"/>
        <v/>
      </c>
      <c r="FB36" s="612" t="str">
        <f t="shared" si="102"/>
        <v/>
      </c>
      <c r="FC36" s="596" t="str">
        <f t="shared" si="219"/>
        <v/>
      </c>
      <c r="FD36" s="613" t="str">
        <f t="shared" si="220"/>
        <v/>
      </c>
      <c r="FE36" s="612" t="str">
        <f t="shared" si="103"/>
        <v/>
      </c>
      <c r="FF36" s="614" t="str">
        <f t="shared" si="221"/>
        <v/>
      </c>
      <c r="FG36" s="596" t="str">
        <f t="shared" si="104"/>
        <v/>
      </c>
      <c r="FH36" s="596" t="str">
        <f t="shared" si="105"/>
        <v/>
      </c>
      <c r="FI36" s="596" t="str">
        <f t="shared" si="106"/>
        <v/>
      </c>
      <c r="FJ36" s="596" t="str">
        <f t="shared" si="107"/>
        <v/>
      </c>
      <c r="FK36" s="596" t="str">
        <f t="shared" si="222"/>
        <v/>
      </c>
      <c r="FL36" s="615" t="str">
        <f t="shared" si="108"/>
        <v/>
      </c>
      <c r="FM36" s="614" t="str">
        <f t="shared" si="223"/>
        <v/>
      </c>
      <c r="FN36" s="596" t="str">
        <f t="shared" si="109"/>
        <v/>
      </c>
      <c r="FO36" s="596" t="str">
        <f t="shared" si="110"/>
        <v/>
      </c>
      <c r="FP36" s="596" t="str">
        <f t="shared" si="111"/>
        <v/>
      </c>
      <c r="FQ36" s="596" t="str">
        <f t="shared" si="112"/>
        <v/>
      </c>
      <c r="FR36" s="596" t="str">
        <f t="shared" si="224"/>
        <v/>
      </c>
      <c r="FS36" s="615" t="str">
        <f t="shared" si="113"/>
        <v/>
      </c>
      <c r="FT36" s="614" t="str">
        <f t="shared" si="225"/>
        <v/>
      </c>
      <c r="FU36" s="596" t="str">
        <f t="shared" si="114"/>
        <v/>
      </c>
      <c r="FV36" s="596" t="str">
        <f t="shared" si="115"/>
        <v/>
      </c>
      <c r="FW36" s="596" t="str">
        <f t="shared" si="116"/>
        <v/>
      </c>
      <c r="FX36" s="596" t="str">
        <f t="shared" si="117"/>
        <v/>
      </c>
      <c r="FY36" s="596" t="str">
        <f t="shared" si="226"/>
        <v/>
      </c>
      <c r="FZ36" s="615" t="str">
        <f t="shared" si="118"/>
        <v/>
      </c>
      <c r="GA36" s="596" t="str">
        <f t="shared" si="227"/>
        <v/>
      </c>
      <c r="GB36" s="596" t="str">
        <f t="shared" si="228"/>
        <v/>
      </c>
      <c r="GC36" s="177" t="str">
        <f t="shared" si="229"/>
        <v xml:space="preserve">    </v>
      </c>
      <c r="GD36" s="177" t="str">
        <f t="shared" si="230"/>
        <v xml:space="preserve">    </v>
      </c>
      <c r="GE36" s="177" t="str">
        <f t="shared" si="231"/>
        <v xml:space="preserve">    </v>
      </c>
      <c r="GF36" s="177" t="str">
        <f t="shared" si="232"/>
        <v xml:space="preserve">        </v>
      </c>
      <c r="GG36" s="177" t="str">
        <f t="shared" si="120"/>
        <v xml:space="preserve">    </v>
      </c>
      <c r="GH36" s="177" t="str">
        <f t="shared" si="233"/>
        <v/>
      </c>
      <c r="GI36" s="39" t="str">
        <f t="shared" si="121"/>
        <v/>
      </c>
      <c r="GJ36" s="41" t="str">
        <f t="shared" si="122"/>
        <v/>
      </c>
      <c r="GK36" s="188" t="str">
        <f t="shared" si="123"/>
        <v/>
      </c>
      <c r="GL36" s="165" t="str">
        <f t="shared" si="124"/>
        <v/>
      </c>
      <c r="GM36" s="434" t="str">
        <f t="shared" si="234"/>
        <v/>
      </c>
      <c r="GN36" s="177" t="str">
        <f>IF(OR(GH36="iwjd",GH36="iqu% ijh{kk"),'result subject-wise'!AR36,GH36)</f>
        <v/>
      </c>
      <c r="GO36" s="346" t="str">
        <f t="shared" si="125"/>
        <v/>
      </c>
      <c r="GP36" s="172" t="str">
        <f t="shared" si="126"/>
        <v/>
      </c>
      <c r="GQ36" s="620" t="str">
        <f t="shared" si="235"/>
        <v/>
      </c>
      <c r="GR36" s="189"/>
      <c r="GS36" s="344"/>
      <c r="GT36" s="351" t="str">
        <f>'full report'!V773</f>
        <v/>
      </c>
      <c r="GU36" s="164"/>
      <c r="GV36" s="383"/>
      <c r="GW36" s="571" t="str">
        <f>'result aggregate'!U113</f>
        <v>r`rh; Js.kh</v>
      </c>
      <c r="GX36" s="313">
        <f>'result aggregate'!V113</f>
        <v>0</v>
      </c>
      <c r="GY36" s="313">
        <f>'result aggregate'!W113</f>
        <v>0</v>
      </c>
      <c r="GZ36" s="313">
        <f>'result aggregate'!X113</f>
        <v>0</v>
      </c>
      <c r="HA36" s="313">
        <f>'result aggregate'!Y113</f>
        <v>0</v>
      </c>
      <c r="HB36" s="313">
        <f>'result aggregate'!Z113</f>
        <v>0</v>
      </c>
      <c r="HC36" s="313">
        <f>'result aggregate'!AA113</f>
        <v>0</v>
      </c>
      <c r="HD36" s="313">
        <f>'result aggregate'!AB113</f>
        <v>0</v>
      </c>
      <c r="HE36" s="313">
        <f>'result aggregate'!AC113</f>
        <v>0</v>
      </c>
      <c r="HF36" s="313">
        <f>'result aggregate'!AD113</f>
        <v>0</v>
      </c>
      <c r="HG36" s="313">
        <f>'result aggregate'!AE113</f>
        <v>0</v>
      </c>
      <c r="HH36" s="313">
        <f>'result aggregate'!AF113</f>
        <v>0</v>
      </c>
      <c r="HI36" s="313">
        <f>'result aggregate'!AG113</f>
        <v>0</v>
      </c>
      <c r="HJ36" s="572">
        <f>'result aggregate'!AH113</f>
        <v>0</v>
      </c>
    </row>
    <row r="37" spans="1:16378" s="5" customFormat="1" ht="13" customHeight="1">
      <c r="A37" s="595">
        <f>IF(details!A37="","",details!A37)</f>
        <v>30</v>
      </c>
      <c r="B37" s="596" t="str">
        <f>IF(details!B37="","",details!B37)</f>
        <v/>
      </c>
      <c r="C37" s="596" t="str">
        <f>IF(details!C37="","",details!C37)</f>
        <v/>
      </c>
      <c r="D37" s="597" t="str">
        <f>IF(details!D37="","",details!D37)</f>
        <v/>
      </c>
      <c r="E37" s="596" t="str">
        <f>IF(details!E37="","",details!E37)</f>
        <v/>
      </c>
      <c r="F37" s="598" t="str">
        <f>IF(details!F37="","",details!F37)</f>
        <v/>
      </c>
      <c r="G37" s="302" t="str">
        <f>IF(details!G37="","",details!G37)</f>
        <v/>
      </c>
      <c r="H37" s="302" t="str">
        <f>IF(details!H37="","",details!H37)</f>
        <v/>
      </c>
      <c r="I37" s="302" t="str">
        <f>IF(details!I37="","",details!I37)</f>
        <v/>
      </c>
      <c r="J37" s="596" t="str">
        <f>IF(details!J37="","",details!J37)</f>
        <v/>
      </c>
      <c r="K37" s="596" t="str">
        <f>IF(details!K37="","",details!K37)</f>
        <v/>
      </c>
      <c r="L37" s="596" t="str">
        <f>IF(details!L37="","",details!L37)</f>
        <v/>
      </c>
      <c r="M37" s="601" t="str">
        <f t="shared" si="127"/>
        <v/>
      </c>
      <c r="N37" s="596" t="str">
        <f>IF(details!M37="","",details!M37)</f>
        <v/>
      </c>
      <c r="O37" s="601" t="str">
        <f t="shared" si="128"/>
        <v/>
      </c>
      <c r="P37" s="596" t="str">
        <f>IF(details!N37="","",details!N37)</f>
        <v/>
      </c>
      <c r="Q37" s="603" t="str">
        <f t="shared" si="129"/>
        <v/>
      </c>
      <c r="R37" s="599">
        <f t="shared" si="130"/>
        <v>0</v>
      </c>
      <c r="S37" s="599">
        <f t="shared" si="131"/>
        <v>0</v>
      </c>
      <c r="T37" s="600" t="str">
        <f t="shared" si="132"/>
        <v/>
      </c>
      <c r="U37" s="599" t="str">
        <f t="shared" si="133"/>
        <v/>
      </c>
      <c r="V37" s="599" t="str">
        <f t="shared" si="134"/>
        <v/>
      </c>
      <c r="W37" s="599" t="str">
        <f t="shared" si="135"/>
        <v/>
      </c>
      <c r="X37" s="596" t="str">
        <f>IF(details!O37="","",details!O37)</f>
        <v/>
      </c>
      <c r="Y37" s="596" t="str">
        <f>IF(details!P37="","",details!P37)</f>
        <v/>
      </c>
      <c r="Z37" s="596" t="str">
        <f>IF(details!Q37="","",details!Q37)</f>
        <v/>
      </c>
      <c r="AA37" s="601" t="str">
        <f t="shared" si="136"/>
        <v/>
      </c>
      <c r="AB37" s="596" t="str">
        <f>IF(details!R37="","",details!R37)</f>
        <v/>
      </c>
      <c r="AC37" s="601" t="str">
        <f t="shared" si="137"/>
        <v/>
      </c>
      <c r="AD37" s="596" t="str">
        <f>IF(details!S37="","",details!S37)</f>
        <v/>
      </c>
      <c r="AE37" s="603" t="str">
        <f t="shared" si="138"/>
        <v/>
      </c>
      <c r="AF37" s="599">
        <f t="shared" si="139"/>
        <v>0</v>
      </c>
      <c r="AG37" s="599">
        <f t="shared" si="140"/>
        <v>0</v>
      </c>
      <c r="AH37" s="600" t="str">
        <f t="shared" si="141"/>
        <v/>
      </c>
      <c r="AI37" s="599" t="str">
        <f t="shared" si="142"/>
        <v/>
      </c>
      <c r="AJ37" s="599" t="str">
        <f t="shared" si="143"/>
        <v/>
      </c>
      <c r="AK37" s="599" t="str">
        <f t="shared" si="50"/>
        <v/>
      </c>
      <c r="AL37" s="596" t="str">
        <f>IF(details!T37="","",details!T37)</f>
        <v/>
      </c>
      <c r="AM37" s="596" t="str">
        <f>IF(details!U37="","",details!U37)</f>
        <v/>
      </c>
      <c r="AN37" s="596" t="str">
        <f>IF(details!V37="","",details!V37)</f>
        <v/>
      </c>
      <c r="AO37" s="596" t="str">
        <f>IF(details!W37="","",details!W37)</f>
        <v/>
      </c>
      <c r="AP37" s="601" t="str">
        <f t="shared" si="144"/>
        <v/>
      </c>
      <c r="AQ37" s="596" t="str">
        <f>IF(details!X37="","",details!X37)</f>
        <v/>
      </c>
      <c r="AR37" s="596" t="str">
        <f>IF(details!Y37="","",details!Y37)</f>
        <v/>
      </c>
      <c r="AS37" s="601" t="str">
        <f t="shared" si="145"/>
        <v/>
      </c>
      <c r="AT37" s="601" t="str">
        <f t="shared" si="146"/>
        <v/>
      </c>
      <c r="AU37" s="601" t="str">
        <f t="shared" si="147"/>
        <v/>
      </c>
      <c r="AV37" s="596" t="str">
        <f>IF(details!Z37="","",details!Z37)</f>
        <v/>
      </c>
      <c r="AW37" s="596" t="str">
        <f>IF(details!AA37="","",details!AA37)</f>
        <v/>
      </c>
      <c r="AX37" s="601" t="str">
        <f t="shared" si="148"/>
        <v/>
      </c>
      <c r="AY37" s="601" t="str">
        <f t="shared" si="149"/>
        <v/>
      </c>
      <c r="AZ37" s="601" t="str">
        <f t="shared" si="150"/>
        <v/>
      </c>
      <c r="BA37" s="597" t="str">
        <f t="shared" si="151"/>
        <v/>
      </c>
      <c r="BB37" s="599">
        <f t="shared" si="152"/>
        <v>0</v>
      </c>
      <c r="BC37" s="600">
        <f t="shared" si="153"/>
        <v>0</v>
      </c>
      <c r="BD37" s="600" t="str">
        <f t="shared" si="154"/>
        <v/>
      </c>
      <c r="BE37" s="600" t="str">
        <f t="shared" si="155"/>
        <v/>
      </c>
      <c r="BF37" s="600" t="str">
        <f t="shared" si="156"/>
        <v/>
      </c>
      <c r="BG37" s="599" t="str">
        <f t="shared" si="157"/>
        <v/>
      </c>
      <c r="BH37" s="600" t="str">
        <f t="shared" si="158"/>
        <v/>
      </c>
      <c r="BI37" s="599" t="str">
        <f t="shared" si="159"/>
        <v/>
      </c>
      <c r="BJ37" s="596" t="str">
        <f>IF(details!AB37="","",details!AB37)</f>
        <v/>
      </c>
      <c r="BK37" s="596" t="str">
        <f>IF(details!AC37="","",details!AC37)</f>
        <v/>
      </c>
      <c r="BL37" s="596" t="str">
        <f>IF(details!AD37="","",details!AD37)</f>
        <v/>
      </c>
      <c r="BM37" s="596" t="str">
        <f>IF(details!AE37="","",details!AE37)</f>
        <v/>
      </c>
      <c r="BN37" s="601" t="str">
        <f t="shared" si="160"/>
        <v/>
      </c>
      <c r="BO37" s="596" t="str">
        <f>IF(details!AF37="","",details!AF37)</f>
        <v/>
      </c>
      <c r="BP37" s="596" t="str">
        <f>IF(details!AG37="","",details!AG37)</f>
        <v/>
      </c>
      <c r="BQ37" s="601" t="str">
        <f t="shared" si="161"/>
        <v/>
      </c>
      <c r="BR37" s="601" t="str">
        <f t="shared" si="162"/>
        <v/>
      </c>
      <c r="BS37" s="601" t="str">
        <f t="shared" si="163"/>
        <v/>
      </c>
      <c r="BT37" s="596" t="str">
        <f>IF(details!AH37="","",details!AH37)</f>
        <v/>
      </c>
      <c r="BU37" s="596" t="str">
        <f>IF(details!AI37="","",details!AI37)</f>
        <v/>
      </c>
      <c r="BV37" s="601" t="str">
        <f t="shared" si="164"/>
        <v/>
      </c>
      <c r="BW37" s="601" t="str">
        <f t="shared" si="165"/>
        <v/>
      </c>
      <c r="BX37" s="601" t="str">
        <f t="shared" si="166"/>
        <v/>
      </c>
      <c r="BY37" s="597" t="str">
        <f t="shared" si="167"/>
        <v/>
      </c>
      <c r="BZ37" s="599">
        <f t="shared" si="168"/>
        <v>0</v>
      </c>
      <c r="CA37" s="600">
        <f t="shared" si="169"/>
        <v>0</v>
      </c>
      <c r="CB37" s="600" t="str">
        <f t="shared" si="170"/>
        <v/>
      </c>
      <c r="CC37" s="600" t="str">
        <f t="shared" si="171"/>
        <v/>
      </c>
      <c r="CD37" s="600" t="str">
        <f t="shared" si="172"/>
        <v/>
      </c>
      <c r="CE37" s="599" t="str">
        <f t="shared" si="173"/>
        <v/>
      </c>
      <c r="CF37" s="600" t="str">
        <f t="shared" si="174"/>
        <v/>
      </c>
      <c r="CG37" s="599" t="str">
        <f t="shared" si="175"/>
        <v/>
      </c>
      <c r="CH37" s="596" t="str">
        <f>IF(details!AJ37="","",details!AJ37)</f>
        <v/>
      </c>
      <c r="CI37" s="596" t="str">
        <f>IF(details!AK37="","",details!AK37)</f>
        <v/>
      </c>
      <c r="CJ37" s="596" t="str">
        <f>IF(details!AL37="","",details!AL37)</f>
        <v/>
      </c>
      <c r="CK37" s="596" t="str">
        <f>IF(details!AM37="","",details!AM37)</f>
        <v/>
      </c>
      <c r="CL37" s="601" t="str">
        <f t="shared" si="176"/>
        <v/>
      </c>
      <c r="CM37" s="596" t="str">
        <f>IF(details!AN37="","",details!AN37)</f>
        <v/>
      </c>
      <c r="CN37" s="596" t="str">
        <f>IF(details!AO37="","",details!AO37)</f>
        <v/>
      </c>
      <c r="CO37" s="601" t="str">
        <f t="shared" si="177"/>
        <v/>
      </c>
      <c r="CP37" s="601" t="str">
        <f t="shared" si="178"/>
        <v/>
      </c>
      <c r="CQ37" s="601" t="str">
        <f t="shared" si="179"/>
        <v/>
      </c>
      <c r="CR37" s="596" t="str">
        <f>IF(details!AP37="","",details!AP37)</f>
        <v/>
      </c>
      <c r="CS37" s="596" t="str">
        <f>IF(details!AQ37="","",details!AQ37)</f>
        <v/>
      </c>
      <c r="CT37" s="601" t="str">
        <f t="shared" si="180"/>
        <v/>
      </c>
      <c r="CU37" s="601" t="str">
        <f t="shared" si="181"/>
        <v/>
      </c>
      <c r="CV37" s="601" t="str">
        <f t="shared" si="182"/>
        <v/>
      </c>
      <c r="CW37" s="597" t="str">
        <f t="shared" si="183"/>
        <v/>
      </c>
      <c r="CX37" s="599">
        <f t="shared" si="184"/>
        <v>0</v>
      </c>
      <c r="CY37" s="600">
        <f t="shared" si="185"/>
        <v>0</v>
      </c>
      <c r="CZ37" s="600" t="str">
        <f t="shared" si="186"/>
        <v/>
      </c>
      <c r="DA37" s="600" t="str">
        <f t="shared" si="187"/>
        <v/>
      </c>
      <c r="DB37" s="600" t="str">
        <f t="shared" si="188"/>
        <v/>
      </c>
      <c r="DC37" s="599" t="str">
        <f t="shared" si="189"/>
        <v/>
      </c>
      <c r="DD37" s="600" t="str">
        <f t="shared" si="190"/>
        <v/>
      </c>
      <c r="DE37" s="599" t="str">
        <f t="shared" si="191"/>
        <v/>
      </c>
      <c r="DF37" s="600">
        <f t="shared" si="192"/>
        <v>0</v>
      </c>
      <c r="DG37" s="596" t="str">
        <f>IF(details!AR37="","",details!AR37)</f>
        <v/>
      </c>
      <c r="DH37" s="596" t="str">
        <f>IF(details!AS37="","",details!AS37)</f>
        <v/>
      </c>
      <c r="DI37" s="596" t="str">
        <f>IF(details!AT37="","",details!AT37)</f>
        <v/>
      </c>
      <c r="DJ37" s="601" t="str">
        <f t="shared" si="193"/>
        <v/>
      </c>
      <c r="DK37" s="596" t="str">
        <f>IF(details!AU37="","",details!AU37)</f>
        <v/>
      </c>
      <c r="DL37" s="601" t="str">
        <f t="shared" si="194"/>
        <v/>
      </c>
      <c r="DM37" s="596" t="str">
        <f>IF(details!AV37="","",details!AV37)</f>
        <v/>
      </c>
      <c r="DN37" s="603" t="str">
        <f t="shared" si="195"/>
        <v/>
      </c>
      <c r="DO37" s="599">
        <f t="shared" si="196"/>
        <v>0</v>
      </c>
      <c r="DP37" s="599">
        <f t="shared" si="197"/>
        <v>0</v>
      </c>
      <c r="DQ37" s="600" t="str">
        <f t="shared" si="198"/>
        <v/>
      </c>
      <c r="DR37" s="599" t="str">
        <f t="shared" si="199"/>
        <v/>
      </c>
      <c r="DS37" s="599" t="str">
        <f t="shared" si="90"/>
        <v/>
      </c>
      <c r="DT37" s="596" t="str">
        <f>IF(details!AW37="","",details!AW37)</f>
        <v/>
      </c>
      <c r="DU37" s="596" t="str">
        <f>IF(details!AX37="","",details!AX37)</f>
        <v/>
      </c>
      <c r="DV37" s="596" t="str">
        <f>IF(details!AY37="","",details!AY37)</f>
        <v/>
      </c>
      <c r="DW37" s="603" t="str">
        <f t="shared" si="200"/>
        <v/>
      </c>
      <c r="DX37" s="599">
        <f t="shared" si="201"/>
        <v>0</v>
      </c>
      <c r="DY37" s="599">
        <f t="shared" si="202"/>
        <v>0</v>
      </c>
      <c r="DZ37" s="600" t="str">
        <f t="shared" si="203"/>
        <v/>
      </c>
      <c r="EA37" s="599" t="str">
        <f t="shared" si="204"/>
        <v/>
      </c>
      <c r="EB37" s="599" t="str">
        <f t="shared" si="91"/>
        <v/>
      </c>
      <c r="EC37" s="599" t="str">
        <f t="shared" si="205"/>
        <v/>
      </c>
      <c r="ED37" s="599" t="str">
        <f t="shared" si="206"/>
        <v/>
      </c>
      <c r="EE37" s="599" t="str">
        <f t="shared" si="207"/>
        <v/>
      </c>
      <c r="EF37" s="599" t="str">
        <f t="shared" si="208"/>
        <v/>
      </c>
      <c r="EG37" s="599" t="str">
        <f t="shared" si="209"/>
        <v/>
      </c>
      <c r="EH37" s="599">
        <f t="shared" si="210"/>
        <v>0</v>
      </c>
      <c r="EI37" s="599">
        <f t="shared" si="211"/>
        <v>0</v>
      </c>
      <c r="EJ37" s="599">
        <f t="shared" si="212"/>
        <v>0</v>
      </c>
      <c r="EK37" s="599">
        <f t="shared" si="213"/>
        <v>0</v>
      </c>
      <c r="EL37" s="599">
        <f t="shared" si="214"/>
        <v>0</v>
      </c>
      <c r="EM37" s="599" t="str">
        <f t="shared" si="215"/>
        <v/>
      </c>
      <c r="EN37" s="599" t="str">
        <f t="shared" si="101"/>
        <v/>
      </c>
      <c r="EO37" s="606" t="str">
        <f>IF(details!CF37="","",details!CF37)</f>
        <v/>
      </c>
      <c r="EP37" s="607" t="str">
        <f>IF(details!CG37="","",details!CG37)</f>
        <v/>
      </c>
      <c r="EQ37" s="606" t="str">
        <f>IF(details!CJ37="","",details!CJ37)</f>
        <v/>
      </c>
      <c r="ER37" s="607" t="str">
        <f>IF(details!CK37="","",details!CK37)</f>
        <v/>
      </c>
      <c r="ES37" s="606" t="str">
        <f>IF(details!CN37="","",details!CN37)</f>
        <v/>
      </c>
      <c r="ET37" s="607" t="str">
        <f>IF(details!CO37="","",details!CO37)</f>
        <v/>
      </c>
      <c r="EU37" s="606" t="str">
        <f>IF(details!CR37="","",details!CR37)</f>
        <v/>
      </c>
      <c r="EV37" s="607" t="str">
        <f>IF(details!CS37="","",details!CS37)</f>
        <v/>
      </c>
      <c r="EW37" s="606" t="str">
        <f>IF(details!CV37="","",details!CV37)</f>
        <v/>
      </c>
      <c r="EX37" s="607" t="str">
        <f>IF(details!CW37="","",details!CW37)</f>
        <v/>
      </c>
      <c r="EY37" s="611" t="str">
        <f t="shared" si="216"/>
        <v/>
      </c>
      <c r="EZ37" s="596" t="str">
        <f t="shared" si="217"/>
        <v/>
      </c>
      <c r="FA37" s="596" t="str">
        <f t="shared" si="218"/>
        <v/>
      </c>
      <c r="FB37" s="612" t="str">
        <f t="shared" si="102"/>
        <v/>
      </c>
      <c r="FC37" s="596" t="str">
        <f t="shared" si="219"/>
        <v/>
      </c>
      <c r="FD37" s="613" t="str">
        <f t="shared" si="220"/>
        <v/>
      </c>
      <c r="FE37" s="612" t="str">
        <f t="shared" si="103"/>
        <v/>
      </c>
      <c r="FF37" s="614" t="str">
        <f t="shared" si="221"/>
        <v/>
      </c>
      <c r="FG37" s="596" t="str">
        <f t="shared" si="104"/>
        <v/>
      </c>
      <c r="FH37" s="596" t="str">
        <f t="shared" si="105"/>
        <v/>
      </c>
      <c r="FI37" s="596" t="str">
        <f t="shared" si="106"/>
        <v/>
      </c>
      <c r="FJ37" s="596" t="str">
        <f t="shared" si="107"/>
        <v/>
      </c>
      <c r="FK37" s="596" t="str">
        <f t="shared" si="222"/>
        <v/>
      </c>
      <c r="FL37" s="615" t="str">
        <f t="shared" si="108"/>
        <v/>
      </c>
      <c r="FM37" s="614" t="str">
        <f t="shared" si="223"/>
        <v/>
      </c>
      <c r="FN37" s="596" t="str">
        <f t="shared" si="109"/>
        <v/>
      </c>
      <c r="FO37" s="596" t="str">
        <f t="shared" si="110"/>
        <v/>
      </c>
      <c r="FP37" s="596" t="str">
        <f t="shared" si="111"/>
        <v/>
      </c>
      <c r="FQ37" s="596" t="str">
        <f t="shared" si="112"/>
        <v/>
      </c>
      <c r="FR37" s="596" t="str">
        <f t="shared" si="224"/>
        <v/>
      </c>
      <c r="FS37" s="615" t="str">
        <f t="shared" si="113"/>
        <v/>
      </c>
      <c r="FT37" s="614" t="str">
        <f t="shared" si="225"/>
        <v/>
      </c>
      <c r="FU37" s="596" t="str">
        <f t="shared" si="114"/>
        <v/>
      </c>
      <c r="FV37" s="596" t="str">
        <f t="shared" si="115"/>
        <v/>
      </c>
      <c r="FW37" s="596" t="str">
        <f t="shared" si="116"/>
        <v/>
      </c>
      <c r="FX37" s="596" t="str">
        <f t="shared" si="117"/>
        <v/>
      </c>
      <c r="FY37" s="596" t="str">
        <f t="shared" si="226"/>
        <v/>
      </c>
      <c r="FZ37" s="615" t="str">
        <f t="shared" si="118"/>
        <v/>
      </c>
      <c r="GA37" s="596" t="str">
        <f t="shared" si="227"/>
        <v/>
      </c>
      <c r="GB37" s="596" t="str">
        <f t="shared" si="228"/>
        <v/>
      </c>
      <c r="GC37" s="177" t="str">
        <f t="shared" si="229"/>
        <v xml:space="preserve">    </v>
      </c>
      <c r="GD37" s="177" t="str">
        <f t="shared" si="230"/>
        <v xml:space="preserve">    </v>
      </c>
      <c r="GE37" s="177" t="str">
        <f t="shared" si="231"/>
        <v xml:space="preserve">    </v>
      </c>
      <c r="GF37" s="177" t="str">
        <f t="shared" si="232"/>
        <v xml:space="preserve">        </v>
      </c>
      <c r="GG37" s="177" t="str">
        <f t="shared" si="120"/>
        <v xml:space="preserve">    </v>
      </c>
      <c r="GH37" s="177" t="str">
        <f t="shared" si="233"/>
        <v/>
      </c>
      <c r="GI37" s="39" t="str">
        <f t="shared" si="121"/>
        <v/>
      </c>
      <c r="GJ37" s="41" t="str">
        <f t="shared" si="122"/>
        <v/>
      </c>
      <c r="GK37" s="188" t="str">
        <f t="shared" si="123"/>
        <v/>
      </c>
      <c r="GL37" s="165" t="str">
        <f t="shared" si="124"/>
        <v/>
      </c>
      <c r="GM37" s="434" t="str">
        <f t="shared" si="234"/>
        <v/>
      </c>
      <c r="GN37" s="177" t="str">
        <f>IF(OR(GH37="iwjd",GH37="iqu% ijh{kk"),'result subject-wise'!AR37,GH37)</f>
        <v/>
      </c>
      <c r="GO37" s="346" t="str">
        <f t="shared" si="125"/>
        <v/>
      </c>
      <c r="GP37" s="172" t="str">
        <f t="shared" si="126"/>
        <v/>
      </c>
      <c r="GQ37" s="620" t="str">
        <f t="shared" si="235"/>
        <v/>
      </c>
      <c r="GR37" s="189"/>
      <c r="GS37" s="344"/>
      <c r="GT37" s="351" t="str">
        <f>'full report'!V800</f>
        <v/>
      </c>
      <c r="GU37" s="164"/>
      <c r="GV37" s="383"/>
      <c r="GW37" s="571" t="str">
        <f>'result aggregate'!U114</f>
        <v>dqy mRrh.kZ</v>
      </c>
      <c r="GX37" s="313">
        <f>'result aggregate'!V114</f>
        <v>0</v>
      </c>
      <c r="GY37" s="313">
        <f>'result aggregate'!W114</f>
        <v>0</v>
      </c>
      <c r="GZ37" s="313">
        <f>'result aggregate'!X114</f>
        <v>0</v>
      </c>
      <c r="HA37" s="313">
        <f>'result aggregate'!Y114</f>
        <v>0</v>
      </c>
      <c r="HB37" s="313">
        <f>'result aggregate'!Z114</f>
        <v>0</v>
      </c>
      <c r="HC37" s="313">
        <f>'result aggregate'!AA114</f>
        <v>0</v>
      </c>
      <c r="HD37" s="313">
        <f>'result aggregate'!AB114</f>
        <v>0</v>
      </c>
      <c r="HE37" s="313">
        <f>'result aggregate'!AC114</f>
        <v>0</v>
      </c>
      <c r="HF37" s="313">
        <f>'result aggregate'!AD114</f>
        <v>0</v>
      </c>
      <c r="HG37" s="313">
        <f>'result aggregate'!AE114</f>
        <v>0</v>
      </c>
      <c r="HH37" s="313">
        <f>'result aggregate'!AF114</f>
        <v>0</v>
      </c>
      <c r="HI37" s="313">
        <f>'result aggregate'!AG114</f>
        <v>0</v>
      </c>
      <c r="HJ37" s="572">
        <f>'result aggregate'!AH114</f>
        <v>0</v>
      </c>
    </row>
    <row r="38" spans="1:16378" s="5" customFormat="1" ht="13" customHeight="1">
      <c r="A38" s="595">
        <f>IF(details!A38="","",details!A38)</f>
        <v>31</v>
      </c>
      <c r="B38" s="596" t="str">
        <f>IF(details!B38="","",details!B38)</f>
        <v/>
      </c>
      <c r="C38" s="596" t="str">
        <f>IF(details!C38="","",details!C38)</f>
        <v/>
      </c>
      <c r="D38" s="597" t="str">
        <f>IF(details!D38="","",details!D38)</f>
        <v/>
      </c>
      <c r="E38" s="596" t="str">
        <f>IF(details!E38="","",details!E38)</f>
        <v/>
      </c>
      <c r="F38" s="598" t="str">
        <f>IF(details!F38="","",details!F38)</f>
        <v/>
      </c>
      <c r="G38" s="302" t="str">
        <f>IF(details!G38="","",details!G38)</f>
        <v/>
      </c>
      <c r="H38" s="302" t="str">
        <f>IF(details!H38="","",details!H38)</f>
        <v/>
      </c>
      <c r="I38" s="302" t="str">
        <f>IF(details!I38="","",details!I38)</f>
        <v/>
      </c>
      <c r="J38" s="596" t="str">
        <f>IF(details!J38="","",details!J38)</f>
        <v/>
      </c>
      <c r="K38" s="596" t="str">
        <f>IF(details!K38="","",details!K38)</f>
        <v/>
      </c>
      <c r="L38" s="596" t="str">
        <f>IF(details!L38="","",details!L38)</f>
        <v/>
      </c>
      <c r="M38" s="601" t="str">
        <f t="shared" si="127"/>
        <v/>
      </c>
      <c r="N38" s="596" t="str">
        <f>IF(details!M38="","",details!M38)</f>
        <v/>
      </c>
      <c r="O38" s="601" t="str">
        <f t="shared" si="128"/>
        <v/>
      </c>
      <c r="P38" s="596" t="str">
        <f>IF(details!N38="","",details!N38)</f>
        <v/>
      </c>
      <c r="Q38" s="603" t="str">
        <f t="shared" si="129"/>
        <v/>
      </c>
      <c r="R38" s="599">
        <f t="shared" si="130"/>
        <v>0</v>
      </c>
      <c r="S38" s="599">
        <f t="shared" si="131"/>
        <v>0</v>
      </c>
      <c r="T38" s="600" t="str">
        <f t="shared" si="132"/>
        <v/>
      </c>
      <c r="U38" s="599" t="str">
        <f t="shared" si="133"/>
        <v/>
      </c>
      <c r="V38" s="599" t="str">
        <f t="shared" si="134"/>
        <v/>
      </c>
      <c r="W38" s="599" t="str">
        <f t="shared" si="135"/>
        <v/>
      </c>
      <c r="X38" s="596" t="str">
        <f>IF(details!O38="","",details!O38)</f>
        <v/>
      </c>
      <c r="Y38" s="596" t="str">
        <f>IF(details!P38="","",details!P38)</f>
        <v/>
      </c>
      <c r="Z38" s="596" t="str">
        <f>IF(details!Q38="","",details!Q38)</f>
        <v/>
      </c>
      <c r="AA38" s="601" t="str">
        <f t="shared" si="136"/>
        <v/>
      </c>
      <c r="AB38" s="596" t="str">
        <f>IF(details!R38="","",details!R38)</f>
        <v/>
      </c>
      <c r="AC38" s="601" t="str">
        <f t="shared" si="137"/>
        <v/>
      </c>
      <c r="AD38" s="596" t="str">
        <f>IF(details!S38="","",details!S38)</f>
        <v/>
      </c>
      <c r="AE38" s="603" t="str">
        <f t="shared" si="138"/>
        <v/>
      </c>
      <c r="AF38" s="599">
        <f t="shared" si="139"/>
        <v>0</v>
      </c>
      <c r="AG38" s="599">
        <f t="shared" si="140"/>
        <v>0</v>
      </c>
      <c r="AH38" s="600" t="str">
        <f t="shared" si="141"/>
        <v/>
      </c>
      <c r="AI38" s="599" t="str">
        <f t="shared" si="142"/>
        <v/>
      </c>
      <c r="AJ38" s="599" t="str">
        <f t="shared" si="143"/>
        <v/>
      </c>
      <c r="AK38" s="599" t="str">
        <f t="shared" si="50"/>
        <v/>
      </c>
      <c r="AL38" s="596" t="str">
        <f>IF(details!T38="","",details!T38)</f>
        <v/>
      </c>
      <c r="AM38" s="596" t="str">
        <f>IF(details!U38="","",details!U38)</f>
        <v/>
      </c>
      <c r="AN38" s="596" t="str">
        <f>IF(details!V38="","",details!V38)</f>
        <v/>
      </c>
      <c r="AO38" s="596" t="str">
        <f>IF(details!W38="","",details!W38)</f>
        <v/>
      </c>
      <c r="AP38" s="601" t="str">
        <f t="shared" si="144"/>
        <v/>
      </c>
      <c r="AQ38" s="596" t="str">
        <f>IF(details!X38="","",details!X38)</f>
        <v/>
      </c>
      <c r="AR38" s="596" t="str">
        <f>IF(details!Y38="","",details!Y38)</f>
        <v/>
      </c>
      <c r="AS38" s="601" t="str">
        <f t="shared" si="145"/>
        <v/>
      </c>
      <c r="AT38" s="601" t="str">
        <f t="shared" si="146"/>
        <v/>
      </c>
      <c r="AU38" s="601" t="str">
        <f t="shared" si="147"/>
        <v/>
      </c>
      <c r="AV38" s="596" t="str">
        <f>IF(details!Z38="","",details!Z38)</f>
        <v/>
      </c>
      <c r="AW38" s="596" t="str">
        <f>IF(details!AA38="","",details!AA38)</f>
        <v/>
      </c>
      <c r="AX38" s="601" t="str">
        <f t="shared" si="148"/>
        <v/>
      </c>
      <c r="AY38" s="601" t="str">
        <f t="shared" si="149"/>
        <v/>
      </c>
      <c r="AZ38" s="601" t="str">
        <f t="shared" si="150"/>
        <v/>
      </c>
      <c r="BA38" s="597" t="str">
        <f t="shared" si="151"/>
        <v/>
      </c>
      <c r="BB38" s="599">
        <f t="shared" si="152"/>
        <v>0</v>
      </c>
      <c r="BC38" s="600">
        <f t="shared" si="153"/>
        <v>0</v>
      </c>
      <c r="BD38" s="600" t="str">
        <f t="shared" si="154"/>
        <v/>
      </c>
      <c r="BE38" s="600" t="str">
        <f t="shared" si="155"/>
        <v/>
      </c>
      <c r="BF38" s="600" t="str">
        <f t="shared" si="156"/>
        <v/>
      </c>
      <c r="BG38" s="599" t="str">
        <f t="shared" si="157"/>
        <v/>
      </c>
      <c r="BH38" s="600" t="str">
        <f t="shared" si="158"/>
        <v/>
      </c>
      <c r="BI38" s="599" t="str">
        <f t="shared" si="159"/>
        <v/>
      </c>
      <c r="BJ38" s="596" t="str">
        <f>IF(details!AB38="","",details!AB38)</f>
        <v/>
      </c>
      <c r="BK38" s="596" t="str">
        <f>IF(details!AC38="","",details!AC38)</f>
        <v/>
      </c>
      <c r="BL38" s="596" t="str">
        <f>IF(details!AD38="","",details!AD38)</f>
        <v/>
      </c>
      <c r="BM38" s="596" t="str">
        <f>IF(details!AE38="","",details!AE38)</f>
        <v/>
      </c>
      <c r="BN38" s="601" t="str">
        <f t="shared" si="160"/>
        <v/>
      </c>
      <c r="BO38" s="596" t="str">
        <f>IF(details!AF38="","",details!AF38)</f>
        <v/>
      </c>
      <c r="BP38" s="596" t="str">
        <f>IF(details!AG38="","",details!AG38)</f>
        <v/>
      </c>
      <c r="BQ38" s="601" t="str">
        <f t="shared" si="161"/>
        <v/>
      </c>
      <c r="BR38" s="601" t="str">
        <f t="shared" si="162"/>
        <v/>
      </c>
      <c r="BS38" s="601" t="str">
        <f t="shared" si="163"/>
        <v/>
      </c>
      <c r="BT38" s="596" t="str">
        <f>IF(details!AH38="","",details!AH38)</f>
        <v/>
      </c>
      <c r="BU38" s="596" t="str">
        <f>IF(details!AI38="","",details!AI38)</f>
        <v/>
      </c>
      <c r="BV38" s="601" t="str">
        <f t="shared" si="164"/>
        <v/>
      </c>
      <c r="BW38" s="601" t="str">
        <f t="shared" si="165"/>
        <v/>
      </c>
      <c r="BX38" s="601" t="str">
        <f t="shared" si="166"/>
        <v/>
      </c>
      <c r="BY38" s="597" t="str">
        <f t="shared" si="167"/>
        <v/>
      </c>
      <c r="BZ38" s="599">
        <f t="shared" si="168"/>
        <v>0</v>
      </c>
      <c r="CA38" s="600">
        <f t="shared" si="169"/>
        <v>0</v>
      </c>
      <c r="CB38" s="600" t="str">
        <f t="shared" si="170"/>
        <v/>
      </c>
      <c r="CC38" s="600" t="str">
        <f t="shared" si="171"/>
        <v/>
      </c>
      <c r="CD38" s="600" t="str">
        <f t="shared" si="172"/>
        <v/>
      </c>
      <c r="CE38" s="599" t="str">
        <f t="shared" si="173"/>
        <v/>
      </c>
      <c r="CF38" s="600" t="str">
        <f t="shared" si="174"/>
        <v/>
      </c>
      <c r="CG38" s="599" t="str">
        <f t="shared" si="175"/>
        <v/>
      </c>
      <c r="CH38" s="596" t="str">
        <f>IF(details!AJ38="","",details!AJ38)</f>
        <v/>
      </c>
      <c r="CI38" s="596" t="str">
        <f>IF(details!AK38="","",details!AK38)</f>
        <v/>
      </c>
      <c r="CJ38" s="596" t="str">
        <f>IF(details!AL38="","",details!AL38)</f>
        <v/>
      </c>
      <c r="CK38" s="596" t="str">
        <f>IF(details!AM38="","",details!AM38)</f>
        <v/>
      </c>
      <c r="CL38" s="601" t="str">
        <f t="shared" si="176"/>
        <v/>
      </c>
      <c r="CM38" s="596" t="str">
        <f>IF(details!AN38="","",details!AN38)</f>
        <v/>
      </c>
      <c r="CN38" s="596" t="str">
        <f>IF(details!AO38="","",details!AO38)</f>
        <v/>
      </c>
      <c r="CO38" s="601" t="str">
        <f t="shared" si="177"/>
        <v/>
      </c>
      <c r="CP38" s="601" t="str">
        <f t="shared" si="178"/>
        <v/>
      </c>
      <c r="CQ38" s="601" t="str">
        <f t="shared" si="179"/>
        <v/>
      </c>
      <c r="CR38" s="596" t="str">
        <f>IF(details!AP38="","",details!AP38)</f>
        <v/>
      </c>
      <c r="CS38" s="596" t="str">
        <f>IF(details!AQ38="","",details!AQ38)</f>
        <v/>
      </c>
      <c r="CT38" s="601" t="str">
        <f t="shared" si="180"/>
        <v/>
      </c>
      <c r="CU38" s="601" t="str">
        <f t="shared" si="181"/>
        <v/>
      </c>
      <c r="CV38" s="601" t="str">
        <f t="shared" si="182"/>
        <v/>
      </c>
      <c r="CW38" s="597" t="str">
        <f t="shared" si="183"/>
        <v/>
      </c>
      <c r="CX38" s="599">
        <f t="shared" si="184"/>
        <v>0</v>
      </c>
      <c r="CY38" s="600">
        <f t="shared" si="185"/>
        <v>0</v>
      </c>
      <c r="CZ38" s="600" t="str">
        <f t="shared" si="186"/>
        <v/>
      </c>
      <c r="DA38" s="600" t="str">
        <f t="shared" si="187"/>
        <v/>
      </c>
      <c r="DB38" s="600" t="str">
        <f t="shared" si="188"/>
        <v/>
      </c>
      <c r="DC38" s="599" t="str">
        <f t="shared" si="189"/>
        <v/>
      </c>
      <c r="DD38" s="600" t="str">
        <f t="shared" si="190"/>
        <v/>
      </c>
      <c r="DE38" s="599" t="str">
        <f t="shared" si="191"/>
        <v/>
      </c>
      <c r="DF38" s="600">
        <f t="shared" si="192"/>
        <v>0</v>
      </c>
      <c r="DG38" s="596" t="str">
        <f>IF(details!AR38="","",details!AR38)</f>
        <v/>
      </c>
      <c r="DH38" s="596" t="str">
        <f>IF(details!AS38="","",details!AS38)</f>
        <v/>
      </c>
      <c r="DI38" s="596" t="str">
        <f>IF(details!AT38="","",details!AT38)</f>
        <v/>
      </c>
      <c r="DJ38" s="601" t="str">
        <f t="shared" si="193"/>
        <v/>
      </c>
      <c r="DK38" s="596" t="str">
        <f>IF(details!AU38="","",details!AU38)</f>
        <v/>
      </c>
      <c r="DL38" s="601" t="str">
        <f t="shared" si="194"/>
        <v/>
      </c>
      <c r="DM38" s="596" t="str">
        <f>IF(details!AV38="","",details!AV38)</f>
        <v/>
      </c>
      <c r="DN38" s="603" t="str">
        <f t="shared" si="195"/>
        <v/>
      </c>
      <c r="DO38" s="599">
        <f t="shared" si="196"/>
        <v>0</v>
      </c>
      <c r="DP38" s="599">
        <f t="shared" si="197"/>
        <v>0</v>
      </c>
      <c r="DQ38" s="600" t="str">
        <f t="shared" si="198"/>
        <v/>
      </c>
      <c r="DR38" s="599" t="str">
        <f t="shared" si="199"/>
        <v/>
      </c>
      <c r="DS38" s="599" t="str">
        <f t="shared" si="90"/>
        <v/>
      </c>
      <c r="DT38" s="596" t="str">
        <f>IF(details!AW38="","",details!AW38)</f>
        <v/>
      </c>
      <c r="DU38" s="596" t="str">
        <f>IF(details!AX38="","",details!AX38)</f>
        <v/>
      </c>
      <c r="DV38" s="596" t="str">
        <f>IF(details!AY38="","",details!AY38)</f>
        <v/>
      </c>
      <c r="DW38" s="603" t="str">
        <f t="shared" si="200"/>
        <v/>
      </c>
      <c r="DX38" s="599">
        <f t="shared" si="201"/>
        <v>0</v>
      </c>
      <c r="DY38" s="599">
        <f t="shared" si="202"/>
        <v>0</v>
      </c>
      <c r="DZ38" s="600" t="str">
        <f t="shared" si="203"/>
        <v/>
      </c>
      <c r="EA38" s="599" t="str">
        <f t="shared" si="204"/>
        <v/>
      </c>
      <c r="EB38" s="599" t="str">
        <f t="shared" si="91"/>
        <v/>
      </c>
      <c r="EC38" s="599" t="str">
        <f t="shared" si="205"/>
        <v/>
      </c>
      <c r="ED38" s="599" t="str">
        <f t="shared" si="206"/>
        <v/>
      </c>
      <c r="EE38" s="599" t="str">
        <f t="shared" si="207"/>
        <v/>
      </c>
      <c r="EF38" s="599" t="str">
        <f t="shared" si="208"/>
        <v/>
      </c>
      <c r="EG38" s="599" t="str">
        <f t="shared" si="209"/>
        <v/>
      </c>
      <c r="EH38" s="599">
        <f t="shared" si="210"/>
        <v>0</v>
      </c>
      <c r="EI38" s="599">
        <f t="shared" si="211"/>
        <v>0</v>
      </c>
      <c r="EJ38" s="599">
        <f t="shared" si="212"/>
        <v>0</v>
      </c>
      <c r="EK38" s="599">
        <f t="shared" si="213"/>
        <v>0</v>
      </c>
      <c r="EL38" s="599">
        <f t="shared" si="214"/>
        <v>0</v>
      </c>
      <c r="EM38" s="599" t="str">
        <f t="shared" si="215"/>
        <v/>
      </c>
      <c r="EN38" s="599" t="str">
        <f t="shared" si="101"/>
        <v/>
      </c>
      <c r="EO38" s="606" t="str">
        <f>IF(details!CF38="","",details!CF38)</f>
        <v/>
      </c>
      <c r="EP38" s="607" t="str">
        <f>IF(details!CG38="","",details!CG38)</f>
        <v/>
      </c>
      <c r="EQ38" s="606" t="str">
        <f>IF(details!CJ38="","",details!CJ38)</f>
        <v/>
      </c>
      <c r="ER38" s="607" t="str">
        <f>IF(details!CK38="","",details!CK38)</f>
        <v/>
      </c>
      <c r="ES38" s="606" t="str">
        <f>IF(details!CN38="","",details!CN38)</f>
        <v/>
      </c>
      <c r="ET38" s="607" t="str">
        <f>IF(details!CO38="","",details!CO38)</f>
        <v/>
      </c>
      <c r="EU38" s="606" t="str">
        <f>IF(details!CR38="","",details!CR38)</f>
        <v/>
      </c>
      <c r="EV38" s="607" t="str">
        <f>IF(details!CS38="","",details!CS38)</f>
        <v/>
      </c>
      <c r="EW38" s="606" t="str">
        <f>IF(details!CV38="","",details!CV38)</f>
        <v/>
      </c>
      <c r="EX38" s="607" t="str">
        <f>IF(details!CW38="","",details!CW38)</f>
        <v/>
      </c>
      <c r="EY38" s="611" t="str">
        <f t="shared" si="216"/>
        <v/>
      </c>
      <c r="EZ38" s="596" t="str">
        <f t="shared" si="217"/>
        <v/>
      </c>
      <c r="FA38" s="596" t="str">
        <f t="shared" si="218"/>
        <v/>
      </c>
      <c r="FB38" s="612" t="str">
        <f t="shared" si="102"/>
        <v/>
      </c>
      <c r="FC38" s="596" t="str">
        <f t="shared" si="219"/>
        <v/>
      </c>
      <c r="FD38" s="613" t="str">
        <f t="shared" si="220"/>
        <v/>
      </c>
      <c r="FE38" s="612" t="str">
        <f t="shared" si="103"/>
        <v/>
      </c>
      <c r="FF38" s="614" t="str">
        <f t="shared" si="221"/>
        <v/>
      </c>
      <c r="FG38" s="596" t="str">
        <f t="shared" si="104"/>
        <v/>
      </c>
      <c r="FH38" s="596" t="str">
        <f t="shared" si="105"/>
        <v/>
      </c>
      <c r="FI38" s="596" t="str">
        <f t="shared" si="106"/>
        <v/>
      </c>
      <c r="FJ38" s="596" t="str">
        <f t="shared" si="107"/>
        <v/>
      </c>
      <c r="FK38" s="596" t="str">
        <f t="shared" si="222"/>
        <v/>
      </c>
      <c r="FL38" s="615" t="str">
        <f t="shared" si="108"/>
        <v/>
      </c>
      <c r="FM38" s="614" t="str">
        <f t="shared" si="223"/>
        <v/>
      </c>
      <c r="FN38" s="596" t="str">
        <f t="shared" si="109"/>
        <v/>
      </c>
      <c r="FO38" s="596" t="str">
        <f t="shared" si="110"/>
        <v/>
      </c>
      <c r="FP38" s="596" t="str">
        <f t="shared" si="111"/>
        <v/>
      </c>
      <c r="FQ38" s="596" t="str">
        <f t="shared" si="112"/>
        <v/>
      </c>
      <c r="FR38" s="596" t="str">
        <f t="shared" si="224"/>
        <v/>
      </c>
      <c r="FS38" s="615" t="str">
        <f t="shared" si="113"/>
        <v/>
      </c>
      <c r="FT38" s="614" t="str">
        <f t="shared" si="225"/>
        <v/>
      </c>
      <c r="FU38" s="596" t="str">
        <f t="shared" si="114"/>
        <v/>
      </c>
      <c r="FV38" s="596" t="str">
        <f t="shared" si="115"/>
        <v/>
      </c>
      <c r="FW38" s="596" t="str">
        <f t="shared" si="116"/>
        <v/>
      </c>
      <c r="FX38" s="596" t="str">
        <f t="shared" si="117"/>
        <v/>
      </c>
      <c r="FY38" s="596" t="str">
        <f t="shared" si="226"/>
        <v/>
      </c>
      <c r="FZ38" s="615" t="str">
        <f t="shared" si="118"/>
        <v/>
      </c>
      <c r="GA38" s="596" t="str">
        <f t="shared" si="227"/>
        <v/>
      </c>
      <c r="GB38" s="596" t="str">
        <f t="shared" si="228"/>
        <v/>
      </c>
      <c r="GC38" s="177" t="str">
        <f t="shared" si="229"/>
        <v xml:space="preserve">    </v>
      </c>
      <c r="GD38" s="177" t="str">
        <f t="shared" si="230"/>
        <v xml:space="preserve">    </v>
      </c>
      <c r="GE38" s="177" t="str">
        <f t="shared" si="231"/>
        <v xml:space="preserve">    </v>
      </c>
      <c r="GF38" s="177" t="str">
        <f t="shared" si="232"/>
        <v xml:space="preserve">        </v>
      </c>
      <c r="GG38" s="177" t="str">
        <f t="shared" si="120"/>
        <v xml:space="preserve">    </v>
      </c>
      <c r="GH38" s="177" t="str">
        <f t="shared" si="233"/>
        <v/>
      </c>
      <c r="GI38" s="39" t="str">
        <f t="shared" si="121"/>
        <v/>
      </c>
      <c r="GJ38" s="41" t="str">
        <f t="shared" si="122"/>
        <v/>
      </c>
      <c r="GK38" s="188" t="str">
        <f t="shared" si="123"/>
        <v/>
      </c>
      <c r="GL38" s="165" t="str">
        <f t="shared" si="124"/>
        <v/>
      </c>
      <c r="GM38" s="434" t="str">
        <f t="shared" si="234"/>
        <v/>
      </c>
      <c r="GN38" s="177" t="str">
        <f>IF(OR(GH38="iwjd",GH38="iqu% ijh{kk"),'result subject-wise'!AR38,GH38)</f>
        <v/>
      </c>
      <c r="GO38" s="346" t="str">
        <f t="shared" si="125"/>
        <v/>
      </c>
      <c r="GP38" s="172" t="str">
        <f t="shared" si="126"/>
        <v/>
      </c>
      <c r="GQ38" s="620" t="str">
        <f t="shared" si="235"/>
        <v/>
      </c>
      <c r="GR38" s="189"/>
      <c r="GS38" s="344"/>
      <c r="GT38" s="351" t="str">
        <f>'full report'!V827</f>
        <v/>
      </c>
      <c r="GU38" s="164"/>
      <c r="GV38" s="383"/>
      <c r="GW38" s="571" t="str">
        <f>'result aggregate'!U115</f>
        <v>iwjd</v>
      </c>
      <c r="GX38" s="313">
        <f>'result aggregate'!V115</f>
        <v>0</v>
      </c>
      <c r="GY38" s="313">
        <f>'result aggregate'!W115</f>
        <v>0</v>
      </c>
      <c r="GZ38" s="313">
        <f>'result aggregate'!X115</f>
        <v>0</v>
      </c>
      <c r="HA38" s="313">
        <f>'result aggregate'!Y115</f>
        <v>0</v>
      </c>
      <c r="HB38" s="313">
        <f>'result aggregate'!Z115</f>
        <v>0</v>
      </c>
      <c r="HC38" s="313">
        <f>'result aggregate'!AA115</f>
        <v>0</v>
      </c>
      <c r="HD38" s="313">
        <f>'result aggregate'!AB115</f>
        <v>0</v>
      </c>
      <c r="HE38" s="313">
        <f>'result aggregate'!AC115</f>
        <v>0</v>
      </c>
      <c r="HF38" s="313">
        <f>'result aggregate'!AD115</f>
        <v>0</v>
      </c>
      <c r="HG38" s="313">
        <f>'result aggregate'!AE115</f>
        <v>0</v>
      </c>
      <c r="HH38" s="313">
        <f>'result aggregate'!AF115</f>
        <v>0</v>
      </c>
      <c r="HI38" s="313">
        <f>'result aggregate'!AG115</f>
        <v>0</v>
      </c>
      <c r="HJ38" s="572">
        <f>'result aggregate'!AH115</f>
        <v>0</v>
      </c>
      <c r="HK38" s="83"/>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row>
    <row r="39" spans="1:16378" s="5" customFormat="1" ht="12.75" customHeight="1">
      <c r="A39" s="595">
        <f>IF(details!A39="","",details!A39)</f>
        <v>32</v>
      </c>
      <c r="B39" s="596" t="str">
        <f>IF(details!B39="","",details!B39)</f>
        <v/>
      </c>
      <c r="C39" s="596" t="str">
        <f>IF(details!C39="","",details!C39)</f>
        <v/>
      </c>
      <c r="D39" s="597" t="str">
        <f>IF(details!D39="","",details!D39)</f>
        <v/>
      </c>
      <c r="E39" s="596" t="str">
        <f>IF(details!E39="","",details!E39)</f>
        <v/>
      </c>
      <c r="F39" s="598" t="str">
        <f>IF(details!F39="","",details!F39)</f>
        <v/>
      </c>
      <c r="G39" s="302" t="str">
        <f>IF(details!G39="","",details!G39)</f>
        <v/>
      </c>
      <c r="H39" s="302" t="str">
        <f>IF(details!H39="","",details!H39)</f>
        <v/>
      </c>
      <c r="I39" s="302" t="str">
        <f>IF(details!I39="","",details!I39)</f>
        <v/>
      </c>
      <c r="J39" s="596" t="str">
        <f>IF(details!J39="","",details!J39)</f>
        <v/>
      </c>
      <c r="K39" s="596" t="str">
        <f>IF(details!K39="","",details!K39)</f>
        <v/>
      </c>
      <c r="L39" s="596" t="str">
        <f>IF(details!L39="","",details!L39)</f>
        <v/>
      </c>
      <c r="M39" s="601" t="str">
        <f t="shared" si="127"/>
        <v/>
      </c>
      <c r="N39" s="596" t="str">
        <f>IF(details!M39="","",details!M39)</f>
        <v/>
      </c>
      <c r="O39" s="601" t="str">
        <f t="shared" si="128"/>
        <v/>
      </c>
      <c r="P39" s="596" t="str">
        <f>IF(details!N39="","",details!N39)</f>
        <v/>
      </c>
      <c r="Q39" s="603" t="str">
        <f t="shared" si="129"/>
        <v/>
      </c>
      <c r="R39" s="599">
        <f t="shared" si="130"/>
        <v>0</v>
      </c>
      <c r="S39" s="599">
        <f t="shared" si="131"/>
        <v>0</v>
      </c>
      <c r="T39" s="600" t="str">
        <f t="shared" si="132"/>
        <v/>
      </c>
      <c r="U39" s="599" t="str">
        <f t="shared" si="133"/>
        <v/>
      </c>
      <c r="V39" s="599" t="str">
        <f t="shared" si="134"/>
        <v/>
      </c>
      <c r="W39" s="599" t="str">
        <f t="shared" si="135"/>
        <v/>
      </c>
      <c r="X39" s="596" t="str">
        <f>IF(details!O39="","",details!O39)</f>
        <v/>
      </c>
      <c r="Y39" s="596" t="str">
        <f>IF(details!P39="","",details!P39)</f>
        <v/>
      </c>
      <c r="Z39" s="596" t="str">
        <f>IF(details!Q39="","",details!Q39)</f>
        <v/>
      </c>
      <c r="AA39" s="601" t="str">
        <f t="shared" si="136"/>
        <v/>
      </c>
      <c r="AB39" s="596" t="str">
        <f>IF(details!R39="","",details!R39)</f>
        <v/>
      </c>
      <c r="AC39" s="601" t="str">
        <f t="shared" si="137"/>
        <v/>
      </c>
      <c r="AD39" s="596" t="str">
        <f>IF(details!S39="","",details!S39)</f>
        <v/>
      </c>
      <c r="AE39" s="603" t="str">
        <f t="shared" si="138"/>
        <v/>
      </c>
      <c r="AF39" s="599">
        <f t="shared" si="139"/>
        <v>0</v>
      </c>
      <c r="AG39" s="599">
        <f t="shared" si="140"/>
        <v>0</v>
      </c>
      <c r="AH39" s="600" t="str">
        <f t="shared" si="141"/>
        <v/>
      </c>
      <c r="AI39" s="599" t="str">
        <f t="shared" si="142"/>
        <v/>
      </c>
      <c r="AJ39" s="599" t="str">
        <f t="shared" si="143"/>
        <v/>
      </c>
      <c r="AK39" s="599" t="str">
        <f t="shared" si="50"/>
        <v/>
      </c>
      <c r="AL39" s="596" t="str">
        <f>IF(details!T39="","",details!T39)</f>
        <v/>
      </c>
      <c r="AM39" s="596" t="str">
        <f>IF(details!U39="","",details!U39)</f>
        <v/>
      </c>
      <c r="AN39" s="596" t="str">
        <f>IF(details!V39="","",details!V39)</f>
        <v/>
      </c>
      <c r="AO39" s="596" t="str">
        <f>IF(details!W39="","",details!W39)</f>
        <v/>
      </c>
      <c r="AP39" s="601" t="str">
        <f t="shared" si="144"/>
        <v/>
      </c>
      <c r="AQ39" s="596" t="str">
        <f>IF(details!X39="","",details!X39)</f>
        <v/>
      </c>
      <c r="AR39" s="596" t="str">
        <f>IF(details!Y39="","",details!Y39)</f>
        <v/>
      </c>
      <c r="AS39" s="601" t="str">
        <f t="shared" si="145"/>
        <v/>
      </c>
      <c r="AT39" s="601" t="str">
        <f t="shared" si="146"/>
        <v/>
      </c>
      <c r="AU39" s="601" t="str">
        <f t="shared" si="147"/>
        <v/>
      </c>
      <c r="AV39" s="596" t="str">
        <f>IF(details!Z39="","",details!Z39)</f>
        <v/>
      </c>
      <c r="AW39" s="596" t="str">
        <f>IF(details!AA39="","",details!AA39)</f>
        <v/>
      </c>
      <c r="AX39" s="601" t="str">
        <f t="shared" si="148"/>
        <v/>
      </c>
      <c r="AY39" s="601" t="str">
        <f t="shared" si="149"/>
        <v/>
      </c>
      <c r="AZ39" s="601" t="str">
        <f t="shared" si="150"/>
        <v/>
      </c>
      <c r="BA39" s="597" t="str">
        <f t="shared" si="151"/>
        <v/>
      </c>
      <c r="BB39" s="599">
        <f t="shared" si="152"/>
        <v>0</v>
      </c>
      <c r="BC39" s="600">
        <f t="shared" si="153"/>
        <v>0</v>
      </c>
      <c r="BD39" s="600" t="str">
        <f t="shared" si="154"/>
        <v/>
      </c>
      <c r="BE39" s="600" t="str">
        <f t="shared" si="155"/>
        <v/>
      </c>
      <c r="BF39" s="600" t="str">
        <f t="shared" si="156"/>
        <v/>
      </c>
      <c r="BG39" s="599" t="str">
        <f t="shared" si="157"/>
        <v/>
      </c>
      <c r="BH39" s="600" t="str">
        <f t="shared" si="158"/>
        <v/>
      </c>
      <c r="BI39" s="599" t="str">
        <f t="shared" si="159"/>
        <v/>
      </c>
      <c r="BJ39" s="596" t="str">
        <f>IF(details!AB39="","",details!AB39)</f>
        <v/>
      </c>
      <c r="BK39" s="596" t="str">
        <f>IF(details!AC39="","",details!AC39)</f>
        <v/>
      </c>
      <c r="BL39" s="596" t="str">
        <f>IF(details!AD39="","",details!AD39)</f>
        <v/>
      </c>
      <c r="BM39" s="596" t="str">
        <f>IF(details!AE39="","",details!AE39)</f>
        <v/>
      </c>
      <c r="BN39" s="601" t="str">
        <f t="shared" si="160"/>
        <v/>
      </c>
      <c r="BO39" s="596" t="str">
        <f>IF(details!AF39="","",details!AF39)</f>
        <v/>
      </c>
      <c r="BP39" s="596" t="str">
        <f>IF(details!AG39="","",details!AG39)</f>
        <v/>
      </c>
      <c r="BQ39" s="601" t="str">
        <f t="shared" si="161"/>
        <v/>
      </c>
      <c r="BR39" s="601" t="str">
        <f t="shared" si="162"/>
        <v/>
      </c>
      <c r="BS39" s="601" t="str">
        <f t="shared" si="163"/>
        <v/>
      </c>
      <c r="BT39" s="596" t="str">
        <f>IF(details!AH39="","",details!AH39)</f>
        <v/>
      </c>
      <c r="BU39" s="596" t="str">
        <f>IF(details!AI39="","",details!AI39)</f>
        <v/>
      </c>
      <c r="BV39" s="601" t="str">
        <f t="shared" si="164"/>
        <v/>
      </c>
      <c r="BW39" s="601" t="str">
        <f t="shared" si="165"/>
        <v/>
      </c>
      <c r="BX39" s="601" t="str">
        <f t="shared" si="166"/>
        <v/>
      </c>
      <c r="BY39" s="597" t="str">
        <f t="shared" si="167"/>
        <v/>
      </c>
      <c r="BZ39" s="599">
        <f t="shared" si="168"/>
        <v>0</v>
      </c>
      <c r="CA39" s="600">
        <f t="shared" si="169"/>
        <v>0</v>
      </c>
      <c r="CB39" s="600" t="str">
        <f t="shared" si="170"/>
        <v/>
      </c>
      <c r="CC39" s="600" t="str">
        <f t="shared" si="171"/>
        <v/>
      </c>
      <c r="CD39" s="600" t="str">
        <f t="shared" si="172"/>
        <v/>
      </c>
      <c r="CE39" s="599" t="str">
        <f t="shared" si="173"/>
        <v/>
      </c>
      <c r="CF39" s="600" t="str">
        <f t="shared" si="174"/>
        <v/>
      </c>
      <c r="CG39" s="599" t="str">
        <f t="shared" si="175"/>
        <v/>
      </c>
      <c r="CH39" s="596" t="str">
        <f>IF(details!AJ39="","",details!AJ39)</f>
        <v/>
      </c>
      <c r="CI39" s="596" t="str">
        <f>IF(details!AK39="","",details!AK39)</f>
        <v/>
      </c>
      <c r="CJ39" s="596" t="str">
        <f>IF(details!AL39="","",details!AL39)</f>
        <v/>
      </c>
      <c r="CK39" s="596" t="str">
        <f>IF(details!AM39="","",details!AM39)</f>
        <v/>
      </c>
      <c r="CL39" s="601" t="str">
        <f t="shared" si="176"/>
        <v/>
      </c>
      <c r="CM39" s="596" t="str">
        <f>IF(details!AN39="","",details!AN39)</f>
        <v/>
      </c>
      <c r="CN39" s="596" t="str">
        <f>IF(details!AO39="","",details!AO39)</f>
        <v/>
      </c>
      <c r="CO39" s="601" t="str">
        <f t="shared" si="177"/>
        <v/>
      </c>
      <c r="CP39" s="601" t="str">
        <f t="shared" si="178"/>
        <v/>
      </c>
      <c r="CQ39" s="601" t="str">
        <f t="shared" si="179"/>
        <v/>
      </c>
      <c r="CR39" s="596" t="str">
        <f>IF(details!AP39="","",details!AP39)</f>
        <v/>
      </c>
      <c r="CS39" s="596" t="str">
        <f>IF(details!AQ39="","",details!AQ39)</f>
        <v/>
      </c>
      <c r="CT39" s="601" t="str">
        <f t="shared" si="180"/>
        <v/>
      </c>
      <c r="CU39" s="601" t="str">
        <f t="shared" si="181"/>
        <v/>
      </c>
      <c r="CV39" s="601" t="str">
        <f t="shared" si="182"/>
        <v/>
      </c>
      <c r="CW39" s="597" t="str">
        <f t="shared" si="183"/>
        <v/>
      </c>
      <c r="CX39" s="599">
        <f t="shared" si="184"/>
        <v>0</v>
      </c>
      <c r="CY39" s="600">
        <f t="shared" si="185"/>
        <v>0</v>
      </c>
      <c r="CZ39" s="600" t="str">
        <f t="shared" si="186"/>
        <v/>
      </c>
      <c r="DA39" s="600" t="str">
        <f t="shared" si="187"/>
        <v/>
      </c>
      <c r="DB39" s="600" t="str">
        <f t="shared" si="188"/>
        <v/>
      </c>
      <c r="DC39" s="599" t="str">
        <f t="shared" si="189"/>
        <v/>
      </c>
      <c r="DD39" s="600" t="str">
        <f t="shared" si="190"/>
        <v/>
      </c>
      <c r="DE39" s="599" t="str">
        <f t="shared" si="191"/>
        <v/>
      </c>
      <c r="DF39" s="600">
        <f t="shared" si="192"/>
        <v>0</v>
      </c>
      <c r="DG39" s="596" t="str">
        <f>IF(details!AR39="","",details!AR39)</f>
        <v/>
      </c>
      <c r="DH39" s="596" t="str">
        <f>IF(details!AS39="","",details!AS39)</f>
        <v/>
      </c>
      <c r="DI39" s="596" t="str">
        <f>IF(details!AT39="","",details!AT39)</f>
        <v/>
      </c>
      <c r="DJ39" s="601" t="str">
        <f t="shared" si="193"/>
        <v/>
      </c>
      <c r="DK39" s="596" t="str">
        <f>IF(details!AU39="","",details!AU39)</f>
        <v/>
      </c>
      <c r="DL39" s="601" t="str">
        <f t="shared" si="194"/>
        <v/>
      </c>
      <c r="DM39" s="596" t="str">
        <f>IF(details!AV39="","",details!AV39)</f>
        <v/>
      </c>
      <c r="DN39" s="603" t="str">
        <f t="shared" si="195"/>
        <v/>
      </c>
      <c r="DO39" s="599">
        <f t="shared" si="196"/>
        <v>0</v>
      </c>
      <c r="DP39" s="599">
        <f t="shared" si="197"/>
        <v>0</v>
      </c>
      <c r="DQ39" s="600" t="str">
        <f t="shared" si="198"/>
        <v/>
      </c>
      <c r="DR39" s="599" t="str">
        <f t="shared" si="199"/>
        <v/>
      </c>
      <c r="DS39" s="599" t="str">
        <f t="shared" si="90"/>
        <v/>
      </c>
      <c r="DT39" s="596" t="str">
        <f>IF(details!AW39="","",details!AW39)</f>
        <v/>
      </c>
      <c r="DU39" s="596" t="str">
        <f>IF(details!AX39="","",details!AX39)</f>
        <v/>
      </c>
      <c r="DV39" s="596" t="str">
        <f>IF(details!AY39="","",details!AY39)</f>
        <v/>
      </c>
      <c r="DW39" s="603" t="str">
        <f t="shared" si="200"/>
        <v/>
      </c>
      <c r="DX39" s="599">
        <f t="shared" si="201"/>
        <v>0</v>
      </c>
      <c r="DY39" s="599">
        <f t="shared" si="202"/>
        <v>0</v>
      </c>
      <c r="DZ39" s="600" t="str">
        <f t="shared" si="203"/>
        <v/>
      </c>
      <c r="EA39" s="599" t="str">
        <f t="shared" si="204"/>
        <v/>
      </c>
      <c r="EB39" s="599" t="str">
        <f t="shared" si="91"/>
        <v/>
      </c>
      <c r="EC39" s="599" t="str">
        <f t="shared" si="205"/>
        <v/>
      </c>
      <c r="ED39" s="599" t="str">
        <f t="shared" si="206"/>
        <v/>
      </c>
      <c r="EE39" s="599" t="str">
        <f t="shared" si="207"/>
        <v/>
      </c>
      <c r="EF39" s="599" t="str">
        <f t="shared" si="208"/>
        <v/>
      </c>
      <c r="EG39" s="599" t="str">
        <f t="shared" si="209"/>
        <v/>
      </c>
      <c r="EH39" s="599">
        <f t="shared" si="210"/>
        <v>0</v>
      </c>
      <c r="EI39" s="599">
        <f t="shared" si="211"/>
        <v>0</v>
      </c>
      <c r="EJ39" s="599">
        <f t="shared" si="212"/>
        <v>0</v>
      </c>
      <c r="EK39" s="599">
        <f t="shared" si="213"/>
        <v>0</v>
      </c>
      <c r="EL39" s="599">
        <f t="shared" si="214"/>
        <v>0</v>
      </c>
      <c r="EM39" s="599" t="str">
        <f t="shared" si="215"/>
        <v/>
      </c>
      <c r="EN39" s="599" t="str">
        <f t="shared" si="101"/>
        <v/>
      </c>
      <c r="EO39" s="606" t="str">
        <f>IF(details!CF39="","",details!CF39)</f>
        <v/>
      </c>
      <c r="EP39" s="607" t="str">
        <f>IF(details!CG39="","",details!CG39)</f>
        <v/>
      </c>
      <c r="EQ39" s="606" t="str">
        <f>IF(details!CJ39="","",details!CJ39)</f>
        <v/>
      </c>
      <c r="ER39" s="607" t="str">
        <f>IF(details!CK39="","",details!CK39)</f>
        <v/>
      </c>
      <c r="ES39" s="606" t="str">
        <f>IF(details!CN39="","",details!CN39)</f>
        <v/>
      </c>
      <c r="ET39" s="607" t="str">
        <f>IF(details!CO39="","",details!CO39)</f>
        <v/>
      </c>
      <c r="EU39" s="606" t="str">
        <f>IF(details!CR39="","",details!CR39)</f>
        <v/>
      </c>
      <c r="EV39" s="607" t="str">
        <f>IF(details!CS39="","",details!CS39)</f>
        <v/>
      </c>
      <c r="EW39" s="606" t="str">
        <f>IF(details!CV39="","",details!CV39)</f>
        <v/>
      </c>
      <c r="EX39" s="607" t="str">
        <f>IF(details!CW39="","",details!CW39)</f>
        <v/>
      </c>
      <c r="EY39" s="611" t="str">
        <f t="shared" si="216"/>
        <v/>
      </c>
      <c r="EZ39" s="596" t="str">
        <f t="shared" si="217"/>
        <v/>
      </c>
      <c r="FA39" s="596" t="str">
        <f t="shared" si="218"/>
        <v/>
      </c>
      <c r="FB39" s="612" t="str">
        <f t="shared" si="102"/>
        <v/>
      </c>
      <c r="FC39" s="596" t="str">
        <f t="shared" si="219"/>
        <v/>
      </c>
      <c r="FD39" s="613" t="str">
        <f t="shared" si="220"/>
        <v/>
      </c>
      <c r="FE39" s="612" t="str">
        <f t="shared" si="103"/>
        <v/>
      </c>
      <c r="FF39" s="614" t="str">
        <f t="shared" si="221"/>
        <v/>
      </c>
      <c r="FG39" s="596" t="str">
        <f t="shared" si="104"/>
        <v/>
      </c>
      <c r="FH39" s="596" t="str">
        <f t="shared" si="105"/>
        <v/>
      </c>
      <c r="FI39" s="596" t="str">
        <f t="shared" si="106"/>
        <v/>
      </c>
      <c r="FJ39" s="596" t="str">
        <f t="shared" si="107"/>
        <v/>
      </c>
      <c r="FK39" s="596" t="str">
        <f t="shared" si="222"/>
        <v/>
      </c>
      <c r="FL39" s="615" t="str">
        <f t="shared" si="108"/>
        <v/>
      </c>
      <c r="FM39" s="614" t="str">
        <f t="shared" si="223"/>
        <v/>
      </c>
      <c r="FN39" s="596" t="str">
        <f t="shared" si="109"/>
        <v/>
      </c>
      <c r="FO39" s="596" t="str">
        <f t="shared" si="110"/>
        <v/>
      </c>
      <c r="FP39" s="596" t="str">
        <f t="shared" si="111"/>
        <v/>
      </c>
      <c r="FQ39" s="596" t="str">
        <f t="shared" si="112"/>
        <v/>
      </c>
      <c r="FR39" s="596" t="str">
        <f t="shared" si="224"/>
        <v/>
      </c>
      <c r="FS39" s="615" t="str">
        <f t="shared" si="113"/>
        <v/>
      </c>
      <c r="FT39" s="614" t="str">
        <f t="shared" si="225"/>
        <v/>
      </c>
      <c r="FU39" s="596" t="str">
        <f t="shared" si="114"/>
        <v/>
      </c>
      <c r="FV39" s="596" t="str">
        <f t="shared" si="115"/>
        <v/>
      </c>
      <c r="FW39" s="596" t="str">
        <f t="shared" si="116"/>
        <v/>
      </c>
      <c r="FX39" s="596" t="str">
        <f t="shared" si="117"/>
        <v/>
      </c>
      <c r="FY39" s="596" t="str">
        <f t="shared" si="226"/>
        <v/>
      </c>
      <c r="FZ39" s="615" t="str">
        <f t="shared" si="118"/>
        <v/>
      </c>
      <c r="GA39" s="596" t="str">
        <f t="shared" si="227"/>
        <v/>
      </c>
      <c r="GB39" s="596" t="str">
        <f t="shared" si="228"/>
        <v/>
      </c>
      <c r="GC39" s="177" t="str">
        <f t="shared" si="229"/>
        <v xml:space="preserve">    </v>
      </c>
      <c r="GD39" s="177" t="str">
        <f t="shared" si="230"/>
        <v xml:space="preserve">    </v>
      </c>
      <c r="GE39" s="177" t="str">
        <f t="shared" si="231"/>
        <v xml:space="preserve">    </v>
      </c>
      <c r="GF39" s="177" t="str">
        <f t="shared" si="232"/>
        <v xml:space="preserve">        </v>
      </c>
      <c r="GG39" s="177" t="str">
        <f t="shared" si="120"/>
        <v xml:space="preserve">    </v>
      </c>
      <c r="GH39" s="177" t="str">
        <f t="shared" si="233"/>
        <v/>
      </c>
      <c r="GI39" s="39" t="str">
        <f t="shared" si="121"/>
        <v/>
      </c>
      <c r="GJ39" s="41" t="str">
        <f t="shared" si="122"/>
        <v/>
      </c>
      <c r="GK39" s="188" t="str">
        <f t="shared" si="123"/>
        <v/>
      </c>
      <c r="GL39" s="165" t="str">
        <f t="shared" si="124"/>
        <v/>
      </c>
      <c r="GM39" s="434" t="str">
        <f t="shared" si="234"/>
        <v/>
      </c>
      <c r="GN39" s="177" t="str">
        <f>IF(OR(GH39="iwjd",GH39="iqu% ijh{kk"),'result subject-wise'!AR39,GH39)</f>
        <v/>
      </c>
      <c r="GO39" s="346" t="str">
        <f t="shared" si="125"/>
        <v/>
      </c>
      <c r="GP39" s="172" t="str">
        <f t="shared" si="126"/>
        <v/>
      </c>
      <c r="GQ39" s="620" t="str">
        <f t="shared" si="235"/>
        <v/>
      </c>
      <c r="GR39" s="189"/>
      <c r="GS39" s="344"/>
      <c r="GT39" s="351" t="str">
        <f>'full report'!V854</f>
        <v/>
      </c>
      <c r="GU39" s="164"/>
      <c r="GW39" s="571" t="str">
        <f>'result aggregate'!U116</f>
        <v>iqu% ijh{kk</v>
      </c>
      <c r="GX39" s="313">
        <f>'result aggregate'!V116</f>
        <v>0</v>
      </c>
      <c r="GY39" s="313">
        <f>'result aggregate'!W116</f>
        <v>0</v>
      </c>
      <c r="GZ39" s="313">
        <f>'result aggregate'!X116</f>
        <v>0</v>
      </c>
      <c r="HA39" s="313">
        <f>'result aggregate'!Y116</f>
        <v>0</v>
      </c>
      <c r="HB39" s="313">
        <f>'result aggregate'!Z116</f>
        <v>0</v>
      </c>
      <c r="HC39" s="313">
        <f>'result aggregate'!AA116</f>
        <v>0</v>
      </c>
      <c r="HD39" s="313">
        <f>'result aggregate'!AB116</f>
        <v>0</v>
      </c>
      <c r="HE39" s="313">
        <f>'result aggregate'!AC116</f>
        <v>0</v>
      </c>
      <c r="HF39" s="313">
        <f>'result aggregate'!AD116</f>
        <v>0</v>
      </c>
      <c r="HG39" s="313">
        <f>'result aggregate'!AE116</f>
        <v>0</v>
      </c>
      <c r="HH39" s="313">
        <f>'result aggregate'!AF116</f>
        <v>0</v>
      </c>
      <c r="HI39" s="313">
        <f>'result aggregate'!AG116</f>
        <v>0</v>
      </c>
      <c r="HJ39" s="572">
        <f>'result aggregate'!AH116</f>
        <v>0</v>
      </c>
      <c r="HK39" s="84"/>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row>
    <row r="40" spans="1:16378" s="5" customFormat="1" ht="13" customHeight="1">
      <c r="A40" s="595">
        <f>IF(details!A40="","",details!A40)</f>
        <v>33</v>
      </c>
      <c r="B40" s="596" t="str">
        <f>IF(details!B40="","",details!B40)</f>
        <v/>
      </c>
      <c r="C40" s="596" t="str">
        <f>IF(details!C40="","",details!C40)</f>
        <v/>
      </c>
      <c r="D40" s="597" t="str">
        <f>IF(details!D40="","",details!D40)</f>
        <v/>
      </c>
      <c r="E40" s="596" t="str">
        <f>IF(details!E40="","",details!E40)</f>
        <v/>
      </c>
      <c r="F40" s="598" t="str">
        <f>IF(details!F40="","",details!F40)</f>
        <v/>
      </c>
      <c r="G40" s="302" t="str">
        <f>IF(details!G40="","",details!G40)</f>
        <v/>
      </c>
      <c r="H40" s="302" t="str">
        <f>IF(details!H40="","",details!H40)</f>
        <v/>
      </c>
      <c r="I40" s="302" t="str">
        <f>IF(details!I40="","",details!I40)</f>
        <v/>
      </c>
      <c r="J40" s="596" t="str">
        <f>IF(details!J40="","",details!J40)</f>
        <v/>
      </c>
      <c r="K40" s="596" t="str">
        <f>IF(details!K40="","",details!K40)</f>
        <v/>
      </c>
      <c r="L40" s="596" t="str">
        <f>IF(details!L40="","",details!L40)</f>
        <v/>
      </c>
      <c r="M40" s="601" t="str">
        <f t="shared" si="127"/>
        <v/>
      </c>
      <c r="N40" s="596" t="str">
        <f>IF(details!M40="","",details!M40)</f>
        <v/>
      </c>
      <c r="O40" s="601" t="str">
        <f t="shared" si="128"/>
        <v/>
      </c>
      <c r="P40" s="596" t="str">
        <f>IF(details!N40="","",details!N40)</f>
        <v/>
      </c>
      <c r="Q40" s="603" t="str">
        <f t="shared" si="129"/>
        <v/>
      </c>
      <c r="R40" s="599">
        <f t="shared" si="130"/>
        <v>0</v>
      </c>
      <c r="S40" s="599">
        <f t="shared" si="131"/>
        <v>0</v>
      </c>
      <c r="T40" s="600" t="str">
        <f t="shared" si="132"/>
        <v/>
      </c>
      <c r="U40" s="599" t="str">
        <f t="shared" si="133"/>
        <v/>
      </c>
      <c r="V40" s="599" t="str">
        <f t="shared" si="134"/>
        <v/>
      </c>
      <c r="W40" s="599" t="str">
        <f t="shared" si="135"/>
        <v/>
      </c>
      <c r="X40" s="596" t="str">
        <f>IF(details!O40="","",details!O40)</f>
        <v/>
      </c>
      <c r="Y40" s="596" t="str">
        <f>IF(details!P40="","",details!P40)</f>
        <v/>
      </c>
      <c r="Z40" s="596" t="str">
        <f>IF(details!Q40="","",details!Q40)</f>
        <v/>
      </c>
      <c r="AA40" s="601" t="str">
        <f t="shared" si="136"/>
        <v/>
      </c>
      <c r="AB40" s="596" t="str">
        <f>IF(details!R40="","",details!R40)</f>
        <v/>
      </c>
      <c r="AC40" s="601" t="str">
        <f t="shared" si="137"/>
        <v/>
      </c>
      <c r="AD40" s="596" t="str">
        <f>IF(details!S40="","",details!S40)</f>
        <v/>
      </c>
      <c r="AE40" s="603" t="str">
        <f t="shared" si="138"/>
        <v/>
      </c>
      <c r="AF40" s="599">
        <f t="shared" si="139"/>
        <v>0</v>
      </c>
      <c r="AG40" s="599">
        <f t="shared" si="140"/>
        <v>0</v>
      </c>
      <c r="AH40" s="600" t="str">
        <f t="shared" si="141"/>
        <v/>
      </c>
      <c r="AI40" s="599" t="str">
        <f t="shared" si="142"/>
        <v/>
      </c>
      <c r="AJ40" s="599" t="str">
        <f t="shared" si="143"/>
        <v/>
      </c>
      <c r="AK40" s="599" t="str">
        <f t="shared" si="50"/>
        <v/>
      </c>
      <c r="AL40" s="596" t="str">
        <f>IF(details!T40="","",details!T40)</f>
        <v/>
      </c>
      <c r="AM40" s="596" t="str">
        <f>IF(details!U40="","",details!U40)</f>
        <v/>
      </c>
      <c r="AN40" s="596" t="str">
        <f>IF(details!V40="","",details!V40)</f>
        <v/>
      </c>
      <c r="AO40" s="596" t="str">
        <f>IF(details!W40="","",details!W40)</f>
        <v/>
      </c>
      <c r="AP40" s="601" t="str">
        <f t="shared" si="144"/>
        <v/>
      </c>
      <c r="AQ40" s="596" t="str">
        <f>IF(details!X40="","",details!X40)</f>
        <v/>
      </c>
      <c r="AR40" s="596" t="str">
        <f>IF(details!Y40="","",details!Y40)</f>
        <v/>
      </c>
      <c r="AS40" s="601" t="str">
        <f t="shared" si="145"/>
        <v/>
      </c>
      <c r="AT40" s="601" t="str">
        <f t="shared" si="146"/>
        <v/>
      </c>
      <c r="AU40" s="601" t="str">
        <f t="shared" si="147"/>
        <v/>
      </c>
      <c r="AV40" s="596" t="str">
        <f>IF(details!Z40="","",details!Z40)</f>
        <v/>
      </c>
      <c r="AW40" s="596" t="str">
        <f>IF(details!AA40="","",details!AA40)</f>
        <v/>
      </c>
      <c r="AX40" s="601" t="str">
        <f t="shared" si="148"/>
        <v/>
      </c>
      <c r="AY40" s="601" t="str">
        <f t="shared" si="149"/>
        <v/>
      </c>
      <c r="AZ40" s="601" t="str">
        <f t="shared" si="150"/>
        <v/>
      </c>
      <c r="BA40" s="597" t="str">
        <f t="shared" si="151"/>
        <v/>
      </c>
      <c r="BB40" s="599">
        <f t="shared" si="152"/>
        <v>0</v>
      </c>
      <c r="BC40" s="600">
        <f t="shared" si="153"/>
        <v>0</v>
      </c>
      <c r="BD40" s="600" t="str">
        <f t="shared" si="154"/>
        <v/>
      </c>
      <c r="BE40" s="600" t="str">
        <f t="shared" si="155"/>
        <v/>
      </c>
      <c r="BF40" s="600" t="str">
        <f t="shared" si="156"/>
        <v/>
      </c>
      <c r="BG40" s="599" t="str">
        <f t="shared" si="157"/>
        <v/>
      </c>
      <c r="BH40" s="600" t="str">
        <f t="shared" si="158"/>
        <v/>
      </c>
      <c r="BI40" s="599" t="str">
        <f t="shared" si="159"/>
        <v/>
      </c>
      <c r="BJ40" s="596" t="str">
        <f>IF(details!AB40="","",details!AB40)</f>
        <v/>
      </c>
      <c r="BK40" s="596" t="str">
        <f>IF(details!AC40="","",details!AC40)</f>
        <v/>
      </c>
      <c r="BL40" s="596" t="str">
        <f>IF(details!AD40="","",details!AD40)</f>
        <v/>
      </c>
      <c r="BM40" s="596" t="str">
        <f>IF(details!AE40="","",details!AE40)</f>
        <v/>
      </c>
      <c r="BN40" s="601" t="str">
        <f t="shared" si="160"/>
        <v/>
      </c>
      <c r="BO40" s="596" t="str">
        <f>IF(details!AF40="","",details!AF40)</f>
        <v/>
      </c>
      <c r="BP40" s="596" t="str">
        <f>IF(details!AG40="","",details!AG40)</f>
        <v/>
      </c>
      <c r="BQ40" s="601" t="str">
        <f t="shared" si="161"/>
        <v/>
      </c>
      <c r="BR40" s="601" t="str">
        <f t="shared" si="162"/>
        <v/>
      </c>
      <c r="BS40" s="601" t="str">
        <f t="shared" si="163"/>
        <v/>
      </c>
      <c r="BT40" s="596" t="str">
        <f>IF(details!AH40="","",details!AH40)</f>
        <v/>
      </c>
      <c r="BU40" s="596" t="str">
        <f>IF(details!AI40="","",details!AI40)</f>
        <v/>
      </c>
      <c r="BV40" s="601" t="str">
        <f t="shared" si="164"/>
        <v/>
      </c>
      <c r="BW40" s="601" t="str">
        <f t="shared" si="165"/>
        <v/>
      </c>
      <c r="BX40" s="601" t="str">
        <f t="shared" si="166"/>
        <v/>
      </c>
      <c r="BY40" s="597" t="str">
        <f t="shared" si="167"/>
        <v/>
      </c>
      <c r="BZ40" s="599">
        <f t="shared" si="168"/>
        <v>0</v>
      </c>
      <c r="CA40" s="600">
        <f t="shared" si="169"/>
        <v>0</v>
      </c>
      <c r="CB40" s="600" t="str">
        <f t="shared" si="170"/>
        <v/>
      </c>
      <c r="CC40" s="600" t="str">
        <f t="shared" si="171"/>
        <v/>
      </c>
      <c r="CD40" s="600" t="str">
        <f t="shared" si="172"/>
        <v/>
      </c>
      <c r="CE40" s="599" t="str">
        <f t="shared" si="173"/>
        <v/>
      </c>
      <c r="CF40" s="600" t="str">
        <f t="shared" si="174"/>
        <v/>
      </c>
      <c r="CG40" s="599" t="str">
        <f t="shared" si="175"/>
        <v/>
      </c>
      <c r="CH40" s="596" t="str">
        <f>IF(details!AJ40="","",details!AJ40)</f>
        <v/>
      </c>
      <c r="CI40" s="596" t="str">
        <f>IF(details!AK40="","",details!AK40)</f>
        <v/>
      </c>
      <c r="CJ40" s="596" t="str">
        <f>IF(details!AL40="","",details!AL40)</f>
        <v/>
      </c>
      <c r="CK40" s="596" t="str">
        <f>IF(details!AM40="","",details!AM40)</f>
        <v/>
      </c>
      <c r="CL40" s="601" t="str">
        <f t="shared" si="176"/>
        <v/>
      </c>
      <c r="CM40" s="596" t="str">
        <f>IF(details!AN40="","",details!AN40)</f>
        <v/>
      </c>
      <c r="CN40" s="596" t="str">
        <f>IF(details!AO40="","",details!AO40)</f>
        <v/>
      </c>
      <c r="CO40" s="601" t="str">
        <f t="shared" si="177"/>
        <v/>
      </c>
      <c r="CP40" s="601" t="str">
        <f t="shared" si="178"/>
        <v/>
      </c>
      <c r="CQ40" s="601" t="str">
        <f t="shared" si="179"/>
        <v/>
      </c>
      <c r="CR40" s="596" t="str">
        <f>IF(details!AP40="","",details!AP40)</f>
        <v/>
      </c>
      <c r="CS40" s="596" t="str">
        <f>IF(details!AQ40="","",details!AQ40)</f>
        <v/>
      </c>
      <c r="CT40" s="601" t="str">
        <f t="shared" si="180"/>
        <v/>
      </c>
      <c r="CU40" s="601" t="str">
        <f t="shared" si="181"/>
        <v/>
      </c>
      <c r="CV40" s="601" t="str">
        <f t="shared" si="182"/>
        <v/>
      </c>
      <c r="CW40" s="597" t="str">
        <f t="shared" si="183"/>
        <v/>
      </c>
      <c r="CX40" s="599">
        <f t="shared" si="184"/>
        <v>0</v>
      </c>
      <c r="CY40" s="600">
        <f t="shared" si="185"/>
        <v>0</v>
      </c>
      <c r="CZ40" s="600" t="str">
        <f t="shared" si="186"/>
        <v/>
      </c>
      <c r="DA40" s="600" t="str">
        <f t="shared" si="187"/>
        <v/>
      </c>
      <c r="DB40" s="600" t="str">
        <f t="shared" si="188"/>
        <v/>
      </c>
      <c r="DC40" s="599" t="str">
        <f t="shared" si="189"/>
        <v/>
      </c>
      <c r="DD40" s="600" t="str">
        <f t="shared" si="190"/>
        <v/>
      </c>
      <c r="DE40" s="599" t="str">
        <f t="shared" si="191"/>
        <v/>
      </c>
      <c r="DF40" s="600">
        <f t="shared" si="192"/>
        <v>0</v>
      </c>
      <c r="DG40" s="596" t="str">
        <f>IF(details!AR40="","",details!AR40)</f>
        <v/>
      </c>
      <c r="DH40" s="596" t="str">
        <f>IF(details!AS40="","",details!AS40)</f>
        <v/>
      </c>
      <c r="DI40" s="596" t="str">
        <f>IF(details!AT40="","",details!AT40)</f>
        <v/>
      </c>
      <c r="DJ40" s="601" t="str">
        <f t="shared" si="193"/>
        <v/>
      </c>
      <c r="DK40" s="596" t="str">
        <f>IF(details!AU40="","",details!AU40)</f>
        <v/>
      </c>
      <c r="DL40" s="601" t="str">
        <f t="shared" si="194"/>
        <v/>
      </c>
      <c r="DM40" s="596" t="str">
        <f>IF(details!AV40="","",details!AV40)</f>
        <v/>
      </c>
      <c r="DN40" s="603" t="str">
        <f t="shared" si="195"/>
        <v/>
      </c>
      <c r="DO40" s="599">
        <f t="shared" si="196"/>
        <v>0</v>
      </c>
      <c r="DP40" s="599">
        <f t="shared" si="197"/>
        <v>0</v>
      </c>
      <c r="DQ40" s="600" t="str">
        <f t="shared" si="198"/>
        <v/>
      </c>
      <c r="DR40" s="599" t="str">
        <f t="shared" si="199"/>
        <v/>
      </c>
      <c r="DS40" s="599" t="str">
        <f t="shared" ref="DS40:DS71" si="237">IF(OR($D40="NSO",$D40=0,DM40=""),"",IF(OR(DR40="AB",DM40="ab"),"AB",IF(AND(EN40="vuqRrh.kZ",(OR(DM40="ml",DM40&lt;20%*$DM$6,DN40&lt;36%*DQ40))),"F",IF(OR(DM40="ML",DM40&lt;20%*$DM$6,DN40&lt;36%*DQ40),"RE",IF(DN40&gt;80%*DQ40,"A",IF(DN40&gt;60%*DQ40,"B",IF(DN40&gt;40%*DQ40,"C","D")))))))</f>
        <v/>
      </c>
      <c r="DT40" s="596" t="str">
        <f>IF(details!AW40="","",details!AW40)</f>
        <v/>
      </c>
      <c r="DU40" s="596" t="str">
        <f>IF(details!AX40="","",details!AX40)</f>
        <v/>
      </c>
      <c r="DV40" s="596" t="str">
        <f>IF(details!AY40="","",details!AY40)</f>
        <v/>
      </c>
      <c r="DW40" s="603" t="str">
        <f t="shared" si="200"/>
        <v/>
      </c>
      <c r="DX40" s="599">
        <f t="shared" si="201"/>
        <v>0</v>
      </c>
      <c r="DY40" s="599">
        <f t="shared" si="202"/>
        <v>0</v>
      </c>
      <c r="DZ40" s="600" t="str">
        <f t="shared" si="203"/>
        <v/>
      </c>
      <c r="EA40" s="599" t="str">
        <f t="shared" si="204"/>
        <v/>
      </c>
      <c r="EB40" s="599" t="str">
        <f t="shared" ref="EB40:EB71" si="238">IF(OR($D40="NSO",$D40=0,DV40=""),"",IF(OR(EA40="AB",DV40="ab"),"AB",IF(AND(EN40="vuqRrh.kZ",(OR(DV40="ml",DV40&lt;20%*$DV$6,DW40&lt;36%*DZ40))),"F",IF(OR(DV40="ML",DV40&lt;20%*$DV$6,DW40&lt;36%*DZ40),"RE",IF(DW40&gt;80%*DZ40,"A",IF(DW40&gt;60%*DZ40,"B",IF(DW40&gt;40%*DZ40,"C","D")))))))</f>
        <v/>
      </c>
      <c r="EC40" s="599" t="str">
        <f t="shared" si="205"/>
        <v/>
      </c>
      <c r="ED40" s="599" t="str">
        <f t="shared" si="206"/>
        <v/>
      </c>
      <c r="EE40" s="599" t="str">
        <f t="shared" si="207"/>
        <v/>
      </c>
      <c r="EF40" s="599" t="str">
        <f t="shared" si="208"/>
        <v/>
      </c>
      <c r="EG40" s="599" t="str">
        <f t="shared" si="209"/>
        <v/>
      </c>
      <c r="EH40" s="599">
        <f t="shared" si="210"/>
        <v>0</v>
      </c>
      <c r="EI40" s="599">
        <f t="shared" si="211"/>
        <v>0</v>
      </c>
      <c r="EJ40" s="599">
        <f t="shared" si="212"/>
        <v>0</v>
      </c>
      <c r="EK40" s="599">
        <f t="shared" si="213"/>
        <v>0</v>
      </c>
      <c r="EL40" s="599">
        <f t="shared" si="214"/>
        <v>0</v>
      </c>
      <c r="EM40" s="599" t="str">
        <f t="shared" si="215"/>
        <v/>
      </c>
      <c r="EN40" s="599" t="str">
        <f t="shared" ref="EN40:EN71" si="239">IF(D40="NSO","uke i`Fkd",IF(OR(D40="",D40=0,P40="",AD40="",AV40="",BT40="",CR40=""),"",IF(OR(EH40&gt;0,(EI40+EJ40+EK40)&gt;2),"vuqRrh.kZ",IF(EL40&gt;0,"iqu% ijh{kk",IF(OR(EI40&gt;0,EJ40&gt;1),"iwjd",IF(AND(EJ40&gt;0,EK40&gt;0),"iwjd",IF((EJ40+EK40)&gt;0,"lk- mRrh.kZ","mRrh.kZ")))))))</f>
        <v/>
      </c>
      <c r="EO40" s="606" t="str">
        <f>IF(details!CF40="","",details!CF40)</f>
        <v/>
      </c>
      <c r="EP40" s="607" t="str">
        <f>IF(details!CG40="","",details!CG40)</f>
        <v/>
      </c>
      <c r="EQ40" s="606" t="str">
        <f>IF(details!CJ40="","",details!CJ40)</f>
        <v/>
      </c>
      <c r="ER40" s="607" t="str">
        <f>IF(details!CK40="","",details!CK40)</f>
        <v/>
      </c>
      <c r="ES40" s="606" t="str">
        <f>IF(details!CN40="","",details!CN40)</f>
        <v/>
      </c>
      <c r="ET40" s="607" t="str">
        <f>IF(details!CO40="","",details!CO40)</f>
        <v/>
      </c>
      <c r="EU40" s="606" t="str">
        <f>IF(details!CR40="","",details!CR40)</f>
        <v/>
      </c>
      <c r="EV40" s="607" t="str">
        <f>IF(details!CS40="","",details!CS40)</f>
        <v/>
      </c>
      <c r="EW40" s="606" t="str">
        <f>IF(details!CV40="","",details!CV40)</f>
        <v/>
      </c>
      <c r="EX40" s="607" t="str">
        <f>IF(details!CW40="","",details!CW40)</f>
        <v/>
      </c>
      <c r="EY40" s="611" t="str">
        <f t="shared" si="216"/>
        <v/>
      </c>
      <c r="EZ40" s="596" t="str">
        <f t="shared" si="217"/>
        <v/>
      </c>
      <c r="FA40" s="596" t="str">
        <f t="shared" si="218"/>
        <v/>
      </c>
      <c r="FB40" s="612" t="str">
        <f t="shared" ref="FB40:FB71" si="240">IF(EZ40="G",ROUNDUP(36%*T40-Q40,0),"")</f>
        <v/>
      </c>
      <c r="FC40" s="596" t="str">
        <f t="shared" si="219"/>
        <v/>
      </c>
      <c r="FD40" s="613" t="str">
        <f t="shared" si="220"/>
        <v/>
      </c>
      <c r="FE40" s="612" t="str">
        <f t="shared" ref="FE40:FE71" si="241">IF(FC40="G",ROUNDUP(36%*AH40-AE40,0),"")</f>
        <v/>
      </c>
      <c r="FF40" s="614" t="str">
        <f t="shared" si="221"/>
        <v/>
      </c>
      <c r="FG40" s="596" t="str">
        <f t="shared" ref="FG40:FG71" si="242">IF(AL40="a",FF40,"")</f>
        <v/>
      </c>
      <c r="FH40" s="596" t="str">
        <f t="shared" ref="FH40:FH71" si="243">IF(AL40="b",FF40,"")</f>
        <v/>
      </c>
      <c r="FI40" s="596" t="str">
        <f t="shared" ref="FI40:FI71" si="244">IF(AL40="c",FF40,"")</f>
        <v/>
      </c>
      <c r="FJ40" s="596" t="str">
        <f t="shared" ref="FJ40:FJ71" si="245">IF(AL40="d",FF40,"")</f>
        <v/>
      </c>
      <c r="FK40" s="596" t="str">
        <f t="shared" si="222"/>
        <v/>
      </c>
      <c r="FL40" s="615" t="str">
        <f t="shared" ref="FL40:FL71" si="246">IF(FF40="G",ROUNDUP(36%*BF40-AY40,0),"")</f>
        <v/>
      </c>
      <c r="FM40" s="614" t="str">
        <f t="shared" si="223"/>
        <v/>
      </c>
      <c r="FN40" s="596" t="str">
        <f t="shared" ref="FN40:FN71" si="247">IF(BJ40="a",FM40,"")</f>
        <v/>
      </c>
      <c r="FO40" s="596" t="str">
        <f t="shared" ref="FO40:FO71" si="248">IF(BJ40="b",FM40,"")</f>
        <v/>
      </c>
      <c r="FP40" s="596" t="str">
        <f t="shared" ref="FP40:FP71" si="249">IF(BJ40="c",FM40,"")</f>
        <v/>
      </c>
      <c r="FQ40" s="596" t="str">
        <f t="shared" ref="FQ40:FQ71" si="250">IF(BJ40="d",FM40,"")</f>
        <v/>
      </c>
      <c r="FR40" s="596" t="str">
        <f t="shared" si="224"/>
        <v/>
      </c>
      <c r="FS40" s="615" t="str">
        <f t="shared" ref="FS40:FS71" si="251">IF(FM40="G",ROUNDUP(36%*CD40-BW40,0),"")</f>
        <v/>
      </c>
      <c r="FT40" s="614" t="str">
        <f t="shared" si="225"/>
        <v/>
      </c>
      <c r="FU40" s="596" t="str">
        <f t="shared" ref="FU40:FU71" si="252">IF(CH40="a",FT40,"")</f>
        <v/>
      </c>
      <c r="FV40" s="596" t="str">
        <f t="shared" ref="FV40:FV71" si="253">IF(CH40="b",FT40,"")</f>
        <v/>
      </c>
      <c r="FW40" s="596" t="str">
        <f t="shared" ref="FW40:FW71" si="254">IF(CH40="c",FT40,"")</f>
        <v/>
      </c>
      <c r="FX40" s="596" t="str">
        <f t="shared" ref="FX40:FX71" si="255">IF(CH40="d",FT40,"")</f>
        <v/>
      </c>
      <c r="FY40" s="596" t="str">
        <f t="shared" si="226"/>
        <v/>
      </c>
      <c r="FZ40" s="615" t="str">
        <f t="shared" ref="FZ40:FZ71" si="256">IF(FT40="G",ROUNDUP(36%*DB40-CU40,0),"")</f>
        <v/>
      </c>
      <c r="GA40" s="596" t="str">
        <f t="shared" si="227"/>
        <v/>
      </c>
      <c r="GB40" s="596" t="str">
        <f t="shared" si="228"/>
        <v/>
      </c>
      <c r="GC40" s="177" t="str">
        <f t="shared" si="229"/>
        <v xml:space="preserve">    </v>
      </c>
      <c r="GD40" s="177" t="str">
        <f t="shared" si="230"/>
        <v xml:space="preserve">    </v>
      </c>
      <c r="GE40" s="177" t="str">
        <f t="shared" si="231"/>
        <v xml:space="preserve">    </v>
      </c>
      <c r="GF40" s="177" t="str">
        <f t="shared" si="232"/>
        <v xml:space="preserve">        </v>
      </c>
      <c r="GG40" s="177" t="str">
        <f t="shared" ref="GG40:GG71" si="257">CONCATENATE(IF(EZ40="D",$EZ$5,"")," ",IF($Y40="D",$FC$5,"")," ",IF(FG40="D",$FG$5,IF(FH40="D",$FH$5,IF(FI40="D",$FI$5,IF(FJ40="D",$FJ$5,""))))," ",IF(FN40="D",$FN$5,IF(FO40="D",$FO$5,IF(FP40="D",$FP$5,IF(FQ40="D",$FQ$5,""))))," ",IF(FU40="D",$FU$5,IF(FV40="D",$FV$5,IF(FW40="D",$FW$5,IF(FX40="D",$FX$5,"")))))</f>
        <v xml:space="preserve">    </v>
      </c>
      <c r="GH40" s="177" t="str">
        <f t="shared" ref="GH40:GH71" si="258">IF(D40="NSO","uke i`Fkd",IF(AND(OR(EN40="mRrh.kZ",EN40="lk- mRrh.kZ",EN40="iqu% ijh{kk"),EM40="F"),"vuqRrh.kZ",IF(AND(OR(EN40="mRrh.kZ",EN40="lk- mRrh.kZ"),EM40="RE"),"iqu% ijh{kk",EN40)))</f>
        <v/>
      </c>
      <c r="GI40" s="39" t="str">
        <f t="shared" ref="GI40:GI71" si="259">IF(AND(Q40="",AE40="",BA40="",BY40="",CW40=""),"",SUM(Q40,AE40,BA40,BY40,CW40))</f>
        <v/>
      </c>
      <c r="GJ40" s="41" t="str">
        <f t="shared" ref="GJ40:GJ71" si="260">IF(GI40="","",GI40*100/(1000-DF40))</f>
        <v/>
      </c>
      <c r="GK40" s="188" t="str">
        <f t="shared" ref="GK40:GK71" si="261">IF(GJ40="","",IF(AND(GJ40&gt;=60,(GH40="mRrh.kZ")),"I",IF(AND(GJ40&gt;=60,(GH40="lk- mRrh.kZ")),"I",IF(AND(GJ40&gt;=48,(GH40="mRrh.kZ")),"II",IF(AND(GJ40&gt;=48,(GH40="lk- mRrh.kZ")),"II",IF(AND(GJ40&gt;=36,(GH40="mRrh.kZ")),"III",IF(AND(GJ40&gt;=36,(GH40="lk- mRrh.kZ")),"III","")))))))</f>
        <v/>
      </c>
      <c r="GL40" s="165" t="str">
        <f t="shared" ref="GL40:GL71" si="262">IF(OR(GH40="mRrh.kZ",GH40="lk- mRrh.kZ"),GJ40,"")</f>
        <v/>
      </c>
      <c r="GM40" s="434" t="str">
        <f t="shared" si="234"/>
        <v/>
      </c>
      <c r="GN40" s="177" t="str">
        <f>IF(OR(GH40="iwjd",GH40="iqu% ijh{kk"),'result subject-wise'!AR40,GH40)</f>
        <v/>
      </c>
      <c r="GO40" s="346" t="str">
        <f t="shared" ref="GO40:GO71" si="263">GT40</f>
        <v/>
      </c>
      <c r="GP40" s="172" t="str">
        <f t="shared" ref="GP40:GP71" si="264">IF(GO40="",GJ40,GO40)</f>
        <v/>
      </c>
      <c r="GQ40" s="620" t="str">
        <f t="shared" si="235"/>
        <v/>
      </c>
      <c r="GR40" s="189"/>
      <c r="GS40" s="344"/>
      <c r="GT40" s="351" t="str">
        <f>'full report'!V881</f>
        <v/>
      </c>
      <c r="GU40" s="164"/>
      <c r="GW40" s="571" t="str">
        <f>'result aggregate'!U117</f>
        <v>vuqRrh.kZ</v>
      </c>
      <c r="GX40" s="313">
        <f>'result aggregate'!V117</f>
        <v>0</v>
      </c>
      <c r="GY40" s="313">
        <f>'result aggregate'!W117</f>
        <v>0</v>
      </c>
      <c r="GZ40" s="313">
        <f>'result aggregate'!X117</f>
        <v>0</v>
      </c>
      <c r="HA40" s="313">
        <f>'result aggregate'!Y117</f>
        <v>0</v>
      </c>
      <c r="HB40" s="313">
        <f>'result aggregate'!Z117</f>
        <v>0</v>
      </c>
      <c r="HC40" s="313">
        <f>'result aggregate'!AA117</f>
        <v>1</v>
      </c>
      <c r="HD40" s="313">
        <f>'result aggregate'!AB117</f>
        <v>0</v>
      </c>
      <c r="HE40" s="313">
        <f>'result aggregate'!AC117</f>
        <v>0</v>
      </c>
      <c r="HF40" s="313">
        <f>'result aggregate'!AD117</f>
        <v>0</v>
      </c>
      <c r="HG40" s="313">
        <f>'result aggregate'!AE117</f>
        <v>0</v>
      </c>
      <c r="HH40" s="313">
        <f>'result aggregate'!AF117</f>
        <v>0</v>
      </c>
      <c r="HI40" s="313">
        <f>'result aggregate'!AG117</f>
        <v>0</v>
      </c>
      <c r="HJ40" s="572">
        <f>'result aggregate'!AH117</f>
        <v>1</v>
      </c>
      <c r="HK40" s="85"/>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row>
    <row r="41" spans="1:16378" s="5" customFormat="1" ht="13" customHeight="1">
      <c r="A41" s="595">
        <f>IF(details!A41="","",details!A41)</f>
        <v>34</v>
      </c>
      <c r="B41" s="596" t="str">
        <f>IF(details!B41="","",details!B41)</f>
        <v/>
      </c>
      <c r="C41" s="596" t="str">
        <f>IF(details!C41="","",details!C41)</f>
        <v/>
      </c>
      <c r="D41" s="597" t="str">
        <f>IF(details!D41="","",details!D41)</f>
        <v/>
      </c>
      <c r="E41" s="596" t="str">
        <f>IF(details!E41="","",details!E41)</f>
        <v/>
      </c>
      <c r="F41" s="598" t="str">
        <f>IF(details!F41="","",details!F41)</f>
        <v/>
      </c>
      <c r="G41" s="302" t="str">
        <f>IF(details!G41="","",details!G41)</f>
        <v/>
      </c>
      <c r="H41" s="302" t="str">
        <f>IF(details!H41="","",details!H41)</f>
        <v/>
      </c>
      <c r="I41" s="302" t="str">
        <f>IF(details!I41="","",details!I41)</f>
        <v/>
      </c>
      <c r="J41" s="596" t="str">
        <f>IF(details!J41="","",details!J41)</f>
        <v/>
      </c>
      <c r="K41" s="596" t="str">
        <f>IF(details!K41="","",details!K41)</f>
        <v/>
      </c>
      <c r="L41" s="596" t="str">
        <f>IF(details!L41="","",details!L41)</f>
        <v/>
      </c>
      <c r="M41" s="601" t="str">
        <f t="shared" si="127"/>
        <v/>
      </c>
      <c r="N41" s="596" t="str">
        <f>IF(details!M41="","",details!M41)</f>
        <v/>
      </c>
      <c r="O41" s="601" t="str">
        <f t="shared" si="128"/>
        <v/>
      </c>
      <c r="P41" s="596" t="str">
        <f>IF(details!N41="","",details!N41)</f>
        <v/>
      </c>
      <c r="Q41" s="603" t="str">
        <f t="shared" si="129"/>
        <v/>
      </c>
      <c r="R41" s="599">
        <f t="shared" si="130"/>
        <v>0</v>
      </c>
      <c r="S41" s="599">
        <f t="shared" si="131"/>
        <v>0</v>
      </c>
      <c r="T41" s="600" t="str">
        <f t="shared" si="132"/>
        <v/>
      </c>
      <c r="U41" s="599" t="str">
        <f t="shared" si="133"/>
        <v/>
      </c>
      <c r="V41" s="599" t="str">
        <f t="shared" si="134"/>
        <v/>
      </c>
      <c r="W41" s="599" t="str">
        <f t="shared" si="135"/>
        <v/>
      </c>
      <c r="X41" s="596" t="str">
        <f>IF(details!O41="","",details!O41)</f>
        <v/>
      </c>
      <c r="Y41" s="596" t="str">
        <f>IF(details!P41="","",details!P41)</f>
        <v/>
      </c>
      <c r="Z41" s="596" t="str">
        <f>IF(details!Q41="","",details!Q41)</f>
        <v/>
      </c>
      <c r="AA41" s="601" t="str">
        <f t="shared" si="136"/>
        <v/>
      </c>
      <c r="AB41" s="596" t="str">
        <f>IF(details!R41="","",details!R41)</f>
        <v/>
      </c>
      <c r="AC41" s="601" t="str">
        <f t="shared" si="137"/>
        <v/>
      </c>
      <c r="AD41" s="596" t="str">
        <f>IF(details!S41="","",details!S41)</f>
        <v/>
      </c>
      <c r="AE41" s="603" t="str">
        <f t="shared" si="138"/>
        <v/>
      </c>
      <c r="AF41" s="599">
        <f t="shared" si="139"/>
        <v>0</v>
      </c>
      <c r="AG41" s="599">
        <f t="shared" si="140"/>
        <v>0</v>
      </c>
      <c r="AH41" s="600" t="str">
        <f t="shared" si="141"/>
        <v/>
      </c>
      <c r="AI41" s="599" t="str">
        <f t="shared" si="142"/>
        <v/>
      </c>
      <c r="AJ41" s="599" t="str">
        <f t="shared" si="143"/>
        <v/>
      </c>
      <c r="AK41" s="599" t="str">
        <f t="shared" si="50"/>
        <v/>
      </c>
      <c r="AL41" s="596" t="str">
        <f>IF(details!T41="","",details!T41)</f>
        <v/>
      </c>
      <c r="AM41" s="596" t="str">
        <f>IF(details!U41="","",details!U41)</f>
        <v/>
      </c>
      <c r="AN41" s="596" t="str">
        <f>IF(details!V41="","",details!V41)</f>
        <v/>
      </c>
      <c r="AO41" s="596" t="str">
        <f>IF(details!W41="","",details!W41)</f>
        <v/>
      </c>
      <c r="AP41" s="601" t="str">
        <f t="shared" si="144"/>
        <v/>
      </c>
      <c r="AQ41" s="596" t="str">
        <f>IF(details!X41="","",details!X41)</f>
        <v/>
      </c>
      <c r="AR41" s="596" t="str">
        <f>IF(details!Y41="","",details!Y41)</f>
        <v/>
      </c>
      <c r="AS41" s="601" t="str">
        <f t="shared" si="145"/>
        <v/>
      </c>
      <c r="AT41" s="601" t="str">
        <f t="shared" si="146"/>
        <v/>
      </c>
      <c r="AU41" s="601" t="str">
        <f t="shared" si="147"/>
        <v/>
      </c>
      <c r="AV41" s="596" t="str">
        <f>IF(details!Z41="","",details!Z41)</f>
        <v/>
      </c>
      <c r="AW41" s="596" t="str">
        <f>IF(details!AA41="","",details!AA41)</f>
        <v/>
      </c>
      <c r="AX41" s="601" t="str">
        <f t="shared" si="148"/>
        <v/>
      </c>
      <c r="AY41" s="601" t="str">
        <f t="shared" si="149"/>
        <v/>
      </c>
      <c r="AZ41" s="601" t="str">
        <f t="shared" si="150"/>
        <v/>
      </c>
      <c r="BA41" s="597" t="str">
        <f t="shared" si="151"/>
        <v/>
      </c>
      <c r="BB41" s="599">
        <f t="shared" si="152"/>
        <v>0</v>
      </c>
      <c r="BC41" s="600">
        <f t="shared" si="153"/>
        <v>0</v>
      </c>
      <c r="BD41" s="600" t="str">
        <f t="shared" si="154"/>
        <v/>
      </c>
      <c r="BE41" s="600" t="str">
        <f t="shared" si="155"/>
        <v/>
      </c>
      <c r="BF41" s="600" t="str">
        <f t="shared" si="156"/>
        <v/>
      </c>
      <c r="BG41" s="599" t="str">
        <f t="shared" si="157"/>
        <v/>
      </c>
      <c r="BH41" s="600" t="str">
        <f t="shared" si="158"/>
        <v/>
      </c>
      <c r="BI41" s="599" t="str">
        <f t="shared" si="159"/>
        <v/>
      </c>
      <c r="BJ41" s="596" t="str">
        <f>IF(details!AB41="","",details!AB41)</f>
        <v/>
      </c>
      <c r="BK41" s="596" t="str">
        <f>IF(details!AC41="","",details!AC41)</f>
        <v/>
      </c>
      <c r="BL41" s="596" t="str">
        <f>IF(details!AD41="","",details!AD41)</f>
        <v/>
      </c>
      <c r="BM41" s="596" t="str">
        <f>IF(details!AE41="","",details!AE41)</f>
        <v/>
      </c>
      <c r="BN41" s="601" t="str">
        <f t="shared" si="160"/>
        <v/>
      </c>
      <c r="BO41" s="596" t="str">
        <f>IF(details!AF41="","",details!AF41)</f>
        <v/>
      </c>
      <c r="BP41" s="596" t="str">
        <f>IF(details!AG41="","",details!AG41)</f>
        <v/>
      </c>
      <c r="BQ41" s="601" t="str">
        <f t="shared" si="161"/>
        <v/>
      </c>
      <c r="BR41" s="601" t="str">
        <f t="shared" si="162"/>
        <v/>
      </c>
      <c r="BS41" s="601" t="str">
        <f t="shared" si="163"/>
        <v/>
      </c>
      <c r="BT41" s="596" t="str">
        <f>IF(details!AH41="","",details!AH41)</f>
        <v/>
      </c>
      <c r="BU41" s="596" t="str">
        <f>IF(details!AI41="","",details!AI41)</f>
        <v/>
      </c>
      <c r="BV41" s="601" t="str">
        <f t="shared" si="164"/>
        <v/>
      </c>
      <c r="BW41" s="601" t="str">
        <f t="shared" si="165"/>
        <v/>
      </c>
      <c r="BX41" s="601" t="str">
        <f t="shared" si="166"/>
        <v/>
      </c>
      <c r="BY41" s="597" t="str">
        <f t="shared" si="167"/>
        <v/>
      </c>
      <c r="BZ41" s="599">
        <f t="shared" si="168"/>
        <v>0</v>
      </c>
      <c r="CA41" s="600">
        <f t="shared" si="169"/>
        <v>0</v>
      </c>
      <c r="CB41" s="600" t="str">
        <f t="shared" si="170"/>
        <v/>
      </c>
      <c r="CC41" s="600" t="str">
        <f t="shared" si="171"/>
        <v/>
      </c>
      <c r="CD41" s="600" t="str">
        <f t="shared" si="172"/>
        <v/>
      </c>
      <c r="CE41" s="599" t="str">
        <f t="shared" si="173"/>
        <v/>
      </c>
      <c r="CF41" s="600" t="str">
        <f t="shared" si="174"/>
        <v/>
      </c>
      <c r="CG41" s="599" t="str">
        <f t="shared" si="175"/>
        <v/>
      </c>
      <c r="CH41" s="596" t="str">
        <f>IF(details!AJ41="","",details!AJ41)</f>
        <v/>
      </c>
      <c r="CI41" s="596" t="str">
        <f>IF(details!AK41="","",details!AK41)</f>
        <v/>
      </c>
      <c r="CJ41" s="596" t="str">
        <f>IF(details!AL41="","",details!AL41)</f>
        <v/>
      </c>
      <c r="CK41" s="596" t="str">
        <f>IF(details!AM41="","",details!AM41)</f>
        <v/>
      </c>
      <c r="CL41" s="601" t="str">
        <f t="shared" si="176"/>
        <v/>
      </c>
      <c r="CM41" s="596" t="str">
        <f>IF(details!AN41="","",details!AN41)</f>
        <v/>
      </c>
      <c r="CN41" s="596" t="str">
        <f>IF(details!AO41="","",details!AO41)</f>
        <v/>
      </c>
      <c r="CO41" s="601" t="str">
        <f t="shared" si="177"/>
        <v/>
      </c>
      <c r="CP41" s="601" t="str">
        <f t="shared" si="178"/>
        <v/>
      </c>
      <c r="CQ41" s="601" t="str">
        <f t="shared" si="179"/>
        <v/>
      </c>
      <c r="CR41" s="596" t="str">
        <f>IF(details!AP41="","",details!AP41)</f>
        <v/>
      </c>
      <c r="CS41" s="596" t="str">
        <f>IF(details!AQ41="","",details!AQ41)</f>
        <v/>
      </c>
      <c r="CT41" s="601" t="str">
        <f t="shared" si="180"/>
        <v/>
      </c>
      <c r="CU41" s="601" t="str">
        <f t="shared" si="181"/>
        <v/>
      </c>
      <c r="CV41" s="601" t="str">
        <f t="shared" si="182"/>
        <v/>
      </c>
      <c r="CW41" s="597" t="str">
        <f t="shared" si="183"/>
        <v/>
      </c>
      <c r="CX41" s="599">
        <f t="shared" si="184"/>
        <v>0</v>
      </c>
      <c r="CY41" s="600">
        <f t="shared" si="185"/>
        <v>0</v>
      </c>
      <c r="CZ41" s="600" t="str">
        <f t="shared" si="186"/>
        <v/>
      </c>
      <c r="DA41" s="600" t="str">
        <f t="shared" si="187"/>
        <v/>
      </c>
      <c r="DB41" s="600" t="str">
        <f t="shared" si="188"/>
        <v/>
      </c>
      <c r="DC41" s="599" t="str">
        <f t="shared" si="189"/>
        <v/>
      </c>
      <c r="DD41" s="600" t="str">
        <f t="shared" si="190"/>
        <v/>
      </c>
      <c r="DE41" s="599" t="str">
        <f t="shared" si="191"/>
        <v/>
      </c>
      <c r="DF41" s="600">
        <f t="shared" si="192"/>
        <v>0</v>
      </c>
      <c r="DG41" s="596" t="str">
        <f>IF(details!AR41="","",details!AR41)</f>
        <v/>
      </c>
      <c r="DH41" s="596" t="str">
        <f>IF(details!AS41="","",details!AS41)</f>
        <v/>
      </c>
      <c r="DI41" s="596" t="str">
        <f>IF(details!AT41="","",details!AT41)</f>
        <v/>
      </c>
      <c r="DJ41" s="601" t="str">
        <f t="shared" si="193"/>
        <v/>
      </c>
      <c r="DK41" s="596" t="str">
        <f>IF(details!AU41="","",details!AU41)</f>
        <v/>
      </c>
      <c r="DL41" s="601" t="str">
        <f t="shared" si="194"/>
        <v/>
      </c>
      <c r="DM41" s="596" t="str">
        <f>IF(details!AV41="","",details!AV41)</f>
        <v/>
      </c>
      <c r="DN41" s="603" t="str">
        <f t="shared" si="195"/>
        <v/>
      </c>
      <c r="DO41" s="599">
        <f t="shared" si="196"/>
        <v>0</v>
      </c>
      <c r="DP41" s="599">
        <f t="shared" si="197"/>
        <v>0</v>
      </c>
      <c r="DQ41" s="600" t="str">
        <f t="shared" si="198"/>
        <v/>
      </c>
      <c r="DR41" s="599" t="str">
        <f t="shared" si="199"/>
        <v/>
      </c>
      <c r="DS41" s="599" t="str">
        <f t="shared" si="237"/>
        <v/>
      </c>
      <c r="DT41" s="596" t="str">
        <f>IF(details!AW41="","",details!AW41)</f>
        <v/>
      </c>
      <c r="DU41" s="596" t="str">
        <f>IF(details!AX41="","",details!AX41)</f>
        <v/>
      </c>
      <c r="DV41" s="596" t="str">
        <f>IF(details!AY41="","",details!AY41)</f>
        <v/>
      </c>
      <c r="DW41" s="603" t="str">
        <f t="shared" si="200"/>
        <v/>
      </c>
      <c r="DX41" s="599">
        <f t="shared" si="201"/>
        <v>0</v>
      </c>
      <c r="DY41" s="599">
        <f t="shared" si="202"/>
        <v>0</v>
      </c>
      <c r="DZ41" s="600" t="str">
        <f t="shared" si="203"/>
        <v/>
      </c>
      <c r="EA41" s="599" t="str">
        <f t="shared" si="204"/>
        <v/>
      </c>
      <c r="EB41" s="599" t="str">
        <f t="shared" si="238"/>
        <v/>
      </c>
      <c r="EC41" s="599" t="str">
        <f t="shared" si="205"/>
        <v/>
      </c>
      <c r="ED41" s="599" t="str">
        <f t="shared" si="206"/>
        <v/>
      </c>
      <c r="EE41" s="599" t="str">
        <f t="shared" si="207"/>
        <v/>
      </c>
      <c r="EF41" s="599" t="str">
        <f t="shared" si="208"/>
        <v/>
      </c>
      <c r="EG41" s="599" t="str">
        <f t="shared" si="209"/>
        <v/>
      </c>
      <c r="EH41" s="599">
        <f t="shared" si="210"/>
        <v>0</v>
      </c>
      <c r="EI41" s="599">
        <f t="shared" si="211"/>
        <v>0</v>
      </c>
      <c r="EJ41" s="599">
        <f t="shared" si="212"/>
        <v>0</v>
      </c>
      <c r="EK41" s="599">
        <f t="shared" si="213"/>
        <v>0</v>
      </c>
      <c r="EL41" s="599">
        <f t="shared" si="214"/>
        <v>0</v>
      </c>
      <c r="EM41" s="599" t="str">
        <f t="shared" si="215"/>
        <v/>
      </c>
      <c r="EN41" s="599" t="str">
        <f t="shared" si="239"/>
        <v/>
      </c>
      <c r="EO41" s="606" t="str">
        <f>IF(details!CF41="","",details!CF41)</f>
        <v/>
      </c>
      <c r="EP41" s="607" t="str">
        <f>IF(details!CG41="","",details!CG41)</f>
        <v/>
      </c>
      <c r="EQ41" s="606" t="str">
        <f>IF(details!CJ41="","",details!CJ41)</f>
        <v/>
      </c>
      <c r="ER41" s="607" t="str">
        <f>IF(details!CK41="","",details!CK41)</f>
        <v/>
      </c>
      <c r="ES41" s="606" t="str">
        <f>IF(details!CN41="","",details!CN41)</f>
        <v/>
      </c>
      <c r="ET41" s="607" t="str">
        <f>IF(details!CO41="","",details!CO41)</f>
        <v/>
      </c>
      <c r="EU41" s="606" t="str">
        <f>IF(details!CR41="","",details!CR41)</f>
        <v/>
      </c>
      <c r="EV41" s="607" t="str">
        <f>IF(details!CS41="","",details!CS41)</f>
        <v/>
      </c>
      <c r="EW41" s="606" t="str">
        <f>IF(details!CV41="","",details!CV41)</f>
        <v/>
      </c>
      <c r="EX41" s="607" t="str">
        <f>IF(details!CW41="","",details!CW41)</f>
        <v/>
      </c>
      <c r="EY41" s="611" t="str">
        <f t="shared" si="216"/>
        <v/>
      </c>
      <c r="EZ41" s="596" t="str">
        <f t="shared" si="217"/>
        <v/>
      </c>
      <c r="FA41" s="596" t="str">
        <f t="shared" si="218"/>
        <v/>
      </c>
      <c r="FB41" s="612" t="str">
        <f t="shared" si="240"/>
        <v/>
      </c>
      <c r="FC41" s="596" t="str">
        <f t="shared" si="219"/>
        <v/>
      </c>
      <c r="FD41" s="613" t="str">
        <f t="shared" si="220"/>
        <v/>
      </c>
      <c r="FE41" s="612" t="str">
        <f t="shared" si="241"/>
        <v/>
      </c>
      <c r="FF41" s="614" t="str">
        <f t="shared" si="221"/>
        <v/>
      </c>
      <c r="FG41" s="596" t="str">
        <f t="shared" si="242"/>
        <v/>
      </c>
      <c r="FH41" s="596" t="str">
        <f t="shared" si="243"/>
        <v/>
      </c>
      <c r="FI41" s="596" t="str">
        <f t="shared" si="244"/>
        <v/>
      </c>
      <c r="FJ41" s="596" t="str">
        <f t="shared" si="245"/>
        <v/>
      </c>
      <c r="FK41" s="596" t="str">
        <f t="shared" si="222"/>
        <v/>
      </c>
      <c r="FL41" s="615" t="str">
        <f t="shared" si="246"/>
        <v/>
      </c>
      <c r="FM41" s="614" t="str">
        <f t="shared" si="223"/>
        <v/>
      </c>
      <c r="FN41" s="596" t="str">
        <f t="shared" si="247"/>
        <v/>
      </c>
      <c r="FO41" s="596" t="str">
        <f t="shared" si="248"/>
        <v/>
      </c>
      <c r="FP41" s="596" t="str">
        <f t="shared" si="249"/>
        <v/>
      </c>
      <c r="FQ41" s="596" t="str">
        <f t="shared" si="250"/>
        <v/>
      </c>
      <c r="FR41" s="596" t="str">
        <f t="shared" si="224"/>
        <v/>
      </c>
      <c r="FS41" s="615" t="str">
        <f t="shared" si="251"/>
        <v/>
      </c>
      <c r="FT41" s="614" t="str">
        <f t="shared" si="225"/>
        <v/>
      </c>
      <c r="FU41" s="596" t="str">
        <f t="shared" si="252"/>
        <v/>
      </c>
      <c r="FV41" s="596" t="str">
        <f t="shared" si="253"/>
        <v/>
      </c>
      <c r="FW41" s="596" t="str">
        <f t="shared" si="254"/>
        <v/>
      </c>
      <c r="FX41" s="596" t="str">
        <f t="shared" si="255"/>
        <v/>
      </c>
      <c r="FY41" s="596" t="str">
        <f t="shared" si="226"/>
        <v/>
      </c>
      <c r="FZ41" s="615" t="str">
        <f t="shared" si="256"/>
        <v/>
      </c>
      <c r="GA41" s="596" t="str">
        <f t="shared" si="227"/>
        <v/>
      </c>
      <c r="GB41" s="596" t="str">
        <f t="shared" si="228"/>
        <v/>
      </c>
      <c r="GC41" s="177" t="str">
        <f t="shared" si="229"/>
        <v xml:space="preserve">    </v>
      </c>
      <c r="GD41" s="177" t="str">
        <f t="shared" si="230"/>
        <v xml:space="preserve">    </v>
      </c>
      <c r="GE41" s="177" t="str">
        <f t="shared" si="231"/>
        <v xml:space="preserve">    </v>
      </c>
      <c r="GF41" s="177" t="str">
        <f t="shared" si="232"/>
        <v xml:space="preserve">        </v>
      </c>
      <c r="GG41" s="177" t="str">
        <f t="shared" si="257"/>
        <v xml:space="preserve">    </v>
      </c>
      <c r="GH41" s="177" t="str">
        <f t="shared" si="258"/>
        <v/>
      </c>
      <c r="GI41" s="39" t="str">
        <f t="shared" si="259"/>
        <v/>
      </c>
      <c r="GJ41" s="41" t="str">
        <f t="shared" si="260"/>
        <v/>
      </c>
      <c r="GK41" s="188" t="str">
        <f t="shared" si="261"/>
        <v/>
      </c>
      <c r="GL41" s="165" t="str">
        <f t="shared" si="262"/>
        <v/>
      </c>
      <c r="GM41" s="434" t="str">
        <f t="shared" si="234"/>
        <v/>
      </c>
      <c r="GN41" s="177" t="str">
        <f>IF(OR(GH41="iwjd",GH41="iqu% ijh{kk"),'result subject-wise'!AR41,GH41)</f>
        <v/>
      </c>
      <c r="GO41" s="346" t="str">
        <f t="shared" si="263"/>
        <v/>
      </c>
      <c r="GP41" s="172" t="str">
        <f t="shared" si="264"/>
        <v/>
      </c>
      <c r="GQ41" s="620" t="str">
        <f t="shared" si="235"/>
        <v/>
      </c>
      <c r="GR41" s="189"/>
      <c r="GS41" s="344"/>
      <c r="GT41" s="351" t="str">
        <f>'full report'!V908</f>
        <v/>
      </c>
      <c r="GU41" s="164"/>
      <c r="GW41" s="571" t="str">
        <f>'result aggregate'!U118</f>
        <v xml:space="preserve">dqy izfo"V </v>
      </c>
      <c r="GX41" s="313">
        <f>'result aggregate'!V118</f>
        <v>0</v>
      </c>
      <c r="GY41" s="313">
        <f>'result aggregate'!W118</f>
        <v>0</v>
      </c>
      <c r="GZ41" s="313">
        <f>'result aggregate'!X118</f>
        <v>0</v>
      </c>
      <c r="HA41" s="313">
        <f>'result aggregate'!Y118</f>
        <v>0</v>
      </c>
      <c r="HB41" s="313">
        <f>'result aggregate'!Z118</f>
        <v>0</v>
      </c>
      <c r="HC41" s="313">
        <f>'result aggregate'!AA118</f>
        <v>1</v>
      </c>
      <c r="HD41" s="313">
        <f>'result aggregate'!AB118</f>
        <v>0</v>
      </c>
      <c r="HE41" s="313">
        <f>'result aggregate'!AC118</f>
        <v>0</v>
      </c>
      <c r="HF41" s="313">
        <f>'result aggregate'!AD118</f>
        <v>0</v>
      </c>
      <c r="HG41" s="313">
        <f>'result aggregate'!AE118</f>
        <v>0</v>
      </c>
      <c r="HH41" s="313">
        <f>'result aggregate'!AF118</f>
        <v>0</v>
      </c>
      <c r="HI41" s="313">
        <f>'result aggregate'!AG118</f>
        <v>0</v>
      </c>
      <c r="HJ41" s="572">
        <f>'result aggregate'!AH118</f>
        <v>1</v>
      </c>
      <c r="HK41" s="85"/>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row>
    <row r="42" spans="1:16378" s="5" customFormat="1" ht="13" customHeight="1">
      <c r="A42" s="595">
        <f>IF(details!A42="","",details!A42)</f>
        <v>35</v>
      </c>
      <c r="B42" s="596" t="str">
        <f>IF(details!B42="","",details!B42)</f>
        <v/>
      </c>
      <c r="C42" s="596" t="str">
        <f>IF(details!C42="","",details!C42)</f>
        <v/>
      </c>
      <c r="D42" s="597" t="str">
        <f>IF(details!D42="","",details!D42)</f>
        <v/>
      </c>
      <c r="E42" s="596" t="str">
        <f>IF(details!E42="","",details!E42)</f>
        <v/>
      </c>
      <c r="F42" s="598" t="str">
        <f>IF(details!F42="","",details!F42)</f>
        <v/>
      </c>
      <c r="G42" s="302" t="str">
        <f>IF(details!G42="","",details!G42)</f>
        <v/>
      </c>
      <c r="H42" s="302" t="str">
        <f>IF(details!H42="","",details!H42)</f>
        <v/>
      </c>
      <c r="I42" s="302" t="str">
        <f>IF(details!I42="","",details!I42)</f>
        <v/>
      </c>
      <c r="J42" s="596" t="str">
        <f>IF(details!J42="","",details!J42)</f>
        <v/>
      </c>
      <c r="K42" s="596" t="str">
        <f>IF(details!K42="","",details!K42)</f>
        <v/>
      </c>
      <c r="L42" s="596" t="str">
        <f>IF(details!L42="","",details!L42)</f>
        <v/>
      </c>
      <c r="M42" s="601" t="str">
        <f t="shared" si="127"/>
        <v/>
      </c>
      <c r="N42" s="596" t="str">
        <f>IF(details!M42="","",details!M42)</f>
        <v/>
      </c>
      <c r="O42" s="601" t="str">
        <f t="shared" si="128"/>
        <v/>
      </c>
      <c r="P42" s="596" t="str">
        <f>IF(details!N42="","",details!N42)</f>
        <v/>
      </c>
      <c r="Q42" s="603" t="str">
        <f t="shared" si="129"/>
        <v/>
      </c>
      <c r="R42" s="599">
        <f t="shared" si="130"/>
        <v>0</v>
      </c>
      <c r="S42" s="599">
        <f t="shared" si="131"/>
        <v>0</v>
      </c>
      <c r="T42" s="600" t="str">
        <f t="shared" si="132"/>
        <v/>
      </c>
      <c r="U42" s="599" t="str">
        <f t="shared" si="133"/>
        <v/>
      </c>
      <c r="V42" s="599" t="str">
        <f t="shared" si="134"/>
        <v/>
      </c>
      <c r="W42" s="599" t="str">
        <f t="shared" si="135"/>
        <v/>
      </c>
      <c r="X42" s="596" t="str">
        <f>IF(details!O42="","",details!O42)</f>
        <v/>
      </c>
      <c r="Y42" s="596" t="str">
        <f>IF(details!P42="","",details!P42)</f>
        <v/>
      </c>
      <c r="Z42" s="596" t="str">
        <f>IF(details!Q42="","",details!Q42)</f>
        <v/>
      </c>
      <c r="AA42" s="601" t="str">
        <f t="shared" si="136"/>
        <v/>
      </c>
      <c r="AB42" s="596" t="str">
        <f>IF(details!R42="","",details!R42)</f>
        <v/>
      </c>
      <c r="AC42" s="601" t="str">
        <f t="shared" si="137"/>
        <v/>
      </c>
      <c r="AD42" s="596" t="str">
        <f>IF(details!S42="","",details!S42)</f>
        <v/>
      </c>
      <c r="AE42" s="603" t="str">
        <f t="shared" si="138"/>
        <v/>
      </c>
      <c r="AF42" s="599">
        <f t="shared" si="139"/>
        <v>0</v>
      </c>
      <c r="AG42" s="599">
        <f t="shared" si="140"/>
        <v>0</v>
      </c>
      <c r="AH42" s="600" t="str">
        <f t="shared" si="141"/>
        <v/>
      </c>
      <c r="AI42" s="599" t="str">
        <f t="shared" si="142"/>
        <v/>
      </c>
      <c r="AJ42" s="599" t="str">
        <f t="shared" si="143"/>
        <v/>
      </c>
      <c r="AK42" s="599" t="str">
        <f t="shared" si="50"/>
        <v/>
      </c>
      <c r="AL42" s="596" t="str">
        <f>IF(details!T42="","",details!T42)</f>
        <v/>
      </c>
      <c r="AM42" s="596" t="str">
        <f>IF(details!U42="","",details!U42)</f>
        <v/>
      </c>
      <c r="AN42" s="596" t="str">
        <f>IF(details!V42="","",details!V42)</f>
        <v/>
      </c>
      <c r="AO42" s="596" t="str">
        <f>IF(details!W42="","",details!W42)</f>
        <v/>
      </c>
      <c r="AP42" s="601" t="str">
        <f t="shared" si="144"/>
        <v/>
      </c>
      <c r="AQ42" s="596" t="str">
        <f>IF(details!X42="","",details!X42)</f>
        <v/>
      </c>
      <c r="AR42" s="596" t="str">
        <f>IF(details!Y42="","",details!Y42)</f>
        <v/>
      </c>
      <c r="AS42" s="601" t="str">
        <f t="shared" si="145"/>
        <v/>
      </c>
      <c r="AT42" s="601" t="str">
        <f t="shared" si="146"/>
        <v/>
      </c>
      <c r="AU42" s="601" t="str">
        <f t="shared" si="147"/>
        <v/>
      </c>
      <c r="AV42" s="596" t="str">
        <f>IF(details!Z42="","",details!Z42)</f>
        <v/>
      </c>
      <c r="AW42" s="596" t="str">
        <f>IF(details!AA42="","",details!AA42)</f>
        <v/>
      </c>
      <c r="AX42" s="601" t="str">
        <f t="shared" si="148"/>
        <v/>
      </c>
      <c r="AY42" s="601" t="str">
        <f t="shared" si="149"/>
        <v/>
      </c>
      <c r="AZ42" s="601" t="str">
        <f t="shared" si="150"/>
        <v/>
      </c>
      <c r="BA42" s="597" t="str">
        <f t="shared" si="151"/>
        <v/>
      </c>
      <c r="BB42" s="599">
        <f t="shared" si="152"/>
        <v>0</v>
      </c>
      <c r="BC42" s="600">
        <f t="shared" si="153"/>
        <v>0</v>
      </c>
      <c r="BD42" s="600" t="str">
        <f t="shared" si="154"/>
        <v/>
      </c>
      <c r="BE42" s="600" t="str">
        <f t="shared" si="155"/>
        <v/>
      </c>
      <c r="BF42" s="600" t="str">
        <f t="shared" si="156"/>
        <v/>
      </c>
      <c r="BG42" s="599" t="str">
        <f t="shared" si="157"/>
        <v/>
      </c>
      <c r="BH42" s="600" t="str">
        <f t="shared" si="158"/>
        <v/>
      </c>
      <c r="BI42" s="599" t="str">
        <f t="shared" si="159"/>
        <v/>
      </c>
      <c r="BJ42" s="596" t="str">
        <f>IF(details!AB42="","",details!AB42)</f>
        <v/>
      </c>
      <c r="BK42" s="596" t="str">
        <f>IF(details!AC42="","",details!AC42)</f>
        <v/>
      </c>
      <c r="BL42" s="596" t="str">
        <f>IF(details!AD42="","",details!AD42)</f>
        <v/>
      </c>
      <c r="BM42" s="596" t="str">
        <f>IF(details!AE42="","",details!AE42)</f>
        <v/>
      </c>
      <c r="BN42" s="601" t="str">
        <f t="shared" si="160"/>
        <v/>
      </c>
      <c r="BO42" s="596" t="str">
        <f>IF(details!AF42="","",details!AF42)</f>
        <v/>
      </c>
      <c r="BP42" s="596" t="str">
        <f>IF(details!AG42="","",details!AG42)</f>
        <v/>
      </c>
      <c r="BQ42" s="601" t="str">
        <f t="shared" si="161"/>
        <v/>
      </c>
      <c r="BR42" s="601" t="str">
        <f t="shared" si="162"/>
        <v/>
      </c>
      <c r="BS42" s="601" t="str">
        <f t="shared" si="163"/>
        <v/>
      </c>
      <c r="BT42" s="596" t="str">
        <f>IF(details!AH42="","",details!AH42)</f>
        <v/>
      </c>
      <c r="BU42" s="596" t="str">
        <f>IF(details!AI42="","",details!AI42)</f>
        <v/>
      </c>
      <c r="BV42" s="601" t="str">
        <f t="shared" si="164"/>
        <v/>
      </c>
      <c r="BW42" s="601" t="str">
        <f t="shared" si="165"/>
        <v/>
      </c>
      <c r="BX42" s="601" t="str">
        <f t="shared" si="166"/>
        <v/>
      </c>
      <c r="BY42" s="597" t="str">
        <f t="shared" si="167"/>
        <v/>
      </c>
      <c r="BZ42" s="599">
        <f t="shared" si="168"/>
        <v>0</v>
      </c>
      <c r="CA42" s="600">
        <f t="shared" si="169"/>
        <v>0</v>
      </c>
      <c r="CB42" s="600" t="str">
        <f t="shared" si="170"/>
        <v/>
      </c>
      <c r="CC42" s="600" t="str">
        <f t="shared" si="171"/>
        <v/>
      </c>
      <c r="CD42" s="600" t="str">
        <f t="shared" si="172"/>
        <v/>
      </c>
      <c r="CE42" s="599" t="str">
        <f t="shared" si="173"/>
        <v/>
      </c>
      <c r="CF42" s="600" t="str">
        <f t="shared" si="174"/>
        <v/>
      </c>
      <c r="CG42" s="599" t="str">
        <f t="shared" si="175"/>
        <v/>
      </c>
      <c r="CH42" s="596" t="str">
        <f>IF(details!AJ42="","",details!AJ42)</f>
        <v/>
      </c>
      <c r="CI42" s="596" t="str">
        <f>IF(details!AK42="","",details!AK42)</f>
        <v/>
      </c>
      <c r="CJ42" s="596" t="str">
        <f>IF(details!AL42="","",details!AL42)</f>
        <v/>
      </c>
      <c r="CK42" s="596" t="str">
        <f>IF(details!AM42="","",details!AM42)</f>
        <v/>
      </c>
      <c r="CL42" s="601" t="str">
        <f t="shared" si="176"/>
        <v/>
      </c>
      <c r="CM42" s="596" t="str">
        <f>IF(details!AN42="","",details!AN42)</f>
        <v/>
      </c>
      <c r="CN42" s="596" t="str">
        <f>IF(details!AO42="","",details!AO42)</f>
        <v/>
      </c>
      <c r="CO42" s="601" t="str">
        <f t="shared" si="177"/>
        <v/>
      </c>
      <c r="CP42" s="601" t="str">
        <f t="shared" si="178"/>
        <v/>
      </c>
      <c r="CQ42" s="601" t="str">
        <f t="shared" si="179"/>
        <v/>
      </c>
      <c r="CR42" s="596" t="str">
        <f>IF(details!AP42="","",details!AP42)</f>
        <v/>
      </c>
      <c r="CS42" s="596" t="str">
        <f>IF(details!AQ42="","",details!AQ42)</f>
        <v/>
      </c>
      <c r="CT42" s="601" t="str">
        <f t="shared" si="180"/>
        <v/>
      </c>
      <c r="CU42" s="601" t="str">
        <f t="shared" si="181"/>
        <v/>
      </c>
      <c r="CV42" s="601" t="str">
        <f t="shared" si="182"/>
        <v/>
      </c>
      <c r="CW42" s="597" t="str">
        <f t="shared" si="183"/>
        <v/>
      </c>
      <c r="CX42" s="599">
        <f t="shared" si="184"/>
        <v>0</v>
      </c>
      <c r="CY42" s="600">
        <f t="shared" si="185"/>
        <v>0</v>
      </c>
      <c r="CZ42" s="600" t="str">
        <f t="shared" si="186"/>
        <v/>
      </c>
      <c r="DA42" s="600" t="str">
        <f t="shared" si="187"/>
        <v/>
      </c>
      <c r="DB42" s="600" t="str">
        <f t="shared" si="188"/>
        <v/>
      </c>
      <c r="DC42" s="599" t="str">
        <f t="shared" si="189"/>
        <v/>
      </c>
      <c r="DD42" s="600" t="str">
        <f t="shared" si="190"/>
        <v/>
      </c>
      <c r="DE42" s="599" t="str">
        <f t="shared" si="191"/>
        <v/>
      </c>
      <c r="DF42" s="600">
        <f t="shared" si="192"/>
        <v>0</v>
      </c>
      <c r="DG42" s="596" t="str">
        <f>IF(details!AR42="","",details!AR42)</f>
        <v/>
      </c>
      <c r="DH42" s="596" t="str">
        <f>IF(details!AS42="","",details!AS42)</f>
        <v/>
      </c>
      <c r="DI42" s="596" t="str">
        <f>IF(details!AT42="","",details!AT42)</f>
        <v/>
      </c>
      <c r="DJ42" s="601" t="str">
        <f t="shared" si="193"/>
        <v/>
      </c>
      <c r="DK42" s="596" t="str">
        <f>IF(details!AU42="","",details!AU42)</f>
        <v/>
      </c>
      <c r="DL42" s="601" t="str">
        <f t="shared" si="194"/>
        <v/>
      </c>
      <c r="DM42" s="596" t="str">
        <f>IF(details!AV42="","",details!AV42)</f>
        <v/>
      </c>
      <c r="DN42" s="603" t="str">
        <f t="shared" si="195"/>
        <v/>
      </c>
      <c r="DO42" s="599">
        <f t="shared" si="196"/>
        <v>0</v>
      </c>
      <c r="DP42" s="599">
        <f t="shared" si="197"/>
        <v>0</v>
      </c>
      <c r="DQ42" s="600" t="str">
        <f t="shared" si="198"/>
        <v/>
      </c>
      <c r="DR42" s="599" t="str">
        <f t="shared" si="199"/>
        <v/>
      </c>
      <c r="DS42" s="599" t="str">
        <f t="shared" si="237"/>
        <v/>
      </c>
      <c r="DT42" s="596" t="str">
        <f>IF(details!AW42="","",details!AW42)</f>
        <v/>
      </c>
      <c r="DU42" s="596" t="str">
        <f>IF(details!AX42="","",details!AX42)</f>
        <v/>
      </c>
      <c r="DV42" s="596" t="str">
        <f>IF(details!AY42="","",details!AY42)</f>
        <v/>
      </c>
      <c r="DW42" s="603" t="str">
        <f t="shared" si="200"/>
        <v/>
      </c>
      <c r="DX42" s="599">
        <f t="shared" si="201"/>
        <v>0</v>
      </c>
      <c r="DY42" s="599">
        <f t="shared" si="202"/>
        <v>0</v>
      </c>
      <c r="DZ42" s="600" t="str">
        <f t="shared" si="203"/>
        <v/>
      </c>
      <c r="EA42" s="599" t="str">
        <f t="shared" si="204"/>
        <v/>
      </c>
      <c r="EB42" s="599" t="str">
        <f t="shared" si="238"/>
        <v/>
      </c>
      <c r="EC42" s="599" t="str">
        <f t="shared" si="205"/>
        <v/>
      </c>
      <c r="ED42" s="599" t="str">
        <f t="shared" si="206"/>
        <v/>
      </c>
      <c r="EE42" s="599" t="str">
        <f t="shared" si="207"/>
        <v/>
      </c>
      <c r="EF42" s="599" t="str">
        <f t="shared" si="208"/>
        <v/>
      </c>
      <c r="EG42" s="599" t="str">
        <f t="shared" si="209"/>
        <v/>
      </c>
      <c r="EH42" s="599">
        <f t="shared" si="210"/>
        <v>0</v>
      </c>
      <c r="EI42" s="599">
        <f t="shared" si="211"/>
        <v>0</v>
      </c>
      <c r="EJ42" s="599">
        <f t="shared" si="212"/>
        <v>0</v>
      </c>
      <c r="EK42" s="599">
        <f t="shared" si="213"/>
        <v>0</v>
      </c>
      <c r="EL42" s="599">
        <f t="shared" si="214"/>
        <v>0</v>
      </c>
      <c r="EM42" s="599" t="str">
        <f t="shared" si="215"/>
        <v/>
      </c>
      <c r="EN42" s="599" t="str">
        <f t="shared" si="239"/>
        <v/>
      </c>
      <c r="EO42" s="606" t="str">
        <f>IF(details!CF42="","",details!CF42)</f>
        <v/>
      </c>
      <c r="EP42" s="607" t="str">
        <f>IF(details!CG42="","",details!CG42)</f>
        <v/>
      </c>
      <c r="EQ42" s="606" t="str">
        <f>IF(details!CJ42="","",details!CJ42)</f>
        <v/>
      </c>
      <c r="ER42" s="607" t="str">
        <f>IF(details!CK42="","",details!CK42)</f>
        <v/>
      </c>
      <c r="ES42" s="606" t="str">
        <f>IF(details!CN42="","",details!CN42)</f>
        <v/>
      </c>
      <c r="ET42" s="607" t="str">
        <f>IF(details!CO42="","",details!CO42)</f>
        <v/>
      </c>
      <c r="EU42" s="606" t="str">
        <f>IF(details!CR42="","",details!CR42)</f>
        <v/>
      </c>
      <c r="EV42" s="607" t="str">
        <f>IF(details!CS42="","",details!CS42)</f>
        <v/>
      </c>
      <c r="EW42" s="606" t="str">
        <f>IF(details!CV42="","",details!CV42)</f>
        <v/>
      </c>
      <c r="EX42" s="607" t="str">
        <f>IF(details!CW42="","",details!CW42)</f>
        <v/>
      </c>
      <c r="EY42" s="611" t="str">
        <f t="shared" si="216"/>
        <v/>
      </c>
      <c r="EZ42" s="596" t="str">
        <f t="shared" si="217"/>
        <v/>
      </c>
      <c r="FA42" s="596" t="str">
        <f t="shared" si="218"/>
        <v/>
      </c>
      <c r="FB42" s="612" t="str">
        <f t="shared" si="240"/>
        <v/>
      </c>
      <c r="FC42" s="596" t="str">
        <f t="shared" si="219"/>
        <v/>
      </c>
      <c r="FD42" s="613" t="str">
        <f t="shared" si="220"/>
        <v/>
      </c>
      <c r="FE42" s="612" t="str">
        <f t="shared" si="241"/>
        <v/>
      </c>
      <c r="FF42" s="614" t="str">
        <f t="shared" si="221"/>
        <v/>
      </c>
      <c r="FG42" s="596" t="str">
        <f t="shared" si="242"/>
        <v/>
      </c>
      <c r="FH42" s="596" t="str">
        <f t="shared" si="243"/>
        <v/>
      </c>
      <c r="FI42" s="596" t="str">
        <f t="shared" si="244"/>
        <v/>
      </c>
      <c r="FJ42" s="596" t="str">
        <f t="shared" si="245"/>
        <v/>
      </c>
      <c r="FK42" s="596" t="str">
        <f t="shared" si="222"/>
        <v/>
      </c>
      <c r="FL42" s="615" t="str">
        <f t="shared" si="246"/>
        <v/>
      </c>
      <c r="FM42" s="614" t="str">
        <f t="shared" si="223"/>
        <v/>
      </c>
      <c r="FN42" s="596" t="str">
        <f t="shared" si="247"/>
        <v/>
      </c>
      <c r="FO42" s="596" t="str">
        <f t="shared" si="248"/>
        <v/>
      </c>
      <c r="FP42" s="596" t="str">
        <f t="shared" si="249"/>
        <v/>
      </c>
      <c r="FQ42" s="596" t="str">
        <f t="shared" si="250"/>
        <v/>
      </c>
      <c r="FR42" s="596" t="str">
        <f t="shared" si="224"/>
        <v/>
      </c>
      <c r="FS42" s="615" t="str">
        <f t="shared" si="251"/>
        <v/>
      </c>
      <c r="FT42" s="614" t="str">
        <f t="shared" si="225"/>
        <v/>
      </c>
      <c r="FU42" s="596" t="str">
        <f t="shared" si="252"/>
        <v/>
      </c>
      <c r="FV42" s="596" t="str">
        <f t="shared" si="253"/>
        <v/>
      </c>
      <c r="FW42" s="596" t="str">
        <f t="shared" si="254"/>
        <v/>
      </c>
      <c r="FX42" s="596" t="str">
        <f t="shared" si="255"/>
        <v/>
      </c>
      <c r="FY42" s="596" t="str">
        <f t="shared" si="226"/>
        <v/>
      </c>
      <c r="FZ42" s="615" t="str">
        <f t="shared" si="256"/>
        <v/>
      </c>
      <c r="GA42" s="596" t="str">
        <f t="shared" si="227"/>
        <v/>
      </c>
      <c r="GB42" s="596" t="str">
        <f t="shared" si="228"/>
        <v/>
      </c>
      <c r="GC42" s="177" t="str">
        <f t="shared" si="229"/>
        <v xml:space="preserve">    </v>
      </c>
      <c r="GD42" s="177" t="str">
        <f t="shared" si="230"/>
        <v xml:space="preserve">    </v>
      </c>
      <c r="GE42" s="177" t="str">
        <f t="shared" si="231"/>
        <v xml:space="preserve">    </v>
      </c>
      <c r="GF42" s="177" t="str">
        <f t="shared" si="232"/>
        <v xml:space="preserve">        </v>
      </c>
      <c r="GG42" s="177" t="str">
        <f t="shared" si="257"/>
        <v xml:space="preserve">    </v>
      </c>
      <c r="GH42" s="177" t="str">
        <f t="shared" si="258"/>
        <v/>
      </c>
      <c r="GI42" s="39" t="str">
        <f t="shared" si="259"/>
        <v/>
      </c>
      <c r="GJ42" s="41" t="str">
        <f t="shared" si="260"/>
        <v/>
      </c>
      <c r="GK42" s="188" t="str">
        <f t="shared" si="261"/>
        <v/>
      </c>
      <c r="GL42" s="165" t="str">
        <f t="shared" si="262"/>
        <v/>
      </c>
      <c r="GM42" s="434" t="str">
        <f t="shared" si="234"/>
        <v/>
      </c>
      <c r="GN42" s="177" t="str">
        <f>IF(OR(GH42="iwjd",GH42="iqu% ijh{kk"),'result subject-wise'!AR42,GH42)</f>
        <v/>
      </c>
      <c r="GO42" s="346" t="str">
        <f t="shared" si="263"/>
        <v/>
      </c>
      <c r="GP42" s="172" t="str">
        <f t="shared" si="264"/>
        <v/>
      </c>
      <c r="GQ42" s="620" t="str">
        <f t="shared" si="235"/>
        <v/>
      </c>
      <c r="GR42" s="189"/>
      <c r="GS42" s="344"/>
      <c r="GT42" s="351" t="str">
        <f>'full report'!V935</f>
        <v/>
      </c>
      <c r="GU42" s="164"/>
      <c r="GW42" s="571" t="str">
        <f>'result aggregate'!U119</f>
        <v>mRrh.kZ izfr'kr</v>
      </c>
      <c r="GX42" s="570" t="str">
        <f>'result aggregate'!V119</f>
        <v/>
      </c>
      <c r="GY42" s="570" t="str">
        <f>'result aggregate'!W119</f>
        <v/>
      </c>
      <c r="GZ42" s="570" t="str">
        <f>'result aggregate'!X119</f>
        <v/>
      </c>
      <c r="HA42" s="570" t="str">
        <f>'result aggregate'!Y119</f>
        <v/>
      </c>
      <c r="HB42" s="570" t="str">
        <f>'result aggregate'!Z119</f>
        <v/>
      </c>
      <c r="HC42" s="570">
        <f>'result aggregate'!AA119</f>
        <v>0</v>
      </c>
      <c r="HD42" s="570" t="str">
        <f>'result aggregate'!AB119</f>
        <v/>
      </c>
      <c r="HE42" s="570" t="str">
        <f>'result aggregate'!AC119</f>
        <v/>
      </c>
      <c r="HF42" s="570" t="str">
        <f>'result aggregate'!AD119</f>
        <v/>
      </c>
      <c r="HG42" s="570" t="str">
        <f>'result aggregate'!AE119</f>
        <v/>
      </c>
      <c r="HH42" s="570" t="str">
        <f>'result aggregate'!AF119</f>
        <v/>
      </c>
      <c r="HI42" s="570" t="str">
        <f>'result aggregate'!AG119</f>
        <v/>
      </c>
      <c r="HJ42" s="573">
        <f>'result aggregate'!AH119</f>
        <v>0</v>
      </c>
      <c r="HK42" s="85"/>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row>
    <row r="43" spans="1:16378" s="5" customFormat="1" ht="13" customHeight="1" thickBot="1">
      <c r="A43" s="595">
        <f>IF(details!A43="","",details!A43)</f>
        <v>36</v>
      </c>
      <c r="B43" s="596" t="str">
        <f>IF(details!B43="","",details!B43)</f>
        <v/>
      </c>
      <c r="C43" s="596" t="str">
        <f>IF(details!C43="","",details!C43)</f>
        <v/>
      </c>
      <c r="D43" s="597" t="str">
        <f>IF(details!D43="","",details!D43)</f>
        <v/>
      </c>
      <c r="E43" s="596" t="str">
        <f>IF(details!E43="","",details!E43)</f>
        <v/>
      </c>
      <c r="F43" s="598" t="str">
        <f>IF(details!F43="","",details!F43)</f>
        <v/>
      </c>
      <c r="G43" s="302" t="str">
        <f>IF(details!G43="","",details!G43)</f>
        <v/>
      </c>
      <c r="H43" s="302" t="str">
        <f>IF(details!H43="","",details!H43)</f>
        <v/>
      </c>
      <c r="I43" s="302" t="str">
        <f>IF(details!I43="","",details!I43)</f>
        <v/>
      </c>
      <c r="J43" s="596" t="str">
        <f>IF(details!J43="","",details!J43)</f>
        <v/>
      </c>
      <c r="K43" s="596" t="str">
        <f>IF(details!K43="","",details!K43)</f>
        <v/>
      </c>
      <c r="L43" s="596" t="str">
        <f>IF(details!L43="","",details!L43)</f>
        <v/>
      </c>
      <c r="M43" s="601" t="str">
        <f t="shared" si="127"/>
        <v/>
      </c>
      <c r="N43" s="596" t="str">
        <f>IF(details!M43="","",details!M43)</f>
        <v/>
      </c>
      <c r="O43" s="601" t="str">
        <f t="shared" si="128"/>
        <v/>
      </c>
      <c r="P43" s="596" t="str">
        <f>IF(details!N43="","",details!N43)</f>
        <v/>
      </c>
      <c r="Q43" s="603" t="str">
        <f t="shared" si="129"/>
        <v/>
      </c>
      <c r="R43" s="599">
        <f t="shared" si="130"/>
        <v>0</v>
      </c>
      <c r="S43" s="599">
        <f t="shared" si="131"/>
        <v>0</v>
      </c>
      <c r="T43" s="600" t="str">
        <f t="shared" si="132"/>
        <v/>
      </c>
      <c r="U43" s="599" t="str">
        <f t="shared" si="133"/>
        <v/>
      </c>
      <c r="V43" s="599" t="str">
        <f t="shared" si="134"/>
        <v/>
      </c>
      <c r="W43" s="599" t="str">
        <f t="shared" si="135"/>
        <v/>
      </c>
      <c r="X43" s="596" t="str">
        <f>IF(details!O43="","",details!O43)</f>
        <v/>
      </c>
      <c r="Y43" s="596" t="str">
        <f>IF(details!P43="","",details!P43)</f>
        <v/>
      </c>
      <c r="Z43" s="596" t="str">
        <f>IF(details!Q43="","",details!Q43)</f>
        <v/>
      </c>
      <c r="AA43" s="601" t="str">
        <f t="shared" si="136"/>
        <v/>
      </c>
      <c r="AB43" s="596" t="str">
        <f>IF(details!R43="","",details!R43)</f>
        <v/>
      </c>
      <c r="AC43" s="601" t="str">
        <f t="shared" si="137"/>
        <v/>
      </c>
      <c r="AD43" s="596" t="str">
        <f>IF(details!S43="","",details!S43)</f>
        <v/>
      </c>
      <c r="AE43" s="603" t="str">
        <f t="shared" si="138"/>
        <v/>
      </c>
      <c r="AF43" s="599">
        <f t="shared" si="139"/>
        <v>0</v>
      </c>
      <c r="AG43" s="599">
        <f t="shared" si="140"/>
        <v>0</v>
      </c>
      <c r="AH43" s="600" t="str">
        <f t="shared" si="141"/>
        <v/>
      </c>
      <c r="AI43" s="599" t="str">
        <f t="shared" si="142"/>
        <v/>
      </c>
      <c r="AJ43" s="599" t="str">
        <f t="shared" si="143"/>
        <v/>
      </c>
      <c r="AK43" s="599" t="str">
        <f t="shared" si="50"/>
        <v/>
      </c>
      <c r="AL43" s="596" t="str">
        <f>IF(details!T43="","",details!T43)</f>
        <v/>
      </c>
      <c r="AM43" s="596" t="str">
        <f>IF(details!U43="","",details!U43)</f>
        <v/>
      </c>
      <c r="AN43" s="596" t="str">
        <f>IF(details!V43="","",details!V43)</f>
        <v/>
      </c>
      <c r="AO43" s="596" t="str">
        <f>IF(details!W43="","",details!W43)</f>
        <v/>
      </c>
      <c r="AP43" s="601" t="str">
        <f t="shared" si="144"/>
        <v/>
      </c>
      <c r="AQ43" s="596" t="str">
        <f>IF(details!X43="","",details!X43)</f>
        <v/>
      </c>
      <c r="AR43" s="596" t="str">
        <f>IF(details!Y43="","",details!Y43)</f>
        <v/>
      </c>
      <c r="AS43" s="601" t="str">
        <f t="shared" si="145"/>
        <v/>
      </c>
      <c r="AT43" s="601" t="str">
        <f t="shared" si="146"/>
        <v/>
      </c>
      <c r="AU43" s="601" t="str">
        <f t="shared" si="147"/>
        <v/>
      </c>
      <c r="AV43" s="596" t="str">
        <f>IF(details!Z43="","",details!Z43)</f>
        <v/>
      </c>
      <c r="AW43" s="596" t="str">
        <f>IF(details!AA43="","",details!AA43)</f>
        <v/>
      </c>
      <c r="AX43" s="601" t="str">
        <f t="shared" si="148"/>
        <v/>
      </c>
      <c r="AY43" s="601" t="str">
        <f t="shared" si="149"/>
        <v/>
      </c>
      <c r="AZ43" s="601" t="str">
        <f t="shared" si="150"/>
        <v/>
      </c>
      <c r="BA43" s="597" t="str">
        <f t="shared" si="151"/>
        <v/>
      </c>
      <c r="BB43" s="599">
        <f t="shared" si="152"/>
        <v>0</v>
      </c>
      <c r="BC43" s="600">
        <f t="shared" si="153"/>
        <v>0</v>
      </c>
      <c r="BD43" s="600" t="str">
        <f t="shared" si="154"/>
        <v/>
      </c>
      <c r="BE43" s="600" t="str">
        <f t="shared" si="155"/>
        <v/>
      </c>
      <c r="BF43" s="600" t="str">
        <f t="shared" si="156"/>
        <v/>
      </c>
      <c r="BG43" s="599" t="str">
        <f t="shared" si="157"/>
        <v/>
      </c>
      <c r="BH43" s="600" t="str">
        <f t="shared" si="158"/>
        <v/>
      </c>
      <c r="BI43" s="599" t="str">
        <f t="shared" si="159"/>
        <v/>
      </c>
      <c r="BJ43" s="596" t="str">
        <f>IF(details!AB43="","",details!AB43)</f>
        <v/>
      </c>
      <c r="BK43" s="596" t="str">
        <f>IF(details!AC43="","",details!AC43)</f>
        <v/>
      </c>
      <c r="BL43" s="596" t="str">
        <f>IF(details!AD43="","",details!AD43)</f>
        <v/>
      </c>
      <c r="BM43" s="596" t="str">
        <f>IF(details!AE43="","",details!AE43)</f>
        <v/>
      </c>
      <c r="BN43" s="601" t="str">
        <f t="shared" si="160"/>
        <v/>
      </c>
      <c r="BO43" s="596" t="str">
        <f>IF(details!AF43="","",details!AF43)</f>
        <v/>
      </c>
      <c r="BP43" s="596" t="str">
        <f>IF(details!AG43="","",details!AG43)</f>
        <v/>
      </c>
      <c r="BQ43" s="601" t="str">
        <f t="shared" si="161"/>
        <v/>
      </c>
      <c r="BR43" s="601" t="str">
        <f t="shared" si="162"/>
        <v/>
      </c>
      <c r="BS43" s="601" t="str">
        <f t="shared" si="163"/>
        <v/>
      </c>
      <c r="BT43" s="596" t="str">
        <f>IF(details!AH43="","",details!AH43)</f>
        <v/>
      </c>
      <c r="BU43" s="596" t="str">
        <f>IF(details!AI43="","",details!AI43)</f>
        <v/>
      </c>
      <c r="BV43" s="601" t="str">
        <f t="shared" si="164"/>
        <v/>
      </c>
      <c r="BW43" s="601" t="str">
        <f t="shared" si="165"/>
        <v/>
      </c>
      <c r="BX43" s="601" t="str">
        <f t="shared" si="166"/>
        <v/>
      </c>
      <c r="BY43" s="597" t="str">
        <f t="shared" si="167"/>
        <v/>
      </c>
      <c r="BZ43" s="599">
        <f t="shared" si="168"/>
        <v>0</v>
      </c>
      <c r="CA43" s="600">
        <f t="shared" si="169"/>
        <v>0</v>
      </c>
      <c r="CB43" s="600" t="str">
        <f t="shared" si="170"/>
        <v/>
      </c>
      <c r="CC43" s="600" t="str">
        <f t="shared" si="171"/>
        <v/>
      </c>
      <c r="CD43" s="600" t="str">
        <f t="shared" si="172"/>
        <v/>
      </c>
      <c r="CE43" s="599" t="str">
        <f t="shared" si="173"/>
        <v/>
      </c>
      <c r="CF43" s="600" t="str">
        <f t="shared" si="174"/>
        <v/>
      </c>
      <c r="CG43" s="599" t="str">
        <f t="shared" si="175"/>
        <v/>
      </c>
      <c r="CH43" s="596" t="str">
        <f>IF(details!AJ43="","",details!AJ43)</f>
        <v/>
      </c>
      <c r="CI43" s="596" t="str">
        <f>IF(details!AK43="","",details!AK43)</f>
        <v/>
      </c>
      <c r="CJ43" s="596" t="str">
        <f>IF(details!AL43="","",details!AL43)</f>
        <v/>
      </c>
      <c r="CK43" s="596" t="str">
        <f>IF(details!AM43="","",details!AM43)</f>
        <v/>
      </c>
      <c r="CL43" s="601" t="str">
        <f t="shared" si="176"/>
        <v/>
      </c>
      <c r="CM43" s="596" t="str">
        <f>IF(details!AN43="","",details!AN43)</f>
        <v/>
      </c>
      <c r="CN43" s="596" t="str">
        <f>IF(details!AO43="","",details!AO43)</f>
        <v/>
      </c>
      <c r="CO43" s="601" t="str">
        <f t="shared" si="177"/>
        <v/>
      </c>
      <c r="CP43" s="601" t="str">
        <f t="shared" si="178"/>
        <v/>
      </c>
      <c r="CQ43" s="601" t="str">
        <f t="shared" si="179"/>
        <v/>
      </c>
      <c r="CR43" s="596" t="str">
        <f>IF(details!AP43="","",details!AP43)</f>
        <v/>
      </c>
      <c r="CS43" s="596" t="str">
        <f>IF(details!AQ43="","",details!AQ43)</f>
        <v/>
      </c>
      <c r="CT43" s="601" t="str">
        <f t="shared" si="180"/>
        <v/>
      </c>
      <c r="CU43" s="601" t="str">
        <f t="shared" si="181"/>
        <v/>
      </c>
      <c r="CV43" s="601" t="str">
        <f t="shared" si="182"/>
        <v/>
      </c>
      <c r="CW43" s="597" t="str">
        <f t="shared" si="183"/>
        <v/>
      </c>
      <c r="CX43" s="599">
        <f t="shared" si="184"/>
        <v>0</v>
      </c>
      <c r="CY43" s="600">
        <f t="shared" si="185"/>
        <v>0</v>
      </c>
      <c r="CZ43" s="600" t="str">
        <f t="shared" si="186"/>
        <v/>
      </c>
      <c r="DA43" s="600" t="str">
        <f t="shared" si="187"/>
        <v/>
      </c>
      <c r="DB43" s="600" t="str">
        <f t="shared" si="188"/>
        <v/>
      </c>
      <c r="DC43" s="599" t="str">
        <f t="shared" si="189"/>
        <v/>
      </c>
      <c r="DD43" s="600" t="str">
        <f t="shared" si="190"/>
        <v/>
      </c>
      <c r="DE43" s="599" t="str">
        <f t="shared" si="191"/>
        <v/>
      </c>
      <c r="DF43" s="600">
        <f t="shared" si="192"/>
        <v>0</v>
      </c>
      <c r="DG43" s="596" t="str">
        <f>IF(details!AR43="","",details!AR43)</f>
        <v/>
      </c>
      <c r="DH43" s="596" t="str">
        <f>IF(details!AS43="","",details!AS43)</f>
        <v/>
      </c>
      <c r="DI43" s="596" t="str">
        <f>IF(details!AT43="","",details!AT43)</f>
        <v/>
      </c>
      <c r="DJ43" s="601" t="str">
        <f t="shared" si="193"/>
        <v/>
      </c>
      <c r="DK43" s="596" t="str">
        <f>IF(details!AU43="","",details!AU43)</f>
        <v/>
      </c>
      <c r="DL43" s="601" t="str">
        <f t="shared" si="194"/>
        <v/>
      </c>
      <c r="DM43" s="596" t="str">
        <f>IF(details!AV43="","",details!AV43)</f>
        <v/>
      </c>
      <c r="DN43" s="603" t="str">
        <f t="shared" si="195"/>
        <v/>
      </c>
      <c r="DO43" s="599">
        <f t="shared" si="196"/>
        <v>0</v>
      </c>
      <c r="DP43" s="599">
        <f t="shared" si="197"/>
        <v>0</v>
      </c>
      <c r="DQ43" s="600" t="str">
        <f t="shared" si="198"/>
        <v/>
      </c>
      <c r="DR43" s="599" t="str">
        <f t="shared" si="199"/>
        <v/>
      </c>
      <c r="DS43" s="599" t="str">
        <f t="shared" si="237"/>
        <v/>
      </c>
      <c r="DT43" s="596" t="str">
        <f>IF(details!AW43="","",details!AW43)</f>
        <v/>
      </c>
      <c r="DU43" s="596" t="str">
        <f>IF(details!AX43="","",details!AX43)</f>
        <v/>
      </c>
      <c r="DV43" s="596" t="str">
        <f>IF(details!AY43="","",details!AY43)</f>
        <v/>
      </c>
      <c r="DW43" s="603" t="str">
        <f t="shared" si="200"/>
        <v/>
      </c>
      <c r="DX43" s="599">
        <f t="shared" si="201"/>
        <v>0</v>
      </c>
      <c r="DY43" s="599">
        <f t="shared" si="202"/>
        <v>0</v>
      </c>
      <c r="DZ43" s="600" t="str">
        <f t="shared" si="203"/>
        <v/>
      </c>
      <c r="EA43" s="599" t="str">
        <f t="shared" si="204"/>
        <v/>
      </c>
      <c r="EB43" s="599" t="str">
        <f t="shared" si="238"/>
        <v/>
      </c>
      <c r="EC43" s="599" t="str">
        <f t="shared" si="205"/>
        <v/>
      </c>
      <c r="ED43" s="599" t="str">
        <f t="shared" si="206"/>
        <v/>
      </c>
      <c r="EE43" s="599" t="str">
        <f t="shared" si="207"/>
        <v/>
      </c>
      <c r="EF43" s="599" t="str">
        <f t="shared" si="208"/>
        <v/>
      </c>
      <c r="EG43" s="599" t="str">
        <f t="shared" si="209"/>
        <v/>
      </c>
      <c r="EH43" s="599">
        <f t="shared" si="210"/>
        <v>0</v>
      </c>
      <c r="EI43" s="599">
        <f t="shared" si="211"/>
        <v>0</v>
      </c>
      <c r="EJ43" s="599">
        <f t="shared" si="212"/>
        <v>0</v>
      </c>
      <c r="EK43" s="599">
        <f t="shared" si="213"/>
        <v>0</v>
      </c>
      <c r="EL43" s="599">
        <f t="shared" si="214"/>
        <v>0</v>
      </c>
      <c r="EM43" s="599" t="str">
        <f t="shared" si="215"/>
        <v/>
      </c>
      <c r="EN43" s="599" t="str">
        <f t="shared" si="239"/>
        <v/>
      </c>
      <c r="EO43" s="606" t="str">
        <f>IF(details!CF43="","",details!CF43)</f>
        <v/>
      </c>
      <c r="EP43" s="607" t="str">
        <f>IF(details!CG43="","",details!CG43)</f>
        <v/>
      </c>
      <c r="EQ43" s="606" t="str">
        <f>IF(details!CJ43="","",details!CJ43)</f>
        <v/>
      </c>
      <c r="ER43" s="607" t="str">
        <f>IF(details!CK43="","",details!CK43)</f>
        <v/>
      </c>
      <c r="ES43" s="606" t="str">
        <f>IF(details!CN43="","",details!CN43)</f>
        <v/>
      </c>
      <c r="ET43" s="607" t="str">
        <f>IF(details!CO43="","",details!CO43)</f>
        <v/>
      </c>
      <c r="EU43" s="606" t="str">
        <f>IF(details!CR43="","",details!CR43)</f>
        <v/>
      </c>
      <c r="EV43" s="607" t="str">
        <f>IF(details!CS43="","",details!CS43)</f>
        <v/>
      </c>
      <c r="EW43" s="606" t="str">
        <f>IF(details!CV43="","",details!CV43)</f>
        <v/>
      </c>
      <c r="EX43" s="607" t="str">
        <f>IF(details!CW43="","",details!CW43)</f>
        <v/>
      </c>
      <c r="EY43" s="611" t="str">
        <f t="shared" si="216"/>
        <v/>
      </c>
      <c r="EZ43" s="596" t="str">
        <f t="shared" si="217"/>
        <v/>
      </c>
      <c r="FA43" s="596" t="str">
        <f t="shared" si="218"/>
        <v/>
      </c>
      <c r="FB43" s="612" t="str">
        <f t="shared" si="240"/>
        <v/>
      </c>
      <c r="FC43" s="596" t="str">
        <f t="shared" si="219"/>
        <v/>
      </c>
      <c r="FD43" s="613" t="str">
        <f t="shared" si="220"/>
        <v/>
      </c>
      <c r="FE43" s="612" t="str">
        <f t="shared" si="241"/>
        <v/>
      </c>
      <c r="FF43" s="614" t="str">
        <f t="shared" si="221"/>
        <v/>
      </c>
      <c r="FG43" s="596" t="str">
        <f t="shared" si="242"/>
        <v/>
      </c>
      <c r="FH43" s="596" t="str">
        <f t="shared" si="243"/>
        <v/>
      </c>
      <c r="FI43" s="596" t="str">
        <f t="shared" si="244"/>
        <v/>
      </c>
      <c r="FJ43" s="596" t="str">
        <f t="shared" si="245"/>
        <v/>
      </c>
      <c r="FK43" s="596" t="str">
        <f t="shared" si="222"/>
        <v/>
      </c>
      <c r="FL43" s="615" t="str">
        <f t="shared" si="246"/>
        <v/>
      </c>
      <c r="FM43" s="614" t="str">
        <f t="shared" si="223"/>
        <v/>
      </c>
      <c r="FN43" s="596" t="str">
        <f t="shared" si="247"/>
        <v/>
      </c>
      <c r="FO43" s="596" t="str">
        <f t="shared" si="248"/>
        <v/>
      </c>
      <c r="FP43" s="596" t="str">
        <f t="shared" si="249"/>
        <v/>
      </c>
      <c r="FQ43" s="596" t="str">
        <f t="shared" si="250"/>
        <v/>
      </c>
      <c r="FR43" s="596" t="str">
        <f t="shared" si="224"/>
        <v/>
      </c>
      <c r="FS43" s="615" t="str">
        <f t="shared" si="251"/>
        <v/>
      </c>
      <c r="FT43" s="614" t="str">
        <f t="shared" si="225"/>
        <v/>
      </c>
      <c r="FU43" s="596" t="str">
        <f t="shared" si="252"/>
        <v/>
      </c>
      <c r="FV43" s="596" t="str">
        <f t="shared" si="253"/>
        <v/>
      </c>
      <c r="FW43" s="596" t="str">
        <f t="shared" si="254"/>
        <v/>
      </c>
      <c r="FX43" s="596" t="str">
        <f t="shared" si="255"/>
        <v/>
      </c>
      <c r="FY43" s="596" t="str">
        <f t="shared" si="226"/>
        <v/>
      </c>
      <c r="FZ43" s="615" t="str">
        <f t="shared" si="256"/>
        <v/>
      </c>
      <c r="GA43" s="596" t="str">
        <f t="shared" si="227"/>
        <v/>
      </c>
      <c r="GB43" s="596" t="str">
        <f t="shared" si="228"/>
        <v/>
      </c>
      <c r="GC43" s="177" t="str">
        <f t="shared" si="229"/>
        <v xml:space="preserve">    </v>
      </c>
      <c r="GD43" s="177" t="str">
        <f t="shared" si="230"/>
        <v xml:space="preserve">    </v>
      </c>
      <c r="GE43" s="177" t="str">
        <f t="shared" si="231"/>
        <v xml:space="preserve">    </v>
      </c>
      <c r="GF43" s="177" t="str">
        <f t="shared" si="232"/>
        <v xml:space="preserve">        </v>
      </c>
      <c r="GG43" s="177" t="str">
        <f t="shared" si="257"/>
        <v xml:space="preserve">    </v>
      </c>
      <c r="GH43" s="177" t="str">
        <f t="shared" si="258"/>
        <v/>
      </c>
      <c r="GI43" s="39" t="str">
        <f t="shared" si="259"/>
        <v/>
      </c>
      <c r="GJ43" s="41" t="str">
        <f t="shared" si="260"/>
        <v/>
      </c>
      <c r="GK43" s="188" t="str">
        <f t="shared" si="261"/>
        <v/>
      </c>
      <c r="GL43" s="165" t="str">
        <f t="shared" si="262"/>
        <v/>
      </c>
      <c r="GM43" s="434" t="str">
        <f t="shared" si="234"/>
        <v/>
      </c>
      <c r="GN43" s="177" t="str">
        <f>IF(OR(GH43="iwjd",GH43="iqu% ijh{kk"),'result subject-wise'!AR43,GH43)</f>
        <v/>
      </c>
      <c r="GO43" s="346" t="str">
        <f t="shared" si="263"/>
        <v/>
      </c>
      <c r="GP43" s="172" t="str">
        <f t="shared" si="264"/>
        <v/>
      </c>
      <c r="GQ43" s="620" t="str">
        <f t="shared" si="235"/>
        <v/>
      </c>
      <c r="GR43" s="189"/>
      <c r="GS43" s="344"/>
      <c r="GT43" s="351" t="str">
        <f>'full report'!V962</f>
        <v/>
      </c>
      <c r="GU43" s="164"/>
      <c r="GW43" s="574" t="str">
        <f>'result aggregate'!U120</f>
        <v>uke i`Fkd</v>
      </c>
      <c r="GX43" s="575">
        <f>'result aggregate'!V120</f>
        <v>0</v>
      </c>
      <c r="GY43" s="575">
        <f>'result aggregate'!W120</f>
        <v>0</v>
      </c>
      <c r="GZ43" s="575">
        <f>'result aggregate'!X120</f>
        <v>0</v>
      </c>
      <c r="HA43" s="575">
        <f>'result aggregate'!Y120</f>
        <v>0</v>
      </c>
      <c r="HB43" s="575">
        <f>'result aggregate'!Z120</f>
        <v>0</v>
      </c>
      <c r="HC43" s="575">
        <f>'result aggregate'!AA120</f>
        <v>0</v>
      </c>
      <c r="HD43" s="575">
        <f>'result aggregate'!AB120</f>
        <v>0</v>
      </c>
      <c r="HE43" s="575">
        <f>'result aggregate'!AC120</f>
        <v>0</v>
      </c>
      <c r="HF43" s="575">
        <f>'result aggregate'!AD120</f>
        <v>0</v>
      </c>
      <c r="HG43" s="575">
        <f>'result aggregate'!AE120</f>
        <v>0</v>
      </c>
      <c r="HH43" s="575">
        <f>'result aggregate'!AF120</f>
        <v>0</v>
      </c>
      <c r="HI43" s="575">
        <f>'result aggregate'!AG120</f>
        <v>0</v>
      </c>
      <c r="HJ43" s="576">
        <f>'result aggregate'!AH120</f>
        <v>0</v>
      </c>
      <c r="HK43" s="86"/>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row>
    <row r="44" spans="1:16378" s="5" customFormat="1" ht="13" customHeight="1" thickTop="1">
      <c r="A44" s="595">
        <f>IF(details!A44="","",details!A44)</f>
        <v>37</v>
      </c>
      <c r="B44" s="596" t="str">
        <f>IF(details!B44="","",details!B44)</f>
        <v/>
      </c>
      <c r="C44" s="596" t="str">
        <f>IF(details!C44="","",details!C44)</f>
        <v/>
      </c>
      <c r="D44" s="597" t="str">
        <f>IF(details!D44="","",details!D44)</f>
        <v/>
      </c>
      <c r="E44" s="596" t="str">
        <f>IF(details!E44="","",details!E44)</f>
        <v/>
      </c>
      <c r="F44" s="598" t="str">
        <f>IF(details!F44="","",details!F44)</f>
        <v/>
      </c>
      <c r="G44" s="302" t="str">
        <f>IF(details!G44="","",details!G44)</f>
        <v/>
      </c>
      <c r="H44" s="302" t="str">
        <f>IF(details!H44="","",details!H44)</f>
        <v/>
      </c>
      <c r="I44" s="302" t="str">
        <f>IF(details!I44="","",details!I44)</f>
        <v/>
      </c>
      <c r="J44" s="596" t="str">
        <f>IF(details!J44="","",details!J44)</f>
        <v/>
      </c>
      <c r="K44" s="596" t="str">
        <f>IF(details!K44="","",details!K44)</f>
        <v/>
      </c>
      <c r="L44" s="596" t="str">
        <f>IF(details!L44="","",details!L44)</f>
        <v/>
      </c>
      <c r="M44" s="601" t="str">
        <f t="shared" si="127"/>
        <v/>
      </c>
      <c r="N44" s="596" t="str">
        <f>IF(details!M44="","",details!M44)</f>
        <v/>
      </c>
      <c r="O44" s="601" t="str">
        <f t="shared" si="128"/>
        <v/>
      </c>
      <c r="P44" s="596" t="str">
        <f>IF(details!N44="","",details!N44)</f>
        <v/>
      </c>
      <c r="Q44" s="603" t="str">
        <f t="shared" si="129"/>
        <v/>
      </c>
      <c r="R44" s="599">
        <f t="shared" si="130"/>
        <v>0</v>
      </c>
      <c r="S44" s="599">
        <f t="shared" si="131"/>
        <v>0</v>
      </c>
      <c r="T44" s="600" t="str">
        <f t="shared" si="132"/>
        <v/>
      </c>
      <c r="U44" s="599" t="str">
        <f t="shared" si="133"/>
        <v/>
      </c>
      <c r="V44" s="599" t="str">
        <f t="shared" si="134"/>
        <v/>
      </c>
      <c r="W44" s="599" t="str">
        <f t="shared" si="135"/>
        <v/>
      </c>
      <c r="X44" s="596" t="str">
        <f>IF(details!O44="","",details!O44)</f>
        <v/>
      </c>
      <c r="Y44" s="596" t="str">
        <f>IF(details!P44="","",details!P44)</f>
        <v/>
      </c>
      <c r="Z44" s="596" t="str">
        <f>IF(details!Q44="","",details!Q44)</f>
        <v/>
      </c>
      <c r="AA44" s="601" t="str">
        <f t="shared" si="136"/>
        <v/>
      </c>
      <c r="AB44" s="596" t="str">
        <f>IF(details!R44="","",details!R44)</f>
        <v/>
      </c>
      <c r="AC44" s="601" t="str">
        <f t="shared" si="137"/>
        <v/>
      </c>
      <c r="AD44" s="596" t="str">
        <f>IF(details!S44="","",details!S44)</f>
        <v/>
      </c>
      <c r="AE44" s="603" t="str">
        <f t="shared" si="138"/>
        <v/>
      </c>
      <c r="AF44" s="599">
        <f t="shared" si="139"/>
        <v>0</v>
      </c>
      <c r="AG44" s="599">
        <f t="shared" si="140"/>
        <v>0</v>
      </c>
      <c r="AH44" s="600" t="str">
        <f t="shared" si="141"/>
        <v/>
      </c>
      <c r="AI44" s="599" t="str">
        <f t="shared" si="142"/>
        <v/>
      </c>
      <c r="AJ44" s="599" t="str">
        <f t="shared" si="143"/>
        <v/>
      </c>
      <c r="AK44" s="599" t="str">
        <f t="shared" si="50"/>
        <v/>
      </c>
      <c r="AL44" s="596" t="str">
        <f>IF(details!T44="","",details!T44)</f>
        <v/>
      </c>
      <c r="AM44" s="596" t="str">
        <f>IF(details!U44="","",details!U44)</f>
        <v/>
      </c>
      <c r="AN44" s="596" t="str">
        <f>IF(details!V44="","",details!V44)</f>
        <v/>
      </c>
      <c r="AO44" s="596" t="str">
        <f>IF(details!W44="","",details!W44)</f>
        <v/>
      </c>
      <c r="AP44" s="601" t="str">
        <f t="shared" si="144"/>
        <v/>
      </c>
      <c r="AQ44" s="596" t="str">
        <f>IF(details!X44="","",details!X44)</f>
        <v/>
      </c>
      <c r="AR44" s="596" t="str">
        <f>IF(details!Y44="","",details!Y44)</f>
        <v/>
      </c>
      <c r="AS44" s="601" t="str">
        <f t="shared" si="145"/>
        <v/>
      </c>
      <c r="AT44" s="601" t="str">
        <f t="shared" si="146"/>
        <v/>
      </c>
      <c r="AU44" s="601" t="str">
        <f t="shared" si="147"/>
        <v/>
      </c>
      <c r="AV44" s="596" t="str">
        <f>IF(details!Z44="","",details!Z44)</f>
        <v/>
      </c>
      <c r="AW44" s="596" t="str">
        <f>IF(details!AA44="","",details!AA44)</f>
        <v/>
      </c>
      <c r="AX44" s="601" t="str">
        <f t="shared" si="148"/>
        <v/>
      </c>
      <c r="AY44" s="601" t="str">
        <f t="shared" si="149"/>
        <v/>
      </c>
      <c r="AZ44" s="601" t="str">
        <f t="shared" si="150"/>
        <v/>
      </c>
      <c r="BA44" s="597" t="str">
        <f t="shared" si="151"/>
        <v/>
      </c>
      <c r="BB44" s="599">
        <f t="shared" si="152"/>
        <v>0</v>
      </c>
      <c r="BC44" s="600">
        <f t="shared" si="153"/>
        <v>0</v>
      </c>
      <c r="BD44" s="600" t="str">
        <f t="shared" si="154"/>
        <v/>
      </c>
      <c r="BE44" s="600" t="str">
        <f t="shared" si="155"/>
        <v/>
      </c>
      <c r="BF44" s="600" t="str">
        <f t="shared" si="156"/>
        <v/>
      </c>
      <c r="BG44" s="599" t="str">
        <f t="shared" si="157"/>
        <v/>
      </c>
      <c r="BH44" s="600" t="str">
        <f t="shared" si="158"/>
        <v/>
      </c>
      <c r="BI44" s="599" t="str">
        <f t="shared" si="159"/>
        <v/>
      </c>
      <c r="BJ44" s="596" t="str">
        <f>IF(details!AB44="","",details!AB44)</f>
        <v/>
      </c>
      <c r="BK44" s="596" t="str">
        <f>IF(details!AC44="","",details!AC44)</f>
        <v/>
      </c>
      <c r="BL44" s="596" t="str">
        <f>IF(details!AD44="","",details!AD44)</f>
        <v/>
      </c>
      <c r="BM44" s="596" t="str">
        <f>IF(details!AE44="","",details!AE44)</f>
        <v/>
      </c>
      <c r="BN44" s="601" t="str">
        <f t="shared" si="160"/>
        <v/>
      </c>
      <c r="BO44" s="596" t="str">
        <f>IF(details!AF44="","",details!AF44)</f>
        <v/>
      </c>
      <c r="BP44" s="596" t="str">
        <f>IF(details!AG44="","",details!AG44)</f>
        <v/>
      </c>
      <c r="BQ44" s="601" t="str">
        <f t="shared" si="161"/>
        <v/>
      </c>
      <c r="BR44" s="601" t="str">
        <f t="shared" si="162"/>
        <v/>
      </c>
      <c r="BS44" s="601" t="str">
        <f t="shared" si="163"/>
        <v/>
      </c>
      <c r="BT44" s="596" t="str">
        <f>IF(details!AH44="","",details!AH44)</f>
        <v/>
      </c>
      <c r="BU44" s="596" t="str">
        <f>IF(details!AI44="","",details!AI44)</f>
        <v/>
      </c>
      <c r="BV44" s="601" t="str">
        <f t="shared" si="164"/>
        <v/>
      </c>
      <c r="BW44" s="601" t="str">
        <f t="shared" si="165"/>
        <v/>
      </c>
      <c r="BX44" s="601" t="str">
        <f t="shared" si="166"/>
        <v/>
      </c>
      <c r="BY44" s="597" t="str">
        <f t="shared" si="167"/>
        <v/>
      </c>
      <c r="BZ44" s="599">
        <f t="shared" si="168"/>
        <v>0</v>
      </c>
      <c r="CA44" s="600">
        <f t="shared" si="169"/>
        <v>0</v>
      </c>
      <c r="CB44" s="600" t="str">
        <f t="shared" si="170"/>
        <v/>
      </c>
      <c r="CC44" s="600" t="str">
        <f t="shared" si="171"/>
        <v/>
      </c>
      <c r="CD44" s="600" t="str">
        <f t="shared" si="172"/>
        <v/>
      </c>
      <c r="CE44" s="599" t="str">
        <f t="shared" si="173"/>
        <v/>
      </c>
      <c r="CF44" s="600" t="str">
        <f t="shared" si="174"/>
        <v/>
      </c>
      <c r="CG44" s="599" t="str">
        <f t="shared" si="175"/>
        <v/>
      </c>
      <c r="CH44" s="596" t="str">
        <f>IF(details!AJ44="","",details!AJ44)</f>
        <v/>
      </c>
      <c r="CI44" s="596" t="str">
        <f>IF(details!AK44="","",details!AK44)</f>
        <v/>
      </c>
      <c r="CJ44" s="596" t="str">
        <f>IF(details!AL44="","",details!AL44)</f>
        <v/>
      </c>
      <c r="CK44" s="596" t="str">
        <f>IF(details!AM44="","",details!AM44)</f>
        <v/>
      </c>
      <c r="CL44" s="601" t="str">
        <f t="shared" si="176"/>
        <v/>
      </c>
      <c r="CM44" s="596" t="str">
        <f>IF(details!AN44="","",details!AN44)</f>
        <v/>
      </c>
      <c r="CN44" s="596" t="str">
        <f>IF(details!AO44="","",details!AO44)</f>
        <v/>
      </c>
      <c r="CO44" s="601" t="str">
        <f t="shared" si="177"/>
        <v/>
      </c>
      <c r="CP44" s="601" t="str">
        <f t="shared" si="178"/>
        <v/>
      </c>
      <c r="CQ44" s="601" t="str">
        <f t="shared" si="179"/>
        <v/>
      </c>
      <c r="CR44" s="596" t="str">
        <f>IF(details!AP44="","",details!AP44)</f>
        <v/>
      </c>
      <c r="CS44" s="596" t="str">
        <f>IF(details!AQ44="","",details!AQ44)</f>
        <v/>
      </c>
      <c r="CT44" s="601" t="str">
        <f t="shared" si="180"/>
        <v/>
      </c>
      <c r="CU44" s="601" t="str">
        <f t="shared" si="181"/>
        <v/>
      </c>
      <c r="CV44" s="601" t="str">
        <f t="shared" si="182"/>
        <v/>
      </c>
      <c r="CW44" s="597" t="str">
        <f t="shared" si="183"/>
        <v/>
      </c>
      <c r="CX44" s="599">
        <f t="shared" si="184"/>
        <v>0</v>
      </c>
      <c r="CY44" s="600">
        <f t="shared" si="185"/>
        <v>0</v>
      </c>
      <c r="CZ44" s="600" t="str">
        <f t="shared" si="186"/>
        <v/>
      </c>
      <c r="DA44" s="600" t="str">
        <f t="shared" si="187"/>
        <v/>
      </c>
      <c r="DB44" s="600" t="str">
        <f t="shared" si="188"/>
        <v/>
      </c>
      <c r="DC44" s="599" t="str">
        <f t="shared" si="189"/>
        <v/>
      </c>
      <c r="DD44" s="600" t="str">
        <f t="shared" si="190"/>
        <v/>
      </c>
      <c r="DE44" s="599" t="str">
        <f t="shared" si="191"/>
        <v/>
      </c>
      <c r="DF44" s="600">
        <f t="shared" si="192"/>
        <v>0</v>
      </c>
      <c r="DG44" s="596" t="str">
        <f>IF(details!AR44="","",details!AR44)</f>
        <v/>
      </c>
      <c r="DH44" s="596" t="str">
        <f>IF(details!AS44="","",details!AS44)</f>
        <v/>
      </c>
      <c r="DI44" s="596" t="str">
        <f>IF(details!AT44="","",details!AT44)</f>
        <v/>
      </c>
      <c r="DJ44" s="601" t="str">
        <f t="shared" si="193"/>
        <v/>
      </c>
      <c r="DK44" s="596" t="str">
        <f>IF(details!AU44="","",details!AU44)</f>
        <v/>
      </c>
      <c r="DL44" s="601" t="str">
        <f t="shared" si="194"/>
        <v/>
      </c>
      <c r="DM44" s="596" t="str">
        <f>IF(details!AV44="","",details!AV44)</f>
        <v/>
      </c>
      <c r="DN44" s="603" t="str">
        <f t="shared" si="195"/>
        <v/>
      </c>
      <c r="DO44" s="599">
        <f t="shared" si="196"/>
        <v>0</v>
      </c>
      <c r="DP44" s="599">
        <f t="shared" si="197"/>
        <v>0</v>
      </c>
      <c r="DQ44" s="600" t="str">
        <f t="shared" si="198"/>
        <v/>
      </c>
      <c r="DR44" s="599" t="str">
        <f t="shared" si="199"/>
        <v/>
      </c>
      <c r="DS44" s="599" t="str">
        <f t="shared" si="237"/>
        <v/>
      </c>
      <c r="DT44" s="596" t="str">
        <f>IF(details!AW44="","",details!AW44)</f>
        <v/>
      </c>
      <c r="DU44" s="596" t="str">
        <f>IF(details!AX44="","",details!AX44)</f>
        <v/>
      </c>
      <c r="DV44" s="596" t="str">
        <f>IF(details!AY44="","",details!AY44)</f>
        <v/>
      </c>
      <c r="DW44" s="603" t="str">
        <f t="shared" si="200"/>
        <v/>
      </c>
      <c r="DX44" s="599">
        <f t="shared" si="201"/>
        <v>0</v>
      </c>
      <c r="DY44" s="599">
        <f t="shared" si="202"/>
        <v>0</v>
      </c>
      <c r="DZ44" s="600" t="str">
        <f t="shared" si="203"/>
        <v/>
      </c>
      <c r="EA44" s="599" t="str">
        <f t="shared" si="204"/>
        <v/>
      </c>
      <c r="EB44" s="599" t="str">
        <f t="shared" si="238"/>
        <v/>
      </c>
      <c r="EC44" s="599" t="str">
        <f t="shared" si="205"/>
        <v/>
      </c>
      <c r="ED44" s="599" t="str">
        <f t="shared" si="206"/>
        <v/>
      </c>
      <c r="EE44" s="599" t="str">
        <f t="shared" si="207"/>
        <v/>
      </c>
      <c r="EF44" s="599" t="str">
        <f t="shared" si="208"/>
        <v/>
      </c>
      <c r="EG44" s="599" t="str">
        <f t="shared" si="209"/>
        <v/>
      </c>
      <c r="EH44" s="599">
        <f t="shared" si="210"/>
        <v>0</v>
      </c>
      <c r="EI44" s="599">
        <f t="shared" si="211"/>
        <v>0</v>
      </c>
      <c r="EJ44" s="599">
        <f t="shared" si="212"/>
        <v>0</v>
      </c>
      <c r="EK44" s="599">
        <f t="shared" si="213"/>
        <v>0</v>
      </c>
      <c r="EL44" s="599">
        <f t="shared" si="214"/>
        <v>0</v>
      </c>
      <c r="EM44" s="599" t="str">
        <f t="shared" si="215"/>
        <v/>
      </c>
      <c r="EN44" s="599" t="str">
        <f t="shared" si="239"/>
        <v/>
      </c>
      <c r="EO44" s="606" t="str">
        <f>IF(details!CF44="","",details!CF44)</f>
        <v/>
      </c>
      <c r="EP44" s="607" t="str">
        <f>IF(details!CG44="","",details!CG44)</f>
        <v/>
      </c>
      <c r="EQ44" s="606" t="str">
        <f>IF(details!CJ44="","",details!CJ44)</f>
        <v/>
      </c>
      <c r="ER44" s="607" t="str">
        <f>IF(details!CK44="","",details!CK44)</f>
        <v/>
      </c>
      <c r="ES44" s="606" t="str">
        <f>IF(details!CN44="","",details!CN44)</f>
        <v/>
      </c>
      <c r="ET44" s="607" t="str">
        <f>IF(details!CO44="","",details!CO44)</f>
        <v/>
      </c>
      <c r="EU44" s="606" t="str">
        <f>IF(details!CR44="","",details!CR44)</f>
        <v/>
      </c>
      <c r="EV44" s="607" t="str">
        <f>IF(details!CS44="","",details!CS44)</f>
        <v/>
      </c>
      <c r="EW44" s="606" t="str">
        <f>IF(details!CV44="","",details!CV44)</f>
        <v/>
      </c>
      <c r="EX44" s="607" t="str">
        <f>IF(details!CW44="","",details!CW44)</f>
        <v/>
      </c>
      <c r="EY44" s="611" t="str">
        <f t="shared" si="216"/>
        <v/>
      </c>
      <c r="EZ44" s="596" t="str">
        <f t="shared" si="217"/>
        <v/>
      </c>
      <c r="FA44" s="596" t="str">
        <f t="shared" si="218"/>
        <v/>
      </c>
      <c r="FB44" s="612" t="str">
        <f t="shared" si="240"/>
        <v/>
      </c>
      <c r="FC44" s="596" t="str">
        <f t="shared" si="219"/>
        <v/>
      </c>
      <c r="FD44" s="613" t="str">
        <f t="shared" si="220"/>
        <v/>
      </c>
      <c r="FE44" s="612" t="str">
        <f t="shared" si="241"/>
        <v/>
      </c>
      <c r="FF44" s="614" t="str">
        <f t="shared" si="221"/>
        <v/>
      </c>
      <c r="FG44" s="596" t="str">
        <f t="shared" si="242"/>
        <v/>
      </c>
      <c r="FH44" s="596" t="str">
        <f t="shared" si="243"/>
        <v/>
      </c>
      <c r="FI44" s="596" t="str">
        <f t="shared" si="244"/>
        <v/>
      </c>
      <c r="FJ44" s="596" t="str">
        <f t="shared" si="245"/>
        <v/>
      </c>
      <c r="FK44" s="596" t="str">
        <f t="shared" si="222"/>
        <v/>
      </c>
      <c r="FL44" s="615" t="str">
        <f t="shared" si="246"/>
        <v/>
      </c>
      <c r="FM44" s="614" t="str">
        <f t="shared" si="223"/>
        <v/>
      </c>
      <c r="FN44" s="596" t="str">
        <f t="shared" si="247"/>
        <v/>
      </c>
      <c r="FO44" s="596" t="str">
        <f t="shared" si="248"/>
        <v/>
      </c>
      <c r="FP44" s="596" t="str">
        <f t="shared" si="249"/>
        <v/>
      </c>
      <c r="FQ44" s="596" t="str">
        <f t="shared" si="250"/>
        <v/>
      </c>
      <c r="FR44" s="596" t="str">
        <f t="shared" si="224"/>
        <v/>
      </c>
      <c r="FS44" s="615" t="str">
        <f t="shared" si="251"/>
        <v/>
      </c>
      <c r="FT44" s="614" t="str">
        <f t="shared" si="225"/>
        <v/>
      </c>
      <c r="FU44" s="596" t="str">
        <f t="shared" si="252"/>
        <v/>
      </c>
      <c r="FV44" s="596" t="str">
        <f t="shared" si="253"/>
        <v/>
      </c>
      <c r="FW44" s="596" t="str">
        <f t="shared" si="254"/>
        <v/>
      </c>
      <c r="FX44" s="596" t="str">
        <f t="shared" si="255"/>
        <v/>
      </c>
      <c r="FY44" s="596" t="str">
        <f t="shared" si="226"/>
        <v/>
      </c>
      <c r="FZ44" s="615" t="str">
        <f t="shared" si="256"/>
        <v/>
      </c>
      <c r="GA44" s="596" t="str">
        <f t="shared" si="227"/>
        <v/>
      </c>
      <c r="GB44" s="596" t="str">
        <f t="shared" si="228"/>
        <v/>
      </c>
      <c r="GC44" s="177" t="str">
        <f t="shared" si="229"/>
        <v xml:space="preserve">    </v>
      </c>
      <c r="GD44" s="177" t="str">
        <f t="shared" si="230"/>
        <v xml:space="preserve">    </v>
      </c>
      <c r="GE44" s="177" t="str">
        <f t="shared" si="231"/>
        <v xml:space="preserve">    </v>
      </c>
      <c r="GF44" s="177" t="str">
        <f t="shared" si="232"/>
        <v xml:space="preserve">        </v>
      </c>
      <c r="GG44" s="177" t="str">
        <f t="shared" si="257"/>
        <v xml:space="preserve">    </v>
      </c>
      <c r="GH44" s="177" t="str">
        <f t="shared" si="258"/>
        <v/>
      </c>
      <c r="GI44" s="39" t="str">
        <f t="shared" si="259"/>
        <v/>
      </c>
      <c r="GJ44" s="41" t="str">
        <f t="shared" si="260"/>
        <v/>
      </c>
      <c r="GK44" s="188" t="str">
        <f t="shared" si="261"/>
        <v/>
      </c>
      <c r="GL44" s="165" t="str">
        <f t="shared" si="262"/>
        <v/>
      </c>
      <c r="GM44" s="434" t="str">
        <f t="shared" si="234"/>
        <v/>
      </c>
      <c r="GN44" s="177" t="str">
        <f>IF(OR(GH44="iwjd",GH44="iqu% ijh{kk"),'result subject-wise'!AR44,GH44)</f>
        <v/>
      </c>
      <c r="GO44" s="346" t="str">
        <f t="shared" si="263"/>
        <v/>
      </c>
      <c r="GP44" s="172" t="str">
        <f t="shared" si="264"/>
        <v/>
      </c>
      <c r="GQ44" s="620" t="str">
        <f t="shared" si="235"/>
        <v/>
      </c>
      <c r="GR44" s="189"/>
      <c r="GS44" s="344"/>
      <c r="GT44" s="351" t="str">
        <f>'full report'!V989</f>
        <v/>
      </c>
      <c r="GU44" s="164"/>
      <c r="HK44" s="87"/>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row>
    <row r="45" spans="1:16378" s="5" customFormat="1" ht="13" customHeight="1">
      <c r="A45" s="595">
        <f>IF(details!A45="","",details!A45)</f>
        <v>38</v>
      </c>
      <c r="B45" s="596" t="str">
        <f>IF(details!B45="","",details!B45)</f>
        <v/>
      </c>
      <c r="C45" s="596" t="str">
        <f>IF(details!C45="","",details!C45)</f>
        <v/>
      </c>
      <c r="D45" s="597" t="str">
        <f>IF(details!D45="","",details!D45)</f>
        <v/>
      </c>
      <c r="E45" s="596" t="str">
        <f>IF(details!E45="","",details!E45)</f>
        <v/>
      </c>
      <c r="F45" s="598" t="str">
        <f>IF(details!F45="","",details!F45)</f>
        <v/>
      </c>
      <c r="G45" s="302" t="str">
        <f>IF(details!G45="","",details!G45)</f>
        <v/>
      </c>
      <c r="H45" s="302" t="str">
        <f>IF(details!H45="","",details!H45)</f>
        <v/>
      </c>
      <c r="I45" s="302" t="str">
        <f>IF(details!I45="","",details!I45)</f>
        <v/>
      </c>
      <c r="J45" s="596" t="str">
        <f>IF(details!J45="","",details!J45)</f>
        <v/>
      </c>
      <c r="K45" s="596" t="str">
        <f>IF(details!K45="","",details!K45)</f>
        <v/>
      </c>
      <c r="L45" s="596" t="str">
        <f>IF(details!L45="","",details!L45)</f>
        <v/>
      </c>
      <c r="M45" s="601" t="str">
        <f t="shared" si="127"/>
        <v/>
      </c>
      <c r="N45" s="596" t="str">
        <f>IF(details!M45="","",details!M45)</f>
        <v/>
      </c>
      <c r="O45" s="601" t="str">
        <f t="shared" si="128"/>
        <v/>
      </c>
      <c r="P45" s="596" t="str">
        <f>IF(details!N45="","",details!N45)</f>
        <v/>
      </c>
      <c r="Q45" s="603" t="str">
        <f t="shared" si="129"/>
        <v/>
      </c>
      <c r="R45" s="599">
        <f t="shared" si="130"/>
        <v>0</v>
      </c>
      <c r="S45" s="599">
        <f t="shared" si="131"/>
        <v>0</v>
      </c>
      <c r="T45" s="600" t="str">
        <f t="shared" si="132"/>
        <v/>
      </c>
      <c r="U45" s="599" t="str">
        <f t="shared" si="133"/>
        <v/>
      </c>
      <c r="V45" s="599" t="str">
        <f t="shared" si="134"/>
        <v/>
      </c>
      <c r="W45" s="599" t="str">
        <f t="shared" si="135"/>
        <v/>
      </c>
      <c r="X45" s="596" t="str">
        <f>IF(details!O45="","",details!O45)</f>
        <v/>
      </c>
      <c r="Y45" s="596" t="str">
        <f>IF(details!P45="","",details!P45)</f>
        <v/>
      </c>
      <c r="Z45" s="596" t="str">
        <f>IF(details!Q45="","",details!Q45)</f>
        <v/>
      </c>
      <c r="AA45" s="601" t="str">
        <f t="shared" si="136"/>
        <v/>
      </c>
      <c r="AB45" s="596" t="str">
        <f>IF(details!R45="","",details!R45)</f>
        <v/>
      </c>
      <c r="AC45" s="601" t="str">
        <f t="shared" si="137"/>
        <v/>
      </c>
      <c r="AD45" s="596" t="str">
        <f>IF(details!S45="","",details!S45)</f>
        <v/>
      </c>
      <c r="AE45" s="603" t="str">
        <f t="shared" si="138"/>
        <v/>
      </c>
      <c r="AF45" s="599">
        <f t="shared" si="139"/>
        <v>0</v>
      </c>
      <c r="AG45" s="599">
        <f t="shared" si="140"/>
        <v>0</v>
      </c>
      <c r="AH45" s="600" t="str">
        <f t="shared" si="141"/>
        <v/>
      </c>
      <c r="AI45" s="599" t="str">
        <f t="shared" si="142"/>
        <v/>
      </c>
      <c r="AJ45" s="599" t="str">
        <f t="shared" si="143"/>
        <v/>
      </c>
      <c r="AK45" s="599" t="str">
        <f t="shared" si="50"/>
        <v/>
      </c>
      <c r="AL45" s="596" t="str">
        <f>IF(details!T45="","",details!T45)</f>
        <v/>
      </c>
      <c r="AM45" s="596" t="str">
        <f>IF(details!U45="","",details!U45)</f>
        <v/>
      </c>
      <c r="AN45" s="596" t="str">
        <f>IF(details!V45="","",details!V45)</f>
        <v/>
      </c>
      <c r="AO45" s="596" t="str">
        <f>IF(details!W45="","",details!W45)</f>
        <v/>
      </c>
      <c r="AP45" s="601" t="str">
        <f t="shared" si="144"/>
        <v/>
      </c>
      <c r="AQ45" s="596" t="str">
        <f>IF(details!X45="","",details!X45)</f>
        <v/>
      </c>
      <c r="AR45" s="596" t="str">
        <f>IF(details!Y45="","",details!Y45)</f>
        <v/>
      </c>
      <c r="AS45" s="601" t="str">
        <f t="shared" si="145"/>
        <v/>
      </c>
      <c r="AT45" s="601" t="str">
        <f t="shared" si="146"/>
        <v/>
      </c>
      <c r="AU45" s="601" t="str">
        <f t="shared" si="147"/>
        <v/>
      </c>
      <c r="AV45" s="596" t="str">
        <f>IF(details!Z45="","",details!Z45)</f>
        <v/>
      </c>
      <c r="AW45" s="596" t="str">
        <f>IF(details!AA45="","",details!AA45)</f>
        <v/>
      </c>
      <c r="AX45" s="601" t="str">
        <f t="shared" si="148"/>
        <v/>
      </c>
      <c r="AY45" s="601" t="str">
        <f t="shared" si="149"/>
        <v/>
      </c>
      <c r="AZ45" s="601" t="str">
        <f t="shared" si="150"/>
        <v/>
      </c>
      <c r="BA45" s="597" t="str">
        <f t="shared" si="151"/>
        <v/>
      </c>
      <c r="BB45" s="599">
        <f t="shared" si="152"/>
        <v>0</v>
      </c>
      <c r="BC45" s="600">
        <f t="shared" si="153"/>
        <v>0</v>
      </c>
      <c r="BD45" s="600" t="str">
        <f t="shared" si="154"/>
        <v/>
      </c>
      <c r="BE45" s="600" t="str">
        <f t="shared" si="155"/>
        <v/>
      </c>
      <c r="BF45" s="600" t="str">
        <f t="shared" si="156"/>
        <v/>
      </c>
      <c r="BG45" s="599" t="str">
        <f t="shared" si="157"/>
        <v/>
      </c>
      <c r="BH45" s="600" t="str">
        <f t="shared" si="158"/>
        <v/>
      </c>
      <c r="BI45" s="599" t="str">
        <f t="shared" si="159"/>
        <v/>
      </c>
      <c r="BJ45" s="596" t="str">
        <f>IF(details!AB45="","",details!AB45)</f>
        <v/>
      </c>
      <c r="BK45" s="596" t="str">
        <f>IF(details!AC45="","",details!AC45)</f>
        <v/>
      </c>
      <c r="BL45" s="596" t="str">
        <f>IF(details!AD45="","",details!AD45)</f>
        <v/>
      </c>
      <c r="BM45" s="596" t="str">
        <f>IF(details!AE45="","",details!AE45)</f>
        <v/>
      </c>
      <c r="BN45" s="601" t="str">
        <f t="shared" si="160"/>
        <v/>
      </c>
      <c r="BO45" s="596" t="str">
        <f>IF(details!AF45="","",details!AF45)</f>
        <v/>
      </c>
      <c r="BP45" s="596" t="str">
        <f>IF(details!AG45="","",details!AG45)</f>
        <v/>
      </c>
      <c r="BQ45" s="601" t="str">
        <f t="shared" si="161"/>
        <v/>
      </c>
      <c r="BR45" s="601" t="str">
        <f t="shared" si="162"/>
        <v/>
      </c>
      <c r="BS45" s="601" t="str">
        <f t="shared" si="163"/>
        <v/>
      </c>
      <c r="BT45" s="596" t="str">
        <f>IF(details!AH45="","",details!AH45)</f>
        <v/>
      </c>
      <c r="BU45" s="596" t="str">
        <f>IF(details!AI45="","",details!AI45)</f>
        <v/>
      </c>
      <c r="BV45" s="601" t="str">
        <f t="shared" si="164"/>
        <v/>
      </c>
      <c r="BW45" s="601" t="str">
        <f t="shared" si="165"/>
        <v/>
      </c>
      <c r="BX45" s="601" t="str">
        <f t="shared" si="166"/>
        <v/>
      </c>
      <c r="BY45" s="597" t="str">
        <f t="shared" si="167"/>
        <v/>
      </c>
      <c r="BZ45" s="599">
        <f t="shared" si="168"/>
        <v>0</v>
      </c>
      <c r="CA45" s="600">
        <f t="shared" si="169"/>
        <v>0</v>
      </c>
      <c r="CB45" s="600" t="str">
        <f t="shared" si="170"/>
        <v/>
      </c>
      <c r="CC45" s="600" t="str">
        <f t="shared" si="171"/>
        <v/>
      </c>
      <c r="CD45" s="600" t="str">
        <f t="shared" si="172"/>
        <v/>
      </c>
      <c r="CE45" s="599" t="str">
        <f t="shared" si="173"/>
        <v/>
      </c>
      <c r="CF45" s="600" t="str">
        <f t="shared" si="174"/>
        <v/>
      </c>
      <c r="CG45" s="599" t="str">
        <f t="shared" si="175"/>
        <v/>
      </c>
      <c r="CH45" s="596" t="str">
        <f>IF(details!AJ45="","",details!AJ45)</f>
        <v/>
      </c>
      <c r="CI45" s="596" t="str">
        <f>IF(details!AK45="","",details!AK45)</f>
        <v/>
      </c>
      <c r="CJ45" s="596" t="str">
        <f>IF(details!AL45="","",details!AL45)</f>
        <v/>
      </c>
      <c r="CK45" s="596" t="str">
        <f>IF(details!AM45="","",details!AM45)</f>
        <v/>
      </c>
      <c r="CL45" s="601" t="str">
        <f t="shared" si="176"/>
        <v/>
      </c>
      <c r="CM45" s="596" t="str">
        <f>IF(details!AN45="","",details!AN45)</f>
        <v/>
      </c>
      <c r="CN45" s="596" t="str">
        <f>IF(details!AO45="","",details!AO45)</f>
        <v/>
      </c>
      <c r="CO45" s="601" t="str">
        <f t="shared" si="177"/>
        <v/>
      </c>
      <c r="CP45" s="601" t="str">
        <f t="shared" si="178"/>
        <v/>
      </c>
      <c r="CQ45" s="601" t="str">
        <f t="shared" si="179"/>
        <v/>
      </c>
      <c r="CR45" s="596" t="str">
        <f>IF(details!AP45="","",details!AP45)</f>
        <v/>
      </c>
      <c r="CS45" s="596" t="str">
        <f>IF(details!AQ45="","",details!AQ45)</f>
        <v/>
      </c>
      <c r="CT45" s="601" t="str">
        <f t="shared" si="180"/>
        <v/>
      </c>
      <c r="CU45" s="601" t="str">
        <f t="shared" si="181"/>
        <v/>
      </c>
      <c r="CV45" s="601" t="str">
        <f t="shared" si="182"/>
        <v/>
      </c>
      <c r="CW45" s="597" t="str">
        <f t="shared" si="183"/>
        <v/>
      </c>
      <c r="CX45" s="599">
        <f t="shared" si="184"/>
        <v>0</v>
      </c>
      <c r="CY45" s="600">
        <f t="shared" si="185"/>
        <v>0</v>
      </c>
      <c r="CZ45" s="600" t="str">
        <f t="shared" si="186"/>
        <v/>
      </c>
      <c r="DA45" s="600" t="str">
        <f t="shared" si="187"/>
        <v/>
      </c>
      <c r="DB45" s="600" t="str">
        <f t="shared" si="188"/>
        <v/>
      </c>
      <c r="DC45" s="599" t="str">
        <f t="shared" si="189"/>
        <v/>
      </c>
      <c r="DD45" s="600" t="str">
        <f t="shared" si="190"/>
        <v/>
      </c>
      <c r="DE45" s="599" t="str">
        <f t="shared" si="191"/>
        <v/>
      </c>
      <c r="DF45" s="600">
        <f t="shared" si="192"/>
        <v>0</v>
      </c>
      <c r="DG45" s="596" t="str">
        <f>IF(details!AR45="","",details!AR45)</f>
        <v/>
      </c>
      <c r="DH45" s="596" t="str">
        <f>IF(details!AS45="","",details!AS45)</f>
        <v/>
      </c>
      <c r="DI45" s="596" t="str">
        <f>IF(details!AT45="","",details!AT45)</f>
        <v/>
      </c>
      <c r="DJ45" s="601" t="str">
        <f t="shared" si="193"/>
        <v/>
      </c>
      <c r="DK45" s="596" t="str">
        <f>IF(details!AU45="","",details!AU45)</f>
        <v/>
      </c>
      <c r="DL45" s="601" t="str">
        <f t="shared" si="194"/>
        <v/>
      </c>
      <c r="DM45" s="596" t="str">
        <f>IF(details!AV45="","",details!AV45)</f>
        <v/>
      </c>
      <c r="DN45" s="603" t="str">
        <f t="shared" si="195"/>
        <v/>
      </c>
      <c r="DO45" s="599">
        <f t="shared" si="196"/>
        <v>0</v>
      </c>
      <c r="DP45" s="599">
        <f t="shared" si="197"/>
        <v>0</v>
      </c>
      <c r="DQ45" s="600" t="str">
        <f t="shared" si="198"/>
        <v/>
      </c>
      <c r="DR45" s="599" t="str">
        <f t="shared" si="199"/>
        <v/>
      </c>
      <c r="DS45" s="599" t="str">
        <f t="shared" si="237"/>
        <v/>
      </c>
      <c r="DT45" s="596" t="str">
        <f>IF(details!AW45="","",details!AW45)</f>
        <v/>
      </c>
      <c r="DU45" s="596" t="str">
        <f>IF(details!AX45="","",details!AX45)</f>
        <v/>
      </c>
      <c r="DV45" s="596" t="str">
        <f>IF(details!AY45="","",details!AY45)</f>
        <v/>
      </c>
      <c r="DW45" s="603" t="str">
        <f t="shared" si="200"/>
        <v/>
      </c>
      <c r="DX45" s="599">
        <f t="shared" si="201"/>
        <v>0</v>
      </c>
      <c r="DY45" s="599">
        <f t="shared" si="202"/>
        <v>0</v>
      </c>
      <c r="DZ45" s="600" t="str">
        <f t="shared" si="203"/>
        <v/>
      </c>
      <c r="EA45" s="599" t="str">
        <f t="shared" si="204"/>
        <v/>
      </c>
      <c r="EB45" s="599" t="str">
        <f t="shared" si="238"/>
        <v/>
      </c>
      <c r="EC45" s="599" t="str">
        <f t="shared" si="205"/>
        <v/>
      </c>
      <c r="ED45" s="599" t="str">
        <f t="shared" si="206"/>
        <v/>
      </c>
      <c r="EE45" s="599" t="str">
        <f t="shared" si="207"/>
        <v/>
      </c>
      <c r="EF45" s="599" t="str">
        <f t="shared" si="208"/>
        <v/>
      </c>
      <c r="EG45" s="599" t="str">
        <f t="shared" si="209"/>
        <v/>
      </c>
      <c r="EH45" s="599">
        <f t="shared" si="210"/>
        <v>0</v>
      </c>
      <c r="EI45" s="599">
        <f t="shared" si="211"/>
        <v>0</v>
      </c>
      <c r="EJ45" s="599">
        <f t="shared" si="212"/>
        <v>0</v>
      </c>
      <c r="EK45" s="599">
        <f t="shared" si="213"/>
        <v>0</v>
      </c>
      <c r="EL45" s="599">
        <f t="shared" si="214"/>
        <v>0</v>
      </c>
      <c r="EM45" s="599" t="str">
        <f t="shared" si="215"/>
        <v/>
      </c>
      <c r="EN45" s="599" t="str">
        <f t="shared" si="239"/>
        <v/>
      </c>
      <c r="EO45" s="606" t="str">
        <f>IF(details!CF45="","",details!CF45)</f>
        <v/>
      </c>
      <c r="EP45" s="607" t="str">
        <f>IF(details!CG45="","",details!CG45)</f>
        <v/>
      </c>
      <c r="EQ45" s="606" t="str">
        <f>IF(details!CJ45="","",details!CJ45)</f>
        <v/>
      </c>
      <c r="ER45" s="607" t="str">
        <f>IF(details!CK45="","",details!CK45)</f>
        <v/>
      </c>
      <c r="ES45" s="606" t="str">
        <f>IF(details!CN45="","",details!CN45)</f>
        <v/>
      </c>
      <c r="ET45" s="607" t="str">
        <f>IF(details!CO45="","",details!CO45)</f>
        <v/>
      </c>
      <c r="EU45" s="606" t="str">
        <f>IF(details!CR45="","",details!CR45)</f>
        <v/>
      </c>
      <c r="EV45" s="607" t="str">
        <f>IF(details!CS45="","",details!CS45)</f>
        <v/>
      </c>
      <c r="EW45" s="606" t="str">
        <f>IF(details!CV45="","",details!CV45)</f>
        <v/>
      </c>
      <c r="EX45" s="607" t="str">
        <f>IF(details!CW45="","",details!CW45)</f>
        <v/>
      </c>
      <c r="EY45" s="611" t="str">
        <f t="shared" si="216"/>
        <v/>
      </c>
      <c r="EZ45" s="596" t="str">
        <f t="shared" si="217"/>
        <v/>
      </c>
      <c r="FA45" s="596" t="str">
        <f t="shared" si="218"/>
        <v/>
      </c>
      <c r="FB45" s="612" t="str">
        <f t="shared" si="240"/>
        <v/>
      </c>
      <c r="FC45" s="596" t="str">
        <f t="shared" si="219"/>
        <v/>
      </c>
      <c r="FD45" s="613" t="str">
        <f t="shared" si="220"/>
        <v/>
      </c>
      <c r="FE45" s="612" t="str">
        <f t="shared" si="241"/>
        <v/>
      </c>
      <c r="FF45" s="614" t="str">
        <f t="shared" si="221"/>
        <v/>
      </c>
      <c r="FG45" s="596" t="str">
        <f t="shared" si="242"/>
        <v/>
      </c>
      <c r="FH45" s="596" t="str">
        <f t="shared" si="243"/>
        <v/>
      </c>
      <c r="FI45" s="596" t="str">
        <f t="shared" si="244"/>
        <v/>
      </c>
      <c r="FJ45" s="596" t="str">
        <f t="shared" si="245"/>
        <v/>
      </c>
      <c r="FK45" s="596" t="str">
        <f t="shared" si="222"/>
        <v/>
      </c>
      <c r="FL45" s="615" t="str">
        <f t="shared" si="246"/>
        <v/>
      </c>
      <c r="FM45" s="614" t="str">
        <f t="shared" si="223"/>
        <v/>
      </c>
      <c r="FN45" s="596" t="str">
        <f t="shared" si="247"/>
        <v/>
      </c>
      <c r="FO45" s="596" t="str">
        <f t="shared" si="248"/>
        <v/>
      </c>
      <c r="FP45" s="596" t="str">
        <f t="shared" si="249"/>
        <v/>
      </c>
      <c r="FQ45" s="596" t="str">
        <f t="shared" si="250"/>
        <v/>
      </c>
      <c r="FR45" s="596" t="str">
        <f t="shared" si="224"/>
        <v/>
      </c>
      <c r="FS45" s="615" t="str">
        <f t="shared" si="251"/>
        <v/>
      </c>
      <c r="FT45" s="614" t="str">
        <f t="shared" si="225"/>
        <v/>
      </c>
      <c r="FU45" s="596" t="str">
        <f t="shared" si="252"/>
        <v/>
      </c>
      <c r="FV45" s="596" t="str">
        <f t="shared" si="253"/>
        <v/>
      </c>
      <c r="FW45" s="596" t="str">
        <f t="shared" si="254"/>
        <v/>
      </c>
      <c r="FX45" s="596" t="str">
        <f t="shared" si="255"/>
        <v/>
      </c>
      <c r="FY45" s="596" t="str">
        <f t="shared" si="226"/>
        <v/>
      </c>
      <c r="FZ45" s="615" t="str">
        <f t="shared" si="256"/>
        <v/>
      </c>
      <c r="GA45" s="596" t="str">
        <f t="shared" si="227"/>
        <v/>
      </c>
      <c r="GB45" s="596" t="str">
        <f t="shared" si="228"/>
        <v/>
      </c>
      <c r="GC45" s="177" t="str">
        <f t="shared" si="229"/>
        <v xml:space="preserve">    </v>
      </c>
      <c r="GD45" s="177" t="str">
        <f t="shared" si="230"/>
        <v xml:space="preserve">    </v>
      </c>
      <c r="GE45" s="177" t="str">
        <f t="shared" si="231"/>
        <v xml:space="preserve">    </v>
      </c>
      <c r="GF45" s="177" t="str">
        <f t="shared" si="232"/>
        <v xml:space="preserve">        </v>
      </c>
      <c r="GG45" s="177" t="str">
        <f t="shared" si="257"/>
        <v xml:space="preserve">    </v>
      </c>
      <c r="GH45" s="177" t="str">
        <f t="shared" si="258"/>
        <v/>
      </c>
      <c r="GI45" s="39" t="str">
        <f t="shared" si="259"/>
        <v/>
      </c>
      <c r="GJ45" s="41" t="str">
        <f t="shared" si="260"/>
        <v/>
      </c>
      <c r="GK45" s="188" t="str">
        <f t="shared" si="261"/>
        <v/>
      </c>
      <c r="GL45" s="165" t="str">
        <f t="shared" si="262"/>
        <v/>
      </c>
      <c r="GM45" s="434" t="str">
        <f t="shared" si="234"/>
        <v/>
      </c>
      <c r="GN45" s="177" t="str">
        <f>IF(OR(GH45="iwjd",GH45="iqu% ijh{kk"),'result subject-wise'!AR45,GH45)</f>
        <v/>
      </c>
      <c r="GO45" s="346" t="str">
        <f t="shared" si="263"/>
        <v/>
      </c>
      <c r="GP45" s="172" t="str">
        <f t="shared" si="264"/>
        <v/>
      </c>
      <c r="GQ45" s="620" t="str">
        <f t="shared" si="235"/>
        <v/>
      </c>
      <c r="GR45" s="189"/>
      <c r="GS45" s="344"/>
      <c r="GT45" s="351" t="str">
        <f>'full report'!V1016</f>
        <v/>
      </c>
      <c r="GU45" s="164"/>
      <c r="HK45" s="88"/>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row>
    <row r="46" spans="1:16378" s="5" customFormat="1" ht="13" customHeight="1">
      <c r="A46" s="595">
        <f>IF(details!A46="","",details!A46)</f>
        <v>39</v>
      </c>
      <c r="B46" s="596" t="str">
        <f>IF(details!B46="","",details!B46)</f>
        <v/>
      </c>
      <c r="C46" s="596" t="str">
        <f>IF(details!C46="","",details!C46)</f>
        <v/>
      </c>
      <c r="D46" s="597" t="str">
        <f>IF(details!D46="","",details!D46)</f>
        <v/>
      </c>
      <c r="E46" s="596" t="str">
        <f>IF(details!E46="","",details!E46)</f>
        <v/>
      </c>
      <c r="F46" s="598" t="str">
        <f>IF(details!F46="","",details!F46)</f>
        <v/>
      </c>
      <c r="G46" s="302" t="str">
        <f>IF(details!G46="","",details!G46)</f>
        <v/>
      </c>
      <c r="H46" s="302" t="str">
        <f>IF(details!H46="","",details!H46)</f>
        <v/>
      </c>
      <c r="I46" s="302" t="str">
        <f>IF(details!I46="","",details!I46)</f>
        <v/>
      </c>
      <c r="J46" s="596" t="str">
        <f>IF(details!J46="","",details!J46)</f>
        <v/>
      </c>
      <c r="K46" s="596" t="str">
        <f>IF(details!K46="","",details!K46)</f>
        <v/>
      </c>
      <c r="L46" s="596" t="str">
        <f>IF(details!L46="","",details!L46)</f>
        <v/>
      </c>
      <c r="M46" s="601" t="str">
        <f t="shared" si="127"/>
        <v/>
      </c>
      <c r="N46" s="596" t="str">
        <f>IF(details!M46="","",details!M46)</f>
        <v/>
      </c>
      <c r="O46" s="601" t="str">
        <f t="shared" si="128"/>
        <v/>
      </c>
      <c r="P46" s="596" t="str">
        <f>IF(details!N46="","",details!N46)</f>
        <v/>
      </c>
      <c r="Q46" s="603" t="str">
        <f t="shared" si="129"/>
        <v/>
      </c>
      <c r="R46" s="599">
        <f t="shared" si="130"/>
        <v>0</v>
      </c>
      <c r="S46" s="599">
        <f t="shared" si="131"/>
        <v>0</v>
      </c>
      <c r="T46" s="600" t="str">
        <f t="shared" si="132"/>
        <v/>
      </c>
      <c r="U46" s="599" t="str">
        <f t="shared" si="133"/>
        <v/>
      </c>
      <c r="V46" s="599" t="str">
        <f t="shared" si="134"/>
        <v/>
      </c>
      <c r="W46" s="599" t="str">
        <f t="shared" si="135"/>
        <v/>
      </c>
      <c r="X46" s="596" t="str">
        <f>IF(details!O46="","",details!O46)</f>
        <v/>
      </c>
      <c r="Y46" s="596" t="str">
        <f>IF(details!P46="","",details!P46)</f>
        <v/>
      </c>
      <c r="Z46" s="596" t="str">
        <f>IF(details!Q46="","",details!Q46)</f>
        <v/>
      </c>
      <c r="AA46" s="601" t="str">
        <f t="shared" si="136"/>
        <v/>
      </c>
      <c r="AB46" s="596" t="str">
        <f>IF(details!R46="","",details!R46)</f>
        <v/>
      </c>
      <c r="AC46" s="601" t="str">
        <f t="shared" si="137"/>
        <v/>
      </c>
      <c r="AD46" s="596" t="str">
        <f>IF(details!S46="","",details!S46)</f>
        <v/>
      </c>
      <c r="AE46" s="603" t="str">
        <f t="shared" si="138"/>
        <v/>
      </c>
      <c r="AF46" s="599">
        <f t="shared" si="139"/>
        <v>0</v>
      </c>
      <c r="AG46" s="599">
        <f t="shared" si="140"/>
        <v>0</v>
      </c>
      <c r="AH46" s="600" t="str">
        <f t="shared" si="141"/>
        <v/>
      </c>
      <c r="AI46" s="599" t="str">
        <f t="shared" si="142"/>
        <v/>
      </c>
      <c r="AJ46" s="599" t="str">
        <f t="shared" si="143"/>
        <v/>
      </c>
      <c r="AK46" s="599" t="str">
        <f t="shared" si="50"/>
        <v/>
      </c>
      <c r="AL46" s="596" t="str">
        <f>IF(details!T46="","",details!T46)</f>
        <v/>
      </c>
      <c r="AM46" s="596" t="str">
        <f>IF(details!U46="","",details!U46)</f>
        <v/>
      </c>
      <c r="AN46" s="596" t="str">
        <f>IF(details!V46="","",details!V46)</f>
        <v/>
      </c>
      <c r="AO46" s="596" t="str">
        <f>IF(details!W46="","",details!W46)</f>
        <v/>
      </c>
      <c r="AP46" s="601" t="str">
        <f t="shared" si="144"/>
        <v/>
      </c>
      <c r="AQ46" s="596" t="str">
        <f>IF(details!X46="","",details!X46)</f>
        <v/>
      </c>
      <c r="AR46" s="596" t="str">
        <f>IF(details!Y46="","",details!Y46)</f>
        <v/>
      </c>
      <c r="AS46" s="601" t="str">
        <f t="shared" si="145"/>
        <v/>
      </c>
      <c r="AT46" s="601" t="str">
        <f t="shared" si="146"/>
        <v/>
      </c>
      <c r="AU46" s="601" t="str">
        <f t="shared" si="147"/>
        <v/>
      </c>
      <c r="AV46" s="596" t="str">
        <f>IF(details!Z46="","",details!Z46)</f>
        <v/>
      </c>
      <c r="AW46" s="596" t="str">
        <f>IF(details!AA46="","",details!AA46)</f>
        <v/>
      </c>
      <c r="AX46" s="601" t="str">
        <f t="shared" si="148"/>
        <v/>
      </c>
      <c r="AY46" s="601" t="str">
        <f t="shared" si="149"/>
        <v/>
      </c>
      <c r="AZ46" s="601" t="str">
        <f t="shared" si="150"/>
        <v/>
      </c>
      <c r="BA46" s="597" t="str">
        <f t="shared" si="151"/>
        <v/>
      </c>
      <c r="BB46" s="599">
        <f t="shared" si="152"/>
        <v>0</v>
      </c>
      <c r="BC46" s="600">
        <f t="shared" si="153"/>
        <v>0</v>
      </c>
      <c r="BD46" s="600" t="str">
        <f t="shared" si="154"/>
        <v/>
      </c>
      <c r="BE46" s="600" t="str">
        <f t="shared" si="155"/>
        <v/>
      </c>
      <c r="BF46" s="600" t="str">
        <f t="shared" si="156"/>
        <v/>
      </c>
      <c r="BG46" s="599" t="str">
        <f t="shared" si="157"/>
        <v/>
      </c>
      <c r="BH46" s="600" t="str">
        <f t="shared" si="158"/>
        <v/>
      </c>
      <c r="BI46" s="599" t="str">
        <f t="shared" si="159"/>
        <v/>
      </c>
      <c r="BJ46" s="596" t="str">
        <f>IF(details!AB46="","",details!AB46)</f>
        <v/>
      </c>
      <c r="BK46" s="596" t="str">
        <f>IF(details!AC46="","",details!AC46)</f>
        <v/>
      </c>
      <c r="BL46" s="596" t="str">
        <f>IF(details!AD46="","",details!AD46)</f>
        <v/>
      </c>
      <c r="BM46" s="596" t="str">
        <f>IF(details!AE46="","",details!AE46)</f>
        <v/>
      </c>
      <c r="BN46" s="601" t="str">
        <f t="shared" si="160"/>
        <v/>
      </c>
      <c r="BO46" s="596" t="str">
        <f>IF(details!AF46="","",details!AF46)</f>
        <v/>
      </c>
      <c r="BP46" s="596" t="str">
        <f>IF(details!AG46="","",details!AG46)</f>
        <v/>
      </c>
      <c r="BQ46" s="601" t="str">
        <f t="shared" si="161"/>
        <v/>
      </c>
      <c r="BR46" s="601" t="str">
        <f t="shared" si="162"/>
        <v/>
      </c>
      <c r="BS46" s="601" t="str">
        <f t="shared" si="163"/>
        <v/>
      </c>
      <c r="BT46" s="596" t="str">
        <f>IF(details!AH46="","",details!AH46)</f>
        <v/>
      </c>
      <c r="BU46" s="596" t="str">
        <f>IF(details!AI46="","",details!AI46)</f>
        <v/>
      </c>
      <c r="BV46" s="601" t="str">
        <f t="shared" si="164"/>
        <v/>
      </c>
      <c r="BW46" s="601" t="str">
        <f t="shared" si="165"/>
        <v/>
      </c>
      <c r="BX46" s="601" t="str">
        <f t="shared" si="166"/>
        <v/>
      </c>
      <c r="BY46" s="597" t="str">
        <f t="shared" si="167"/>
        <v/>
      </c>
      <c r="BZ46" s="599">
        <f t="shared" si="168"/>
        <v>0</v>
      </c>
      <c r="CA46" s="600">
        <f t="shared" si="169"/>
        <v>0</v>
      </c>
      <c r="CB46" s="600" t="str">
        <f t="shared" si="170"/>
        <v/>
      </c>
      <c r="CC46" s="600" t="str">
        <f t="shared" si="171"/>
        <v/>
      </c>
      <c r="CD46" s="600" t="str">
        <f t="shared" si="172"/>
        <v/>
      </c>
      <c r="CE46" s="599" t="str">
        <f t="shared" si="173"/>
        <v/>
      </c>
      <c r="CF46" s="600" t="str">
        <f t="shared" si="174"/>
        <v/>
      </c>
      <c r="CG46" s="599" t="str">
        <f t="shared" si="175"/>
        <v/>
      </c>
      <c r="CH46" s="596" t="str">
        <f>IF(details!AJ46="","",details!AJ46)</f>
        <v/>
      </c>
      <c r="CI46" s="596" t="str">
        <f>IF(details!AK46="","",details!AK46)</f>
        <v/>
      </c>
      <c r="CJ46" s="596" t="str">
        <f>IF(details!AL46="","",details!AL46)</f>
        <v/>
      </c>
      <c r="CK46" s="596" t="str">
        <f>IF(details!AM46="","",details!AM46)</f>
        <v/>
      </c>
      <c r="CL46" s="601" t="str">
        <f t="shared" si="176"/>
        <v/>
      </c>
      <c r="CM46" s="596" t="str">
        <f>IF(details!AN46="","",details!AN46)</f>
        <v/>
      </c>
      <c r="CN46" s="596" t="str">
        <f>IF(details!AO46="","",details!AO46)</f>
        <v/>
      </c>
      <c r="CO46" s="601" t="str">
        <f t="shared" si="177"/>
        <v/>
      </c>
      <c r="CP46" s="601" t="str">
        <f t="shared" si="178"/>
        <v/>
      </c>
      <c r="CQ46" s="601" t="str">
        <f t="shared" si="179"/>
        <v/>
      </c>
      <c r="CR46" s="596" t="str">
        <f>IF(details!AP46="","",details!AP46)</f>
        <v/>
      </c>
      <c r="CS46" s="596" t="str">
        <f>IF(details!AQ46="","",details!AQ46)</f>
        <v/>
      </c>
      <c r="CT46" s="601" t="str">
        <f t="shared" si="180"/>
        <v/>
      </c>
      <c r="CU46" s="601" t="str">
        <f t="shared" si="181"/>
        <v/>
      </c>
      <c r="CV46" s="601" t="str">
        <f t="shared" si="182"/>
        <v/>
      </c>
      <c r="CW46" s="597" t="str">
        <f t="shared" si="183"/>
        <v/>
      </c>
      <c r="CX46" s="599">
        <f t="shared" si="184"/>
        <v>0</v>
      </c>
      <c r="CY46" s="600">
        <f t="shared" si="185"/>
        <v>0</v>
      </c>
      <c r="CZ46" s="600" t="str">
        <f t="shared" si="186"/>
        <v/>
      </c>
      <c r="DA46" s="600" t="str">
        <f t="shared" si="187"/>
        <v/>
      </c>
      <c r="DB46" s="600" t="str">
        <f t="shared" si="188"/>
        <v/>
      </c>
      <c r="DC46" s="599" t="str">
        <f t="shared" si="189"/>
        <v/>
      </c>
      <c r="DD46" s="600" t="str">
        <f t="shared" si="190"/>
        <v/>
      </c>
      <c r="DE46" s="599" t="str">
        <f t="shared" si="191"/>
        <v/>
      </c>
      <c r="DF46" s="600">
        <f t="shared" si="192"/>
        <v>0</v>
      </c>
      <c r="DG46" s="596" t="str">
        <f>IF(details!AR46="","",details!AR46)</f>
        <v/>
      </c>
      <c r="DH46" s="596" t="str">
        <f>IF(details!AS46="","",details!AS46)</f>
        <v/>
      </c>
      <c r="DI46" s="596" t="str">
        <f>IF(details!AT46="","",details!AT46)</f>
        <v/>
      </c>
      <c r="DJ46" s="601" t="str">
        <f t="shared" si="193"/>
        <v/>
      </c>
      <c r="DK46" s="596" t="str">
        <f>IF(details!AU46="","",details!AU46)</f>
        <v/>
      </c>
      <c r="DL46" s="601" t="str">
        <f t="shared" si="194"/>
        <v/>
      </c>
      <c r="DM46" s="596" t="str">
        <f>IF(details!AV46="","",details!AV46)</f>
        <v/>
      </c>
      <c r="DN46" s="603" t="str">
        <f t="shared" si="195"/>
        <v/>
      </c>
      <c r="DO46" s="599">
        <f t="shared" si="196"/>
        <v>0</v>
      </c>
      <c r="DP46" s="599">
        <f t="shared" si="197"/>
        <v>0</v>
      </c>
      <c r="DQ46" s="600" t="str">
        <f t="shared" si="198"/>
        <v/>
      </c>
      <c r="DR46" s="599" t="str">
        <f t="shared" si="199"/>
        <v/>
      </c>
      <c r="DS46" s="599" t="str">
        <f t="shared" si="237"/>
        <v/>
      </c>
      <c r="DT46" s="596" t="str">
        <f>IF(details!AW46="","",details!AW46)</f>
        <v/>
      </c>
      <c r="DU46" s="596" t="str">
        <f>IF(details!AX46="","",details!AX46)</f>
        <v/>
      </c>
      <c r="DV46" s="596" t="str">
        <f>IF(details!AY46="","",details!AY46)</f>
        <v/>
      </c>
      <c r="DW46" s="603" t="str">
        <f t="shared" si="200"/>
        <v/>
      </c>
      <c r="DX46" s="599">
        <f t="shared" si="201"/>
        <v>0</v>
      </c>
      <c r="DY46" s="599">
        <f t="shared" si="202"/>
        <v>0</v>
      </c>
      <c r="DZ46" s="600" t="str">
        <f t="shared" si="203"/>
        <v/>
      </c>
      <c r="EA46" s="599" t="str">
        <f t="shared" si="204"/>
        <v/>
      </c>
      <c r="EB46" s="599" t="str">
        <f t="shared" si="238"/>
        <v/>
      </c>
      <c r="EC46" s="599" t="str">
        <f t="shared" si="205"/>
        <v/>
      </c>
      <c r="ED46" s="599" t="str">
        <f t="shared" si="206"/>
        <v/>
      </c>
      <c r="EE46" s="599" t="str">
        <f t="shared" si="207"/>
        <v/>
      </c>
      <c r="EF46" s="599" t="str">
        <f t="shared" si="208"/>
        <v/>
      </c>
      <c r="EG46" s="599" t="str">
        <f t="shared" si="209"/>
        <v/>
      </c>
      <c r="EH46" s="599">
        <f t="shared" si="210"/>
        <v>0</v>
      </c>
      <c r="EI46" s="599">
        <f t="shared" si="211"/>
        <v>0</v>
      </c>
      <c r="EJ46" s="599">
        <f t="shared" si="212"/>
        <v>0</v>
      </c>
      <c r="EK46" s="599">
        <f t="shared" si="213"/>
        <v>0</v>
      </c>
      <c r="EL46" s="599">
        <f t="shared" si="214"/>
        <v>0</v>
      </c>
      <c r="EM46" s="599" t="str">
        <f t="shared" si="215"/>
        <v/>
      </c>
      <c r="EN46" s="599" t="str">
        <f t="shared" si="239"/>
        <v/>
      </c>
      <c r="EO46" s="606" t="str">
        <f>IF(details!CF46="","",details!CF46)</f>
        <v/>
      </c>
      <c r="EP46" s="607" t="str">
        <f>IF(details!CG46="","",details!CG46)</f>
        <v/>
      </c>
      <c r="EQ46" s="606" t="str">
        <f>IF(details!CJ46="","",details!CJ46)</f>
        <v/>
      </c>
      <c r="ER46" s="607" t="str">
        <f>IF(details!CK46="","",details!CK46)</f>
        <v/>
      </c>
      <c r="ES46" s="606" t="str">
        <f>IF(details!CN46="","",details!CN46)</f>
        <v/>
      </c>
      <c r="ET46" s="607" t="str">
        <f>IF(details!CO46="","",details!CO46)</f>
        <v/>
      </c>
      <c r="EU46" s="606" t="str">
        <f>IF(details!CR46="","",details!CR46)</f>
        <v/>
      </c>
      <c r="EV46" s="607" t="str">
        <f>IF(details!CS46="","",details!CS46)</f>
        <v/>
      </c>
      <c r="EW46" s="606" t="str">
        <f>IF(details!CV46="","",details!CV46)</f>
        <v/>
      </c>
      <c r="EX46" s="607" t="str">
        <f>IF(details!CW46="","",details!CW46)</f>
        <v/>
      </c>
      <c r="EY46" s="611" t="str">
        <f t="shared" si="216"/>
        <v/>
      </c>
      <c r="EZ46" s="596" t="str">
        <f t="shared" si="217"/>
        <v/>
      </c>
      <c r="FA46" s="596" t="str">
        <f t="shared" si="218"/>
        <v/>
      </c>
      <c r="FB46" s="612" t="str">
        <f t="shared" si="240"/>
        <v/>
      </c>
      <c r="FC46" s="596" t="str">
        <f t="shared" si="219"/>
        <v/>
      </c>
      <c r="FD46" s="613" t="str">
        <f t="shared" si="220"/>
        <v/>
      </c>
      <c r="FE46" s="612" t="str">
        <f t="shared" si="241"/>
        <v/>
      </c>
      <c r="FF46" s="614" t="str">
        <f t="shared" si="221"/>
        <v/>
      </c>
      <c r="FG46" s="596" t="str">
        <f t="shared" si="242"/>
        <v/>
      </c>
      <c r="FH46" s="596" t="str">
        <f t="shared" si="243"/>
        <v/>
      </c>
      <c r="FI46" s="596" t="str">
        <f t="shared" si="244"/>
        <v/>
      </c>
      <c r="FJ46" s="596" t="str">
        <f t="shared" si="245"/>
        <v/>
      </c>
      <c r="FK46" s="596" t="str">
        <f t="shared" si="222"/>
        <v/>
      </c>
      <c r="FL46" s="615" t="str">
        <f t="shared" si="246"/>
        <v/>
      </c>
      <c r="FM46" s="614" t="str">
        <f t="shared" si="223"/>
        <v/>
      </c>
      <c r="FN46" s="596" t="str">
        <f t="shared" si="247"/>
        <v/>
      </c>
      <c r="FO46" s="596" t="str">
        <f t="shared" si="248"/>
        <v/>
      </c>
      <c r="FP46" s="596" t="str">
        <f t="shared" si="249"/>
        <v/>
      </c>
      <c r="FQ46" s="596" t="str">
        <f t="shared" si="250"/>
        <v/>
      </c>
      <c r="FR46" s="596" t="str">
        <f t="shared" si="224"/>
        <v/>
      </c>
      <c r="FS46" s="615" t="str">
        <f t="shared" si="251"/>
        <v/>
      </c>
      <c r="FT46" s="614" t="str">
        <f t="shared" si="225"/>
        <v/>
      </c>
      <c r="FU46" s="596" t="str">
        <f t="shared" si="252"/>
        <v/>
      </c>
      <c r="FV46" s="596" t="str">
        <f t="shared" si="253"/>
        <v/>
      </c>
      <c r="FW46" s="596" t="str">
        <f t="shared" si="254"/>
        <v/>
      </c>
      <c r="FX46" s="596" t="str">
        <f t="shared" si="255"/>
        <v/>
      </c>
      <c r="FY46" s="596" t="str">
        <f t="shared" si="226"/>
        <v/>
      </c>
      <c r="FZ46" s="615" t="str">
        <f t="shared" si="256"/>
        <v/>
      </c>
      <c r="GA46" s="596" t="str">
        <f t="shared" si="227"/>
        <v/>
      </c>
      <c r="GB46" s="596" t="str">
        <f t="shared" si="228"/>
        <v/>
      </c>
      <c r="GC46" s="177" t="str">
        <f t="shared" si="229"/>
        <v xml:space="preserve">    </v>
      </c>
      <c r="GD46" s="177" t="str">
        <f t="shared" si="230"/>
        <v xml:space="preserve">    </v>
      </c>
      <c r="GE46" s="177" t="str">
        <f t="shared" si="231"/>
        <v xml:space="preserve">    </v>
      </c>
      <c r="GF46" s="177" t="str">
        <f t="shared" si="232"/>
        <v xml:space="preserve">        </v>
      </c>
      <c r="GG46" s="177" t="str">
        <f t="shared" si="257"/>
        <v xml:space="preserve">    </v>
      </c>
      <c r="GH46" s="177" t="str">
        <f t="shared" si="258"/>
        <v/>
      </c>
      <c r="GI46" s="39" t="str">
        <f t="shared" si="259"/>
        <v/>
      </c>
      <c r="GJ46" s="41" t="str">
        <f t="shared" si="260"/>
        <v/>
      </c>
      <c r="GK46" s="188" t="str">
        <f t="shared" si="261"/>
        <v/>
      </c>
      <c r="GL46" s="165" t="str">
        <f t="shared" si="262"/>
        <v/>
      </c>
      <c r="GM46" s="434" t="str">
        <f t="shared" si="234"/>
        <v/>
      </c>
      <c r="GN46" s="177" t="str">
        <f>IF(OR(GH46="iwjd",GH46="iqu% ijh{kk"),'result subject-wise'!AR46,GH46)</f>
        <v/>
      </c>
      <c r="GO46" s="346" t="str">
        <f t="shared" si="263"/>
        <v/>
      </c>
      <c r="GP46" s="172" t="str">
        <f t="shared" si="264"/>
        <v/>
      </c>
      <c r="GQ46" s="620" t="str">
        <f t="shared" si="235"/>
        <v/>
      </c>
      <c r="GR46" s="189"/>
      <c r="GS46" s="344"/>
      <c r="GT46" s="351" t="str">
        <f>'full report'!V1043</f>
        <v/>
      </c>
      <c r="GU46" s="164"/>
      <c r="HK46" s="88"/>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row>
    <row r="47" spans="1:16378" s="5" customFormat="1" ht="13" customHeight="1">
      <c r="A47" s="595">
        <f>IF(details!A47="","",details!A47)</f>
        <v>40</v>
      </c>
      <c r="B47" s="596" t="str">
        <f>IF(details!B47="","",details!B47)</f>
        <v/>
      </c>
      <c r="C47" s="596" t="str">
        <f>IF(details!C47="","",details!C47)</f>
        <v/>
      </c>
      <c r="D47" s="597" t="str">
        <f>IF(details!D47="","",details!D47)</f>
        <v/>
      </c>
      <c r="E47" s="596" t="str">
        <f>IF(details!E47="","",details!E47)</f>
        <v/>
      </c>
      <c r="F47" s="598" t="str">
        <f>IF(details!F47="","",details!F47)</f>
        <v/>
      </c>
      <c r="G47" s="302" t="str">
        <f>IF(details!G47="","",details!G47)</f>
        <v/>
      </c>
      <c r="H47" s="302" t="str">
        <f>IF(details!H47="","",details!H47)</f>
        <v/>
      </c>
      <c r="I47" s="302" t="str">
        <f>IF(details!I47="","",details!I47)</f>
        <v/>
      </c>
      <c r="J47" s="596" t="str">
        <f>IF(details!J47="","",details!J47)</f>
        <v/>
      </c>
      <c r="K47" s="596" t="str">
        <f>IF(details!K47="","",details!K47)</f>
        <v/>
      </c>
      <c r="L47" s="596" t="str">
        <f>IF(details!L47="","",details!L47)</f>
        <v/>
      </c>
      <c r="M47" s="601" t="str">
        <f t="shared" si="127"/>
        <v/>
      </c>
      <c r="N47" s="596" t="str">
        <f>IF(details!M47="","",details!M47)</f>
        <v/>
      </c>
      <c r="O47" s="601" t="str">
        <f t="shared" si="128"/>
        <v/>
      </c>
      <c r="P47" s="596" t="str">
        <f>IF(details!N47="","",details!N47)</f>
        <v/>
      </c>
      <c r="Q47" s="603" t="str">
        <f t="shared" si="129"/>
        <v/>
      </c>
      <c r="R47" s="599">
        <f t="shared" si="130"/>
        <v>0</v>
      </c>
      <c r="S47" s="599">
        <f t="shared" si="131"/>
        <v>0</v>
      </c>
      <c r="T47" s="600" t="str">
        <f t="shared" si="132"/>
        <v/>
      </c>
      <c r="U47" s="599" t="str">
        <f t="shared" si="133"/>
        <v/>
      </c>
      <c r="V47" s="599" t="str">
        <f t="shared" si="134"/>
        <v/>
      </c>
      <c r="W47" s="599" t="str">
        <f t="shared" si="135"/>
        <v/>
      </c>
      <c r="X47" s="596" t="str">
        <f>IF(details!O47="","",details!O47)</f>
        <v/>
      </c>
      <c r="Y47" s="596" t="str">
        <f>IF(details!P47="","",details!P47)</f>
        <v/>
      </c>
      <c r="Z47" s="596" t="str">
        <f>IF(details!Q47="","",details!Q47)</f>
        <v/>
      </c>
      <c r="AA47" s="601" t="str">
        <f t="shared" si="136"/>
        <v/>
      </c>
      <c r="AB47" s="596" t="str">
        <f>IF(details!R47="","",details!R47)</f>
        <v/>
      </c>
      <c r="AC47" s="601" t="str">
        <f t="shared" si="137"/>
        <v/>
      </c>
      <c r="AD47" s="596" t="str">
        <f>IF(details!S47="","",details!S47)</f>
        <v/>
      </c>
      <c r="AE47" s="603" t="str">
        <f t="shared" si="138"/>
        <v/>
      </c>
      <c r="AF47" s="599">
        <f t="shared" si="139"/>
        <v>0</v>
      </c>
      <c r="AG47" s="599">
        <f t="shared" si="140"/>
        <v>0</v>
      </c>
      <c r="AH47" s="600" t="str">
        <f t="shared" si="141"/>
        <v/>
      </c>
      <c r="AI47" s="599" t="str">
        <f t="shared" si="142"/>
        <v/>
      </c>
      <c r="AJ47" s="599" t="str">
        <f t="shared" si="143"/>
        <v/>
      </c>
      <c r="AK47" s="599" t="str">
        <f t="shared" si="50"/>
        <v/>
      </c>
      <c r="AL47" s="596" t="str">
        <f>IF(details!T47="","",details!T47)</f>
        <v/>
      </c>
      <c r="AM47" s="596" t="str">
        <f>IF(details!U47="","",details!U47)</f>
        <v/>
      </c>
      <c r="AN47" s="596" t="str">
        <f>IF(details!V47="","",details!V47)</f>
        <v/>
      </c>
      <c r="AO47" s="596" t="str">
        <f>IF(details!W47="","",details!W47)</f>
        <v/>
      </c>
      <c r="AP47" s="601" t="str">
        <f t="shared" si="144"/>
        <v/>
      </c>
      <c r="AQ47" s="596" t="str">
        <f>IF(details!X47="","",details!X47)</f>
        <v/>
      </c>
      <c r="AR47" s="596" t="str">
        <f>IF(details!Y47="","",details!Y47)</f>
        <v/>
      </c>
      <c r="AS47" s="601" t="str">
        <f t="shared" si="145"/>
        <v/>
      </c>
      <c r="AT47" s="601" t="str">
        <f t="shared" si="146"/>
        <v/>
      </c>
      <c r="AU47" s="601" t="str">
        <f t="shared" si="147"/>
        <v/>
      </c>
      <c r="AV47" s="596" t="str">
        <f>IF(details!Z47="","",details!Z47)</f>
        <v/>
      </c>
      <c r="AW47" s="596" t="str">
        <f>IF(details!AA47="","",details!AA47)</f>
        <v/>
      </c>
      <c r="AX47" s="601" t="str">
        <f t="shared" si="148"/>
        <v/>
      </c>
      <c r="AY47" s="601" t="str">
        <f t="shared" si="149"/>
        <v/>
      </c>
      <c r="AZ47" s="601" t="str">
        <f t="shared" si="150"/>
        <v/>
      </c>
      <c r="BA47" s="597" t="str">
        <f t="shared" si="151"/>
        <v/>
      </c>
      <c r="BB47" s="599">
        <f t="shared" si="152"/>
        <v>0</v>
      </c>
      <c r="BC47" s="600">
        <f t="shared" si="153"/>
        <v>0</v>
      </c>
      <c r="BD47" s="600" t="str">
        <f t="shared" si="154"/>
        <v/>
      </c>
      <c r="BE47" s="600" t="str">
        <f t="shared" si="155"/>
        <v/>
      </c>
      <c r="BF47" s="600" t="str">
        <f t="shared" si="156"/>
        <v/>
      </c>
      <c r="BG47" s="599" t="str">
        <f t="shared" si="157"/>
        <v/>
      </c>
      <c r="BH47" s="600" t="str">
        <f t="shared" si="158"/>
        <v/>
      </c>
      <c r="BI47" s="599" t="str">
        <f t="shared" si="159"/>
        <v/>
      </c>
      <c r="BJ47" s="596" t="str">
        <f>IF(details!AB47="","",details!AB47)</f>
        <v/>
      </c>
      <c r="BK47" s="596" t="str">
        <f>IF(details!AC47="","",details!AC47)</f>
        <v/>
      </c>
      <c r="BL47" s="596" t="str">
        <f>IF(details!AD47="","",details!AD47)</f>
        <v/>
      </c>
      <c r="BM47" s="596" t="str">
        <f>IF(details!AE47="","",details!AE47)</f>
        <v/>
      </c>
      <c r="BN47" s="601" t="str">
        <f t="shared" si="160"/>
        <v/>
      </c>
      <c r="BO47" s="596" t="str">
        <f>IF(details!AF47="","",details!AF47)</f>
        <v/>
      </c>
      <c r="BP47" s="596" t="str">
        <f>IF(details!AG47="","",details!AG47)</f>
        <v/>
      </c>
      <c r="BQ47" s="601" t="str">
        <f t="shared" si="161"/>
        <v/>
      </c>
      <c r="BR47" s="601" t="str">
        <f t="shared" si="162"/>
        <v/>
      </c>
      <c r="BS47" s="601" t="str">
        <f t="shared" si="163"/>
        <v/>
      </c>
      <c r="BT47" s="596" t="str">
        <f>IF(details!AH47="","",details!AH47)</f>
        <v/>
      </c>
      <c r="BU47" s="596" t="str">
        <f>IF(details!AI47="","",details!AI47)</f>
        <v/>
      </c>
      <c r="BV47" s="601" t="str">
        <f t="shared" si="164"/>
        <v/>
      </c>
      <c r="BW47" s="601" t="str">
        <f t="shared" si="165"/>
        <v/>
      </c>
      <c r="BX47" s="601" t="str">
        <f t="shared" si="166"/>
        <v/>
      </c>
      <c r="BY47" s="597" t="str">
        <f t="shared" si="167"/>
        <v/>
      </c>
      <c r="BZ47" s="599">
        <f t="shared" si="168"/>
        <v>0</v>
      </c>
      <c r="CA47" s="600">
        <f t="shared" si="169"/>
        <v>0</v>
      </c>
      <c r="CB47" s="600" t="str">
        <f t="shared" si="170"/>
        <v/>
      </c>
      <c r="CC47" s="600" t="str">
        <f t="shared" si="171"/>
        <v/>
      </c>
      <c r="CD47" s="600" t="str">
        <f t="shared" si="172"/>
        <v/>
      </c>
      <c r="CE47" s="599" t="str">
        <f t="shared" si="173"/>
        <v/>
      </c>
      <c r="CF47" s="600" t="str">
        <f t="shared" si="174"/>
        <v/>
      </c>
      <c r="CG47" s="599" t="str">
        <f t="shared" si="175"/>
        <v/>
      </c>
      <c r="CH47" s="596" t="str">
        <f>IF(details!AJ47="","",details!AJ47)</f>
        <v/>
      </c>
      <c r="CI47" s="596" t="str">
        <f>IF(details!AK47="","",details!AK47)</f>
        <v/>
      </c>
      <c r="CJ47" s="596" t="str">
        <f>IF(details!AL47="","",details!AL47)</f>
        <v/>
      </c>
      <c r="CK47" s="596" t="str">
        <f>IF(details!AM47="","",details!AM47)</f>
        <v/>
      </c>
      <c r="CL47" s="601" t="str">
        <f t="shared" si="176"/>
        <v/>
      </c>
      <c r="CM47" s="596" t="str">
        <f>IF(details!AN47="","",details!AN47)</f>
        <v/>
      </c>
      <c r="CN47" s="596" t="str">
        <f>IF(details!AO47="","",details!AO47)</f>
        <v/>
      </c>
      <c r="CO47" s="601" t="str">
        <f t="shared" si="177"/>
        <v/>
      </c>
      <c r="CP47" s="601" t="str">
        <f t="shared" si="178"/>
        <v/>
      </c>
      <c r="CQ47" s="601" t="str">
        <f t="shared" si="179"/>
        <v/>
      </c>
      <c r="CR47" s="596" t="str">
        <f>IF(details!AP47="","",details!AP47)</f>
        <v/>
      </c>
      <c r="CS47" s="596" t="str">
        <f>IF(details!AQ47="","",details!AQ47)</f>
        <v/>
      </c>
      <c r="CT47" s="601" t="str">
        <f t="shared" si="180"/>
        <v/>
      </c>
      <c r="CU47" s="601" t="str">
        <f t="shared" si="181"/>
        <v/>
      </c>
      <c r="CV47" s="601" t="str">
        <f t="shared" si="182"/>
        <v/>
      </c>
      <c r="CW47" s="597" t="str">
        <f t="shared" si="183"/>
        <v/>
      </c>
      <c r="CX47" s="599">
        <f t="shared" si="184"/>
        <v>0</v>
      </c>
      <c r="CY47" s="600">
        <f t="shared" si="185"/>
        <v>0</v>
      </c>
      <c r="CZ47" s="600" t="str">
        <f t="shared" si="186"/>
        <v/>
      </c>
      <c r="DA47" s="600" t="str">
        <f t="shared" si="187"/>
        <v/>
      </c>
      <c r="DB47" s="600" t="str">
        <f t="shared" si="188"/>
        <v/>
      </c>
      <c r="DC47" s="599" t="str">
        <f t="shared" si="189"/>
        <v/>
      </c>
      <c r="DD47" s="600" t="str">
        <f t="shared" si="190"/>
        <v/>
      </c>
      <c r="DE47" s="599" t="str">
        <f t="shared" si="191"/>
        <v/>
      </c>
      <c r="DF47" s="600">
        <f t="shared" si="192"/>
        <v>0</v>
      </c>
      <c r="DG47" s="596" t="str">
        <f>IF(details!AR47="","",details!AR47)</f>
        <v/>
      </c>
      <c r="DH47" s="596" t="str">
        <f>IF(details!AS47="","",details!AS47)</f>
        <v/>
      </c>
      <c r="DI47" s="596" t="str">
        <f>IF(details!AT47="","",details!AT47)</f>
        <v/>
      </c>
      <c r="DJ47" s="601" t="str">
        <f t="shared" si="193"/>
        <v/>
      </c>
      <c r="DK47" s="596" t="str">
        <f>IF(details!AU47="","",details!AU47)</f>
        <v/>
      </c>
      <c r="DL47" s="601" t="str">
        <f t="shared" si="194"/>
        <v/>
      </c>
      <c r="DM47" s="596" t="str">
        <f>IF(details!AV47="","",details!AV47)</f>
        <v/>
      </c>
      <c r="DN47" s="603" t="str">
        <f t="shared" si="195"/>
        <v/>
      </c>
      <c r="DO47" s="599">
        <f t="shared" si="196"/>
        <v>0</v>
      </c>
      <c r="DP47" s="599">
        <f t="shared" si="197"/>
        <v>0</v>
      </c>
      <c r="DQ47" s="600" t="str">
        <f t="shared" si="198"/>
        <v/>
      </c>
      <c r="DR47" s="599" t="str">
        <f t="shared" si="199"/>
        <v/>
      </c>
      <c r="DS47" s="599" t="str">
        <f t="shared" si="237"/>
        <v/>
      </c>
      <c r="DT47" s="596" t="str">
        <f>IF(details!AW47="","",details!AW47)</f>
        <v/>
      </c>
      <c r="DU47" s="596" t="str">
        <f>IF(details!AX47="","",details!AX47)</f>
        <v/>
      </c>
      <c r="DV47" s="596" t="str">
        <f>IF(details!AY47="","",details!AY47)</f>
        <v/>
      </c>
      <c r="DW47" s="603" t="str">
        <f t="shared" si="200"/>
        <v/>
      </c>
      <c r="DX47" s="599">
        <f t="shared" si="201"/>
        <v>0</v>
      </c>
      <c r="DY47" s="599">
        <f t="shared" si="202"/>
        <v>0</v>
      </c>
      <c r="DZ47" s="600" t="str">
        <f t="shared" si="203"/>
        <v/>
      </c>
      <c r="EA47" s="599" t="str">
        <f t="shared" si="204"/>
        <v/>
      </c>
      <c r="EB47" s="599" t="str">
        <f t="shared" si="238"/>
        <v/>
      </c>
      <c r="EC47" s="599" t="str">
        <f t="shared" si="205"/>
        <v/>
      </c>
      <c r="ED47" s="599" t="str">
        <f t="shared" si="206"/>
        <v/>
      </c>
      <c r="EE47" s="599" t="str">
        <f t="shared" si="207"/>
        <v/>
      </c>
      <c r="EF47" s="599" t="str">
        <f t="shared" si="208"/>
        <v/>
      </c>
      <c r="EG47" s="599" t="str">
        <f t="shared" si="209"/>
        <v/>
      </c>
      <c r="EH47" s="599">
        <f t="shared" si="210"/>
        <v>0</v>
      </c>
      <c r="EI47" s="599">
        <f t="shared" si="211"/>
        <v>0</v>
      </c>
      <c r="EJ47" s="599">
        <f t="shared" si="212"/>
        <v>0</v>
      </c>
      <c r="EK47" s="599">
        <f t="shared" si="213"/>
        <v>0</v>
      </c>
      <c r="EL47" s="599">
        <f t="shared" si="214"/>
        <v>0</v>
      </c>
      <c r="EM47" s="599" t="str">
        <f t="shared" si="215"/>
        <v/>
      </c>
      <c r="EN47" s="599" t="str">
        <f t="shared" si="239"/>
        <v/>
      </c>
      <c r="EO47" s="606" t="str">
        <f>IF(details!CF47="","",details!CF47)</f>
        <v/>
      </c>
      <c r="EP47" s="607" t="str">
        <f>IF(details!CG47="","",details!CG47)</f>
        <v/>
      </c>
      <c r="EQ47" s="606" t="str">
        <f>IF(details!CJ47="","",details!CJ47)</f>
        <v/>
      </c>
      <c r="ER47" s="607" t="str">
        <f>IF(details!CK47="","",details!CK47)</f>
        <v/>
      </c>
      <c r="ES47" s="606" t="str">
        <f>IF(details!CN47="","",details!CN47)</f>
        <v/>
      </c>
      <c r="ET47" s="607" t="str">
        <f>IF(details!CO47="","",details!CO47)</f>
        <v/>
      </c>
      <c r="EU47" s="606" t="str">
        <f>IF(details!CR47="","",details!CR47)</f>
        <v/>
      </c>
      <c r="EV47" s="607" t="str">
        <f>IF(details!CS47="","",details!CS47)</f>
        <v/>
      </c>
      <c r="EW47" s="606" t="str">
        <f>IF(details!CV47="","",details!CV47)</f>
        <v/>
      </c>
      <c r="EX47" s="607" t="str">
        <f>IF(details!CW47="","",details!CW47)</f>
        <v/>
      </c>
      <c r="EY47" s="611" t="str">
        <f t="shared" si="216"/>
        <v/>
      </c>
      <c r="EZ47" s="596" t="str">
        <f t="shared" si="217"/>
        <v/>
      </c>
      <c r="FA47" s="596" t="str">
        <f t="shared" si="218"/>
        <v/>
      </c>
      <c r="FB47" s="612" t="str">
        <f t="shared" si="240"/>
        <v/>
      </c>
      <c r="FC47" s="596" t="str">
        <f t="shared" si="219"/>
        <v/>
      </c>
      <c r="FD47" s="613" t="str">
        <f t="shared" si="220"/>
        <v/>
      </c>
      <c r="FE47" s="612" t="str">
        <f t="shared" si="241"/>
        <v/>
      </c>
      <c r="FF47" s="614" t="str">
        <f t="shared" si="221"/>
        <v/>
      </c>
      <c r="FG47" s="596" t="str">
        <f t="shared" si="242"/>
        <v/>
      </c>
      <c r="FH47" s="596" t="str">
        <f t="shared" si="243"/>
        <v/>
      </c>
      <c r="FI47" s="596" t="str">
        <f t="shared" si="244"/>
        <v/>
      </c>
      <c r="FJ47" s="596" t="str">
        <f t="shared" si="245"/>
        <v/>
      </c>
      <c r="FK47" s="596" t="str">
        <f t="shared" si="222"/>
        <v/>
      </c>
      <c r="FL47" s="615" t="str">
        <f t="shared" si="246"/>
        <v/>
      </c>
      <c r="FM47" s="614" t="str">
        <f t="shared" si="223"/>
        <v/>
      </c>
      <c r="FN47" s="596" t="str">
        <f t="shared" si="247"/>
        <v/>
      </c>
      <c r="FO47" s="596" t="str">
        <f t="shared" si="248"/>
        <v/>
      </c>
      <c r="FP47" s="596" t="str">
        <f t="shared" si="249"/>
        <v/>
      </c>
      <c r="FQ47" s="596" t="str">
        <f t="shared" si="250"/>
        <v/>
      </c>
      <c r="FR47" s="596" t="str">
        <f t="shared" si="224"/>
        <v/>
      </c>
      <c r="FS47" s="615" t="str">
        <f t="shared" si="251"/>
        <v/>
      </c>
      <c r="FT47" s="614" t="str">
        <f t="shared" si="225"/>
        <v/>
      </c>
      <c r="FU47" s="596" t="str">
        <f t="shared" si="252"/>
        <v/>
      </c>
      <c r="FV47" s="596" t="str">
        <f t="shared" si="253"/>
        <v/>
      </c>
      <c r="FW47" s="596" t="str">
        <f t="shared" si="254"/>
        <v/>
      </c>
      <c r="FX47" s="596" t="str">
        <f t="shared" si="255"/>
        <v/>
      </c>
      <c r="FY47" s="596" t="str">
        <f t="shared" si="226"/>
        <v/>
      </c>
      <c r="FZ47" s="615" t="str">
        <f t="shared" si="256"/>
        <v/>
      </c>
      <c r="GA47" s="596" t="str">
        <f t="shared" si="227"/>
        <v/>
      </c>
      <c r="GB47" s="596" t="str">
        <f t="shared" si="228"/>
        <v/>
      </c>
      <c r="GC47" s="177" t="str">
        <f t="shared" si="229"/>
        <v xml:space="preserve">    </v>
      </c>
      <c r="GD47" s="177" t="str">
        <f t="shared" si="230"/>
        <v xml:space="preserve">    </v>
      </c>
      <c r="GE47" s="177" t="str">
        <f t="shared" si="231"/>
        <v xml:space="preserve">    </v>
      </c>
      <c r="GF47" s="177" t="str">
        <f t="shared" si="232"/>
        <v xml:space="preserve">        </v>
      </c>
      <c r="GG47" s="177" t="str">
        <f t="shared" si="257"/>
        <v xml:space="preserve">    </v>
      </c>
      <c r="GH47" s="177" t="str">
        <f t="shared" si="258"/>
        <v/>
      </c>
      <c r="GI47" s="39" t="str">
        <f t="shared" si="259"/>
        <v/>
      </c>
      <c r="GJ47" s="41" t="str">
        <f t="shared" si="260"/>
        <v/>
      </c>
      <c r="GK47" s="188" t="str">
        <f t="shared" si="261"/>
        <v/>
      </c>
      <c r="GL47" s="165" t="str">
        <f t="shared" si="262"/>
        <v/>
      </c>
      <c r="GM47" s="434" t="str">
        <f t="shared" si="234"/>
        <v/>
      </c>
      <c r="GN47" s="177" t="str">
        <f>IF(OR(GH47="iwjd",GH47="iqu% ijh{kk"),'result subject-wise'!AR47,GH47)</f>
        <v/>
      </c>
      <c r="GO47" s="346" t="str">
        <f t="shared" si="263"/>
        <v/>
      </c>
      <c r="GP47" s="172" t="str">
        <f t="shared" si="264"/>
        <v/>
      </c>
      <c r="GQ47" s="620" t="str">
        <f t="shared" si="235"/>
        <v/>
      </c>
      <c r="GR47" s="189"/>
      <c r="GS47" s="344"/>
      <c r="GT47" s="351" t="str">
        <f>'full report'!V1070</f>
        <v/>
      </c>
      <c r="GU47" s="164"/>
      <c r="HK47" s="88"/>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row>
    <row r="48" spans="1:16378" s="5" customFormat="1" ht="13" customHeight="1">
      <c r="A48" s="595">
        <f>IF(details!A48="","",details!A48)</f>
        <v>41</v>
      </c>
      <c r="B48" s="596" t="str">
        <f>IF(details!B48="","",details!B48)</f>
        <v/>
      </c>
      <c r="C48" s="596" t="str">
        <f>IF(details!C48="","",details!C48)</f>
        <v/>
      </c>
      <c r="D48" s="597" t="str">
        <f>IF(details!D48="","",details!D48)</f>
        <v/>
      </c>
      <c r="E48" s="596" t="str">
        <f>IF(details!E48="","",details!E48)</f>
        <v/>
      </c>
      <c r="F48" s="598" t="str">
        <f>IF(details!F48="","",details!F48)</f>
        <v/>
      </c>
      <c r="G48" s="302" t="str">
        <f>IF(details!G48="","",details!G48)</f>
        <v/>
      </c>
      <c r="H48" s="302" t="str">
        <f>IF(details!H48="","",details!H48)</f>
        <v/>
      </c>
      <c r="I48" s="302" t="str">
        <f>IF(details!I48="","",details!I48)</f>
        <v/>
      </c>
      <c r="J48" s="596" t="str">
        <f>IF(details!J48="","",details!J48)</f>
        <v/>
      </c>
      <c r="K48" s="596" t="str">
        <f>IF(details!K48="","",details!K48)</f>
        <v/>
      </c>
      <c r="L48" s="596" t="str">
        <f>IF(details!L48="","",details!L48)</f>
        <v/>
      </c>
      <c r="M48" s="601" t="str">
        <f t="shared" si="127"/>
        <v/>
      </c>
      <c r="N48" s="596" t="str">
        <f>IF(details!M48="","",details!M48)</f>
        <v/>
      </c>
      <c r="O48" s="601" t="str">
        <f t="shared" si="128"/>
        <v/>
      </c>
      <c r="P48" s="596" t="str">
        <f>IF(details!N48="","",details!N48)</f>
        <v/>
      </c>
      <c r="Q48" s="603" t="str">
        <f t="shared" si="129"/>
        <v/>
      </c>
      <c r="R48" s="599">
        <f t="shared" si="130"/>
        <v>0</v>
      </c>
      <c r="S48" s="599">
        <f t="shared" si="131"/>
        <v>0</v>
      </c>
      <c r="T48" s="600" t="str">
        <f t="shared" si="132"/>
        <v/>
      </c>
      <c r="U48" s="599" t="str">
        <f t="shared" si="133"/>
        <v/>
      </c>
      <c r="V48" s="599" t="str">
        <f t="shared" si="134"/>
        <v/>
      </c>
      <c r="W48" s="599" t="str">
        <f t="shared" si="135"/>
        <v/>
      </c>
      <c r="X48" s="596" t="str">
        <f>IF(details!O48="","",details!O48)</f>
        <v/>
      </c>
      <c r="Y48" s="596" t="str">
        <f>IF(details!P48="","",details!P48)</f>
        <v/>
      </c>
      <c r="Z48" s="596" t="str">
        <f>IF(details!Q48="","",details!Q48)</f>
        <v/>
      </c>
      <c r="AA48" s="601" t="str">
        <f t="shared" si="136"/>
        <v/>
      </c>
      <c r="AB48" s="596" t="str">
        <f>IF(details!R48="","",details!R48)</f>
        <v/>
      </c>
      <c r="AC48" s="601" t="str">
        <f t="shared" si="137"/>
        <v/>
      </c>
      <c r="AD48" s="596" t="str">
        <f>IF(details!S48="","",details!S48)</f>
        <v/>
      </c>
      <c r="AE48" s="603" t="str">
        <f t="shared" si="138"/>
        <v/>
      </c>
      <c r="AF48" s="599">
        <f t="shared" si="139"/>
        <v>0</v>
      </c>
      <c r="AG48" s="599">
        <f t="shared" si="140"/>
        <v>0</v>
      </c>
      <c r="AH48" s="600" t="str">
        <f t="shared" si="141"/>
        <v/>
      </c>
      <c r="AI48" s="599" t="str">
        <f t="shared" si="142"/>
        <v/>
      </c>
      <c r="AJ48" s="599" t="str">
        <f t="shared" si="143"/>
        <v/>
      </c>
      <c r="AK48" s="599" t="str">
        <f t="shared" si="50"/>
        <v/>
      </c>
      <c r="AL48" s="596" t="str">
        <f>IF(details!T48="","",details!T48)</f>
        <v/>
      </c>
      <c r="AM48" s="596" t="str">
        <f>IF(details!U48="","",details!U48)</f>
        <v/>
      </c>
      <c r="AN48" s="596" t="str">
        <f>IF(details!V48="","",details!V48)</f>
        <v/>
      </c>
      <c r="AO48" s="596" t="str">
        <f>IF(details!W48="","",details!W48)</f>
        <v/>
      </c>
      <c r="AP48" s="601" t="str">
        <f t="shared" si="144"/>
        <v/>
      </c>
      <c r="AQ48" s="596" t="str">
        <f>IF(details!X48="","",details!X48)</f>
        <v/>
      </c>
      <c r="AR48" s="596" t="str">
        <f>IF(details!Y48="","",details!Y48)</f>
        <v/>
      </c>
      <c r="AS48" s="601" t="str">
        <f t="shared" si="145"/>
        <v/>
      </c>
      <c r="AT48" s="601" t="str">
        <f t="shared" si="146"/>
        <v/>
      </c>
      <c r="AU48" s="601" t="str">
        <f t="shared" si="147"/>
        <v/>
      </c>
      <c r="AV48" s="596" t="str">
        <f>IF(details!Z48="","",details!Z48)</f>
        <v/>
      </c>
      <c r="AW48" s="596" t="str">
        <f>IF(details!AA48="","",details!AA48)</f>
        <v/>
      </c>
      <c r="AX48" s="601" t="str">
        <f t="shared" si="148"/>
        <v/>
      </c>
      <c r="AY48" s="601" t="str">
        <f t="shared" si="149"/>
        <v/>
      </c>
      <c r="AZ48" s="601" t="str">
        <f t="shared" si="150"/>
        <v/>
      </c>
      <c r="BA48" s="597" t="str">
        <f t="shared" si="151"/>
        <v/>
      </c>
      <c r="BB48" s="599">
        <f t="shared" si="152"/>
        <v>0</v>
      </c>
      <c r="BC48" s="600">
        <f t="shared" si="153"/>
        <v>0</v>
      </c>
      <c r="BD48" s="600" t="str">
        <f t="shared" si="154"/>
        <v/>
      </c>
      <c r="BE48" s="600" t="str">
        <f t="shared" si="155"/>
        <v/>
      </c>
      <c r="BF48" s="600" t="str">
        <f t="shared" si="156"/>
        <v/>
      </c>
      <c r="BG48" s="599" t="str">
        <f t="shared" si="157"/>
        <v/>
      </c>
      <c r="BH48" s="600" t="str">
        <f t="shared" si="158"/>
        <v/>
      </c>
      <c r="BI48" s="599" t="str">
        <f t="shared" si="159"/>
        <v/>
      </c>
      <c r="BJ48" s="596" t="str">
        <f>IF(details!AB48="","",details!AB48)</f>
        <v/>
      </c>
      <c r="BK48" s="596" t="str">
        <f>IF(details!AC48="","",details!AC48)</f>
        <v/>
      </c>
      <c r="BL48" s="596" t="str">
        <f>IF(details!AD48="","",details!AD48)</f>
        <v/>
      </c>
      <c r="BM48" s="596" t="str">
        <f>IF(details!AE48="","",details!AE48)</f>
        <v/>
      </c>
      <c r="BN48" s="601" t="str">
        <f t="shared" si="160"/>
        <v/>
      </c>
      <c r="BO48" s="596" t="str">
        <f>IF(details!AF48="","",details!AF48)</f>
        <v/>
      </c>
      <c r="BP48" s="596" t="str">
        <f>IF(details!AG48="","",details!AG48)</f>
        <v/>
      </c>
      <c r="BQ48" s="601" t="str">
        <f t="shared" si="161"/>
        <v/>
      </c>
      <c r="BR48" s="601" t="str">
        <f t="shared" si="162"/>
        <v/>
      </c>
      <c r="BS48" s="601" t="str">
        <f t="shared" si="163"/>
        <v/>
      </c>
      <c r="BT48" s="596" t="str">
        <f>IF(details!AH48="","",details!AH48)</f>
        <v/>
      </c>
      <c r="BU48" s="596" t="str">
        <f>IF(details!AI48="","",details!AI48)</f>
        <v/>
      </c>
      <c r="BV48" s="601" t="str">
        <f t="shared" si="164"/>
        <v/>
      </c>
      <c r="BW48" s="601" t="str">
        <f t="shared" si="165"/>
        <v/>
      </c>
      <c r="BX48" s="601" t="str">
        <f t="shared" si="166"/>
        <v/>
      </c>
      <c r="BY48" s="597" t="str">
        <f t="shared" si="167"/>
        <v/>
      </c>
      <c r="BZ48" s="599">
        <f t="shared" si="168"/>
        <v>0</v>
      </c>
      <c r="CA48" s="600">
        <f t="shared" si="169"/>
        <v>0</v>
      </c>
      <c r="CB48" s="600" t="str">
        <f t="shared" si="170"/>
        <v/>
      </c>
      <c r="CC48" s="600" t="str">
        <f t="shared" si="171"/>
        <v/>
      </c>
      <c r="CD48" s="600" t="str">
        <f t="shared" si="172"/>
        <v/>
      </c>
      <c r="CE48" s="599" t="str">
        <f t="shared" si="173"/>
        <v/>
      </c>
      <c r="CF48" s="600" t="str">
        <f t="shared" si="174"/>
        <v/>
      </c>
      <c r="CG48" s="599" t="str">
        <f t="shared" si="175"/>
        <v/>
      </c>
      <c r="CH48" s="596" t="str">
        <f>IF(details!AJ48="","",details!AJ48)</f>
        <v/>
      </c>
      <c r="CI48" s="596" t="str">
        <f>IF(details!AK48="","",details!AK48)</f>
        <v/>
      </c>
      <c r="CJ48" s="596" t="str">
        <f>IF(details!AL48="","",details!AL48)</f>
        <v/>
      </c>
      <c r="CK48" s="596" t="str">
        <f>IF(details!AM48="","",details!AM48)</f>
        <v/>
      </c>
      <c r="CL48" s="601" t="str">
        <f t="shared" si="176"/>
        <v/>
      </c>
      <c r="CM48" s="596" t="str">
        <f>IF(details!AN48="","",details!AN48)</f>
        <v/>
      </c>
      <c r="CN48" s="596" t="str">
        <f>IF(details!AO48="","",details!AO48)</f>
        <v/>
      </c>
      <c r="CO48" s="601" t="str">
        <f t="shared" si="177"/>
        <v/>
      </c>
      <c r="CP48" s="601" t="str">
        <f t="shared" si="178"/>
        <v/>
      </c>
      <c r="CQ48" s="601" t="str">
        <f t="shared" si="179"/>
        <v/>
      </c>
      <c r="CR48" s="596" t="str">
        <f>IF(details!AP48="","",details!AP48)</f>
        <v/>
      </c>
      <c r="CS48" s="596" t="str">
        <f>IF(details!AQ48="","",details!AQ48)</f>
        <v/>
      </c>
      <c r="CT48" s="601" t="str">
        <f t="shared" si="180"/>
        <v/>
      </c>
      <c r="CU48" s="601" t="str">
        <f t="shared" si="181"/>
        <v/>
      </c>
      <c r="CV48" s="601" t="str">
        <f t="shared" si="182"/>
        <v/>
      </c>
      <c r="CW48" s="597" t="str">
        <f t="shared" si="183"/>
        <v/>
      </c>
      <c r="CX48" s="599">
        <f t="shared" si="184"/>
        <v>0</v>
      </c>
      <c r="CY48" s="600">
        <f t="shared" si="185"/>
        <v>0</v>
      </c>
      <c r="CZ48" s="600" t="str">
        <f t="shared" si="186"/>
        <v/>
      </c>
      <c r="DA48" s="600" t="str">
        <f t="shared" si="187"/>
        <v/>
      </c>
      <c r="DB48" s="600" t="str">
        <f t="shared" si="188"/>
        <v/>
      </c>
      <c r="DC48" s="599" t="str">
        <f t="shared" si="189"/>
        <v/>
      </c>
      <c r="DD48" s="600" t="str">
        <f t="shared" si="190"/>
        <v/>
      </c>
      <c r="DE48" s="599" t="str">
        <f t="shared" si="191"/>
        <v/>
      </c>
      <c r="DF48" s="600">
        <f t="shared" si="192"/>
        <v>0</v>
      </c>
      <c r="DG48" s="596" t="str">
        <f>IF(details!AR48="","",details!AR48)</f>
        <v/>
      </c>
      <c r="DH48" s="596" t="str">
        <f>IF(details!AS48="","",details!AS48)</f>
        <v/>
      </c>
      <c r="DI48" s="596" t="str">
        <f>IF(details!AT48="","",details!AT48)</f>
        <v/>
      </c>
      <c r="DJ48" s="601" t="str">
        <f t="shared" si="193"/>
        <v/>
      </c>
      <c r="DK48" s="596" t="str">
        <f>IF(details!AU48="","",details!AU48)</f>
        <v/>
      </c>
      <c r="DL48" s="601" t="str">
        <f t="shared" si="194"/>
        <v/>
      </c>
      <c r="DM48" s="596" t="str">
        <f>IF(details!AV48="","",details!AV48)</f>
        <v/>
      </c>
      <c r="DN48" s="603" t="str">
        <f t="shared" si="195"/>
        <v/>
      </c>
      <c r="DO48" s="599">
        <f t="shared" si="196"/>
        <v>0</v>
      </c>
      <c r="DP48" s="599">
        <f t="shared" si="197"/>
        <v>0</v>
      </c>
      <c r="DQ48" s="600" t="str">
        <f t="shared" si="198"/>
        <v/>
      </c>
      <c r="DR48" s="599" t="str">
        <f t="shared" si="199"/>
        <v/>
      </c>
      <c r="DS48" s="599" t="str">
        <f t="shared" si="237"/>
        <v/>
      </c>
      <c r="DT48" s="596" t="str">
        <f>IF(details!AW48="","",details!AW48)</f>
        <v/>
      </c>
      <c r="DU48" s="596" t="str">
        <f>IF(details!AX48="","",details!AX48)</f>
        <v/>
      </c>
      <c r="DV48" s="596" t="str">
        <f>IF(details!AY48="","",details!AY48)</f>
        <v/>
      </c>
      <c r="DW48" s="603" t="str">
        <f t="shared" si="200"/>
        <v/>
      </c>
      <c r="DX48" s="599">
        <f t="shared" si="201"/>
        <v>0</v>
      </c>
      <c r="DY48" s="599">
        <f t="shared" si="202"/>
        <v>0</v>
      </c>
      <c r="DZ48" s="600" t="str">
        <f t="shared" si="203"/>
        <v/>
      </c>
      <c r="EA48" s="599" t="str">
        <f t="shared" si="204"/>
        <v/>
      </c>
      <c r="EB48" s="599" t="str">
        <f t="shared" si="238"/>
        <v/>
      </c>
      <c r="EC48" s="599" t="str">
        <f t="shared" si="205"/>
        <v/>
      </c>
      <c r="ED48" s="599" t="str">
        <f t="shared" si="206"/>
        <v/>
      </c>
      <c r="EE48" s="599" t="str">
        <f t="shared" si="207"/>
        <v/>
      </c>
      <c r="EF48" s="599" t="str">
        <f t="shared" si="208"/>
        <v/>
      </c>
      <c r="EG48" s="599" t="str">
        <f t="shared" si="209"/>
        <v/>
      </c>
      <c r="EH48" s="599">
        <f t="shared" si="210"/>
        <v>0</v>
      </c>
      <c r="EI48" s="599">
        <f t="shared" si="211"/>
        <v>0</v>
      </c>
      <c r="EJ48" s="599">
        <f t="shared" si="212"/>
        <v>0</v>
      </c>
      <c r="EK48" s="599">
        <f t="shared" si="213"/>
        <v>0</v>
      </c>
      <c r="EL48" s="599">
        <f t="shared" si="214"/>
        <v>0</v>
      </c>
      <c r="EM48" s="599" t="str">
        <f t="shared" si="215"/>
        <v/>
      </c>
      <c r="EN48" s="599" t="str">
        <f t="shared" si="239"/>
        <v/>
      </c>
      <c r="EO48" s="606" t="str">
        <f>IF(details!CF48="","",details!CF48)</f>
        <v/>
      </c>
      <c r="EP48" s="607" t="str">
        <f>IF(details!CG48="","",details!CG48)</f>
        <v/>
      </c>
      <c r="EQ48" s="606" t="str">
        <f>IF(details!CJ48="","",details!CJ48)</f>
        <v/>
      </c>
      <c r="ER48" s="607" t="str">
        <f>IF(details!CK48="","",details!CK48)</f>
        <v/>
      </c>
      <c r="ES48" s="606" t="str">
        <f>IF(details!CN48="","",details!CN48)</f>
        <v/>
      </c>
      <c r="ET48" s="607" t="str">
        <f>IF(details!CO48="","",details!CO48)</f>
        <v/>
      </c>
      <c r="EU48" s="606" t="str">
        <f>IF(details!CR48="","",details!CR48)</f>
        <v/>
      </c>
      <c r="EV48" s="607" t="str">
        <f>IF(details!CS48="","",details!CS48)</f>
        <v/>
      </c>
      <c r="EW48" s="606" t="str">
        <f>IF(details!CV48="","",details!CV48)</f>
        <v/>
      </c>
      <c r="EX48" s="607" t="str">
        <f>IF(details!CW48="","",details!CW48)</f>
        <v/>
      </c>
      <c r="EY48" s="611" t="str">
        <f t="shared" si="216"/>
        <v/>
      </c>
      <c r="EZ48" s="596" t="str">
        <f t="shared" si="217"/>
        <v/>
      </c>
      <c r="FA48" s="596" t="str">
        <f t="shared" si="218"/>
        <v/>
      </c>
      <c r="FB48" s="612" t="str">
        <f t="shared" si="240"/>
        <v/>
      </c>
      <c r="FC48" s="596" t="str">
        <f t="shared" si="219"/>
        <v/>
      </c>
      <c r="FD48" s="613" t="str">
        <f t="shared" si="220"/>
        <v/>
      </c>
      <c r="FE48" s="612" t="str">
        <f t="shared" si="241"/>
        <v/>
      </c>
      <c r="FF48" s="614" t="str">
        <f t="shared" si="221"/>
        <v/>
      </c>
      <c r="FG48" s="596" t="str">
        <f t="shared" si="242"/>
        <v/>
      </c>
      <c r="FH48" s="596" t="str">
        <f t="shared" si="243"/>
        <v/>
      </c>
      <c r="FI48" s="596" t="str">
        <f t="shared" si="244"/>
        <v/>
      </c>
      <c r="FJ48" s="596" t="str">
        <f t="shared" si="245"/>
        <v/>
      </c>
      <c r="FK48" s="596" t="str">
        <f t="shared" si="222"/>
        <v/>
      </c>
      <c r="FL48" s="615" t="str">
        <f t="shared" si="246"/>
        <v/>
      </c>
      <c r="FM48" s="614" t="str">
        <f t="shared" si="223"/>
        <v/>
      </c>
      <c r="FN48" s="596" t="str">
        <f t="shared" si="247"/>
        <v/>
      </c>
      <c r="FO48" s="596" t="str">
        <f t="shared" si="248"/>
        <v/>
      </c>
      <c r="FP48" s="596" t="str">
        <f t="shared" si="249"/>
        <v/>
      </c>
      <c r="FQ48" s="596" t="str">
        <f t="shared" si="250"/>
        <v/>
      </c>
      <c r="FR48" s="596" t="str">
        <f t="shared" si="224"/>
        <v/>
      </c>
      <c r="FS48" s="615" t="str">
        <f t="shared" si="251"/>
        <v/>
      </c>
      <c r="FT48" s="614" t="str">
        <f t="shared" si="225"/>
        <v/>
      </c>
      <c r="FU48" s="596" t="str">
        <f t="shared" si="252"/>
        <v/>
      </c>
      <c r="FV48" s="596" t="str">
        <f t="shared" si="253"/>
        <v/>
      </c>
      <c r="FW48" s="596" t="str">
        <f t="shared" si="254"/>
        <v/>
      </c>
      <c r="FX48" s="596" t="str">
        <f t="shared" si="255"/>
        <v/>
      </c>
      <c r="FY48" s="596" t="str">
        <f t="shared" si="226"/>
        <v/>
      </c>
      <c r="FZ48" s="615" t="str">
        <f t="shared" si="256"/>
        <v/>
      </c>
      <c r="GA48" s="596" t="str">
        <f t="shared" si="227"/>
        <v/>
      </c>
      <c r="GB48" s="596" t="str">
        <f t="shared" si="228"/>
        <v/>
      </c>
      <c r="GC48" s="177" t="str">
        <f t="shared" si="229"/>
        <v xml:space="preserve">    </v>
      </c>
      <c r="GD48" s="177" t="str">
        <f t="shared" si="230"/>
        <v xml:space="preserve">    </v>
      </c>
      <c r="GE48" s="177" t="str">
        <f t="shared" si="231"/>
        <v xml:space="preserve">    </v>
      </c>
      <c r="GF48" s="177" t="str">
        <f t="shared" si="232"/>
        <v xml:space="preserve">        </v>
      </c>
      <c r="GG48" s="177" t="str">
        <f t="shared" si="257"/>
        <v xml:space="preserve">    </v>
      </c>
      <c r="GH48" s="177" t="str">
        <f t="shared" si="258"/>
        <v/>
      </c>
      <c r="GI48" s="39" t="str">
        <f t="shared" si="259"/>
        <v/>
      </c>
      <c r="GJ48" s="41" t="str">
        <f t="shared" si="260"/>
        <v/>
      </c>
      <c r="GK48" s="188" t="str">
        <f t="shared" si="261"/>
        <v/>
      </c>
      <c r="GL48" s="165" t="str">
        <f t="shared" si="262"/>
        <v/>
      </c>
      <c r="GM48" s="434" t="str">
        <f t="shared" si="234"/>
        <v/>
      </c>
      <c r="GN48" s="177" t="str">
        <f>IF(OR(GH48="iwjd",GH48="iqu% ijh{kk"),'result subject-wise'!AR48,GH48)</f>
        <v/>
      </c>
      <c r="GO48" s="346" t="str">
        <f t="shared" si="263"/>
        <v/>
      </c>
      <c r="GP48" s="172" t="str">
        <f t="shared" si="264"/>
        <v/>
      </c>
      <c r="GQ48" s="620" t="str">
        <f t="shared" si="235"/>
        <v/>
      </c>
      <c r="GR48" s="189"/>
      <c r="GS48" s="344"/>
      <c r="GT48" s="351" t="str">
        <f>'full report'!V1097</f>
        <v/>
      </c>
      <c r="GU48" s="164"/>
      <c r="HK48" s="89"/>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row>
    <row r="49" spans="1:16378" s="5" customFormat="1" ht="13" customHeight="1">
      <c r="A49" s="595">
        <f>IF(details!A49="","",details!A49)</f>
        <v>42</v>
      </c>
      <c r="B49" s="596" t="str">
        <f>IF(details!B49="","",details!B49)</f>
        <v/>
      </c>
      <c r="C49" s="596" t="str">
        <f>IF(details!C49="","",details!C49)</f>
        <v/>
      </c>
      <c r="D49" s="597" t="str">
        <f>IF(details!D49="","",details!D49)</f>
        <v/>
      </c>
      <c r="E49" s="596" t="str">
        <f>IF(details!E49="","",details!E49)</f>
        <v/>
      </c>
      <c r="F49" s="598" t="str">
        <f>IF(details!F49="","",details!F49)</f>
        <v/>
      </c>
      <c r="G49" s="302" t="str">
        <f>IF(details!G49="","",details!G49)</f>
        <v/>
      </c>
      <c r="H49" s="302" t="str">
        <f>IF(details!H49="","",details!H49)</f>
        <v/>
      </c>
      <c r="I49" s="302" t="str">
        <f>IF(details!I49="","",details!I49)</f>
        <v/>
      </c>
      <c r="J49" s="596" t="str">
        <f>IF(details!J49="","",details!J49)</f>
        <v/>
      </c>
      <c r="K49" s="596" t="str">
        <f>IF(details!K49="","",details!K49)</f>
        <v/>
      </c>
      <c r="L49" s="596" t="str">
        <f>IF(details!L49="","",details!L49)</f>
        <v/>
      </c>
      <c r="M49" s="601" t="str">
        <f t="shared" si="127"/>
        <v/>
      </c>
      <c r="N49" s="596" t="str">
        <f>IF(details!M49="","",details!M49)</f>
        <v/>
      </c>
      <c r="O49" s="601" t="str">
        <f t="shared" si="128"/>
        <v/>
      </c>
      <c r="P49" s="596" t="str">
        <f>IF(details!N49="","",details!N49)</f>
        <v/>
      </c>
      <c r="Q49" s="603" t="str">
        <f t="shared" si="129"/>
        <v/>
      </c>
      <c r="R49" s="599">
        <f t="shared" si="130"/>
        <v>0</v>
      </c>
      <c r="S49" s="599">
        <f t="shared" si="131"/>
        <v>0</v>
      </c>
      <c r="T49" s="600" t="str">
        <f t="shared" si="132"/>
        <v/>
      </c>
      <c r="U49" s="599" t="str">
        <f t="shared" si="133"/>
        <v/>
      </c>
      <c r="V49" s="599" t="str">
        <f t="shared" si="134"/>
        <v/>
      </c>
      <c r="W49" s="599" t="str">
        <f t="shared" si="135"/>
        <v/>
      </c>
      <c r="X49" s="596" t="str">
        <f>IF(details!O49="","",details!O49)</f>
        <v/>
      </c>
      <c r="Y49" s="596" t="str">
        <f>IF(details!P49="","",details!P49)</f>
        <v/>
      </c>
      <c r="Z49" s="596" t="str">
        <f>IF(details!Q49="","",details!Q49)</f>
        <v/>
      </c>
      <c r="AA49" s="601" t="str">
        <f t="shared" si="136"/>
        <v/>
      </c>
      <c r="AB49" s="596" t="str">
        <f>IF(details!R49="","",details!R49)</f>
        <v/>
      </c>
      <c r="AC49" s="601" t="str">
        <f t="shared" si="137"/>
        <v/>
      </c>
      <c r="AD49" s="596" t="str">
        <f>IF(details!S49="","",details!S49)</f>
        <v/>
      </c>
      <c r="AE49" s="603" t="str">
        <f t="shared" si="138"/>
        <v/>
      </c>
      <c r="AF49" s="599">
        <f t="shared" si="139"/>
        <v>0</v>
      </c>
      <c r="AG49" s="599">
        <f t="shared" si="140"/>
        <v>0</v>
      </c>
      <c r="AH49" s="600" t="str">
        <f t="shared" si="141"/>
        <v/>
      </c>
      <c r="AI49" s="599" t="str">
        <f t="shared" si="142"/>
        <v/>
      </c>
      <c r="AJ49" s="599" t="str">
        <f t="shared" si="143"/>
        <v/>
      </c>
      <c r="AK49" s="599" t="str">
        <f t="shared" si="50"/>
        <v/>
      </c>
      <c r="AL49" s="596" t="str">
        <f>IF(details!T49="","",details!T49)</f>
        <v/>
      </c>
      <c r="AM49" s="596" t="str">
        <f>IF(details!U49="","",details!U49)</f>
        <v/>
      </c>
      <c r="AN49" s="596" t="str">
        <f>IF(details!V49="","",details!V49)</f>
        <v/>
      </c>
      <c r="AO49" s="596" t="str">
        <f>IF(details!W49="","",details!W49)</f>
        <v/>
      </c>
      <c r="AP49" s="601" t="str">
        <f t="shared" si="144"/>
        <v/>
      </c>
      <c r="AQ49" s="596" t="str">
        <f>IF(details!X49="","",details!X49)</f>
        <v/>
      </c>
      <c r="AR49" s="596" t="str">
        <f>IF(details!Y49="","",details!Y49)</f>
        <v/>
      </c>
      <c r="AS49" s="601" t="str">
        <f t="shared" si="145"/>
        <v/>
      </c>
      <c r="AT49" s="601" t="str">
        <f t="shared" si="146"/>
        <v/>
      </c>
      <c r="AU49" s="601" t="str">
        <f t="shared" si="147"/>
        <v/>
      </c>
      <c r="AV49" s="596" t="str">
        <f>IF(details!Z49="","",details!Z49)</f>
        <v/>
      </c>
      <c r="AW49" s="596" t="str">
        <f>IF(details!AA49="","",details!AA49)</f>
        <v/>
      </c>
      <c r="AX49" s="601" t="str">
        <f t="shared" si="148"/>
        <v/>
      </c>
      <c r="AY49" s="601" t="str">
        <f t="shared" si="149"/>
        <v/>
      </c>
      <c r="AZ49" s="601" t="str">
        <f t="shared" si="150"/>
        <v/>
      </c>
      <c r="BA49" s="597" t="str">
        <f t="shared" si="151"/>
        <v/>
      </c>
      <c r="BB49" s="599">
        <f t="shared" si="152"/>
        <v>0</v>
      </c>
      <c r="BC49" s="600">
        <f t="shared" si="153"/>
        <v>0</v>
      </c>
      <c r="BD49" s="600" t="str">
        <f t="shared" si="154"/>
        <v/>
      </c>
      <c r="BE49" s="600" t="str">
        <f t="shared" si="155"/>
        <v/>
      </c>
      <c r="BF49" s="600" t="str">
        <f t="shared" si="156"/>
        <v/>
      </c>
      <c r="BG49" s="599" t="str">
        <f t="shared" si="157"/>
        <v/>
      </c>
      <c r="BH49" s="600" t="str">
        <f t="shared" si="158"/>
        <v/>
      </c>
      <c r="BI49" s="599" t="str">
        <f t="shared" si="159"/>
        <v/>
      </c>
      <c r="BJ49" s="596" t="str">
        <f>IF(details!AB49="","",details!AB49)</f>
        <v/>
      </c>
      <c r="BK49" s="596" t="str">
        <f>IF(details!AC49="","",details!AC49)</f>
        <v/>
      </c>
      <c r="BL49" s="596" t="str">
        <f>IF(details!AD49="","",details!AD49)</f>
        <v/>
      </c>
      <c r="BM49" s="596" t="str">
        <f>IF(details!AE49="","",details!AE49)</f>
        <v/>
      </c>
      <c r="BN49" s="601" t="str">
        <f t="shared" si="160"/>
        <v/>
      </c>
      <c r="BO49" s="596" t="str">
        <f>IF(details!AF49="","",details!AF49)</f>
        <v/>
      </c>
      <c r="BP49" s="596" t="str">
        <f>IF(details!AG49="","",details!AG49)</f>
        <v/>
      </c>
      <c r="BQ49" s="601" t="str">
        <f t="shared" si="161"/>
        <v/>
      </c>
      <c r="BR49" s="601" t="str">
        <f t="shared" si="162"/>
        <v/>
      </c>
      <c r="BS49" s="601" t="str">
        <f t="shared" si="163"/>
        <v/>
      </c>
      <c r="BT49" s="596" t="str">
        <f>IF(details!AH49="","",details!AH49)</f>
        <v/>
      </c>
      <c r="BU49" s="596" t="str">
        <f>IF(details!AI49="","",details!AI49)</f>
        <v/>
      </c>
      <c r="BV49" s="601" t="str">
        <f t="shared" si="164"/>
        <v/>
      </c>
      <c r="BW49" s="601" t="str">
        <f t="shared" si="165"/>
        <v/>
      </c>
      <c r="BX49" s="601" t="str">
        <f t="shared" si="166"/>
        <v/>
      </c>
      <c r="BY49" s="597" t="str">
        <f t="shared" si="167"/>
        <v/>
      </c>
      <c r="BZ49" s="599">
        <f t="shared" si="168"/>
        <v>0</v>
      </c>
      <c r="CA49" s="600">
        <f t="shared" si="169"/>
        <v>0</v>
      </c>
      <c r="CB49" s="600" t="str">
        <f t="shared" si="170"/>
        <v/>
      </c>
      <c r="CC49" s="600" t="str">
        <f t="shared" si="171"/>
        <v/>
      </c>
      <c r="CD49" s="600" t="str">
        <f t="shared" si="172"/>
        <v/>
      </c>
      <c r="CE49" s="599" t="str">
        <f t="shared" si="173"/>
        <v/>
      </c>
      <c r="CF49" s="600" t="str">
        <f t="shared" si="174"/>
        <v/>
      </c>
      <c r="CG49" s="599" t="str">
        <f t="shared" si="175"/>
        <v/>
      </c>
      <c r="CH49" s="596" t="str">
        <f>IF(details!AJ49="","",details!AJ49)</f>
        <v/>
      </c>
      <c r="CI49" s="596" t="str">
        <f>IF(details!AK49="","",details!AK49)</f>
        <v/>
      </c>
      <c r="CJ49" s="596" t="str">
        <f>IF(details!AL49="","",details!AL49)</f>
        <v/>
      </c>
      <c r="CK49" s="596" t="str">
        <f>IF(details!AM49="","",details!AM49)</f>
        <v/>
      </c>
      <c r="CL49" s="601" t="str">
        <f t="shared" si="176"/>
        <v/>
      </c>
      <c r="CM49" s="596" t="str">
        <f>IF(details!AN49="","",details!AN49)</f>
        <v/>
      </c>
      <c r="CN49" s="596" t="str">
        <f>IF(details!AO49="","",details!AO49)</f>
        <v/>
      </c>
      <c r="CO49" s="601" t="str">
        <f t="shared" si="177"/>
        <v/>
      </c>
      <c r="CP49" s="601" t="str">
        <f t="shared" si="178"/>
        <v/>
      </c>
      <c r="CQ49" s="601" t="str">
        <f t="shared" si="179"/>
        <v/>
      </c>
      <c r="CR49" s="596" t="str">
        <f>IF(details!AP49="","",details!AP49)</f>
        <v/>
      </c>
      <c r="CS49" s="596" t="str">
        <f>IF(details!AQ49="","",details!AQ49)</f>
        <v/>
      </c>
      <c r="CT49" s="601" t="str">
        <f t="shared" si="180"/>
        <v/>
      </c>
      <c r="CU49" s="601" t="str">
        <f t="shared" si="181"/>
        <v/>
      </c>
      <c r="CV49" s="601" t="str">
        <f t="shared" si="182"/>
        <v/>
      </c>
      <c r="CW49" s="597" t="str">
        <f t="shared" si="183"/>
        <v/>
      </c>
      <c r="CX49" s="599">
        <f t="shared" si="184"/>
        <v>0</v>
      </c>
      <c r="CY49" s="600">
        <f t="shared" si="185"/>
        <v>0</v>
      </c>
      <c r="CZ49" s="600" t="str">
        <f t="shared" si="186"/>
        <v/>
      </c>
      <c r="DA49" s="600" t="str">
        <f t="shared" si="187"/>
        <v/>
      </c>
      <c r="DB49" s="600" t="str">
        <f t="shared" si="188"/>
        <v/>
      </c>
      <c r="DC49" s="599" t="str">
        <f t="shared" si="189"/>
        <v/>
      </c>
      <c r="DD49" s="600" t="str">
        <f t="shared" si="190"/>
        <v/>
      </c>
      <c r="DE49" s="599" t="str">
        <f t="shared" si="191"/>
        <v/>
      </c>
      <c r="DF49" s="600">
        <f t="shared" si="192"/>
        <v>0</v>
      </c>
      <c r="DG49" s="596" t="str">
        <f>IF(details!AR49="","",details!AR49)</f>
        <v/>
      </c>
      <c r="DH49" s="596" t="str">
        <f>IF(details!AS49="","",details!AS49)</f>
        <v/>
      </c>
      <c r="DI49" s="596" t="str">
        <f>IF(details!AT49="","",details!AT49)</f>
        <v/>
      </c>
      <c r="DJ49" s="601" t="str">
        <f t="shared" si="193"/>
        <v/>
      </c>
      <c r="DK49" s="596" t="str">
        <f>IF(details!AU49="","",details!AU49)</f>
        <v/>
      </c>
      <c r="DL49" s="601" t="str">
        <f t="shared" si="194"/>
        <v/>
      </c>
      <c r="DM49" s="596" t="str">
        <f>IF(details!AV49="","",details!AV49)</f>
        <v/>
      </c>
      <c r="DN49" s="603" t="str">
        <f t="shared" si="195"/>
        <v/>
      </c>
      <c r="DO49" s="599">
        <f t="shared" si="196"/>
        <v>0</v>
      </c>
      <c r="DP49" s="599">
        <f t="shared" si="197"/>
        <v>0</v>
      </c>
      <c r="DQ49" s="600" t="str">
        <f t="shared" si="198"/>
        <v/>
      </c>
      <c r="DR49" s="599" t="str">
        <f t="shared" si="199"/>
        <v/>
      </c>
      <c r="DS49" s="599" t="str">
        <f t="shared" si="237"/>
        <v/>
      </c>
      <c r="DT49" s="596" t="str">
        <f>IF(details!AW49="","",details!AW49)</f>
        <v/>
      </c>
      <c r="DU49" s="596" t="str">
        <f>IF(details!AX49="","",details!AX49)</f>
        <v/>
      </c>
      <c r="DV49" s="596" t="str">
        <f>IF(details!AY49="","",details!AY49)</f>
        <v/>
      </c>
      <c r="DW49" s="603" t="str">
        <f t="shared" si="200"/>
        <v/>
      </c>
      <c r="DX49" s="599">
        <f t="shared" si="201"/>
        <v>0</v>
      </c>
      <c r="DY49" s="599">
        <f t="shared" si="202"/>
        <v>0</v>
      </c>
      <c r="DZ49" s="600" t="str">
        <f t="shared" si="203"/>
        <v/>
      </c>
      <c r="EA49" s="599" t="str">
        <f t="shared" si="204"/>
        <v/>
      </c>
      <c r="EB49" s="599" t="str">
        <f t="shared" si="238"/>
        <v/>
      </c>
      <c r="EC49" s="599" t="str">
        <f t="shared" si="205"/>
        <v/>
      </c>
      <c r="ED49" s="599" t="str">
        <f t="shared" si="206"/>
        <v/>
      </c>
      <c r="EE49" s="599" t="str">
        <f t="shared" si="207"/>
        <v/>
      </c>
      <c r="EF49" s="599" t="str">
        <f t="shared" si="208"/>
        <v/>
      </c>
      <c r="EG49" s="599" t="str">
        <f t="shared" si="209"/>
        <v/>
      </c>
      <c r="EH49" s="599">
        <f t="shared" si="210"/>
        <v>0</v>
      </c>
      <c r="EI49" s="599">
        <f t="shared" si="211"/>
        <v>0</v>
      </c>
      <c r="EJ49" s="599">
        <f t="shared" si="212"/>
        <v>0</v>
      </c>
      <c r="EK49" s="599">
        <f t="shared" si="213"/>
        <v>0</v>
      </c>
      <c r="EL49" s="599">
        <f t="shared" si="214"/>
        <v>0</v>
      </c>
      <c r="EM49" s="599" t="str">
        <f t="shared" si="215"/>
        <v/>
      </c>
      <c r="EN49" s="599" t="str">
        <f t="shared" si="239"/>
        <v/>
      </c>
      <c r="EO49" s="606" t="str">
        <f>IF(details!CF49="","",details!CF49)</f>
        <v/>
      </c>
      <c r="EP49" s="607" t="str">
        <f>IF(details!CG49="","",details!CG49)</f>
        <v/>
      </c>
      <c r="EQ49" s="606" t="str">
        <f>IF(details!CJ49="","",details!CJ49)</f>
        <v/>
      </c>
      <c r="ER49" s="607" t="str">
        <f>IF(details!CK49="","",details!CK49)</f>
        <v/>
      </c>
      <c r="ES49" s="606" t="str">
        <f>IF(details!CN49="","",details!CN49)</f>
        <v/>
      </c>
      <c r="ET49" s="607" t="str">
        <f>IF(details!CO49="","",details!CO49)</f>
        <v/>
      </c>
      <c r="EU49" s="606" t="str">
        <f>IF(details!CR49="","",details!CR49)</f>
        <v/>
      </c>
      <c r="EV49" s="607" t="str">
        <f>IF(details!CS49="","",details!CS49)</f>
        <v/>
      </c>
      <c r="EW49" s="606" t="str">
        <f>IF(details!CV49="","",details!CV49)</f>
        <v/>
      </c>
      <c r="EX49" s="607" t="str">
        <f>IF(details!CW49="","",details!CW49)</f>
        <v/>
      </c>
      <c r="EY49" s="611" t="str">
        <f t="shared" si="216"/>
        <v/>
      </c>
      <c r="EZ49" s="596" t="str">
        <f t="shared" si="217"/>
        <v/>
      </c>
      <c r="FA49" s="596" t="str">
        <f t="shared" si="218"/>
        <v/>
      </c>
      <c r="FB49" s="612" t="str">
        <f t="shared" si="240"/>
        <v/>
      </c>
      <c r="FC49" s="596" t="str">
        <f t="shared" si="219"/>
        <v/>
      </c>
      <c r="FD49" s="613" t="str">
        <f t="shared" si="220"/>
        <v/>
      </c>
      <c r="FE49" s="612" t="str">
        <f t="shared" si="241"/>
        <v/>
      </c>
      <c r="FF49" s="614" t="str">
        <f t="shared" si="221"/>
        <v/>
      </c>
      <c r="FG49" s="596" t="str">
        <f t="shared" si="242"/>
        <v/>
      </c>
      <c r="FH49" s="596" t="str">
        <f t="shared" si="243"/>
        <v/>
      </c>
      <c r="FI49" s="596" t="str">
        <f t="shared" si="244"/>
        <v/>
      </c>
      <c r="FJ49" s="596" t="str">
        <f t="shared" si="245"/>
        <v/>
      </c>
      <c r="FK49" s="596" t="str">
        <f t="shared" si="222"/>
        <v/>
      </c>
      <c r="FL49" s="615" t="str">
        <f t="shared" si="246"/>
        <v/>
      </c>
      <c r="FM49" s="614" t="str">
        <f t="shared" si="223"/>
        <v/>
      </c>
      <c r="FN49" s="596" t="str">
        <f t="shared" si="247"/>
        <v/>
      </c>
      <c r="FO49" s="596" t="str">
        <f t="shared" si="248"/>
        <v/>
      </c>
      <c r="FP49" s="596" t="str">
        <f t="shared" si="249"/>
        <v/>
      </c>
      <c r="FQ49" s="596" t="str">
        <f t="shared" si="250"/>
        <v/>
      </c>
      <c r="FR49" s="596" t="str">
        <f t="shared" si="224"/>
        <v/>
      </c>
      <c r="FS49" s="615" t="str">
        <f t="shared" si="251"/>
        <v/>
      </c>
      <c r="FT49" s="614" t="str">
        <f t="shared" si="225"/>
        <v/>
      </c>
      <c r="FU49" s="596" t="str">
        <f t="shared" si="252"/>
        <v/>
      </c>
      <c r="FV49" s="596" t="str">
        <f t="shared" si="253"/>
        <v/>
      </c>
      <c r="FW49" s="596" t="str">
        <f t="shared" si="254"/>
        <v/>
      </c>
      <c r="FX49" s="596" t="str">
        <f t="shared" si="255"/>
        <v/>
      </c>
      <c r="FY49" s="596" t="str">
        <f t="shared" si="226"/>
        <v/>
      </c>
      <c r="FZ49" s="615" t="str">
        <f t="shared" si="256"/>
        <v/>
      </c>
      <c r="GA49" s="596" t="str">
        <f t="shared" si="227"/>
        <v/>
      </c>
      <c r="GB49" s="596" t="str">
        <f t="shared" si="228"/>
        <v/>
      </c>
      <c r="GC49" s="177" t="str">
        <f t="shared" si="229"/>
        <v xml:space="preserve">    </v>
      </c>
      <c r="GD49" s="177" t="str">
        <f t="shared" si="230"/>
        <v xml:space="preserve">    </v>
      </c>
      <c r="GE49" s="177" t="str">
        <f t="shared" si="231"/>
        <v xml:space="preserve">    </v>
      </c>
      <c r="GF49" s="177" t="str">
        <f t="shared" si="232"/>
        <v xml:space="preserve">        </v>
      </c>
      <c r="GG49" s="177" t="str">
        <f t="shared" si="257"/>
        <v xml:space="preserve">    </v>
      </c>
      <c r="GH49" s="177" t="str">
        <f t="shared" si="258"/>
        <v/>
      </c>
      <c r="GI49" s="39" t="str">
        <f t="shared" si="259"/>
        <v/>
      </c>
      <c r="GJ49" s="41" t="str">
        <f t="shared" si="260"/>
        <v/>
      </c>
      <c r="GK49" s="188" t="str">
        <f t="shared" si="261"/>
        <v/>
      </c>
      <c r="GL49" s="165" t="str">
        <f t="shared" si="262"/>
        <v/>
      </c>
      <c r="GM49" s="434" t="str">
        <f t="shared" si="234"/>
        <v/>
      </c>
      <c r="GN49" s="177" t="str">
        <f>IF(OR(GH49="iwjd",GH49="iqu% ijh{kk"),'result subject-wise'!AR49,GH49)</f>
        <v/>
      </c>
      <c r="GO49" s="346" t="str">
        <f t="shared" si="263"/>
        <v/>
      </c>
      <c r="GP49" s="172" t="str">
        <f t="shared" si="264"/>
        <v/>
      </c>
      <c r="GQ49" s="620" t="str">
        <f t="shared" si="235"/>
        <v/>
      </c>
      <c r="GR49" s="189"/>
      <c r="GS49" s="344"/>
      <c r="GT49" s="351" t="str">
        <f>'full report'!V1124</f>
        <v/>
      </c>
      <c r="GU49" s="164"/>
      <c r="HK49" s="83"/>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row>
    <row r="50" spans="1:16378" s="5" customFormat="1" ht="13" customHeight="1">
      <c r="A50" s="595">
        <f>IF(details!A50="","",details!A50)</f>
        <v>43</v>
      </c>
      <c r="B50" s="596" t="str">
        <f>IF(details!B50="","",details!B50)</f>
        <v/>
      </c>
      <c r="C50" s="596" t="str">
        <f>IF(details!C50="","",details!C50)</f>
        <v/>
      </c>
      <c r="D50" s="597" t="str">
        <f>IF(details!D50="","",details!D50)</f>
        <v/>
      </c>
      <c r="E50" s="596" t="str">
        <f>IF(details!E50="","",details!E50)</f>
        <v/>
      </c>
      <c r="F50" s="598" t="str">
        <f>IF(details!F50="","",details!F50)</f>
        <v/>
      </c>
      <c r="G50" s="302" t="str">
        <f>IF(details!G50="","",details!G50)</f>
        <v/>
      </c>
      <c r="H50" s="302" t="str">
        <f>IF(details!H50="","",details!H50)</f>
        <v/>
      </c>
      <c r="I50" s="302" t="str">
        <f>IF(details!I50="","",details!I50)</f>
        <v/>
      </c>
      <c r="J50" s="596" t="str">
        <f>IF(details!J50="","",details!J50)</f>
        <v/>
      </c>
      <c r="K50" s="596" t="str">
        <f>IF(details!K50="","",details!K50)</f>
        <v/>
      </c>
      <c r="L50" s="596" t="str">
        <f>IF(details!L50="","",details!L50)</f>
        <v/>
      </c>
      <c r="M50" s="601" t="str">
        <f t="shared" si="127"/>
        <v/>
      </c>
      <c r="N50" s="596" t="str">
        <f>IF(details!M50="","",details!M50)</f>
        <v/>
      </c>
      <c r="O50" s="601" t="str">
        <f t="shared" si="128"/>
        <v/>
      </c>
      <c r="P50" s="596" t="str">
        <f>IF(details!N50="","",details!N50)</f>
        <v/>
      </c>
      <c r="Q50" s="603" t="str">
        <f t="shared" si="129"/>
        <v/>
      </c>
      <c r="R50" s="599">
        <f t="shared" si="130"/>
        <v>0</v>
      </c>
      <c r="S50" s="599">
        <f t="shared" si="131"/>
        <v>0</v>
      </c>
      <c r="T50" s="600" t="str">
        <f t="shared" si="132"/>
        <v/>
      </c>
      <c r="U50" s="599" t="str">
        <f t="shared" si="133"/>
        <v/>
      </c>
      <c r="V50" s="599" t="str">
        <f t="shared" si="134"/>
        <v/>
      </c>
      <c r="W50" s="599" t="str">
        <f t="shared" si="135"/>
        <v/>
      </c>
      <c r="X50" s="596" t="str">
        <f>IF(details!O50="","",details!O50)</f>
        <v/>
      </c>
      <c r="Y50" s="596" t="str">
        <f>IF(details!P50="","",details!P50)</f>
        <v/>
      </c>
      <c r="Z50" s="596" t="str">
        <f>IF(details!Q50="","",details!Q50)</f>
        <v/>
      </c>
      <c r="AA50" s="601" t="str">
        <f t="shared" si="136"/>
        <v/>
      </c>
      <c r="AB50" s="596" t="str">
        <f>IF(details!R50="","",details!R50)</f>
        <v/>
      </c>
      <c r="AC50" s="601" t="str">
        <f t="shared" si="137"/>
        <v/>
      </c>
      <c r="AD50" s="596" t="str">
        <f>IF(details!S50="","",details!S50)</f>
        <v/>
      </c>
      <c r="AE50" s="603" t="str">
        <f t="shared" si="138"/>
        <v/>
      </c>
      <c r="AF50" s="599">
        <f t="shared" si="139"/>
        <v>0</v>
      </c>
      <c r="AG50" s="599">
        <f t="shared" si="140"/>
        <v>0</v>
      </c>
      <c r="AH50" s="600" t="str">
        <f t="shared" si="141"/>
        <v/>
      </c>
      <c r="AI50" s="599" t="str">
        <f t="shared" si="142"/>
        <v/>
      </c>
      <c r="AJ50" s="599" t="str">
        <f t="shared" si="143"/>
        <v/>
      </c>
      <c r="AK50" s="599" t="str">
        <f t="shared" si="50"/>
        <v/>
      </c>
      <c r="AL50" s="596" t="str">
        <f>IF(details!T50="","",details!T50)</f>
        <v/>
      </c>
      <c r="AM50" s="596" t="str">
        <f>IF(details!U50="","",details!U50)</f>
        <v/>
      </c>
      <c r="AN50" s="596" t="str">
        <f>IF(details!V50="","",details!V50)</f>
        <v/>
      </c>
      <c r="AO50" s="596" t="str">
        <f>IF(details!W50="","",details!W50)</f>
        <v/>
      </c>
      <c r="AP50" s="601" t="str">
        <f t="shared" si="144"/>
        <v/>
      </c>
      <c r="AQ50" s="596" t="str">
        <f>IF(details!X50="","",details!X50)</f>
        <v/>
      </c>
      <c r="AR50" s="596" t="str">
        <f>IF(details!Y50="","",details!Y50)</f>
        <v/>
      </c>
      <c r="AS50" s="601" t="str">
        <f t="shared" si="145"/>
        <v/>
      </c>
      <c r="AT50" s="601" t="str">
        <f t="shared" si="146"/>
        <v/>
      </c>
      <c r="AU50" s="601" t="str">
        <f t="shared" si="147"/>
        <v/>
      </c>
      <c r="AV50" s="596" t="str">
        <f>IF(details!Z50="","",details!Z50)</f>
        <v/>
      </c>
      <c r="AW50" s="596" t="str">
        <f>IF(details!AA50="","",details!AA50)</f>
        <v/>
      </c>
      <c r="AX50" s="601" t="str">
        <f t="shared" si="148"/>
        <v/>
      </c>
      <c r="AY50" s="601" t="str">
        <f t="shared" si="149"/>
        <v/>
      </c>
      <c r="AZ50" s="601" t="str">
        <f t="shared" si="150"/>
        <v/>
      </c>
      <c r="BA50" s="597" t="str">
        <f t="shared" si="151"/>
        <v/>
      </c>
      <c r="BB50" s="599">
        <f t="shared" si="152"/>
        <v>0</v>
      </c>
      <c r="BC50" s="600">
        <f t="shared" si="153"/>
        <v>0</v>
      </c>
      <c r="BD50" s="600" t="str">
        <f t="shared" si="154"/>
        <v/>
      </c>
      <c r="BE50" s="600" t="str">
        <f t="shared" si="155"/>
        <v/>
      </c>
      <c r="BF50" s="600" t="str">
        <f t="shared" si="156"/>
        <v/>
      </c>
      <c r="BG50" s="599" t="str">
        <f t="shared" si="157"/>
        <v/>
      </c>
      <c r="BH50" s="600" t="str">
        <f t="shared" si="158"/>
        <v/>
      </c>
      <c r="BI50" s="599" t="str">
        <f t="shared" si="159"/>
        <v/>
      </c>
      <c r="BJ50" s="596" t="str">
        <f>IF(details!AB50="","",details!AB50)</f>
        <v/>
      </c>
      <c r="BK50" s="596" t="str">
        <f>IF(details!AC50="","",details!AC50)</f>
        <v/>
      </c>
      <c r="BL50" s="596" t="str">
        <f>IF(details!AD50="","",details!AD50)</f>
        <v/>
      </c>
      <c r="BM50" s="596" t="str">
        <f>IF(details!AE50="","",details!AE50)</f>
        <v/>
      </c>
      <c r="BN50" s="601" t="str">
        <f t="shared" si="160"/>
        <v/>
      </c>
      <c r="BO50" s="596" t="str">
        <f>IF(details!AF50="","",details!AF50)</f>
        <v/>
      </c>
      <c r="BP50" s="596" t="str">
        <f>IF(details!AG50="","",details!AG50)</f>
        <v/>
      </c>
      <c r="BQ50" s="601" t="str">
        <f t="shared" si="161"/>
        <v/>
      </c>
      <c r="BR50" s="601" t="str">
        <f t="shared" si="162"/>
        <v/>
      </c>
      <c r="BS50" s="601" t="str">
        <f t="shared" si="163"/>
        <v/>
      </c>
      <c r="BT50" s="596" t="str">
        <f>IF(details!AH50="","",details!AH50)</f>
        <v/>
      </c>
      <c r="BU50" s="596" t="str">
        <f>IF(details!AI50="","",details!AI50)</f>
        <v/>
      </c>
      <c r="BV50" s="601" t="str">
        <f t="shared" si="164"/>
        <v/>
      </c>
      <c r="BW50" s="601" t="str">
        <f t="shared" si="165"/>
        <v/>
      </c>
      <c r="BX50" s="601" t="str">
        <f t="shared" si="166"/>
        <v/>
      </c>
      <c r="BY50" s="597" t="str">
        <f t="shared" si="167"/>
        <v/>
      </c>
      <c r="BZ50" s="599">
        <f t="shared" si="168"/>
        <v>0</v>
      </c>
      <c r="CA50" s="600">
        <f t="shared" si="169"/>
        <v>0</v>
      </c>
      <c r="CB50" s="600" t="str">
        <f t="shared" si="170"/>
        <v/>
      </c>
      <c r="CC50" s="600" t="str">
        <f t="shared" si="171"/>
        <v/>
      </c>
      <c r="CD50" s="600" t="str">
        <f t="shared" si="172"/>
        <v/>
      </c>
      <c r="CE50" s="599" t="str">
        <f t="shared" si="173"/>
        <v/>
      </c>
      <c r="CF50" s="600" t="str">
        <f t="shared" si="174"/>
        <v/>
      </c>
      <c r="CG50" s="599" t="str">
        <f t="shared" si="175"/>
        <v/>
      </c>
      <c r="CH50" s="596" t="str">
        <f>IF(details!AJ50="","",details!AJ50)</f>
        <v/>
      </c>
      <c r="CI50" s="596" t="str">
        <f>IF(details!AK50="","",details!AK50)</f>
        <v/>
      </c>
      <c r="CJ50" s="596" t="str">
        <f>IF(details!AL50="","",details!AL50)</f>
        <v/>
      </c>
      <c r="CK50" s="596" t="str">
        <f>IF(details!AM50="","",details!AM50)</f>
        <v/>
      </c>
      <c r="CL50" s="601" t="str">
        <f t="shared" si="176"/>
        <v/>
      </c>
      <c r="CM50" s="596" t="str">
        <f>IF(details!AN50="","",details!AN50)</f>
        <v/>
      </c>
      <c r="CN50" s="596" t="str">
        <f>IF(details!AO50="","",details!AO50)</f>
        <v/>
      </c>
      <c r="CO50" s="601" t="str">
        <f t="shared" si="177"/>
        <v/>
      </c>
      <c r="CP50" s="601" t="str">
        <f t="shared" si="178"/>
        <v/>
      </c>
      <c r="CQ50" s="601" t="str">
        <f t="shared" si="179"/>
        <v/>
      </c>
      <c r="CR50" s="596" t="str">
        <f>IF(details!AP50="","",details!AP50)</f>
        <v/>
      </c>
      <c r="CS50" s="596" t="str">
        <f>IF(details!AQ50="","",details!AQ50)</f>
        <v/>
      </c>
      <c r="CT50" s="601" t="str">
        <f t="shared" si="180"/>
        <v/>
      </c>
      <c r="CU50" s="601" t="str">
        <f t="shared" si="181"/>
        <v/>
      </c>
      <c r="CV50" s="601" t="str">
        <f t="shared" si="182"/>
        <v/>
      </c>
      <c r="CW50" s="597" t="str">
        <f t="shared" si="183"/>
        <v/>
      </c>
      <c r="CX50" s="599">
        <f t="shared" si="184"/>
        <v>0</v>
      </c>
      <c r="CY50" s="600">
        <f t="shared" si="185"/>
        <v>0</v>
      </c>
      <c r="CZ50" s="600" t="str">
        <f t="shared" si="186"/>
        <v/>
      </c>
      <c r="DA50" s="600" t="str">
        <f t="shared" si="187"/>
        <v/>
      </c>
      <c r="DB50" s="600" t="str">
        <f t="shared" si="188"/>
        <v/>
      </c>
      <c r="DC50" s="599" t="str">
        <f t="shared" si="189"/>
        <v/>
      </c>
      <c r="DD50" s="600" t="str">
        <f t="shared" si="190"/>
        <v/>
      </c>
      <c r="DE50" s="599" t="str">
        <f t="shared" si="191"/>
        <v/>
      </c>
      <c r="DF50" s="600">
        <f t="shared" si="192"/>
        <v>0</v>
      </c>
      <c r="DG50" s="596" t="str">
        <f>IF(details!AR50="","",details!AR50)</f>
        <v/>
      </c>
      <c r="DH50" s="596" t="str">
        <f>IF(details!AS50="","",details!AS50)</f>
        <v/>
      </c>
      <c r="DI50" s="596" t="str">
        <f>IF(details!AT50="","",details!AT50)</f>
        <v/>
      </c>
      <c r="DJ50" s="601" t="str">
        <f t="shared" si="193"/>
        <v/>
      </c>
      <c r="DK50" s="596" t="str">
        <f>IF(details!AU50="","",details!AU50)</f>
        <v/>
      </c>
      <c r="DL50" s="601" t="str">
        <f t="shared" si="194"/>
        <v/>
      </c>
      <c r="DM50" s="596" t="str">
        <f>IF(details!AV50="","",details!AV50)</f>
        <v/>
      </c>
      <c r="DN50" s="603" t="str">
        <f t="shared" si="195"/>
        <v/>
      </c>
      <c r="DO50" s="599">
        <f t="shared" si="196"/>
        <v>0</v>
      </c>
      <c r="DP50" s="599">
        <f t="shared" si="197"/>
        <v>0</v>
      </c>
      <c r="DQ50" s="600" t="str">
        <f t="shared" si="198"/>
        <v/>
      </c>
      <c r="DR50" s="599" t="str">
        <f t="shared" si="199"/>
        <v/>
      </c>
      <c r="DS50" s="599" t="str">
        <f t="shared" si="237"/>
        <v/>
      </c>
      <c r="DT50" s="596" t="str">
        <f>IF(details!AW50="","",details!AW50)</f>
        <v/>
      </c>
      <c r="DU50" s="596" t="str">
        <f>IF(details!AX50="","",details!AX50)</f>
        <v/>
      </c>
      <c r="DV50" s="596" t="str">
        <f>IF(details!AY50="","",details!AY50)</f>
        <v/>
      </c>
      <c r="DW50" s="603" t="str">
        <f t="shared" si="200"/>
        <v/>
      </c>
      <c r="DX50" s="599">
        <f t="shared" si="201"/>
        <v>0</v>
      </c>
      <c r="DY50" s="599">
        <f t="shared" si="202"/>
        <v>0</v>
      </c>
      <c r="DZ50" s="600" t="str">
        <f t="shared" si="203"/>
        <v/>
      </c>
      <c r="EA50" s="599" t="str">
        <f t="shared" si="204"/>
        <v/>
      </c>
      <c r="EB50" s="599" t="str">
        <f t="shared" si="238"/>
        <v/>
      </c>
      <c r="EC50" s="599" t="str">
        <f t="shared" si="205"/>
        <v/>
      </c>
      <c r="ED50" s="599" t="str">
        <f t="shared" si="206"/>
        <v/>
      </c>
      <c r="EE50" s="599" t="str">
        <f t="shared" si="207"/>
        <v/>
      </c>
      <c r="EF50" s="599" t="str">
        <f t="shared" si="208"/>
        <v/>
      </c>
      <c r="EG50" s="599" t="str">
        <f t="shared" si="209"/>
        <v/>
      </c>
      <c r="EH50" s="599">
        <f t="shared" si="210"/>
        <v>0</v>
      </c>
      <c r="EI50" s="599">
        <f t="shared" si="211"/>
        <v>0</v>
      </c>
      <c r="EJ50" s="599">
        <f t="shared" si="212"/>
        <v>0</v>
      </c>
      <c r="EK50" s="599">
        <f t="shared" si="213"/>
        <v>0</v>
      </c>
      <c r="EL50" s="599">
        <f t="shared" si="214"/>
        <v>0</v>
      </c>
      <c r="EM50" s="599" t="str">
        <f t="shared" si="215"/>
        <v/>
      </c>
      <c r="EN50" s="599" t="str">
        <f t="shared" si="239"/>
        <v/>
      </c>
      <c r="EO50" s="606" t="str">
        <f>IF(details!CF50="","",details!CF50)</f>
        <v/>
      </c>
      <c r="EP50" s="607" t="str">
        <f>IF(details!CG50="","",details!CG50)</f>
        <v/>
      </c>
      <c r="EQ50" s="606" t="str">
        <f>IF(details!CJ50="","",details!CJ50)</f>
        <v/>
      </c>
      <c r="ER50" s="607" t="str">
        <f>IF(details!CK50="","",details!CK50)</f>
        <v/>
      </c>
      <c r="ES50" s="606" t="str">
        <f>IF(details!CN50="","",details!CN50)</f>
        <v/>
      </c>
      <c r="ET50" s="607" t="str">
        <f>IF(details!CO50="","",details!CO50)</f>
        <v/>
      </c>
      <c r="EU50" s="606" t="str">
        <f>IF(details!CR50="","",details!CR50)</f>
        <v/>
      </c>
      <c r="EV50" s="607" t="str">
        <f>IF(details!CS50="","",details!CS50)</f>
        <v/>
      </c>
      <c r="EW50" s="606" t="str">
        <f>IF(details!CV50="","",details!CV50)</f>
        <v/>
      </c>
      <c r="EX50" s="607" t="str">
        <f>IF(details!CW50="","",details!CW50)</f>
        <v/>
      </c>
      <c r="EY50" s="611" t="str">
        <f t="shared" si="216"/>
        <v/>
      </c>
      <c r="EZ50" s="596" t="str">
        <f t="shared" si="217"/>
        <v/>
      </c>
      <c r="FA50" s="596" t="str">
        <f t="shared" si="218"/>
        <v/>
      </c>
      <c r="FB50" s="612" t="str">
        <f t="shared" si="240"/>
        <v/>
      </c>
      <c r="FC50" s="596" t="str">
        <f t="shared" si="219"/>
        <v/>
      </c>
      <c r="FD50" s="613" t="str">
        <f t="shared" si="220"/>
        <v/>
      </c>
      <c r="FE50" s="612" t="str">
        <f t="shared" si="241"/>
        <v/>
      </c>
      <c r="FF50" s="614" t="str">
        <f t="shared" si="221"/>
        <v/>
      </c>
      <c r="FG50" s="596" t="str">
        <f t="shared" si="242"/>
        <v/>
      </c>
      <c r="FH50" s="596" t="str">
        <f t="shared" si="243"/>
        <v/>
      </c>
      <c r="FI50" s="596" t="str">
        <f t="shared" si="244"/>
        <v/>
      </c>
      <c r="FJ50" s="596" t="str">
        <f t="shared" si="245"/>
        <v/>
      </c>
      <c r="FK50" s="596" t="str">
        <f t="shared" si="222"/>
        <v/>
      </c>
      <c r="FL50" s="615" t="str">
        <f t="shared" si="246"/>
        <v/>
      </c>
      <c r="FM50" s="614" t="str">
        <f t="shared" si="223"/>
        <v/>
      </c>
      <c r="FN50" s="596" t="str">
        <f t="shared" si="247"/>
        <v/>
      </c>
      <c r="FO50" s="596" t="str">
        <f t="shared" si="248"/>
        <v/>
      </c>
      <c r="FP50" s="596" t="str">
        <f t="shared" si="249"/>
        <v/>
      </c>
      <c r="FQ50" s="596" t="str">
        <f t="shared" si="250"/>
        <v/>
      </c>
      <c r="FR50" s="596" t="str">
        <f t="shared" si="224"/>
        <v/>
      </c>
      <c r="FS50" s="615" t="str">
        <f t="shared" si="251"/>
        <v/>
      </c>
      <c r="FT50" s="614" t="str">
        <f t="shared" si="225"/>
        <v/>
      </c>
      <c r="FU50" s="596" t="str">
        <f t="shared" si="252"/>
        <v/>
      </c>
      <c r="FV50" s="596" t="str">
        <f t="shared" si="253"/>
        <v/>
      </c>
      <c r="FW50" s="596" t="str">
        <f t="shared" si="254"/>
        <v/>
      </c>
      <c r="FX50" s="596" t="str">
        <f t="shared" si="255"/>
        <v/>
      </c>
      <c r="FY50" s="596" t="str">
        <f t="shared" si="226"/>
        <v/>
      </c>
      <c r="FZ50" s="615" t="str">
        <f t="shared" si="256"/>
        <v/>
      </c>
      <c r="GA50" s="596" t="str">
        <f t="shared" si="227"/>
        <v/>
      </c>
      <c r="GB50" s="596" t="str">
        <f t="shared" si="228"/>
        <v/>
      </c>
      <c r="GC50" s="177" t="str">
        <f t="shared" si="229"/>
        <v xml:space="preserve">    </v>
      </c>
      <c r="GD50" s="177" t="str">
        <f t="shared" si="230"/>
        <v xml:space="preserve">    </v>
      </c>
      <c r="GE50" s="177" t="str">
        <f t="shared" si="231"/>
        <v xml:space="preserve">    </v>
      </c>
      <c r="GF50" s="177" t="str">
        <f t="shared" si="232"/>
        <v xml:space="preserve">        </v>
      </c>
      <c r="GG50" s="177" t="str">
        <f t="shared" si="257"/>
        <v xml:space="preserve">    </v>
      </c>
      <c r="GH50" s="177" t="str">
        <f t="shared" si="258"/>
        <v/>
      </c>
      <c r="GI50" s="39" t="str">
        <f t="shared" si="259"/>
        <v/>
      </c>
      <c r="GJ50" s="41" t="str">
        <f t="shared" si="260"/>
        <v/>
      </c>
      <c r="GK50" s="188" t="str">
        <f t="shared" si="261"/>
        <v/>
      </c>
      <c r="GL50" s="165" t="str">
        <f t="shared" si="262"/>
        <v/>
      </c>
      <c r="GM50" s="434" t="str">
        <f t="shared" si="234"/>
        <v/>
      </c>
      <c r="GN50" s="177" t="str">
        <f>IF(OR(GH50="iwjd",GH50="iqu% ijh{kk"),'result subject-wise'!AR50,GH50)</f>
        <v/>
      </c>
      <c r="GO50" s="346" t="str">
        <f t="shared" si="263"/>
        <v/>
      </c>
      <c r="GP50" s="172" t="str">
        <f t="shared" si="264"/>
        <v/>
      </c>
      <c r="GQ50" s="620" t="str">
        <f t="shared" si="235"/>
        <v/>
      </c>
      <c r="GR50" s="189"/>
      <c r="GS50" s="344"/>
      <c r="GT50" s="351" t="str">
        <f>'full report'!V1151</f>
        <v/>
      </c>
      <c r="GU50" s="164"/>
      <c r="HK50" s="84"/>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row>
    <row r="51" spans="1:16378" s="5" customFormat="1" ht="13" customHeight="1">
      <c r="A51" s="595">
        <f>IF(details!A51="","",details!A51)</f>
        <v>44</v>
      </c>
      <c r="B51" s="596" t="str">
        <f>IF(details!B51="","",details!B51)</f>
        <v/>
      </c>
      <c r="C51" s="596" t="str">
        <f>IF(details!C51="","",details!C51)</f>
        <v/>
      </c>
      <c r="D51" s="597" t="str">
        <f>IF(details!D51="","",details!D51)</f>
        <v/>
      </c>
      <c r="E51" s="596" t="str">
        <f>IF(details!E51="","",details!E51)</f>
        <v/>
      </c>
      <c r="F51" s="598" t="str">
        <f>IF(details!F51="","",details!F51)</f>
        <v/>
      </c>
      <c r="G51" s="302" t="str">
        <f>IF(details!G51="","",details!G51)</f>
        <v/>
      </c>
      <c r="H51" s="302" t="str">
        <f>IF(details!H51="","",details!H51)</f>
        <v/>
      </c>
      <c r="I51" s="302" t="str">
        <f>IF(details!I51="","",details!I51)</f>
        <v/>
      </c>
      <c r="J51" s="596" t="str">
        <f>IF(details!J51="","",details!J51)</f>
        <v/>
      </c>
      <c r="K51" s="596" t="str">
        <f>IF(details!K51="","",details!K51)</f>
        <v/>
      </c>
      <c r="L51" s="596" t="str">
        <f>IF(details!L51="","",details!L51)</f>
        <v/>
      </c>
      <c r="M51" s="601" t="str">
        <f t="shared" si="127"/>
        <v/>
      </c>
      <c r="N51" s="596" t="str">
        <f>IF(details!M51="","",details!M51)</f>
        <v/>
      </c>
      <c r="O51" s="601" t="str">
        <f t="shared" si="128"/>
        <v/>
      </c>
      <c r="P51" s="596" t="str">
        <f>IF(details!N51="","",details!N51)</f>
        <v/>
      </c>
      <c r="Q51" s="603" t="str">
        <f t="shared" si="129"/>
        <v/>
      </c>
      <c r="R51" s="599">
        <f t="shared" si="130"/>
        <v>0</v>
      </c>
      <c r="S51" s="599">
        <f t="shared" si="131"/>
        <v>0</v>
      </c>
      <c r="T51" s="600" t="str">
        <f t="shared" si="132"/>
        <v/>
      </c>
      <c r="U51" s="599" t="str">
        <f t="shared" si="133"/>
        <v/>
      </c>
      <c r="V51" s="599" t="str">
        <f t="shared" si="134"/>
        <v/>
      </c>
      <c r="W51" s="599" t="str">
        <f t="shared" si="135"/>
        <v/>
      </c>
      <c r="X51" s="596" t="str">
        <f>IF(details!O51="","",details!O51)</f>
        <v/>
      </c>
      <c r="Y51" s="596" t="str">
        <f>IF(details!P51="","",details!P51)</f>
        <v/>
      </c>
      <c r="Z51" s="596" t="str">
        <f>IF(details!Q51="","",details!Q51)</f>
        <v/>
      </c>
      <c r="AA51" s="601" t="str">
        <f t="shared" si="136"/>
        <v/>
      </c>
      <c r="AB51" s="596" t="str">
        <f>IF(details!R51="","",details!R51)</f>
        <v/>
      </c>
      <c r="AC51" s="601" t="str">
        <f t="shared" si="137"/>
        <v/>
      </c>
      <c r="AD51" s="596" t="str">
        <f>IF(details!S51="","",details!S51)</f>
        <v/>
      </c>
      <c r="AE51" s="603" t="str">
        <f t="shared" si="138"/>
        <v/>
      </c>
      <c r="AF51" s="599">
        <f t="shared" si="139"/>
        <v>0</v>
      </c>
      <c r="AG51" s="599">
        <f t="shared" si="140"/>
        <v>0</v>
      </c>
      <c r="AH51" s="600" t="str">
        <f t="shared" si="141"/>
        <v/>
      </c>
      <c r="AI51" s="599" t="str">
        <f t="shared" si="142"/>
        <v/>
      </c>
      <c r="AJ51" s="599" t="str">
        <f t="shared" si="143"/>
        <v/>
      </c>
      <c r="AK51" s="599" t="str">
        <f t="shared" si="50"/>
        <v/>
      </c>
      <c r="AL51" s="596" t="str">
        <f>IF(details!T51="","",details!T51)</f>
        <v/>
      </c>
      <c r="AM51" s="596" t="str">
        <f>IF(details!U51="","",details!U51)</f>
        <v/>
      </c>
      <c r="AN51" s="596" t="str">
        <f>IF(details!V51="","",details!V51)</f>
        <v/>
      </c>
      <c r="AO51" s="596" t="str">
        <f>IF(details!W51="","",details!W51)</f>
        <v/>
      </c>
      <c r="AP51" s="601" t="str">
        <f t="shared" si="144"/>
        <v/>
      </c>
      <c r="AQ51" s="596" t="str">
        <f>IF(details!X51="","",details!X51)</f>
        <v/>
      </c>
      <c r="AR51" s="596" t="str">
        <f>IF(details!Y51="","",details!Y51)</f>
        <v/>
      </c>
      <c r="AS51" s="601" t="str">
        <f t="shared" si="145"/>
        <v/>
      </c>
      <c r="AT51" s="601" t="str">
        <f t="shared" si="146"/>
        <v/>
      </c>
      <c r="AU51" s="601" t="str">
        <f t="shared" si="147"/>
        <v/>
      </c>
      <c r="AV51" s="596" t="str">
        <f>IF(details!Z51="","",details!Z51)</f>
        <v/>
      </c>
      <c r="AW51" s="596" t="str">
        <f>IF(details!AA51="","",details!AA51)</f>
        <v/>
      </c>
      <c r="AX51" s="601" t="str">
        <f t="shared" si="148"/>
        <v/>
      </c>
      <c r="AY51" s="601" t="str">
        <f t="shared" si="149"/>
        <v/>
      </c>
      <c r="AZ51" s="601" t="str">
        <f t="shared" si="150"/>
        <v/>
      </c>
      <c r="BA51" s="597" t="str">
        <f t="shared" si="151"/>
        <v/>
      </c>
      <c r="BB51" s="599">
        <f t="shared" si="152"/>
        <v>0</v>
      </c>
      <c r="BC51" s="600">
        <f t="shared" si="153"/>
        <v>0</v>
      </c>
      <c r="BD51" s="600" t="str">
        <f t="shared" si="154"/>
        <v/>
      </c>
      <c r="BE51" s="600" t="str">
        <f t="shared" si="155"/>
        <v/>
      </c>
      <c r="BF51" s="600" t="str">
        <f t="shared" si="156"/>
        <v/>
      </c>
      <c r="BG51" s="599" t="str">
        <f t="shared" si="157"/>
        <v/>
      </c>
      <c r="BH51" s="600" t="str">
        <f t="shared" si="158"/>
        <v/>
      </c>
      <c r="BI51" s="599" t="str">
        <f t="shared" si="159"/>
        <v/>
      </c>
      <c r="BJ51" s="596" t="str">
        <f>IF(details!AB51="","",details!AB51)</f>
        <v/>
      </c>
      <c r="BK51" s="596" t="str">
        <f>IF(details!AC51="","",details!AC51)</f>
        <v/>
      </c>
      <c r="BL51" s="596" t="str">
        <f>IF(details!AD51="","",details!AD51)</f>
        <v/>
      </c>
      <c r="BM51" s="596" t="str">
        <f>IF(details!AE51="","",details!AE51)</f>
        <v/>
      </c>
      <c r="BN51" s="601" t="str">
        <f t="shared" si="160"/>
        <v/>
      </c>
      <c r="BO51" s="596" t="str">
        <f>IF(details!AF51="","",details!AF51)</f>
        <v/>
      </c>
      <c r="BP51" s="596" t="str">
        <f>IF(details!AG51="","",details!AG51)</f>
        <v/>
      </c>
      <c r="BQ51" s="601" t="str">
        <f t="shared" si="161"/>
        <v/>
      </c>
      <c r="BR51" s="601" t="str">
        <f t="shared" si="162"/>
        <v/>
      </c>
      <c r="BS51" s="601" t="str">
        <f t="shared" si="163"/>
        <v/>
      </c>
      <c r="BT51" s="596" t="str">
        <f>IF(details!AH51="","",details!AH51)</f>
        <v/>
      </c>
      <c r="BU51" s="596" t="str">
        <f>IF(details!AI51="","",details!AI51)</f>
        <v/>
      </c>
      <c r="BV51" s="601" t="str">
        <f t="shared" si="164"/>
        <v/>
      </c>
      <c r="BW51" s="601" t="str">
        <f t="shared" si="165"/>
        <v/>
      </c>
      <c r="BX51" s="601" t="str">
        <f t="shared" si="166"/>
        <v/>
      </c>
      <c r="BY51" s="597" t="str">
        <f t="shared" si="167"/>
        <v/>
      </c>
      <c r="BZ51" s="599">
        <f t="shared" si="168"/>
        <v>0</v>
      </c>
      <c r="CA51" s="600">
        <f t="shared" si="169"/>
        <v>0</v>
      </c>
      <c r="CB51" s="600" t="str">
        <f t="shared" si="170"/>
        <v/>
      </c>
      <c r="CC51" s="600" t="str">
        <f t="shared" si="171"/>
        <v/>
      </c>
      <c r="CD51" s="600" t="str">
        <f t="shared" si="172"/>
        <v/>
      </c>
      <c r="CE51" s="599" t="str">
        <f t="shared" si="173"/>
        <v/>
      </c>
      <c r="CF51" s="600" t="str">
        <f t="shared" si="174"/>
        <v/>
      </c>
      <c r="CG51" s="599" t="str">
        <f t="shared" si="175"/>
        <v/>
      </c>
      <c r="CH51" s="596" t="str">
        <f>IF(details!AJ51="","",details!AJ51)</f>
        <v/>
      </c>
      <c r="CI51" s="596" t="str">
        <f>IF(details!AK51="","",details!AK51)</f>
        <v/>
      </c>
      <c r="CJ51" s="596" t="str">
        <f>IF(details!AL51="","",details!AL51)</f>
        <v/>
      </c>
      <c r="CK51" s="596" t="str">
        <f>IF(details!AM51="","",details!AM51)</f>
        <v/>
      </c>
      <c r="CL51" s="601" t="str">
        <f t="shared" si="176"/>
        <v/>
      </c>
      <c r="CM51" s="596" t="str">
        <f>IF(details!AN51="","",details!AN51)</f>
        <v/>
      </c>
      <c r="CN51" s="596" t="str">
        <f>IF(details!AO51="","",details!AO51)</f>
        <v/>
      </c>
      <c r="CO51" s="601" t="str">
        <f t="shared" si="177"/>
        <v/>
      </c>
      <c r="CP51" s="601" t="str">
        <f t="shared" si="178"/>
        <v/>
      </c>
      <c r="CQ51" s="601" t="str">
        <f t="shared" si="179"/>
        <v/>
      </c>
      <c r="CR51" s="596" t="str">
        <f>IF(details!AP51="","",details!AP51)</f>
        <v/>
      </c>
      <c r="CS51" s="596" t="str">
        <f>IF(details!AQ51="","",details!AQ51)</f>
        <v/>
      </c>
      <c r="CT51" s="601" t="str">
        <f t="shared" si="180"/>
        <v/>
      </c>
      <c r="CU51" s="601" t="str">
        <f t="shared" si="181"/>
        <v/>
      </c>
      <c r="CV51" s="601" t="str">
        <f t="shared" si="182"/>
        <v/>
      </c>
      <c r="CW51" s="597" t="str">
        <f t="shared" si="183"/>
        <v/>
      </c>
      <c r="CX51" s="599">
        <f t="shared" si="184"/>
        <v>0</v>
      </c>
      <c r="CY51" s="600">
        <f t="shared" si="185"/>
        <v>0</v>
      </c>
      <c r="CZ51" s="600" t="str">
        <f t="shared" si="186"/>
        <v/>
      </c>
      <c r="DA51" s="600" t="str">
        <f t="shared" si="187"/>
        <v/>
      </c>
      <c r="DB51" s="600" t="str">
        <f t="shared" si="188"/>
        <v/>
      </c>
      <c r="DC51" s="599" t="str">
        <f t="shared" si="189"/>
        <v/>
      </c>
      <c r="DD51" s="600" t="str">
        <f t="shared" si="190"/>
        <v/>
      </c>
      <c r="DE51" s="599" t="str">
        <f t="shared" si="191"/>
        <v/>
      </c>
      <c r="DF51" s="600">
        <f t="shared" si="192"/>
        <v>0</v>
      </c>
      <c r="DG51" s="596" t="str">
        <f>IF(details!AR51="","",details!AR51)</f>
        <v/>
      </c>
      <c r="DH51" s="596" t="str">
        <f>IF(details!AS51="","",details!AS51)</f>
        <v/>
      </c>
      <c r="DI51" s="596" t="str">
        <f>IF(details!AT51="","",details!AT51)</f>
        <v/>
      </c>
      <c r="DJ51" s="601" t="str">
        <f t="shared" si="193"/>
        <v/>
      </c>
      <c r="DK51" s="596" t="str">
        <f>IF(details!AU51="","",details!AU51)</f>
        <v/>
      </c>
      <c r="DL51" s="601" t="str">
        <f t="shared" si="194"/>
        <v/>
      </c>
      <c r="DM51" s="596" t="str">
        <f>IF(details!AV51="","",details!AV51)</f>
        <v/>
      </c>
      <c r="DN51" s="603" t="str">
        <f t="shared" si="195"/>
        <v/>
      </c>
      <c r="DO51" s="599">
        <f t="shared" si="196"/>
        <v>0</v>
      </c>
      <c r="DP51" s="599">
        <f t="shared" si="197"/>
        <v>0</v>
      </c>
      <c r="DQ51" s="600" t="str">
        <f t="shared" si="198"/>
        <v/>
      </c>
      <c r="DR51" s="599" t="str">
        <f t="shared" si="199"/>
        <v/>
      </c>
      <c r="DS51" s="599" t="str">
        <f t="shared" si="237"/>
        <v/>
      </c>
      <c r="DT51" s="596" t="str">
        <f>IF(details!AW51="","",details!AW51)</f>
        <v/>
      </c>
      <c r="DU51" s="596" t="str">
        <f>IF(details!AX51="","",details!AX51)</f>
        <v/>
      </c>
      <c r="DV51" s="596" t="str">
        <f>IF(details!AY51="","",details!AY51)</f>
        <v/>
      </c>
      <c r="DW51" s="603" t="str">
        <f t="shared" si="200"/>
        <v/>
      </c>
      <c r="DX51" s="599">
        <f t="shared" si="201"/>
        <v>0</v>
      </c>
      <c r="DY51" s="599">
        <f t="shared" si="202"/>
        <v>0</v>
      </c>
      <c r="DZ51" s="600" t="str">
        <f t="shared" si="203"/>
        <v/>
      </c>
      <c r="EA51" s="599" t="str">
        <f t="shared" si="204"/>
        <v/>
      </c>
      <c r="EB51" s="599" t="str">
        <f t="shared" si="238"/>
        <v/>
      </c>
      <c r="EC51" s="599" t="str">
        <f t="shared" si="205"/>
        <v/>
      </c>
      <c r="ED51" s="599" t="str">
        <f t="shared" si="206"/>
        <v/>
      </c>
      <c r="EE51" s="599" t="str">
        <f t="shared" si="207"/>
        <v/>
      </c>
      <c r="EF51" s="599" t="str">
        <f t="shared" si="208"/>
        <v/>
      </c>
      <c r="EG51" s="599" t="str">
        <f t="shared" si="209"/>
        <v/>
      </c>
      <c r="EH51" s="599">
        <f t="shared" si="210"/>
        <v>0</v>
      </c>
      <c r="EI51" s="599">
        <f t="shared" si="211"/>
        <v>0</v>
      </c>
      <c r="EJ51" s="599">
        <f t="shared" si="212"/>
        <v>0</v>
      </c>
      <c r="EK51" s="599">
        <f t="shared" si="213"/>
        <v>0</v>
      </c>
      <c r="EL51" s="599">
        <f t="shared" si="214"/>
        <v>0</v>
      </c>
      <c r="EM51" s="599" t="str">
        <f t="shared" si="215"/>
        <v/>
      </c>
      <c r="EN51" s="599" t="str">
        <f t="shared" si="239"/>
        <v/>
      </c>
      <c r="EO51" s="606" t="str">
        <f>IF(details!CF51="","",details!CF51)</f>
        <v/>
      </c>
      <c r="EP51" s="607" t="str">
        <f>IF(details!CG51="","",details!CG51)</f>
        <v/>
      </c>
      <c r="EQ51" s="606" t="str">
        <f>IF(details!CJ51="","",details!CJ51)</f>
        <v/>
      </c>
      <c r="ER51" s="607" t="str">
        <f>IF(details!CK51="","",details!CK51)</f>
        <v/>
      </c>
      <c r="ES51" s="606" t="str">
        <f>IF(details!CN51="","",details!CN51)</f>
        <v/>
      </c>
      <c r="ET51" s="607" t="str">
        <f>IF(details!CO51="","",details!CO51)</f>
        <v/>
      </c>
      <c r="EU51" s="606" t="str">
        <f>IF(details!CR51="","",details!CR51)</f>
        <v/>
      </c>
      <c r="EV51" s="607" t="str">
        <f>IF(details!CS51="","",details!CS51)</f>
        <v/>
      </c>
      <c r="EW51" s="606" t="str">
        <f>IF(details!CV51="","",details!CV51)</f>
        <v/>
      </c>
      <c r="EX51" s="607" t="str">
        <f>IF(details!CW51="","",details!CW51)</f>
        <v/>
      </c>
      <c r="EY51" s="611" t="str">
        <f t="shared" si="216"/>
        <v/>
      </c>
      <c r="EZ51" s="596" t="str">
        <f t="shared" si="217"/>
        <v/>
      </c>
      <c r="FA51" s="596" t="str">
        <f t="shared" si="218"/>
        <v/>
      </c>
      <c r="FB51" s="612" t="str">
        <f t="shared" si="240"/>
        <v/>
      </c>
      <c r="FC51" s="596" t="str">
        <f t="shared" si="219"/>
        <v/>
      </c>
      <c r="FD51" s="613" t="str">
        <f t="shared" si="220"/>
        <v/>
      </c>
      <c r="FE51" s="612" t="str">
        <f t="shared" si="241"/>
        <v/>
      </c>
      <c r="FF51" s="614" t="str">
        <f t="shared" si="221"/>
        <v/>
      </c>
      <c r="FG51" s="596" t="str">
        <f t="shared" si="242"/>
        <v/>
      </c>
      <c r="FH51" s="596" t="str">
        <f t="shared" si="243"/>
        <v/>
      </c>
      <c r="FI51" s="596" t="str">
        <f t="shared" si="244"/>
        <v/>
      </c>
      <c r="FJ51" s="596" t="str">
        <f t="shared" si="245"/>
        <v/>
      </c>
      <c r="FK51" s="596" t="str">
        <f t="shared" si="222"/>
        <v/>
      </c>
      <c r="FL51" s="615" t="str">
        <f t="shared" si="246"/>
        <v/>
      </c>
      <c r="FM51" s="614" t="str">
        <f t="shared" si="223"/>
        <v/>
      </c>
      <c r="FN51" s="596" t="str">
        <f t="shared" si="247"/>
        <v/>
      </c>
      <c r="FO51" s="596" t="str">
        <f t="shared" si="248"/>
        <v/>
      </c>
      <c r="FP51" s="596" t="str">
        <f t="shared" si="249"/>
        <v/>
      </c>
      <c r="FQ51" s="596" t="str">
        <f t="shared" si="250"/>
        <v/>
      </c>
      <c r="FR51" s="596" t="str">
        <f t="shared" si="224"/>
        <v/>
      </c>
      <c r="FS51" s="615" t="str">
        <f t="shared" si="251"/>
        <v/>
      </c>
      <c r="FT51" s="614" t="str">
        <f t="shared" si="225"/>
        <v/>
      </c>
      <c r="FU51" s="596" t="str">
        <f t="shared" si="252"/>
        <v/>
      </c>
      <c r="FV51" s="596" t="str">
        <f t="shared" si="253"/>
        <v/>
      </c>
      <c r="FW51" s="596" t="str">
        <f t="shared" si="254"/>
        <v/>
      </c>
      <c r="FX51" s="596" t="str">
        <f t="shared" si="255"/>
        <v/>
      </c>
      <c r="FY51" s="596" t="str">
        <f t="shared" si="226"/>
        <v/>
      </c>
      <c r="FZ51" s="615" t="str">
        <f t="shared" si="256"/>
        <v/>
      </c>
      <c r="GA51" s="596" t="str">
        <f t="shared" si="227"/>
        <v/>
      </c>
      <c r="GB51" s="596" t="str">
        <f t="shared" si="228"/>
        <v/>
      </c>
      <c r="GC51" s="177" t="str">
        <f t="shared" si="229"/>
        <v xml:space="preserve">    </v>
      </c>
      <c r="GD51" s="177" t="str">
        <f t="shared" si="230"/>
        <v xml:space="preserve">    </v>
      </c>
      <c r="GE51" s="177" t="str">
        <f t="shared" si="231"/>
        <v xml:space="preserve">    </v>
      </c>
      <c r="GF51" s="177" t="str">
        <f t="shared" si="232"/>
        <v xml:space="preserve">        </v>
      </c>
      <c r="GG51" s="177" t="str">
        <f t="shared" si="257"/>
        <v xml:space="preserve">    </v>
      </c>
      <c r="GH51" s="177" t="str">
        <f t="shared" si="258"/>
        <v/>
      </c>
      <c r="GI51" s="39" t="str">
        <f t="shared" si="259"/>
        <v/>
      </c>
      <c r="GJ51" s="41" t="str">
        <f t="shared" si="260"/>
        <v/>
      </c>
      <c r="GK51" s="188" t="str">
        <f t="shared" si="261"/>
        <v/>
      </c>
      <c r="GL51" s="165" t="str">
        <f t="shared" si="262"/>
        <v/>
      </c>
      <c r="GM51" s="434" t="str">
        <f t="shared" si="234"/>
        <v/>
      </c>
      <c r="GN51" s="177" t="str">
        <f>IF(OR(GH51="iwjd",GH51="iqu% ijh{kk"),'result subject-wise'!AR51,GH51)</f>
        <v/>
      </c>
      <c r="GO51" s="346" t="str">
        <f t="shared" si="263"/>
        <v/>
      </c>
      <c r="GP51" s="172" t="str">
        <f t="shared" si="264"/>
        <v/>
      </c>
      <c r="GQ51" s="620" t="str">
        <f t="shared" si="235"/>
        <v/>
      </c>
      <c r="GR51" s="189"/>
      <c r="GS51" s="344"/>
      <c r="GT51" s="351" t="str">
        <f>'full report'!V1178</f>
        <v/>
      </c>
      <c r="GU51" s="164"/>
      <c r="HK51" s="85"/>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row>
    <row r="52" spans="1:16378" s="5" customFormat="1" ht="13" customHeight="1">
      <c r="A52" s="595">
        <f>IF(details!A52="","",details!A52)</f>
        <v>45</v>
      </c>
      <c r="B52" s="596" t="str">
        <f>IF(details!B52="","",details!B52)</f>
        <v/>
      </c>
      <c r="C52" s="596" t="str">
        <f>IF(details!C52="","",details!C52)</f>
        <v/>
      </c>
      <c r="D52" s="597" t="str">
        <f>IF(details!D52="","",details!D52)</f>
        <v/>
      </c>
      <c r="E52" s="596" t="str">
        <f>IF(details!E52="","",details!E52)</f>
        <v/>
      </c>
      <c r="F52" s="598" t="str">
        <f>IF(details!F52="","",details!F52)</f>
        <v/>
      </c>
      <c r="G52" s="302" t="str">
        <f>IF(details!G52="","",details!G52)</f>
        <v/>
      </c>
      <c r="H52" s="302" t="str">
        <f>IF(details!H52="","",details!H52)</f>
        <v/>
      </c>
      <c r="I52" s="302" t="str">
        <f>IF(details!I52="","",details!I52)</f>
        <v/>
      </c>
      <c r="J52" s="596" t="str">
        <f>IF(details!J52="","",details!J52)</f>
        <v/>
      </c>
      <c r="K52" s="596" t="str">
        <f>IF(details!K52="","",details!K52)</f>
        <v/>
      </c>
      <c r="L52" s="596" t="str">
        <f>IF(details!L52="","",details!L52)</f>
        <v/>
      </c>
      <c r="M52" s="601" t="str">
        <f t="shared" si="127"/>
        <v/>
      </c>
      <c r="N52" s="596" t="str">
        <f>IF(details!M52="","",details!M52)</f>
        <v/>
      </c>
      <c r="O52" s="601" t="str">
        <f t="shared" si="128"/>
        <v/>
      </c>
      <c r="P52" s="596" t="str">
        <f>IF(details!N52="","",details!N52)</f>
        <v/>
      </c>
      <c r="Q52" s="603" t="str">
        <f t="shared" si="129"/>
        <v/>
      </c>
      <c r="R52" s="599">
        <f t="shared" si="130"/>
        <v>0</v>
      </c>
      <c r="S52" s="599">
        <f t="shared" si="131"/>
        <v>0</v>
      </c>
      <c r="T52" s="600" t="str">
        <f t="shared" si="132"/>
        <v/>
      </c>
      <c r="U52" s="599" t="str">
        <f t="shared" si="133"/>
        <v/>
      </c>
      <c r="V52" s="599" t="str">
        <f t="shared" si="134"/>
        <v/>
      </c>
      <c r="W52" s="599" t="str">
        <f t="shared" si="135"/>
        <v/>
      </c>
      <c r="X52" s="596" t="str">
        <f>IF(details!O52="","",details!O52)</f>
        <v/>
      </c>
      <c r="Y52" s="596" t="str">
        <f>IF(details!P52="","",details!P52)</f>
        <v/>
      </c>
      <c r="Z52" s="596" t="str">
        <f>IF(details!Q52="","",details!Q52)</f>
        <v/>
      </c>
      <c r="AA52" s="601" t="str">
        <f t="shared" si="136"/>
        <v/>
      </c>
      <c r="AB52" s="596" t="str">
        <f>IF(details!R52="","",details!R52)</f>
        <v/>
      </c>
      <c r="AC52" s="601" t="str">
        <f t="shared" si="137"/>
        <v/>
      </c>
      <c r="AD52" s="596" t="str">
        <f>IF(details!S52="","",details!S52)</f>
        <v/>
      </c>
      <c r="AE52" s="603" t="str">
        <f t="shared" si="138"/>
        <v/>
      </c>
      <c r="AF52" s="599">
        <f t="shared" si="139"/>
        <v>0</v>
      </c>
      <c r="AG52" s="599">
        <f t="shared" si="140"/>
        <v>0</v>
      </c>
      <c r="AH52" s="600" t="str">
        <f t="shared" si="141"/>
        <v/>
      </c>
      <c r="AI52" s="599" t="str">
        <f t="shared" si="142"/>
        <v/>
      </c>
      <c r="AJ52" s="599" t="str">
        <f t="shared" si="143"/>
        <v/>
      </c>
      <c r="AK52" s="599" t="str">
        <f t="shared" si="50"/>
        <v/>
      </c>
      <c r="AL52" s="596" t="str">
        <f>IF(details!T52="","",details!T52)</f>
        <v/>
      </c>
      <c r="AM52" s="596" t="str">
        <f>IF(details!U52="","",details!U52)</f>
        <v/>
      </c>
      <c r="AN52" s="596" t="str">
        <f>IF(details!V52="","",details!V52)</f>
        <v/>
      </c>
      <c r="AO52" s="596" t="str">
        <f>IF(details!W52="","",details!W52)</f>
        <v/>
      </c>
      <c r="AP52" s="601" t="str">
        <f t="shared" si="144"/>
        <v/>
      </c>
      <c r="AQ52" s="596" t="str">
        <f>IF(details!X52="","",details!X52)</f>
        <v/>
      </c>
      <c r="AR52" s="596" t="str">
        <f>IF(details!Y52="","",details!Y52)</f>
        <v/>
      </c>
      <c r="AS52" s="601" t="str">
        <f t="shared" si="145"/>
        <v/>
      </c>
      <c r="AT52" s="601" t="str">
        <f t="shared" si="146"/>
        <v/>
      </c>
      <c r="AU52" s="601" t="str">
        <f t="shared" si="147"/>
        <v/>
      </c>
      <c r="AV52" s="596" t="str">
        <f>IF(details!Z52="","",details!Z52)</f>
        <v/>
      </c>
      <c r="AW52" s="596" t="str">
        <f>IF(details!AA52="","",details!AA52)</f>
        <v/>
      </c>
      <c r="AX52" s="601" t="str">
        <f t="shared" si="148"/>
        <v/>
      </c>
      <c r="AY52" s="601" t="str">
        <f t="shared" si="149"/>
        <v/>
      </c>
      <c r="AZ52" s="601" t="str">
        <f t="shared" si="150"/>
        <v/>
      </c>
      <c r="BA52" s="597" t="str">
        <f t="shared" si="151"/>
        <v/>
      </c>
      <c r="BB52" s="599">
        <f t="shared" si="152"/>
        <v>0</v>
      </c>
      <c r="BC52" s="600">
        <f t="shared" si="153"/>
        <v>0</v>
      </c>
      <c r="BD52" s="600" t="str">
        <f t="shared" si="154"/>
        <v/>
      </c>
      <c r="BE52" s="600" t="str">
        <f t="shared" si="155"/>
        <v/>
      </c>
      <c r="BF52" s="600" t="str">
        <f t="shared" si="156"/>
        <v/>
      </c>
      <c r="BG52" s="599" t="str">
        <f t="shared" si="157"/>
        <v/>
      </c>
      <c r="BH52" s="600" t="str">
        <f t="shared" si="158"/>
        <v/>
      </c>
      <c r="BI52" s="599" t="str">
        <f t="shared" si="159"/>
        <v/>
      </c>
      <c r="BJ52" s="596" t="str">
        <f>IF(details!AB52="","",details!AB52)</f>
        <v/>
      </c>
      <c r="BK52" s="596" t="str">
        <f>IF(details!AC52="","",details!AC52)</f>
        <v/>
      </c>
      <c r="BL52" s="596" t="str">
        <f>IF(details!AD52="","",details!AD52)</f>
        <v/>
      </c>
      <c r="BM52" s="596" t="str">
        <f>IF(details!AE52="","",details!AE52)</f>
        <v/>
      </c>
      <c r="BN52" s="601" t="str">
        <f t="shared" si="160"/>
        <v/>
      </c>
      <c r="BO52" s="596" t="str">
        <f>IF(details!AF52="","",details!AF52)</f>
        <v/>
      </c>
      <c r="BP52" s="596" t="str">
        <f>IF(details!AG52="","",details!AG52)</f>
        <v/>
      </c>
      <c r="BQ52" s="601" t="str">
        <f t="shared" si="161"/>
        <v/>
      </c>
      <c r="BR52" s="601" t="str">
        <f t="shared" si="162"/>
        <v/>
      </c>
      <c r="BS52" s="601" t="str">
        <f t="shared" si="163"/>
        <v/>
      </c>
      <c r="BT52" s="596" t="str">
        <f>IF(details!AH52="","",details!AH52)</f>
        <v/>
      </c>
      <c r="BU52" s="596" t="str">
        <f>IF(details!AI52="","",details!AI52)</f>
        <v/>
      </c>
      <c r="BV52" s="601" t="str">
        <f t="shared" si="164"/>
        <v/>
      </c>
      <c r="BW52" s="601" t="str">
        <f t="shared" si="165"/>
        <v/>
      </c>
      <c r="BX52" s="601" t="str">
        <f t="shared" si="166"/>
        <v/>
      </c>
      <c r="BY52" s="597" t="str">
        <f t="shared" si="167"/>
        <v/>
      </c>
      <c r="BZ52" s="599">
        <f t="shared" si="168"/>
        <v>0</v>
      </c>
      <c r="CA52" s="600">
        <f t="shared" si="169"/>
        <v>0</v>
      </c>
      <c r="CB52" s="600" t="str">
        <f t="shared" si="170"/>
        <v/>
      </c>
      <c r="CC52" s="600" t="str">
        <f t="shared" si="171"/>
        <v/>
      </c>
      <c r="CD52" s="600" t="str">
        <f t="shared" si="172"/>
        <v/>
      </c>
      <c r="CE52" s="599" t="str">
        <f t="shared" si="173"/>
        <v/>
      </c>
      <c r="CF52" s="600" t="str">
        <f t="shared" si="174"/>
        <v/>
      </c>
      <c r="CG52" s="599" t="str">
        <f t="shared" si="175"/>
        <v/>
      </c>
      <c r="CH52" s="596" t="str">
        <f>IF(details!AJ52="","",details!AJ52)</f>
        <v/>
      </c>
      <c r="CI52" s="596" t="str">
        <f>IF(details!AK52="","",details!AK52)</f>
        <v/>
      </c>
      <c r="CJ52" s="596" t="str">
        <f>IF(details!AL52="","",details!AL52)</f>
        <v/>
      </c>
      <c r="CK52" s="596" t="str">
        <f>IF(details!AM52="","",details!AM52)</f>
        <v/>
      </c>
      <c r="CL52" s="601" t="str">
        <f t="shared" si="176"/>
        <v/>
      </c>
      <c r="CM52" s="596" t="str">
        <f>IF(details!AN52="","",details!AN52)</f>
        <v/>
      </c>
      <c r="CN52" s="596" t="str">
        <f>IF(details!AO52="","",details!AO52)</f>
        <v/>
      </c>
      <c r="CO52" s="601" t="str">
        <f t="shared" si="177"/>
        <v/>
      </c>
      <c r="CP52" s="601" t="str">
        <f t="shared" si="178"/>
        <v/>
      </c>
      <c r="CQ52" s="601" t="str">
        <f t="shared" si="179"/>
        <v/>
      </c>
      <c r="CR52" s="596" t="str">
        <f>IF(details!AP52="","",details!AP52)</f>
        <v/>
      </c>
      <c r="CS52" s="596" t="str">
        <f>IF(details!AQ52="","",details!AQ52)</f>
        <v/>
      </c>
      <c r="CT52" s="601" t="str">
        <f t="shared" si="180"/>
        <v/>
      </c>
      <c r="CU52" s="601" t="str">
        <f t="shared" si="181"/>
        <v/>
      </c>
      <c r="CV52" s="601" t="str">
        <f t="shared" si="182"/>
        <v/>
      </c>
      <c r="CW52" s="597" t="str">
        <f t="shared" si="183"/>
        <v/>
      </c>
      <c r="CX52" s="599">
        <f t="shared" si="184"/>
        <v>0</v>
      </c>
      <c r="CY52" s="600">
        <f t="shared" si="185"/>
        <v>0</v>
      </c>
      <c r="CZ52" s="600" t="str">
        <f t="shared" si="186"/>
        <v/>
      </c>
      <c r="DA52" s="600" t="str">
        <f t="shared" si="187"/>
        <v/>
      </c>
      <c r="DB52" s="600" t="str">
        <f t="shared" si="188"/>
        <v/>
      </c>
      <c r="DC52" s="599" t="str">
        <f t="shared" si="189"/>
        <v/>
      </c>
      <c r="DD52" s="600" t="str">
        <f t="shared" si="190"/>
        <v/>
      </c>
      <c r="DE52" s="599" t="str">
        <f t="shared" si="191"/>
        <v/>
      </c>
      <c r="DF52" s="600">
        <f t="shared" si="192"/>
        <v>0</v>
      </c>
      <c r="DG52" s="596" t="str">
        <f>IF(details!AR52="","",details!AR52)</f>
        <v/>
      </c>
      <c r="DH52" s="596" t="str">
        <f>IF(details!AS52="","",details!AS52)</f>
        <v/>
      </c>
      <c r="DI52" s="596" t="str">
        <f>IF(details!AT52="","",details!AT52)</f>
        <v/>
      </c>
      <c r="DJ52" s="601" t="str">
        <f t="shared" si="193"/>
        <v/>
      </c>
      <c r="DK52" s="596" t="str">
        <f>IF(details!AU52="","",details!AU52)</f>
        <v/>
      </c>
      <c r="DL52" s="601" t="str">
        <f t="shared" si="194"/>
        <v/>
      </c>
      <c r="DM52" s="596" t="str">
        <f>IF(details!AV52="","",details!AV52)</f>
        <v/>
      </c>
      <c r="DN52" s="603" t="str">
        <f t="shared" si="195"/>
        <v/>
      </c>
      <c r="DO52" s="599">
        <f t="shared" si="196"/>
        <v>0</v>
      </c>
      <c r="DP52" s="599">
        <f t="shared" si="197"/>
        <v>0</v>
      </c>
      <c r="DQ52" s="600" t="str">
        <f t="shared" si="198"/>
        <v/>
      </c>
      <c r="DR52" s="599" t="str">
        <f t="shared" si="199"/>
        <v/>
      </c>
      <c r="DS52" s="599" t="str">
        <f t="shared" si="237"/>
        <v/>
      </c>
      <c r="DT52" s="596" t="str">
        <f>IF(details!AW52="","",details!AW52)</f>
        <v/>
      </c>
      <c r="DU52" s="596" t="str">
        <f>IF(details!AX52="","",details!AX52)</f>
        <v/>
      </c>
      <c r="DV52" s="596" t="str">
        <f>IF(details!AY52="","",details!AY52)</f>
        <v/>
      </c>
      <c r="DW52" s="603" t="str">
        <f t="shared" si="200"/>
        <v/>
      </c>
      <c r="DX52" s="599">
        <f t="shared" si="201"/>
        <v>0</v>
      </c>
      <c r="DY52" s="599">
        <f t="shared" si="202"/>
        <v>0</v>
      </c>
      <c r="DZ52" s="600" t="str">
        <f t="shared" si="203"/>
        <v/>
      </c>
      <c r="EA52" s="599" t="str">
        <f t="shared" si="204"/>
        <v/>
      </c>
      <c r="EB52" s="599" t="str">
        <f t="shared" si="238"/>
        <v/>
      </c>
      <c r="EC52" s="599" t="str">
        <f t="shared" si="205"/>
        <v/>
      </c>
      <c r="ED52" s="599" t="str">
        <f t="shared" si="206"/>
        <v/>
      </c>
      <c r="EE52" s="599" t="str">
        <f t="shared" si="207"/>
        <v/>
      </c>
      <c r="EF52" s="599" t="str">
        <f t="shared" si="208"/>
        <v/>
      </c>
      <c r="EG52" s="599" t="str">
        <f t="shared" si="209"/>
        <v/>
      </c>
      <c r="EH52" s="599">
        <f t="shared" si="210"/>
        <v>0</v>
      </c>
      <c r="EI52" s="599">
        <f t="shared" si="211"/>
        <v>0</v>
      </c>
      <c r="EJ52" s="599">
        <f t="shared" si="212"/>
        <v>0</v>
      </c>
      <c r="EK52" s="599">
        <f t="shared" si="213"/>
        <v>0</v>
      </c>
      <c r="EL52" s="599">
        <f t="shared" si="214"/>
        <v>0</v>
      </c>
      <c r="EM52" s="599" t="str">
        <f t="shared" si="215"/>
        <v/>
      </c>
      <c r="EN52" s="599" t="str">
        <f t="shared" si="239"/>
        <v/>
      </c>
      <c r="EO52" s="606" t="str">
        <f>IF(details!CF52="","",details!CF52)</f>
        <v/>
      </c>
      <c r="EP52" s="607" t="str">
        <f>IF(details!CG52="","",details!CG52)</f>
        <v/>
      </c>
      <c r="EQ52" s="606" t="str">
        <f>IF(details!CJ52="","",details!CJ52)</f>
        <v/>
      </c>
      <c r="ER52" s="607" t="str">
        <f>IF(details!CK52="","",details!CK52)</f>
        <v/>
      </c>
      <c r="ES52" s="606" t="str">
        <f>IF(details!CN52="","",details!CN52)</f>
        <v/>
      </c>
      <c r="ET52" s="607" t="str">
        <f>IF(details!CO52="","",details!CO52)</f>
        <v/>
      </c>
      <c r="EU52" s="606" t="str">
        <f>IF(details!CR52="","",details!CR52)</f>
        <v/>
      </c>
      <c r="EV52" s="607" t="str">
        <f>IF(details!CS52="","",details!CS52)</f>
        <v/>
      </c>
      <c r="EW52" s="606" t="str">
        <f>IF(details!CV52="","",details!CV52)</f>
        <v/>
      </c>
      <c r="EX52" s="607" t="str">
        <f>IF(details!CW52="","",details!CW52)</f>
        <v/>
      </c>
      <c r="EY52" s="611" t="str">
        <f t="shared" si="216"/>
        <v/>
      </c>
      <c r="EZ52" s="596" t="str">
        <f t="shared" si="217"/>
        <v/>
      </c>
      <c r="FA52" s="596" t="str">
        <f t="shared" si="218"/>
        <v/>
      </c>
      <c r="FB52" s="612" t="str">
        <f t="shared" si="240"/>
        <v/>
      </c>
      <c r="FC52" s="596" t="str">
        <f t="shared" si="219"/>
        <v/>
      </c>
      <c r="FD52" s="613" t="str">
        <f t="shared" si="220"/>
        <v/>
      </c>
      <c r="FE52" s="612" t="str">
        <f t="shared" si="241"/>
        <v/>
      </c>
      <c r="FF52" s="614" t="str">
        <f t="shared" si="221"/>
        <v/>
      </c>
      <c r="FG52" s="596" t="str">
        <f t="shared" si="242"/>
        <v/>
      </c>
      <c r="FH52" s="596" t="str">
        <f t="shared" si="243"/>
        <v/>
      </c>
      <c r="FI52" s="596" t="str">
        <f t="shared" si="244"/>
        <v/>
      </c>
      <c r="FJ52" s="596" t="str">
        <f t="shared" si="245"/>
        <v/>
      </c>
      <c r="FK52" s="596" t="str">
        <f t="shared" si="222"/>
        <v/>
      </c>
      <c r="FL52" s="615" t="str">
        <f t="shared" si="246"/>
        <v/>
      </c>
      <c r="FM52" s="614" t="str">
        <f t="shared" si="223"/>
        <v/>
      </c>
      <c r="FN52" s="596" t="str">
        <f t="shared" si="247"/>
        <v/>
      </c>
      <c r="FO52" s="596" t="str">
        <f t="shared" si="248"/>
        <v/>
      </c>
      <c r="FP52" s="596" t="str">
        <f t="shared" si="249"/>
        <v/>
      </c>
      <c r="FQ52" s="596" t="str">
        <f t="shared" si="250"/>
        <v/>
      </c>
      <c r="FR52" s="596" t="str">
        <f t="shared" si="224"/>
        <v/>
      </c>
      <c r="FS52" s="615" t="str">
        <f t="shared" si="251"/>
        <v/>
      </c>
      <c r="FT52" s="614" t="str">
        <f t="shared" si="225"/>
        <v/>
      </c>
      <c r="FU52" s="596" t="str">
        <f t="shared" si="252"/>
        <v/>
      </c>
      <c r="FV52" s="596" t="str">
        <f t="shared" si="253"/>
        <v/>
      </c>
      <c r="FW52" s="596" t="str">
        <f t="shared" si="254"/>
        <v/>
      </c>
      <c r="FX52" s="596" t="str">
        <f t="shared" si="255"/>
        <v/>
      </c>
      <c r="FY52" s="596" t="str">
        <f t="shared" si="226"/>
        <v/>
      </c>
      <c r="FZ52" s="615" t="str">
        <f t="shared" si="256"/>
        <v/>
      </c>
      <c r="GA52" s="596" t="str">
        <f t="shared" si="227"/>
        <v/>
      </c>
      <c r="GB52" s="596" t="str">
        <f t="shared" si="228"/>
        <v/>
      </c>
      <c r="GC52" s="177" t="str">
        <f t="shared" si="229"/>
        <v xml:space="preserve">    </v>
      </c>
      <c r="GD52" s="177" t="str">
        <f t="shared" si="230"/>
        <v xml:space="preserve">    </v>
      </c>
      <c r="GE52" s="177" t="str">
        <f t="shared" si="231"/>
        <v xml:space="preserve">    </v>
      </c>
      <c r="GF52" s="177" t="str">
        <f t="shared" si="232"/>
        <v xml:space="preserve">        </v>
      </c>
      <c r="GG52" s="177" t="str">
        <f t="shared" si="257"/>
        <v xml:space="preserve">    </v>
      </c>
      <c r="GH52" s="177" t="str">
        <f t="shared" si="258"/>
        <v/>
      </c>
      <c r="GI52" s="39" t="str">
        <f t="shared" si="259"/>
        <v/>
      </c>
      <c r="GJ52" s="41" t="str">
        <f t="shared" si="260"/>
        <v/>
      </c>
      <c r="GK52" s="188" t="str">
        <f t="shared" si="261"/>
        <v/>
      </c>
      <c r="GL52" s="165" t="str">
        <f t="shared" si="262"/>
        <v/>
      </c>
      <c r="GM52" s="434" t="str">
        <f t="shared" si="234"/>
        <v/>
      </c>
      <c r="GN52" s="177" t="str">
        <f>IF(OR(GH52="iwjd",GH52="iqu% ijh{kk"),'result subject-wise'!AR52,GH52)</f>
        <v/>
      </c>
      <c r="GO52" s="346" t="str">
        <f t="shared" si="263"/>
        <v/>
      </c>
      <c r="GP52" s="172" t="str">
        <f t="shared" si="264"/>
        <v/>
      </c>
      <c r="GQ52" s="620" t="str">
        <f t="shared" si="235"/>
        <v/>
      </c>
      <c r="GR52" s="189"/>
      <c r="GS52" s="344"/>
      <c r="GT52" s="351" t="str">
        <f>'full report'!V1205</f>
        <v/>
      </c>
      <c r="GU52" s="164"/>
      <c r="HK52" s="85"/>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row>
    <row r="53" spans="1:16378" s="5" customFormat="1" ht="13" customHeight="1">
      <c r="A53" s="595">
        <f>IF(details!A53="","",details!A53)</f>
        <v>46</v>
      </c>
      <c r="B53" s="596" t="str">
        <f>IF(details!B53="","",details!B53)</f>
        <v/>
      </c>
      <c r="C53" s="596" t="str">
        <f>IF(details!C53="","",details!C53)</f>
        <v/>
      </c>
      <c r="D53" s="597" t="str">
        <f>IF(details!D53="","",details!D53)</f>
        <v/>
      </c>
      <c r="E53" s="596" t="str">
        <f>IF(details!E53="","",details!E53)</f>
        <v/>
      </c>
      <c r="F53" s="598" t="str">
        <f>IF(details!F53="","",details!F53)</f>
        <v/>
      </c>
      <c r="G53" s="302" t="str">
        <f>IF(details!G53="","",details!G53)</f>
        <v/>
      </c>
      <c r="H53" s="302" t="str">
        <f>IF(details!H53="","",details!H53)</f>
        <v/>
      </c>
      <c r="I53" s="302" t="str">
        <f>IF(details!I53="","",details!I53)</f>
        <v/>
      </c>
      <c r="J53" s="596" t="str">
        <f>IF(details!J53="","",details!J53)</f>
        <v/>
      </c>
      <c r="K53" s="596" t="str">
        <f>IF(details!K53="","",details!K53)</f>
        <v/>
      </c>
      <c r="L53" s="596" t="str">
        <f>IF(details!L53="","",details!L53)</f>
        <v/>
      </c>
      <c r="M53" s="601" t="str">
        <f t="shared" si="127"/>
        <v/>
      </c>
      <c r="N53" s="596" t="str">
        <f>IF(details!M53="","",details!M53)</f>
        <v/>
      </c>
      <c r="O53" s="601" t="str">
        <f t="shared" si="128"/>
        <v/>
      </c>
      <c r="P53" s="596" t="str">
        <f>IF(details!N53="","",details!N53)</f>
        <v/>
      </c>
      <c r="Q53" s="603" t="str">
        <f t="shared" si="129"/>
        <v/>
      </c>
      <c r="R53" s="599">
        <f t="shared" si="130"/>
        <v>0</v>
      </c>
      <c r="S53" s="599">
        <f t="shared" si="131"/>
        <v>0</v>
      </c>
      <c r="T53" s="600" t="str">
        <f t="shared" si="132"/>
        <v/>
      </c>
      <c r="U53" s="599" t="str">
        <f t="shared" si="133"/>
        <v/>
      </c>
      <c r="V53" s="599" t="str">
        <f t="shared" si="134"/>
        <v/>
      </c>
      <c r="W53" s="599" t="str">
        <f t="shared" si="135"/>
        <v/>
      </c>
      <c r="X53" s="596" t="str">
        <f>IF(details!O53="","",details!O53)</f>
        <v/>
      </c>
      <c r="Y53" s="596" t="str">
        <f>IF(details!P53="","",details!P53)</f>
        <v/>
      </c>
      <c r="Z53" s="596" t="str">
        <f>IF(details!Q53="","",details!Q53)</f>
        <v/>
      </c>
      <c r="AA53" s="601" t="str">
        <f t="shared" si="136"/>
        <v/>
      </c>
      <c r="AB53" s="596" t="str">
        <f>IF(details!R53="","",details!R53)</f>
        <v/>
      </c>
      <c r="AC53" s="601" t="str">
        <f t="shared" si="137"/>
        <v/>
      </c>
      <c r="AD53" s="596" t="str">
        <f>IF(details!S53="","",details!S53)</f>
        <v/>
      </c>
      <c r="AE53" s="603" t="str">
        <f t="shared" si="138"/>
        <v/>
      </c>
      <c r="AF53" s="599">
        <f t="shared" si="139"/>
        <v>0</v>
      </c>
      <c r="AG53" s="599">
        <f t="shared" si="140"/>
        <v>0</v>
      </c>
      <c r="AH53" s="600" t="str">
        <f t="shared" si="141"/>
        <v/>
      </c>
      <c r="AI53" s="599" t="str">
        <f t="shared" si="142"/>
        <v/>
      </c>
      <c r="AJ53" s="599" t="str">
        <f t="shared" si="143"/>
        <v/>
      </c>
      <c r="AK53" s="599" t="str">
        <f t="shared" si="50"/>
        <v/>
      </c>
      <c r="AL53" s="596" t="str">
        <f>IF(details!T53="","",details!T53)</f>
        <v/>
      </c>
      <c r="AM53" s="596" t="str">
        <f>IF(details!U53="","",details!U53)</f>
        <v/>
      </c>
      <c r="AN53" s="596" t="str">
        <f>IF(details!V53="","",details!V53)</f>
        <v/>
      </c>
      <c r="AO53" s="596" t="str">
        <f>IF(details!W53="","",details!W53)</f>
        <v/>
      </c>
      <c r="AP53" s="601" t="str">
        <f t="shared" si="144"/>
        <v/>
      </c>
      <c r="AQ53" s="596" t="str">
        <f>IF(details!X53="","",details!X53)</f>
        <v/>
      </c>
      <c r="AR53" s="596" t="str">
        <f>IF(details!Y53="","",details!Y53)</f>
        <v/>
      </c>
      <c r="AS53" s="601" t="str">
        <f t="shared" si="145"/>
        <v/>
      </c>
      <c r="AT53" s="601" t="str">
        <f t="shared" si="146"/>
        <v/>
      </c>
      <c r="AU53" s="601" t="str">
        <f t="shared" si="147"/>
        <v/>
      </c>
      <c r="AV53" s="596" t="str">
        <f>IF(details!Z53="","",details!Z53)</f>
        <v/>
      </c>
      <c r="AW53" s="596" t="str">
        <f>IF(details!AA53="","",details!AA53)</f>
        <v/>
      </c>
      <c r="AX53" s="601" t="str">
        <f t="shared" si="148"/>
        <v/>
      </c>
      <c r="AY53" s="601" t="str">
        <f t="shared" si="149"/>
        <v/>
      </c>
      <c r="AZ53" s="601" t="str">
        <f t="shared" si="150"/>
        <v/>
      </c>
      <c r="BA53" s="597" t="str">
        <f t="shared" si="151"/>
        <v/>
      </c>
      <c r="BB53" s="599">
        <f t="shared" si="152"/>
        <v>0</v>
      </c>
      <c r="BC53" s="600">
        <f t="shared" si="153"/>
        <v>0</v>
      </c>
      <c r="BD53" s="600" t="str">
        <f t="shared" si="154"/>
        <v/>
      </c>
      <c r="BE53" s="600" t="str">
        <f t="shared" si="155"/>
        <v/>
      </c>
      <c r="BF53" s="600" t="str">
        <f t="shared" si="156"/>
        <v/>
      </c>
      <c r="BG53" s="599" t="str">
        <f t="shared" si="157"/>
        <v/>
      </c>
      <c r="BH53" s="600" t="str">
        <f t="shared" si="158"/>
        <v/>
      </c>
      <c r="BI53" s="599" t="str">
        <f t="shared" si="159"/>
        <v/>
      </c>
      <c r="BJ53" s="596" t="str">
        <f>IF(details!AB53="","",details!AB53)</f>
        <v/>
      </c>
      <c r="BK53" s="596" t="str">
        <f>IF(details!AC53="","",details!AC53)</f>
        <v/>
      </c>
      <c r="BL53" s="596" t="str">
        <f>IF(details!AD53="","",details!AD53)</f>
        <v/>
      </c>
      <c r="BM53" s="596" t="str">
        <f>IF(details!AE53="","",details!AE53)</f>
        <v/>
      </c>
      <c r="BN53" s="601" t="str">
        <f t="shared" si="160"/>
        <v/>
      </c>
      <c r="BO53" s="596" t="str">
        <f>IF(details!AF53="","",details!AF53)</f>
        <v/>
      </c>
      <c r="BP53" s="596" t="str">
        <f>IF(details!AG53="","",details!AG53)</f>
        <v/>
      </c>
      <c r="BQ53" s="601" t="str">
        <f t="shared" si="161"/>
        <v/>
      </c>
      <c r="BR53" s="601" t="str">
        <f t="shared" si="162"/>
        <v/>
      </c>
      <c r="BS53" s="601" t="str">
        <f t="shared" si="163"/>
        <v/>
      </c>
      <c r="BT53" s="596" t="str">
        <f>IF(details!AH53="","",details!AH53)</f>
        <v/>
      </c>
      <c r="BU53" s="596" t="str">
        <f>IF(details!AI53="","",details!AI53)</f>
        <v/>
      </c>
      <c r="BV53" s="601" t="str">
        <f t="shared" si="164"/>
        <v/>
      </c>
      <c r="BW53" s="601" t="str">
        <f t="shared" si="165"/>
        <v/>
      </c>
      <c r="BX53" s="601" t="str">
        <f t="shared" si="166"/>
        <v/>
      </c>
      <c r="BY53" s="597" t="str">
        <f t="shared" si="167"/>
        <v/>
      </c>
      <c r="BZ53" s="599">
        <f t="shared" si="168"/>
        <v>0</v>
      </c>
      <c r="CA53" s="600">
        <f t="shared" si="169"/>
        <v>0</v>
      </c>
      <c r="CB53" s="600" t="str">
        <f t="shared" si="170"/>
        <v/>
      </c>
      <c r="CC53" s="600" t="str">
        <f t="shared" si="171"/>
        <v/>
      </c>
      <c r="CD53" s="600" t="str">
        <f t="shared" si="172"/>
        <v/>
      </c>
      <c r="CE53" s="599" t="str">
        <f t="shared" si="173"/>
        <v/>
      </c>
      <c r="CF53" s="600" t="str">
        <f t="shared" si="174"/>
        <v/>
      </c>
      <c r="CG53" s="599" t="str">
        <f t="shared" si="175"/>
        <v/>
      </c>
      <c r="CH53" s="596" t="str">
        <f>IF(details!AJ53="","",details!AJ53)</f>
        <v/>
      </c>
      <c r="CI53" s="596" t="str">
        <f>IF(details!AK53="","",details!AK53)</f>
        <v/>
      </c>
      <c r="CJ53" s="596" t="str">
        <f>IF(details!AL53="","",details!AL53)</f>
        <v/>
      </c>
      <c r="CK53" s="596" t="str">
        <f>IF(details!AM53="","",details!AM53)</f>
        <v/>
      </c>
      <c r="CL53" s="601" t="str">
        <f t="shared" si="176"/>
        <v/>
      </c>
      <c r="CM53" s="596" t="str">
        <f>IF(details!AN53="","",details!AN53)</f>
        <v/>
      </c>
      <c r="CN53" s="596" t="str">
        <f>IF(details!AO53="","",details!AO53)</f>
        <v/>
      </c>
      <c r="CO53" s="601" t="str">
        <f t="shared" si="177"/>
        <v/>
      </c>
      <c r="CP53" s="601" t="str">
        <f t="shared" si="178"/>
        <v/>
      </c>
      <c r="CQ53" s="601" t="str">
        <f t="shared" si="179"/>
        <v/>
      </c>
      <c r="CR53" s="596" t="str">
        <f>IF(details!AP53="","",details!AP53)</f>
        <v/>
      </c>
      <c r="CS53" s="596" t="str">
        <f>IF(details!AQ53="","",details!AQ53)</f>
        <v/>
      </c>
      <c r="CT53" s="601" t="str">
        <f t="shared" si="180"/>
        <v/>
      </c>
      <c r="CU53" s="601" t="str">
        <f t="shared" si="181"/>
        <v/>
      </c>
      <c r="CV53" s="601" t="str">
        <f t="shared" si="182"/>
        <v/>
      </c>
      <c r="CW53" s="597" t="str">
        <f t="shared" si="183"/>
        <v/>
      </c>
      <c r="CX53" s="599">
        <f t="shared" si="184"/>
        <v>0</v>
      </c>
      <c r="CY53" s="600">
        <f t="shared" si="185"/>
        <v>0</v>
      </c>
      <c r="CZ53" s="600" t="str">
        <f t="shared" si="186"/>
        <v/>
      </c>
      <c r="DA53" s="600" t="str">
        <f t="shared" si="187"/>
        <v/>
      </c>
      <c r="DB53" s="600" t="str">
        <f t="shared" si="188"/>
        <v/>
      </c>
      <c r="DC53" s="599" t="str">
        <f t="shared" si="189"/>
        <v/>
      </c>
      <c r="DD53" s="600" t="str">
        <f t="shared" si="190"/>
        <v/>
      </c>
      <c r="DE53" s="599" t="str">
        <f t="shared" si="191"/>
        <v/>
      </c>
      <c r="DF53" s="600">
        <f t="shared" si="192"/>
        <v>0</v>
      </c>
      <c r="DG53" s="596" t="str">
        <f>IF(details!AR53="","",details!AR53)</f>
        <v/>
      </c>
      <c r="DH53" s="596" t="str">
        <f>IF(details!AS53="","",details!AS53)</f>
        <v/>
      </c>
      <c r="DI53" s="596" t="str">
        <f>IF(details!AT53="","",details!AT53)</f>
        <v/>
      </c>
      <c r="DJ53" s="601" t="str">
        <f t="shared" si="193"/>
        <v/>
      </c>
      <c r="DK53" s="596" t="str">
        <f>IF(details!AU53="","",details!AU53)</f>
        <v/>
      </c>
      <c r="DL53" s="601" t="str">
        <f t="shared" si="194"/>
        <v/>
      </c>
      <c r="DM53" s="596" t="str">
        <f>IF(details!AV53="","",details!AV53)</f>
        <v/>
      </c>
      <c r="DN53" s="603" t="str">
        <f t="shared" si="195"/>
        <v/>
      </c>
      <c r="DO53" s="599">
        <f t="shared" si="196"/>
        <v>0</v>
      </c>
      <c r="DP53" s="599">
        <f t="shared" si="197"/>
        <v>0</v>
      </c>
      <c r="DQ53" s="600" t="str">
        <f t="shared" si="198"/>
        <v/>
      </c>
      <c r="DR53" s="599" t="str">
        <f t="shared" si="199"/>
        <v/>
      </c>
      <c r="DS53" s="599" t="str">
        <f t="shared" si="237"/>
        <v/>
      </c>
      <c r="DT53" s="596" t="str">
        <f>IF(details!AW53="","",details!AW53)</f>
        <v/>
      </c>
      <c r="DU53" s="596" t="str">
        <f>IF(details!AX53="","",details!AX53)</f>
        <v/>
      </c>
      <c r="DV53" s="596" t="str">
        <f>IF(details!AY53="","",details!AY53)</f>
        <v/>
      </c>
      <c r="DW53" s="603" t="str">
        <f t="shared" si="200"/>
        <v/>
      </c>
      <c r="DX53" s="599">
        <f t="shared" si="201"/>
        <v>0</v>
      </c>
      <c r="DY53" s="599">
        <f t="shared" si="202"/>
        <v>0</v>
      </c>
      <c r="DZ53" s="600" t="str">
        <f t="shared" si="203"/>
        <v/>
      </c>
      <c r="EA53" s="599" t="str">
        <f t="shared" si="204"/>
        <v/>
      </c>
      <c r="EB53" s="599" t="str">
        <f t="shared" si="238"/>
        <v/>
      </c>
      <c r="EC53" s="599" t="str">
        <f t="shared" si="205"/>
        <v/>
      </c>
      <c r="ED53" s="599" t="str">
        <f t="shared" si="206"/>
        <v/>
      </c>
      <c r="EE53" s="599" t="str">
        <f t="shared" si="207"/>
        <v/>
      </c>
      <c r="EF53" s="599" t="str">
        <f t="shared" si="208"/>
        <v/>
      </c>
      <c r="EG53" s="599" t="str">
        <f t="shared" si="209"/>
        <v/>
      </c>
      <c r="EH53" s="599">
        <f t="shared" si="210"/>
        <v>0</v>
      </c>
      <c r="EI53" s="599">
        <f t="shared" si="211"/>
        <v>0</v>
      </c>
      <c r="EJ53" s="599">
        <f t="shared" si="212"/>
        <v>0</v>
      </c>
      <c r="EK53" s="599">
        <f t="shared" si="213"/>
        <v>0</v>
      </c>
      <c r="EL53" s="599">
        <f t="shared" si="214"/>
        <v>0</v>
      </c>
      <c r="EM53" s="599" t="str">
        <f t="shared" si="215"/>
        <v/>
      </c>
      <c r="EN53" s="599" t="str">
        <f t="shared" si="239"/>
        <v/>
      </c>
      <c r="EO53" s="606" t="str">
        <f>IF(details!CF53="","",details!CF53)</f>
        <v/>
      </c>
      <c r="EP53" s="607" t="str">
        <f>IF(details!CG53="","",details!CG53)</f>
        <v/>
      </c>
      <c r="EQ53" s="606" t="str">
        <f>IF(details!CJ53="","",details!CJ53)</f>
        <v/>
      </c>
      <c r="ER53" s="607" t="str">
        <f>IF(details!CK53="","",details!CK53)</f>
        <v/>
      </c>
      <c r="ES53" s="606" t="str">
        <f>IF(details!CN53="","",details!CN53)</f>
        <v/>
      </c>
      <c r="ET53" s="607" t="str">
        <f>IF(details!CO53="","",details!CO53)</f>
        <v/>
      </c>
      <c r="EU53" s="606" t="str">
        <f>IF(details!CR53="","",details!CR53)</f>
        <v/>
      </c>
      <c r="EV53" s="607" t="str">
        <f>IF(details!CS53="","",details!CS53)</f>
        <v/>
      </c>
      <c r="EW53" s="606" t="str">
        <f>IF(details!CV53="","",details!CV53)</f>
        <v/>
      </c>
      <c r="EX53" s="607" t="str">
        <f>IF(details!CW53="","",details!CW53)</f>
        <v/>
      </c>
      <c r="EY53" s="611" t="str">
        <f t="shared" si="216"/>
        <v/>
      </c>
      <c r="EZ53" s="596" t="str">
        <f t="shared" si="217"/>
        <v/>
      </c>
      <c r="FA53" s="596" t="str">
        <f t="shared" si="218"/>
        <v/>
      </c>
      <c r="FB53" s="612" t="str">
        <f t="shared" si="240"/>
        <v/>
      </c>
      <c r="FC53" s="596" t="str">
        <f t="shared" si="219"/>
        <v/>
      </c>
      <c r="FD53" s="613" t="str">
        <f t="shared" si="220"/>
        <v/>
      </c>
      <c r="FE53" s="612" t="str">
        <f t="shared" si="241"/>
        <v/>
      </c>
      <c r="FF53" s="614" t="str">
        <f t="shared" si="221"/>
        <v/>
      </c>
      <c r="FG53" s="596" t="str">
        <f t="shared" si="242"/>
        <v/>
      </c>
      <c r="FH53" s="596" t="str">
        <f t="shared" si="243"/>
        <v/>
      </c>
      <c r="FI53" s="596" t="str">
        <f t="shared" si="244"/>
        <v/>
      </c>
      <c r="FJ53" s="596" t="str">
        <f t="shared" si="245"/>
        <v/>
      </c>
      <c r="FK53" s="596" t="str">
        <f t="shared" si="222"/>
        <v/>
      </c>
      <c r="FL53" s="615" t="str">
        <f t="shared" si="246"/>
        <v/>
      </c>
      <c r="FM53" s="614" t="str">
        <f t="shared" si="223"/>
        <v/>
      </c>
      <c r="FN53" s="596" t="str">
        <f t="shared" si="247"/>
        <v/>
      </c>
      <c r="FO53" s="596" t="str">
        <f t="shared" si="248"/>
        <v/>
      </c>
      <c r="FP53" s="596" t="str">
        <f t="shared" si="249"/>
        <v/>
      </c>
      <c r="FQ53" s="596" t="str">
        <f t="shared" si="250"/>
        <v/>
      </c>
      <c r="FR53" s="596" t="str">
        <f t="shared" si="224"/>
        <v/>
      </c>
      <c r="FS53" s="615" t="str">
        <f t="shared" si="251"/>
        <v/>
      </c>
      <c r="FT53" s="614" t="str">
        <f t="shared" si="225"/>
        <v/>
      </c>
      <c r="FU53" s="596" t="str">
        <f t="shared" si="252"/>
        <v/>
      </c>
      <c r="FV53" s="596" t="str">
        <f t="shared" si="253"/>
        <v/>
      </c>
      <c r="FW53" s="596" t="str">
        <f t="shared" si="254"/>
        <v/>
      </c>
      <c r="FX53" s="596" t="str">
        <f t="shared" si="255"/>
        <v/>
      </c>
      <c r="FY53" s="596" t="str">
        <f t="shared" si="226"/>
        <v/>
      </c>
      <c r="FZ53" s="615" t="str">
        <f t="shared" si="256"/>
        <v/>
      </c>
      <c r="GA53" s="596" t="str">
        <f t="shared" si="227"/>
        <v/>
      </c>
      <c r="GB53" s="596" t="str">
        <f t="shared" si="228"/>
        <v/>
      </c>
      <c r="GC53" s="177" t="str">
        <f t="shared" si="229"/>
        <v xml:space="preserve">    </v>
      </c>
      <c r="GD53" s="177" t="str">
        <f t="shared" si="230"/>
        <v xml:space="preserve">    </v>
      </c>
      <c r="GE53" s="177" t="str">
        <f t="shared" si="231"/>
        <v xml:space="preserve">    </v>
      </c>
      <c r="GF53" s="177" t="str">
        <f t="shared" si="232"/>
        <v xml:space="preserve">        </v>
      </c>
      <c r="GG53" s="177" t="str">
        <f t="shared" si="257"/>
        <v xml:space="preserve">    </v>
      </c>
      <c r="GH53" s="177" t="str">
        <f t="shared" si="258"/>
        <v/>
      </c>
      <c r="GI53" s="39" t="str">
        <f t="shared" si="259"/>
        <v/>
      </c>
      <c r="GJ53" s="41" t="str">
        <f t="shared" si="260"/>
        <v/>
      </c>
      <c r="GK53" s="188" t="str">
        <f t="shared" si="261"/>
        <v/>
      </c>
      <c r="GL53" s="165" t="str">
        <f t="shared" si="262"/>
        <v/>
      </c>
      <c r="GM53" s="434" t="str">
        <f t="shared" si="234"/>
        <v/>
      </c>
      <c r="GN53" s="177" t="str">
        <f>IF(OR(GH53="iwjd",GH53="iqu% ijh{kk"),'result subject-wise'!AR53,GH53)</f>
        <v/>
      </c>
      <c r="GO53" s="346" t="str">
        <f t="shared" si="263"/>
        <v/>
      </c>
      <c r="GP53" s="172" t="str">
        <f t="shared" si="264"/>
        <v/>
      </c>
      <c r="GQ53" s="620" t="str">
        <f t="shared" si="235"/>
        <v/>
      </c>
      <c r="GR53" s="189"/>
      <c r="GS53" s="344"/>
      <c r="GT53" s="351" t="str">
        <f>'full report'!V1232</f>
        <v/>
      </c>
      <c r="GU53" s="164"/>
      <c r="HK53" s="85"/>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c r="BFG53" s="10"/>
      <c r="BFH53" s="10"/>
      <c r="BFI53" s="10"/>
      <c r="BFJ53" s="10"/>
      <c r="BFK53" s="10"/>
      <c r="BFL53" s="10"/>
      <c r="BFM53" s="10"/>
      <c r="BFN53" s="10"/>
      <c r="BFO53" s="10"/>
      <c r="BFP53" s="10"/>
      <c r="BFQ53" s="10"/>
      <c r="BFR53" s="10"/>
      <c r="BFS53" s="10"/>
      <c r="BFT53" s="10"/>
      <c r="BFU53" s="10"/>
      <c r="BFV53" s="10"/>
      <c r="BFW53" s="10"/>
      <c r="BFX53" s="10"/>
      <c r="BFY53" s="10"/>
      <c r="BFZ53" s="10"/>
      <c r="BGA53" s="10"/>
      <c r="BGB53" s="10"/>
      <c r="BGC53" s="10"/>
      <c r="BGD53" s="10"/>
      <c r="BGE53" s="10"/>
      <c r="BGF53" s="10"/>
      <c r="BGG53" s="10"/>
      <c r="BGH53" s="10"/>
      <c r="BGI53" s="10"/>
      <c r="BGJ53" s="10"/>
      <c r="BGK53" s="10"/>
      <c r="BGL53" s="10"/>
      <c r="BGM53" s="10"/>
      <c r="BGN53" s="10"/>
      <c r="BGO53" s="10"/>
      <c r="BGP53" s="10"/>
      <c r="BGQ53" s="10"/>
      <c r="BGR53" s="10"/>
      <c r="BGS53" s="10"/>
      <c r="BGT53" s="10"/>
      <c r="BGU53" s="10"/>
      <c r="BGV53" s="10"/>
      <c r="BGW53" s="10"/>
      <c r="BGX53" s="10"/>
      <c r="BGY53" s="10"/>
      <c r="BGZ53" s="10"/>
      <c r="BHA53" s="10"/>
      <c r="BHB53" s="10"/>
      <c r="BHC53" s="10"/>
      <c r="BHD53" s="10"/>
      <c r="BHE53" s="10"/>
      <c r="BHF53" s="10"/>
      <c r="BHG53" s="10"/>
      <c r="BHH53" s="10"/>
      <c r="BHI53" s="10"/>
      <c r="BHJ53" s="10"/>
      <c r="BHK53" s="10"/>
      <c r="BHL53" s="10"/>
      <c r="BHM53" s="10"/>
      <c r="BHN53" s="10"/>
      <c r="BHO53" s="10"/>
      <c r="BHP53" s="10"/>
      <c r="BHQ53" s="10"/>
      <c r="BHR53" s="10"/>
      <c r="BHS53" s="10"/>
      <c r="BHT53" s="10"/>
      <c r="BHU53" s="10"/>
      <c r="BHV53" s="10"/>
      <c r="BHW53" s="10"/>
      <c r="BHX53" s="10"/>
      <c r="BHY53" s="10"/>
      <c r="BHZ53" s="10"/>
      <c r="BIA53" s="10"/>
      <c r="BIB53" s="10"/>
      <c r="BIC53" s="10"/>
      <c r="BID53" s="10"/>
      <c r="BIE53" s="10"/>
      <c r="BIF53" s="10"/>
      <c r="BIG53" s="10"/>
      <c r="BIH53" s="10"/>
      <c r="BII53" s="10"/>
      <c r="BIJ53" s="10"/>
      <c r="BIK53" s="10"/>
      <c r="BIL53" s="10"/>
      <c r="BIM53" s="10"/>
      <c r="BIN53" s="10"/>
      <c r="BIO53" s="10"/>
      <c r="BIP53" s="10"/>
      <c r="BIQ53" s="10"/>
      <c r="BIR53" s="10"/>
      <c r="BIS53" s="10"/>
      <c r="BIT53" s="10"/>
      <c r="BIU53" s="10"/>
      <c r="BIV53" s="10"/>
      <c r="BIW53" s="10"/>
      <c r="BIX53" s="10"/>
      <c r="BIY53" s="10"/>
      <c r="BIZ53" s="10"/>
      <c r="BJA53" s="10"/>
      <c r="BJB53" s="10"/>
      <c r="BJC53" s="10"/>
      <c r="BJD53" s="10"/>
      <c r="BJE53" s="10"/>
      <c r="BJF53" s="10"/>
      <c r="BJG53" s="10"/>
      <c r="BJH53" s="10"/>
      <c r="BJI53" s="10"/>
      <c r="BJJ53" s="10"/>
      <c r="BJK53" s="10"/>
      <c r="BJL53" s="10"/>
      <c r="BJM53" s="10"/>
      <c r="BJN53" s="10"/>
      <c r="BJO53" s="10"/>
      <c r="BJP53" s="10"/>
      <c r="BJQ53" s="10"/>
      <c r="BJR53" s="10"/>
      <c r="BJS53" s="10"/>
      <c r="BJT53" s="10"/>
      <c r="BJU53" s="10"/>
      <c r="BJV53" s="10"/>
      <c r="BJW53" s="10"/>
      <c r="BJX53" s="10"/>
      <c r="BJY53" s="10"/>
      <c r="BJZ53" s="10"/>
      <c r="BKA53" s="10"/>
      <c r="BKB53" s="10"/>
      <c r="BKC53" s="10"/>
      <c r="BKD53" s="10"/>
      <c r="BKE53" s="10"/>
      <c r="BKF53" s="10"/>
      <c r="BKG53" s="10"/>
      <c r="BKH53" s="10"/>
      <c r="BKI53" s="10"/>
      <c r="BKJ53" s="10"/>
      <c r="BKK53" s="10"/>
      <c r="BKL53" s="10"/>
      <c r="BKM53" s="10"/>
      <c r="BKN53" s="10"/>
      <c r="BKO53" s="10"/>
      <c r="BKP53" s="10"/>
      <c r="BKQ53" s="10"/>
      <c r="BKR53" s="10"/>
      <c r="BKS53" s="10"/>
      <c r="BKT53" s="10"/>
      <c r="BKU53" s="10"/>
      <c r="BKV53" s="10"/>
      <c r="BKW53" s="10"/>
      <c r="BKX53" s="10"/>
      <c r="BKY53" s="10"/>
      <c r="BKZ53" s="10"/>
      <c r="BLA53" s="10"/>
      <c r="BLB53" s="10"/>
      <c r="BLC53" s="10"/>
      <c r="BLD53" s="10"/>
      <c r="BLE53" s="10"/>
      <c r="BLF53" s="10"/>
      <c r="BLG53" s="10"/>
      <c r="BLH53" s="10"/>
      <c r="BLI53" s="10"/>
      <c r="BLJ53" s="10"/>
      <c r="BLK53" s="10"/>
      <c r="BLL53" s="10"/>
      <c r="BLM53" s="10"/>
      <c r="BLN53" s="10"/>
      <c r="BLO53" s="10"/>
      <c r="BLP53" s="10"/>
      <c r="BLQ53" s="10"/>
      <c r="BLR53" s="10"/>
      <c r="BLS53" s="10"/>
      <c r="BLT53" s="10"/>
      <c r="BLU53" s="10"/>
      <c r="BLV53" s="10"/>
      <c r="BLW53" s="10"/>
      <c r="BLX53" s="10"/>
      <c r="BLY53" s="10"/>
      <c r="BLZ53" s="10"/>
      <c r="BMA53" s="10"/>
      <c r="BMB53" s="10"/>
      <c r="BMC53" s="10"/>
      <c r="BMD53" s="10"/>
      <c r="BME53" s="10"/>
      <c r="BMF53" s="10"/>
      <c r="BMG53" s="10"/>
      <c r="BMH53" s="10"/>
      <c r="BMI53" s="10"/>
      <c r="BMJ53" s="10"/>
      <c r="BMK53" s="10"/>
      <c r="BML53" s="10"/>
      <c r="BMM53" s="10"/>
      <c r="BMN53" s="10"/>
      <c r="BMO53" s="10"/>
      <c r="BMP53" s="10"/>
      <c r="BMQ53" s="10"/>
      <c r="BMR53" s="10"/>
      <c r="BMS53" s="10"/>
      <c r="BMT53" s="10"/>
      <c r="BMU53" s="10"/>
      <c r="BMV53" s="10"/>
      <c r="BMW53" s="10"/>
      <c r="BMX53" s="10"/>
      <c r="BMY53" s="10"/>
      <c r="BMZ53" s="10"/>
      <c r="BNA53" s="10"/>
      <c r="BNB53" s="10"/>
      <c r="BNC53" s="10"/>
      <c r="BND53" s="10"/>
      <c r="BNE53" s="10"/>
      <c r="BNF53" s="10"/>
      <c r="BNG53" s="10"/>
      <c r="BNH53" s="10"/>
      <c r="BNI53" s="10"/>
      <c r="BNJ53" s="10"/>
      <c r="BNK53" s="10"/>
      <c r="BNL53" s="10"/>
      <c r="BNM53" s="10"/>
      <c r="BNN53" s="10"/>
      <c r="BNO53" s="10"/>
      <c r="BNP53" s="10"/>
      <c r="BNQ53" s="10"/>
      <c r="BNR53" s="10"/>
      <c r="BNS53" s="10"/>
      <c r="BNT53" s="10"/>
      <c r="BNU53" s="10"/>
      <c r="BNV53" s="10"/>
      <c r="BNW53" s="10"/>
      <c r="BNX53" s="10"/>
      <c r="BNY53" s="10"/>
      <c r="BNZ53" s="10"/>
      <c r="BOA53" s="10"/>
      <c r="BOB53" s="10"/>
      <c r="BOC53" s="10"/>
      <c r="BOD53" s="10"/>
      <c r="BOE53" s="10"/>
      <c r="BOF53" s="10"/>
      <c r="BOG53" s="10"/>
      <c r="BOH53" s="10"/>
      <c r="BOI53" s="10"/>
      <c r="BOJ53" s="10"/>
      <c r="BOK53" s="10"/>
      <c r="BOL53" s="10"/>
      <c r="BOM53" s="10"/>
      <c r="BON53" s="10"/>
      <c r="BOO53" s="10"/>
      <c r="BOP53" s="10"/>
      <c r="BOQ53" s="10"/>
      <c r="BOR53" s="10"/>
      <c r="BOS53" s="10"/>
      <c r="BOT53" s="10"/>
      <c r="BOU53" s="10"/>
      <c r="BOV53" s="10"/>
      <c r="BOW53" s="10"/>
      <c r="BOX53" s="10"/>
      <c r="BOY53" s="10"/>
      <c r="BOZ53" s="10"/>
      <c r="BPA53" s="10"/>
      <c r="BPB53" s="10"/>
      <c r="BPC53" s="10"/>
      <c r="BPD53" s="10"/>
      <c r="BPE53" s="10"/>
      <c r="BPF53" s="10"/>
      <c r="BPG53" s="10"/>
      <c r="BPH53" s="10"/>
      <c r="BPI53" s="10"/>
      <c r="BPJ53" s="10"/>
      <c r="BPK53" s="10"/>
      <c r="BPL53" s="10"/>
      <c r="BPM53" s="10"/>
      <c r="BPN53" s="10"/>
      <c r="BPO53" s="10"/>
      <c r="BPP53" s="10"/>
      <c r="BPQ53" s="10"/>
      <c r="BPR53" s="10"/>
      <c r="BPS53" s="10"/>
      <c r="BPT53" s="10"/>
      <c r="BPU53" s="10"/>
      <c r="BPV53" s="10"/>
      <c r="BPW53" s="10"/>
      <c r="BPX53" s="10"/>
      <c r="BPY53" s="10"/>
      <c r="BPZ53" s="10"/>
      <c r="BQA53" s="10"/>
      <c r="BQB53" s="10"/>
      <c r="BQC53" s="10"/>
      <c r="BQD53" s="10"/>
      <c r="BQE53" s="10"/>
      <c r="BQF53" s="10"/>
      <c r="BQG53" s="10"/>
      <c r="BQH53" s="10"/>
      <c r="BQI53" s="10"/>
      <c r="BQJ53" s="10"/>
      <c r="BQK53" s="10"/>
      <c r="BQL53" s="10"/>
      <c r="BQM53" s="10"/>
      <c r="BQN53" s="10"/>
      <c r="BQO53" s="10"/>
      <c r="BQP53" s="10"/>
      <c r="BQQ53" s="10"/>
      <c r="BQR53" s="10"/>
      <c r="BQS53" s="10"/>
      <c r="BQT53" s="10"/>
      <c r="BQU53" s="10"/>
      <c r="BQV53" s="10"/>
      <c r="BQW53" s="10"/>
      <c r="BQX53" s="10"/>
      <c r="BQY53" s="10"/>
      <c r="BQZ53" s="10"/>
      <c r="BRA53" s="10"/>
      <c r="BRB53" s="10"/>
      <c r="BRC53" s="10"/>
      <c r="BRD53" s="10"/>
      <c r="BRE53" s="10"/>
      <c r="BRF53" s="10"/>
      <c r="BRG53" s="10"/>
      <c r="BRH53" s="10"/>
      <c r="BRI53" s="10"/>
      <c r="BRJ53" s="10"/>
      <c r="BRK53" s="10"/>
      <c r="BRL53" s="10"/>
      <c r="BRM53" s="10"/>
      <c r="BRN53" s="10"/>
      <c r="BRO53" s="10"/>
      <c r="BRP53" s="10"/>
      <c r="BRQ53" s="10"/>
      <c r="BRR53" s="10"/>
      <c r="BRS53" s="10"/>
      <c r="BRT53" s="10"/>
      <c r="BRU53" s="10"/>
      <c r="BRV53" s="10"/>
      <c r="BRW53" s="10"/>
      <c r="BRX53" s="10"/>
      <c r="BRY53" s="10"/>
      <c r="BRZ53" s="10"/>
      <c r="BSA53" s="10"/>
      <c r="BSB53" s="10"/>
      <c r="BSC53" s="10"/>
      <c r="BSD53" s="10"/>
      <c r="BSE53" s="10"/>
      <c r="BSF53" s="10"/>
      <c r="BSG53" s="10"/>
      <c r="BSH53" s="10"/>
      <c r="BSI53" s="10"/>
      <c r="BSJ53" s="10"/>
      <c r="BSK53" s="10"/>
      <c r="BSL53" s="10"/>
      <c r="BSM53" s="10"/>
      <c r="BSN53" s="10"/>
      <c r="BSO53" s="10"/>
      <c r="BSP53" s="10"/>
      <c r="BSQ53" s="10"/>
      <c r="BSR53" s="10"/>
      <c r="BSS53" s="10"/>
      <c r="BST53" s="10"/>
      <c r="BSU53" s="10"/>
      <c r="BSV53" s="10"/>
      <c r="BSW53" s="10"/>
      <c r="BSX53" s="10"/>
      <c r="BSY53" s="10"/>
      <c r="BSZ53" s="10"/>
      <c r="BTA53" s="10"/>
      <c r="BTB53" s="10"/>
      <c r="BTC53" s="10"/>
      <c r="BTD53" s="10"/>
      <c r="BTE53" s="10"/>
      <c r="BTF53" s="10"/>
      <c r="BTG53" s="10"/>
      <c r="BTH53" s="10"/>
      <c r="BTI53" s="10"/>
      <c r="BTJ53" s="10"/>
      <c r="BTK53" s="10"/>
      <c r="BTL53" s="10"/>
      <c r="BTM53" s="10"/>
      <c r="BTN53" s="10"/>
      <c r="BTO53" s="10"/>
      <c r="BTP53" s="10"/>
      <c r="BTQ53" s="10"/>
      <c r="BTR53" s="10"/>
      <c r="BTS53" s="10"/>
      <c r="BTT53" s="10"/>
      <c r="BTU53" s="10"/>
      <c r="BTV53" s="10"/>
      <c r="BTW53" s="10"/>
      <c r="BTX53" s="10"/>
      <c r="BTY53" s="10"/>
      <c r="BTZ53" s="10"/>
      <c r="BUA53" s="10"/>
      <c r="BUB53" s="10"/>
      <c r="BUC53" s="10"/>
      <c r="BUD53" s="10"/>
      <c r="BUE53" s="10"/>
      <c r="BUF53" s="10"/>
      <c r="BUG53" s="10"/>
      <c r="BUH53" s="10"/>
      <c r="BUI53" s="10"/>
      <c r="BUJ53" s="10"/>
      <c r="BUK53" s="10"/>
      <c r="BUL53" s="10"/>
      <c r="BUM53" s="10"/>
      <c r="BUN53" s="10"/>
      <c r="BUO53" s="10"/>
      <c r="BUP53" s="10"/>
      <c r="BUQ53" s="10"/>
      <c r="BUR53" s="10"/>
      <c r="BUS53" s="10"/>
      <c r="BUT53" s="10"/>
      <c r="BUU53" s="10"/>
      <c r="BUV53" s="10"/>
      <c r="BUW53" s="10"/>
      <c r="BUX53" s="10"/>
      <c r="BUY53" s="10"/>
      <c r="BUZ53" s="10"/>
      <c r="BVA53" s="10"/>
      <c r="BVB53" s="10"/>
      <c r="BVC53" s="10"/>
      <c r="BVD53" s="10"/>
      <c r="BVE53" s="10"/>
      <c r="BVF53" s="10"/>
      <c r="BVG53" s="10"/>
      <c r="BVH53" s="10"/>
      <c r="BVI53" s="10"/>
      <c r="BVJ53" s="10"/>
      <c r="BVK53" s="10"/>
      <c r="BVL53" s="10"/>
      <c r="BVM53" s="10"/>
      <c r="BVN53" s="10"/>
      <c r="BVO53" s="10"/>
      <c r="BVP53" s="10"/>
      <c r="BVQ53" s="10"/>
      <c r="BVR53" s="10"/>
      <c r="BVS53" s="10"/>
      <c r="BVT53" s="10"/>
      <c r="BVU53" s="10"/>
      <c r="BVV53" s="10"/>
      <c r="BVW53" s="10"/>
      <c r="BVX53" s="10"/>
      <c r="BVY53" s="10"/>
      <c r="BVZ53" s="10"/>
      <c r="BWA53" s="10"/>
      <c r="BWB53" s="10"/>
      <c r="BWC53" s="10"/>
      <c r="BWD53" s="10"/>
      <c r="BWE53" s="10"/>
      <c r="BWF53" s="10"/>
      <c r="BWG53" s="10"/>
      <c r="BWH53" s="10"/>
      <c r="BWI53" s="10"/>
      <c r="BWJ53" s="10"/>
      <c r="BWK53" s="10"/>
      <c r="BWL53" s="10"/>
      <c r="BWM53" s="10"/>
      <c r="BWN53" s="10"/>
      <c r="BWO53" s="10"/>
      <c r="BWP53" s="10"/>
      <c r="BWQ53" s="10"/>
      <c r="BWR53" s="10"/>
      <c r="BWS53" s="10"/>
      <c r="BWT53" s="10"/>
      <c r="BWU53" s="10"/>
      <c r="BWV53" s="10"/>
      <c r="BWW53" s="10"/>
      <c r="BWX53" s="10"/>
      <c r="BWY53" s="10"/>
      <c r="BWZ53" s="10"/>
      <c r="BXA53" s="10"/>
      <c r="BXB53" s="10"/>
      <c r="BXC53" s="10"/>
      <c r="BXD53" s="10"/>
      <c r="BXE53" s="10"/>
      <c r="BXF53" s="10"/>
      <c r="BXG53" s="10"/>
      <c r="BXH53" s="10"/>
      <c r="BXI53" s="10"/>
      <c r="BXJ53" s="10"/>
      <c r="BXK53" s="10"/>
      <c r="BXL53" s="10"/>
      <c r="BXM53" s="10"/>
      <c r="BXN53" s="10"/>
      <c r="BXO53" s="10"/>
      <c r="BXP53" s="10"/>
      <c r="BXQ53" s="10"/>
      <c r="BXR53" s="10"/>
      <c r="BXS53" s="10"/>
      <c r="BXT53" s="10"/>
      <c r="BXU53" s="10"/>
      <c r="BXV53" s="10"/>
      <c r="BXW53" s="10"/>
      <c r="BXX53" s="10"/>
      <c r="BXY53" s="10"/>
      <c r="BXZ53" s="10"/>
      <c r="BYA53" s="10"/>
      <c r="BYB53" s="10"/>
      <c r="BYC53" s="10"/>
      <c r="BYD53" s="10"/>
      <c r="BYE53" s="10"/>
      <c r="BYF53" s="10"/>
      <c r="BYG53" s="10"/>
      <c r="BYH53" s="10"/>
      <c r="BYI53" s="10"/>
      <c r="BYJ53" s="10"/>
      <c r="BYK53" s="10"/>
      <c r="BYL53" s="10"/>
      <c r="BYM53" s="10"/>
      <c r="BYN53" s="10"/>
      <c r="BYO53" s="10"/>
      <c r="BYP53" s="10"/>
      <c r="BYQ53" s="10"/>
      <c r="BYR53" s="10"/>
      <c r="BYS53" s="10"/>
      <c r="BYT53" s="10"/>
      <c r="BYU53" s="10"/>
      <c r="BYV53" s="10"/>
      <c r="BYW53" s="10"/>
      <c r="BYX53" s="10"/>
      <c r="BYY53" s="10"/>
      <c r="BYZ53" s="10"/>
      <c r="BZA53" s="10"/>
      <c r="BZB53" s="10"/>
      <c r="BZC53" s="10"/>
      <c r="BZD53" s="10"/>
      <c r="BZE53" s="10"/>
      <c r="BZF53" s="10"/>
      <c r="BZG53" s="10"/>
      <c r="BZH53" s="10"/>
      <c r="BZI53" s="10"/>
      <c r="BZJ53" s="10"/>
      <c r="BZK53" s="10"/>
      <c r="BZL53" s="10"/>
      <c r="BZM53" s="10"/>
      <c r="BZN53" s="10"/>
      <c r="BZO53" s="10"/>
      <c r="BZP53" s="10"/>
      <c r="BZQ53" s="10"/>
      <c r="BZR53" s="10"/>
      <c r="BZS53" s="10"/>
      <c r="BZT53" s="10"/>
      <c r="BZU53" s="10"/>
      <c r="BZV53" s="10"/>
      <c r="BZW53" s="10"/>
      <c r="BZX53" s="10"/>
      <c r="BZY53" s="10"/>
      <c r="BZZ53" s="10"/>
      <c r="CAA53" s="10"/>
      <c r="CAB53" s="10"/>
      <c r="CAC53" s="10"/>
      <c r="CAD53" s="10"/>
      <c r="CAE53" s="10"/>
      <c r="CAF53" s="10"/>
      <c r="CAG53" s="10"/>
      <c r="CAH53" s="10"/>
      <c r="CAI53" s="10"/>
      <c r="CAJ53" s="10"/>
      <c r="CAK53" s="10"/>
      <c r="CAL53" s="10"/>
      <c r="CAM53" s="10"/>
      <c r="CAN53" s="10"/>
      <c r="CAO53" s="10"/>
      <c r="CAP53" s="10"/>
      <c r="CAQ53" s="10"/>
      <c r="CAR53" s="10"/>
      <c r="CAS53" s="10"/>
      <c r="CAT53" s="10"/>
      <c r="CAU53" s="10"/>
      <c r="CAV53" s="10"/>
      <c r="CAW53" s="10"/>
      <c r="CAX53" s="10"/>
      <c r="CAY53" s="10"/>
      <c r="CAZ53" s="10"/>
      <c r="CBA53" s="10"/>
      <c r="CBB53" s="10"/>
      <c r="CBC53" s="10"/>
      <c r="CBD53" s="10"/>
      <c r="CBE53" s="10"/>
      <c r="CBF53" s="10"/>
      <c r="CBG53" s="10"/>
      <c r="CBH53" s="10"/>
      <c r="CBI53" s="10"/>
      <c r="CBJ53" s="10"/>
      <c r="CBK53" s="10"/>
      <c r="CBL53" s="10"/>
      <c r="CBM53" s="10"/>
      <c r="CBN53" s="10"/>
      <c r="CBO53" s="10"/>
      <c r="CBP53" s="10"/>
      <c r="CBQ53" s="10"/>
      <c r="CBR53" s="10"/>
      <c r="CBS53" s="10"/>
      <c r="CBT53" s="10"/>
      <c r="CBU53" s="10"/>
      <c r="CBV53" s="10"/>
      <c r="CBW53" s="10"/>
      <c r="CBX53" s="10"/>
      <c r="CBY53" s="10"/>
      <c r="CBZ53" s="10"/>
      <c r="CCA53" s="10"/>
      <c r="CCB53" s="10"/>
      <c r="CCC53" s="10"/>
      <c r="CCD53" s="10"/>
      <c r="CCE53" s="10"/>
      <c r="CCF53" s="10"/>
      <c r="CCG53" s="10"/>
      <c r="CCH53" s="10"/>
      <c r="CCI53" s="10"/>
      <c r="CCJ53" s="10"/>
      <c r="CCK53" s="10"/>
      <c r="CCL53" s="10"/>
      <c r="CCM53" s="10"/>
      <c r="CCN53" s="10"/>
      <c r="CCO53" s="10"/>
      <c r="CCP53" s="10"/>
      <c r="CCQ53" s="10"/>
      <c r="CCR53" s="10"/>
      <c r="CCS53" s="10"/>
      <c r="CCT53" s="10"/>
      <c r="CCU53" s="10"/>
      <c r="CCV53" s="10"/>
      <c r="CCW53" s="10"/>
      <c r="CCX53" s="10"/>
      <c r="CCY53" s="10"/>
      <c r="CCZ53" s="10"/>
      <c r="CDA53" s="10"/>
      <c r="CDB53" s="10"/>
      <c r="CDC53" s="10"/>
      <c r="CDD53" s="10"/>
      <c r="CDE53" s="10"/>
      <c r="CDF53" s="10"/>
      <c r="CDG53" s="10"/>
      <c r="CDH53" s="10"/>
      <c r="CDI53" s="10"/>
      <c r="CDJ53" s="10"/>
      <c r="CDK53" s="10"/>
      <c r="CDL53" s="10"/>
      <c r="CDM53" s="10"/>
      <c r="CDN53" s="10"/>
      <c r="CDO53" s="10"/>
      <c r="CDP53" s="10"/>
      <c r="CDQ53" s="10"/>
      <c r="CDR53" s="10"/>
      <c r="CDS53" s="10"/>
      <c r="CDT53" s="10"/>
      <c r="CDU53" s="10"/>
      <c r="CDV53" s="10"/>
      <c r="CDW53" s="10"/>
      <c r="CDX53" s="10"/>
      <c r="CDY53" s="10"/>
      <c r="CDZ53" s="10"/>
      <c r="CEA53" s="10"/>
      <c r="CEB53" s="10"/>
      <c r="CEC53" s="10"/>
      <c r="CED53" s="10"/>
      <c r="CEE53" s="10"/>
      <c r="CEF53" s="10"/>
      <c r="CEG53" s="10"/>
      <c r="CEH53" s="10"/>
      <c r="CEI53" s="10"/>
      <c r="CEJ53" s="10"/>
      <c r="CEK53" s="10"/>
      <c r="CEL53" s="10"/>
      <c r="CEM53" s="10"/>
      <c r="CEN53" s="10"/>
      <c r="CEO53" s="10"/>
      <c r="CEP53" s="10"/>
      <c r="CEQ53" s="10"/>
      <c r="CER53" s="10"/>
      <c r="CES53" s="10"/>
      <c r="CET53" s="10"/>
      <c r="CEU53" s="10"/>
      <c r="CEV53" s="10"/>
      <c r="CEW53" s="10"/>
      <c r="CEX53" s="10"/>
      <c r="CEY53" s="10"/>
      <c r="CEZ53" s="10"/>
      <c r="CFA53" s="10"/>
      <c r="CFB53" s="10"/>
      <c r="CFC53" s="10"/>
      <c r="CFD53" s="10"/>
      <c r="CFE53" s="10"/>
      <c r="CFF53" s="10"/>
      <c r="CFG53" s="10"/>
      <c r="CFH53" s="10"/>
      <c r="CFI53" s="10"/>
      <c r="CFJ53" s="10"/>
      <c r="CFK53" s="10"/>
      <c r="CFL53" s="10"/>
      <c r="CFM53" s="10"/>
      <c r="CFN53" s="10"/>
      <c r="CFO53" s="10"/>
      <c r="CFP53" s="10"/>
      <c r="CFQ53" s="10"/>
      <c r="CFR53" s="10"/>
      <c r="CFS53" s="10"/>
      <c r="CFT53" s="10"/>
      <c r="CFU53" s="10"/>
      <c r="CFV53" s="10"/>
      <c r="CFW53" s="10"/>
      <c r="CFX53" s="10"/>
      <c r="CFY53" s="10"/>
      <c r="CFZ53" s="10"/>
      <c r="CGA53" s="10"/>
      <c r="CGB53" s="10"/>
      <c r="CGC53" s="10"/>
      <c r="CGD53" s="10"/>
      <c r="CGE53" s="10"/>
      <c r="CGF53" s="10"/>
      <c r="CGG53" s="10"/>
      <c r="CGH53" s="10"/>
      <c r="CGI53" s="10"/>
      <c r="CGJ53" s="10"/>
      <c r="CGK53" s="10"/>
      <c r="CGL53" s="10"/>
      <c r="CGM53" s="10"/>
      <c r="CGN53" s="10"/>
      <c r="CGO53" s="10"/>
      <c r="CGP53" s="10"/>
      <c r="CGQ53" s="10"/>
      <c r="CGR53" s="10"/>
      <c r="CGS53" s="10"/>
      <c r="CGT53" s="10"/>
      <c r="CGU53" s="10"/>
      <c r="CGV53" s="10"/>
      <c r="CGW53" s="10"/>
      <c r="CGX53" s="10"/>
      <c r="CGY53" s="10"/>
      <c r="CGZ53" s="10"/>
      <c r="CHA53" s="10"/>
      <c r="CHB53" s="10"/>
      <c r="CHC53" s="10"/>
      <c r="CHD53" s="10"/>
      <c r="CHE53" s="10"/>
      <c r="CHF53" s="10"/>
      <c r="CHG53" s="10"/>
      <c r="CHH53" s="10"/>
      <c r="CHI53" s="10"/>
      <c r="CHJ53" s="10"/>
      <c r="CHK53" s="10"/>
      <c r="CHL53" s="10"/>
      <c r="CHM53" s="10"/>
      <c r="CHN53" s="10"/>
      <c r="CHO53" s="10"/>
      <c r="CHP53" s="10"/>
      <c r="CHQ53" s="10"/>
      <c r="CHR53" s="10"/>
      <c r="CHS53" s="10"/>
      <c r="CHT53" s="10"/>
      <c r="CHU53" s="10"/>
      <c r="CHV53" s="10"/>
      <c r="CHW53" s="10"/>
      <c r="CHX53" s="10"/>
      <c r="CHY53" s="10"/>
      <c r="CHZ53" s="10"/>
      <c r="CIA53" s="10"/>
      <c r="CIB53" s="10"/>
      <c r="CIC53" s="10"/>
      <c r="CID53" s="10"/>
      <c r="CIE53" s="10"/>
      <c r="CIF53" s="10"/>
      <c r="CIG53" s="10"/>
      <c r="CIH53" s="10"/>
      <c r="CII53" s="10"/>
      <c r="CIJ53" s="10"/>
      <c r="CIK53" s="10"/>
      <c r="CIL53" s="10"/>
      <c r="CIM53" s="10"/>
      <c r="CIN53" s="10"/>
      <c r="CIO53" s="10"/>
      <c r="CIP53" s="10"/>
      <c r="CIQ53" s="10"/>
      <c r="CIR53" s="10"/>
      <c r="CIS53" s="10"/>
      <c r="CIT53" s="10"/>
      <c r="CIU53" s="10"/>
      <c r="CIV53" s="10"/>
      <c r="CIW53" s="10"/>
      <c r="CIX53" s="10"/>
      <c r="CIY53" s="10"/>
      <c r="CIZ53" s="10"/>
      <c r="CJA53" s="10"/>
      <c r="CJB53" s="10"/>
      <c r="CJC53" s="10"/>
      <c r="CJD53" s="10"/>
      <c r="CJE53" s="10"/>
      <c r="CJF53" s="10"/>
      <c r="CJG53" s="10"/>
      <c r="CJH53" s="10"/>
      <c r="CJI53" s="10"/>
      <c r="CJJ53" s="10"/>
      <c r="CJK53" s="10"/>
      <c r="CJL53" s="10"/>
      <c r="CJM53" s="10"/>
      <c r="CJN53" s="10"/>
      <c r="CJO53" s="10"/>
      <c r="CJP53" s="10"/>
      <c r="CJQ53" s="10"/>
      <c r="CJR53" s="10"/>
      <c r="CJS53" s="10"/>
      <c r="CJT53" s="10"/>
      <c r="CJU53" s="10"/>
      <c r="CJV53" s="10"/>
      <c r="CJW53" s="10"/>
      <c r="CJX53" s="10"/>
      <c r="CJY53" s="10"/>
      <c r="CJZ53" s="10"/>
      <c r="CKA53" s="10"/>
      <c r="CKB53" s="10"/>
      <c r="CKC53" s="10"/>
      <c r="CKD53" s="10"/>
      <c r="CKE53" s="10"/>
      <c r="CKF53" s="10"/>
      <c r="CKG53" s="10"/>
      <c r="CKH53" s="10"/>
      <c r="CKI53" s="10"/>
      <c r="CKJ53" s="10"/>
      <c r="CKK53" s="10"/>
      <c r="CKL53" s="10"/>
      <c r="CKM53" s="10"/>
      <c r="CKN53" s="10"/>
      <c r="CKO53" s="10"/>
      <c r="CKP53" s="10"/>
      <c r="CKQ53" s="10"/>
      <c r="CKR53" s="10"/>
      <c r="CKS53" s="10"/>
      <c r="CKT53" s="10"/>
      <c r="CKU53" s="10"/>
      <c r="CKV53" s="10"/>
      <c r="CKW53" s="10"/>
      <c r="CKX53" s="10"/>
      <c r="CKY53" s="10"/>
      <c r="CKZ53" s="10"/>
      <c r="CLA53" s="10"/>
      <c r="CLB53" s="10"/>
      <c r="CLC53" s="10"/>
      <c r="CLD53" s="10"/>
      <c r="CLE53" s="10"/>
      <c r="CLF53" s="10"/>
      <c r="CLG53" s="10"/>
      <c r="CLH53" s="10"/>
      <c r="CLI53" s="10"/>
      <c r="CLJ53" s="10"/>
      <c r="CLK53" s="10"/>
      <c r="CLL53" s="10"/>
      <c r="CLM53" s="10"/>
      <c r="CLN53" s="10"/>
      <c r="CLO53" s="10"/>
      <c r="CLP53" s="10"/>
      <c r="CLQ53" s="10"/>
      <c r="CLR53" s="10"/>
      <c r="CLS53" s="10"/>
      <c r="CLT53" s="10"/>
      <c r="CLU53" s="10"/>
      <c r="CLV53" s="10"/>
      <c r="CLW53" s="10"/>
      <c r="CLX53" s="10"/>
      <c r="CLY53" s="10"/>
      <c r="CLZ53" s="10"/>
      <c r="CMA53" s="10"/>
      <c r="CMB53" s="10"/>
      <c r="CMC53" s="10"/>
      <c r="CMD53" s="10"/>
      <c r="CME53" s="10"/>
      <c r="CMF53" s="10"/>
      <c r="CMG53" s="10"/>
      <c r="CMH53" s="10"/>
      <c r="CMI53" s="10"/>
      <c r="CMJ53" s="10"/>
      <c r="CMK53" s="10"/>
      <c r="CML53" s="10"/>
      <c r="CMM53" s="10"/>
      <c r="CMN53" s="10"/>
      <c r="CMO53" s="10"/>
      <c r="CMP53" s="10"/>
      <c r="CMQ53" s="10"/>
      <c r="CMR53" s="10"/>
      <c r="CMS53" s="10"/>
      <c r="CMT53" s="10"/>
      <c r="CMU53" s="10"/>
      <c r="CMV53" s="10"/>
      <c r="CMW53" s="10"/>
      <c r="CMX53" s="10"/>
      <c r="CMY53" s="10"/>
      <c r="CMZ53" s="10"/>
      <c r="CNA53" s="10"/>
      <c r="CNB53" s="10"/>
      <c r="CNC53" s="10"/>
      <c r="CND53" s="10"/>
      <c r="CNE53" s="10"/>
      <c r="CNF53" s="10"/>
      <c r="CNG53" s="10"/>
      <c r="CNH53" s="10"/>
      <c r="CNI53" s="10"/>
      <c r="CNJ53" s="10"/>
      <c r="CNK53" s="10"/>
      <c r="CNL53" s="10"/>
      <c r="CNM53" s="10"/>
      <c r="CNN53" s="10"/>
      <c r="CNO53" s="10"/>
      <c r="CNP53" s="10"/>
      <c r="CNQ53" s="10"/>
      <c r="CNR53" s="10"/>
      <c r="CNS53" s="10"/>
      <c r="CNT53" s="10"/>
      <c r="CNU53" s="10"/>
      <c r="CNV53" s="10"/>
      <c r="CNW53" s="10"/>
      <c r="CNX53" s="10"/>
      <c r="CNY53" s="10"/>
      <c r="CNZ53" s="10"/>
      <c r="COA53" s="10"/>
      <c r="COB53" s="10"/>
      <c r="COC53" s="10"/>
      <c r="COD53" s="10"/>
      <c r="COE53" s="10"/>
      <c r="COF53" s="10"/>
      <c r="COG53" s="10"/>
      <c r="COH53" s="10"/>
      <c r="COI53" s="10"/>
      <c r="COJ53" s="10"/>
      <c r="COK53" s="10"/>
      <c r="COL53" s="10"/>
      <c r="COM53" s="10"/>
      <c r="CON53" s="10"/>
      <c r="COO53" s="10"/>
      <c r="COP53" s="10"/>
      <c r="COQ53" s="10"/>
      <c r="COR53" s="10"/>
      <c r="COS53" s="10"/>
      <c r="COT53" s="10"/>
      <c r="COU53" s="10"/>
      <c r="COV53" s="10"/>
      <c r="COW53" s="10"/>
      <c r="COX53" s="10"/>
      <c r="COY53" s="10"/>
      <c r="COZ53" s="10"/>
      <c r="CPA53" s="10"/>
      <c r="CPB53" s="10"/>
      <c r="CPC53" s="10"/>
      <c r="CPD53" s="10"/>
      <c r="CPE53" s="10"/>
      <c r="CPF53" s="10"/>
      <c r="CPG53" s="10"/>
      <c r="CPH53" s="10"/>
      <c r="CPI53" s="10"/>
      <c r="CPJ53" s="10"/>
      <c r="CPK53" s="10"/>
      <c r="CPL53" s="10"/>
      <c r="CPM53" s="10"/>
      <c r="CPN53" s="10"/>
      <c r="CPO53" s="10"/>
      <c r="CPP53" s="10"/>
      <c r="CPQ53" s="10"/>
      <c r="CPR53" s="10"/>
      <c r="CPS53" s="10"/>
      <c r="CPT53" s="10"/>
      <c r="CPU53" s="10"/>
      <c r="CPV53" s="10"/>
      <c r="CPW53" s="10"/>
      <c r="CPX53" s="10"/>
      <c r="CPY53" s="10"/>
      <c r="CPZ53" s="10"/>
      <c r="CQA53" s="10"/>
      <c r="CQB53" s="10"/>
      <c r="CQC53" s="10"/>
      <c r="CQD53" s="10"/>
      <c r="CQE53" s="10"/>
      <c r="CQF53" s="10"/>
      <c r="CQG53" s="10"/>
      <c r="CQH53" s="10"/>
      <c r="CQI53" s="10"/>
      <c r="CQJ53" s="10"/>
      <c r="CQK53" s="10"/>
      <c r="CQL53" s="10"/>
      <c r="CQM53" s="10"/>
      <c r="CQN53" s="10"/>
      <c r="CQO53" s="10"/>
      <c r="CQP53" s="10"/>
      <c r="CQQ53" s="10"/>
      <c r="CQR53" s="10"/>
      <c r="CQS53" s="10"/>
      <c r="CQT53" s="10"/>
      <c r="CQU53" s="10"/>
      <c r="CQV53" s="10"/>
      <c r="CQW53" s="10"/>
      <c r="CQX53" s="10"/>
      <c r="CQY53" s="10"/>
      <c r="CQZ53" s="10"/>
      <c r="CRA53" s="10"/>
      <c r="CRB53" s="10"/>
      <c r="CRC53" s="10"/>
      <c r="CRD53" s="10"/>
      <c r="CRE53" s="10"/>
      <c r="CRF53" s="10"/>
      <c r="CRG53" s="10"/>
      <c r="CRH53" s="10"/>
      <c r="CRI53" s="10"/>
      <c r="CRJ53" s="10"/>
      <c r="CRK53" s="10"/>
      <c r="CRL53" s="10"/>
      <c r="CRM53" s="10"/>
      <c r="CRN53" s="10"/>
      <c r="CRO53" s="10"/>
      <c r="CRP53" s="10"/>
      <c r="CRQ53" s="10"/>
      <c r="CRR53" s="10"/>
      <c r="CRS53" s="10"/>
      <c r="CRT53" s="10"/>
      <c r="CRU53" s="10"/>
      <c r="CRV53" s="10"/>
      <c r="CRW53" s="10"/>
      <c r="CRX53" s="10"/>
      <c r="CRY53" s="10"/>
      <c r="CRZ53" s="10"/>
      <c r="CSA53" s="10"/>
      <c r="CSB53" s="10"/>
      <c r="CSC53" s="10"/>
      <c r="CSD53" s="10"/>
      <c r="CSE53" s="10"/>
      <c r="CSF53" s="10"/>
      <c r="CSG53" s="10"/>
      <c r="CSH53" s="10"/>
      <c r="CSI53" s="10"/>
      <c r="CSJ53" s="10"/>
      <c r="CSK53" s="10"/>
      <c r="CSL53" s="10"/>
      <c r="CSM53" s="10"/>
      <c r="CSN53" s="10"/>
      <c r="CSO53" s="10"/>
      <c r="CSP53" s="10"/>
      <c r="CSQ53" s="10"/>
      <c r="CSR53" s="10"/>
      <c r="CSS53" s="10"/>
      <c r="CST53" s="10"/>
      <c r="CSU53" s="10"/>
      <c r="CSV53" s="10"/>
      <c r="CSW53" s="10"/>
      <c r="CSX53" s="10"/>
      <c r="CSY53" s="10"/>
      <c r="CSZ53" s="10"/>
      <c r="CTA53" s="10"/>
      <c r="CTB53" s="10"/>
      <c r="CTC53" s="10"/>
      <c r="CTD53" s="10"/>
      <c r="CTE53" s="10"/>
      <c r="CTF53" s="10"/>
      <c r="CTG53" s="10"/>
      <c r="CTH53" s="10"/>
      <c r="CTI53" s="10"/>
      <c r="CTJ53" s="10"/>
      <c r="CTK53" s="10"/>
      <c r="CTL53" s="10"/>
      <c r="CTM53" s="10"/>
      <c r="CTN53" s="10"/>
      <c r="CTO53" s="10"/>
      <c r="CTP53" s="10"/>
      <c r="CTQ53" s="10"/>
      <c r="CTR53" s="10"/>
      <c r="CTS53" s="10"/>
      <c r="CTT53" s="10"/>
      <c r="CTU53" s="10"/>
      <c r="CTV53" s="10"/>
      <c r="CTW53" s="10"/>
      <c r="CTX53" s="10"/>
      <c r="CTY53" s="10"/>
      <c r="CTZ53" s="10"/>
      <c r="CUA53" s="10"/>
      <c r="CUB53" s="10"/>
      <c r="CUC53" s="10"/>
      <c r="CUD53" s="10"/>
      <c r="CUE53" s="10"/>
      <c r="CUF53" s="10"/>
      <c r="CUG53" s="10"/>
      <c r="CUH53" s="10"/>
      <c r="CUI53" s="10"/>
      <c r="CUJ53" s="10"/>
      <c r="CUK53" s="10"/>
      <c r="CUL53" s="10"/>
      <c r="CUM53" s="10"/>
      <c r="CUN53" s="10"/>
      <c r="CUO53" s="10"/>
      <c r="CUP53" s="10"/>
      <c r="CUQ53" s="10"/>
      <c r="CUR53" s="10"/>
      <c r="CUS53" s="10"/>
      <c r="CUT53" s="10"/>
      <c r="CUU53" s="10"/>
      <c r="CUV53" s="10"/>
      <c r="CUW53" s="10"/>
      <c r="CUX53" s="10"/>
      <c r="CUY53" s="10"/>
      <c r="CUZ53" s="10"/>
      <c r="CVA53" s="10"/>
      <c r="CVB53" s="10"/>
      <c r="CVC53" s="10"/>
      <c r="CVD53" s="10"/>
      <c r="CVE53" s="10"/>
      <c r="CVF53" s="10"/>
      <c r="CVG53" s="10"/>
      <c r="CVH53" s="10"/>
      <c r="CVI53" s="10"/>
      <c r="CVJ53" s="10"/>
      <c r="CVK53" s="10"/>
      <c r="CVL53" s="10"/>
      <c r="CVM53" s="10"/>
      <c r="CVN53" s="10"/>
      <c r="CVO53" s="10"/>
      <c r="CVP53" s="10"/>
      <c r="CVQ53" s="10"/>
      <c r="CVR53" s="10"/>
      <c r="CVS53" s="10"/>
      <c r="CVT53" s="10"/>
      <c r="CVU53" s="10"/>
      <c r="CVV53" s="10"/>
      <c r="CVW53" s="10"/>
      <c r="CVX53" s="10"/>
      <c r="CVY53" s="10"/>
      <c r="CVZ53" s="10"/>
      <c r="CWA53" s="10"/>
      <c r="CWB53" s="10"/>
      <c r="CWC53" s="10"/>
      <c r="CWD53" s="10"/>
      <c r="CWE53" s="10"/>
      <c r="CWF53" s="10"/>
      <c r="CWG53" s="10"/>
      <c r="CWH53" s="10"/>
      <c r="CWI53" s="10"/>
      <c r="CWJ53" s="10"/>
      <c r="CWK53" s="10"/>
      <c r="CWL53" s="10"/>
      <c r="CWM53" s="10"/>
      <c r="CWN53" s="10"/>
      <c r="CWO53" s="10"/>
      <c r="CWP53" s="10"/>
      <c r="CWQ53" s="10"/>
      <c r="CWR53" s="10"/>
      <c r="CWS53" s="10"/>
      <c r="CWT53" s="10"/>
      <c r="CWU53" s="10"/>
      <c r="CWV53" s="10"/>
      <c r="CWW53" s="10"/>
      <c r="CWX53" s="10"/>
      <c r="CWY53" s="10"/>
      <c r="CWZ53" s="10"/>
      <c r="CXA53" s="10"/>
      <c r="CXB53" s="10"/>
      <c r="CXC53" s="10"/>
      <c r="CXD53" s="10"/>
      <c r="CXE53" s="10"/>
      <c r="CXF53" s="10"/>
      <c r="CXG53" s="10"/>
      <c r="CXH53" s="10"/>
      <c r="CXI53" s="10"/>
      <c r="CXJ53" s="10"/>
      <c r="CXK53" s="10"/>
      <c r="CXL53" s="10"/>
      <c r="CXM53" s="10"/>
      <c r="CXN53" s="10"/>
      <c r="CXO53" s="10"/>
      <c r="CXP53" s="10"/>
      <c r="CXQ53" s="10"/>
      <c r="CXR53" s="10"/>
      <c r="CXS53" s="10"/>
      <c r="CXT53" s="10"/>
      <c r="CXU53" s="10"/>
      <c r="CXV53" s="10"/>
      <c r="CXW53" s="10"/>
      <c r="CXX53" s="10"/>
      <c r="CXY53" s="10"/>
      <c r="CXZ53" s="10"/>
      <c r="CYA53" s="10"/>
      <c r="CYB53" s="10"/>
      <c r="CYC53" s="10"/>
      <c r="CYD53" s="10"/>
      <c r="CYE53" s="10"/>
      <c r="CYF53" s="10"/>
      <c r="CYG53" s="10"/>
      <c r="CYH53" s="10"/>
      <c r="CYI53" s="10"/>
      <c r="CYJ53" s="10"/>
      <c r="CYK53" s="10"/>
      <c r="CYL53" s="10"/>
      <c r="CYM53" s="10"/>
      <c r="CYN53" s="10"/>
      <c r="CYO53" s="10"/>
      <c r="CYP53" s="10"/>
      <c r="CYQ53" s="10"/>
      <c r="CYR53" s="10"/>
      <c r="CYS53" s="10"/>
      <c r="CYT53" s="10"/>
      <c r="CYU53" s="10"/>
      <c r="CYV53" s="10"/>
      <c r="CYW53" s="10"/>
      <c r="CYX53" s="10"/>
      <c r="CYY53" s="10"/>
      <c r="CYZ53" s="10"/>
      <c r="CZA53" s="10"/>
      <c r="CZB53" s="10"/>
      <c r="CZC53" s="10"/>
      <c r="CZD53" s="10"/>
      <c r="CZE53" s="10"/>
      <c r="CZF53" s="10"/>
      <c r="CZG53" s="10"/>
      <c r="CZH53" s="10"/>
      <c r="CZI53" s="10"/>
      <c r="CZJ53" s="10"/>
      <c r="CZK53" s="10"/>
      <c r="CZL53" s="10"/>
      <c r="CZM53" s="10"/>
      <c r="CZN53" s="10"/>
      <c r="CZO53" s="10"/>
      <c r="CZP53" s="10"/>
      <c r="CZQ53" s="10"/>
      <c r="CZR53" s="10"/>
      <c r="CZS53" s="10"/>
      <c r="CZT53" s="10"/>
      <c r="CZU53" s="10"/>
      <c r="CZV53" s="10"/>
      <c r="CZW53" s="10"/>
      <c r="CZX53" s="10"/>
      <c r="CZY53" s="10"/>
      <c r="CZZ53" s="10"/>
      <c r="DAA53" s="10"/>
      <c r="DAB53" s="10"/>
      <c r="DAC53" s="10"/>
      <c r="DAD53" s="10"/>
      <c r="DAE53" s="10"/>
      <c r="DAF53" s="10"/>
      <c r="DAG53" s="10"/>
      <c r="DAH53" s="10"/>
      <c r="DAI53" s="10"/>
      <c r="DAJ53" s="10"/>
      <c r="DAK53" s="10"/>
      <c r="DAL53" s="10"/>
      <c r="DAM53" s="10"/>
      <c r="DAN53" s="10"/>
      <c r="DAO53" s="10"/>
      <c r="DAP53" s="10"/>
      <c r="DAQ53" s="10"/>
      <c r="DAR53" s="10"/>
      <c r="DAS53" s="10"/>
      <c r="DAT53" s="10"/>
      <c r="DAU53" s="10"/>
      <c r="DAV53" s="10"/>
      <c r="DAW53" s="10"/>
      <c r="DAX53" s="10"/>
      <c r="DAY53" s="10"/>
      <c r="DAZ53" s="10"/>
      <c r="DBA53" s="10"/>
      <c r="DBB53" s="10"/>
      <c r="DBC53" s="10"/>
      <c r="DBD53" s="10"/>
      <c r="DBE53" s="10"/>
      <c r="DBF53" s="10"/>
      <c r="DBG53" s="10"/>
      <c r="DBH53" s="10"/>
      <c r="DBI53" s="10"/>
      <c r="DBJ53" s="10"/>
      <c r="DBK53" s="10"/>
      <c r="DBL53" s="10"/>
      <c r="DBM53" s="10"/>
      <c r="DBN53" s="10"/>
      <c r="DBO53" s="10"/>
      <c r="DBP53" s="10"/>
      <c r="DBQ53" s="10"/>
      <c r="DBR53" s="10"/>
      <c r="DBS53" s="10"/>
      <c r="DBT53" s="10"/>
      <c r="DBU53" s="10"/>
      <c r="DBV53" s="10"/>
      <c r="DBW53" s="10"/>
      <c r="DBX53" s="10"/>
      <c r="DBY53" s="10"/>
      <c r="DBZ53" s="10"/>
      <c r="DCA53" s="10"/>
      <c r="DCB53" s="10"/>
      <c r="DCC53" s="10"/>
      <c r="DCD53" s="10"/>
      <c r="DCE53" s="10"/>
      <c r="DCF53" s="10"/>
      <c r="DCG53" s="10"/>
      <c r="DCH53" s="10"/>
      <c r="DCI53" s="10"/>
      <c r="DCJ53" s="10"/>
      <c r="DCK53" s="10"/>
      <c r="DCL53" s="10"/>
      <c r="DCM53" s="10"/>
      <c r="DCN53" s="10"/>
      <c r="DCO53" s="10"/>
      <c r="DCP53" s="10"/>
      <c r="DCQ53" s="10"/>
      <c r="DCR53" s="10"/>
      <c r="DCS53" s="10"/>
      <c r="DCT53" s="10"/>
      <c r="DCU53" s="10"/>
      <c r="DCV53" s="10"/>
      <c r="DCW53" s="10"/>
      <c r="DCX53" s="10"/>
      <c r="DCY53" s="10"/>
      <c r="DCZ53" s="10"/>
      <c r="DDA53" s="10"/>
      <c r="DDB53" s="10"/>
      <c r="DDC53" s="10"/>
      <c r="DDD53" s="10"/>
      <c r="DDE53" s="10"/>
      <c r="DDF53" s="10"/>
      <c r="DDG53" s="10"/>
      <c r="DDH53" s="10"/>
      <c r="DDI53" s="10"/>
      <c r="DDJ53" s="10"/>
      <c r="DDK53" s="10"/>
      <c r="DDL53" s="10"/>
      <c r="DDM53" s="10"/>
      <c r="DDN53" s="10"/>
      <c r="DDO53" s="10"/>
      <c r="DDP53" s="10"/>
      <c r="DDQ53" s="10"/>
      <c r="DDR53" s="10"/>
      <c r="DDS53" s="10"/>
      <c r="DDT53" s="10"/>
      <c r="DDU53" s="10"/>
      <c r="DDV53" s="10"/>
      <c r="DDW53" s="10"/>
      <c r="DDX53" s="10"/>
      <c r="DDY53" s="10"/>
      <c r="DDZ53" s="10"/>
      <c r="DEA53" s="10"/>
      <c r="DEB53" s="10"/>
      <c r="DEC53" s="10"/>
      <c r="DED53" s="10"/>
      <c r="DEE53" s="10"/>
      <c r="DEF53" s="10"/>
      <c r="DEG53" s="10"/>
      <c r="DEH53" s="10"/>
      <c r="DEI53" s="10"/>
      <c r="DEJ53" s="10"/>
      <c r="DEK53" s="10"/>
      <c r="DEL53" s="10"/>
      <c r="DEM53" s="10"/>
      <c r="DEN53" s="10"/>
      <c r="DEO53" s="10"/>
      <c r="DEP53" s="10"/>
      <c r="DEQ53" s="10"/>
      <c r="DER53" s="10"/>
      <c r="DES53" s="10"/>
      <c r="DET53" s="10"/>
      <c r="DEU53" s="10"/>
      <c r="DEV53" s="10"/>
      <c r="DEW53" s="10"/>
      <c r="DEX53" s="10"/>
      <c r="DEY53" s="10"/>
      <c r="DEZ53" s="10"/>
      <c r="DFA53" s="10"/>
      <c r="DFB53" s="10"/>
      <c r="DFC53" s="10"/>
      <c r="DFD53" s="10"/>
      <c r="DFE53" s="10"/>
      <c r="DFF53" s="10"/>
      <c r="DFG53" s="10"/>
      <c r="DFH53" s="10"/>
      <c r="DFI53" s="10"/>
      <c r="DFJ53" s="10"/>
      <c r="DFK53" s="10"/>
      <c r="DFL53" s="10"/>
      <c r="DFM53" s="10"/>
      <c r="DFN53" s="10"/>
      <c r="DFO53" s="10"/>
      <c r="DFP53" s="10"/>
      <c r="DFQ53" s="10"/>
      <c r="DFR53" s="10"/>
      <c r="DFS53" s="10"/>
      <c r="DFT53" s="10"/>
      <c r="DFU53" s="10"/>
      <c r="DFV53" s="10"/>
      <c r="DFW53" s="10"/>
      <c r="DFX53" s="10"/>
      <c r="DFY53" s="10"/>
      <c r="DFZ53" s="10"/>
      <c r="DGA53" s="10"/>
      <c r="DGB53" s="10"/>
      <c r="DGC53" s="10"/>
      <c r="DGD53" s="10"/>
      <c r="DGE53" s="10"/>
      <c r="DGF53" s="10"/>
      <c r="DGG53" s="10"/>
      <c r="DGH53" s="10"/>
      <c r="DGI53" s="10"/>
      <c r="DGJ53" s="10"/>
      <c r="DGK53" s="10"/>
      <c r="DGL53" s="10"/>
      <c r="DGM53" s="10"/>
      <c r="DGN53" s="10"/>
      <c r="DGO53" s="10"/>
      <c r="DGP53" s="10"/>
      <c r="DGQ53" s="10"/>
      <c r="DGR53" s="10"/>
      <c r="DGS53" s="10"/>
      <c r="DGT53" s="10"/>
      <c r="DGU53" s="10"/>
      <c r="DGV53" s="10"/>
      <c r="DGW53" s="10"/>
      <c r="DGX53" s="10"/>
      <c r="DGY53" s="10"/>
      <c r="DGZ53" s="10"/>
      <c r="DHA53" s="10"/>
      <c r="DHB53" s="10"/>
      <c r="DHC53" s="10"/>
      <c r="DHD53" s="10"/>
      <c r="DHE53" s="10"/>
      <c r="DHF53" s="10"/>
      <c r="DHG53" s="10"/>
      <c r="DHH53" s="10"/>
      <c r="DHI53" s="10"/>
      <c r="DHJ53" s="10"/>
      <c r="DHK53" s="10"/>
      <c r="DHL53" s="10"/>
      <c r="DHM53" s="10"/>
      <c r="DHN53" s="10"/>
      <c r="DHO53" s="10"/>
      <c r="DHP53" s="10"/>
      <c r="DHQ53" s="10"/>
      <c r="DHR53" s="10"/>
      <c r="DHS53" s="10"/>
      <c r="DHT53" s="10"/>
      <c r="DHU53" s="10"/>
      <c r="DHV53" s="10"/>
      <c r="DHW53" s="10"/>
      <c r="DHX53" s="10"/>
      <c r="DHY53" s="10"/>
      <c r="DHZ53" s="10"/>
      <c r="DIA53" s="10"/>
      <c r="DIB53" s="10"/>
      <c r="DIC53" s="10"/>
      <c r="DID53" s="10"/>
      <c r="DIE53" s="10"/>
      <c r="DIF53" s="10"/>
      <c r="DIG53" s="10"/>
      <c r="DIH53" s="10"/>
      <c r="DII53" s="10"/>
      <c r="DIJ53" s="10"/>
      <c r="DIK53" s="10"/>
      <c r="DIL53" s="10"/>
      <c r="DIM53" s="10"/>
      <c r="DIN53" s="10"/>
      <c r="DIO53" s="10"/>
      <c r="DIP53" s="10"/>
      <c r="DIQ53" s="10"/>
      <c r="DIR53" s="10"/>
      <c r="DIS53" s="10"/>
      <c r="DIT53" s="10"/>
      <c r="DIU53" s="10"/>
      <c r="DIV53" s="10"/>
      <c r="DIW53" s="10"/>
      <c r="DIX53" s="10"/>
      <c r="DIY53" s="10"/>
      <c r="DIZ53" s="10"/>
      <c r="DJA53" s="10"/>
      <c r="DJB53" s="10"/>
      <c r="DJC53" s="10"/>
      <c r="DJD53" s="10"/>
      <c r="DJE53" s="10"/>
      <c r="DJF53" s="10"/>
      <c r="DJG53" s="10"/>
      <c r="DJH53" s="10"/>
      <c r="DJI53" s="10"/>
      <c r="DJJ53" s="10"/>
      <c r="DJK53" s="10"/>
      <c r="DJL53" s="10"/>
      <c r="DJM53" s="10"/>
      <c r="DJN53" s="10"/>
      <c r="DJO53" s="10"/>
      <c r="DJP53" s="10"/>
      <c r="DJQ53" s="10"/>
      <c r="DJR53" s="10"/>
      <c r="DJS53" s="10"/>
      <c r="DJT53" s="10"/>
      <c r="DJU53" s="10"/>
      <c r="DJV53" s="10"/>
      <c r="DJW53" s="10"/>
      <c r="DJX53" s="10"/>
      <c r="DJY53" s="10"/>
      <c r="DJZ53" s="10"/>
      <c r="DKA53" s="10"/>
      <c r="DKB53" s="10"/>
      <c r="DKC53" s="10"/>
      <c r="DKD53" s="10"/>
      <c r="DKE53" s="10"/>
      <c r="DKF53" s="10"/>
      <c r="DKG53" s="10"/>
      <c r="DKH53" s="10"/>
      <c r="DKI53" s="10"/>
      <c r="DKJ53" s="10"/>
      <c r="DKK53" s="10"/>
      <c r="DKL53" s="10"/>
      <c r="DKM53" s="10"/>
      <c r="DKN53" s="10"/>
      <c r="DKO53" s="10"/>
      <c r="DKP53" s="10"/>
      <c r="DKQ53" s="10"/>
      <c r="DKR53" s="10"/>
      <c r="DKS53" s="10"/>
      <c r="DKT53" s="10"/>
      <c r="DKU53" s="10"/>
      <c r="DKV53" s="10"/>
      <c r="DKW53" s="10"/>
      <c r="DKX53" s="10"/>
      <c r="DKY53" s="10"/>
      <c r="DKZ53" s="10"/>
      <c r="DLA53" s="10"/>
      <c r="DLB53" s="10"/>
      <c r="DLC53" s="10"/>
      <c r="DLD53" s="10"/>
      <c r="DLE53" s="10"/>
      <c r="DLF53" s="10"/>
      <c r="DLG53" s="10"/>
      <c r="DLH53" s="10"/>
      <c r="DLI53" s="10"/>
      <c r="DLJ53" s="10"/>
      <c r="DLK53" s="10"/>
      <c r="DLL53" s="10"/>
      <c r="DLM53" s="10"/>
      <c r="DLN53" s="10"/>
      <c r="DLO53" s="10"/>
      <c r="DLP53" s="10"/>
      <c r="DLQ53" s="10"/>
      <c r="DLR53" s="10"/>
      <c r="DLS53" s="10"/>
      <c r="DLT53" s="10"/>
      <c r="DLU53" s="10"/>
      <c r="DLV53" s="10"/>
      <c r="DLW53" s="10"/>
      <c r="DLX53" s="10"/>
      <c r="DLY53" s="10"/>
      <c r="DLZ53" s="10"/>
      <c r="DMA53" s="10"/>
      <c r="DMB53" s="10"/>
      <c r="DMC53" s="10"/>
      <c r="DMD53" s="10"/>
      <c r="DME53" s="10"/>
      <c r="DMF53" s="10"/>
      <c r="DMG53" s="10"/>
      <c r="DMH53" s="10"/>
      <c r="DMI53" s="10"/>
      <c r="DMJ53" s="10"/>
      <c r="DMK53" s="10"/>
      <c r="DML53" s="10"/>
      <c r="DMM53" s="10"/>
      <c r="DMN53" s="10"/>
      <c r="DMO53" s="10"/>
      <c r="DMP53" s="10"/>
      <c r="DMQ53" s="10"/>
      <c r="DMR53" s="10"/>
      <c r="DMS53" s="10"/>
      <c r="DMT53" s="10"/>
      <c r="DMU53" s="10"/>
      <c r="DMV53" s="10"/>
      <c r="DMW53" s="10"/>
      <c r="DMX53" s="10"/>
      <c r="DMY53" s="10"/>
      <c r="DMZ53" s="10"/>
      <c r="DNA53" s="10"/>
      <c r="DNB53" s="10"/>
      <c r="DNC53" s="10"/>
      <c r="DND53" s="10"/>
      <c r="DNE53" s="10"/>
      <c r="DNF53" s="10"/>
      <c r="DNG53" s="10"/>
      <c r="DNH53" s="10"/>
      <c r="DNI53" s="10"/>
      <c r="DNJ53" s="10"/>
      <c r="DNK53" s="10"/>
      <c r="DNL53" s="10"/>
      <c r="DNM53" s="10"/>
      <c r="DNN53" s="10"/>
      <c r="DNO53" s="10"/>
      <c r="DNP53" s="10"/>
      <c r="DNQ53" s="10"/>
      <c r="DNR53" s="10"/>
      <c r="DNS53" s="10"/>
      <c r="DNT53" s="10"/>
      <c r="DNU53" s="10"/>
      <c r="DNV53" s="10"/>
      <c r="DNW53" s="10"/>
      <c r="DNX53" s="10"/>
      <c r="DNY53" s="10"/>
      <c r="DNZ53" s="10"/>
      <c r="DOA53" s="10"/>
      <c r="DOB53" s="10"/>
      <c r="DOC53" s="10"/>
      <c r="DOD53" s="10"/>
      <c r="DOE53" s="10"/>
      <c r="DOF53" s="10"/>
      <c r="DOG53" s="10"/>
      <c r="DOH53" s="10"/>
      <c r="DOI53" s="10"/>
      <c r="DOJ53" s="10"/>
      <c r="DOK53" s="10"/>
      <c r="DOL53" s="10"/>
      <c r="DOM53" s="10"/>
      <c r="DON53" s="10"/>
      <c r="DOO53" s="10"/>
      <c r="DOP53" s="10"/>
      <c r="DOQ53" s="10"/>
      <c r="DOR53" s="10"/>
      <c r="DOS53" s="10"/>
      <c r="DOT53" s="10"/>
      <c r="DOU53" s="10"/>
      <c r="DOV53" s="10"/>
      <c r="DOW53" s="10"/>
      <c r="DOX53" s="10"/>
      <c r="DOY53" s="10"/>
      <c r="DOZ53" s="10"/>
      <c r="DPA53" s="10"/>
      <c r="DPB53" s="10"/>
      <c r="DPC53" s="10"/>
      <c r="DPD53" s="10"/>
      <c r="DPE53" s="10"/>
      <c r="DPF53" s="10"/>
      <c r="DPG53" s="10"/>
      <c r="DPH53" s="10"/>
      <c r="DPI53" s="10"/>
      <c r="DPJ53" s="10"/>
      <c r="DPK53" s="10"/>
      <c r="DPL53" s="10"/>
      <c r="DPM53" s="10"/>
      <c r="DPN53" s="10"/>
      <c r="DPO53" s="10"/>
      <c r="DPP53" s="10"/>
      <c r="DPQ53" s="10"/>
      <c r="DPR53" s="10"/>
      <c r="DPS53" s="10"/>
      <c r="DPT53" s="10"/>
      <c r="DPU53" s="10"/>
      <c r="DPV53" s="10"/>
      <c r="DPW53" s="10"/>
      <c r="DPX53" s="10"/>
      <c r="DPY53" s="10"/>
      <c r="DPZ53" s="10"/>
      <c r="DQA53" s="10"/>
      <c r="DQB53" s="10"/>
      <c r="DQC53" s="10"/>
      <c r="DQD53" s="10"/>
      <c r="DQE53" s="10"/>
      <c r="DQF53" s="10"/>
      <c r="DQG53" s="10"/>
      <c r="DQH53" s="10"/>
      <c r="DQI53" s="10"/>
      <c r="DQJ53" s="10"/>
      <c r="DQK53" s="10"/>
      <c r="DQL53" s="10"/>
      <c r="DQM53" s="10"/>
      <c r="DQN53" s="10"/>
      <c r="DQO53" s="10"/>
      <c r="DQP53" s="10"/>
      <c r="DQQ53" s="10"/>
      <c r="DQR53" s="10"/>
      <c r="DQS53" s="10"/>
      <c r="DQT53" s="10"/>
      <c r="DQU53" s="10"/>
      <c r="DQV53" s="10"/>
      <c r="DQW53" s="10"/>
      <c r="DQX53" s="10"/>
      <c r="DQY53" s="10"/>
      <c r="DQZ53" s="10"/>
      <c r="DRA53" s="10"/>
      <c r="DRB53" s="10"/>
      <c r="DRC53" s="10"/>
      <c r="DRD53" s="10"/>
      <c r="DRE53" s="10"/>
      <c r="DRF53" s="10"/>
      <c r="DRG53" s="10"/>
      <c r="DRH53" s="10"/>
      <c r="DRI53" s="10"/>
      <c r="DRJ53" s="10"/>
      <c r="DRK53" s="10"/>
      <c r="DRL53" s="10"/>
      <c r="DRM53" s="10"/>
      <c r="DRN53" s="10"/>
      <c r="DRO53" s="10"/>
      <c r="DRP53" s="10"/>
      <c r="DRQ53" s="10"/>
      <c r="DRR53" s="10"/>
      <c r="DRS53" s="10"/>
      <c r="DRT53" s="10"/>
      <c r="DRU53" s="10"/>
      <c r="DRV53" s="10"/>
      <c r="DRW53" s="10"/>
      <c r="DRX53" s="10"/>
      <c r="DRY53" s="10"/>
      <c r="DRZ53" s="10"/>
      <c r="DSA53" s="10"/>
      <c r="DSB53" s="10"/>
      <c r="DSC53" s="10"/>
      <c r="DSD53" s="10"/>
      <c r="DSE53" s="10"/>
      <c r="DSF53" s="10"/>
      <c r="DSG53" s="10"/>
      <c r="DSH53" s="10"/>
      <c r="DSI53" s="10"/>
      <c r="DSJ53" s="10"/>
      <c r="DSK53" s="10"/>
      <c r="DSL53" s="10"/>
      <c r="DSM53" s="10"/>
      <c r="DSN53" s="10"/>
      <c r="DSO53" s="10"/>
      <c r="DSP53" s="10"/>
      <c r="DSQ53" s="10"/>
      <c r="DSR53" s="10"/>
      <c r="DSS53" s="10"/>
      <c r="DST53" s="10"/>
      <c r="DSU53" s="10"/>
      <c r="DSV53" s="10"/>
      <c r="DSW53" s="10"/>
      <c r="DSX53" s="10"/>
      <c r="DSY53" s="10"/>
      <c r="DSZ53" s="10"/>
      <c r="DTA53" s="10"/>
      <c r="DTB53" s="10"/>
      <c r="DTC53" s="10"/>
      <c r="DTD53" s="10"/>
      <c r="DTE53" s="10"/>
      <c r="DTF53" s="10"/>
      <c r="DTG53" s="10"/>
      <c r="DTH53" s="10"/>
      <c r="DTI53" s="10"/>
      <c r="DTJ53" s="10"/>
      <c r="DTK53" s="10"/>
      <c r="DTL53" s="10"/>
      <c r="DTM53" s="10"/>
      <c r="DTN53" s="10"/>
      <c r="DTO53" s="10"/>
      <c r="DTP53" s="10"/>
      <c r="DTQ53" s="10"/>
      <c r="DTR53" s="10"/>
      <c r="DTS53" s="10"/>
      <c r="DTT53" s="10"/>
      <c r="DTU53" s="10"/>
      <c r="DTV53" s="10"/>
      <c r="DTW53" s="10"/>
      <c r="DTX53" s="10"/>
      <c r="DTY53" s="10"/>
      <c r="DTZ53" s="10"/>
      <c r="DUA53" s="10"/>
      <c r="DUB53" s="10"/>
      <c r="DUC53" s="10"/>
      <c r="DUD53" s="10"/>
      <c r="DUE53" s="10"/>
      <c r="DUF53" s="10"/>
      <c r="DUG53" s="10"/>
      <c r="DUH53" s="10"/>
      <c r="DUI53" s="10"/>
      <c r="DUJ53" s="10"/>
      <c r="DUK53" s="10"/>
      <c r="DUL53" s="10"/>
      <c r="DUM53" s="10"/>
      <c r="DUN53" s="10"/>
      <c r="DUO53" s="10"/>
      <c r="DUP53" s="10"/>
      <c r="DUQ53" s="10"/>
      <c r="DUR53" s="10"/>
      <c r="DUS53" s="10"/>
      <c r="DUT53" s="10"/>
      <c r="DUU53" s="10"/>
      <c r="DUV53" s="10"/>
      <c r="DUW53" s="10"/>
      <c r="DUX53" s="10"/>
      <c r="DUY53" s="10"/>
      <c r="DUZ53" s="10"/>
      <c r="DVA53" s="10"/>
      <c r="DVB53" s="10"/>
      <c r="DVC53" s="10"/>
      <c r="DVD53" s="10"/>
      <c r="DVE53" s="10"/>
      <c r="DVF53" s="10"/>
      <c r="DVG53" s="10"/>
      <c r="DVH53" s="10"/>
      <c r="DVI53" s="10"/>
      <c r="DVJ53" s="10"/>
      <c r="DVK53" s="10"/>
      <c r="DVL53" s="10"/>
      <c r="DVM53" s="10"/>
      <c r="DVN53" s="10"/>
      <c r="DVO53" s="10"/>
      <c r="DVP53" s="10"/>
      <c r="DVQ53" s="10"/>
      <c r="DVR53" s="10"/>
      <c r="DVS53" s="10"/>
      <c r="DVT53" s="10"/>
      <c r="DVU53" s="10"/>
      <c r="DVV53" s="10"/>
      <c r="DVW53" s="10"/>
      <c r="DVX53" s="10"/>
      <c r="DVY53" s="10"/>
      <c r="DVZ53" s="10"/>
      <c r="DWA53" s="10"/>
      <c r="DWB53" s="10"/>
      <c r="DWC53" s="10"/>
      <c r="DWD53" s="10"/>
      <c r="DWE53" s="10"/>
      <c r="DWF53" s="10"/>
      <c r="DWG53" s="10"/>
      <c r="DWH53" s="10"/>
      <c r="DWI53" s="10"/>
      <c r="DWJ53" s="10"/>
      <c r="DWK53" s="10"/>
      <c r="DWL53" s="10"/>
      <c r="DWM53" s="10"/>
      <c r="DWN53" s="10"/>
      <c r="DWO53" s="10"/>
      <c r="DWP53" s="10"/>
      <c r="DWQ53" s="10"/>
      <c r="DWR53" s="10"/>
      <c r="DWS53" s="10"/>
      <c r="DWT53" s="10"/>
      <c r="DWU53" s="10"/>
      <c r="DWV53" s="10"/>
      <c r="DWW53" s="10"/>
      <c r="DWX53" s="10"/>
      <c r="DWY53" s="10"/>
      <c r="DWZ53" s="10"/>
      <c r="DXA53" s="10"/>
      <c r="DXB53" s="10"/>
      <c r="DXC53" s="10"/>
      <c r="DXD53" s="10"/>
      <c r="DXE53" s="10"/>
      <c r="DXF53" s="10"/>
      <c r="DXG53" s="10"/>
      <c r="DXH53" s="10"/>
      <c r="DXI53" s="10"/>
      <c r="DXJ53" s="10"/>
      <c r="DXK53" s="10"/>
      <c r="DXL53" s="10"/>
      <c r="DXM53" s="10"/>
      <c r="DXN53" s="10"/>
      <c r="DXO53" s="10"/>
      <c r="DXP53" s="10"/>
      <c r="DXQ53" s="10"/>
      <c r="DXR53" s="10"/>
      <c r="DXS53" s="10"/>
      <c r="DXT53" s="10"/>
      <c r="DXU53" s="10"/>
      <c r="DXV53" s="10"/>
      <c r="DXW53" s="10"/>
      <c r="DXX53" s="10"/>
      <c r="DXY53" s="10"/>
      <c r="DXZ53" s="10"/>
      <c r="DYA53" s="10"/>
      <c r="DYB53" s="10"/>
      <c r="DYC53" s="10"/>
      <c r="DYD53" s="10"/>
      <c r="DYE53" s="10"/>
      <c r="DYF53" s="10"/>
      <c r="DYG53" s="10"/>
      <c r="DYH53" s="10"/>
      <c r="DYI53" s="10"/>
      <c r="DYJ53" s="10"/>
      <c r="DYK53" s="10"/>
      <c r="DYL53" s="10"/>
      <c r="DYM53" s="10"/>
      <c r="DYN53" s="10"/>
      <c r="DYO53" s="10"/>
      <c r="DYP53" s="10"/>
      <c r="DYQ53" s="10"/>
      <c r="DYR53" s="10"/>
      <c r="DYS53" s="10"/>
      <c r="DYT53" s="10"/>
      <c r="DYU53" s="10"/>
      <c r="DYV53" s="10"/>
      <c r="DYW53" s="10"/>
      <c r="DYX53" s="10"/>
      <c r="DYY53" s="10"/>
      <c r="DYZ53" s="10"/>
      <c r="DZA53" s="10"/>
      <c r="DZB53" s="10"/>
      <c r="DZC53" s="10"/>
      <c r="DZD53" s="10"/>
      <c r="DZE53" s="10"/>
      <c r="DZF53" s="10"/>
      <c r="DZG53" s="10"/>
      <c r="DZH53" s="10"/>
      <c r="DZI53" s="10"/>
      <c r="DZJ53" s="10"/>
      <c r="DZK53" s="10"/>
      <c r="DZL53" s="10"/>
      <c r="DZM53" s="10"/>
      <c r="DZN53" s="10"/>
      <c r="DZO53" s="10"/>
      <c r="DZP53" s="10"/>
      <c r="DZQ53" s="10"/>
      <c r="DZR53" s="10"/>
      <c r="DZS53" s="10"/>
      <c r="DZT53" s="10"/>
      <c r="DZU53" s="10"/>
      <c r="DZV53" s="10"/>
      <c r="DZW53" s="10"/>
      <c r="DZX53" s="10"/>
      <c r="DZY53" s="10"/>
      <c r="DZZ53" s="10"/>
      <c r="EAA53" s="10"/>
      <c r="EAB53" s="10"/>
      <c r="EAC53" s="10"/>
      <c r="EAD53" s="10"/>
      <c r="EAE53" s="10"/>
      <c r="EAF53" s="10"/>
      <c r="EAG53" s="10"/>
      <c r="EAH53" s="10"/>
      <c r="EAI53" s="10"/>
      <c r="EAJ53" s="10"/>
      <c r="EAK53" s="10"/>
      <c r="EAL53" s="10"/>
      <c r="EAM53" s="10"/>
      <c r="EAN53" s="10"/>
      <c r="EAO53" s="10"/>
      <c r="EAP53" s="10"/>
      <c r="EAQ53" s="10"/>
      <c r="EAR53" s="10"/>
      <c r="EAS53" s="10"/>
      <c r="EAT53" s="10"/>
      <c r="EAU53" s="10"/>
      <c r="EAV53" s="10"/>
      <c r="EAW53" s="10"/>
      <c r="EAX53" s="10"/>
      <c r="EAY53" s="10"/>
      <c r="EAZ53" s="10"/>
      <c r="EBA53" s="10"/>
      <c r="EBB53" s="10"/>
      <c r="EBC53" s="10"/>
      <c r="EBD53" s="10"/>
      <c r="EBE53" s="10"/>
      <c r="EBF53" s="10"/>
      <c r="EBG53" s="10"/>
      <c r="EBH53" s="10"/>
      <c r="EBI53" s="10"/>
      <c r="EBJ53" s="10"/>
      <c r="EBK53" s="10"/>
      <c r="EBL53" s="10"/>
      <c r="EBM53" s="10"/>
      <c r="EBN53" s="10"/>
      <c r="EBO53" s="10"/>
      <c r="EBP53" s="10"/>
      <c r="EBQ53" s="10"/>
      <c r="EBR53" s="10"/>
      <c r="EBS53" s="10"/>
      <c r="EBT53" s="10"/>
      <c r="EBU53" s="10"/>
      <c r="EBV53" s="10"/>
      <c r="EBW53" s="10"/>
      <c r="EBX53" s="10"/>
      <c r="EBY53" s="10"/>
      <c r="EBZ53" s="10"/>
      <c r="ECA53" s="10"/>
      <c r="ECB53" s="10"/>
      <c r="ECC53" s="10"/>
      <c r="ECD53" s="10"/>
      <c r="ECE53" s="10"/>
      <c r="ECF53" s="10"/>
      <c r="ECG53" s="10"/>
      <c r="ECH53" s="10"/>
      <c r="ECI53" s="10"/>
      <c r="ECJ53" s="10"/>
      <c r="ECK53" s="10"/>
      <c r="ECL53" s="10"/>
      <c r="ECM53" s="10"/>
      <c r="ECN53" s="10"/>
      <c r="ECO53" s="10"/>
      <c r="ECP53" s="10"/>
      <c r="ECQ53" s="10"/>
      <c r="ECR53" s="10"/>
      <c r="ECS53" s="10"/>
      <c r="ECT53" s="10"/>
      <c r="ECU53" s="10"/>
      <c r="ECV53" s="10"/>
      <c r="ECW53" s="10"/>
      <c r="ECX53" s="10"/>
      <c r="ECY53" s="10"/>
      <c r="ECZ53" s="10"/>
      <c r="EDA53" s="10"/>
      <c r="EDB53" s="10"/>
      <c r="EDC53" s="10"/>
      <c r="EDD53" s="10"/>
      <c r="EDE53" s="10"/>
      <c r="EDF53" s="10"/>
      <c r="EDG53" s="10"/>
      <c r="EDH53" s="10"/>
      <c r="EDI53" s="10"/>
      <c r="EDJ53" s="10"/>
      <c r="EDK53" s="10"/>
      <c r="EDL53" s="10"/>
      <c r="EDM53" s="10"/>
      <c r="EDN53" s="10"/>
      <c r="EDO53" s="10"/>
      <c r="EDP53" s="10"/>
      <c r="EDQ53" s="10"/>
      <c r="EDR53" s="10"/>
      <c r="EDS53" s="10"/>
      <c r="EDT53" s="10"/>
      <c r="EDU53" s="10"/>
      <c r="EDV53" s="10"/>
      <c r="EDW53" s="10"/>
      <c r="EDX53" s="10"/>
      <c r="EDY53" s="10"/>
      <c r="EDZ53" s="10"/>
      <c r="EEA53" s="10"/>
      <c r="EEB53" s="10"/>
      <c r="EEC53" s="10"/>
      <c r="EED53" s="10"/>
      <c r="EEE53" s="10"/>
      <c r="EEF53" s="10"/>
      <c r="EEG53" s="10"/>
      <c r="EEH53" s="10"/>
      <c r="EEI53" s="10"/>
      <c r="EEJ53" s="10"/>
      <c r="EEK53" s="10"/>
      <c r="EEL53" s="10"/>
      <c r="EEM53" s="10"/>
      <c r="EEN53" s="10"/>
      <c r="EEO53" s="10"/>
      <c r="EEP53" s="10"/>
      <c r="EEQ53" s="10"/>
      <c r="EER53" s="10"/>
      <c r="EES53" s="10"/>
      <c r="EET53" s="10"/>
      <c r="EEU53" s="10"/>
      <c r="EEV53" s="10"/>
      <c r="EEW53" s="10"/>
      <c r="EEX53" s="10"/>
      <c r="EEY53" s="10"/>
      <c r="EEZ53" s="10"/>
      <c r="EFA53" s="10"/>
      <c r="EFB53" s="10"/>
      <c r="EFC53" s="10"/>
      <c r="EFD53" s="10"/>
      <c r="EFE53" s="10"/>
      <c r="EFF53" s="10"/>
      <c r="EFG53" s="10"/>
      <c r="EFH53" s="10"/>
      <c r="EFI53" s="10"/>
      <c r="EFJ53" s="10"/>
      <c r="EFK53" s="10"/>
      <c r="EFL53" s="10"/>
      <c r="EFM53" s="10"/>
      <c r="EFN53" s="10"/>
      <c r="EFO53" s="10"/>
      <c r="EFP53" s="10"/>
      <c r="EFQ53" s="10"/>
      <c r="EFR53" s="10"/>
      <c r="EFS53" s="10"/>
      <c r="EFT53" s="10"/>
      <c r="EFU53" s="10"/>
      <c r="EFV53" s="10"/>
      <c r="EFW53" s="10"/>
      <c r="EFX53" s="10"/>
      <c r="EFY53" s="10"/>
      <c r="EFZ53" s="10"/>
      <c r="EGA53" s="10"/>
      <c r="EGB53" s="10"/>
      <c r="EGC53" s="10"/>
      <c r="EGD53" s="10"/>
      <c r="EGE53" s="10"/>
      <c r="EGF53" s="10"/>
      <c r="EGG53" s="10"/>
      <c r="EGH53" s="10"/>
      <c r="EGI53" s="10"/>
      <c r="EGJ53" s="10"/>
      <c r="EGK53" s="10"/>
      <c r="EGL53" s="10"/>
      <c r="EGM53" s="10"/>
      <c r="EGN53" s="10"/>
      <c r="EGO53" s="10"/>
      <c r="EGP53" s="10"/>
      <c r="EGQ53" s="10"/>
      <c r="EGR53" s="10"/>
      <c r="EGS53" s="10"/>
      <c r="EGT53" s="10"/>
      <c r="EGU53" s="10"/>
      <c r="EGV53" s="10"/>
      <c r="EGW53" s="10"/>
      <c r="EGX53" s="10"/>
      <c r="EGY53" s="10"/>
      <c r="EGZ53" s="10"/>
      <c r="EHA53" s="10"/>
      <c r="EHB53" s="10"/>
      <c r="EHC53" s="10"/>
      <c r="EHD53" s="10"/>
      <c r="EHE53" s="10"/>
      <c r="EHF53" s="10"/>
      <c r="EHG53" s="10"/>
      <c r="EHH53" s="10"/>
      <c r="EHI53" s="10"/>
      <c r="EHJ53" s="10"/>
      <c r="EHK53" s="10"/>
      <c r="EHL53" s="10"/>
      <c r="EHM53" s="10"/>
      <c r="EHN53" s="10"/>
      <c r="EHO53" s="10"/>
      <c r="EHP53" s="10"/>
      <c r="EHQ53" s="10"/>
      <c r="EHR53" s="10"/>
      <c r="EHS53" s="10"/>
      <c r="EHT53" s="10"/>
      <c r="EHU53" s="10"/>
      <c r="EHV53" s="10"/>
      <c r="EHW53" s="10"/>
      <c r="EHX53" s="10"/>
      <c r="EHY53" s="10"/>
      <c r="EHZ53" s="10"/>
      <c r="EIA53" s="10"/>
      <c r="EIB53" s="10"/>
      <c r="EIC53" s="10"/>
      <c r="EID53" s="10"/>
      <c r="EIE53" s="10"/>
      <c r="EIF53" s="10"/>
      <c r="EIG53" s="10"/>
      <c r="EIH53" s="10"/>
      <c r="EII53" s="10"/>
      <c r="EIJ53" s="10"/>
      <c r="EIK53" s="10"/>
      <c r="EIL53" s="10"/>
      <c r="EIM53" s="10"/>
      <c r="EIN53" s="10"/>
      <c r="EIO53" s="10"/>
      <c r="EIP53" s="10"/>
      <c r="EIQ53" s="10"/>
      <c r="EIR53" s="10"/>
      <c r="EIS53" s="10"/>
      <c r="EIT53" s="10"/>
      <c r="EIU53" s="10"/>
      <c r="EIV53" s="10"/>
      <c r="EIW53" s="10"/>
      <c r="EIX53" s="10"/>
      <c r="EIY53" s="10"/>
      <c r="EIZ53" s="10"/>
      <c r="EJA53" s="10"/>
      <c r="EJB53" s="10"/>
      <c r="EJC53" s="10"/>
      <c r="EJD53" s="10"/>
      <c r="EJE53" s="10"/>
      <c r="EJF53" s="10"/>
      <c r="EJG53" s="10"/>
      <c r="EJH53" s="10"/>
      <c r="EJI53" s="10"/>
      <c r="EJJ53" s="10"/>
      <c r="EJK53" s="10"/>
      <c r="EJL53" s="10"/>
      <c r="EJM53" s="10"/>
      <c r="EJN53" s="10"/>
      <c r="EJO53" s="10"/>
      <c r="EJP53" s="10"/>
      <c r="EJQ53" s="10"/>
      <c r="EJR53" s="10"/>
      <c r="EJS53" s="10"/>
      <c r="EJT53" s="10"/>
      <c r="EJU53" s="10"/>
      <c r="EJV53" s="10"/>
      <c r="EJW53" s="10"/>
      <c r="EJX53" s="10"/>
      <c r="EJY53" s="10"/>
      <c r="EJZ53" s="10"/>
      <c r="EKA53" s="10"/>
      <c r="EKB53" s="10"/>
      <c r="EKC53" s="10"/>
      <c r="EKD53" s="10"/>
      <c r="EKE53" s="10"/>
      <c r="EKF53" s="10"/>
      <c r="EKG53" s="10"/>
      <c r="EKH53" s="10"/>
      <c r="EKI53" s="10"/>
      <c r="EKJ53" s="10"/>
      <c r="EKK53" s="10"/>
      <c r="EKL53" s="10"/>
      <c r="EKM53" s="10"/>
      <c r="EKN53" s="10"/>
      <c r="EKO53" s="10"/>
      <c r="EKP53" s="10"/>
      <c r="EKQ53" s="10"/>
      <c r="EKR53" s="10"/>
      <c r="EKS53" s="10"/>
      <c r="EKT53" s="10"/>
      <c r="EKU53" s="10"/>
      <c r="EKV53" s="10"/>
      <c r="EKW53" s="10"/>
      <c r="EKX53" s="10"/>
      <c r="EKY53" s="10"/>
      <c r="EKZ53" s="10"/>
      <c r="ELA53" s="10"/>
      <c r="ELB53" s="10"/>
      <c r="ELC53" s="10"/>
      <c r="ELD53" s="10"/>
      <c r="ELE53" s="10"/>
      <c r="ELF53" s="10"/>
      <c r="ELG53" s="10"/>
      <c r="ELH53" s="10"/>
      <c r="ELI53" s="10"/>
      <c r="ELJ53" s="10"/>
      <c r="ELK53" s="10"/>
      <c r="ELL53" s="10"/>
      <c r="ELM53" s="10"/>
      <c r="ELN53" s="10"/>
      <c r="ELO53" s="10"/>
      <c r="ELP53" s="10"/>
      <c r="ELQ53" s="10"/>
      <c r="ELR53" s="10"/>
      <c r="ELS53" s="10"/>
      <c r="ELT53" s="10"/>
      <c r="ELU53" s="10"/>
      <c r="ELV53" s="10"/>
      <c r="ELW53" s="10"/>
      <c r="ELX53" s="10"/>
      <c r="ELY53" s="10"/>
      <c r="ELZ53" s="10"/>
      <c r="EMA53" s="10"/>
      <c r="EMB53" s="10"/>
      <c r="EMC53" s="10"/>
      <c r="EMD53" s="10"/>
      <c r="EME53" s="10"/>
      <c r="EMF53" s="10"/>
      <c r="EMG53" s="10"/>
      <c r="EMH53" s="10"/>
      <c r="EMI53" s="10"/>
      <c r="EMJ53" s="10"/>
      <c r="EMK53" s="10"/>
      <c r="EML53" s="10"/>
      <c r="EMM53" s="10"/>
      <c r="EMN53" s="10"/>
      <c r="EMO53" s="10"/>
      <c r="EMP53" s="10"/>
      <c r="EMQ53" s="10"/>
      <c r="EMR53" s="10"/>
      <c r="EMS53" s="10"/>
      <c r="EMT53" s="10"/>
      <c r="EMU53" s="10"/>
      <c r="EMV53" s="10"/>
      <c r="EMW53" s="10"/>
      <c r="EMX53" s="10"/>
      <c r="EMY53" s="10"/>
      <c r="EMZ53" s="10"/>
      <c r="ENA53" s="10"/>
      <c r="ENB53" s="10"/>
      <c r="ENC53" s="10"/>
      <c r="END53" s="10"/>
      <c r="ENE53" s="10"/>
      <c r="ENF53" s="10"/>
      <c r="ENG53" s="10"/>
      <c r="ENH53" s="10"/>
      <c r="ENI53" s="10"/>
      <c r="ENJ53" s="10"/>
      <c r="ENK53" s="10"/>
      <c r="ENL53" s="10"/>
      <c r="ENM53" s="10"/>
      <c r="ENN53" s="10"/>
      <c r="ENO53" s="10"/>
      <c r="ENP53" s="10"/>
      <c r="ENQ53" s="10"/>
      <c r="ENR53" s="10"/>
      <c r="ENS53" s="10"/>
      <c r="ENT53" s="10"/>
      <c r="ENU53" s="10"/>
      <c r="ENV53" s="10"/>
      <c r="ENW53" s="10"/>
      <c r="ENX53" s="10"/>
      <c r="ENY53" s="10"/>
      <c r="ENZ53" s="10"/>
      <c r="EOA53" s="10"/>
      <c r="EOB53" s="10"/>
      <c r="EOC53" s="10"/>
      <c r="EOD53" s="10"/>
      <c r="EOE53" s="10"/>
      <c r="EOF53" s="10"/>
      <c r="EOG53" s="10"/>
      <c r="EOH53" s="10"/>
      <c r="EOI53" s="10"/>
      <c r="EOJ53" s="10"/>
      <c r="EOK53" s="10"/>
      <c r="EOL53" s="10"/>
      <c r="EOM53" s="10"/>
      <c r="EON53" s="10"/>
      <c r="EOO53" s="10"/>
      <c r="EOP53" s="10"/>
      <c r="EOQ53" s="10"/>
      <c r="EOR53" s="10"/>
      <c r="EOS53" s="10"/>
      <c r="EOT53" s="10"/>
      <c r="EOU53" s="10"/>
      <c r="EOV53" s="10"/>
      <c r="EOW53" s="10"/>
      <c r="EOX53" s="10"/>
      <c r="EOY53" s="10"/>
      <c r="EOZ53" s="10"/>
      <c r="EPA53" s="10"/>
      <c r="EPB53" s="10"/>
      <c r="EPC53" s="10"/>
      <c r="EPD53" s="10"/>
      <c r="EPE53" s="10"/>
      <c r="EPF53" s="10"/>
      <c r="EPG53" s="10"/>
      <c r="EPH53" s="10"/>
      <c r="EPI53" s="10"/>
      <c r="EPJ53" s="10"/>
      <c r="EPK53" s="10"/>
      <c r="EPL53" s="10"/>
      <c r="EPM53" s="10"/>
      <c r="EPN53" s="10"/>
      <c r="EPO53" s="10"/>
      <c r="EPP53" s="10"/>
      <c r="EPQ53" s="10"/>
      <c r="EPR53" s="10"/>
      <c r="EPS53" s="10"/>
      <c r="EPT53" s="10"/>
      <c r="EPU53" s="10"/>
      <c r="EPV53" s="10"/>
      <c r="EPW53" s="10"/>
      <c r="EPX53" s="10"/>
      <c r="EPY53" s="10"/>
      <c r="EPZ53" s="10"/>
      <c r="EQA53" s="10"/>
      <c r="EQB53" s="10"/>
      <c r="EQC53" s="10"/>
      <c r="EQD53" s="10"/>
      <c r="EQE53" s="10"/>
      <c r="EQF53" s="10"/>
      <c r="EQG53" s="10"/>
      <c r="EQH53" s="10"/>
      <c r="EQI53" s="10"/>
      <c r="EQJ53" s="10"/>
      <c r="EQK53" s="10"/>
      <c r="EQL53" s="10"/>
      <c r="EQM53" s="10"/>
      <c r="EQN53" s="10"/>
      <c r="EQO53" s="10"/>
      <c r="EQP53" s="10"/>
      <c r="EQQ53" s="10"/>
      <c r="EQR53" s="10"/>
      <c r="EQS53" s="10"/>
      <c r="EQT53" s="10"/>
      <c r="EQU53" s="10"/>
      <c r="EQV53" s="10"/>
      <c r="EQW53" s="10"/>
      <c r="EQX53" s="10"/>
      <c r="EQY53" s="10"/>
      <c r="EQZ53" s="10"/>
      <c r="ERA53" s="10"/>
      <c r="ERB53" s="10"/>
      <c r="ERC53" s="10"/>
      <c r="ERD53" s="10"/>
      <c r="ERE53" s="10"/>
      <c r="ERF53" s="10"/>
      <c r="ERG53" s="10"/>
      <c r="ERH53" s="10"/>
      <c r="ERI53" s="10"/>
      <c r="ERJ53" s="10"/>
      <c r="ERK53" s="10"/>
      <c r="ERL53" s="10"/>
      <c r="ERM53" s="10"/>
      <c r="ERN53" s="10"/>
      <c r="ERO53" s="10"/>
      <c r="ERP53" s="10"/>
      <c r="ERQ53" s="10"/>
      <c r="ERR53" s="10"/>
      <c r="ERS53" s="10"/>
      <c r="ERT53" s="10"/>
      <c r="ERU53" s="10"/>
      <c r="ERV53" s="10"/>
      <c r="ERW53" s="10"/>
      <c r="ERX53" s="10"/>
      <c r="ERY53" s="10"/>
      <c r="ERZ53" s="10"/>
      <c r="ESA53" s="10"/>
      <c r="ESB53" s="10"/>
      <c r="ESC53" s="10"/>
      <c r="ESD53" s="10"/>
      <c r="ESE53" s="10"/>
      <c r="ESF53" s="10"/>
      <c r="ESG53" s="10"/>
      <c r="ESH53" s="10"/>
      <c r="ESI53" s="10"/>
      <c r="ESJ53" s="10"/>
      <c r="ESK53" s="10"/>
      <c r="ESL53" s="10"/>
      <c r="ESM53" s="10"/>
      <c r="ESN53" s="10"/>
      <c r="ESO53" s="10"/>
      <c r="ESP53" s="10"/>
      <c r="ESQ53" s="10"/>
      <c r="ESR53" s="10"/>
      <c r="ESS53" s="10"/>
      <c r="EST53" s="10"/>
      <c r="ESU53" s="10"/>
      <c r="ESV53" s="10"/>
      <c r="ESW53" s="10"/>
      <c r="ESX53" s="10"/>
      <c r="ESY53" s="10"/>
      <c r="ESZ53" s="10"/>
      <c r="ETA53" s="10"/>
      <c r="ETB53" s="10"/>
      <c r="ETC53" s="10"/>
      <c r="ETD53" s="10"/>
      <c r="ETE53" s="10"/>
      <c r="ETF53" s="10"/>
      <c r="ETG53" s="10"/>
      <c r="ETH53" s="10"/>
      <c r="ETI53" s="10"/>
      <c r="ETJ53" s="10"/>
      <c r="ETK53" s="10"/>
      <c r="ETL53" s="10"/>
      <c r="ETM53" s="10"/>
      <c r="ETN53" s="10"/>
      <c r="ETO53" s="10"/>
      <c r="ETP53" s="10"/>
      <c r="ETQ53" s="10"/>
      <c r="ETR53" s="10"/>
      <c r="ETS53" s="10"/>
      <c r="ETT53" s="10"/>
      <c r="ETU53" s="10"/>
      <c r="ETV53" s="10"/>
      <c r="ETW53" s="10"/>
      <c r="ETX53" s="10"/>
      <c r="ETY53" s="10"/>
      <c r="ETZ53" s="10"/>
      <c r="EUA53" s="10"/>
      <c r="EUB53" s="10"/>
      <c r="EUC53" s="10"/>
      <c r="EUD53" s="10"/>
      <c r="EUE53" s="10"/>
      <c r="EUF53" s="10"/>
      <c r="EUG53" s="10"/>
      <c r="EUH53" s="10"/>
      <c r="EUI53" s="10"/>
      <c r="EUJ53" s="10"/>
      <c r="EUK53" s="10"/>
      <c r="EUL53" s="10"/>
      <c r="EUM53" s="10"/>
      <c r="EUN53" s="10"/>
      <c r="EUO53" s="10"/>
      <c r="EUP53" s="10"/>
      <c r="EUQ53" s="10"/>
      <c r="EUR53" s="10"/>
      <c r="EUS53" s="10"/>
      <c r="EUT53" s="10"/>
      <c r="EUU53" s="10"/>
      <c r="EUV53" s="10"/>
      <c r="EUW53" s="10"/>
      <c r="EUX53" s="10"/>
      <c r="EUY53" s="10"/>
      <c r="EUZ53" s="10"/>
      <c r="EVA53" s="10"/>
      <c r="EVB53" s="10"/>
      <c r="EVC53" s="10"/>
      <c r="EVD53" s="10"/>
      <c r="EVE53" s="10"/>
      <c r="EVF53" s="10"/>
      <c r="EVG53" s="10"/>
      <c r="EVH53" s="10"/>
      <c r="EVI53" s="10"/>
      <c r="EVJ53" s="10"/>
      <c r="EVK53" s="10"/>
      <c r="EVL53" s="10"/>
      <c r="EVM53" s="10"/>
      <c r="EVN53" s="10"/>
      <c r="EVO53" s="10"/>
      <c r="EVP53" s="10"/>
      <c r="EVQ53" s="10"/>
      <c r="EVR53" s="10"/>
      <c r="EVS53" s="10"/>
      <c r="EVT53" s="10"/>
      <c r="EVU53" s="10"/>
      <c r="EVV53" s="10"/>
      <c r="EVW53" s="10"/>
      <c r="EVX53" s="10"/>
      <c r="EVY53" s="10"/>
      <c r="EVZ53" s="10"/>
      <c r="EWA53" s="10"/>
      <c r="EWB53" s="10"/>
      <c r="EWC53" s="10"/>
      <c r="EWD53" s="10"/>
      <c r="EWE53" s="10"/>
      <c r="EWF53" s="10"/>
      <c r="EWG53" s="10"/>
      <c r="EWH53" s="10"/>
      <c r="EWI53" s="10"/>
      <c r="EWJ53" s="10"/>
      <c r="EWK53" s="10"/>
      <c r="EWL53" s="10"/>
      <c r="EWM53" s="10"/>
      <c r="EWN53" s="10"/>
      <c r="EWO53" s="10"/>
      <c r="EWP53" s="10"/>
      <c r="EWQ53" s="10"/>
      <c r="EWR53" s="10"/>
      <c r="EWS53" s="10"/>
      <c r="EWT53" s="10"/>
      <c r="EWU53" s="10"/>
      <c r="EWV53" s="10"/>
      <c r="EWW53" s="10"/>
      <c r="EWX53" s="10"/>
      <c r="EWY53" s="10"/>
      <c r="EWZ53" s="10"/>
      <c r="EXA53" s="10"/>
      <c r="EXB53" s="10"/>
      <c r="EXC53" s="10"/>
      <c r="EXD53" s="10"/>
      <c r="EXE53" s="10"/>
      <c r="EXF53" s="10"/>
      <c r="EXG53" s="10"/>
      <c r="EXH53" s="10"/>
      <c r="EXI53" s="10"/>
      <c r="EXJ53" s="10"/>
      <c r="EXK53" s="10"/>
      <c r="EXL53" s="10"/>
      <c r="EXM53" s="10"/>
      <c r="EXN53" s="10"/>
      <c r="EXO53" s="10"/>
      <c r="EXP53" s="10"/>
      <c r="EXQ53" s="10"/>
      <c r="EXR53" s="10"/>
      <c r="EXS53" s="10"/>
      <c r="EXT53" s="10"/>
      <c r="EXU53" s="10"/>
      <c r="EXV53" s="10"/>
      <c r="EXW53" s="10"/>
      <c r="EXX53" s="10"/>
      <c r="EXY53" s="10"/>
      <c r="EXZ53" s="10"/>
      <c r="EYA53" s="10"/>
      <c r="EYB53" s="10"/>
      <c r="EYC53" s="10"/>
      <c r="EYD53" s="10"/>
      <c r="EYE53" s="10"/>
      <c r="EYF53" s="10"/>
      <c r="EYG53" s="10"/>
      <c r="EYH53" s="10"/>
      <c r="EYI53" s="10"/>
      <c r="EYJ53" s="10"/>
      <c r="EYK53" s="10"/>
      <c r="EYL53" s="10"/>
      <c r="EYM53" s="10"/>
      <c r="EYN53" s="10"/>
      <c r="EYO53" s="10"/>
      <c r="EYP53" s="10"/>
      <c r="EYQ53" s="10"/>
      <c r="EYR53" s="10"/>
      <c r="EYS53" s="10"/>
      <c r="EYT53" s="10"/>
      <c r="EYU53" s="10"/>
      <c r="EYV53" s="10"/>
      <c r="EYW53" s="10"/>
      <c r="EYX53" s="10"/>
      <c r="EYY53" s="10"/>
      <c r="EYZ53" s="10"/>
      <c r="EZA53" s="10"/>
      <c r="EZB53" s="10"/>
      <c r="EZC53" s="10"/>
      <c r="EZD53" s="10"/>
      <c r="EZE53" s="10"/>
      <c r="EZF53" s="10"/>
      <c r="EZG53" s="10"/>
      <c r="EZH53" s="10"/>
      <c r="EZI53" s="10"/>
      <c r="EZJ53" s="10"/>
      <c r="EZK53" s="10"/>
      <c r="EZL53" s="10"/>
      <c r="EZM53" s="10"/>
      <c r="EZN53" s="10"/>
      <c r="EZO53" s="10"/>
      <c r="EZP53" s="10"/>
      <c r="EZQ53" s="10"/>
      <c r="EZR53" s="10"/>
      <c r="EZS53" s="10"/>
      <c r="EZT53" s="10"/>
      <c r="EZU53" s="10"/>
      <c r="EZV53" s="10"/>
      <c r="EZW53" s="10"/>
      <c r="EZX53" s="10"/>
      <c r="EZY53" s="10"/>
      <c r="EZZ53" s="10"/>
      <c r="FAA53" s="10"/>
      <c r="FAB53" s="10"/>
      <c r="FAC53" s="10"/>
      <c r="FAD53" s="10"/>
      <c r="FAE53" s="10"/>
      <c r="FAF53" s="10"/>
      <c r="FAG53" s="10"/>
      <c r="FAH53" s="10"/>
      <c r="FAI53" s="10"/>
      <c r="FAJ53" s="10"/>
      <c r="FAK53" s="10"/>
      <c r="FAL53" s="10"/>
      <c r="FAM53" s="10"/>
      <c r="FAN53" s="10"/>
      <c r="FAO53" s="10"/>
      <c r="FAP53" s="10"/>
      <c r="FAQ53" s="10"/>
      <c r="FAR53" s="10"/>
      <c r="FAS53" s="10"/>
      <c r="FAT53" s="10"/>
      <c r="FAU53" s="10"/>
      <c r="FAV53" s="10"/>
      <c r="FAW53" s="10"/>
      <c r="FAX53" s="10"/>
      <c r="FAY53" s="10"/>
      <c r="FAZ53" s="10"/>
      <c r="FBA53" s="10"/>
      <c r="FBB53" s="10"/>
      <c r="FBC53" s="10"/>
      <c r="FBD53" s="10"/>
      <c r="FBE53" s="10"/>
      <c r="FBF53" s="10"/>
      <c r="FBG53" s="10"/>
      <c r="FBH53" s="10"/>
      <c r="FBI53" s="10"/>
      <c r="FBJ53" s="10"/>
      <c r="FBK53" s="10"/>
      <c r="FBL53" s="10"/>
      <c r="FBM53" s="10"/>
      <c r="FBN53" s="10"/>
      <c r="FBO53" s="10"/>
      <c r="FBP53" s="10"/>
      <c r="FBQ53" s="10"/>
      <c r="FBR53" s="10"/>
      <c r="FBS53" s="10"/>
      <c r="FBT53" s="10"/>
      <c r="FBU53" s="10"/>
      <c r="FBV53" s="10"/>
      <c r="FBW53" s="10"/>
      <c r="FBX53" s="10"/>
      <c r="FBY53" s="10"/>
      <c r="FBZ53" s="10"/>
      <c r="FCA53" s="10"/>
      <c r="FCB53" s="10"/>
      <c r="FCC53" s="10"/>
      <c r="FCD53" s="10"/>
      <c r="FCE53" s="10"/>
      <c r="FCF53" s="10"/>
      <c r="FCG53" s="10"/>
      <c r="FCH53" s="10"/>
      <c r="FCI53" s="10"/>
      <c r="FCJ53" s="10"/>
      <c r="FCK53" s="10"/>
      <c r="FCL53" s="10"/>
      <c r="FCM53" s="10"/>
      <c r="FCN53" s="10"/>
      <c r="FCO53" s="10"/>
      <c r="FCP53" s="10"/>
      <c r="FCQ53" s="10"/>
      <c r="FCR53" s="10"/>
      <c r="FCS53" s="10"/>
      <c r="FCT53" s="10"/>
      <c r="FCU53" s="10"/>
      <c r="FCV53" s="10"/>
      <c r="FCW53" s="10"/>
      <c r="FCX53" s="10"/>
      <c r="FCY53" s="10"/>
      <c r="FCZ53" s="10"/>
      <c r="FDA53" s="10"/>
      <c r="FDB53" s="10"/>
      <c r="FDC53" s="10"/>
      <c r="FDD53" s="10"/>
      <c r="FDE53" s="10"/>
      <c r="FDF53" s="10"/>
      <c r="FDG53" s="10"/>
      <c r="FDH53" s="10"/>
      <c r="FDI53" s="10"/>
      <c r="FDJ53" s="10"/>
      <c r="FDK53" s="10"/>
      <c r="FDL53" s="10"/>
      <c r="FDM53" s="10"/>
      <c r="FDN53" s="10"/>
      <c r="FDO53" s="10"/>
      <c r="FDP53" s="10"/>
      <c r="FDQ53" s="10"/>
      <c r="FDR53" s="10"/>
      <c r="FDS53" s="10"/>
      <c r="FDT53" s="10"/>
      <c r="FDU53" s="10"/>
      <c r="FDV53" s="10"/>
      <c r="FDW53" s="10"/>
      <c r="FDX53" s="10"/>
      <c r="FDY53" s="10"/>
      <c r="FDZ53" s="10"/>
      <c r="FEA53" s="10"/>
      <c r="FEB53" s="10"/>
      <c r="FEC53" s="10"/>
      <c r="FED53" s="10"/>
      <c r="FEE53" s="10"/>
      <c r="FEF53" s="10"/>
      <c r="FEG53" s="10"/>
      <c r="FEH53" s="10"/>
      <c r="FEI53" s="10"/>
      <c r="FEJ53" s="10"/>
      <c r="FEK53" s="10"/>
      <c r="FEL53" s="10"/>
      <c r="FEM53" s="10"/>
      <c r="FEN53" s="10"/>
      <c r="FEO53" s="10"/>
      <c r="FEP53" s="10"/>
      <c r="FEQ53" s="10"/>
      <c r="FER53" s="10"/>
      <c r="FES53" s="10"/>
      <c r="FET53" s="10"/>
      <c r="FEU53" s="10"/>
      <c r="FEV53" s="10"/>
      <c r="FEW53" s="10"/>
      <c r="FEX53" s="10"/>
      <c r="FEY53" s="10"/>
      <c r="FEZ53" s="10"/>
      <c r="FFA53" s="10"/>
      <c r="FFB53" s="10"/>
      <c r="FFC53" s="10"/>
      <c r="FFD53" s="10"/>
      <c r="FFE53" s="10"/>
      <c r="FFF53" s="10"/>
      <c r="FFG53" s="10"/>
      <c r="FFH53" s="10"/>
      <c r="FFI53" s="10"/>
      <c r="FFJ53" s="10"/>
      <c r="FFK53" s="10"/>
      <c r="FFL53" s="10"/>
      <c r="FFM53" s="10"/>
      <c r="FFN53" s="10"/>
      <c r="FFO53" s="10"/>
      <c r="FFP53" s="10"/>
      <c r="FFQ53" s="10"/>
      <c r="FFR53" s="10"/>
      <c r="FFS53" s="10"/>
      <c r="FFT53" s="10"/>
      <c r="FFU53" s="10"/>
      <c r="FFV53" s="10"/>
      <c r="FFW53" s="10"/>
      <c r="FFX53" s="10"/>
      <c r="FFY53" s="10"/>
      <c r="FFZ53" s="10"/>
      <c r="FGA53" s="10"/>
      <c r="FGB53" s="10"/>
      <c r="FGC53" s="10"/>
      <c r="FGD53" s="10"/>
      <c r="FGE53" s="10"/>
      <c r="FGF53" s="10"/>
      <c r="FGG53" s="10"/>
      <c r="FGH53" s="10"/>
      <c r="FGI53" s="10"/>
      <c r="FGJ53" s="10"/>
      <c r="FGK53" s="10"/>
      <c r="FGL53" s="10"/>
      <c r="FGM53" s="10"/>
      <c r="FGN53" s="10"/>
      <c r="FGO53" s="10"/>
      <c r="FGP53" s="10"/>
      <c r="FGQ53" s="10"/>
      <c r="FGR53" s="10"/>
      <c r="FGS53" s="10"/>
      <c r="FGT53" s="10"/>
      <c r="FGU53" s="10"/>
      <c r="FGV53" s="10"/>
      <c r="FGW53" s="10"/>
      <c r="FGX53" s="10"/>
      <c r="FGY53" s="10"/>
      <c r="FGZ53" s="10"/>
      <c r="FHA53" s="10"/>
      <c r="FHB53" s="10"/>
      <c r="FHC53" s="10"/>
      <c r="FHD53" s="10"/>
      <c r="FHE53" s="10"/>
      <c r="FHF53" s="10"/>
      <c r="FHG53" s="10"/>
      <c r="FHH53" s="10"/>
      <c r="FHI53" s="10"/>
      <c r="FHJ53" s="10"/>
      <c r="FHK53" s="10"/>
      <c r="FHL53" s="10"/>
      <c r="FHM53" s="10"/>
      <c r="FHN53" s="10"/>
      <c r="FHO53" s="10"/>
      <c r="FHP53" s="10"/>
      <c r="FHQ53" s="10"/>
      <c r="FHR53" s="10"/>
      <c r="FHS53" s="10"/>
      <c r="FHT53" s="10"/>
      <c r="FHU53" s="10"/>
      <c r="FHV53" s="10"/>
      <c r="FHW53" s="10"/>
      <c r="FHX53" s="10"/>
      <c r="FHY53" s="10"/>
      <c r="FHZ53" s="10"/>
      <c r="FIA53" s="10"/>
      <c r="FIB53" s="10"/>
      <c r="FIC53" s="10"/>
      <c r="FID53" s="10"/>
      <c r="FIE53" s="10"/>
      <c r="FIF53" s="10"/>
      <c r="FIG53" s="10"/>
      <c r="FIH53" s="10"/>
      <c r="FII53" s="10"/>
      <c r="FIJ53" s="10"/>
      <c r="FIK53" s="10"/>
      <c r="FIL53" s="10"/>
      <c r="FIM53" s="10"/>
      <c r="FIN53" s="10"/>
      <c r="FIO53" s="10"/>
      <c r="FIP53" s="10"/>
      <c r="FIQ53" s="10"/>
      <c r="FIR53" s="10"/>
      <c r="FIS53" s="10"/>
      <c r="FIT53" s="10"/>
      <c r="FIU53" s="10"/>
      <c r="FIV53" s="10"/>
      <c r="FIW53" s="10"/>
      <c r="FIX53" s="10"/>
      <c r="FIY53" s="10"/>
      <c r="FIZ53" s="10"/>
      <c r="FJA53" s="10"/>
      <c r="FJB53" s="10"/>
      <c r="FJC53" s="10"/>
      <c r="FJD53" s="10"/>
      <c r="FJE53" s="10"/>
      <c r="FJF53" s="10"/>
      <c r="FJG53" s="10"/>
      <c r="FJH53" s="10"/>
      <c r="FJI53" s="10"/>
      <c r="FJJ53" s="10"/>
      <c r="FJK53" s="10"/>
      <c r="FJL53" s="10"/>
      <c r="FJM53" s="10"/>
      <c r="FJN53" s="10"/>
      <c r="FJO53" s="10"/>
      <c r="FJP53" s="10"/>
      <c r="FJQ53" s="10"/>
      <c r="FJR53" s="10"/>
      <c r="FJS53" s="10"/>
      <c r="FJT53" s="10"/>
      <c r="FJU53" s="10"/>
      <c r="FJV53" s="10"/>
      <c r="FJW53" s="10"/>
      <c r="FJX53" s="10"/>
      <c r="FJY53" s="10"/>
      <c r="FJZ53" s="10"/>
      <c r="FKA53" s="10"/>
      <c r="FKB53" s="10"/>
      <c r="FKC53" s="10"/>
      <c r="FKD53" s="10"/>
      <c r="FKE53" s="10"/>
      <c r="FKF53" s="10"/>
      <c r="FKG53" s="10"/>
      <c r="FKH53" s="10"/>
      <c r="FKI53" s="10"/>
      <c r="FKJ53" s="10"/>
      <c r="FKK53" s="10"/>
      <c r="FKL53" s="10"/>
      <c r="FKM53" s="10"/>
      <c r="FKN53" s="10"/>
      <c r="FKO53" s="10"/>
      <c r="FKP53" s="10"/>
      <c r="FKQ53" s="10"/>
      <c r="FKR53" s="10"/>
      <c r="FKS53" s="10"/>
      <c r="FKT53" s="10"/>
      <c r="FKU53" s="10"/>
      <c r="FKV53" s="10"/>
      <c r="FKW53" s="10"/>
      <c r="FKX53" s="10"/>
      <c r="FKY53" s="10"/>
      <c r="FKZ53" s="10"/>
      <c r="FLA53" s="10"/>
      <c r="FLB53" s="10"/>
      <c r="FLC53" s="10"/>
      <c r="FLD53" s="10"/>
      <c r="FLE53" s="10"/>
      <c r="FLF53" s="10"/>
      <c r="FLG53" s="10"/>
      <c r="FLH53" s="10"/>
      <c r="FLI53" s="10"/>
      <c r="FLJ53" s="10"/>
      <c r="FLK53" s="10"/>
      <c r="FLL53" s="10"/>
      <c r="FLM53" s="10"/>
      <c r="FLN53" s="10"/>
      <c r="FLO53" s="10"/>
      <c r="FLP53" s="10"/>
      <c r="FLQ53" s="10"/>
      <c r="FLR53" s="10"/>
      <c r="FLS53" s="10"/>
      <c r="FLT53" s="10"/>
      <c r="FLU53" s="10"/>
      <c r="FLV53" s="10"/>
      <c r="FLW53" s="10"/>
      <c r="FLX53" s="10"/>
      <c r="FLY53" s="10"/>
      <c r="FLZ53" s="10"/>
      <c r="FMA53" s="10"/>
      <c r="FMB53" s="10"/>
      <c r="FMC53" s="10"/>
      <c r="FMD53" s="10"/>
      <c r="FME53" s="10"/>
      <c r="FMF53" s="10"/>
      <c r="FMG53" s="10"/>
      <c r="FMH53" s="10"/>
      <c r="FMI53" s="10"/>
      <c r="FMJ53" s="10"/>
      <c r="FMK53" s="10"/>
      <c r="FML53" s="10"/>
      <c r="FMM53" s="10"/>
      <c r="FMN53" s="10"/>
      <c r="FMO53" s="10"/>
      <c r="FMP53" s="10"/>
      <c r="FMQ53" s="10"/>
      <c r="FMR53" s="10"/>
      <c r="FMS53" s="10"/>
      <c r="FMT53" s="10"/>
      <c r="FMU53" s="10"/>
      <c r="FMV53" s="10"/>
      <c r="FMW53" s="10"/>
      <c r="FMX53" s="10"/>
      <c r="FMY53" s="10"/>
      <c r="FMZ53" s="10"/>
      <c r="FNA53" s="10"/>
      <c r="FNB53" s="10"/>
      <c r="FNC53" s="10"/>
      <c r="FND53" s="10"/>
      <c r="FNE53" s="10"/>
      <c r="FNF53" s="10"/>
      <c r="FNG53" s="10"/>
      <c r="FNH53" s="10"/>
      <c r="FNI53" s="10"/>
      <c r="FNJ53" s="10"/>
      <c r="FNK53" s="10"/>
      <c r="FNL53" s="10"/>
      <c r="FNM53" s="10"/>
      <c r="FNN53" s="10"/>
      <c r="FNO53" s="10"/>
      <c r="FNP53" s="10"/>
      <c r="FNQ53" s="10"/>
      <c r="FNR53" s="10"/>
      <c r="FNS53" s="10"/>
      <c r="FNT53" s="10"/>
      <c r="FNU53" s="10"/>
      <c r="FNV53" s="10"/>
      <c r="FNW53" s="10"/>
      <c r="FNX53" s="10"/>
      <c r="FNY53" s="10"/>
      <c r="FNZ53" s="10"/>
      <c r="FOA53" s="10"/>
      <c r="FOB53" s="10"/>
      <c r="FOC53" s="10"/>
      <c r="FOD53" s="10"/>
      <c r="FOE53" s="10"/>
      <c r="FOF53" s="10"/>
      <c r="FOG53" s="10"/>
      <c r="FOH53" s="10"/>
      <c r="FOI53" s="10"/>
      <c r="FOJ53" s="10"/>
      <c r="FOK53" s="10"/>
      <c r="FOL53" s="10"/>
      <c r="FOM53" s="10"/>
      <c r="FON53" s="10"/>
      <c r="FOO53" s="10"/>
      <c r="FOP53" s="10"/>
      <c r="FOQ53" s="10"/>
      <c r="FOR53" s="10"/>
      <c r="FOS53" s="10"/>
      <c r="FOT53" s="10"/>
      <c r="FOU53" s="10"/>
      <c r="FOV53" s="10"/>
      <c r="FOW53" s="10"/>
      <c r="FOX53" s="10"/>
      <c r="FOY53" s="10"/>
      <c r="FOZ53" s="10"/>
      <c r="FPA53" s="10"/>
      <c r="FPB53" s="10"/>
      <c r="FPC53" s="10"/>
      <c r="FPD53" s="10"/>
      <c r="FPE53" s="10"/>
      <c r="FPF53" s="10"/>
      <c r="FPG53" s="10"/>
      <c r="FPH53" s="10"/>
      <c r="FPI53" s="10"/>
      <c r="FPJ53" s="10"/>
      <c r="FPK53" s="10"/>
      <c r="FPL53" s="10"/>
      <c r="FPM53" s="10"/>
      <c r="FPN53" s="10"/>
      <c r="FPO53" s="10"/>
      <c r="FPP53" s="10"/>
      <c r="FPQ53" s="10"/>
      <c r="FPR53" s="10"/>
      <c r="FPS53" s="10"/>
      <c r="FPT53" s="10"/>
      <c r="FPU53" s="10"/>
      <c r="FPV53" s="10"/>
      <c r="FPW53" s="10"/>
      <c r="FPX53" s="10"/>
      <c r="FPY53" s="10"/>
      <c r="FPZ53" s="10"/>
      <c r="FQA53" s="10"/>
      <c r="FQB53" s="10"/>
      <c r="FQC53" s="10"/>
      <c r="FQD53" s="10"/>
      <c r="FQE53" s="10"/>
      <c r="FQF53" s="10"/>
      <c r="FQG53" s="10"/>
      <c r="FQH53" s="10"/>
      <c r="FQI53" s="10"/>
      <c r="FQJ53" s="10"/>
      <c r="FQK53" s="10"/>
      <c r="FQL53" s="10"/>
      <c r="FQM53" s="10"/>
      <c r="FQN53" s="10"/>
      <c r="FQO53" s="10"/>
      <c r="FQP53" s="10"/>
      <c r="FQQ53" s="10"/>
      <c r="FQR53" s="10"/>
      <c r="FQS53" s="10"/>
      <c r="FQT53" s="10"/>
      <c r="FQU53" s="10"/>
      <c r="FQV53" s="10"/>
      <c r="FQW53" s="10"/>
      <c r="FQX53" s="10"/>
      <c r="FQY53" s="10"/>
      <c r="FQZ53" s="10"/>
      <c r="FRA53" s="10"/>
      <c r="FRB53" s="10"/>
      <c r="FRC53" s="10"/>
      <c r="FRD53" s="10"/>
      <c r="FRE53" s="10"/>
      <c r="FRF53" s="10"/>
      <c r="FRG53" s="10"/>
      <c r="FRH53" s="10"/>
      <c r="FRI53" s="10"/>
      <c r="FRJ53" s="10"/>
      <c r="FRK53" s="10"/>
      <c r="FRL53" s="10"/>
      <c r="FRM53" s="10"/>
      <c r="FRN53" s="10"/>
      <c r="FRO53" s="10"/>
      <c r="FRP53" s="10"/>
      <c r="FRQ53" s="10"/>
      <c r="FRR53" s="10"/>
      <c r="FRS53" s="10"/>
      <c r="FRT53" s="10"/>
      <c r="FRU53" s="10"/>
      <c r="FRV53" s="10"/>
      <c r="FRW53" s="10"/>
      <c r="FRX53" s="10"/>
      <c r="FRY53" s="10"/>
      <c r="FRZ53" s="10"/>
      <c r="FSA53" s="10"/>
      <c r="FSB53" s="10"/>
      <c r="FSC53" s="10"/>
      <c r="FSD53" s="10"/>
      <c r="FSE53" s="10"/>
      <c r="FSF53" s="10"/>
      <c r="FSG53" s="10"/>
      <c r="FSH53" s="10"/>
      <c r="FSI53" s="10"/>
      <c r="FSJ53" s="10"/>
      <c r="FSK53" s="10"/>
      <c r="FSL53" s="10"/>
      <c r="FSM53" s="10"/>
      <c r="FSN53" s="10"/>
      <c r="FSO53" s="10"/>
      <c r="FSP53" s="10"/>
      <c r="FSQ53" s="10"/>
      <c r="FSR53" s="10"/>
      <c r="FSS53" s="10"/>
      <c r="FST53" s="10"/>
      <c r="FSU53" s="10"/>
      <c r="FSV53" s="10"/>
      <c r="FSW53" s="10"/>
      <c r="FSX53" s="10"/>
      <c r="FSY53" s="10"/>
      <c r="FSZ53" s="10"/>
      <c r="FTA53" s="10"/>
      <c r="FTB53" s="10"/>
      <c r="FTC53" s="10"/>
      <c r="FTD53" s="10"/>
      <c r="FTE53" s="10"/>
      <c r="FTF53" s="10"/>
      <c r="FTG53" s="10"/>
      <c r="FTH53" s="10"/>
      <c r="FTI53" s="10"/>
      <c r="FTJ53" s="10"/>
      <c r="FTK53" s="10"/>
      <c r="FTL53" s="10"/>
      <c r="FTM53" s="10"/>
      <c r="FTN53" s="10"/>
      <c r="FTO53" s="10"/>
      <c r="FTP53" s="10"/>
      <c r="FTQ53" s="10"/>
      <c r="FTR53" s="10"/>
      <c r="FTS53" s="10"/>
      <c r="FTT53" s="10"/>
      <c r="FTU53" s="10"/>
      <c r="FTV53" s="10"/>
      <c r="FTW53" s="10"/>
      <c r="FTX53" s="10"/>
      <c r="FTY53" s="10"/>
      <c r="FTZ53" s="10"/>
      <c r="FUA53" s="10"/>
      <c r="FUB53" s="10"/>
      <c r="FUC53" s="10"/>
      <c r="FUD53" s="10"/>
      <c r="FUE53" s="10"/>
      <c r="FUF53" s="10"/>
      <c r="FUG53" s="10"/>
      <c r="FUH53" s="10"/>
      <c r="FUI53" s="10"/>
      <c r="FUJ53" s="10"/>
      <c r="FUK53" s="10"/>
      <c r="FUL53" s="10"/>
      <c r="FUM53" s="10"/>
      <c r="FUN53" s="10"/>
      <c r="FUO53" s="10"/>
      <c r="FUP53" s="10"/>
      <c r="FUQ53" s="10"/>
      <c r="FUR53" s="10"/>
      <c r="FUS53" s="10"/>
      <c r="FUT53" s="10"/>
      <c r="FUU53" s="10"/>
      <c r="FUV53" s="10"/>
      <c r="FUW53" s="10"/>
      <c r="FUX53" s="10"/>
      <c r="FUY53" s="10"/>
      <c r="FUZ53" s="10"/>
      <c r="FVA53" s="10"/>
      <c r="FVB53" s="10"/>
      <c r="FVC53" s="10"/>
      <c r="FVD53" s="10"/>
      <c r="FVE53" s="10"/>
      <c r="FVF53" s="10"/>
      <c r="FVG53" s="10"/>
      <c r="FVH53" s="10"/>
      <c r="FVI53" s="10"/>
      <c r="FVJ53" s="10"/>
      <c r="FVK53" s="10"/>
      <c r="FVL53" s="10"/>
      <c r="FVM53" s="10"/>
      <c r="FVN53" s="10"/>
      <c r="FVO53" s="10"/>
      <c r="FVP53" s="10"/>
      <c r="FVQ53" s="10"/>
      <c r="FVR53" s="10"/>
      <c r="FVS53" s="10"/>
      <c r="FVT53" s="10"/>
      <c r="FVU53" s="10"/>
      <c r="FVV53" s="10"/>
      <c r="FVW53" s="10"/>
      <c r="FVX53" s="10"/>
      <c r="FVY53" s="10"/>
      <c r="FVZ53" s="10"/>
      <c r="FWA53" s="10"/>
      <c r="FWB53" s="10"/>
      <c r="FWC53" s="10"/>
      <c r="FWD53" s="10"/>
      <c r="FWE53" s="10"/>
      <c r="FWF53" s="10"/>
      <c r="FWG53" s="10"/>
      <c r="FWH53" s="10"/>
      <c r="FWI53" s="10"/>
      <c r="FWJ53" s="10"/>
      <c r="FWK53" s="10"/>
      <c r="FWL53" s="10"/>
      <c r="FWM53" s="10"/>
      <c r="FWN53" s="10"/>
      <c r="FWO53" s="10"/>
      <c r="FWP53" s="10"/>
      <c r="FWQ53" s="10"/>
      <c r="FWR53" s="10"/>
      <c r="FWS53" s="10"/>
      <c r="FWT53" s="10"/>
      <c r="FWU53" s="10"/>
      <c r="FWV53" s="10"/>
      <c r="FWW53" s="10"/>
      <c r="FWX53" s="10"/>
      <c r="FWY53" s="10"/>
      <c r="FWZ53" s="10"/>
      <c r="FXA53" s="10"/>
      <c r="FXB53" s="10"/>
      <c r="FXC53" s="10"/>
      <c r="FXD53" s="10"/>
      <c r="FXE53" s="10"/>
      <c r="FXF53" s="10"/>
      <c r="FXG53" s="10"/>
      <c r="FXH53" s="10"/>
      <c r="FXI53" s="10"/>
      <c r="FXJ53" s="10"/>
      <c r="FXK53" s="10"/>
      <c r="FXL53" s="10"/>
      <c r="FXM53" s="10"/>
      <c r="FXN53" s="10"/>
      <c r="FXO53" s="10"/>
      <c r="FXP53" s="10"/>
      <c r="FXQ53" s="10"/>
      <c r="FXR53" s="10"/>
      <c r="FXS53" s="10"/>
      <c r="FXT53" s="10"/>
      <c r="FXU53" s="10"/>
      <c r="FXV53" s="10"/>
      <c r="FXW53" s="10"/>
      <c r="FXX53" s="10"/>
      <c r="FXY53" s="10"/>
      <c r="FXZ53" s="10"/>
      <c r="FYA53" s="10"/>
      <c r="FYB53" s="10"/>
      <c r="FYC53" s="10"/>
      <c r="FYD53" s="10"/>
      <c r="FYE53" s="10"/>
      <c r="FYF53" s="10"/>
      <c r="FYG53" s="10"/>
      <c r="FYH53" s="10"/>
      <c r="FYI53" s="10"/>
      <c r="FYJ53" s="10"/>
      <c r="FYK53" s="10"/>
      <c r="FYL53" s="10"/>
      <c r="FYM53" s="10"/>
      <c r="FYN53" s="10"/>
      <c r="FYO53" s="10"/>
      <c r="FYP53" s="10"/>
      <c r="FYQ53" s="10"/>
      <c r="FYR53" s="10"/>
      <c r="FYS53" s="10"/>
      <c r="FYT53" s="10"/>
      <c r="FYU53" s="10"/>
      <c r="FYV53" s="10"/>
      <c r="FYW53" s="10"/>
      <c r="FYX53" s="10"/>
      <c r="FYY53" s="10"/>
      <c r="FYZ53" s="10"/>
      <c r="FZA53" s="10"/>
      <c r="FZB53" s="10"/>
      <c r="FZC53" s="10"/>
      <c r="FZD53" s="10"/>
      <c r="FZE53" s="10"/>
      <c r="FZF53" s="10"/>
      <c r="FZG53" s="10"/>
      <c r="FZH53" s="10"/>
      <c r="FZI53" s="10"/>
      <c r="FZJ53" s="10"/>
      <c r="FZK53" s="10"/>
      <c r="FZL53" s="10"/>
      <c r="FZM53" s="10"/>
      <c r="FZN53" s="10"/>
      <c r="FZO53" s="10"/>
      <c r="FZP53" s="10"/>
      <c r="FZQ53" s="10"/>
      <c r="FZR53" s="10"/>
      <c r="FZS53" s="10"/>
      <c r="FZT53" s="10"/>
      <c r="FZU53" s="10"/>
      <c r="FZV53" s="10"/>
      <c r="FZW53" s="10"/>
      <c r="FZX53" s="10"/>
      <c r="FZY53" s="10"/>
      <c r="FZZ53" s="10"/>
      <c r="GAA53" s="10"/>
      <c r="GAB53" s="10"/>
      <c r="GAC53" s="10"/>
      <c r="GAD53" s="10"/>
      <c r="GAE53" s="10"/>
      <c r="GAF53" s="10"/>
      <c r="GAG53" s="10"/>
      <c r="GAH53" s="10"/>
      <c r="GAI53" s="10"/>
      <c r="GAJ53" s="10"/>
      <c r="GAK53" s="10"/>
      <c r="GAL53" s="10"/>
      <c r="GAM53" s="10"/>
      <c r="GAN53" s="10"/>
      <c r="GAO53" s="10"/>
      <c r="GAP53" s="10"/>
      <c r="GAQ53" s="10"/>
      <c r="GAR53" s="10"/>
      <c r="GAS53" s="10"/>
      <c r="GAT53" s="10"/>
      <c r="GAU53" s="10"/>
      <c r="GAV53" s="10"/>
      <c r="GAW53" s="10"/>
      <c r="GAX53" s="10"/>
      <c r="GAY53" s="10"/>
      <c r="GAZ53" s="10"/>
      <c r="GBA53" s="10"/>
      <c r="GBB53" s="10"/>
      <c r="GBC53" s="10"/>
      <c r="GBD53" s="10"/>
      <c r="GBE53" s="10"/>
      <c r="GBF53" s="10"/>
      <c r="GBG53" s="10"/>
      <c r="GBH53" s="10"/>
      <c r="GBI53" s="10"/>
      <c r="GBJ53" s="10"/>
      <c r="GBK53" s="10"/>
      <c r="GBL53" s="10"/>
      <c r="GBM53" s="10"/>
      <c r="GBN53" s="10"/>
      <c r="GBO53" s="10"/>
      <c r="GBP53" s="10"/>
      <c r="GBQ53" s="10"/>
      <c r="GBR53" s="10"/>
      <c r="GBS53" s="10"/>
      <c r="GBT53" s="10"/>
      <c r="GBU53" s="10"/>
      <c r="GBV53" s="10"/>
      <c r="GBW53" s="10"/>
      <c r="GBX53" s="10"/>
      <c r="GBY53" s="10"/>
      <c r="GBZ53" s="10"/>
      <c r="GCA53" s="10"/>
      <c r="GCB53" s="10"/>
      <c r="GCC53" s="10"/>
      <c r="GCD53" s="10"/>
      <c r="GCE53" s="10"/>
      <c r="GCF53" s="10"/>
      <c r="GCG53" s="10"/>
      <c r="GCH53" s="10"/>
      <c r="GCI53" s="10"/>
      <c r="GCJ53" s="10"/>
      <c r="GCK53" s="10"/>
      <c r="GCL53" s="10"/>
      <c r="GCM53" s="10"/>
      <c r="GCN53" s="10"/>
      <c r="GCO53" s="10"/>
      <c r="GCP53" s="10"/>
      <c r="GCQ53" s="10"/>
      <c r="GCR53" s="10"/>
      <c r="GCS53" s="10"/>
      <c r="GCT53" s="10"/>
      <c r="GCU53" s="10"/>
      <c r="GCV53" s="10"/>
      <c r="GCW53" s="10"/>
      <c r="GCX53" s="10"/>
      <c r="GCY53" s="10"/>
      <c r="GCZ53" s="10"/>
      <c r="GDA53" s="10"/>
      <c r="GDB53" s="10"/>
      <c r="GDC53" s="10"/>
      <c r="GDD53" s="10"/>
      <c r="GDE53" s="10"/>
      <c r="GDF53" s="10"/>
      <c r="GDG53" s="10"/>
      <c r="GDH53" s="10"/>
      <c r="GDI53" s="10"/>
      <c r="GDJ53" s="10"/>
      <c r="GDK53" s="10"/>
      <c r="GDL53" s="10"/>
      <c r="GDM53" s="10"/>
      <c r="GDN53" s="10"/>
      <c r="GDO53" s="10"/>
      <c r="GDP53" s="10"/>
      <c r="GDQ53" s="10"/>
      <c r="GDR53" s="10"/>
      <c r="GDS53" s="10"/>
      <c r="GDT53" s="10"/>
      <c r="GDU53" s="10"/>
      <c r="GDV53" s="10"/>
      <c r="GDW53" s="10"/>
      <c r="GDX53" s="10"/>
      <c r="GDY53" s="10"/>
      <c r="GDZ53" s="10"/>
      <c r="GEA53" s="10"/>
      <c r="GEB53" s="10"/>
      <c r="GEC53" s="10"/>
      <c r="GED53" s="10"/>
      <c r="GEE53" s="10"/>
      <c r="GEF53" s="10"/>
      <c r="GEG53" s="10"/>
      <c r="GEH53" s="10"/>
      <c r="GEI53" s="10"/>
      <c r="GEJ53" s="10"/>
      <c r="GEK53" s="10"/>
      <c r="GEL53" s="10"/>
      <c r="GEM53" s="10"/>
      <c r="GEN53" s="10"/>
      <c r="GEO53" s="10"/>
      <c r="GEP53" s="10"/>
      <c r="GEQ53" s="10"/>
      <c r="GER53" s="10"/>
      <c r="GES53" s="10"/>
      <c r="GET53" s="10"/>
      <c r="GEU53" s="10"/>
      <c r="GEV53" s="10"/>
      <c r="GEW53" s="10"/>
      <c r="GEX53" s="10"/>
      <c r="GEY53" s="10"/>
      <c r="GEZ53" s="10"/>
      <c r="GFA53" s="10"/>
      <c r="GFB53" s="10"/>
      <c r="GFC53" s="10"/>
      <c r="GFD53" s="10"/>
      <c r="GFE53" s="10"/>
      <c r="GFF53" s="10"/>
      <c r="GFG53" s="10"/>
      <c r="GFH53" s="10"/>
      <c r="GFI53" s="10"/>
      <c r="GFJ53" s="10"/>
      <c r="GFK53" s="10"/>
      <c r="GFL53" s="10"/>
      <c r="GFM53" s="10"/>
      <c r="GFN53" s="10"/>
      <c r="GFO53" s="10"/>
      <c r="GFP53" s="10"/>
      <c r="GFQ53" s="10"/>
      <c r="GFR53" s="10"/>
      <c r="GFS53" s="10"/>
      <c r="GFT53" s="10"/>
      <c r="GFU53" s="10"/>
      <c r="GFV53" s="10"/>
      <c r="GFW53" s="10"/>
      <c r="GFX53" s="10"/>
      <c r="GFY53" s="10"/>
      <c r="GFZ53" s="10"/>
      <c r="GGA53" s="10"/>
      <c r="GGB53" s="10"/>
      <c r="GGC53" s="10"/>
      <c r="GGD53" s="10"/>
      <c r="GGE53" s="10"/>
      <c r="GGF53" s="10"/>
      <c r="GGG53" s="10"/>
      <c r="GGH53" s="10"/>
      <c r="GGI53" s="10"/>
      <c r="GGJ53" s="10"/>
      <c r="GGK53" s="10"/>
      <c r="GGL53" s="10"/>
      <c r="GGM53" s="10"/>
      <c r="GGN53" s="10"/>
      <c r="GGO53" s="10"/>
      <c r="GGP53" s="10"/>
      <c r="GGQ53" s="10"/>
      <c r="GGR53" s="10"/>
      <c r="GGS53" s="10"/>
      <c r="GGT53" s="10"/>
      <c r="GGU53" s="10"/>
      <c r="GGV53" s="10"/>
      <c r="GGW53" s="10"/>
      <c r="GGX53" s="10"/>
      <c r="GGY53" s="10"/>
      <c r="GGZ53" s="10"/>
      <c r="GHA53" s="10"/>
      <c r="GHB53" s="10"/>
      <c r="GHC53" s="10"/>
      <c r="GHD53" s="10"/>
      <c r="GHE53" s="10"/>
      <c r="GHF53" s="10"/>
      <c r="GHG53" s="10"/>
      <c r="GHH53" s="10"/>
      <c r="GHI53" s="10"/>
      <c r="GHJ53" s="10"/>
      <c r="GHK53" s="10"/>
      <c r="GHL53" s="10"/>
      <c r="GHM53" s="10"/>
      <c r="GHN53" s="10"/>
      <c r="GHO53" s="10"/>
      <c r="GHP53" s="10"/>
      <c r="GHQ53" s="10"/>
      <c r="GHR53" s="10"/>
      <c r="GHS53" s="10"/>
      <c r="GHT53" s="10"/>
      <c r="GHU53" s="10"/>
      <c r="GHV53" s="10"/>
      <c r="GHW53" s="10"/>
      <c r="GHX53" s="10"/>
      <c r="GHY53" s="10"/>
      <c r="GHZ53" s="10"/>
      <c r="GIA53" s="10"/>
      <c r="GIB53" s="10"/>
      <c r="GIC53" s="10"/>
      <c r="GID53" s="10"/>
      <c r="GIE53" s="10"/>
      <c r="GIF53" s="10"/>
      <c r="GIG53" s="10"/>
      <c r="GIH53" s="10"/>
      <c r="GII53" s="10"/>
      <c r="GIJ53" s="10"/>
      <c r="GIK53" s="10"/>
      <c r="GIL53" s="10"/>
      <c r="GIM53" s="10"/>
      <c r="GIN53" s="10"/>
      <c r="GIO53" s="10"/>
      <c r="GIP53" s="10"/>
      <c r="GIQ53" s="10"/>
      <c r="GIR53" s="10"/>
      <c r="GIS53" s="10"/>
      <c r="GIT53" s="10"/>
      <c r="GIU53" s="10"/>
      <c r="GIV53" s="10"/>
      <c r="GIW53" s="10"/>
      <c r="GIX53" s="10"/>
      <c r="GIY53" s="10"/>
      <c r="GIZ53" s="10"/>
      <c r="GJA53" s="10"/>
      <c r="GJB53" s="10"/>
      <c r="GJC53" s="10"/>
      <c r="GJD53" s="10"/>
      <c r="GJE53" s="10"/>
      <c r="GJF53" s="10"/>
      <c r="GJG53" s="10"/>
      <c r="GJH53" s="10"/>
      <c r="GJI53" s="10"/>
      <c r="GJJ53" s="10"/>
      <c r="GJK53" s="10"/>
      <c r="GJL53" s="10"/>
      <c r="GJM53" s="10"/>
      <c r="GJN53" s="10"/>
      <c r="GJO53" s="10"/>
      <c r="GJP53" s="10"/>
      <c r="GJQ53" s="10"/>
      <c r="GJR53" s="10"/>
      <c r="GJS53" s="10"/>
      <c r="GJT53" s="10"/>
      <c r="GJU53" s="10"/>
      <c r="GJV53" s="10"/>
      <c r="GJW53" s="10"/>
      <c r="GJX53" s="10"/>
      <c r="GJY53" s="10"/>
      <c r="GJZ53" s="10"/>
      <c r="GKA53" s="10"/>
      <c r="GKB53" s="10"/>
      <c r="GKC53" s="10"/>
      <c r="GKD53" s="10"/>
      <c r="GKE53" s="10"/>
      <c r="GKF53" s="10"/>
      <c r="GKG53" s="10"/>
      <c r="GKH53" s="10"/>
      <c r="GKI53" s="10"/>
      <c r="GKJ53" s="10"/>
      <c r="GKK53" s="10"/>
      <c r="GKL53" s="10"/>
      <c r="GKM53" s="10"/>
      <c r="GKN53" s="10"/>
      <c r="GKO53" s="10"/>
      <c r="GKP53" s="10"/>
      <c r="GKQ53" s="10"/>
      <c r="GKR53" s="10"/>
      <c r="GKS53" s="10"/>
      <c r="GKT53" s="10"/>
      <c r="GKU53" s="10"/>
      <c r="GKV53" s="10"/>
      <c r="GKW53" s="10"/>
      <c r="GKX53" s="10"/>
      <c r="GKY53" s="10"/>
      <c r="GKZ53" s="10"/>
      <c r="GLA53" s="10"/>
      <c r="GLB53" s="10"/>
      <c r="GLC53" s="10"/>
      <c r="GLD53" s="10"/>
      <c r="GLE53" s="10"/>
      <c r="GLF53" s="10"/>
      <c r="GLG53" s="10"/>
      <c r="GLH53" s="10"/>
      <c r="GLI53" s="10"/>
      <c r="GLJ53" s="10"/>
      <c r="GLK53" s="10"/>
      <c r="GLL53" s="10"/>
      <c r="GLM53" s="10"/>
      <c r="GLN53" s="10"/>
      <c r="GLO53" s="10"/>
      <c r="GLP53" s="10"/>
      <c r="GLQ53" s="10"/>
      <c r="GLR53" s="10"/>
      <c r="GLS53" s="10"/>
      <c r="GLT53" s="10"/>
      <c r="GLU53" s="10"/>
      <c r="GLV53" s="10"/>
      <c r="GLW53" s="10"/>
      <c r="GLX53" s="10"/>
      <c r="GLY53" s="10"/>
      <c r="GLZ53" s="10"/>
      <c r="GMA53" s="10"/>
      <c r="GMB53" s="10"/>
      <c r="GMC53" s="10"/>
      <c r="GMD53" s="10"/>
      <c r="GME53" s="10"/>
      <c r="GMF53" s="10"/>
      <c r="GMG53" s="10"/>
      <c r="GMH53" s="10"/>
      <c r="GMI53" s="10"/>
      <c r="GMJ53" s="10"/>
      <c r="GMK53" s="10"/>
      <c r="GML53" s="10"/>
      <c r="GMM53" s="10"/>
      <c r="GMN53" s="10"/>
      <c r="GMO53" s="10"/>
      <c r="GMP53" s="10"/>
      <c r="GMQ53" s="10"/>
      <c r="GMR53" s="10"/>
      <c r="GMS53" s="10"/>
      <c r="GMT53" s="10"/>
      <c r="GMU53" s="10"/>
      <c r="GMV53" s="10"/>
      <c r="GMW53" s="10"/>
      <c r="GMX53" s="10"/>
      <c r="GMY53" s="10"/>
      <c r="GMZ53" s="10"/>
      <c r="GNA53" s="10"/>
      <c r="GNB53" s="10"/>
      <c r="GNC53" s="10"/>
      <c r="GND53" s="10"/>
      <c r="GNE53" s="10"/>
      <c r="GNF53" s="10"/>
      <c r="GNG53" s="10"/>
      <c r="GNH53" s="10"/>
      <c r="GNI53" s="10"/>
      <c r="GNJ53" s="10"/>
      <c r="GNK53" s="10"/>
      <c r="GNL53" s="10"/>
      <c r="GNM53" s="10"/>
      <c r="GNN53" s="10"/>
      <c r="GNO53" s="10"/>
      <c r="GNP53" s="10"/>
      <c r="GNQ53" s="10"/>
      <c r="GNR53" s="10"/>
      <c r="GNS53" s="10"/>
      <c r="GNT53" s="10"/>
      <c r="GNU53" s="10"/>
      <c r="GNV53" s="10"/>
      <c r="GNW53" s="10"/>
      <c r="GNX53" s="10"/>
      <c r="GNY53" s="10"/>
      <c r="GNZ53" s="10"/>
      <c r="GOA53" s="10"/>
      <c r="GOB53" s="10"/>
      <c r="GOC53" s="10"/>
      <c r="GOD53" s="10"/>
      <c r="GOE53" s="10"/>
      <c r="GOF53" s="10"/>
      <c r="GOG53" s="10"/>
      <c r="GOH53" s="10"/>
      <c r="GOI53" s="10"/>
      <c r="GOJ53" s="10"/>
      <c r="GOK53" s="10"/>
      <c r="GOL53" s="10"/>
      <c r="GOM53" s="10"/>
      <c r="GON53" s="10"/>
      <c r="GOO53" s="10"/>
      <c r="GOP53" s="10"/>
      <c r="GOQ53" s="10"/>
      <c r="GOR53" s="10"/>
      <c r="GOS53" s="10"/>
      <c r="GOT53" s="10"/>
      <c r="GOU53" s="10"/>
      <c r="GOV53" s="10"/>
      <c r="GOW53" s="10"/>
      <c r="GOX53" s="10"/>
      <c r="GOY53" s="10"/>
      <c r="GOZ53" s="10"/>
      <c r="GPA53" s="10"/>
      <c r="GPB53" s="10"/>
      <c r="GPC53" s="10"/>
      <c r="GPD53" s="10"/>
      <c r="GPE53" s="10"/>
      <c r="GPF53" s="10"/>
      <c r="GPG53" s="10"/>
      <c r="GPH53" s="10"/>
      <c r="GPI53" s="10"/>
      <c r="GPJ53" s="10"/>
      <c r="GPK53" s="10"/>
      <c r="GPL53" s="10"/>
      <c r="GPM53" s="10"/>
      <c r="GPN53" s="10"/>
      <c r="GPO53" s="10"/>
      <c r="GPP53" s="10"/>
      <c r="GPQ53" s="10"/>
      <c r="GPR53" s="10"/>
      <c r="GPS53" s="10"/>
      <c r="GPT53" s="10"/>
      <c r="GPU53" s="10"/>
      <c r="GPV53" s="10"/>
      <c r="GPW53" s="10"/>
      <c r="GPX53" s="10"/>
      <c r="GPY53" s="10"/>
      <c r="GPZ53" s="10"/>
      <c r="GQA53" s="10"/>
      <c r="GQB53" s="10"/>
      <c r="GQC53" s="10"/>
      <c r="GQD53" s="10"/>
      <c r="GQE53" s="10"/>
      <c r="GQF53" s="10"/>
      <c r="GQG53" s="10"/>
      <c r="GQH53" s="10"/>
      <c r="GQI53" s="10"/>
      <c r="GQJ53" s="10"/>
      <c r="GQK53" s="10"/>
      <c r="GQL53" s="10"/>
      <c r="GQM53" s="10"/>
      <c r="GQN53" s="10"/>
      <c r="GQO53" s="10"/>
      <c r="GQP53" s="10"/>
      <c r="GQQ53" s="10"/>
      <c r="GQR53" s="10"/>
      <c r="GQS53" s="10"/>
      <c r="GQT53" s="10"/>
      <c r="GQU53" s="10"/>
      <c r="GQV53" s="10"/>
      <c r="GQW53" s="10"/>
      <c r="GQX53" s="10"/>
      <c r="GQY53" s="10"/>
      <c r="GQZ53" s="10"/>
      <c r="GRA53" s="10"/>
      <c r="GRB53" s="10"/>
      <c r="GRC53" s="10"/>
      <c r="GRD53" s="10"/>
      <c r="GRE53" s="10"/>
      <c r="GRF53" s="10"/>
      <c r="GRG53" s="10"/>
      <c r="GRH53" s="10"/>
      <c r="GRI53" s="10"/>
      <c r="GRJ53" s="10"/>
      <c r="GRK53" s="10"/>
      <c r="GRL53" s="10"/>
      <c r="GRM53" s="10"/>
      <c r="GRN53" s="10"/>
      <c r="GRO53" s="10"/>
      <c r="GRP53" s="10"/>
      <c r="GRQ53" s="10"/>
      <c r="GRR53" s="10"/>
      <c r="GRS53" s="10"/>
      <c r="GRT53" s="10"/>
      <c r="GRU53" s="10"/>
      <c r="GRV53" s="10"/>
      <c r="GRW53" s="10"/>
      <c r="GRX53" s="10"/>
      <c r="GRY53" s="10"/>
      <c r="GRZ53" s="10"/>
      <c r="GSA53" s="10"/>
      <c r="GSB53" s="10"/>
      <c r="GSC53" s="10"/>
      <c r="GSD53" s="10"/>
      <c r="GSE53" s="10"/>
      <c r="GSF53" s="10"/>
      <c r="GSG53" s="10"/>
      <c r="GSH53" s="10"/>
      <c r="GSI53" s="10"/>
      <c r="GSJ53" s="10"/>
      <c r="GSK53" s="10"/>
      <c r="GSL53" s="10"/>
      <c r="GSM53" s="10"/>
      <c r="GSN53" s="10"/>
      <c r="GSO53" s="10"/>
      <c r="GSP53" s="10"/>
      <c r="GSQ53" s="10"/>
      <c r="GSR53" s="10"/>
      <c r="GSS53" s="10"/>
      <c r="GST53" s="10"/>
      <c r="GSU53" s="10"/>
      <c r="GSV53" s="10"/>
      <c r="GSW53" s="10"/>
      <c r="GSX53" s="10"/>
      <c r="GSY53" s="10"/>
      <c r="GSZ53" s="10"/>
      <c r="GTA53" s="10"/>
      <c r="GTB53" s="10"/>
      <c r="GTC53" s="10"/>
      <c r="GTD53" s="10"/>
      <c r="GTE53" s="10"/>
      <c r="GTF53" s="10"/>
      <c r="GTG53" s="10"/>
      <c r="GTH53" s="10"/>
      <c r="GTI53" s="10"/>
      <c r="GTJ53" s="10"/>
      <c r="GTK53" s="10"/>
      <c r="GTL53" s="10"/>
      <c r="GTM53" s="10"/>
      <c r="GTN53" s="10"/>
      <c r="GTO53" s="10"/>
      <c r="GTP53" s="10"/>
      <c r="GTQ53" s="10"/>
      <c r="GTR53" s="10"/>
      <c r="GTS53" s="10"/>
      <c r="GTT53" s="10"/>
      <c r="GTU53" s="10"/>
      <c r="GTV53" s="10"/>
      <c r="GTW53" s="10"/>
      <c r="GTX53" s="10"/>
      <c r="GTY53" s="10"/>
      <c r="GTZ53" s="10"/>
      <c r="GUA53" s="10"/>
      <c r="GUB53" s="10"/>
      <c r="GUC53" s="10"/>
      <c r="GUD53" s="10"/>
      <c r="GUE53" s="10"/>
      <c r="GUF53" s="10"/>
      <c r="GUG53" s="10"/>
      <c r="GUH53" s="10"/>
      <c r="GUI53" s="10"/>
      <c r="GUJ53" s="10"/>
      <c r="GUK53" s="10"/>
      <c r="GUL53" s="10"/>
      <c r="GUM53" s="10"/>
      <c r="GUN53" s="10"/>
      <c r="GUO53" s="10"/>
      <c r="GUP53" s="10"/>
      <c r="GUQ53" s="10"/>
      <c r="GUR53" s="10"/>
      <c r="GUS53" s="10"/>
      <c r="GUT53" s="10"/>
      <c r="GUU53" s="10"/>
      <c r="GUV53" s="10"/>
      <c r="GUW53" s="10"/>
      <c r="GUX53" s="10"/>
      <c r="GUY53" s="10"/>
      <c r="GUZ53" s="10"/>
      <c r="GVA53" s="10"/>
      <c r="GVB53" s="10"/>
      <c r="GVC53" s="10"/>
      <c r="GVD53" s="10"/>
      <c r="GVE53" s="10"/>
      <c r="GVF53" s="10"/>
      <c r="GVG53" s="10"/>
      <c r="GVH53" s="10"/>
      <c r="GVI53" s="10"/>
      <c r="GVJ53" s="10"/>
      <c r="GVK53" s="10"/>
      <c r="GVL53" s="10"/>
      <c r="GVM53" s="10"/>
      <c r="GVN53" s="10"/>
      <c r="GVO53" s="10"/>
      <c r="GVP53" s="10"/>
      <c r="GVQ53" s="10"/>
      <c r="GVR53" s="10"/>
      <c r="GVS53" s="10"/>
      <c r="GVT53" s="10"/>
      <c r="GVU53" s="10"/>
      <c r="GVV53" s="10"/>
      <c r="GVW53" s="10"/>
      <c r="GVX53" s="10"/>
      <c r="GVY53" s="10"/>
      <c r="GVZ53" s="10"/>
      <c r="GWA53" s="10"/>
      <c r="GWB53" s="10"/>
      <c r="GWC53" s="10"/>
      <c r="GWD53" s="10"/>
      <c r="GWE53" s="10"/>
      <c r="GWF53" s="10"/>
      <c r="GWG53" s="10"/>
      <c r="GWH53" s="10"/>
      <c r="GWI53" s="10"/>
      <c r="GWJ53" s="10"/>
      <c r="GWK53" s="10"/>
      <c r="GWL53" s="10"/>
      <c r="GWM53" s="10"/>
      <c r="GWN53" s="10"/>
      <c r="GWO53" s="10"/>
      <c r="GWP53" s="10"/>
      <c r="GWQ53" s="10"/>
      <c r="GWR53" s="10"/>
      <c r="GWS53" s="10"/>
      <c r="GWT53" s="10"/>
      <c r="GWU53" s="10"/>
      <c r="GWV53" s="10"/>
      <c r="GWW53" s="10"/>
      <c r="GWX53" s="10"/>
      <c r="GWY53" s="10"/>
      <c r="GWZ53" s="10"/>
      <c r="GXA53" s="10"/>
      <c r="GXB53" s="10"/>
      <c r="GXC53" s="10"/>
      <c r="GXD53" s="10"/>
      <c r="GXE53" s="10"/>
      <c r="GXF53" s="10"/>
      <c r="GXG53" s="10"/>
      <c r="GXH53" s="10"/>
      <c r="GXI53" s="10"/>
      <c r="GXJ53" s="10"/>
      <c r="GXK53" s="10"/>
      <c r="GXL53" s="10"/>
      <c r="GXM53" s="10"/>
      <c r="GXN53" s="10"/>
      <c r="GXO53" s="10"/>
      <c r="GXP53" s="10"/>
      <c r="GXQ53" s="10"/>
      <c r="GXR53" s="10"/>
      <c r="GXS53" s="10"/>
      <c r="GXT53" s="10"/>
      <c r="GXU53" s="10"/>
      <c r="GXV53" s="10"/>
      <c r="GXW53" s="10"/>
      <c r="GXX53" s="10"/>
      <c r="GXY53" s="10"/>
      <c r="GXZ53" s="10"/>
      <c r="GYA53" s="10"/>
      <c r="GYB53" s="10"/>
      <c r="GYC53" s="10"/>
      <c r="GYD53" s="10"/>
      <c r="GYE53" s="10"/>
      <c r="GYF53" s="10"/>
      <c r="GYG53" s="10"/>
      <c r="GYH53" s="10"/>
      <c r="GYI53" s="10"/>
      <c r="GYJ53" s="10"/>
      <c r="GYK53" s="10"/>
      <c r="GYL53" s="10"/>
      <c r="GYM53" s="10"/>
      <c r="GYN53" s="10"/>
      <c r="GYO53" s="10"/>
      <c r="GYP53" s="10"/>
      <c r="GYQ53" s="10"/>
      <c r="GYR53" s="10"/>
      <c r="GYS53" s="10"/>
      <c r="GYT53" s="10"/>
      <c r="GYU53" s="10"/>
      <c r="GYV53" s="10"/>
      <c r="GYW53" s="10"/>
      <c r="GYX53" s="10"/>
      <c r="GYY53" s="10"/>
      <c r="GYZ53" s="10"/>
      <c r="GZA53" s="10"/>
      <c r="GZB53" s="10"/>
      <c r="GZC53" s="10"/>
      <c r="GZD53" s="10"/>
      <c r="GZE53" s="10"/>
      <c r="GZF53" s="10"/>
      <c r="GZG53" s="10"/>
      <c r="GZH53" s="10"/>
      <c r="GZI53" s="10"/>
      <c r="GZJ53" s="10"/>
      <c r="GZK53" s="10"/>
      <c r="GZL53" s="10"/>
      <c r="GZM53" s="10"/>
      <c r="GZN53" s="10"/>
      <c r="GZO53" s="10"/>
      <c r="GZP53" s="10"/>
      <c r="GZQ53" s="10"/>
      <c r="GZR53" s="10"/>
      <c r="GZS53" s="10"/>
      <c r="GZT53" s="10"/>
      <c r="GZU53" s="10"/>
      <c r="GZV53" s="10"/>
      <c r="GZW53" s="10"/>
      <c r="GZX53" s="10"/>
      <c r="GZY53" s="10"/>
      <c r="GZZ53" s="10"/>
      <c r="HAA53" s="10"/>
      <c r="HAB53" s="10"/>
      <c r="HAC53" s="10"/>
      <c r="HAD53" s="10"/>
      <c r="HAE53" s="10"/>
      <c r="HAF53" s="10"/>
      <c r="HAG53" s="10"/>
      <c r="HAH53" s="10"/>
      <c r="HAI53" s="10"/>
      <c r="HAJ53" s="10"/>
      <c r="HAK53" s="10"/>
      <c r="HAL53" s="10"/>
      <c r="HAM53" s="10"/>
      <c r="HAN53" s="10"/>
      <c r="HAO53" s="10"/>
      <c r="HAP53" s="10"/>
      <c r="HAQ53" s="10"/>
      <c r="HAR53" s="10"/>
      <c r="HAS53" s="10"/>
      <c r="HAT53" s="10"/>
      <c r="HAU53" s="10"/>
      <c r="HAV53" s="10"/>
      <c r="HAW53" s="10"/>
      <c r="HAX53" s="10"/>
      <c r="HAY53" s="10"/>
      <c r="HAZ53" s="10"/>
      <c r="HBA53" s="10"/>
      <c r="HBB53" s="10"/>
      <c r="HBC53" s="10"/>
      <c r="HBD53" s="10"/>
      <c r="HBE53" s="10"/>
      <c r="HBF53" s="10"/>
      <c r="HBG53" s="10"/>
      <c r="HBH53" s="10"/>
      <c r="HBI53" s="10"/>
      <c r="HBJ53" s="10"/>
      <c r="HBK53" s="10"/>
      <c r="HBL53" s="10"/>
      <c r="HBM53" s="10"/>
      <c r="HBN53" s="10"/>
      <c r="HBO53" s="10"/>
      <c r="HBP53" s="10"/>
      <c r="HBQ53" s="10"/>
      <c r="HBR53" s="10"/>
      <c r="HBS53" s="10"/>
      <c r="HBT53" s="10"/>
      <c r="HBU53" s="10"/>
      <c r="HBV53" s="10"/>
      <c r="HBW53" s="10"/>
      <c r="HBX53" s="10"/>
      <c r="HBY53" s="10"/>
      <c r="HBZ53" s="10"/>
      <c r="HCA53" s="10"/>
      <c r="HCB53" s="10"/>
      <c r="HCC53" s="10"/>
      <c r="HCD53" s="10"/>
      <c r="HCE53" s="10"/>
      <c r="HCF53" s="10"/>
      <c r="HCG53" s="10"/>
      <c r="HCH53" s="10"/>
      <c r="HCI53" s="10"/>
      <c r="HCJ53" s="10"/>
      <c r="HCK53" s="10"/>
      <c r="HCL53" s="10"/>
      <c r="HCM53" s="10"/>
      <c r="HCN53" s="10"/>
      <c r="HCO53" s="10"/>
      <c r="HCP53" s="10"/>
      <c r="HCQ53" s="10"/>
      <c r="HCR53" s="10"/>
      <c r="HCS53" s="10"/>
      <c r="HCT53" s="10"/>
      <c r="HCU53" s="10"/>
      <c r="HCV53" s="10"/>
      <c r="HCW53" s="10"/>
      <c r="HCX53" s="10"/>
      <c r="HCY53" s="10"/>
      <c r="HCZ53" s="10"/>
      <c r="HDA53" s="10"/>
      <c r="HDB53" s="10"/>
      <c r="HDC53" s="10"/>
      <c r="HDD53" s="10"/>
      <c r="HDE53" s="10"/>
      <c r="HDF53" s="10"/>
      <c r="HDG53" s="10"/>
      <c r="HDH53" s="10"/>
      <c r="HDI53" s="10"/>
      <c r="HDJ53" s="10"/>
      <c r="HDK53" s="10"/>
      <c r="HDL53" s="10"/>
      <c r="HDM53" s="10"/>
      <c r="HDN53" s="10"/>
      <c r="HDO53" s="10"/>
      <c r="HDP53" s="10"/>
      <c r="HDQ53" s="10"/>
      <c r="HDR53" s="10"/>
      <c r="HDS53" s="10"/>
      <c r="HDT53" s="10"/>
      <c r="HDU53" s="10"/>
      <c r="HDV53" s="10"/>
      <c r="HDW53" s="10"/>
      <c r="HDX53" s="10"/>
      <c r="HDY53" s="10"/>
      <c r="HDZ53" s="10"/>
      <c r="HEA53" s="10"/>
      <c r="HEB53" s="10"/>
      <c r="HEC53" s="10"/>
      <c r="HED53" s="10"/>
      <c r="HEE53" s="10"/>
      <c r="HEF53" s="10"/>
      <c r="HEG53" s="10"/>
      <c r="HEH53" s="10"/>
      <c r="HEI53" s="10"/>
      <c r="HEJ53" s="10"/>
      <c r="HEK53" s="10"/>
      <c r="HEL53" s="10"/>
      <c r="HEM53" s="10"/>
      <c r="HEN53" s="10"/>
      <c r="HEO53" s="10"/>
      <c r="HEP53" s="10"/>
      <c r="HEQ53" s="10"/>
      <c r="HER53" s="10"/>
      <c r="HES53" s="10"/>
      <c r="HET53" s="10"/>
      <c r="HEU53" s="10"/>
      <c r="HEV53" s="10"/>
      <c r="HEW53" s="10"/>
      <c r="HEX53" s="10"/>
      <c r="HEY53" s="10"/>
      <c r="HEZ53" s="10"/>
      <c r="HFA53" s="10"/>
      <c r="HFB53" s="10"/>
      <c r="HFC53" s="10"/>
      <c r="HFD53" s="10"/>
      <c r="HFE53" s="10"/>
      <c r="HFF53" s="10"/>
      <c r="HFG53" s="10"/>
      <c r="HFH53" s="10"/>
      <c r="HFI53" s="10"/>
      <c r="HFJ53" s="10"/>
      <c r="HFK53" s="10"/>
      <c r="HFL53" s="10"/>
      <c r="HFM53" s="10"/>
      <c r="HFN53" s="10"/>
      <c r="HFO53" s="10"/>
      <c r="HFP53" s="10"/>
      <c r="HFQ53" s="10"/>
      <c r="HFR53" s="10"/>
      <c r="HFS53" s="10"/>
      <c r="HFT53" s="10"/>
      <c r="HFU53" s="10"/>
      <c r="HFV53" s="10"/>
      <c r="HFW53" s="10"/>
      <c r="HFX53" s="10"/>
      <c r="HFY53" s="10"/>
      <c r="HFZ53" s="10"/>
      <c r="HGA53" s="10"/>
      <c r="HGB53" s="10"/>
      <c r="HGC53" s="10"/>
      <c r="HGD53" s="10"/>
      <c r="HGE53" s="10"/>
      <c r="HGF53" s="10"/>
      <c r="HGG53" s="10"/>
      <c r="HGH53" s="10"/>
      <c r="HGI53" s="10"/>
      <c r="HGJ53" s="10"/>
      <c r="HGK53" s="10"/>
      <c r="HGL53" s="10"/>
      <c r="HGM53" s="10"/>
      <c r="HGN53" s="10"/>
      <c r="HGO53" s="10"/>
      <c r="HGP53" s="10"/>
      <c r="HGQ53" s="10"/>
      <c r="HGR53" s="10"/>
      <c r="HGS53" s="10"/>
      <c r="HGT53" s="10"/>
      <c r="HGU53" s="10"/>
      <c r="HGV53" s="10"/>
      <c r="HGW53" s="10"/>
      <c r="HGX53" s="10"/>
      <c r="HGY53" s="10"/>
      <c r="HGZ53" s="10"/>
      <c r="HHA53" s="10"/>
      <c r="HHB53" s="10"/>
      <c r="HHC53" s="10"/>
      <c r="HHD53" s="10"/>
      <c r="HHE53" s="10"/>
      <c r="HHF53" s="10"/>
      <c r="HHG53" s="10"/>
      <c r="HHH53" s="10"/>
      <c r="HHI53" s="10"/>
      <c r="HHJ53" s="10"/>
      <c r="HHK53" s="10"/>
      <c r="HHL53" s="10"/>
      <c r="HHM53" s="10"/>
      <c r="HHN53" s="10"/>
      <c r="HHO53" s="10"/>
      <c r="HHP53" s="10"/>
      <c r="HHQ53" s="10"/>
      <c r="HHR53" s="10"/>
      <c r="HHS53" s="10"/>
      <c r="HHT53" s="10"/>
      <c r="HHU53" s="10"/>
      <c r="HHV53" s="10"/>
      <c r="HHW53" s="10"/>
      <c r="HHX53" s="10"/>
      <c r="HHY53" s="10"/>
      <c r="HHZ53" s="10"/>
      <c r="HIA53" s="10"/>
      <c r="HIB53" s="10"/>
      <c r="HIC53" s="10"/>
      <c r="HID53" s="10"/>
      <c r="HIE53" s="10"/>
      <c r="HIF53" s="10"/>
      <c r="HIG53" s="10"/>
      <c r="HIH53" s="10"/>
      <c r="HII53" s="10"/>
      <c r="HIJ53" s="10"/>
      <c r="HIK53" s="10"/>
      <c r="HIL53" s="10"/>
      <c r="HIM53" s="10"/>
      <c r="HIN53" s="10"/>
      <c r="HIO53" s="10"/>
      <c r="HIP53" s="10"/>
      <c r="HIQ53" s="10"/>
      <c r="HIR53" s="10"/>
      <c r="HIS53" s="10"/>
      <c r="HIT53" s="10"/>
      <c r="HIU53" s="10"/>
      <c r="HIV53" s="10"/>
      <c r="HIW53" s="10"/>
      <c r="HIX53" s="10"/>
      <c r="HIY53" s="10"/>
      <c r="HIZ53" s="10"/>
      <c r="HJA53" s="10"/>
      <c r="HJB53" s="10"/>
      <c r="HJC53" s="10"/>
      <c r="HJD53" s="10"/>
      <c r="HJE53" s="10"/>
      <c r="HJF53" s="10"/>
      <c r="HJG53" s="10"/>
      <c r="HJH53" s="10"/>
      <c r="HJI53" s="10"/>
      <c r="HJJ53" s="10"/>
      <c r="HJK53" s="10"/>
      <c r="HJL53" s="10"/>
      <c r="HJM53" s="10"/>
      <c r="HJN53" s="10"/>
      <c r="HJO53" s="10"/>
      <c r="HJP53" s="10"/>
      <c r="HJQ53" s="10"/>
      <c r="HJR53" s="10"/>
      <c r="HJS53" s="10"/>
      <c r="HJT53" s="10"/>
      <c r="HJU53" s="10"/>
      <c r="HJV53" s="10"/>
      <c r="HJW53" s="10"/>
      <c r="HJX53" s="10"/>
      <c r="HJY53" s="10"/>
      <c r="HJZ53" s="10"/>
      <c r="HKA53" s="10"/>
      <c r="HKB53" s="10"/>
      <c r="HKC53" s="10"/>
      <c r="HKD53" s="10"/>
      <c r="HKE53" s="10"/>
      <c r="HKF53" s="10"/>
      <c r="HKG53" s="10"/>
      <c r="HKH53" s="10"/>
      <c r="HKI53" s="10"/>
      <c r="HKJ53" s="10"/>
      <c r="HKK53" s="10"/>
      <c r="HKL53" s="10"/>
      <c r="HKM53" s="10"/>
      <c r="HKN53" s="10"/>
      <c r="HKO53" s="10"/>
      <c r="HKP53" s="10"/>
      <c r="HKQ53" s="10"/>
      <c r="HKR53" s="10"/>
      <c r="HKS53" s="10"/>
      <c r="HKT53" s="10"/>
      <c r="HKU53" s="10"/>
      <c r="HKV53" s="10"/>
      <c r="HKW53" s="10"/>
      <c r="HKX53" s="10"/>
      <c r="HKY53" s="10"/>
      <c r="HKZ53" s="10"/>
      <c r="HLA53" s="10"/>
      <c r="HLB53" s="10"/>
      <c r="HLC53" s="10"/>
      <c r="HLD53" s="10"/>
      <c r="HLE53" s="10"/>
      <c r="HLF53" s="10"/>
      <c r="HLG53" s="10"/>
      <c r="HLH53" s="10"/>
      <c r="HLI53" s="10"/>
      <c r="HLJ53" s="10"/>
      <c r="HLK53" s="10"/>
      <c r="HLL53" s="10"/>
      <c r="HLM53" s="10"/>
      <c r="HLN53" s="10"/>
      <c r="HLO53" s="10"/>
      <c r="HLP53" s="10"/>
      <c r="HLQ53" s="10"/>
      <c r="HLR53" s="10"/>
      <c r="HLS53" s="10"/>
      <c r="HLT53" s="10"/>
      <c r="HLU53" s="10"/>
      <c r="HLV53" s="10"/>
      <c r="HLW53" s="10"/>
      <c r="HLX53" s="10"/>
      <c r="HLY53" s="10"/>
      <c r="HLZ53" s="10"/>
      <c r="HMA53" s="10"/>
      <c r="HMB53" s="10"/>
      <c r="HMC53" s="10"/>
      <c r="HMD53" s="10"/>
      <c r="HME53" s="10"/>
      <c r="HMF53" s="10"/>
      <c r="HMG53" s="10"/>
      <c r="HMH53" s="10"/>
      <c r="HMI53" s="10"/>
      <c r="HMJ53" s="10"/>
      <c r="HMK53" s="10"/>
      <c r="HML53" s="10"/>
      <c r="HMM53" s="10"/>
      <c r="HMN53" s="10"/>
      <c r="HMO53" s="10"/>
      <c r="HMP53" s="10"/>
      <c r="HMQ53" s="10"/>
      <c r="HMR53" s="10"/>
      <c r="HMS53" s="10"/>
      <c r="HMT53" s="10"/>
      <c r="HMU53" s="10"/>
      <c r="HMV53" s="10"/>
      <c r="HMW53" s="10"/>
      <c r="HMX53" s="10"/>
      <c r="HMY53" s="10"/>
      <c r="HMZ53" s="10"/>
      <c r="HNA53" s="10"/>
      <c r="HNB53" s="10"/>
      <c r="HNC53" s="10"/>
      <c r="HND53" s="10"/>
      <c r="HNE53" s="10"/>
      <c r="HNF53" s="10"/>
      <c r="HNG53" s="10"/>
      <c r="HNH53" s="10"/>
      <c r="HNI53" s="10"/>
      <c r="HNJ53" s="10"/>
      <c r="HNK53" s="10"/>
      <c r="HNL53" s="10"/>
      <c r="HNM53" s="10"/>
      <c r="HNN53" s="10"/>
      <c r="HNO53" s="10"/>
      <c r="HNP53" s="10"/>
      <c r="HNQ53" s="10"/>
      <c r="HNR53" s="10"/>
      <c r="HNS53" s="10"/>
      <c r="HNT53" s="10"/>
      <c r="HNU53" s="10"/>
      <c r="HNV53" s="10"/>
      <c r="HNW53" s="10"/>
      <c r="HNX53" s="10"/>
      <c r="HNY53" s="10"/>
      <c r="HNZ53" s="10"/>
      <c r="HOA53" s="10"/>
      <c r="HOB53" s="10"/>
      <c r="HOC53" s="10"/>
      <c r="HOD53" s="10"/>
      <c r="HOE53" s="10"/>
      <c r="HOF53" s="10"/>
      <c r="HOG53" s="10"/>
      <c r="HOH53" s="10"/>
      <c r="HOI53" s="10"/>
      <c r="HOJ53" s="10"/>
      <c r="HOK53" s="10"/>
      <c r="HOL53" s="10"/>
      <c r="HOM53" s="10"/>
      <c r="HON53" s="10"/>
      <c r="HOO53" s="10"/>
      <c r="HOP53" s="10"/>
      <c r="HOQ53" s="10"/>
      <c r="HOR53" s="10"/>
      <c r="HOS53" s="10"/>
      <c r="HOT53" s="10"/>
      <c r="HOU53" s="10"/>
      <c r="HOV53" s="10"/>
      <c r="HOW53" s="10"/>
      <c r="HOX53" s="10"/>
      <c r="HOY53" s="10"/>
      <c r="HOZ53" s="10"/>
      <c r="HPA53" s="10"/>
      <c r="HPB53" s="10"/>
      <c r="HPC53" s="10"/>
      <c r="HPD53" s="10"/>
      <c r="HPE53" s="10"/>
      <c r="HPF53" s="10"/>
      <c r="HPG53" s="10"/>
      <c r="HPH53" s="10"/>
      <c r="HPI53" s="10"/>
      <c r="HPJ53" s="10"/>
      <c r="HPK53" s="10"/>
      <c r="HPL53" s="10"/>
      <c r="HPM53" s="10"/>
      <c r="HPN53" s="10"/>
      <c r="HPO53" s="10"/>
      <c r="HPP53" s="10"/>
      <c r="HPQ53" s="10"/>
      <c r="HPR53" s="10"/>
      <c r="HPS53" s="10"/>
      <c r="HPT53" s="10"/>
      <c r="HPU53" s="10"/>
      <c r="HPV53" s="10"/>
      <c r="HPW53" s="10"/>
      <c r="HPX53" s="10"/>
      <c r="HPY53" s="10"/>
      <c r="HPZ53" s="10"/>
      <c r="HQA53" s="10"/>
      <c r="HQB53" s="10"/>
      <c r="HQC53" s="10"/>
      <c r="HQD53" s="10"/>
      <c r="HQE53" s="10"/>
      <c r="HQF53" s="10"/>
      <c r="HQG53" s="10"/>
      <c r="HQH53" s="10"/>
      <c r="HQI53" s="10"/>
      <c r="HQJ53" s="10"/>
      <c r="HQK53" s="10"/>
      <c r="HQL53" s="10"/>
      <c r="HQM53" s="10"/>
      <c r="HQN53" s="10"/>
      <c r="HQO53" s="10"/>
      <c r="HQP53" s="10"/>
      <c r="HQQ53" s="10"/>
      <c r="HQR53" s="10"/>
      <c r="HQS53" s="10"/>
      <c r="HQT53" s="10"/>
      <c r="HQU53" s="10"/>
      <c r="HQV53" s="10"/>
      <c r="HQW53" s="10"/>
      <c r="HQX53" s="10"/>
      <c r="HQY53" s="10"/>
      <c r="HQZ53" s="10"/>
      <c r="HRA53" s="10"/>
      <c r="HRB53" s="10"/>
      <c r="HRC53" s="10"/>
      <c r="HRD53" s="10"/>
      <c r="HRE53" s="10"/>
      <c r="HRF53" s="10"/>
      <c r="HRG53" s="10"/>
      <c r="HRH53" s="10"/>
      <c r="HRI53" s="10"/>
      <c r="HRJ53" s="10"/>
      <c r="HRK53" s="10"/>
      <c r="HRL53" s="10"/>
      <c r="HRM53" s="10"/>
      <c r="HRN53" s="10"/>
      <c r="HRO53" s="10"/>
      <c r="HRP53" s="10"/>
      <c r="HRQ53" s="10"/>
      <c r="HRR53" s="10"/>
      <c r="HRS53" s="10"/>
      <c r="HRT53" s="10"/>
      <c r="HRU53" s="10"/>
      <c r="HRV53" s="10"/>
      <c r="HRW53" s="10"/>
      <c r="HRX53" s="10"/>
      <c r="HRY53" s="10"/>
      <c r="HRZ53" s="10"/>
      <c r="HSA53" s="10"/>
      <c r="HSB53" s="10"/>
      <c r="HSC53" s="10"/>
      <c r="HSD53" s="10"/>
      <c r="HSE53" s="10"/>
      <c r="HSF53" s="10"/>
      <c r="HSG53" s="10"/>
      <c r="HSH53" s="10"/>
      <c r="HSI53" s="10"/>
      <c r="HSJ53" s="10"/>
      <c r="HSK53" s="10"/>
      <c r="HSL53" s="10"/>
      <c r="HSM53" s="10"/>
      <c r="HSN53" s="10"/>
      <c r="HSO53" s="10"/>
      <c r="HSP53" s="10"/>
      <c r="HSQ53" s="10"/>
      <c r="HSR53" s="10"/>
      <c r="HSS53" s="10"/>
      <c r="HST53" s="10"/>
      <c r="HSU53" s="10"/>
      <c r="HSV53" s="10"/>
      <c r="HSW53" s="10"/>
      <c r="HSX53" s="10"/>
      <c r="HSY53" s="10"/>
      <c r="HSZ53" s="10"/>
      <c r="HTA53" s="10"/>
      <c r="HTB53" s="10"/>
      <c r="HTC53" s="10"/>
      <c r="HTD53" s="10"/>
      <c r="HTE53" s="10"/>
      <c r="HTF53" s="10"/>
      <c r="HTG53" s="10"/>
      <c r="HTH53" s="10"/>
      <c r="HTI53" s="10"/>
      <c r="HTJ53" s="10"/>
      <c r="HTK53" s="10"/>
      <c r="HTL53" s="10"/>
      <c r="HTM53" s="10"/>
      <c r="HTN53" s="10"/>
      <c r="HTO53" s="10"/>
      <c r="HTP53" s="10"/>
      <c r="HTQ53" s="10"/>
      <c r="HTR53" s="10"/>
      <c r="HTS53" s="10"/>
      <c r="HTT53" s="10"/>
      <c r="HTU53" s="10"/>
      <c r="HTV53" s="10"/>
      <c r="HTW53" s="10"/>
      <c r="HTX53" s="10"/>
      <c r="HTY53" s="10"/>
      <c r="HTZ53" s="10"/>
      <c r="HUA53" s="10"/>
      <c r="HUB53" s="10"/>
      <c r="HUC53" s="10"/>
      <c r="HUD53" s="10"/>
      <c r="HUE53" s="10"/>
      <c r="HUF53" s="10"/>
      <c r="HUG53" s="10"/>
      <c r="HUH53" s="10"/>
      <c r="HUI53" s="10"/>
      <c r="HUJ53" s="10"/>
      <c r="HUK53" s="10"/>
      <c r="HUL53" s="10"/>
      <c r="HUM53" s="10"/>
      <c r="HUN53" s="10"/>
      <c r="HUO53" s="10"/>
      <c r="HUP53" s="10"/>
      <c r="HUQ53" s="10"/>
      <c r="HUR53" s="10"/>
      <c r="HUS53" s="10"/>
      <c r="HUT53" s="10"/>
      <c r="HUU53" s="10"/>
      <c r="HUV53" s="10"/>
      <c r="HUW53" s="10"/>
      <c r="HUX53" s="10"/>
      <c r="HUY53" s="10"/>
      <c r="HUZ53" s="10"/>
      <c r="HVA53" s="10"/>
      <c r="HVB53" s="10"/>
      <c r="HVC53" s="10"/>
      <c r="HVD53" s="10"/>
      <c r="HVE53" s="10"/>
      <c r="HVF53" s="10"/>
      <c r="HVG53" s="10"/>
      <c r="HVH53" s="10"/>
      <c r="HVI53" s="10"/>
      <c r="HVJ53" s="10"/>
      <c r="HVK53" s="10"/>
      <c r="HVL53" s="10"/>
      <c r="HVM53" s="10"/>
      <c r="HVN53" s="10"/>
      <c r="HVO53" s="10"/>
      <c r="HVP53" s="10"/>
      <c r="HVQ53" s="10"/>
      <c r="HVR53" s="10"/>
      <c r="HVS53" s="10"/>
      <c r="HVT53" s="10"/>
      <c r="HVU53" s="10"/>
      <c r="HVV53" s="10"/>
      <c r="HVW53" s="10"/>
      <c r="HVX53" s="10"/>
      <c r="HVY53" s="10"/>
      <c r="HVZ53" s="10"/>
      <c r="HWA53" s="10"/>
      <c r="HWB53" s="10"/>
      <c r="HWC53" s="10"/>
      <c r="HWD53" s="10"/>
      <c r="HWE53" s="10"/>
      <c r="HWF53" s="10"/>
      <c r="HWG53" s="10"/>
      <c r="HWH53" s="10"/>
      <c r="HWI53" s="10"/>
      <c r="HWJ53" s="10"/>
      <c r="HWK53" s="10"/>
      <c r="HWL53" s="10"/>
      <c r="HWM53" s="10"/>
      <c r="HWN53" s="10"/>
      <c r="HWO53" s="10"/>
      <c r="HWP53" s="10"/>
      <c r="HWQ53" s="10"/>
      <c r="HWR53" s="10"/>
      <c r="HWS53" s="10"/>
      <c r="HWT53" s="10"/>
      <c r="HWU53" s="10"/>
      <c r="HWV53" s="10"/>
      <c r="HWW53" s="10"/>
      <c r="HWX53" s="10"/>
      <c r="HWY53" s="10"/>
      <c r="HWZ53" s="10"/>
      <c r="HXA53" s="10"/>
      <c r="HXB53" s="10"/>
      <c r="HXC53" s="10"/>
      <c r="HXD53" s="10"/>
      <c r="HXE53" s="10"/>
      <c r="HXF53" s="10"/>
      <c r="HXG53" s="10"/>
      <c r="HXH53" s="10"/>
      <c r="HXI53" s="10"/>
      <c r="HXJ53" s="10"/>
      <c r="HXK53" s="10"/>
      <c r="HXL53" s="10"/>
      <c r="HXM53" s="10"/>
      <c r="HXN53" s="10"/>
      <c r="HXO53" s="10"/>
      <c r="HXP53" s="10"/>
      <c r="HXQ53" s="10"/>
      <c r="HXR53" s="10"/>
      <c r="HXS53" s="10"/>
      <c r="HXT53" s="10"/>
      <c r="HXU53" s="10"/>
      <c r="HXV53" s="10"/>
      <c r="HXW53" s="10"/>
      <c r="HXX53" s="10"/>
      <c r="HXY53" s="10"/>
      <c r="HXZ53" s="10"/>
      <c r="HYA53" s="10"/>
      <c r="HYB53" s="10"/>
      <c r="HYC53" s="10"/>
      <c r="HYD53" s="10"/>
      <c r="HYE53" s="10"/>
      <c r="HYF53" s="10"/>
      <c r="HYG53" s="10"/>
      <c r="HYH53" s="10"/>
      <c r="HYI53" s="10"/>
      <c r="HYJ53" s="10"/>
      <c r="HYK53" s="10"/>
      <c r="HYL53" s="10"/>
      <c r="HYM53" s="10"/>
      <c r="HYN53" s="10"/>
      <c r="HYO53" s="10"/>
      <c r="HYP53" s="10"/>
      <c r="HYQ53" s="10"/>
      <c r="HYR53" s="10"/>
      <c r="HYS53" s="10"/>
      <c r="HYT53" s="10"/>
      <c r="HYU53" s="10"/>
      <c r="HYV53" s="10"/>
      <c r="HYW53" s="10"/>
      <c r="HYX53" s="10"/>
      <c r="HYY53" s="10"/>
      <c r="HYZ53" s="10"/>
      <c r="HZA53" s="10"/>
      <c r="HZB53" s="10"/>
      <c r="HZC53" s="10"/>
      <c r="HZD53" s="10"/>
      <c r="HZE53" s="10"/>
      <c r="HZF53" s="10"/>
      <c r="HZG53" s="10"/>
      <c r="HZH53" s="10"/>
      <c r="HZI53" s="10"/>
      <c r="HZJ53" s="10"/>
      <c r="HZK53" s="10"/>
      <c r="HZL53" s="10"/>
      <c r="HZM53" s="10"/>
      <c r="HZN53" s="10"/>
      <c r="HZO53" s="10"/>
      <c r="HZP53" s="10"/>
      <c r="HZQ53" s="10"/>
      <c r="HZR53" s="10"/>
      <c r="HZS53" s="10"/>
      <c r="HZT53" s="10"/>
      <c r="HZU53" s="10"/>
      <c r="HZV53" s="10"/>
      <c r="HZW53" s="10"/>
      <c r="HZX53" s="10"/>
      <c r="HZY53" s="10"/>
      <c r="HZZ53" s="10"/>
      <c r="IAA53" s="10"/>
      <c r="IAB53" s="10"/>
      <c r="IAC53" s="10"/>
      <c r="IAD53" s="10"/>
      <c r="IAE53" s="10"/>
      <c r="IAF53" s="10"/>
      <c r="IAG53" s="10"/>
      <c r="IAH53" s="10"/>
      <c r="IAI53" s="10"/>
      <c r="IAJ53" s="10"/>
      <c r="IAK53" s="10"/>
      <c r="IAL53" s="10"/>
      <c r="IAM53" s="10"/>
      <c r="IAN53" s="10"/>
      <c r="IAO53" s="10"/>
      <c r="IAP53" s="10"/>
      <c r="IAQ53" s="10"/>
      <c r="IAR53" s="10"/>
      <c r="IAS53" s="10"/>
      <c r="IAT53" s="10"/>
      <c r="IAU53" s="10"/>
      <c r="IAV53" s="10"/>
      <c r="IAW53" s="10"/>
      <c r="IAX53" s="10"/>
      <c r="IAY53" s="10"/>
      <c r="IAZ53" s="10"/>
      <c r="IBA53" s="10"/>
      <c r="IBB53" s="10"/>
      <c r="IBC53" s="10"/>
      <c r="IBD53" s="10"/>
      <c r="IBE53" s="10"/>
      <c r="IBF53" s="10"/>
      <c r="IBG53" s="10"/>
      <c r="IBH53" s="10"/>
      <c r="IBI53" s="10"/>
      <c r="IBJ53" s="10"/>
      <c r="IBK53" s="10"/>
      <c r="IBL53" s="10"/>
      <c r="IBM53" s="10"/>
      <c r="IBN53" s="10"/>
      <c r="IBO53" s="10"/>
      <c r="IBP53" s="10"/>
      <c r="IBQ53" s="10"/>
      <c r="IBR53" s="10"/>
      <c r="IBS53" s="10"/>
      <c r="IBT53" s="10"/>
      <c r="IBU53" s="10"/>
      <c r="IBV53" s="10"/>
      <c r="IBW53" s="10"/>
      <c r="IBX53" s="10"/>
      <c r="IBY53" s="10"/>
      <c r="IBZ53" s="10"/>
      <c r="ICA53" s="10"/>
      <c r="ICB53" s="10"/>
      <c r="ICC53" s="10"/>
      <c r="ICD53" s="10"/>
      <c r="ICE53" s="10"/>
      <c r="ICF53" s="10"/>
      <c r="ICG53" s="10"/>
      <c r="ICH53" s="10"/>
      <c r="ICI53" s="10"/>
      <c r="ICJ53" s="10"/>
      <c r="ICK53" s="10"/>
      <c r="ICL53" s="10"/>
      <c r="ICM53" s="10"/>
      <c r="ICN53" s="10"/>
      <c r="ICO53" s="10"/>
      <c r="ICP53" s="10"/>
      <c r="ICQ53" s="10"/>
      <c r="ICR53" s="10"/>
      <c r="ICS53" s="10"/>
      <c r="ICT53" s="10"/>
      <c r="ICU53" s="10"/>
      <c r="ICV53" s="10"/>
      <c r="ICW53" s="10"/>
      <c r="ICX53" s="10"/>
      <c r="ICY53" s="10"/>
      <c r="ICZ53" s="10"/>
      <c r="IDA53" s="10"/>
      <c r="IDB53" s="10"/>
      <c r="IDC53" s="10"/>
      <c r="IDD53" s="10"/>
      <c r="IDE53" s="10"/>
      <c r="IDF53" s="10"/>
      <c r="IDG53" s="10"/>
      <c r="IDH53" s="10"/>
      <c r="IDI53" s="10"/>
      <c r="IDJ53" s="10"/>
      <c r="IDK53" s="10"/>
      <c r="IDL53" s="10"/>
      <c r="IDM53" s="10"/>
      <c r="IDN53" s="10"/>
      <c r="IDO53" s="10"/>
      <c r="IDP53" s="10"/>
      <c r="IDQ53" s="10"/>
      <c r="IDR53" s="10"/>
      <c r="IDS53" s="10"/>
      <c r="IDT53" s="10"/>
      <c r="IDU53" s="10"/>
      <c r="IDV53" s="10"/>
      <c r="IDW53" s="10"/>
      <c r="IDX53" s="10"/>
      <c r="IDY53" s="10"/>
      <c r="IDZ53" s="10"/>
      <c r="IEA53" s="10"/>
      <c r="IEB53" s="10"/>
      <c r="IEC53" s="10"/>
      <c r="IED53" s="10"/>
      <c r="IEE53" s="10"/>
      <c r="IEF53" s="10"/>
      <c r="IEG53" s="10"/>
      <c r="IEH53" s="10"/>
      <c r="IEI53" s="10"/>
      <c r="IEJ53" s="10"/>
      <c r="IEK53" s="10"/>
      <c r="IEL53" s="10"/>
      <c r="IEM53" s="10"/>
      <c r="IEN53" s="10"/>
      <c r="IEO53" s="10"/>
      <c r="IEP53" s="10"/>
      <c r="IEQ53" s="10"/>
      <c r="IER53" s="10"/>
      <c r="IES53" s="10"/>
      <c r="IET53" s="10"/>
      <c r="IEU53" s="10"/>
      <c r="IEV53" s="10"/>
      <c r="IEW53" s="10"/>
      <c r="IEX53" s="10"/>
      <c r="IEY53" s="10"/>
      <c r="IEZ53" s="10"/>
      <c r="IFA53" s="10"/>
      <c r="IFB53" s="10"/>
      <c r="IFC53" s="10"/>
      <c r="IFD53" s="10"/>
      <c r="IFE53" s="10"/>
      <c r="IFF53" s="10"/>
      <c r="IFG53" s="10"/>
      <c r="IFH53" s="10"/>
      <c r="IFI53" s="10"/>
      <c r="IFJ53" s="10"/>
      <c r="IFK53" s="10"/>
      <c r="IFL53" s="10"/>
      <c r="IFM53" s="10"/>
      <c r="IFN53" s="10"/>
      <c r="IFO53" s="10"/>
      <c r="IFP53" s="10"/>
      <c r="IFQ53" s="10"/>
      <c r="IFR53" s="10"/>
      <c r="IFS53" s="10"/>
      <c r="IFT53" s="10"/>
      <c r="IFU53" s="10"/>
      <c r="IFV53" s="10"/>
      <c r="IFW53" s="10"/>
      <c r="IFX53" s="10"/>
      <c r="IFY53" s="10"/>
      <c r="IFZ53" s="10"/>
      <c r="IGA53" s="10"/>
      <c r="IGB53" s="10"/>
      <c r="IGC53" s="10"/>
      <c r="IGD53" s="10"/>
      <c r="IGE53" s="10"/>
      <c r="IGF53" s="10"/>
      <c r="IGG53" s="10"/>
      <c r="IGH53" s="10"/>
      <c r="IGI53" s="10"/>
      <c r="IGJ53" s="10"/>
      <c r="IGK53" s="10"/>
      <c r="IGL53" s="10"/>
      <c r="IGM53" s="10"/>
      <c r="IGN53" s="10"/>
      <c r="IGO53" s="10"/>
      <c r="IGP53" s="10"/>
      <c r="IGQ53" s="10"/>
      <c r="IGR53" s="10"/>
      <c r="IGS53" s="10"/>
      <c r="IGT53" s="10"/>
      <c r="IGU53" s="10"/>
      <c r="IGV53" s="10"/>
      <c r="IGW53" s="10"/>
      <c r="IGX53" s="10"/>
      <c r="IGY53" s="10"/>
      <c r="IGZ53" s="10"/>
      <c r="IHA53" s="10"/>
      <c r="IHB53" s="10"/>
      <c r="IHC53" s="10"/>
      <c r="IHD53" s="10"/>
      <c r="IHE53" s="10"/>
      <c r="IHF53" s="10"/>
      <c r="IHG53" s="10"/>
      <c r="IHH53" s="10"/>
      <c r="IHI53" s="10"/>
      <c r="IHJ53" s="10"/>
      <c r="IHK53" s="10"/>
      <c r="IHL53" s="10"/>
      <c r="IHM53" s="10"/>
      <c r="IHN53" s="10"/>
      <c r="IHO53" s="10"/>
      <c r="IHP53" s="10"/>
      <c r="IHQ53" s="10"/>
      <c r="IHR53" s="10"/>
      <c r="IHS53" s="10"/>
      <c r="IHT53" s="10"/>
      <c r="IHU53" s="10"/>
      <c r="IHV53" s="10"/>
      <c r="IHW53" s="10"/>
      <c r="IHX53" s="10"/>
      <c r="IHY53" s="10"/>
      <c r="IHZ53" s="10"/>
      <c r="IIA53" s="10"/>
      <c r="IIB53" s="10"/>
      <c r="IIC53" s="10"/>
      <c r="IID53" s="10"/>
      <c r="IIE53" s="10"/>
      <c r="IIF53" s="10"/>
      <c r="IIG53" s="10"/>
      <c r="IIH53" s="10"/>
      <c r="III53" s="10"/>
      <c r="IIJ53" s="10"/>
      <c r="IIK53" s="10"/>
      <c r="IIL53" s="10"/>
      <c r="IIM53" s="10"/>
      <c r="IIN53" s="10"/>
      <c r="IIO53" s="10"/>
      <c r="IIP53" s="10"/>
      <c r="IIQ53" s="10"/>
      <c r="IIR53" s="10"/>
      <c r="IIS53" s="10"/>
      <c r="IIT53" s="10"/>
      <c r="IIU53" s="10"/>
      <c r="IIV53" s="10"/>
      <c r="IIW53" s="10"/>
      <c r="IIX53" s="10"/>
      <c r="IIY53" s="10"/>
      <c r="IIZ53" s="10"/>
      <c r="IJA53" s="10"/>
      <c r="IJB53" s="10"/>
      <c r="IJC53" s="10"/>
      <c r="IJD53" s="10"/>
      <c r="IJE53" s="10"/>
      <c r="IJF53" s="10"/>
      <c r="IJG53" s="10"/>
      <c r="IJH53" s="10"/>
      <c r="IJI53" s="10"/>
      <c r="IJJ53" s="10"/>
      <c r="IJK53" s="10"/>
      <c r="IJL53" s="10"/>
      <c r="IJM53" s="10"/>
      <c r="IJN53" s="10"/>
      <c r="IJO53" s="10"/>
      <c r="IJP53" s="10"/>
      <c r="IJQ53" s="10"/>
      <c r="IJR53" s="10"/>
      <c r="IJS53" s="10"/>
      <c r="IJT53" s="10"/>
      <c r="IJU53" s="10"/>
      <c r="IJV53" s="10"/>
      <c r="IJW53" s="10"/>
      <c r="IJX53" s="10"/>
      <c r="IJY53" s="10"/>
      <c r="IJZ53" s="10"/>
      <c r="IKA53" s="10"/>
      <c r="IKB53" s="10"/>
      <c r="IKC53" s="10"/>
      <c r="IKD53" s="10"/>
      <c r="IKE53" s="10"/>
      <c r="IKF53" s="10"/>
      <c r="IKG53" s="10"/>
      <c r="IKH53" s="10"/>
      <c r="IKI53" s="10"/>
      <c r="IKJ53" s="10"/>
      <c r="IKK53" s="10"/>
      <c r="IKL53" s="10"/>
      <c r="IKM53" s="10"/>
      <c r="IKN53" s="10"/>
      <c r="IKO53" s="10"/>
      <c r="IKP53" s="10"/>
      <c r="IKQ53" s="10"/>
      <c r="IKR53" s="10"/>
      <c r="IKS53" s="10"/>
      <c r="IKT53" s="10"/>
      <c r="IKU53" s="10"/>
      <c r="IKV53" s="10"/>
      <c r="IKW53" s="10"/>
      <c r="IKX53" s="10"/>
      <c r="IKY53" s="10"/>
      <c r="IKZ53" s="10"/>
      <c r="ILA53" s="10"/>
      <c r="ILB53" s="10"/>
      <c r="ILC53" s="10"/>
      <c r="ILD53" s="10"/>
      <c r="ILE53" s="10"/>
      <c r="ILF53" s="10"/>
      <c r="ILG53" s="10"/>
      <c r="ILH53" s="10"/>
      <c r="ILI53" s="10"/>
      <c r="ILJ53" s="10"/>
      <c r="ILK53" s="10"/>
      <c r="ILL53" s="10"/>
      <c r="ILM53" s="10"/>
      <c r="ILN53" s="10"/>
      <c r="ILO53" s="10"/>
      <c r="ILP53" s="10"/>
      <c r="ILQ53" s="10"/>
      <c r="ILR53" s="10"/>
      <c r="ILS53" s="10"/>
      <c r="ILT53" s="10"/>
      <c r="ILU53" s="10"/>
      <c r="ILV53" s="10"/>
      <c r="ILW53" s="10"/>
      <c r="ILX53" s="10"/>
      <c r="ILY53" s="10"/>
      <c r="ILZ53" s="10"/>
      <c r="IMA53" s="10"/>
      <c r="IMB53" s="10"/>
      <c r="IMC53" s="10"/>
      <c r="IMD53" s="10"/>
      <c r="IME53" s="10"/>
      <c r="IMF53" s="10"/>
      <c r="IMG53" s="10"/>
      <c r="IMH53" s="10"/>
      <c r="IMI53" s="10"/>
      <c r="IMJ53" s="10"/>
      <c r="IMK53" s="10"/>
      <c r="IML53" s="10"/>
      <c r="IMM53" s="10"/>
      <c r="IMN53" s="10"/>
      <c r="IMO53" s="10"/>
      <c r="IMP53" s="10"/>
      <c r="IMQ53" s="10"/>
      <c r="IMR53" s="10"/>
      <c r="IMS53" s="10"/>
      <c r="IMT53" s="10"/>
      <c r="IMU53" s="10"/>
      <c r="IMV53" s="10"/>
      <c r="IMW53" s="10"/>
      <c r="IMX53" s="10"/>
      <c r="IMY53" s="10"/>
      <c r="IMZ53" s="10"/>
      <c r="INA53" s="10"/>
      <c r="INB53" s="10"/>
      <c r="INC53" s="10"/>
      <c r="IND53" s="10"/>
      <c r="INE53" s="10"/>
      <c r="INF53" s="10"/>
      <c r="ING53" s="10"/>
      <c r="INH53" s="10"/>
      <c r="INI53" s="10"/>
      <c r="INJ53" s="10"/>
      <c r="INK53" s="10"/>
      <c r="INL53" s="10"/>
      <c r="INM53" s="10"/>
      <c r="INN53" s="10"/>
      <c r="INO53" s="10"/>
      <c r="INP53" s="10"/>
      <c r="INQ53" s="10"/>
      <c r="INR53" s="10"/>
      <c r="INS53" s="10"/>
      <c r="INT53" s="10"/>
      <c r="INU53" s="10"/>
      <c r="INV53" s="10"/>
      <c r="INW53" s="10"/>
      <c r="INX53" s="10"/>
      <c r="INY53" s="10"/>
      <c r="INZ53" s="10"/>
      <c r="IOA53" s="10"/>
      <c r="IOB53" s="10"/>
      <c r="IOC53" s="10"/>
      <c r="IOD53" s="10"/>
      <c r="IOE53" s="10"/>
      <c r="IOF53" s="10"/>
      <c r="IOG53" s="10"/>
      <c r="IOH53" s="10"/>
      <c r="IOI53" s="10"/>
      <c r="IOJ53" s="10"/>
      <c r="IOK53" s="10"/>
      <c r="IOL53" s="10"/>
      <c r="IOM53" s="10"/>
      <c r="ION53" s="10"/>
      <c r="IOO53" s="10"/>
      <c r="IOP53" s="10"/>
      <c r="IOQ53" s="10"/>
      <c r="IOR53" s="10"/>
      <c r="IOS53" s="10"/>
      <c r="IOT53" s="10"/>
      <c r="IOU53" s="10"/>
      <c r="IOV53" s="10"/>
      <c r="IOW53" s="10"/>
      <c r="IOX53" s="10"/>
      <c r="IOY53" s="10"/>
      <c r="IOZ53" s="10"/>
      <c r="IPA53" s="10"/>
      <c r="IPB53" s="10"/>
      <c r="IPC53" s="10"/>
      <c r="IPD53" s="10"/>
      <c r="IPE53" s="10"/>
      <c r="IPF53" s="10"/>
      <c r="IPG53" s="10"/>
      <c r="IPH53" s="10"/>
      <c r="IPI53" s="10"/>
      <c r="IPJ53" s="10"/>
      <c r="IPK53" s="10"/>
      <c r="IPL53" s="10"/>
      <c r="IPM53" s="10"/>
      <c r="IPN53" s="10"/>
      <c r="IPO53" s="10"/>
      <c r="IPP53" s="10"/>
      <c r="IPQ53" s="10"/>
      <c r="IPR53" s="10"/>
      <c r="IPS53" s="10"/>
      <c r="IPT53" s="10"/>
      <c r="IPU53" s="10"/>
      <c r="IPV53" s="10"/>
      <c r="IPW53" s="10"/>
      <c r="IPX53" s="10"/>
      <c r="IPY53" s="10"/>
      <c r="IPZ53" s="10"/>
      <c r="IQA53" s="10"/>
      <c r="IQB53" s="10"/>
      <c r="IQC53" s="10"/>
      <c r="IQD53" s="10"/>
      <c r="IQE53" s="10"/>
      <c r="IQF53" s="10"/>
      <c r="IQG53" s="10"/>
      <c r="IQH53" s="10"/>
      <c r="IQI53" s="10"/>
      <c r="IQJ53" s="10"/>
      <c r="IQK53" s="10"/>
      <c r="IQL53" s="10"/>
      <c r="IQM53" s="10"/>
      <c r="IQN53" s="10"/>
      <c r="IQO53" s="10"/>
      <c r="IQP53" s="10"/>
      <c r="IQQ53" s="10"/>
      <c r="IQR53" s="10"/>
      <c r="IQS53" s="10"/>
      <c r="IQT53" s="10"/>
      <c r="IQU53" s="10"/>
      <c r="IQV53" s="10"/>
      <c r="IQW53" s="10"/>
      <c r="IQX53" s="10"/>
      <c r="IQY53" s="10"/>
      <c r="IQZ53" s="10"/>
      <c r="IRA53" s="10"/>
      <c r="IRB53" s="10"/>
      <c r="IRC53" s="10"/>
      <c r="IRD53" s="10"/>
      <c r="IRE53" s="10"/>
      <c r="IRF53" s="10"/>
      <c r="IRG53" s="10"/>
      <c r="IRH53" s="10"/>
      <c r="IRI53" s="10"/>
      <c r="IRJ53" s="10"/>
      <c r="IRK53" s="10"/>
      <c r="IRL53" s="10"/>
      <c r="IRM53" s="10"/>
      <c r="IRN53" s="10"/>
      <c r="IRO53" s="10"/>
      <c r="IRP53" s="10"/>
      <c r="IRQ53" s="10"/>
      <c r="IRR53" s="10"/>
      <c r="IRS53" s="10"/>
      <c r="IRT53" s="10"/>
      <c r="IRU53" s="10"/>
      <c r="IRV53" s="10"/>
      <c r="IRW53" s="10"/>
      <c r="IRX53" s="10"/>
      <c r="IRY53" s="10"/>
      <c r="IRZ53" s="10"/>
      <c r="ISA53" s="10"/>
      <c r="ISB53" s="10"/>
      <c r="ISC53" s="10"/>
      <c r="ISD53" s="10"/>
      <c r="ISE53" s="10"/>
      <c r="ISF53" s="10"/>
      <c r="ISG53" s="10"/>
      <c r="ISH53" s="10"/>
      <c r="ISI53" s="10"/>
      <c r="ISJ53" s="10"/>
      <c r="ISK53" s="10"/>
      <c r="ISL53" s="10"/>
      <c r="ISM53" s="10"/>
      <c r="ISN53" s="10"/>
      <c r="ISO53" s="10"/>
      <c r="ISP53" s="10"/>
      <c r="ISQ53" s="10"/>
      <c r="ISR53" s="10"/>
      <c r="ISS53" s="10"/>
      <c r="IST53" s="10"/>
      <c r="ISU53" s="10"/>
      <c r="ISV53" s="10"/>
      <c r="ISW53" s="10"/>
      <c r="ISX53" s="10"/>
      <c r="ISY53" s="10"/>
      <c r="ISZ53" s="10"/>
      <c r="ITA53" s="10"/>
      <c r="ITB53" s="10"/>
      <c r="ITC53" s="10"/>
      <c r="ITD53" s="10"/>
      <c r="ITE53" s="10"/>
      <c r="ITF53" s="10"/>
      <c r="ITG53" s="10"/>
      <c r="ITH53" s="10"/>
      <c r="ITI53" s="10"/>
      <c r="ITJ53" s="10"/>
      <c r="ITK53" s="10"/>
      <c r="ITL53" s="10"/>
      <c r="ITM53" s="10"/>
      <c r="ITN53" s="10"/>
      <c r="ITO53" s="10"/>
      <c r="ITP53" s="10"/>
      <c r="ITQ53" s="10"/>
      <c r="ITR53" s="10"/>
      <c r="ITS53" s="10"/>
      <c r="ITT53" s="10"/>
      <c r="ITU53" s="10"/>
      <c r="ITV53" s="10"/>
      <c r="ITW53" s="10"/>
      <c r="ITX53" s="10"/>
      <c r="ITY53" s="10"/>
      <c r="ITZ53" s="10"/>
      <c r="IUA53" s="10"/>
      <c r="IUB53" s="10"/>
      <c r="IUC53" s="10"/>
      <c r="IUD53" s="10"/>
      <c r="IUE53" s="10"/>
      <c r="IUF53" s="10"/>
      <c r="IUG53" s="10"/>
      <c r="IUH53" s="10"/>
      <c r="IUI53" s="10"/>
      <c r="IUJ53" s="10"/>
      <c r="IUK53" s="10"/>
      <c r="IUL53" s="10"/>
      <c r="IUM53" s="10"/>
      <c r="IUN53" s="10"/>
      <c r="IUO53" s="10"/>
      <c r="IUP53" s="10"/>
      <c r="IUQ53" s="10"/>
      <c r="IUR53" s="10"/>
      <c r="IUS53" s="10"/>
      <c r="IUT53" s="10"/>
      <c r="IUU53" s="10"/>
      <c r="IUV53" s="10"/>
      <c r="IUW53" s="10"/>
      <c r="IUX53" s="10"/>
      <c r="IUY53" s="10"/>
      <c r="IUZ53" s="10"/>
      <c r="IVA53" s="10"/>
      <c r="IVB53" s="10"/>
      <c r="IVC53" s="10"/>
      <c r="IVD53" s="10"/>
      <c r="IVE53" s="10"/>
      <c r="IVF53" s="10"/>
      <c r="IVG53" s="10"/>
      <c r="IVH53" s="10"/>
      <c r="IVI53" s="10"/>
      <c r="IVJ53" s="10"/>
      <c r="IVK53" s="10"/>
      <c r="IVL53" s="10"/>
      <c r="IVM53" s="10"/>
      <c r="IVN53" s="10"/>
      <c r="IVO53" s="10"/>
      <c r="IVP53" s="10"/>
      <c r="IVQ53" s="10"/>
      <c r="IVR53" s="10"/>
      <c r="IVS53" s="10"/>
      <c r="IVT53" s="10"/>
      <c r="IVU53" s="10"/>
      <c r="IVV53" s="10"/>
      <c r="IVW53" s="10"/>
      <c r="IVX53" s="10"/>
      <c r="IVY53" s="10"/>
      <c r="IVZ53" s="10"/>
      <c r="IWA53" s="10"/>
      <c r="IWB53" s="10"/>
      <c r="IWC53" s="10"/>
      <c r="IWD53" s="10"/>
      <c r="IWE53" s="10"/>
      <c r="IWF53" s="10"/>
      <c r="IWG53" s="10"/>
      <c r="IWH53" s="10"/>
      <c r="IWI53" s="10"/>
      <c r="IWJ53" s="10"/>
      <c r="IWK53" s="10"/>
      <c r="IWL53" s="10"/>
      <c r="IWM53" s="10"/>
      <c r="IWN53" s="10"/>
      <c r="IWO53" s="10"/>
      <c r="IWP53" s="10"/>
      <c r="IWQ53" s="10"/>
      <c r="IWR53" s="10"/>
      <c r="IWS53" s="10"/>
      <c r="IWT53" s="10"/>
      <c r="IWU53" s="10"/>
      <c r="IWV53" s="10"/>
      <c r="IWW53" s="10"/>
      <c r="IWX53" s="10"/>
      <c r="IWY53" s="10"/>
      <c r="IWZ53" s="10"/>
      <c r="IXA53" s="10"/>
      <c r="IXB53" s="10"/>
      <c r="IXC53" s="10"/>
      <c r="IXD53" s="10"/>
      <c r="IXE53" s="10"/>
      <c r="IXF53" s="10"/>
      <c r="IXG53" s="10"/>
      <c r="IXH53" s="10"/>
      <c r="IXI53" s="10"/>
      <c r="IXJ53" s="10"/>
      <c r="IXK53" s="10"/>
      <c r="IXL53" s="10"/>
      <c r="IXM53" s="10"/>
      <c r="IXN53" s="10"/>
      <c r="IXO53" s="10"/>
      <c r="IXP53" s="10"/>
      <c r="IXQ53" s="10"/>
      <c r="IXR53" s="10"/>
      <c r="IXS53" s="10"/>
      <c r="IXT53" s="10"/>
      <c r="IXU53" s="10"/>
      <c r="IXV53" s="10"/>
      <c r="IXW53" s="10"/>
      <c r="IXX53" s="10"/>
      <c r="IXY53" s="10"/>
      <c r="IXZ53" s="10"/>
      <c r="IYA53" s="10"/>
      <c r="IYB53" s="10"/>
      <c r="IYC53" s="10"/>
      <c r="IYD53" s="10"/>
      <c r="IYE53" s="10"/>
      <c r="IYF53" s="10"/>
      <c r="IYG53" s="10"/>
      <c r="IYH53" s="10"/>
      <c r="IYI53" s="10"/>
      <c r="IYJ53" s="10"/>
      <c r="IYK53" s="10"/>
      <c r="IYL53" s="10"/>
      <c r="IYM53" s="10"/>
      <c r="IYN53" s="10"/>
      <c r="IYO53" s="10"/>
      <c r="IYP53" s="10"/>
      <c r="IYQ53" s="10"/>
      <c r="IYR53" s="10"/>
      <c r="IYS53" s="10"/>
      <c r="IYT53" s="10"/>
      <c r="IYU53" s="10"/>
      <c r="IYV53" s="10"/>
      <c r="IYW53" s="10"/>
      <c r="IYX53" s="10"/>
      <c r="IYY53" s="10"/>
      <c r="IYZ53" s="10"/>
      <c r="IZA53" s="10"/>
      <c r="IZB53" s="10"/>
      <c r="IZC53" s="10"/>
      <c r="IZD53" s="10"/>
      <c r="IZE53" s="10"/>
      <c r="IZF53" s="10"/>
      <c r="IZG53" s="10"/>
      <c r="IZH53" s="10"/>
      <c r="IZI53" s="10"/>
      <c r="IZJ53" s="10"/>
      <c r="IZK53" s="10"/>
      <c r="IZL53" s="10"/>
      <c r="IZM53" s="10"/>
      <c r="IZN53" s="10"/>
      <c r="IZO53" s="10"/>
      <c r="IZP53" s="10"/>
      <c r="IZQ53" s="10"/>
      <c r="IZR53" s="10"/>
      <c r="IZS53" s="10"/>
      <c r="IZT53" s="10"/>
      <c r="IZU53" s="10"/>
      <c r="IZV53" s="10"/>
      <c r="IZW53" s="10"/>
      <c r="IZX53" s="10"/>
      <c r="IZY53" s="10"/>
      <c r="IZZ53" s="10"/>
      <c r="JAA53" s="10"/>
      <c r="JAB53" s="10"/>
      <c r="JAC53" s="10"/>
      <c r="JAD53" s="10"/>
      <c r="JAE53" s="10"/>
      <c r="JAF53" s="10"/>
      <c r="JAG53" s="10"/>
      <c r="JAH53" s="10"/>
      <c r="JAI53" s="10"/>
      <c r="JAJ53" s="10"/>
      <c r="JAK53" s="10"/>
      <c r="JAL53" s="10"/>
      <c r="JAM53" s="10"/>
      <c r="JAN53" s="10"/>
      <c r="JAO53" s="10"/>
      <c r="JAP53" s="10"/>
      <c r="JAQ53" s="10"/>
      <c r="JAR53" s="10"/>
      <c r="JAS53" s="10"/>
      <c r="JAT53" s="10"/>
      <c r="JAU53" s="10"/>
      <c r="JAV53" s="10"/>
      <c r="JAW53" s="10"/>
      <c r="JAX53" s="10"/>
      <c r="JAY53" s="10"/>
      <c r="JAZ53" s="10"/>
      <c r="JBA53" s="10"/>
      <c r="JBB53" s="10"/>
      <c r="JBC53" s="10"/>
      <c r="JBD53" s="10"/>
      <c r="JBE53" s="10"/>
      <c r="JBF53" s="10"/>
      <c r="JBG53" s="10"/>
      <c r="JBH53" s="10"/>
      <c r="JBI53" s="10"/>
      <c r="JBJ53" s="10"/>
      <c r="JBK53" s="10"/>
      <c r="JBL53" s="10"/>
      <c r="JBM53" s="10"/>
      <c r="JBN53" s="10"/>
      <c r="JBO53" s="10"/>
      <c r="JBP53" s="10"/>
      <c r="JBQ53" s="10"/>
      <c r="JBR53" s="10"/>
      <c r="JBS53" s="10"/>
      <c r="JBT53" s="10"/>
      <c r="JBU53" s="10"/>
      <c r="JBV53" s="10"/>
      <c r="JBW53" s="10"/>
      <c r="JBX53" s="10"/>
      <c r="JBY53" s="10"/>
      <c r="JBZ53" s="10"/>
      <c r="JCA53" s="10"/>
      <c r="JCB53" s="10"/>
      <c r="JCC53" s="10"/>
      <c r="JCD53" s="10"/>
      <c r="JCE53" s="10"/>
      <c r="JCF53" s="10"/>
      <c r="JCG53" s="10"/>
      <c r="JCH53" s="10"/>
      <c r="JCI53" s="10"/>
      <c r="JCJ53" s="10"/>
      <c r="JCK53" s="10"/>
      <c r="JCL53" s="10"/>
      <c r="JCM53" s="10"/>
      <c r="JCN53" s="10"/>
      <c r="JCO53" s="10"/>
      <c r="JCP53" s="10"/>
      <c r="JCQ53" s="10"/>
      <c r="JCR53" s="10"/>
      <c r="JCS53" s="10"/>
      <c r="JCT53" s="10"/>
      <c r="JCU53" s="10"/>
      <c r="JCV53" s="10"/>
      <c r="JCW53" s="10"/>
      <c r="JCX53" s="10"/>
      <c r="JCY53" s="10"/>
      <c r="JCZ53" s="10"/>
      <c r="JDA53" s="10"/>
      <c r="JDB53" s="10"/>
      <c r="JDC53" s="10"/>
      <c r="JDD53" s="10"/>
      <c r="JDE53" s="10"/>
      <c r="JDF53" s="10"/>
      <c r="JDG53" s="10"/>
      <c r="JDH53" s="10"/>
      <c r="JDI53" s="10"/>
      <c r="JDJ53" s="10"/>
      <c r="JDK53" s="10"/>
      <c r="JDL53" s="10"/>
      <c r="JDM53" s="10"/>
      <c r="JDN53" s="10"/>
      <c r="JDO53" s="10"/>
      <c r="JDP53" s="10"/>
      <c r="JDQ53" s="10"/>
      <c r="JDR53" s="10"/>
      <c r="JDS53" s="10"/>
      <c r="JDT53" s="10"/>
      <c r="JDU53" s="10"/>
      <c r="JDV53" s="10"/>
      <c r="JDW53" s="10"/>
      <c r="JDX53" s="10"/>
      <c r="JDY53" s="10"/>
      <c r="JDZ53" s="10"/>
      <c r="JEA53" s="10"/>
      <c r="JEB53" s="10"/>
      <c r="JEC53" s="10"/>
      <c r="JED53" s="10"/>
      <c r="JEE53" s="10"/>
      <c r="JEF53" s="10"/>
      <c r="JEG53" s="10"/>
      <c r="JEH53" s="10"/>
      <c r="JEI53" s="10"/>
      <c r="JEJ53" s="10"/>
      <c r="JEK53" s="10"/>
      <c r="JEL53" s="10"/>
      <c r="JEM53" s="10"/>
      <c r="JEN53" s="10"/>
      <c r="JEO53" s="10"/>
      <c r="JEP53" s="10"/>
      <c r="JEQ53" s="10"/>
      <c r="JER53" s="10"/>
      <c r="JES53" s="10"/>
      <c r="JET53" s="10"/>
      <c r="JEU53" s="10"/>
      <c r="JEV53" s="10"/>
      <c r="JEW53" s="10"/>
      <c r="JEX53" s="10"/>
      <c r="JEY53" s="10"/>
      <c r="JEZ53" s="10"/>
      <c r="JFA53" s="10"/>
      <c r="JFB53" s="10"/>
      <c r="JFC53" s="10"/>
      <c r="JFD53" s="10"/>
      <c r="JFE53" s="10"/>
      <c r="JFF53" s="10"/>
      <c r="JFG53" s="10"/>
      <c r="JFH53" s="10"/>
      <c r="JFI53" s="10"/>
      <c r="JFJ53" s="10"/>
      <c r="JFK53" s="10"/>
      <c r="JFL53" s="10"/>
      <c r="JFM53" s="10"/>
      <c r="JFN53" s="10"/>
      <c r="JFO53" s="10"/>
      <c r="JFP53" s="10"/>
      <c r="JFQ53" s="10"/>
      <c r="JFR53" s="10"/>
      <c r="JFS53" s="10"/>
      <c r="JFT53" s="10"/>
      <c r="JFU53" s="10"/>
      <c r="JFV53" s="10"/>
      <c r="JFW53" s="10"/>
      <c r="JFX53" s="10"/>
      <c r="JFY53" s="10"/>
      <c r="JFZ53" s="10"/>
      <c r="JGA53" s="10"/>
      <c r="JGB53" s="10"/>
      <c r="JGC53" s="10"/>
      <c r="JGD53" s="10"/>
      <c r="JGE53" s="10"/>
      <c r="JGF53" s="10"/>
      <c r="JGG53" s="10"/>
      <c r="JGH53" s="10"/>
      <c r="JGI53" s="10"/>
      <c r="JGJ53" s="10"/>
      <c r="JGK53" s="10"/>
      <c r="JGL53" s="10"/>
      <c r="JGM53" s="10"/>
      <c r="JGN53" s="10"/>
      <c r="JGO53" s="10"/>
      <c r="JGP53" s="10"/>
      <c r="JGQ53" s="10"/>
      <c r="JGR53" s="10"/>
      <c r="JGS53" s="10"/>
      <c r="JGT53" s="10"/>
      <c r="JGU53" s="10"/>
      <c r="JGV53" s="10"/>
      <c r="JGW53" s="10"/>
      <c r="JGX53" s="10"/>
      <c r="JGY53" s="10"/>
      <c r="JGZ53" s="10"/>
      <c r="JHA53" s="10"/>
      <c r="JHB53" s="10"/>
      <c r="JHC53" s="10"/>
      <c r="JHD53" s="10"/>
      <c r="JHE53" s="10"/>
      <c r="JHF53" s="10"/>
      <c r="JHG53" s="10"/>
      <c r="JHH53" s="10"/>
      <c r="JHI53" s="10"/>
      <c r="JHJ53" s="10"/>
      <c r="JHK53" s="10"/>
      <c r="JHL53" s="10"/>
      <c r="JHM53" s="10"/>
      <c r="JHN53" s="10"/>
      <c r="JHO53" s="10"/>
      <c r="JHP53" s="10"/>
      <c r="JHQ53" s="10"/>
      <c r="JHR53" s="10"/>
      <c r="JHS53" s="10"/>
      <c r="JHT53" s="10"/>
      <c r="JHU53" s="10"/>
      <c r="JHV53" s="10"/>
      <c r="JHW53" s="10"/>
      <c r="JHX53" s="10"/>
      <c r="JHY53" s="10"/>
      <c r="JHZ53" s="10"/>
      <c r="JIA53" s="10"/>
      <c r="JIB53" s="10"/>
      <c r="JIC53" s="10"/>
      <c r="JID53" s="10"/>
      <c r="JIE53" s="10"/>
      <c r="JIF53" s="10"/>
      <c r="JIG53" s="10"/>
      <c r="JIH53" s="10"/>
      <c r="JII53" s="10"/>
      <c r="JIJ53" s="10"/>
      <c r="JIK53" s="10"/>
      <c r="JIL53" s="10"/>
      <c r="JIM53" s="10"/>
      <c r="JIN53" s="10"/>
      <c r="JIO53" s="10"/>
      <c r="JIP53" s="10"/>
      <c r="JIQ53" s="10"/>
      <c r="JIR53" s="10"/>
      <c r="JIS53" s="10"/>
      <c r="JIT53" s="10"/>
      <c r="JIU53" s="10"/>
      <c r="JIV53" s="10"/>
      <c r="JIW53" s="10"/>
      <c r="JIX53" s="10"/>
      <c r="JIY53" s="10"/>
      <c r="JIZ53" s="10"/>
      <c r="JJA53" s="10"/>
      <c r="JJB53" s="10"/>
      <c r="JJC53" s="10"/>
      <c r="JJD53" s="10"/>
      <c r="JJE53" s="10"/>
      <c r="JJF53" s="10"/>
      <c r="JJG53" s="10"/>
      <c r="JJH53" s="10"/>
      <c r="JJI53" s="10"/>
      <c r="JJJ53" s="10"/>
      <c r="JJK53" s="10"/>
      <c r="JJL53" s="10"/>
      <c r="JJM53" s="10"/>
      <c r="JJN53" s="10"/>
      <c r="JJO53" s="10"/>
      <c r="JJP53" s="10"/>
      <c r="JJQ53" s="10"/>
      <c r="JJR53" s="10"/>
      <c r="JJS53" s="10"/>
      <c r="JJT53" s="10"/>
      <c r="JJU53" s="10"/>
      <c r="JJV53" s="10"/>
      <c r="JJW53" s="10"/>
      <c r="JJX53" s="10"/>
      <c r="JJY53" s="10"/>
      <c r="JJZ53" s="10"/>
      <c r="JKA53" s="10"/>
      <c r="JKB53" s="10"/>
      <c r="JKC53" s="10"/>
      <c r="JKD53" s="10"/>
      <c r="JKE53" s="10"/>
      <c r="JKF53" s="10"/>
      <c r="JKG53" s="10"/>
      <c r="JKH53" s="10"/>
      <c r="JKI53" s="10"/>
      <c r="JKJ53" s="10"/>
      <c r="JKK53" s="10"/>
      <c r="JKL53" s="10"/>
      <c r="JKM53" s="10"/>
      <c r="JKN53" s="10"/>
      <c r="JKO53" s="10"/>
      <c r="JKP53" s="10"/>
      <c r="JKQ53" s="10"/>
      <c r="JKR53" s="10"/>
      <c r="JKS53" s="10"/>
      <c r="JKT53" s="10"/>
      <c r="JKU53" s="10"/>
      <c r="JKV53" s="10"/>
      <c r="JKW53" s="10"/>
      <c r="JKX53" s="10"/>
      <c r="JKY53" s="10"/>
      <c r="JKZ53" s="10"/>
      <c r="JLA53" s="10"/>
      <c r="JLB53" s="10"/>
      <c r="JLC53" s="10"/>
      <c r="JLD53" s="10"/>
      <c r="JLE53" s="10"/>
      <c r="JLF53" s="10"/>
      <c r="JLG53" s="10"/>
      <c r="JLH53" s="10"/>
      <c r="JLI53" s="10"/>
      <c r="JLJ53" s="10"/>
      <c r="JLK53" s="10"/>
      <c r="JLL53" s="10"/>
      <c r="JLM53" s="10"/>
      <c r="JLN53" s="10"/>
      <c r="JLO53" s="10"/>
      <c r="JLP53" s="10"/>
      <c r="JLQ53" s="10"/>
      <c r="JLR53" s="10"/>
      <c r="JLS53" s="10"/>
      <c r="JLT53" s="10"/>
      <c r="JLU53" s="10"/>
      <c r="JLV53" s="10"/>
      <c r="JLW53" s="10"/>
      <c r="JLX53" s="10"/>
      <c r="JLY53" s="10"/>
      <c r="JLZ53" s="10"/>
      <c r="JMA53" s="10"/>
      <c r="JMB53" s="10"/>
      <c r="JMC53" s="10"/>
      <c r="JMD53" s="10"/>
      <c r="JME53" s="10"/>
      <c r="JMF53" s="10"/>
      <c r="JMG53" s="10"/>
      <c r="JMH53" s="10"/>
      <c r="JMI53" s="10"/>
      <c r="JMJ53" s="10"/>
      <c r="JMK53" s="10"/>
      <c r="JML53" s="10"/>
      <c r="JMM53" s="10"/>
      <c r="JMN53" s="10"/>
      <c r="JMO53" s="10"/>
      <c r="JMP53" s="10"/>
      <c r="JMQ53" s="10"/>
      <c r="JMR53" s="10"/>
      <c r="JMS53" s="10"/>
      <c r="JMT53" s="10"/>
      <c r="JMU53" s="10"/>
      <c r="JMV53" s="10"/>
      <c r="JMW53" s="10"/>
      <c r="JMX53" s="10"/>
      <c r="JMY53" s="10"/>
      <c r="JMZ53" s="10"/>
      <c r="JNA53" s="10"/>
      <c r="JNB53" s="10"/>
      <c r="JNC53" s="10"/>
      <c r="JND53" s="10"/>
      <c r="JNE53" s="10"/>
      <c r="JNF53" s="10"/>
      <c r="JNG53" s="10"/>
      <c r="JNH53" s="10"/>
      <c r="JNI53" s="10"/>
      <c r="JNJ53" s="10"/>
      <c r="JNK53" s="10"/>
      <c r="JNL53" s="10"/>
      <c r="JNM53" s="10"/>
      <c r="JNN53" s="10"/>
      <c r="JNO53" s="10"/>
      <c r="JNP53" s="10"/>
      <c r="JNQ53" s="10"/>
      <c r="JNR53" s="10"/>
      <c r="JNS53" s="10"/>
      <c r="JNT53" s="10"/>
      <c r="JNU53" s="10"/>
      <c r="JNV53" s="10"/>
      <c r="JNW53" s="10"/>
      <c r="JNX53" s="10"/>
      <c r="JNY53" s="10"/>
      <c r="JNZ53" s="10"/>
      <c r="JOA53" s="10"/>
      <c r="JOB53" s="10"/>
      <c r="JOC53" s="10"/>
      <c r="JOD53" s="10"/>
      <c r="JOE53" s="10"/>
      <c r="JOF53" s="10"/>
      <c r="JOG53" s="10"/>
      <c r="JOH53" s="10"/>
      <c r="JOI53" s="10"/>
      <c r="JOJ53" s="10"/>
      <c r="JOK53" s="10"/>
      <c r="JOL53" s="10"/>
      <c r="JOM53" s="10"/>
      <c r="JON53" s="10"/>
      <c r="JOO53" s="10"/>
      <c r="JOP53" s="10"/>
      <c r="JOQ53" s="10"/>
      <c r="JOR53" s="10"/>
      <c r="JOS53" s="10"/>
      <c r="JOT53" s="10"/>
      <c r="JOU53" s="10"/>
      <c r="JOV53" s="10"/>
      <c r="JOW53" s="10"/>
      <c r="JOX53" s="10"/>
      <c r="JOY53" s="10"/>
      <c r="JOZ53" s="10"/>
      <c r="JPA53" s="10"/>
      <c r="JPB53" s="10"/>
      <c r="JPC53" s="10"/>
      <c r="JPD53" s="10"/>
      <c r="JPE53" s="10"/>
      <c r="JPF53" s="10"/>
      <c r="JPG53" s="10"/>
      <c r="JPH53" s="10"/>
      <c r="JPI53" s="10"/>
      <c r="JPJ53" s="10"/>
      <c r="JPK53" s="10"/>
      <c r="JPL53" s="10"/>
      <c r="JPM53" s="10"/>
      <c r="JPN53" s="10"/>
      <c r="JPO53" s="10"/>
      <c r="JPP53" s="10"/>
      <c r="JPQ53" s="10"/>
      <c r="JPR53" s="10"/>
      <c r="JPS53" s="10"/>
      <c r="JPT53" s="10"/>
      <c r="JPU53" s="10"/>
      <c r="JPV53" s="10"/>
      <c r="JPW53" s="10"/>
      <c r="JPX53" s="10"/>
      <c r="JPY53" s="10"/>
      <c r="JPZ53" s="10"/>
      <c r="JQA53" s="10"/>
      <c r="JQB53" s="10"/>
      <c r="JQC53" s="10"/>
      <c r="JQD53" s="10"/>
      <c r="JQE53" s="10"/>
      <c r="JQF53" s="10"/>
      <c r="JQG53" s="10"/>
      <c r="JQH53" s="10"/>
      <c r="JQI53" s="10"/>
      <c r="JQJ53" s="10"/>
      <c r="JQK53" s="10"/>
      <c r="JQL53" s="10"/>
      <c r="JQM53" s="10"/>
      <c r="JQN53" s="10"/>
      <c r="JQO53" s="10"/>
      <c r="JQP53" s="10"/>
      <c r="JQQ53" s="10"/>
      <c r="JQR53" s="10"/>
      <c r="JQS53" s="10"/>
      <c r="JQT53" s="10"/>
      <c r="JQU53" s="10"/>
      <c r="JQV53" s="10"/>
      <c r="JQW53" s="10"/>
      <c r="JQX53" s="10"/>
      <c r="JQY53" s="10"/>
      <c r="JQZ53" s="10"/>
      <c r="JRA53" s="10"/>
      <c r="JRB53" s="10"/>
      <c r="JRC53" s="10"/>
      <c r="JRD53" s="10"/>
      <c r="JRE53" s="10"/>
      <c r="JRF53" s="10"/>
      <c r="JRG53" s="10"/>
      <c r="JRH53" s="10"/>
      <c r="JRI53" s="10"/>
      <c r="JRJ53" s="10"/>
      <c r="JRK53" s="10"/>
      <c r="JRL53" s="10"/>
      <c r="JRM53" s="10"/>
      <c r="JRN53" s="10"/>
      <c r="JRO53" s="10"/>
      <c r="JRP53" s="10"/>
      <c r="JRQ53" s="10"/>
      <c r="JRR53" s="10"/>
      <c r="JRS53" s="10"/>
      <c r="JRT53" s="10"/>
      <c r="JRU53" s="10"/>
      <c r="JRV53" s="10"/>
      <c r="JRW53" s="10"/>
      <c r="JRX53" s="10"/>
      <c r="JRY53" s="10"/>
      <c r="JRZ53" s="10"/>
      <c r="JSA53" s="10"/>
      <c r="JSB53" s="10"/>
      <c r="JSC53" s="10"/>
      <c r="JSD53" s="10"/>
      <c r="JSE53" s="10"/>
      <c r="JSF53" s="10"/>
      <c r="JSG53" s="10"/>
      <c r="JSH53" s="10"/>
      <c r="JSI53" s="10"/>
      <c r="JSJ53" s="10"/>
      <c r="JSK53" s="10"/>
      <c r="JSL53" s="10"/>
      <c r="JSM53" s="10"/>
      <c r="JSN53" s="10"/>
      <c r="JSO53" s="10"/>
      <c r="JSP53" s="10"/>
      <c r="JSQ53" s="10"/>
      <c r="JSR53" s="10"/>
      <c r="JSS53" s="10"/>
      <c r="JST53" s="10"/>
      <c r="JSU53" s="10"/>
      <c r="JSV53" s="10"/>
      <c r="JSW53" s="10"/>
      <c r="JSX53" s="10"/>
      <c r="JSY53" s="10"/>
      <c r="JSZ53" s="10"/>
      <c r="JTA53" s="10"/>
      <c r="JTB53" s="10"/>
      <c r="JTC53" s="10"/>
      <c r="JTD53" s="10"/>
      <c r="JTE53" s="10"/>
      <c r="JTF53" s="10"/>
      <c r="JTG53" s="10"/>
      <c r="JTH53" s="10"/>
      <c r="JTI53" s="10"/>
      <c r="JTJ53" s="10"/>
      <c r="JTK53" s="10"/>
      <c r="JTL53" s="10"/>
      <c r="JTM53" s="10"/>
      <c r="JTN53" s="10"/>
      <c r="JTO53" s="10"/>
      <c r="JTP53" s="10"/>
      <c r="JTQ53" s="10"/>
      <c r="JTR53" s="10"/>
      <c r="JTS53" s="10"/>
      <c r="JTT53" s="10"/>
      <c r="JTU53" s="10"/>
      <c r="JTV53" s="10"/>
      <c r="JTW53" s="10"/>
      <c r="JTX53" s="10"/>
      <c r="JTY53" s="10"/>
      <c r="JTZ53" s="10"/>
      <c r="JUA53" s="10"/>
      <c r="JUB53" s="10"/>
      <c r="JUC53" s="10"/>
      <c r="JUD53" s="10"/>
      <c r="JUE53" s="10"/>
      <c r="JUF53" s="10"/>
      <c r="JUG53" s="10"/>
      <c r="JUH53" s="10"/>
      <c r="JUI53" s="10"/>
      <c r="JUJ53" s="10"/>
      <c r="JUK53" s="10"/>
      <c r="JUL53" s="10"/>
      <c r="JUM53" s="10"/>
      <c r="JUN53" s="10"/>
      <c r="JUO53" s="10"/>
      <c r="JUP53" s="10"/>
      <c r="JUQ53" s="10"/>
      <c r="JUR53" s="10"/>
      <c r="JUS53" s="10"/>
      <c r="JUT53" s="10"/>
      <c r="JUU53" s="10"/>
      <c r="JUV53" s="10"/>
      <c r="JUW53" s="10"/>
      <c r="JUX53" s="10"/>
      <c r="JUY53" s="10"/>
      <c r="JUZ53" s="10"/>
      <c r="JVA53" s="10"/>
      <c r="JVB53" s="10"/>
      <c r="JVC53" s="10"/>
      <c r="JVD53" s="10"/>
      <c r="JVE53" s="10"/>
      <c r="JVF53" s="10"/>
      <c r="JVG53" s="10"/>
      <c r="JVH53" s="10"/>
      <c r="JVI53" s="10"/>
      <c r="JVJ53" s="10"/>
      <c r="JVK53" s="10"/>
      <c r="JVL53" s="10"/>
      <c r="JVM53" s="10"/>
      <c r="JVN53" s="10"/>
      <c r="JVO53" s="10"/>
      <c r="JVP53" s="10"/>
      <c r="JVQ53" s="10"/>
      <c r="JVR53" s="10"/>
      <c r="JVS53" s="10"/>
      <c r="JVT53" s="10"/>
      <c r="JVU53" s="10"/>
      <c r="JVV53" s="10"/>
      <c r="JVW53" s="10"/>
      <c r="JVX53" s="10"/>
      <c r="JVY53" s="10"/>
      <c r="JVZ53" s="10"/>
      <c r="JWA53" s="10"/>
      <c r="JWB53" s="10"/>
      <c r="JWC53" s="10"/>
      <c r="JWD53" s="10"/>
      <c r="JWE53" s="10"/>
      <c r="JWF53" s="10"/>
      <c r="JWG53" s="10"/>
      <c r="JWH53" s="10"/>
      <c r="JWI53" s="10"/>
      <c r="JWJ53" s="10"/>
      <c r="JWK53" s="10"/>
      <c r="JWL53" s="10"/>
      <c r="JWM53" s="10"/>
      <c r="JWN53" s="10"/>
      <c r="JWO53" s="10"/>
      <c r="JWP53" s="10"/>
      <c r="JWQ53" s="10"/>
      <c r="JWR53" s="10"/>
      <c r="JWS53" s="10"/>
      <c r="JWT53" s="10"/>
      <c r="JWU53" s="10"/>
      <c r="JWV53" s="10"/>
      <c r="JWW53" s="10"/>
      <c r="JWX53" s="10"/>
      <c r="JWY53" s="10"/>
      <c r="JWZ53" s="10"/>
      <c r="JXA53" s="10"/>
      <c r="JXB53" s="10"/>
      <c r="JXC53" s="10"/>
      <c r="JXD53" s="10"/>
      <c r="JXE53" s="10"/>
      <c r="JXF53" s="10"/>
      <c r="JXG53" s="10"/>
      <c r="JXH53" s="10"/>
      <c r="JXI53" s="10"/>
      <c r="JXJ53" s="10"/>
      <c r="JXK53" s="10"/>
      <c r="JXL53" s="10"/>
      <c r="JXM53" s="10"/>
      <c r="JXN53" s="10"/>
      <c r="JXO53" s="10"/>
      <c r="JXP53" s="10"/>
      <c r="JXQ53" s="10"/>
      <c r="JXR53" s="10"/>
      <c r="JXS53" s="10"/>
      <c r="JXT53" s="10"/>
      <c r="JXU53" s="10"/>
      <c r="JXV53" s="10"/>
      <c r="JXW53" s="10"/>
      <c r="JXX53" s="10"/>
      <c r="JXY53" s="10"/>
      <c r="JXZ53" s="10"/>
      <c r="JYA53" s="10"/>
      <c r="JYB53" s="10"/>
      <c r="JYC53" s="10"/>
      <c r="JYD53" s="10"/>
      <c r="JYE53" s="10"/>
      <c r="JYF53" s="10"/>
      <c r="JYG53" s="10"/>
      <c r="JYH53" s="10"/>
      <c r="JYI53" s="10"/>
      <c r="JYJ53" s="10"/>
      <c r="JYK53" s="10"/>
      <c r="JYL53" s="10"/>
      <c r="JYM53" s="10"/>
      <c r="JYN53" s="10"/>
      <c r="JYO53" s="10"/>
      <c r="JYP53" s="10"/>
      <c r="JYQ53" s="10"/>
      <c r="JYR53" s="10"/>
      <c r="JYS53" s="10"/>
      <c r="JYT53" s="10"/>
      <c r="JYU53" s="10"/>
      <c r="JYV53" s="10"/>
      <c r="JYW53" s="10"/>
      <c r="JYX53" s="10"/>
      <c r="JYY53" s="10"/>
      <c r="JYZ53" s="10"/>
      <c r="JZA53" s="10"/>
      <c r="JZB53" s="10"/>
      <c r="JZC53" s="10"/>
      <c r="JZD53" s="10"/>
      <c r="JZE53" s="10"/>
      <c r="JZF53" s="10"/>
      <c r="JZG53" s="10"/>
      <c r="JZH53" s="10"/>
      <c r="JZI53" s="10"/>
      <c r="JZJ53" s="10"/>
      <c r="JZK53" s="10"/>
      <c r="JZL53" s="10"/>
      <c r="JZM53" s="10"/>
      <c r="JZN53" s="10"/>
      <c r="JZO53" s="10"/>
      <c r="JZP53" s="10"/>
      <c r="JZQ53" s="10"/>
      <c r="JZR53" s="10"/>
      <c r="JZS53" s="10"/>
      <c r="JZT53" s="10"/>
      <c r="JZU53" s="10"/>
      <c r="JZV53" s="10"/>
      <c r="JZW53" s="10"/>
      <c r="JZX53" s="10"/>
      <c r="JZY53" s="10"/>
      <c r="JZZ53" s="10"/>
      <c r="KAA53" s="10"/>
      <c r="KAB53" s="10"/>
      <c r="KAC53" s="10"/>
      <c r="KAD53" s="10"/>
      <c r="KAE53" s="10"/>
      <c r="KAF53" s="10"/>
      <c r="KAG53" s="10"/>
      <c r="KAH53" s="10"/>
      <c r="KAI53" s="10"/>
      <c r="KAJ53" s="10"/>
      <c r="KAK53" s="10"/>
      <c r="KAL53" s="10"/>
      <c r="KAM53" s="10"/>
      <c r="KAN53" s="10"/>
      <c r="KAO53" s="10"/>
      <c r="KAP53" s="10"/>
      <c r="KAQ53" s="10"/>
      <c r="KAR53" s="10"/>
      <c r="KAS53" s="10"/>
      <c r="KAT53" s="10"/>
      <c r="KAU53" s="10"/>
      <c r="KAV53" s="10"/>
      <c r="KAW53" s="10"/>
      <c r="KAX53" s="10"/>
      <c r="KAY53" s="10"/>
      <c r="KAZ53" s="10"/>
      <c r="KBA53" s="10"/>
      <c r="KBB53" s="10"/>
      <c r="KBC53" s="10"/>
      <c r="KBD53" s="10"/>
      <c r="KBE53" s="10"/>
      <c r="KBF53" s="10"/>
      <c r="KBG53" s="10"/>
      <c r="KBH53" s="10"/>
      <c r="KBI53" s="10"/>
      <c r="KBJ53" s="10"/>
      <c r="KBK53" s="10"/>
      <c r="KBL53" s="10"/>
      <c r="KBM53" s="10"/>
      <c r="KBN53" s="10"/>
      <c r="KBO53" s="10"/>
      <c r="KBP53" s="10"/>
      <c r="KBQ53" s="10"/>
      <c r="KBR53" s="10"/>
      <c r="KBS53" s="10"/>
      <c r="KBT53" s="10"/>
      <c r="KBU53" s="10"/>
      <c r="KBV53" s="10"/>
      <c r="KBW53" s="10"/>
      <c r="KBX53" s="10"/>
      <c r="KBY53" s="10"/>
      <c r="KBZ53" s="10"/>
      <c r="KCA53" s="10"/>
      <c r="KCB53" s="10"/>
      <c r="KCC53" s="10"/>
      <c r="KCD53" s="10"/>
      <c r="KCE53" s="10"/>
      <c r="KCF53" s="10"/>
      <c r="KCG53" s="10"/>
      <c r="KCH53" s="10"/>
      <c r="KCI53" s="10"/>
      <c r="KCJ53" s="10"/>
      <c r="KCK53" s="10"/>
      <c r="KCL53" s="10"/>
      <c r="KCM53" s="10"/>
      <c r="KCN53" s="10"/>
      <c r="KCO53" s="10"/>
      <c r="KCP53" s="10"/>
      <c r="KCQ53" s="10"/>
      <c r="KCR53" s="10"/>
      <c r="KCS53" s="10"/>
      <c r="KCT53" s="10"/>
      <c r="KCU53" s="10"/>
      <c r="KCV53" s="10"/>
      <c r="KCW53" s="10"/>
      <c r="KCX53" s="10"/>
      <c r="KCY53" s="10"/>
      <c r="KCZ53" s="10"/>
      <c r="KDA53" s="10"/>
      <c r="KDB53" s="10"/>
      <c r="KDC53" s="10"/>
      <c r="KDD53" s="10"/>
      <c r="KDE53" s="10"/>
      <c r="KDF53" s="10"/>
      <c r="KDG53" s="10"/>
      <c r="KDH53" s="10"/>
      <c r="KDI53" s="10"/>
      <c r="KDJ53" s="10"/>
      <c r="KDK53" s="10"/>
      <c r="KDL53" s="10"/>
      <c r="KDM53" s="10"/>
      <c r="KDN53" s="10"/>
      <c r="KDO53" s="10"/>
      <c r="KDP53" s="10"/>
      <c r="KDQ53" s="10"/>
      <c r="KDR53" s="10"/>
      <c r="KDS53" s="10"/>
      <c r="KDT53" s="10"/>
      <c r="KDU53" s="10"/>
      <c r="KDV53" s="10"/>
      <c r="KDW53" s="10"/>
      <c r="KDX53" s="10"/>
      <c r="KDY53" s="10"/>
      <c r="KDZ53" s="10"/>
      <c r="KEA53" s="10"/>
      <c r="KEB53" s="10"/>
      <c r="KEC53" s="10"/>
      <c r="KED53" s="10"/>
      <c r="KEE53" s="10"/>
      <c r="KEF53" s="10"/>
      <c r="KEG53" s="10"/>
      <c r="KEH53" s="10"/>
      <c r="KEI53" s="10"/>
      <c r="KEJ53" s="10"/>
      <c r="KEK53" s="10"/>
      <c r="KEL53" s="10"/>
      <c r="KEM53" s="10"/>
      <c r="KEN53" s="10"/>
      <c r="KEO53" s="10"/>
      <c r="KEP53" s="10"/>
      <c r="KEQ53" s="10"/>
      <c r="KER53" s="10"/>
      <c r="KES53" s="10"/>
      <c r="KET53" s="10"/>
      <c r="KEU53" s="10"/>
      <c r="KEV53" s="10"/>
      <c r="KEW53" s="10"/>
      <c r="KEX53" s="10"/>
      <c r="KEY53" s="10"/>
      <c r="KEZ53" s="10"/>
      <c r="KFA53" s="10"/>
      <c r="KFB53" s="10"/>
      <c r="KFC53" s="10"/>
      <c r="KFD53" s="10"/>
      <c r="KFE53" s="10"/>
      <c r="KFF53" s="10"/>
      <c r="KFG53" s="10"/>
      <c r="KFH53" s="10"/>
      <c r="KFI53" s="10"/>
      <c r="KFJ53" s="10"/>
      <c r="KFK53" s="10"/>
      <c r="KFL53" s="10"/>
      <c r="KFM53" s="10"/>
      <c r="KFN53" s="10"/>
      <c r="KFO53" s="10"/>
      <c r="KFP53" s="10"/>
      <c r="KFQ53" s="10"/>
      <c r="KFR53" s="10"/>
      <c r="KFS53" s="10"/>
      <c r="KFT53" s="10"/>
      <c r="KFU53" s="10"/>
      <c r="KFV53" s="10"/>
      <c r="KFW53" s="10"/>
      <c r="KFX53" s="10"/>
      <c r="KFY53" s="10"/>
      <c r="KFZ53" s="10"/>
      <c r="KGA53" s="10"/>
      <c r="KGB53" s="10"/>
      <c r="KGC53" s="10"/>
      <c r="KGD53" s="10"/>
      <c r="KGE53" s="10"/>
      <c r="KGF53" s="10"/>
      <c r="KGG53" s="10"/>
      <c r="KGH53" s="10"/>
      <c r="KGI53" s="10"/>
      <c r="KGJ53" s="10"/>
      <c r="KGK53" s="10"/>
      <c r="KGL53" s="10"/>
      <c r="KGM53" s="10"/>
      <c r="KGN53" s="10"/>
      <c r="KGO53" s="10"/>
      <c r="KGP53" s="10"/>
      <c r="KGQ53" s="10"/>
      <c r="KGR53" s="10"/>
      <c r="KGS53" s="10"/>
      <c r="KGT53" s="10"/>
      <c r="KGU53" s="10"/>
      <c r="KGV53" s="10"/>
      <c r="KGW53" s="10"/>
      <c r="KGX53" s="10"/>
      <c r="KGY53" s="10"/>
      <c r="KGZ53" s="10"/>
      <c r="KHA53" s="10"/>
      <c r="KHB53" s="10"/>
      <c r="KHC53" s="10"/>
      <c r="KHD53" s="10"/>
      <c r="KHE53" s="10"/>
      <c r="KHF53" s="10"/>
      <c r="KHG53" s="10"/>
      <c r="KHH53" s="10"/>
      <c r="KHI53" s="10"/>
      <c r="KHJ53" s="10"/>
      <c r="KHK53" s="10"/>
      <c r="KHL53" s="10"/>
      <c r="KHM53" s="10"/>
      <c r="KHN53" s="10"/>
      <c r="KHO53" s="10"/>
      <c r="KHP53" s="10"/>
      <c r="KHQ53" s="10"/>
      <c r="KHR53" s="10"/>
      <c r="KHS53" s="10"/>
      <c r="KHT53" s="10"/>
      <c r="KHU53" s="10"/>
      <c r="KHV53" s="10"/>
      <c r="KHW53" s="10"/>
      <c r="KHX53" s="10"/>
      <c r="KHY53" s="10"/>
      <c r="KHZ53" s="10"/>
      <c r="KIA53" s="10"/>
      <c r="KIB53" s="10"/>
      <c r="KIC53" s="10"/>
      <c r="KID53" s="10"/>
      <c r="KIE53" s="10"/>
      <c r="KIF53" s="10"/>
      <c r="KIG53" s="10"/>
      <c r="KIH53" s="10"/>
      <c r="KII53" s="10"/>
      <c r="KIJ53" s="10"/>
      <c r="KIK53" s="10"/>
      <c r="KIL53" s="10"/>
      <c r="KIM53" s="10"/>
      <c r="KIN53" s="10"/>
      <c r="KIO53" s="10"/>
      <c r="KIP53" s="10"/>
      <c r="KIQ53" s="10"/>
      <c r="KIR53" s="10"/>
      <c r="KIS53" s="10"/>
      <c r="KIT53" s="10"/>
      <c r="KIU53" s="10"/>
      <c r="KIV53" s="10"/>
      <c r="KIW53" s="10"/>
      <c r="KIX53" s="10"/>
      <c r="KIY53" s="10"/>
      <c r="KIZ53" s="10"/>
      <c r="KJA53" s="10"/>
      <c r="KJB53" s="10"/>
      <c r="KJC53" s="10"/>
      <c r="KJD53" s="10"/>
      <c r="KJE53" s="10"/>
      <c r="KJF53" s="10"/>
      <c r="KJG53" s="10"/>
      <c r="KJH53" s="10"/>
      <c r="KJI53" s="10"/>
      <c r="KJJ53" s="10"/>
      <c r="KJK53" s="10"/>
      <c r="KJL53" s="10"/>
      <c r="KJM53" s="10"/>
      <c r="KJN53" s="10"/>
      <c r="KJO53" s="10"/>
      <c r="KJP53" s="10"/>
      <c r="KJQ53" s="10"/>
      <c r="KJR53" s="10"/>
      <c r="KJS53" s="10"/>
      <c r="KJT53" s="10"/>
      <c r="KJU53" s="10"/>
      <c r="KJV53" s="10"/>
      <c r="KJW53" s="10"/>
      <c r="KJX53" s="10"/>
      <c r="KJY53" s="10"/>
      <c r="KJZ53" s="10"/>
      <c r="KKA53" s="10"/>
      <c r="KKB53" s="10"/>
      <c r="KKC53" s="10"/>
      <c r="KKD53" s="10"/>
      <c r="KKE53" s="10"/>
      <c r="KKF53" s="10"/>
      <c r="KKG53" s="10"/>
      <c r="KKH53" s="10"/>
      <c r="KKI53" s="10"/>
      <c r="KKJ53" s="10"/>
      <c r="KKK53" s="10"/>
      <c r="KKL53" s="10"/>
      <c r="KKM53" s="10"/>
      <c r="KKN53" s="10"/>
      <c r="KKO53" s="10"/>
      <c r="KKP53" s="10"/>
      <c r="KKQ53" s="10"/>
      <c r="KKR53" s="10"/>
      <c r="KKS53" s="10"/>
      <c r="KKT53" s="10"/>
      <c r="KKU53" s="10"/>
      <c r="KKV53" s="10"/>
      <c r="KKW53" s="10"/>
      <c r="KKX53" s="10"/>
      <c r="KKY53" s="10"/>
      <c r="KKZ53" s="10"/>
      <c r="KLA53" s="10"/>
      <c r="KLB53" s="10"/>
      <c r="KLC53" s="10"/>
      <c r="KLD53" s="10"/>
      <c r="KLE53" s="10"/>
      <c r="KLF53" s="10"/>
      <c r="KLG53" s="10"/>
      <c r="KLH53" s="10"/>
      <c r="KLI53" s="10"/>
      <c r="KLJ53" s="10"/>
      <c r="KLK53" s="10"/>
      <c r="KLL53" s="10"/>
      <c r="KLM53" s="10"/>
      <c r="KLN53" s="10"/>
      <c r="KLO53" s="10"/>
      <c r="KLP53" s="10"/>
      <c r="KLQ53" s="10"/>
      <c r="KLR53" s="10"/>
      <c r="KLS53" s="10"/>
      <c r="KLT53" s="10"/>
      <c r="KLU53" s="10"/>
      <c r="KLV53" s="10"/>
      <c r="KLW53" s="10"/>
      <c r="KLX53" s="10"/>
      <c r="KLY53" s="10"/>
      <c r="KLZ53" s="10"/>
      <c r="KMA53" s="10"/>
      <c r="KMB53" s="10"/>
      <c r="KMC53" s="10"/>
      <c r="KMD53" s="10"/>
      <c r="KME53" s="10"/>
      <c r="KMF53" s="10"/>
      <c r="KMG53" s="10"/>
      <c r="KMH53" s="10"/>
      <c r="KMI53" s="10"/>
      <c r="KMJ53" s="10"/>
      <c r="KMK53" s="10"/>
      <c r="KML53" s="10"/>
      <c r="KMM53" s="10"/>
      <c r="KMN53" s="10"/>
      <c r="KMO53" s="10"/>
      <c r="KMP53" s="10"/>
      <c r="KMQ53" s="10"/>
      <c r="KMR53" s="10"/>
      <c r="KMS53" s="10"/>
      <c r="KMT53" s="10"/>
      <c r="KMU53" s="10"/>
      <c r="KMV53" s="10"/>
      <c r="KMW53" s="10"/>
      <c r="KMX53" s="10"/>
      <c r="KMY53" s="10"/>
      <c r="KMZ53" s="10"/>
      <c r="KNA53" s="10"/>
      <c r="KNB53" s="10"/>
      <c r="KNC53" s="10"/>
      <c r="KND53" s="10"/>
      <c r="KNE53" s="10"/>
      <c r="KNF53" s="10"/>
      <c r="KNG53" s="10"/>
      <c r="KNH53" s="10"/>
      <c r="KNI53" s="10"/>
      <c r="KNJ53" s="10"/>
      <c r="KNK53" s="10"/>
      <c r="KNL53" s="10"/>
      <c r="KNM53" s="10"/>
      <c r="KNN53" s="10"/>
      <c r="KNO53" s="10"/>
      <c r="KNP53" s="10"/>
      <c r="KNQ53" s="10"/>
      <c r="KNR53" s="10"/>
      <c r="KNS53" s="10"/>
      <c r="KNT53" s="10"/>
      <c r="KNU53" s="10"/>
      <c r="KNV53" s="10"/>
      <c r="KNW53" s="10"/>
      <c r="KNX53" s="10"/>
      <c r="KNY53" s="10"/>
      <c r="KNZ53" s="10"/>
      <c r="KOA53" s="10"/>
      <c r="KOB53" s="10"/>
      <c r="KOC53" s="10"/>
      <c r="KOD53" s="10"/>
      <c r="KOE53" s="10"/>
      <c r="KOF53" s="10"/>
      <c r="KOG53" s="10"/>
      <c r="KOH53" s="10"/>
      <c r="KOI53" s="10"/>
      <c r="KOJ53" s="10"/>
      <c r="KOK53" s="10"/>
      <c r="KOL53" s="10"/>
      <c r="KOM53" s="10"/>
      <c r="KON53" s="10"/>
      <c r="KOO53" s="10"/>
      <c r="KOP53" s="10"/>
      <c r="KOQ53" s="10"/>
      <c r="KOR53" s="10"/>
      <c r="KOS53" s="10"/>
      <c r="KOT53" s="10"/>
      <c r="KOU53" s="10"/>
      <c r="KOV53" s="10"/>
      <c r="KOW53" s="10"/>
      <c r="KOX53" s="10"/>
      <c r="KOY53" s="10"/>
      <c r="KOZ53" s="10"/>
      <c r="KPA53" s="10"/>
      <c r="KPB53" s="10"/>
      <c r="KPC53" s="10"/>
      <c r="KPD53" s="10"/>
      <c r="KPE53" s="10"/>
      <c r="KPF53" s="10"/>
      <c r="KPG53" s="10"/>
      <c r="KPH53" s="10"/>
      <c r="KPI53" s="10"/>
      <c r="KPJ53" s="10"/>
      <c r="KPK53" s="10"/>
      <c r="KPL53" s="10"/>
      <c r="KPM53" s="10"/>
      <c r="KPN53" s="10"/>
      <c r="KPO53" s="10"/>
      <c r="KPP53" s="10"/>
      <c r="KPQ53" s="10"/>
      <c r="KPR53" s="10"/>
      <c r="KPS53" s="10"/>
      <c r="KPT53" s="10"/>
      <c r="KPU53" s="10"/>
      <c r="KPV53" s="10"/>
      <c r="KPW53" s="10"/>
      <c r="KPX53" s="10"/>
      <c r="KPY53" s="10"/>
      <c r="KPZ53" s="10"/>
      <c r="KQA53" s="10"/>
      <c r="KQB53" s="10"/>
      <c r="KQC53" s="10"/>
      <c r="KQD53" s="10"/>
      <c r="KQE53" s="10"/>
      <c r="KQF53" s="10"/>
      <c r="KQG53" s="10"/>
      <c r="KQH53" s="10"/>
      <c r="KQI53" s="10"/>
      <c r="KQJ53" s="10"/>
      <c r="KQK53" s="10"/>
      <c r="KQL53" s="10"/>
      <c r="KQM53" s="10"/>
      <c r="KQN53" s="10"/>
      <c r="KQO53" s="10"/>
      <c r="KQP53" s="10"/>
      <c r="KQQ53" s="10"/>
      <c r="KQR53" s="10"/>
      <c r="KQS53" s="10"/>
      <c r="KQT53" s="10"/>
      <c r="KQU53" s="10"/>
      <c r="KQV53" s="10"/>
      <c r="KQW53" s="10"/>
      <c r="KQX53" s="10"/>
      <c r="KQY53" s="10"/>
      <c r="KQZ53" s="10"/>
      <c r="KRA53" s="10"/>
      <c r="KRB53" s="10"/>
      <c r="KRC53" s="10"/>
      <c r="KRD53" s="10"/>
      <c r="KRE53" s="10"/>
      <c r="KRF53" s="10"/>
      <c r="KRG53" s="10"/>
      <c r="KRH53" s="10"/>
      <c r="KRI53" s="10"/>
      <c r="KRJ53" s="10"/>
      <c r="KRK53" s="10"/>
      <c r="KRL53" s="10"/>
      <c r="KRM53" s="10"/>
      <c r="KRN53" s="10"/>
      <c r="KRO53" s="10"/>
      <c r="KRP53" s="10"/>
      <c r="KRQ53" s="10"/>
      <c r="KRR53" s="10"/>
      <c r="KRS53" s="10"/>
      <c r="KRT53" s="10"/>
      <c r="KRU53" s="10"/>
      <c r="KRV53" s="10"/>
      <c r="KRW53" s="10"/>
      <c r="KRX53" s="10"/>
      <c r="KRY53" s="10"/>
      <c r="KRZ53" s="10"/>
      <c r="KSA53" s="10"/>
      <c r="KSB53" s="10"/>
      <c r="KSC53" s="10"/>
      <c r="KSD53" s="10"/>
      <c r="KSE53" s="10"/>
      <c r="KSF53" s="10"/>
      <c r="KSG53" s="10"/>
      <c r="KSH53" s="10"/>
      <c r="KSI53" s="10"/>
      <c r="KSJ53" s="10"/>
      <c r="KSK53" s="10"/>
      <c r="KSL53" s="10"/>
      <c r="KSM53" s="10"/>
      <c r="KSN53" s="10"/>
      <c r="KSO53" s="10"/>
      <c r="KSP53" s="10"/>
      <c r="KSQ53" s="10"/>
      <c r="KSR53" s="10"/>
      <c r="KSS53" s="10"/>
      <c r="KST53" s="10"/>
      <c r="KSU53" s="10"/>
      <c r="KSV53" s="10"/>
      <c r="KSW53" s="10"/>
      <c r="KSX53" s="10"/>
      <c r="KSY53" s="10"/>
      <c r="KSZ53" s="10"/>
      <c r="KTA53" s="10"/>
      <c r="KTB53" s="10"/>
      <c r="KTC53" s="10"/>
      <c r="KTD53" s="10"/>
      <c r="KTE53" s="10"/>
      <c r="KTF53" s="10"/>
      <c r="KTG53" s="10"/>
      <c r="KTH53" s="10"/>
      <c r="KTI53" s="10"/>
      <c r="KTJ53" s="10"/>
      <c r="KTK53" s="10"/>
      <c r="KTL53" s="10"/>
      <c r="KTM53" s="10"/>
      <c r="KTN53" s="10"/>
      <c r="KTO53" s="10"/>
      <c r="KTP53" s="10"/>
      <c r="KTQ53" s="10"/>
      <c r="KTR53" s="10"/>
      <c r="KTS53" s="10"/>
      <c r="KTT53" s="10"/>
      <c r="KTU53" s="10"/>
      <c r="KTV53" s="10"/>
      <c r="KTW53" s="10"/>
      <c r="KTX53" s="10"/>
      <c r="KTY53" s="10"/>
      <c r="KTZ53" s="10"/>
      <c r="KUA53" s="10"/>
      <c r="KUB53" s="10"/>
      <c r="KUC53" s="10"/>
      <c r="KUD53" s="10"/>
      <c r="KUE53" s="10"/>
      <c r="KUF53" s="10"/>
      <c r="KUG53" s="10"/>
      <c r="KUH53" s="10"/>
      <c r="KUI53" s="10"/>
      <c r="KUJ53" s="10"/>
      <c r="KUK53" s="10"/>
      <c r="KUL53" s="10"/>
      <c r="KUM53" s="10"/>
      <c r="KUN53" s="10"/>
      <c r="KUO53" s="10"/>
      <c r="KUP53" s="10"/>
      <c r="KUQ53" s="10"/>
      <c r="KUR53" s="10"/>
      <c r="KUS53" s="10"/>
      <c r="KUT53" s="10"/>
      <c r="KUU53" s="10"/>
      <c r="KUV53" s="10"/>
      <c r="KUW53" s="10"/>
      <c r="KUX53" s="10"/>
      <c r="KUY53" s="10"/>
      <c r="KUZ53" s="10"/>
      <c r="KVA53" s="10"/>
      <c r="KVB53" s="10"/>
      <c r="KVC53" s="10"/>
      <c r="KVD53" s="10"/>
      <c r="KVE53" s="10"/>
      <c r="KVF53" s="10"/>
      <c r="KVG53" s="10"/>
      <c r="KVH53" s="10"/>
      <c r="KVI53" s="10"/>
      <c r="KVJ53" s="10"/>
      <c r="KVK53" s="10"/>
      <c r="KVL53" s="10"/>
      <c r="KVM53" s="10"/>
      <c r="KVN53" s="10"/>
      <c r="KVO53" s="10"/>
      <c r="KVP53" s="10"/>
      <c r="KVQ53" s="10"/>
      <c r="KVR53" s="10"/>
      <c r="KVS53" s="10"/>
      <c r="KVT53" s="10"/>
      <c r="KVU53" s="10"/>
      <c r="KVV53" s="10"/>
      <c r="KVW53" s="10"/>
      <c r="KVX53" s="10"/>
      <c r="KVY53" s="10"/>
      <c r="KVZ53" s="10"/>
      <c r="KWA53" s="10"/>
      <c r="KWB53" s="10"/>
      <c r="KWC53" s="10"/>
      <c r="KWD53" s="10"/>
      <c r="KWE53" s="10"/>
      <c r="KWF53" s="10"/>
      <c r="KWG53" s="10"/>
      <c r="KWH53" s="10"/>
      <c r="KWI53" s="10"/>
      <c r="KWJ53" s="10"/>
      <c r="KWK53" s="10"/>
      <c r="KWL53" s="10"/>
      <c r="KWM53" s="10"/>
      <c r="KWN53" s="10"/>
      <c r="KWO53" s="10"/>
      <c r="KWP53" s="10"/>
      <c r="KWQ53" s="10"/>
      <c r="KWR53" s="10"/>
      <c r="KWS53" s="10"/>
      <c r="KWT53" s="10"/>
      <c r="KWU53" s="10"/>
      <c r="KWV53" s="10"/>
      <c r="KWW53" s="10"/>
      <c r="KWX53" s="10"/>
      <c r="KWY53" s="10"/>
      <c r="KWZ53" s="10"/>
      <c r="KXA53" s="10"/>
      <c r="KXB53" s="10"/>
      <c r="KXC53" s="10"/>
      <c r="KXD53" s="10"/>
      <c r="KXE53" s="10"/>
      <c r="KXF53" s="10"/>
      <c r="KXG53" s="10"/>
      <c r="KXH53" s="10"/>
      <c r="KXI53" s="10"/>
      <c r="KXJ53" s="10"/>
      <c r="KXK53" s="10"/>
      <c r="KXL53" s="10"/>
      <c r="KXM53" s="10"/>
      <c r="KXN53" s="10"/>
      <c r="KXO53" s="10"/>
      <c r="KXP53" s="10"/>
      <c r="KXQ53" s="10"/>
      <c r="KXR53" s="10"/>
      <c r="KXS53" s="10"/>
      <c r="KXT53" s="10"/>
      <c r="KXU53" s="10"/>
      <c r="KXV53" s="10"/>
      <c r="KXW53" s="10"/>
      <c r="KXX53" s="10"/>
      <c r="KXY53" s="10"/>
      <c r="KXZ53" s="10"/>
      <c r="KYA53" s="10"/>
      <c r="KYB53" s="10"/>
      <c r="KYC53" s="10"/>
      <c r="KYD53" s="10"/>
      <c r="KYE53" s="10"/>
      <c r="KYF53" s="10"/>
      <c r="KYG53" s="10"/>
      <c r="KYH53" s="10"/>
      <c r="KYI53" s="10"/>
      <c r="KYJ53" s="10"/>
      <c r="KYK53" s="10"/>
      <c r="KYL53" s="10"/>
      <c r="KYM53" s="10"/>
      <c r="KYN53" s="10"/>
      <c r="KYO53" s="10"/>
      <c r="KYP53" s="10"/>
      <c r="KYQ53" s="10"/>
      <c r="KYR53" s="10"/>
      <c r="KYS53" s="10"/>
      <c r="KYT53" s="10"/>
      <c r="KYU53" s="10"/>
      <c r="KYV53" s="10"/>
      <c r="KYW53" s="10"/>
      <c r="KYX53" s="10"/>
      <c r="KYY53" s="10"/>
      <c r="KYZ53" s="10"/>
      <c r="KZA53" s="10"/>
      <c r="KZB53" s="10"/>
      <c r="KZC53" s="10"/>
      <c r="KZD53" s="10"/>
      <c r="KZE53" s="10"/>
      <c r="KZF53" s="10"/>
      <c r="KZG53" s="10"/>
      <c r="KZH53" s="10"/>
      <c r="KZI53" s="10"/>
      <c r="KZJ53" s="10"/>
      <c r="KZK53" s="10"/>
      <c r="KZL53" s="10"/>
      <c r="KZM53" s="10"/>
      <c r="KZN53" s="10"/>
      <c r="KZO53" s="10"/>
      <c r="KZP53" s="10"/>
      <c r="KZQ53" s="10"/>
      <c r="KZR53" s="10"/>
      <c r="KZS53" s="10"/>
      <c r="KZT53" s="10"/>
      <c r="KZU53" s="10"/>
      <c r="KZV53" s="10"/>
      <c r="KZW53" s="10"/>
      <c r="KZX53" s="10"/>
      <c r="KZY53" s="10"/>
      <c r="KZZ53" s="10"/>
      <c r="LAA53" s="10"/>
      <c r="LAB53" s="10"/>
      <c r="LAC53" s="10"/>
      <c r="LAD53" s="10"/>
      <c r="LAE53" s="10"/>
      <c r="LAF53" s="10"/>
      <c r="LAG53" s="10"/>
      <c r="LAH53" s="10"/>
      <c r="LAI53" s="10"/>
      <c r="LAJ53" s="10"/>
      <c r="LAK53" s="10"/>
      <c r="LAL53" s="10"/>
      <c r="LAM53" s="10"/>
      <c r="LAN53" s="10"/>
      <c r="LAO53" s="10"/>
      <c r="LAP53" s="10"/>
      <c r="LAQ53" s="10"/>
      <c r="LAR53" s="10"/>
      <c r="LAS53" s="10"/>
      <c r="LAT53" s="10"/>
      <c r="LAU53" s="10"/>
      <c r="LAV53" s="10"/>
      <c r="LAW53" s="10"/>
      <c r="LAX53" s="10"/>
      <c r="LAY53" s="10"/>
      <c r="LAZ53" s="10"/>
      <c r="LBA53" s="10"/>
      <c r="LBB53" s="10"/>
      <c r="LBC53" s="10"/>
      <c r="LBD53" s="10"/>
      <c r="LBE53" s="10"/>
      <c r="LBF53" s="10"/>
      <c r="LBG53" s="10"/>
      <c r="LBH53" s="10"/>
      <c r="LBI53" s="10"/>
      <c r="LBJ53" s="10"/>
      <c r="LBK53" s="10"/>
      <c r="LBL53" s="10"/>
      <c r="LBM53" s="10"/>
      <c r="LBN53" s="10"/>
      <c r="LBO53" s="10"/>
      <c r="LBP53" s="10"/>
      <c r="LBQ53" s="10"/>
      <c r="LBR53" s="10"/>
      <c r="LBS53" s="10"/>
      <c r="LBT53" s="10"/>
      <c r="LBU53" s="10"/>
      <c r="LBV53" s="10"/>
      <c r="LBW53" s="10"/>
      <c r="LBX53" s="10"/>
      <c r="LBY53" s="10"/>
      <c r="LBZ53" s="10"/>
      <c r="LCA53" s="10"/>
      <c r="LCB53" s="10"/>
      <c r="LCC53" s="10"/>
      <c r="LCD53" s="10"/>
      <c r="LCE53" s="10"/>
      <c r="LCF53" s="10"/>
      <c r="LCG53" s="10"/>
      <c r="LCH53" s="10"/>
      <c r="LCI53" s="10"/>
      <c r="LCJ53" s="10"/>
      <c r="LCK53" s="10"/>
      <c r="LCL53" s="10"/>
      <c r="LCM53" s="10"/>
      <c r="LCN53" s="10"/>
      <c r="LCO53" s="10"/>
      <c r="LCP53" s="10"/>
      <c r="LCQ53" s="10"/>
      <c r="LCR53" s="10"/>
      <c r="LCS53" s="10"/>
      <c r="LCT53" s="10"/>
      <c r="LCU53" s="10"/>
      <c r="LCV53" s="10"/>
      <c r="LCW53" s="10"/>
      <c r="LCX53" s="10"/>
      <c r="LCY53" s="10"/>
      <c r="LCZ53" s="10"/>
      <c r="LDA53" s="10"/>
      <c r="LDB53" s="10"/>
      <c r="LDC53" s="10"/>
      <c r="LDD53" s="10"/>
      <c r="LDE53" s="10"/>
      <c r="LDF53" s="10"/>
      <c r="LDG53" s="10"/>
      <c r="LDH53" s="10"/>
      <c r="LDI53" s="10"/>
      <c r="LDJ53" s="10"/>
      <c r="LDK53" s="10"/>
      <c r="LDL53" s="10"/>
      <c r="LDM53" s="10"/>
      <c r="LDN53" s="10"/>
      <c r="LDO53" s="10"/>
      <c r="LDP53" s="10"/>
      <c r="LDQ53" s="10"/>
      <c r="LDR53" s="10"/>
      <c r="LDS53" s="10"/>
      <c r="LDT53" s="10"/>
      <c r="LDU53" s="10"/>
      <c r="LDV53" s="10"/>
      <c r="LDW53" s="10"/>
      <c r="LDX53" s="10"/>
      <c r="LDY53" s="10"/>
      <c r="LDZ53" s="10"/>
      <c r="LEA53" s="10"/>
      <c r="LEB53" s="10"/>
      <c r="LEC53" s="10"/>
      <c r="LED53" s="10"/>
      <c r="LEE53" s="10"/>
      <c r="LEF53" s="10"/>
      <c r="LEG53" s="10"/>
      <c r="LEH53" s="10"/>
      <c r="LEI53" s="10"/>
      <c r="LEJ53" s="10"/>
      <c r="LEK53" s="10"/>
      <c r="LEL53" s="10"/>
      <c r="LEM53" s="10"/>
      <c r="LEN53" s="10"/>
      <c r="LEO53" s="10"/>
      <c r="LEP53" s="10"/>
      <c r="LEQ53" s="10"/>
      <c r="LER53" s="10"/>
      <c r="LES53" s="10"/>
      <c r="LET53" s="10"/>
      <c r="LEU53" s="10"/>
      <c r="LEV53" s="10"/>
      <c r="LEW53" s="10"/>
      <c r="LEX53" s="10"/>
      <c r="LEY53" s="10"/>
      <c r="LEZ53" s="10"/>
      <c r="LFA53" s="10"/>
      <c r="LFB53" s="10"/>
      <c r="LFC53" s="10"/>
      <c r="LFD53" s="10"/>
      <c r="LFE53" s="10"/>
      <c r="LFF53" s="10"/>
      <c r="LFG53" s="10"/>
      <c r="LFH53" s="10"/>
      <c r="LFI53" s="10"/>
      <c r="LFJ53" s="10"/>
      <c r="LFK53" s="10"/>
      <c r="LFL53" s="10"/>
      <c r="LFM53" s="10"/>
      <c r="LFN53" s="10"/>
      <c r="LFO53" s="10"/>
      <c r="LFP53" s="10"/>
      <c r="LFQ53" s="10"/>
      <c r="LFR53" s="10"/>
      <c r="LFS53" s="10"/>
      <c r="LFT53" s="10"/>
      <c r="LFU53" s="10"/>
      <c r="LFV53" s="10"/>
      <c r="LFW53" s="10"/>
      <c r="LFX53" s="10"/>
      <c r="LFY53" s="10"/>
      <c r="LFZ53" s="10"/>
      <c r="LGA53" s="10"/>
      <c r="LGB53" s="10"/>
      <c r="LGC53" s="10"/>
      <c r="LGD53" s="10"/>
      <c r="LGE53" s="10"/>
      <c r="LGF53" s="10"/>
      <c r="LGG53" s="10"/>
      <c r="LGH53" s="10"/>
      <c r="LGI53" s="10"/>
      <c r="LGJ53" s="10"/>
      <c r="LGK53" s="10"/>
      <c r="LGL53" s="10"/>
      <c r="LGM53" s="10"/>
      <c r="LGN53" s="10"/>
      <c r="LGO53" s="10"/>
      <c r="LGP53" s="10"/>
      <c r="LGQ53" s="10"/>
      <c r="LGR53" s="10"/>
      <c r="LGS53" s="10"/>
      <c r="LGT53" s="10"/>
      <c r="LGU53" s="10"/>
      <c r="LGV53" s="10"/>
      <c r="LGW53" s="10"/>
      <c r="LGX53" s="10"/>
      <c r="LGY53" s="10"/>
      <c r="LGZ53" s="10"/>
      <c r="LHA53" s="10"/>
      <c r="LHB53" s="10"/>
      <c r="LHC53" s="10"/>
      <c r="LHD53" s="10"/>
      <c r="LHE53" s="10"/>
      <c r="LHF53" s="10"/>
      <c r="LHG53" s="10"/>
      <c r="LHH53" s="10"/>
      <c r="LHI53" s="10"/>
      <c r="LHJ53" s="10"/>
      <c r="LHK53" s="10"/>
      <c r="LHL53" s="10"/>
      <c r="LHM53" s="10"/>
      <c r="LHN53" s="10"/>
      <c r="LHO53" s="10"/>
      <c r="LHP53" s="10"/>
      <c r="LHQ53" s="10"/>
      <c r="LHR53" s="10"/>
      <c r="LHS53" s="10"/>
      <c r="LHT53" s="10"/>
      <c r="LHU53" s="10"/>
      <c r="LHV53" s="10"/>
      <c r="LHW53" s="10"/>
      <c r="LHX53" s="10"/>
      <c r="LHY53" s="10"/>
      <c r="LHZ53" s="10"/>
      <c r="LIA53" s="10"/>
      <c r="LIB53" s="10"/>
      <c r="LIC53" s="10"/>
      <c r="LID53" s="10"/>
      <c r="LIE53" s="10"/>
      <c r="LIF53" s="10"/>
      <c r="LIG53" s="10"/>
      <c r="LIH53" s="10"/>
      <c r="LII53" s="10"/>
      <c r="LIJ53" s="10"/>
      <c r="LIK53" s="10"/>
      <c r="LIL53" s="10"/>
      <c r="LIM53" s="10"/>
      <c r="LIN53" s="10"/>
      <c r="LIO53" s="10"/>
      <c r="LIP53" s="10"/>
      <c r="LIQ53" s="10"/>
      <c r="LIR53" s="10"/>
      <c r="LIS53" s="10"/>
      <c r="LIT53" s="10"/>
      <c r="LIU53" s="10"/>
      <c r="LIV53" s="10"/>
      <c r="LIW53" s="10"/>
      <c r="LIX53" s="10"/>
      <c r="LIY53" s="10"/>
      <c r="LIZ53" s="10"/>
      <c r="LJA53" s="10"/>
      <c r="LJB53" s="10"/>
      <c r="LJC53" s="10"/>
      <c r="LJD53" s="10"/>
      <c r="LJE53" s="10"/>
      <c r="LJF53" s="10"/>
      <c r="LJG53" s="10"/>
      <c r="LJH53" s="10"/>
      <c r="LJI53" s="10"/>
      <c r="LJJ53" s="10"/>
      <c r="LJK53" s="10"/>
      <c r="LJL53" s="10"/>
      <c r="LJM53" s="10"/>
      <c r="LJN53" s="10"/>
      <c r="LJO53" s="10"/>
      <c r="LJP53" s="10"/>
      <c r="LJQ53" s="10"/>
      <c r="LJR53" s="10"/>
      <c r="LJS53" s="10"/>
      <c r="LJT53" s="10"/>
      <c r="LJU53" s="10"/>
      <c r="LJV53" s="10"/>
      <c r="LJW53" s="10"/>
      <c r="LJX53" s="10"/>
      <c r="LJY53" s="10"/>
      <c r="LJZ53" s="10"/>
      <c r="LKA53" s="10"/>
      <c r="LKB53" s="10"/>
      <c r="LKC53" s="10"/>
      <c r="LKD53" s="10"/>
      <c r="LKE53" s="10"/>
      <c r="LKF53" s="10"/>
      <c r="LKG53" s="10"/>
      <c r="LKH53" s="10"/>
      <c r="LKI53" s="10"/>
      <c r="LKJ53" s="10"/>
      <c r="LKK53" s="10"/>
      <c r="LKL53" s="10"/>
      <c r="LKM53" s="10"/>
      <c r="LKN53" s="10"/>
      <c r="LKO53" s="10"/>
      <c r="LKP53" s="10"/>
      <c r="LKQ53" s="10"/>
      <c r="LKR53" s="10"/>
      <c r="LKS53" s="10"/>
      <c r="LKT53" s="10"/>
      <c r="LKU53" s="10"/>
      <c r="LKV53" s="10"/>
      <c r="LKW53" s="10"/>
      <c r="LKX53" s="10"/>
      <c r="LKY53" s="10"/>
      <c r="LKZ53" s="10"/>
      <c r="LLA53" s="10"/>
      <c r="LLB53" s="10"/>
      <c r="LLC53" s="10"/>
      <c r="LLD53" s="10"/>
      <c r="LLE53" s="10"/>
      <c r="LLF53" s="10"/>
      <c r="LLG53" s="10"/>
      <c r="LLH53" s="10"/>
      <c r="LLI53" s="10"/>
      <c r="LLJ53" s="10"/>
      <c r="LLK53" s="10"/>
      <c r="LLL53" s="10"/>
      <c r="LLM53" s="10"/>
      <c r="LLN53" s="10"/>
      <c r="LLO53" s="10"/>
      <c r="LLP53" s="10"/>
      <c r="LLQ53" s="10"/>
      <c r="LLR53" s="10"/>
      <c r="LLS53" s="10"/>
      <c r="LLT53" s="10"/>
      <c r="LLU53" s="10"/>
      <c r="LLV53" s="10"/>
      <c r="LLW53" s="10"/>
      <c r="LLX53" s="10"/>
      <c r="LLY53" s="10"/>
      <c r="LLZ53" s="10"/>
      <c r="LMA53" s="10"/>
      <c r="LMB53" s="10"/>
      <c r="LMC53" s="10"/>
      <c r="LMD53" s="10"/>
      <c r="LME53" s="10"/>
      <c r="LMF53" s="10"/>
      <c r="LMG53" s="10"/>
      <c r="LMH53" s="10"/>
      <c r="LMI53" s="10"/>
      <c r="LMJ53" s="10"/>
      <c r="LMK53" s="10"/>
      <c r="LML53" s="10"/>
      <c r="LMM53" s="10"/>
      <c r="LMN53" s="10"/>
      <c r="LMO53" s="10"/>
      <c r="LMP53" s="10"/>
      <c r="LMQ53" s="10"/>
      <c r="LMR53" s="10"/>
      <c r="LMS53" s="10"/>
      <c r="LMT53" s="10"/>
      <c r="LMU53" s="10"/>
      <c r="LMV53" s="10"/>
      <c r="LMW53" s="10"/>
      <c r="LMX53" s="10"/>
      <c r="LMY53" s="10"/>
      <c r="LMZ53" s="10"/>
      <c r="LNA53" s="10"/>
      <c r="LNB53" s="10"/>
      <c r="LNC53" s="10"/>
      <c r="LND53" s="10"/>
      <c r="LNE53" s="10"/>
      <c r="LNF53" s="10"/>
      <c r="LNG53" s="10"/>
      <c r="LNH53" s="10"/>
      <c r="LNI53" s="10"/>
      <c r="LNJ53" s="10"/>
      <c r="LNK53" s="10"/>
      <c r="LNL53" s="10"/>
      <c r="LNM53" s="10"/>
      <c r="LNN53" s="10"/>
      <c r="LNO53" s="10"/>
      <c r="LNP53" s="10"/>
      <c r="LNQ53" s="10"/>
      <c r="LNR53" s="10"/>
      <c r="LNS53" s="10"/>
      <c r="LNT53" s="10"/>
      <c r="LNU53" s="10"/>
      <c r="LNV53" s="10"/>
      <c r="LNW53" s="10"/>
      <c r="LNX53" s="10"/>
      <c r="LNY53" s="10"/>
      <c r="LNZ53" s="10"/>
      <c r="LOA53" s="10"/>
      <c r="LOB53" s="10"/>
      <c r="LOC53" s="10"/>
      <c r="LOD53" s="10"/>
      <c r="LOE53" s="10"/>
      <c r="LOF53" s="10"/>
      <c r="LOG53" s="10"/>
      <c r="LOH53" s="10"/>
      <c r="LOI53" s="10"/>
      <c r="LOJ53" s="10"/>
      <c r="LOK53" s="10"/>
      <c r="LOL53" s="10"/>
      <c r="LOM53" s="10"/>
      <c r="LON53" s="10"/>
      <c r="LOO53" s="10"/>
      <c r="LOP53" s="10"/>
      <c r="LOQ53" s="10"/>
      <c r="LOR53" s="10"/>
      <c r="LOS53" s="10"/>
      <c r="LOT53" s="10"/>
      <c r="LOU53" s="10"/>
      <c r="LOV53" s="10"/>
      <c r="LOW53" s="10"/>
      <c r="LOX53" s="10"/>
      <c r="LOY53" s="10"/>
      <c r="LOZ53" s="10"/>
      <c r="LPA53" s="10"/>
      <c r="LPB53" s="10"/>
      <c r="LPC53" s="10"/>
      <c r="LPD53" s="10"/>
      <c r="LPE53" s="10"/>
      <c r="LPF53" s="10"/>
      <c r="LPG53" s="10"/>
      <c r="LPH53" s="10"/>
      <c r="LPI53" s="10"/>
      <c r="LPJ53" s="10"/>
      <c r="LPK53" s="10"/>
      <c r="LPL53" s="10"/>
      <c r="LPM53" s="10"/>
      <c r="LPN53" s="10"/>
      <c r="LPO53" s="10"/>
      <c r="LPP53" s="10"/>
      <c r="LPQ53" s="10"/>
      <c r="LPR53" s="10"/>
      <c r="LPS53" s="10"/>
      <c r="LPT53" s="10"/>
      <c r="LPU53" s="10"/>
      <c r="LPV53" s="10"/>
      <c r="LPW53" s="10"/>
      <c r="LPX53" s="10"/>
      <c r="LPY53" s="10"/>
      <c r="LPZ53" s="10"/>
      <c r="LQA53" s="10"/>
      <c r="LQB53" s="10"/>
      <c r="LQC53" s="10"/>
      <c r="LQD53" s="10"/>
      <c r="LQE53" s="10"/>
      <c r="LQF53" s="10"/>
      <c r="LQG53" s="10"/>
      <c r="LQH53" s="10"/>
      <c r="LQI53" s="10"/>
      <c r="LQJ53" s="10"/>
      <c r="LQK53" s="10"/>
      <c r="LQL53" s="10"/>
      <c r="LQM53" s="10"/>
      <c r="LQN53" s="10"/>
      <c r="LQO53" s="10"/>
      <c r="LQP53" s="10"/>
      <c r="LQQ53" s="10"/>
      <c r="LQR53" s="10"/>
      <c r="LQS53" s="10"/>
      <c r="LQT53" s="10"/>
      <c r="LQU53" s="10"/>
      <c r="LQV53" s="10"/>
      <c r="LQW53" s="10"/>
      <c r="LQX53" s="10"/>
      <c r="LQY53" s="10"/>
      <c r="LQZ53" s="10"/>
      <c r="LRA53" s="10"/>
      <c r="LRB53" s="10"/>
      <c r="LRC53" s="10"/>
      <c r="LRD53" s="10"/>
      <c r="LRE53" s="10"/>
      <c r="LRF53" s="10"/>
      <c r="LRG53" s="10"/>
      <c r="LRH53" s="10"/>
      <c r="LRI53" s="10"/>
      <c r="LRJ53" s="10"/>
      <c r="LRK53" s="10"/>
      <c r="LRL53" s="10"/>
      <c r="LRM53" s="10"/>
      <c r="LRN53" s="10"/>
      <c r="LRO53" s="10"/>
      <c r="LRP53" s="10"/>
      <c r="LRQ53" s="10"/>
      <c r="LRR53" s="10"/>
      <c r="LRS53" s="10"/>
      <c r="LRT53" s="10"/>
      <c r="LRU53" s="10"/>
      <c r="LRV53" s="10"/>
      <c r="LRW53" s="10"/>
      <c r="LRX53" s="10"/>
      <c r="LRY53" s="10"/>
      <c r="LRZ53" s="10"/>
      <c r="LSA53" s="10"/>
      <c r="LSB53" s="10"/>
      <c r="LSC53" s="10"/>
      <c r="LSD53" s="10"/>
      <c r="LSE53" s="10"/>
      <c r="LSF53" s="10"/>
      <c r="LSG53" s="10"/>
      <c r="LSH53" s="10"/>
      <c r="LSI53" s="10"/>
      <c r="LSJ53" s="10"/>
      <c r="LSK53" s="10"/>
      <c r="LSL53" s="10"/>
      <c r="LSM53" s="10"/>
      <c r="LSN53" s="10"/>
      <c r="LSO53" s="10"/>
      <c r="LSP53" s="10"/>
      <c r="LSQ53" s="10"/>
      <c r="LSR53" s="10"/>
      <c r="LSS53" s="10"/>
      <c r="LST53" s="10"/>
      <c r="LSU53" s="10"/>
      <c r="LSV53" s="10"/>
      <c r="LSW53" s="10"/>
      <c r="LSX53" s="10"/>
      <c r="LSY53" s="10"/>
      <c r="LSZ53" s="10"/>
      <c r="LTA53" s="10"/>
      <c r="LTB53" s="10"/>
      <c r="LTC53" s="10"/>
      <c r="LTD53" s="10"/>
      <c r="LTE53" s="10"/>
      <c r="LTF53" s="10"/>
      <c r="LTG53" s="10"/>
      <c r="LTH53" s="10"/>
      <c r="LTI53" s="10"/>
      <c r="LTJ53" s="10"/>
      <c r="LTK53" s="10"/>
      <c r="LTL53" s="10"/>
      <c r="LTM53" s="10"/>
      <c r="LTN53" s="10"/>
      <c r="LTO53" s="10"/>
      <c r="LTP53" s="10"/>
      <c r="LTQ53" s="10"/>
      <c r="LTR53" s="10"/>
      <c r="LTS53" s="10"/>
      <c r="LTT53" s="10"/>
      <c r="LTU53" s="10"/>
      <c r="LTV53" s="10"/>
      <c r="LTW53" s="10"/>
      <c r="LTX53" s="10"/>
      <c r="LTY53" s="10"/>
      <c r="LTZ53" s="10"/>
      <c r="LUA53" s="10"/>
      <c r="LUB53" s="10"/>
      <c r="LUC53" s="10"/>
      <c r="LUD53" s="10"/>
      <c r="LUE53" s="10"/>
      <c r="LUF53" s="10"/>
      <c r="LUG53" s="10"/>
      <c r="LUH53" s="10"/>
      <c r="LUI53" s="10"/>
      <c r="LUJ53" s="10"/>
      <c r="LUK53" s="10"/>
      <c r="LUL53" s="10"/>
      <c r="LUM53" s="10"/>
      <c r="LUN53" s="10"/>
      <c r="LUO53" s="10"/>
      <c r="LUP53" s="10"/>
      <c r="LUQ53" s="10"/>
      <c r="LUR53" s="10"/>
      <c r="LUS53" s="10"/>
      <c r="LUT53" s="10"/>
      <c r="LUU53" s="10"/>
      <c r="LUV53" s="10"/>
      <c r="LUW53" s="10"/>
      <c r="LUX53" s="10"/>
      <c r="LUY53" s="10"/>
      <c r="LUZ53" s="10"/>
      <c r="LVA53" s="10"/>
      <c r="LVB53" s="10"/>
      <c r="LVC53" s="10"/>
      <c r="LVD53" s="10"/>
      <c r="LVE53" s="10"/>
      <c r="LVF53" s="10"/>
      <c r="LVG53" s="10"/>
      <c r="LVH53" s="10"/>
      <c r="LVI53" s="10"/>
      <c r="LVJ53" s="10"/>
      <c r="LVK53" s="10"/>
      <c r="LVL53" s="10"/>
      <c r="LVM53" s="10"/>
      <c r="LVN53" s="10"/>
      <c r="LVO53" s="10"/>
      <c r="LVP53" s="10"/>
      <c r="LVQ53" s="10"/>
      <c r="LVR53" s="10"/>
      <c r="LVS53" s="10"/>
      <c r="LVT53" s="10"/>
      <c r="LVU53" s="10"/>
      <c r="LVV53" s="10"/>
      <c r="LVW53" s="10"/>
      <c r="LVX53" s="10"/>
      <c r="LVY53" s="10"/>
      <c r="LVZ53" s="10"/>
      <c r="LWA53" s="10"/>
      <c r="LWB53" s="10"/>
      <c r="LWC53" s="10"/>
      <c r="LWD53" s="10"/>
      <c r="LWE53" s="10"/>
      <c r="LWF53" s="10"/>
      <c r="LWG53" s="10"/>
      <c r="LWH53" s="10"/>
      <c r="LWI53" s="10"/>
      <c r="LWJ53" s="10"/>
      <c r="LWK53" s="10"/>
      <c r="LWL53" s="10"/>
      <c r="LWM53" s="10"/>
      <c r="LWN53" s="10"/>
      <c r="LWO53" s="10"/>
      <c r="LWP53" s="10"/>
      <c r="LWQ53" s="10"/>
      <c r="LWR53" s="10"/>
      <c r="LWS53" s="10"/>
      <c r="LWT53" s="10"/>
      <c r="LWU53" s="10"/>
      <c r="LWV53" s="10"/>
      <c r="LWW53" s="10"/>
      <c r="LWX53" s="10"/>
      <c r="LWY53" s="10"/>
      <c r="LWZ53" s="10"/>
      <c r="LXA53" s="10"/>
      <c r="LXB53" s="10"/>
      <c r="LXC53" s="10"/>
      <c r="LXD53" s="10"/>
      <c r="LXE53" s="10"/>
      <c r="LXF53" s="10"/>
      <c r="LXG53" s="10"/>
      <c r="LXH53" s="10"/>
      <c r="LXI53" s="10"/>
      <c r="LXJ53" s="10"/>
      <c r="LXK53" s="10"/>
      <c r="LXL53" s="10"/>
      <c r="LXM53" s="10"/>
      <c r="LXN53" s="10"/>
      <c r="LXO53" s="10"/>
      <c r="LXP53" s="10"/>
      <c r="LXQ53" s="10"/>
      <c r="LXR53" s="10"/>
      <c r="LXS53" s="10"/>
      <c r="LXT53" s="10"/>
      <c r="LXU53" s="10"/>
      <c r="LXV53" s="10"/>
      <c r="LXW53" s="10"/>
      <c r="LXX53" s="10"/>
      <c r="LXY53" s="10"/>
      <c r="LXZ53" s="10"/>
      <c r="LYA53" s="10"/>
      <c r="LYB53" s="10"/>
      <c r="LYC53" s="10"/>
      <c r="LYD53" s="10"/>
      <c r="LYE53" s="10"/>
      <c r="LYF53" s="10"/>
      <c r="LYG53" s="10"/>
      <c r="LYH53" s="10"/>
      <c r="LYI53" s="10"/>
      <c r="LYJ53" s="10"/>
      <c r="LYK53" s="10"/>
      <c r="LYL53" s="10"/>
      <c r="LYM53" s="10"/>
      <c r="LYN53" s="10"/>
      <c r="LYO53" s="10"/>
      <c r="LYP53" s="10"/>
      <c r="LYQ53" s="10"/>
      <c r="LYR53" s="10"/>
      <c r="LYS53" s="10"/>
      <c r="LYT53" s="10"/>
      <c r="LYU53" s="10"/>
      <c r="LYV53" s="10"/>
      <c r="LYW53" s="10"/>
      <c r="LYX53" s="10"/>
      <c r="LYY53" s="10"/>
      <c r="LYZ53" s="10"/>
      <c r="LZA53" s="10"/>
      <c r="LZB53" s="10"/>
      <c r="LZC53" s="10"/>
      <c r="LZD53" s="10"/>
      <c r="LZE53" s="10"/>
      <c r="LZF53" s="10"/>
      <c r="LZG53" s="10"/>
      <c r="LZH53" s="10"/>
      <c r="LZI53" s="10"/>
      <c r="LZJ53" s="10"/>
      <c r="LZK53" s="10"/>
      <c r="LZL53" s="10"/>
      <c r="LZM53" s="10"/>
      <c r="LZN53" s="10"/>
      <c r="LZO53" s="10"/>
      <c r="LZP53" s="10"/>
      <c r="LZQ53" s="10"/>
      <c r="LZR53" s="10"/>
      <c r="LZS53" s="10"/>
      <c r="LZT53" s="10"/>
      <c r="LZU53" s="10"/>
      <c r="LZV53" s="10"/>
      <c r="LZW53" s="10"/>
      <c r="LZX53" s="10"/>
      <c r="LZY53" s="10"/>
      <c r="LZZ53" s="10"/>
      <c r="MAA53" s="10"/>
      <c r="MAB53" s="10"/>
      <c r="MAC53" s="10"/>
      <c r="MAD53" s="10"/>
      <c r="MAE53" s="10"/>
      <c r="MAF53" s="10"/>
      <c r="MAG53" s="10"/>
      <c r="MAH53" s="10"/>
      <c r="MAI53" s="10"/>
      <c r="MAJ53" s="10"/>
      <c r="MAK53" s="10"/>
      <c r="MAL53" s="10"/>
      <c r="MAM53" s="10"/>
      <c r="MAN53" s="10"/>
      <c r="MAO53" s="10"/>
      <c r="MAP53" s="10"/>
      <c r="MAQ53" s="10"/>
      <c r="MAR53" s="10"/>
      <c r="MAS53" s="10"/>
      <c r="MAT53" s="10"/>
      <c r="MAU53" s="10"/>
      <c r="MAV53" s="10"/>
      <c r="MAW53" s="10"/>
      <c r="MAX53" s="10"/>
      <c r="MAY53" s="10"/>
      <c r="MAZ53" s="10"/>
      <c r="MBA53" s="10"/>
      <c r="MBB53" s="10"/>
      <c r="MBC53" s="10"/>
      <c r="MBD53" s="10"/>
      <c r="MBE53" s="10"/>
      <c r="MBF53" s="10"/>
      <c r="MBG53" s="10"/>
      <c r="MBH53" s="10"/>
      <c r="MBI53" s="10"/>
      <c r="MBJ53" s="10"/>
      <c r="MBK53" s="10"/>
      <c r="MBL53" s="10"/>
      <c r="MBM53" s="10"/>
      <c r="MBN53" s="10"/>
      <c r="MBO53" s="10"/>
      <c r="MBP53" s="10"/>
      <c r="MBQ53" s="10"/>
      <c r="MBR53" s="10"/>
      <c r="MBS53" s="10"/>
      <c r="MBT53" s="10"/>
      <c r="MBU53" s="10"/>
      <c r="MBV53" s="10"/>
      <c r="MBW53" s="10"/>
      <c r="MBX53" s="10"/>
      <c r="MBY53" s="10"/>
      <c r="MBZ53" s="10"/>
      <c r="MCA53" s="10"/>
      <c r="MCB53" s="10"/>
      <c r="MCC53" s="10"/>
      <c r="MCD53" s="10"/>
      <c r="MCE53" s="10"/>
      <c r="MCF53" s="10"/>
      <c r="MCG53" s="10"/>
      <c r="MCH53" s="10"/>
      <c r="MCI53" s="10"/>
      <c r="MCJ53" s="10"/>
      <c r="MCK53" s="10"/>
      <c r="MCL53" s="10"/>
      <c r="MCM53" s="10"/>
      <c r="MCN53" s="10"/>
      <c r="MCO53" s="10"/>
      <c r="MCP53" s="10"/>
      <c r="MCQ53" s="10"/>
      <c r="MCR53" s="10"/>
      <c r="MCS53" s="10"/>
      <c r="MCT53" s="10"/>
      <c r="MCU53" s="10"/>
      <c r="MCV53" s="10"/>
      <c r="MCW53" s="10"/>
      <c r="MCX53" s="10"/>
      <c r="MCY53" s="10"/>
      <c r="MCZ53" s="10"/>
      <c r="MDA53" s="10"/>
      <c r="MDB53" s="10"/>
      <c r="MDC53" s="10"/>
      <c r="MDD53" s="10"/>
      <c r="MDE53" s="10"/>
      <c r="MDF53" s="10"/>
      <c r="MDG53" s="10"/>
      <c r="MDH53" s="10"/>
      <c r="MDI53" s="10"/>
      <c r="MDJ53" s="10"/>
      <c r="MDK53" s="10"/>
      <c r="MDL53" s="10"/>
      <c r="MDM53" s="10"/>
      <c r="MDN53" s="10"/>
      <c r="MDO53" s="10"/>
      <c r="MDP53" s="10"/>
      <c r="MDQ53" s="10"/>
      <c r="MDR53" s="10"/>
      <c r="MDS53" s="10"/>
      <c r="MDT53" s="10"/>
      <c r="MDU53" s="10"/>
      <c r="MDV53" s="10"/>
      <c r="MDW53" s="10"/>
      <c r="MDX53" s="10"/>
      <c r="MDY53" s="10"/>
      <c r="MDZ53" s="10"/>
      <c r="MEA53" s="10"/>
      <c r="MEB53" s="10"/>
      <c r="MEC53" s="10"/>
      <c r="MED53" s="10"/>
      <c r="MEE53" s="10"/>
      <c r="MEF53" s="10"/>
      <c r="MEG53" s="10"/>
      <c r="MEH53" s="10"/>
      <c r="MEI53" s="10"/>
      <c r="MEJ53" s="10"/>
      <c r="MEK53" s="10"/>
      <c r="MEL53" s="10"/>
      <c r="MEM53" s="10"/>
      <c r="MEN53" s="10"/>
      <c r="MEO53" s="10"/>
      <c r="MEP53" s="10"/>
      <c r="MEQ53" s="10"/>
      <c r="MER53" s="10"/>
      <c r="MES53" s="10"/>
      <c r="MET53" s="10"/>
      <c r="MEU53" s="10"/>
      <c r="MEV53" s="10"/>
      <c r="MEW53" s="10"/>
      <c r="MEX53" s="10"/>
      <c r="MEY53" s="10"/>
      <c r="MEZ53" s="10"/>
      <c r="MFA53" s="10"/>
      <c r="MFB53" s="10"/>
      <c r="MFC53" s="10"/>
      <c r="MFD53" s="10"/>
      <c r="MFE53" s="10"/>
      <c r="MFF53" s="10"/>
      <c r="MFG53" s="10"/>
      <c r="MFH53" s="10"/>
      <c r="MFI53" s="10"/>
      <c r="MFJ53" s="10"/>
      <c r="MFK53" s="10"/>
      <c r="MFL53" s="10"/>
      <c r="MFM53" s="10"/>
      <c r="MFN53" s="10"/>
      <c r="MFO53" s="10"/>
      <c r="MFP53" s="10"/>
      <c r="MFQ53" s="10"/>
      <c r="MFR53" s="10"/>
      <c r="MFS53" s="10"/>
      <c r="MFT53" s="10"/>
      <c r="MFU53" s="10"/>
      <c r="MFV53" s="10"/>
      <c r="MFW53" s="10"/>
      <c r="MFX53" s="10"/>
      <c r="MFY53" s="10"/>
      <c r="MFZ53" s="10"/>
      <c r="MGA53" s="10"/>
      <c r="MGB53" s="10"/>
      <c r="MGC53" s="10"/>
      <c r="MGD53" s="10"/>
      <c r="MGE53" s="10"/>
      <c r="MGF53" s="10"/>
      <c r="MGG53" s="10"/>
      <c r="MGH53" s="10"/>
      <c r="MGI53" s="10"/>
      <c r="MGJ53" s="10"/>
      <c r="MGK53" s="10"/>
      <c r="MGL53" s="10"/>
      <c r="MGM53" s="10"/>
      <c r="MGN53" s="10"/>
      <c r="MGO53" s="10"/>
      <c r="MGP53" s="10"/>
      <c r="MGQ53" s="10"/>
      <c r="MGR53" s="10"/>
      <c r="MGS53" s="10"/>
      <c r="MGT53" s="10"/>
      <c r="MGU53" s="10"/>
      <c r="MGV53" s="10"/>
      <c r="MGW53" s="10"/>
      <c r="MGX53" s="10"/>
      <c r="MGY53" s="10"/>
      <c r="MGZ53" s="10"/>
      <c r="MHA53" s="10"/>
      <c r="MHB53" s="10"/>
      <c r="MHC53" s="10"/>
      <c r="MHD53" s="10"/>
      <c r="MHE53" s="10"/>
      <c r="MHF53" s="10"/>
      <c r="MHG53" s="10"/>
      <c r="MHH53" s="10"/>
      <c r="MHI53" s="10"/>
      <c r="MHJ53" s="10"/>
      <c r="MHK53" s="10"/>
      <c r="MHL53" s="10"/>
      <c r="MHM53" s="10"/>
      <c r="MHN53" s="10"/>
      <c r="MHO53" s="10"/>
      <c r="MHP53" s="10"/>
      <c r="MHQ53" s="10"/>
      <c r="MHR53" s="10"/>
      <c r="MHS53" s="10"/>
      <c r="MHT53" s="10"/>
      <c r="MHU53" s="10"/>
      <c r="MHV53" s="10"/>
      <c r="MHW53" s="10"/>
      <c r="MHX53" s="10"/>
      <c r="MHY53" s="10"/>
      <c r="MHZ53" s="10"/>
      <c r="MIA53" s="10"/>
      <c r="MIB53" s="10"/>
      <c r="MIC53" s="10"/>
      <c r="MID53" s="10"/>
      <c r="MIE53" s="10"/>
      <c r="MIF53" s="10"/>
      <c r="MIG53" s="10"/>
      <c r="MIH53" s="10"/>
      <c r="MII53" s="10"/>
      <c r="MIJ53" s="10"/>
      <c r="MIK53" s="10"/>
      <c r="MIL53" s="10"/>
      <c r="MIM53" s="10"/>
      <c r="MIN53" s="10"/>
      <c r="MIO53" s="10"/>
      <c r="MIP53" s="10"/>
      <c r="MIQ53" s="10"/>
      <c r="MIR53" s="10"/>
      <c r="MIS53" s="10"/>
      <c r="MIT53" s="10"/>
      <c r="MIU53" s="10"/>
      <c r="MIV53" s="10"/>
      <c r="MIW53" s="10"/>
      <c r="MIX53" s="10"/>
      <c r="MIY53" s="10"/>
      <c r="MIZ53" s="10"/>
      <c r="MJA53" s="10"/>
      <c r="MJB53" s="10"/>
      <c r="MJC53" s="10"/>
      <c r="MJD53" s="10"/>
      <c r="MJE53" s="10"/>
      <c r="MJF53" s="10"/>
      <c r="MJG53" s="10"/>
      <c r="MJH53" s="10"/>
      <c r="MJI53" s="10"/>
      <c r="MJJ53" s="10"/>
      <c r="MJK53" s="10"/>
      <c r="MJL53" s="10"/>
      <c r="MJM53" s="10"/>
      <c r="MJN53" s="10"/>
      <c r="MJO53" s="10"/>
      <c r="MJP53" s="10"/>
      <c r="MJQ53" s="10"/>
      <c r="MJR53" s="10"/>
      <c r="MJS53" s="10"/>
      <c r="MJT53" s="10"/>
      <c r="MJU53" s="10"/>
      <c r="MJV53" s="10"/>
      <c r="MJW53" s="10"/>
      <c r="MJX53" s="10"/>
      <c r="MJY53" s="10"/>
      <c r="MJZ53" s="10"/>
      <c r="MKA53" s="10"/>
      <c r="MKB53" s="10"/>
      <c r="MKC53" s="10"/>
      <c r="MKD53" s="10"/>
      <c r="MKE53" s="10"/>
      <c r="MKF53" s="10"/>
      <c r="MKG53" s="10"/>
      <c r="MKH53" s="10"/>
      <c r="MKI53" s="10"/>
      <c r="MKJ53" s="10"/>
      <c r="MKK53" s="10"/>
      <c r="MKL53" s="10"/>
      <c r="MKM53" s="10"/>
      <c r="MKN53" s="10"/>
      <c r="MKO53" s="10"/>
      <c r="MKP53" s="10"/>
      <c r="MKQ53" s="10"/>
      <c r="MKR53" s="10"/>
      <c r="MKS53" s="10"/>
      <c r="MKT53" s="10"/>
      <c r="MKU53" s="10"/>
      <c r="MKV53" s="10"/>
      <c r="MKW53" s="10"/>
      <c r="MKX53" s="10"/>
      <c r="MKY53" s="10"/>
      <c r="MKZ53" s="10"/>
      <c r="MLA53" s="10"/>
      <c r="MLB53" s="10"/>
      <c r="MLC53" s="10"/>
      <c r="MLD53" s="10"/>
      <c r="MLE53" s="10"/>
      <c r="MLF53" s="10"/>
      <c r="MLG53" s="10"/>
      <c r="MLH53" s="10"/>
      <c r="MLI53" s="10"/>
      <c r="MLJ53" s="10"/>
      <c r="MLK53" s="10"/>
      <c r="MLL53" s="10"/>
      <c r="MLM53" s="10"/>
      <c r="MLN53" s="10"/>
      <c r="MLO53" s="10"/>
      <c r="MLP53" s="10"/>
      <c r="MLQ53" s="10"/>
      <c r="MLR53" s="10"/>
      <c r="MLS53" s="10"/>
      <c r="MLT53" s="10"/>
      <c r="MLU53" s="10"/>
      <c r="MLV53" s="10"/>
      <c r="MLW53" s="10"/>
      <c r="MLX53" s="10"/>
      <c r="MLY53" s="10"/>
      <c r="MLZ53" s="10"/>
      <c r="MMA53" s="10"/>
      <c r="MMB53" s="10"/>
      <c r="MMC53" s="10"/>
      <c r="MMD53" s="10"/>
      <c r="MME53" s="10"/>
      <c r="MMF53" s="10"/>
      <c r="MMG53" s="10"/>
      <c r="MMH53" s="10"/>
      <c r="MMI53" s="10"/>
      <c r="MMJ53" s="10"/>
      <c r="MMK53" s="10"/>
      <c r="MML53" s="10"/>
      <c r="MMM53" s="10"/>
      <c r="MMN53" s="10"/>
      <c r="MMO53" s="10"/>
      <c r="MMP53" s="10"/>
      <c r="MMQ53" s="10"/>
      <c r="MMR53" s="10"/>
      <c r="MMS53" s="10"/>
      <c r="MMT53" s="10"/>
      <c r="MMU53" s="10"/>
      <c r="MMV53" s="10"/>
      <c r="MMW53" s="10"/>
      <c r="MMX53" s="10"/>
      <c r="MMY53" s="10"/>
      <c r="MMZ53" s="10"/>
      <c r="MNA53" s="10"/>
      <c r="MNB53" s="10"/>
      <c r="MNC53" s="10"/>
      <c r="MND53" s="10"/>
      <c r="MNE53" s="10"/>
      <c r="MNF53" s="10"/>
      <c r="MNG53" s="10"/>
      <c r="MNH53" s="10"/>
      <c r="MNI53" s="10"/>
      <c r="MNJ53" s="10"/>
      <c r="MNK53" s="10"/>
      <c r="MNL53" s="10"/>
      <c r="MNM53" s="10"/>
      <c r="MNN53" s="10"/>
      <c r="MNO53" s="10"/>
      <c r="MNP53" s="10"/>
      <c r="MNQ53" s="10"/>
      <c r="MNR53" s="10"/>
      <c r="MNS53" s="10"/>
      <c r="MNT53" s="10"/>
      <c r="MNU53" s="10"/>
      <c r="MNV53" s="10"/>
      <c r="MNW53" s="10"/>
      <c r="MNX53" s="10"/>
      <c r="MNY53" s="10"/>
      <c r="MNZ53" s="10"/>
      <c r="MOA53" s="10"/>
      <c r="MOB53" s="10"/>
      <c r="MOC53" s="10"/>
      <c r="MOD53" s="10"/>
      <c r="MOE53" s="10"/>
      <c r="MOF53" s="10"/>
      <c r="MOG53" s="10"/>
      <c r="MOH53" s="10"/>
      <c r="MOI53" s="10"/>
      <c r="MOJ53" s="10"/>
      <c r="MOK53" s="10"/>
      <c r="MOL53" s="10"/>
      <c r="MOM53" s="10"/>
      <c r="MON53" s="10"/>
      <c r="MOO53" s="10"/>
      <c r="MOP53" s="10"/>
      <c r="MOQ53" s="10"/>
      <c r="MOR53" s="10"/>
      <c r="MOS53" s="10"/>
      <c r="MOT53" s="10"/>
      <c r="MOU53" s="10"/>
      <c r="MOV53" s="10"/>
      <c r="MOW53" s="10"/>
      <c r="MOX53" s="10"/>
      <c r="MOY53" s="10"/>
      <c r="MOZ53" s="10"/>
      <c r="MPA53" s="10"/>
      <c r="MPB53" s="10"/>
      <c r="MPC53" s="10"/>
      <c r="MPD53" s="10"/>
      <c r="MPE53" s="10"/>
      <c r="MPF53" s="10"/>
      <c r="MPG53" s="10"/>
      <c r="MPH53" s="10"/>
      <c r="MPI53" s="10"/>
      <c r="MPJ53" s="10"/>
      <c r="MPK53" s="10"/>
      <c r="MPL53" s="10"/>
      <c r="MPM53" s="10"/>
      <c r="MPN53" s="10"/>
      <c r="MPO53" s="10"/>
      <c r="MPP53" s="10"/>
      <c r="MPQ53" s="10"/>
      <c r="MPR53" s="10"/>
      <c r="MPS53" s="10"/>
      <c r="MPT53" s="10"/>
      <c r="MPU53" s="10"/>
      <c r="MPV53" s="10"/>
      <c r="MPW53" s="10"/>
      <c r="MPX53" s="10"/>
      <c r="MPY53" s="10"/>
      <c r="MPZ53" s="10"/>
      <c r="MQA53" s="10"/>
      <c r="MQB53" s="10"/>
      <c r="MQC53" s="10"/>
      <c r="MQD53" s="10"/>
      <c r="MQE53" s="10"/>
      <c r="MQF53" s="10"/>
      <c r="MQG53" s="10"/>
      <c r="MQH53" s="10"/>
      <c r="MQI53" s="10"/>
      <c r="MQJ53" s="10"/>
      <c r="MQK53" s="10"/>
      <c r="MQL53" s="10"/>
      <c r="MQM53" s="10"/>
      <c r="MQN53" s="10"/>
      <c r="MQO53" s="10"/>
      <c r="MQP53" s="10"/>
      <c r="MQQ53" s="10"/>
      <c r="MQR53" s="10"/>
      <c r="MQS53" s="10"/>
      <c r="MQT53" s="10"/>
      <c r="MQU53" s="10"/>
      <c r="MQV53" s="10"/>
      <c r="MQW53" s="10"/>
      <c r="MQX53" s="10"/>
      <c r="MQY53" s="10"/>
      <c r="MQZ53" s="10"/>
      <c r="MRA53" s="10"/>
      <c r="MRB53" s="10"/>
      <c r="MRC53" s="10"/>
      <c r="MRD53" s="10"/>
      <c r="MRE53" s="10"/>
      <c r="MRF53" s="10"/>
      <c r="MRG53" s="10"/>
      <c r="MRH53" s="10"/>
      <c r="MRI53" s="10"/>
      <c r="MRJ53" s="10"/>
      <c r="MRK53" s="10"/>
      <c r="MRL53" s="10"/>
      <c r="MRM53" s="10"/>
      <c r="MRN53" s="10"/>
      <c r="MRO53" s="10"/>
      <c r="MRP53" s="10"/>
      <c r="MRQ53" s="10"/>
      <c r="MRR53" s="10"/>
      <c r="MRS53" s="10"/>
      <c r="MRT53" s="10"/>
      <c r="MRU53" s="10"/>
      <c r="MRV53" s="10"/>
      <c r="MRW53" s="10"/>
      <c r="MRX53" s="10"/>
      <c r="MRY53" s="10"/>
      <c r="MRZ53" s="10"/>
      <c r="MSA53" s="10"/>
      <c r="MSB53" s="10"/>
      <c r="MSC53" s="10"/>
      <c r="MSD53" s="10"/>
      <c r="MSE53" s="10"/>
      <c r="MSF53" s="10"/>
      <c r="MSG53" s="10"/>
      <c r="MSH53" s="10"/>
      <c r="MSI53" s="10"/>
      <c r="MSJ53" s="10"/>
      <c r="MSK53" s="10"/>
      <c r="MSL53" s="10"/>
      <c r="MSM53" s="10"/>
      <c r="MSN53" s="10"/>
      <c r="MSO53" s="10"/>
      <c r="MSP53" s="10"/>
      <c r="MSQ53" s="10"/>
      <c r="MSR53" s="10"/>
      <c r="MSS53" s="10"/>
      <c r="MST53" s="10"/>
      <c r="MSU53" s="10"/>
      <c r="MSV53" s="10"/>
      <c r="MSW53" s="10"/>
      <c r="MSX53" s="10"/>
      <c r="MSY53" s="10"/>
      <c r="MSZ53" s="10"/>
      <c r="MTA53" s="10"/>
      <c r="MTB53" s="10"/>
      <c r="MTC53" s="10"/>
      <c r="MTD53" s="10"/>
      <c r="MTE53" s="10"/>
      <c r="MTF53" s="10"/>
      <c r="MTG53" s="10"/>
      <c r="MTH53" s="10"/>
      <c r="MTI53" s="10"/>
      <c r="MTJ53" s="10"/>
      <c r="MTK53" s="10"/>
      <c r="MTL53" s="10"/>
      <c r="MTM53" s="10"/>
      <c r="MTN53" s="10"/>
      <c r="MTO53" s="10"/>
      <c r="MTP53" s="10"/>
      <c r="MTQ53" s="10"/>
      <c r="MTR53" s="10"/>
      <c r="MTS53" s="10"/>
      <c r="MTT53" s="10"/>
      <c r="MTU53" s="10"/>
      <c r="MTV53" s="10"/>
      <c r="MTW53" s="10"/>
      <c r="MTX53" s="10"/>
      <c r="MTY53" s="10"/>
      <c r="MTZ53" s="10"/>
      <c r="MUA53" s="10"/>
      <c r="MUB53" s="10"/>
      <c r="MUC53" s="10"/>
      <c r="MUD53" s="10"/>
      <c r="MUE53" s="10"/>
      <c r="MUF53" s="10"/>
      <c r="MUG53" s="10"/>
      <c r="MUH53" s="10"/>
      <c r="MUI53" s="10"/>
      <c r="MUJ53" s="10"/>
      <c r="MUK53" s="10"/>
      <c r="MUL53" s="10"/>
      <c r="MUM53" s="10"/>
      <c r="MUN53" s="10"/>
      <c r="MUO53" s="10"/>
      <c r="MUP53" s="10"/>
      <c r="MUQ53" s="10"/>
      <c r="MUR53" s="10"/>
      <c r="MUS53" s="10"/>
      <c r="MUT53" s="10"/>
      <c r="MUU53" s="10"/>
      <c r="MUV53" s="10"/>
      <c r="MUW53" s="10"/>
      <c r="MUX53" s="10"/>
      <c r="MUY53" s="10"/>
      <c r="MUZ53" s="10"/>
      <c r="MVA53" s="10"/>
      <c r="MVB53" s="10"/>
      <c r="MVC53" s="10"/>
      <c r="MVD53" s="10"/>
      <c r="MVE53" s="10"/>
      <c r="MVF53" s="10"/>
      <c r="MVG53" s="10"/>
      <c r="MVH53" s="10"/>
      <c r="MVI53" s="10"/>
      <c r="MVJ53" s="10"/>
      <c r="MVK53" s="10"/>
      <c r="MVL53" s="10"/>
      <c r="MVM53" s="10"/>
      <c r="MVN53" s="10"/>
      <c r="MVO53" s="10"/>
      <c r="MVP53" s="10"/>
      <c r="MVQ53" s="10"/>
      <c r="MVR53" s="10"/>
      <c r="MVS53" s="10"/>
      <c r="MVT53" s="10"/>
      <c r="MVU53" s="10"/>
      <c r="MVV53" s="10"/>
      <c r="MVW53" s="10"/>
      <c r="MVX53" s="10"/>
      <c r="MVY53" s="10"/>
      <c r="MVZ53" s="10"/>
      <c r="MWA53" s="10"/>
      <c r="MWB53" s="10"/>
      <c r="MWC53" s="10"/>
      <c r="MWD53" s="10"/>
      <c r="MWE53" s="10"/>
      <c r="MWF53" s="10"/>
      <c r="MWG53" s="10"/>
      <c r="MWH53" s="10"/>
      <c r="MWI53" s="10"/>
      <c r="MWJ53" s="10"/>
      <c r="MWK53" s="10"/>
      <c r="MWL53" s="10"/>
      <c r="MWM53" s="10"/>
      <c r="MWN53" s="10"/>
      <c r="MWO53" s="10"/>
      <c r="MWP53" s="10"/>
      <c r="MWQ53" s="10"/>
      <c r="MWR53" s="10"/>
      <c r="MWS53" s="10"/>
      <c r="MWT53" s="10"/>
      <c r="MWU53" s="10"/>
      <c r="MWV53" s="10"/>
      <c r="MWW53" s="10"/>
      <c r="MWX53" s="10"/>
      <c r="MWY53" s="10"/>
      <c r="MWZ53" s="10"/>
      <c r="MXA53" s="10"/>
      <c r="MXB53" s="10"/>
      <c r="MXC53" s="10"/>
      <c r="MXD53" s="10"/>
      <c r="MXE53" s="10"/>
      <c r="MXF53" s="10"/>
      <c r="MXG53" s="10"/>
      <c r="MXH53" s="10"/>
      <c r="MXI53" s="10"/>
      <c r="MXJ53" s="10"/>
      <c r="MXK53" s="10"/>
      <c r="MXL53" s="10"/>
      <c r="MXM53" s="10"/>
      <c r="MXN53" s="10"/>
      <c r="MXO53" s="10"/>
      <c r="MXP53" s="10"/>
      <c r="MXQ53" s="10"/>
      <c r="MXR53" s="10"/>
      <c r="MXS53" s="10"/>
      <c r="MXT53" s="10"/>
      <c r="MXU53" s="10"/>
      <c r="MXV53" s="10"/>
      <c r="MXW53" s="10"/>
      <c r="MXX53" s="10"/>
      <c r="MXY53" s="10"/>
      <c r="MXZ53" s="10"/>
      <c r="MYA53" s="10"/>
      <c r="MYB53" s="10"/>
      <c r="MYC53" s="10"/>
      <c r="MYD53" s="10"/>
      <c r="MYE53" s="10"/>
      <c r="MYF53" s="10"/>
      <c r="MYG53" s="10"/>
      <c r="MYH53" s="10"/>
      <c r="MYI53" s="10"/>
      <c r="MYJ53" s="10"/>
      <c r="MYK53" s="10"/>
      <c r="MYL53" s="10"/>
      <c r="MYM53" s="10"/>
      <c r="MYN53" s="10"/>
      <c r="MYO53" s="10"/>
      <c r="MYP53" s="10"/>
      <c r="MYQ53" s="10"/>
      <c r="MYR53" s="10"/>
      <c r="MYS53" s="10"/>
      <c r="MYT53" s="10"/>
      <c r="MYU53" s="10"/>
      <c r="MYV53" s="10"/>
      <c r="MYW53" s="10"/>
      <c r="MYX53" s="10"/>
      <c r="MYY53" s="10"/>
      <c r="MYZ53" s="10"/>
      <c r="MZA53" s="10"/>
      <c r="MZB53" s="10"/>
      <c r="MZC53" s="10"/>
      <c r="MZD53" s="10"/>
      <c r="MZE53" s="10"/>
      <c r="MZF53" s="10"/>
      <c r="MZG53" s="10"/>
      <c r="MZH53" s="10"/>
      <c r="MZI53" s="10"/>
      <c r="MZJ53" s="10"/>
      <c r="MZK53" s="10"/>
      <c r="MZL53" s="10"/>
      <c r="MZM53" s="10"/>
      <c r="MZN53" s="10"/>
      <c r="MZO53" s="10"/>
      <c r="MZP53" s="10"/>
      <c r="MZQ53" s="10"/>
      <c r="MZR53" s="10"/>
      <c r="MZS53" s="10"/>
      <c r="MZT53" s="10"/>
      <c r="MZU53" s="10"/>
      <c r="MZV53" s="10"/>
      <c r="MZW53" s="10"/>
      <c r="MZX53" s="10"/>
      <c r="MZY53" s="10"/>
      <c r="MZZ53" s="10"/>
      <c r="NAA53" s="10"/>
      <c r="NAB53" s="10"/>
      <c r="NAC53" s="10"/>
      <c r="NAD53" s="10"/>
      <c r="NAE53" s="10"/>
      <c r="NAF53" s="10"/>
      <c r="NAG53" s="10"/>
      <c r="NAH53" s="10"/>
      <c r="NAI53" s="10"/>
      <c r="NAJ53" s="10"/>
      <c r="NAK53" s="10"/>
      <c r="NAL53" s="10"/>
      <c r="NAM53" s="10"/>
      <c r="NAN53" s="10"/>
      <c r="NAO53" s="10"/>
      <c r="NAP53" s="10"/>
      <c r="NAQ53" s="10"/>
      <c r="NAR53" s="10"/>
      <c r="NAS53" s="10"/>
      <c r="NAT53" s="10"/>
      <c r="NAU53" s="10"/>
      <c r="NAV53" s="10"/>
      <c r="NAW53" s="10"/>
      <c r="NAX53" s="10"/>
      <c r="NAY53" s="10"/>
      <c r="NAZ53" s="10"/>
      <c r="NBA53" s="10"/>
      <c r="NBB53" s="10"/>
      <c r="NBC53" s="10"/>
      <c r="NBD53" s="10"/>
      <c r="NBE53" s="10"/>
      <c r="NBF53" s="10"/>
      <c r="NBG53" s="10"/>
      <c r="NBH53" s="10"/>
      <c r="NBI53" s="10"/>
      <c r="NBJ53" s="10"/>
      <c r="NBK53" s="10"/>
      <c r="NBL53" s="10"/>
      <c r="NBM53" s="10"/>
      <c r="NBN53" s="10"/>
      <c r="NBO53" s="10"/>
      <c r="NBP53" s="10"/>
      <c r="NBQ53" s="10"/>
      <c r="NBR53" s="10"/>
      <c r="NBS53" s="10"/>
      <c r="NBT53" s="10"/>
      <c r="NBU53" s="10"/>
      <c r="NBV53" s="10"/>
      <c r="NBW53" s="10"/>
      <c r="NBX53" s="10"/>
      <c r="NBY53" s="10"/>
      <c r="NBZ53" s="10"/>
      <c r="NCA53" s="10"/>
      <c r="NCB53" s="10"/>
      <c r="NCC53" s="10"/>
      <c r="NCD53" s="10"/>
      <c r="NCE53" s="10"/>
      <c r="NCF53" s="10"/>
      <c r="NCG53" s="10"/>
      <c r="NCH53" s="10"/>
      <c r="NCI53" s="10"/>
      <c r="NCJ53" s="10"/>
      <c r="NCK53" s="10"/>
      <c r="NCL53" s="10"/>
      <c r="NCM53" s="10"/>
      <c r="NCN53" s="10"/>
      <c r="NCO53" s="10"/>
      <c r="NCP53" s="10"/>
      <c r="NCQ53" s="10"/>
      <c r="NCR53" s="10"/>
      <c r="NCS53" s="10"/>
      <c r="NCT53" s="10"/>
      <c r="NCU53" s="10"/>
      <c r="NCV53" s="10"/>
      <c r="NCW53" s="10"/>
      <c r="NCX53" s="10"/>
      <c r="NCY53" s="10"/>
      <c r="NCZ53" s="10"/>
      <c r="NDA53" s="10"/>
      <c r="NDB53" s="10"/>
      <c r="NDC53" s="10"/>
      <c r="NDD53" s="10"/>
      <c r="NDE53" s="10"/>
      <c r="NDF53" s="10"/>
      <c r="NDG53" s="10"/>
      <c r="NDH53" s="10"/>
      <c r="NDI53" s="10"/>
      <c r="NDJ53" s="10"/>
      <c r="NDK53" s="10"/>
      <c r="NDL53" s="10"/>
      <c r="NDM53" s="10"/>
      <c r="NDN53" s="10"/>
      <c r="NDO53" s="10"/>
      <c r="NDP53" s="10"/>
      <c r="NDQ53" s="10"/>
      <c r="NDR53" s="10"/>
      <c r="NDS53" s="10"/>
      <c r="NDT53" s="10"/>
      <c r="NDU53" s="10"/>
      <c r="NDV53" s="10"/>
      <c r="NDW53" s="10"/>
      <c r="NDX53" s="10"/>
      <c r="NDY53" s="10"/>
      <c r="NDZ53" s="10"/>
      <c r="NEA53" s="10"/>
      <c r="NEB53" s="10"/>
      <c r="NEC53" s="10"/>
      <c r="NED53" s="10"/>
      <c r="NEE53" s="10"/>
      <c r="NEF53" s="10"/>
      <c r="NEG53" s="10"/>
      <c r="NEH53" s="10"/>
      <c r="NEI53" s="10"/>
      <c r="NEJ53" s="10"/>
      <c r="NEK53" s="10"/>
      <c r="NEL53" s="10"/>
      <c r="NEM53" s="10"/>
      <c r="NEN53" s="10"/>
      <c r="NEO53" s="10"/>
      <c r="NEP53" s="10"/>
      <c r="NEQ53" s="10"/>
      <c r="NER53" s="10"/>
      <c r="NES53" s="10"/>
      <c r="NET53" s="10"/>
      <c r="NEU53" s="10"/>
      <c r="NEV53" s="10"/>
      <c r="NEW53" s="10"/>
      <c r="NEX53" s="10"/>
      <c r="NEY53" s="10"/>
      <c r="NEZ53" s="10"/>
      <c r="NFA53" s="10"/>
      <c r="NFB53" s="10"/>
      <c r="NFC53" s="10"/>
      <c r="NFD53" s="10"/>
      <c r="NFE53" s="10"/>
      <c r="NFF53" s="10"/>
      <c r="NFG53" s="10"/>
      <c r="NFH53" s="10"/>
      <c r="NFI53" s="10"/>
      <c r="NFJ53" s="10"/>
      <c r="NFK53" s="10"/>
      <c r="NFL53" s="10"/>
      <c r="NFM53" s="10"/>
      <c r="NFN53" s="10"/>
      <c r="NFO53" s="10"/>
      <c r="NFP53" s="10"/>
      <c r="NFQ53" s="10"/>
      <c r="NFR53" s="10"/>
      <c r="NFS53" s="10"/>
      <c r="NFT53" s="10"/>
      <c r="NFU53" s="10"/>
      <c r="NFV53" s="10"/>
      <c r="NFW53" s="10"/>
      <c r="NFX53" s="10"/>
      <c r="NFY53" s="10"/>
      <c r="NFZ53" s="10"/>
      <c r="NGA53" s="10"/>
      <c r="NGB53" s="10"/>
      <c r="NGC53" s="10"/>
      <c r="NGD53" s="10"/>
      <c r="NGE53" s="10"/>
      <c r="NGF53" s="10"/>
      <c r="NGG53" s="10"/>
      <c r="NGH53" s="10"/>
      <c r="NGI53" s="10"/>
      <c r="NGJ53" s="10"/>
      <c r="NGK53" s="10"/>
      <c r="NGL53" s="10"/>
      <c r="NGM53" s="10"/>
      <c r="NGN53" s="10"/>
      <c r="NGO53" s="10"/>
      <c r="NGP53" s="10"/>
      <c r="NGQ53" s="10"/>
      <c r="NGR53" s="10"/>
      <c r="NGS53" s="10"/>
      <c r="NGT53" s="10"/>
      <c r="NGU53" s="10"/>
      <c r="NGV53" s="10"/>
      <c r="NGW53" s="10"/>
      <c r="NGX53" s="10"/>
      <c r="NGY53" s="10"/>
      <c r="NGZ53" s="10"/>
      <c r="NHA53" s="10"/>
      <c r="NHB53" s="10"/>
      <c r="NHC53" s="10"/>
      <c r="NHD53" s="10"/>
      <c r="NHE53" s="10"/>
      <c r="NHF53" s="10"/>
      <c r="NHG53" s="10"/>
      <c r="NHH53" s="10"/>
      <c r="NHI53" s="10"/>
      <c r="NHJ53" s="10"/>
      <c r="NHK53" s="10"/>
      <c r="NHL53" s="10"/>
      <c r="NHM53" s="10"/>
      <c r="NHN53" s="10"/>
      <c r="NHO53" s="10"/>
      <c r="NHP53" s="10"/>
      <c r="NHQ53" s="10"/>
      <c r="NHR53" s="10"/>
      <c r="NHS53" s="10"/>
      <c r="NHT53" s="10"/>
      <c r="NHU53" s="10"/>
      <c r="NHV53" s="10"/>
      <c r="NHW53" s="10"/>
      <c r="NHX53" s="10"/>
      <c r="NHY53" s="10"/>
      <c r="NHZ53" s="10"/>
      <c r="NIA53" s="10"/>
      <c r="NIB53" s="10"/>
      <c r="NIC53" s="10"/>
      <c r="NID53" s="10"/>
      <c r="NIE53" s="10"/>
      <c r="NIF53" s="10"/>
      <c r="NIG53" s="10"/>
      <c r="NIH53" s="10"/>
      <c r="NII53" s="10"/>
      <c r="NIJ53" s="10"/>
      <c r="NIK53" s="10"/>
      <c r="NIL53" s="10"/>
      <c r="NIM53" s="10"/>
      <c r="NIN53" s="10"/>
      <c r="NIO53" s="10"/>
      <c r="NIP53" s="10"/>
      <c r="NIQ53" s="10"/>
      <c r="NIR53" s="10"/>
      <c r="NIS53" s="10"/>
      <c r="NIT53" s="10"/>
      <c r="NIU53" s="10"/>
      <c r="NIV53" s="10"/>
      <c r="NIW53" s="10"/>
      <c r="NIX53" s="10"/>
      <c r="NIY53" s="10"/>
      <c r="NIZ53" s="10"/>
      <c r="NJA53" s="10"/>
      <c r="NJB53" s="10"/>
      <c r="NJC53" s="10"/>
      <c r="NJD53" s="10"/>
      <c r="NJE53" s="10"/>
      <c r="NJF53" s="10"/>
      <c r="NJG53" s="10"/>
      <c r="NJH53" s="10"/>
      <c r="NJI53" s="10"/>
      <c r="NJJ53" s="10"/>
      <c r="NJK53" s="10"/>
      <c r="NJL53" s="10"/>
      <c r="NJM53" s="10"/>
      <c r="NJN53" s="10"/>
      <c r="NJO53" s="10"/>
      <c r="NJP53" s="10"/>
      <c r="NJQ53" s="10"/>
      <c r="NJR53" s="10"/>
      <c r="NJS53" s="10"/>
      <c r="NJT53" s="10"/>
      <c r="NJU53" s="10"/>
      <c r="NJV53" s="10"/>
      <c r="NJW53" s="10"/>
      <c r="NJX53" s="10"/>
      <c r="NJY53" s="10"/>
      <c r="NJZ53" s="10"/>
      <c r="NKA53" s="10"/>
      <c r="NKB53" s="10"/>
      <c r="NKC53" s="10"/>
      <c r="NKD53" s="10"/>
      <c r="NKE53" s="10"/>
      <c r="NKF53" s="10"/>
      <c r="NKG53" s="10"/>
      <c r="NKH53" s="10"/>
      <c r="NKI53" s="10"/>
      <c r="NKJ53" s="10"/>
      <c r="NKK53" s="10"/>
      <c r="NKL53" s="10"/>
      <c r="NKM53" s="10"/>
      <c r="NKN53" s="10"/>
      <c r="NKO53" s="10"/>
      <c r="NKP53" s="10"/>
      <c r="NKQ53" s="10"/>
      <c r="NKR53" s="10"/>
      <c r="NKS53" s="10"/>
      <c r="NKT53" s="10"/>
      <c r="NKU53" s="10"/>
      <c r="NKV53" s="10"/>
      <c r="NKW53" s="10"/>
      <c r="NKX53" s="10"/>
      <c r="NKY53" s="10"/>
      <c r="NKZ53" s="10"/>
      <c r="NLA53" s="10"/>
      <c r="NLB53" s="10"/>
      <c r="NLC53" s="10"/>
      <c r="NLD53" s="10"/>
      <c r="NLE53" s="10"/>
      <c r="NLF53" s="10"/>
      <c r="NLG53" s="10"/>
      <c r="NLH53" s="10"/>
      <c r="NLI53" s="10"/>
      <c r="NLJ53" s="10"/>
      <c r="NLK53" s="10"/>
      <c r="NLL53" s="10"/>
      <c r="NLM53" s="10"/>
      <c r="NLN53" s="10"/>
      <c r="NLO53" s="10"/>
      <c r="NLP53" s="10"/>
      <c r="NLQ53" s="10"/>
      <c r="NLR53" s="10"/>
      <c r="NLS53" s="10"/>
      <c r="NLT53" s="10"/>
      <c r="NLU53" s="10"/>
      <c r="NLV53" s="10"/>
      <c r="NLW53" s="10"/>
      <c r="NLX53" s="10"/>
      <c r="NLY53" s="10"/>
      <c r="NLZ53" s="10"/>
      <c r="NMA53" s="10"/>
      <c r="NMB53" s="10"/>
      <c r="NMC53" s="10"/>
      <c r="NMD53" s="10"/>
      <c r="NME53" s="10"/>
      <c r="NMF53" s="10"/>
      <c r="NMG53" s="10"/>
      <c r="NMH53" s="10"/>
      <c r="NMI53" s="10"/>
      <c r="NMJ53" s="10"/>
      <c r="NMK53" s="10"/>
      <c r="NML53" s="10"/>
      <c r="NMM53" s="10"/>
      <c r="NMN53" s="10"/>
      <c r="NMO53" s="10"/>
      <c r="NMP53" s="10"/>
      <c r="NMQ53" s="10"/>
      <c r="NMR53" s="10"/>
      <c r="NMS53" s="10"/>
      <c r="NMT53" s="10"/>
      <c r="NMU53" s="10"/>
      <c r="NMV53" s="10"/>
      <c r="NMW53" s="10"/>
      <c r="NMX53" s="10"/>
      <c r="NMY53" s="10"/>
      <c r="NMZ53" s="10"/>
      <c r="NNA53" s="10"/>
      <c r="NNB53" s="10"/>
      <c r="NNC53" s="10"/>
      <c r="NND53" s="10"/>
      <c r="NNE53" s="10"/>
      <c r="NNF53" s="10"/>
      <c r="NNG53" s="10"/>
      <c r="NNH53" s="10"/>
      <c r="NNI53" s="10"/>
      <c r="NNJ53" s="10"/>
      <c r="NNK53" s="10"/>
      <c r="NNL53" s="10"/>
      <c r="NNM53" s="10"/>
      <c r="NNN53" s="10"/>
      <c r="NNO53" s="10"/>
      <c r="NNP53" s="10"/>
      <c r="NNQ53" s="10"/>
      <c r="NNR53" s="10"/>
      <c r="NNS53" s="10"/>
      <c r="NNT53" s="10"/>
      <c r="NNU53" s="10"/>
      <c r="NNV53" s="10"/>
      <c r="NNW53" s="10"/>
      <c r="NNX53" s="10"/>
      <c r="NNY53" s="10"/>
      <c r="NNZ53" s="10"/>
      <c r="NOA53" s="10"/>
      <c r="NOB53" s="10"/>
      <c r="NOC53" s="10"/>
      <c r="NOD53" s="10"/>
      <c r="NOE53" s="10"/>
      <c r="NOF53" s="10"/>
      <c r="NOG53" s="10"/>
      <c r="NOH53" s="10"/>
      <c r="NOI53" s="10"/>
      <c r="NOJ53" s="10"/>
      <c r="NOK53" s="10"/>
      <c r="NOL53" s="10"/>
      <c r="NOM53" s="10"/>
      <c r="NON53" s="10"/>
      <c r="NOO53" s="10"/>
      <c r="NOP53" s="10"/>
      <c r="NOQ53" s="10"/>
      <c r="NOR53" s="10"/>
      <c r="NOS53" s="10"/>
      <c r="NOT53" s="10"/>
      <c r="NOU53" s="10"/>
      <c r="NOV53" s="10"/>
      <c r="NOW53" s="10"/>
      <c r="NOX53" s="10"/>
      <c r="NOY53" s="10"/>
      <c r="NOZ53" s="10"/>
      <c r="NPA53" s="10"/>
      <c r="NPB53" s="10"/>
      <c r="NPC53" s="10"/>
      <c r="NPD53" s="10"/>
      <c r="NPE53" s="10"/>
      <c r="NPF53" s="10"/>
      <c r="NPG53" s="10"/>
      <c r="NPH53" s="10"/>
      <c r="NPI53" s="10"/>
      <c r="NPJ53" s="10"/>
      <c r="NPK53" s="10"/>
      <c r="NPL53" s="10"/>
      <c r="NPM53" s="10"/>
      <c r="NPN53" s="10"/>
      <c r="NPO53" s="10"/>
      <c r="NPP53" s="10"/>
      <c r="NPQ53" s="10"/>
      <c r="NPR53" s="10"/>
      <c r="NPS53" s="10"/>
      <c r="NPT53" s="10"/>
      <c r="NPU53" s="10"/>
      <c r="NPV53" s="10"/>
      <c r="NPW53" s="10"/>
      <c r="NPX53" s="10"/>
      <c r="NPY53" s="10"/>
      <c r="NPZ53" s="10"/>
      <c r="NQA53" s="10"/>
      <c r="NQB53" s="10"/>
      <c r="NQC53" s="10"/>
      <c r="NQD53" s="10"/>
      <c r="NQE53" s="10"/>
      <c r="NQF53" s="10"/>
      <c r="NQG53" s="10"/>
      <c r="NQH53" s="10"/>
      <c r="NQI53" s="10"/>
      <c r="NQJ53" s="10"/>
      <c r="NQK53" s="10"/>
      <c r="NQL53" s="10"/>
      <c r="NQM53" s="10"/>
      <c r="NQN53" s="10"/>
      <c r="NQO53" s="10"/>
      <c r="NQP53" s="10"/>
      <c r="NQQ53" s="10"/>
      <c r="NQR53" s="10"/>
      <c r="NQS53" s="10"/>
      <c r="NQT53" s="10"/>
      <c r="NQU53" s="10"/>
      <c r="NQV53" s="10"/>
      <c r="NQW53" s="10"/>
      <c r="NQX53" s="10"/>
      <c r="NQY53" s="10"/>
      <c r="NQZ53" s="10"/>
      <c r="NRA53" s="10"/>
      <c r="NRB53" s="10"/>
      <c r="NRC53" s="10"/>
      <c r="NRD53" s="10"/>
      <c r="NRE53" s="10"/>
      <c r="NRF53" s="10"/>
      <c r="NRG53" s="10"/>
      <c r="NRH53" s="10"/>
      <c r="NRI53" s="10"/>
      <c r="NRJ53" s="10"/>
      <c r="NRK53" s="10"/>
      <c r="NRL53" s="10"/>
      <c r="NRM53" s="10"/>
      <c r="NRN53" s="10"/>
      <c r="NRO53" s="10"/>
      <c r="NRP53" s="10"/>
      <c r="NRQ53" s="10"/>
      <c r="NRR53" s="10"/>
      <c r="NRS53" s="10"/>
      <c r="NRT53" s="10"/>
      <c r="NRU53" s="10"/>
      <c r="NRV53" s="10"/>
      <c r="NRW53" s="10"/>
      <c r="NRX53" s="10"/>
      <c r="NRY53" s="10"/>
      <c r="NRZ53" s="10"/>
      <c r="NSA53" s="10"/>
      <c r="NSB53" s="10"/>
      <c r="NSC53" s="10"/>
      <c r="NSD53" s="10"/>
      <c r="NSE53" s="10"/>
      <c r="NSF53" s="10"/>
      <c r="NSG53" s="10"/>
      <c r="NSH53" s="10"/>
      <c r="NSI53" s="10"/>
      <c r="NSJ53" s="10"/>
      <c r="NSK53" s="10"/>
      <c r="NSL53" s="10"/>
      <c r="NSM53" s="10"/>
      <c r="NSN53" s="10"/>
      <c r="NSO53" s="10"/>
      <c r="NSP53" s="10"/>
      <c r="NSQ53" s="10"/>
      <c r="NSR53" s="10"/>
      <c r="NSS53" s="10"/>
      <c r="NST53" s="10"/>
      <c r="NSU53" s="10"/>
      <c r="NSV53" s="10"/>
      <c r="NSW53" s="10"/>
      <c r="NSX53" s="10"/>
      <c r="NSY53" s="10"/>
      <c r="NSZ53" s="10"/>
      <c r="NTA53" s="10"/>
      <c r="NTB53" s="10"/>
      <c r="NTC53" s="10"/>
      <c r="NTD53" s="10"/>
      <c r="NTE53" s="10"/>
      <c r="NTF53" s="10"/>
      <c r="NTG53" s="10"/>
      <c r="NTH53" s="10"/>
      <c r="NTI53" s="10"/>
      <c r="NTJ53" s="10"/>
      <c r="NTK53" s="10"/>
      <c r="NTL53" s="10"/>
      <c r="NTM53" s="10"/>
      <c r="NTN53" s="10"/>
      <c r="NTO53" s="10"/>
      <c r="NTP53" s="10"/>
      <c r="NTQ53" s="10"/>
      <c r="NTR53" s="10"/>
      <c r="NTS53" s="10"/>
      <c r="NTT53" s="10"/>
      <c r="NTU53" s="10"/>
      <c r="NTV53" s="10"/>
      <c r="NTW53" s="10"/>
      <c r="NTX53" s="10"/>
      <c r="NTY53" s="10"/>
      <c r="NTZ53" s="10"/>
      <c r="NUA53" s="10"/>
      <c r="NUB53" s="10"/>
      <c r="NUC53" s="10"/>
      <c r="NUD53" s="10"/>
      <c r="NUE53" s="10"/>
      <c r="NUF53" s="10"/>
      <c r="NUG53" s="10"/>
      <c r="NUH53" s="10"/>
      <c r="NUI53" s="10"/>
      <c r="NUJ53" s="10"/>
      <c r="NUK53" s="10"/>
      <c r="NUL53" s="10"/>
      <c r="NUM53" s="10"/>
      <c r="NUN53" s="10"/>
      <c r="NUO53" s="10"/>
      <c r="NUP53" s="10"/>
      <c r="NUQ53" s="10"/>
      <c r="NUR53" s="10"/>
      <c r="NUS53" s="10"/>
      <c r="NUT53" s="10"/>
      <c r="NUU53" s="10"/>
      <c r="NUV53" s="10"/>
      <c r="NUW53" s="10"/>
      <c r="NUX53" s="10"/>
      <c r="NUY53" s="10"/>
      <c r="NUZ53" s="10"/>
      <c r="NVA53" s="10"/>
      <c r="NVB53" s="10"/>
      <c r="NVC53" s="10"/>
      <c r="NVD53" s="10"/>
      <c r="NVE53" s="10"/>
      <c r="NVF53" s="10"/>
      <c r="NVG53" s="10"/>
      <c r="NVH53" s="10"/>
      <c r="NVI53" s="10"/>
      <c r="NVJ53" s="10"/>
      <c r="NVK53" s="10"/>
      <c r="NVL53" s="10"/>
      <c r="NVM53" s="10"/>
      <c r="NVN53" s="10"/>
      <c r="NVO53" s="10"/>
      <c r="NVP53" s="10"/>
      <c r="NVQ53" s="10"/>
      <c r="NVR53" s="10"/>
      <c r="NVS53" s="10"/>
      <c r="NVT53" s="10"/>
      <c r="NVU53" s="10"/>
      <c r="NVV53" s="10"/>
      <c r="NVW53" s="10"/>
      <c r="NVX53" s="10"/>
      <c r="NVY53" s="10"/>
      <c r="NVZ53" s="10"/>
      <c r="NWA53" s="10"/>
      <c r="NWB53" s="10"/>
      <c r="NWC53" s="10"/>
      <c r="NWD53" s="10"/>
      <c r="NWE53" s="10"/>
      <c r="NWF53" s="10"/>
      <c r="NWG53" s="10"/>
      <c r="NWH53" s="10"/>
      <c r="NWI53" s="10"/>
      <c r="NWJ53" s="10"/>
      <c r="NWK53" s="10"/>
      <c r="NWL53" s="10"/>
      <c r="NWM53" s="10"/>
      <c r="NWN53" s="10"/>
      <c r="NWO53" s="10"/>
      <c r="NWP53" s="10"/>
      <c r="NWQ53" s="10"/>
      <c r="NWR53" s="10"/>
      <c r="NWS53" s="10"/>
      <c r="NWT53" s="10"/>
      <c r="NWU53" s="10"/>
      <c r="NWV53" s="10"/>
      <c r="NWW53" s="10"/>
      <c r="NWX53" s="10"/>
      <c r="NWY53" s="10"/>
      <c r="NWZ53" s="10"/>
      <c r="NXA53" s="10"/>
      <c r="NXB53" s="10"/>
      <c r="NXC53" s="10"/>
      <c r="NXD53" s="10"/>
      <c r="NXE53" s="10"/>
      <c r="NXF53" s="10"/>
      <c r="NXG53" s="10"/>
      <c r="NXH53" s="10"/>
      <c r="NXI53" s="10"/>
      <c r="NXJ53" s="10"/>
      <c r="NXK53" s="10"/>
      <c r="NXL53" s="10"/>
      <c r="NXM53" s="10"/>
      <c r="NXN53" s="10"/>
      <c r="NXO53" s="10"/>
      <c r="NXP53" s="10"/>
      <c r="NXQ53" s="10"/>
      <c r="NXR53" s="10"/>
      <c r="NXS53" s="10"/>
      <c r="NXT53" s="10"/>
      <c r="NXU53" s="10"/>
      <c r="NXV53" s="10"/>
      <c r="NXW53" s="10"/>
      <c r="NXX53" s="10"/>
      <c r="NXY53" s="10"/>
      <c r="NXZ53" s="10"/>
      <c r="NYA53" s="10"/>
      <c r="NYB53" s="10"/>
      <c r="NYC53" s="10"/>
      <c r="NYD53" s="10"/>
      <c r="NYE53" s="10"/>
      <c r="NYF53" s="10"/>
      <c r="NYG53" s="10"/>
      <c r="NYH53" s="10"/>
      <c r="NYI53" s="10"/>
      <c r="NYJ53" s="10"/>
      <c r="NYK53" s="10"/>
      <c r="NYL53" s="10"/>
      <c r="NYM53" s="10"/>
      <c r="NYN53" s="10"/>
      <c r="NYO53" s="10"/>
      <c r="NYP53" s="10"/>
      <c r="NYQ53" s="10"/>
      <c r="NYR53" s="10"/>
      <c r="NYS53" s="10"/>
      <c r="NYT53" s="10"/>
      <c r="NYU53" s="10"/>
      <c r="NYV53" s="10"/>
      <c r="NYW53" s="10"/>
      <c r="NYX53" s="10"/>
      <c r="NYY53" s="10"/>
      <c r="NYZ53" s="10"/>
      <c r="NZA53" s="10"/>
      <c r="NZB53" s="10"/>
      <c r="NZC53" s="10"/>
      <c r="NZD53" s="10"/>
      <c r="NZE53" s="10"/>
      <c r="NZF53" s="10"/>
      <c r="NZG53" s="10"/>
      <c r="NZH53" s="10"/>
      <c r="NZI53" s="10"/>
      <c r="NZJ53" s="10"/>
      <c r="NZK53" s="10"/>
      <c r="NZL53" s="10"/>
      <c r="NZM53" s="10"/>
      <c r="NZN53" s="10"/>
      <c r="NZO53" s="10"/>
      <c r="NZP53" s="10"/>
      <c r="NZQ53" s="10"/>
      <c r="NZR53" s="10"/>
      <c r="NZS53" s="10"/>
      <c r="NZT53" s="10"/>
      <c r="NZU53" s="10"/>
      <c r="NZV53" s="10"/>
      <c r="NZW53" s="10"/>
      <c r="NZX53" s="10"/>
      <c r="NZY53" s="10"/>
      <c r="NZZ53" s="10"/>
      <c r="OAA53" s="10"/>
      <c r="OAB53" s="10"/>
      <c r="OAC53" s="10"/>
      <c r="OAD53" s="10"/>
      <c r="OAE53" s="10"/>
      <c r="OAF53" s="10"/>
      <c r="OAG53" s="10"/>
      <c r="OAH53" s="10"/>
      <c r="OAI53" s="10"/>
      <c r="OAJ53" s="10"/>
      <c r="OAK53" s="10"/>
      <c r="OAL53" s="10"/>
      <c r="OAM53" s="10"/>
      <c r="OAN53" s="10"/>
      <c r="OAO53" s="10"/>
      <c r="OAP53" s="10"/>
      <c r="OAQ53" s="10"/>
      <c r="OAR53" s="10"/>
      <c r="OAS53" s="10"/>
      <c r="OAT53" s="10"/>
      <c r="OAU53" s="10"/>
      <c r="OAV53" s="10"/>
      <c r="OAW53" s="10"/>
      <c r="OAX53" s="10"/>
      <c r="OAY53" s="10"/>
      <c r="OAZ53" s="10"/>
      <c r="OBA53" s="10"/>
      <c r="OBB53" s="10"/>
      <c r="OBC53" s="10"/>
      <c r="OBD53" s="10"/>
      <c r="OBE53" s="10"/>
      <c r="OBF53" s="10"/>
      <c r="OBG53" s="10"/>
      <c r="OBH53" s="10"/>
      <c r="OBI53" s="10"/>
      <c r="OBJ53" s="10"/>
      <c r="OBK53" s="10"/>
      <c r="OBL53" s="10"/>
      <c r="OBM53" s="10"/>
      <c r="OBN53" s="10"/>
      <c r="OBO53" s="10"/>
      <c r="OBP53" s="10"/>
      <c r="OBQ53" s="10"/>
      <c r="OBR53" s="10"/>
      <c r="OBS53" s="10"/>
      <c r="OBT53" s="10"/>
      <c r="OBU53" s="10"/>
      <c r="OBV53" s="10"/>
      <c r="OBW53" s="10"/>
      <c r="OBX53" s="10"/>
      <c r="OBY53" s="10"/>
      <c r="OBZ53" s="10"/>
      <c r="OCA53" s="10"/>
      <c r="OCB53" s="10"/>
      <c r="OCC53" s="10"/>
      <c r="OCD53" s="10"/>
      <c r="OCE53" s="10"/>
      <c r="OCF53" s="10"/>
      <c r="OCG53" s="10"/>
      <c r="OCH53" s="10"/>
      <c r="OCI53" s="10"/>
      <c r="OCJ53" s="10"/>
      <c r="OCK53" s="10"/>
      <c r="OCL53" s="10"/>
      <c r="OCM53" s="10"/>
      <c r="OCN53" s="10"/>
      <c r="OCO53" s="10"/>
      <c r="OCP53" s="10"/>
      <c r="OCQ53" s="10"/>
      <c r="OCR53" s="10"/>
      <c r="OCS53" s="10"/>
      <c r="OCT53" s="10"/>
      <c r="OCU53" s="10"/>
      <c r="OCV53" s="10"/>
      <c r="OCW53" s="10"/>
      <c r="OCX53" s="10"/>
      <c r="OCY53" s="10"/>
      <c r="OCZ53" s="10"/>
      <c r="ODA53" s="10"/>
      <c r="ODB53" s="10"/>
      <c r="ODC53" s="10"/>
      <c r="ODD53" s="10"/>
      <c r="ODE53" s="10"/>
      <c r="ODF53" s="10"/>
      <c r="ODG53" s="10"/>
      <c r="ODH53" s="10"/>
      <c r="ODI53" s="10"/>
      <c r="ODJ53" s="10"/>
      <c r="ODK53" s="10"/>
      <c r="ODL53" s="10"/>
      <c r="ODM53" s="10"/>
      <c r="ODN53" s="10"/>
      <c r="ODO53" s="10"/>
      <c r="ODP53" s="10"/>
      <c r="ODQ53" s="10"/>
      <c r="ODR53" s="10"/>
      <c r="ODS53" s="10"/>
      <c r="ODT53" s="10"/>
      <c r="ODU53" s="10"/>
      <c r="ODV53" s="10"/>
      <c r="ODW53" s="10"/>
      <c r="ODX53" s="10"/>
      <c r="ODY53" s="10"/>
      <c r="ODZ53" s="10"/>
      <c r="OEA53" s="10"/>
      <c r="OEB53" s="10"/>
      <c r="OEC53" s="10"/>
      <c r="OED53" s="10"/>
      <c r="OEE53" s="10"/>
      <c r="OEF53" s="10"/>
      <c r="OEG53" s="10"/>
      <c r="OEH53" s="10"/>
      <c r="OEI53" s="10"/>
      <c r="OEJ53" s="10"/>
      <c r="OEK53" s="10"/>
      <c r="OEL53" s="10"/>
      <c r="OEM53" s="10"/>
      <c r="OEN53" s="10"/>
      <c r="OEO53" s="10"/>
      <c r="OEP53" s="10"/>
      <c r="OEQ53" s="10"/>
      <c r="OER53" s="10"/>
      <c r="OES53" s="10"/>
      <c r="OET53" s="10"/>
      <c r="OEU53" s="10"/>
      <c r="OEV53" s="10"/>
      <c r="OEW53" s="10"/>
      <c r="OEX53" s="10"/>
      <c r="OEY53" s="10"/>
      <c r="OEZ53" s="10"/>
      <c r="OFA53" s="10"/>
      <c r="OFB53" s="10"/>
      <c r="OFC53" s="10"/>
      <c r="OFD53" s="10"/>
      <c r="OFE53" s="10"/>
      <c r="OFF53" s="10"/>
      <c r="OFG53" s="10"/>
      <c r="OFH53" s="10"/>
      <c r="OFI53" s="10"/>
      <c r="OFJ53" s="10"/>
      <c r="OFK53" s="10"/>
      <c r="OFL53" s="10"/>
      <c r="OFM53" s="10"/>
      <c r="OFN53" s="10"/>
      <c r="OFO53" s="10"/>
      <c r="OFP53" s="10"/>
      <c r="OFQ53" s="10"/>
      <c r="OFR53" s="10"/>
      <c r="OFS53" s="10"/>
      <c r="OFT53" s="10"/>
      <c r="OFU53" s="10"/>
      <c r="OFV53" s="10"/>
      <c r="OFW53" s="10"/>
      <c r="OFX53" s="10"/>
      <c r="OFY53" s="10"/>
      <c r="OFZ53" s="10"/>
      <c r="OGA53" s="10"/>
      <c r="OGB53" s="10"/>
      <c r="OGC53" s="10"/>
      <c r="OGD53" s="10"/>
      <c r="OGE53" s="10"/>
      <c r="OGF53" s="10"/>
      <c r="OGG53" s="10"/>
      <c r="OGH53" s="10"/>
      <c r="OGI53" s="10"/>
      <c r="OGJ53" s="10"/>
      <c r="OGK53" s="10"/>
      <c r="OGL53" s="10"/>
      <c r="OGM53" s="10"/>
      <c r="OGN53" s="10"/>
      <c r="OGO53" s="10"/>
      <c r="OGP53" s="10"/>
      <c r="OGQ53" s="10"/>
      <c r="OGR53" s="10"/>
      <c r="OGS53" s="10"/>
      <c r="OGT53" s="10"/>
      <c r="OGU53" s="10"/>
      <c r="OGV53" s="10"/>
      <c r="OGW53" s="10"/>
      <c r="OGX53" s="10"/>
      <c r="OGY53" s="10"/>
      <c r="OGZ53" s="10"/>
      <c r="OHA53" s="10"/>
      <c r="OHB53" s="10"/>
      <c r="OHC53" s="10"/>
      <c r="OHD53" s="10"/>
      <c r="OHE53" s="10"/>
      <c r="OHF53" s="10"/>
      <c r="OHG53" s="10"/>
      <c r="OHH53" s="10"/>
      <c r="OHI53" s="10"/>
      <c r="OHJ53" s="10"/>
      <c r="OHK53" s="10"/>
      <c r="OHL53" s="10"/>
      <c r="OHM53" s="10"/>
      <c r="OHN53" s="10"/>
      <c r="OHO53" s="10"/>
      <c r="OHP53" s="10"/>
      <c r="OHQ53" s="10"/>
      <c r="OHR53" s="10"/>
      <c r="OHS53" s="10"/>
      <c r="OHT53" s="10"/>
      <c r="OHU53" s="10"/>
      <c r="OHV53" s="10"/>
      <c r="OHW53" s="10"/>
      <c r="OHX53" s="10"/>
      <c r="OHY53" s="10"/>
      <c r="OHZ53" s="10"/>
      <c r="OIA53" s="10"/>
      <c r="OIB53" s="10"/>
      <c r="OIC53" s="10"/>
      <c r="OID53" s="10"/>
      <c r="OIE53" s="10"/>
      <c r="OIF53" s="10"/>
      <c r="OIG53" s="10"/>
      <c r="OIH53" s="10"/>
      <c r="OII53" s="10"/>
      <c r="OIJ53" s="10"/>
      <c r="OIK53" s="10"/>
      <c r="OIL53" s="10"/>
      <c r="OIM53" s="10"/>
      <c r="OIN53" s="10"/>
      <c r="OIO53" s="10"/>
      <c r="OIP53" s="10"/>
      <c r="OIQ53" s="10"/>
      <c r="OIR53" s="10"/>
      <c r="OIS53" s="10"/>
      <c r="OIT53" s="10"/>
      <c r="OIU53" s="10"/>
      <c r="OIV53" s="10"/>
      <c r="OIW53" s="10"/>
      <c r="OIX53" s="10"/>
      <c r="OIY53" s="10"/>
      <c r="OIZ53" s="10"/>
      <c r="OJA53" s="10"/>
      <c r="OJB53" s="10"/>
      <c r="OJC53" s="10"/>
      <c r="OJD53" s="10"/>
      <c r="OJE53" s="10"/>
      <c r="OJF53" s="10"/>
      <c r="OJG53" s="10"/>
      <c r="OJH53" s="10"/>
      <c r="OJI53" s="10"/>
      <c r="OJJ53" s="10"/>
      <c r="OJK53" s="10"/>
      <c r="OJL53" s="10"/>
      <c r="OJM53" s="10"/>
      <c r="OJN53" s="10"/>
      <c r="OJO53" s="10"/>
      <c r="OJP53" s="10"/>
      <c r="OJQ53" s="10"/>
      <c r="OJR53" s="10"/>
      <c r="OJS53" s="10"/>
      <c r="OJT53" s="10"/>
      <c r="OJU53" s="10"/>
      <c r="OJV53" s="10"/>
      <c r="OJW53" s="10"/>
      <c r="OJX53" s="10"/>
      <c r="OJY53" s="10"/>
      <c r="OJZ53" s="10"/>
      <c r="OKA53" s="10"/>
      <c r="OKB53" s="10"/>
      <c r="OKC53" s="10"/>
      <c r="OKD53" s="10"/>
      <c r="OKE53" s="10"/>
      <c r="OKF53" s="10"/>
      <c r="OKG53" s="10"/>
      <c r="OKH53" s="10"/>
      <c r="OKI53" s="10"/>
      <c r="OKJ53" s="10"/>
      <c r="OKK53" s="10"/>
      <c r="OKL53" s="10"/>
      <c r="OKM53" s="10"/>
      <c r="OKN53" s="10"/>
      <c r="OKO53" s="10"/>
      <c r="OKP53" s="10"/>
      <c r="OKQ53" s="10"/>
      <c r="OKR53" s="10"/>
      <c r="OKS53" s="10"/>
      <c r="OKT53" s="10"/>
      <c r="OKU53" s="10"/>
      <c r="OKV53" s="10"/>
      <c r="OKW53" s="10"/>
      <c r="OKX53" s="10"/>
      <c r="OKY53" s="10"/>
      <c r="OKZ53" s="10"/>
      <c r="OLA53" s="10"/>
      <c r="OLB53" s="10"/>
      <c r="OLC53" s="10"/>
      <c r="OLD53" s="10"/>
      <c r="OLE53" s="10"/>
      <c r="OLF53" s="10"/>
      <c r="OLG53" s="10"/>
      <c r="OLH53" s="10"/>
      <c r="OLI53" s="10"/>
      <c r="OLJ53" s="10"/>
      <c r="OLK53" s="10"/>
      <c r="OLL53" s="10"/>
      <c r="OLM53" s="10"/>
      <c r="OLN53" s="10"/>
      <c r="OLO53" s="10"/>
      <c r="OLP53" s="10"/>
      <c r="OLQ53" s="10"/>
      <c r="OLR53" s="10"/>
      <c r="OLS53" s="10"/>
      <c r="OLT53" s="10"/>
      <c r="OLU53" s="10"/>
      <c r="OLV53" s="10"/>
      <c r="OLW53" s="10"/>
      <c r="OLX53" s="10"/>
      <c r="OLY53" s="10"/>
      <c r="OLZ53" s="10"/>
      <c r="OMA53" s="10"/>
      <c r="OMB53" s="10"/>
      <c r="OMC53" s="10"/>
      <c r="OMD53" s="10"/>
      <c r="OME53" s="10"/>
      <c r="OMF53" s="10"/>
      <c r="OMG53" s="10"/>
      <c r="OMH53" s="10"/>
      <c r="OMI53" s="10"/>
      <c r="OMJ53" s="10"/>
      <c r="OMK53" s="10"/>
      <c r="OML53" s="10"/>
      <c r="OMM53" s="10"/>
      <c r="OMN53" s="10"/>
      <c r="OMO53" s="10"/>
      <c r="OMP53" s="10"/>
      <c r="OMQ53" s="10"/>
      <c r="OMR53" s="10"/>
      <c r="OMS53" s="10"/>
      <c r="OMT53" s="10"/>
      <c r="OMU53" s="10"/>
      <c r="OMV53" s="10"/>
      <c r="OMW53" s="10"/>
      <c r="OMX53" s="10"/>
      <c r="OMY53" s="10"/>
      <c r="OMZ53" s="10"/>
      <c r="ONA53" s="10"/>
      <c r="ONB53" s="10"/>
      <c r="ONC53" s="10"/>
      <c r="OND53" s="10"/>
      <c r="ONE53" s="10"/>
      <c r="ONF53" s="10"/>
      <c r="ONG53" s="10"/>
      <c r="ONH53" s="10"/>
      <c r="ONI53" s="10"/>
      <c r="ONJ53" s="10"/>
      <c r="ONK53" s="10"/>
      <c r="ONL53" s="10"/>
      <c r="ONM53" s="10"/>
      <c r="ONN53" s="10"/>
      <c r="ONO53" s="10"/>
      <c r="ONP53" s="10"/>
      <c r="ONQ53" s="10"/>
      <c r="ONR53" s="10"/>
      <c r="ONS53" s="10"/>
      <c r="ONT53" s="10"/>
      <c r="ONU53" s="10"/>
      <c r="ONV53" s="10"/>
      <c r="ONW53" s="10"/>
      <c r="ONX53" s="10"/>
      <c r="ONY53" s="10"/>
      <c r="ONZ53" s="10"/>
      <c r="OOA53" s="10"/>
      <c r="OOB53" s="10"/>
      <c r="OOC53" s="10"/>
      <c r="OOD53" s="10"/>
      <c r="OOE53" s="10"/>
      <c r="OOF53" s="10"/>
      <c r="OOG53" s="10"/>
      <c r="OOH53" s="10"/>
      <c r="OOI53" s="10"/>
      <c r="OOJ53" s="10"/>
      <c r="OOK53" s="10"/>
      <c r="OOL53" s="10"/>
      <c r="OOM53" s="10"/>
      <c r="OON53" s="10"/>
      <c r="OOO53" s="10"/>
      <c r="OOP53" s="10"/>
      <c r="OOQ53" s="10"/>
      <c r="OOR53" s="10"/>
      <c r="OOS53" s="10"/>
      <c r="OOT53" s="10"/>
      <c r="OOU53" s="10"/>
      <c r="OOV53" s="10"/>
      <c r="OOW53" s="10"/>
      <c r="OOX53" s="10"/>
      <c r="OOY53" s="10"/>
      <c r="OOZ53" s="10"/>
      <c r="OPA53" s="10"/>
      <c r="OPB53" s="10"/>
      <c r="OPC53" s="10"/>
      <c r="OPD53" s="10"/>
      <c r="OPE53" s="10"/>
      <c r="OPF53" s="10"/>
      <c r="OPG53" s="10"/>
      <c r="OPH53" s="10"/>
      <c r="OPI53" s="10"/>
      <c r="OPJ53" s="10"/>
      <c r="OPK53" s="10"/>
      <c r="OPL53" s="10"/>
      <c r="OPM53" s="10"/>
      <c r="OPN53" s="10"/>
      <c r="OPO53" s="10"/>
      <c r="OPP53" s="10"/>
      <c r="OPQ53" s="10"/>
      <c r="OPR53" s="10"/>
      <c r="OPS53" s="10"/>
      <c r="OPT53" s="10"/>
      <c r="OPU53" s="10"/>
      <c r="OPV53" s="10"/>
      <c r="OPW53" s="10"/>
      <c r="OPX53" s="10"/>
      <c r="OPY53" s="10"/>
      <c r="OPZ53" s="10"/>
      <c r="OQA53" s="10"/>
      <c r="OQB53" s="10"/>
      <c r="OQC53" s="10"/>
      <c r="OQD53" s="10"/>
      <c r="OQE53" s="10"/>
      <c r="OQF53" s="10"/>
      <c r="OQG53" s="10"/>
      <c r="OQH53" s="10"/>
      <c r="OQI53" s="10"/>
      <c r="OQJ53" s="10"/>
      <c r="OQK53" s="10"/>
      <c r="OQL53" s="10"/>
      <c r="OQM53" s="10"/>
      <c r="OQN53" s="10"/>
      <c r="OQO53" s="10"/>
      <c r="OQP53" s="10"/>
      <c r="OQQ53" s="10"/>
      <c r="OQR53" s="10"/>
      <c r="OQS53" s="10"/>
      <c r="OQT53" s="10"/>
      <c r="OQU53" s="10"/>
      <c r="OQV53" s="10"/>
      <c r="OQW53" s="10"/>
      <c r="OQX53" s="10"/>
      <c r="OQY53" s="10"/>
      <c r="OQZ53" s="10"/>
      <c r="ORA53" s="10"/>
      <c r="ORB53" s="10"/>
      <c r="ORC53" s="10"/>
      <c r="ORD53" s="10"/>
      <c r="ORE53" s="10"/>
      <c r="ORF53" s="10"/>
      <c r="ORG53" s="10"/>
      <c r="ORH53" s="10"/>
      <c r="ORI53" s="10"/>
      <c r="ORJ53" s="10"/>
      <c r="ORK53" s="10"/>
      <c r="ORL53" s="10"/>
      <c r="ORM53" s="10"/>
      <c r="ORN53" s="10"/>
      <c r="ORO53" s="10"/>
      <c r="ORP53" s="10"/>
      <c r="ORQ53" s="10"/>
      <c r="ORR53" s="10"/>
      <c r="ORS53" s="10"/>
      <c r="ORT53" s="10"/>
      <c r="ORU53" s="10"/>
      <c r="ORV53" s="10"/>
      <c r="ORW53" s="10"/>
      <c r="ORX53" s="10"/>
      <c r="ORY53" s="10"/>
      <c r="ORZ53" s="10"/>
      <c r="OSA53" s="10"/>
      <c r="OSB53" s="10"/>
      <c r="OSC53" s="10"/>
      <c r="OSD53" s="10"/>
      <c r="OSE53" s="10"/>
      <c r="OSF53" s="10"/>
      <c r="OSG53" s="10"/>
      <c r="OSH53" s="10"/>
      <c r="OSI53" s="10"/>
      <c r="OSJ53" s="10"/>
      <c r="OSK53" s="10"/>
      <c r="OSL53" s="10"/>
      <c r="OSM53" s="10"/>
      <c r="OSN53" s="10"/>
      <c r="OSO53" s="10"/>
      <c r="OSP53" s="10"/>
      <c r="OSQ53" s="10"/>
      <c r="OSR53" s="10"/>
      <c r="OSS53" s="10"/>
      <c r="OST53" s="10"/>
      <c r="OSU53" s="10"/>
      <c r="OSV53" s="10"/>
      <c r="OSW53" s="10"/>
      <c r="OSX53" s="10"/>
      <c r="OSY53" s="10"/>
      <c r="OSZ53" s="10"/>
      <c r="OTA53" s="10"/>
      <c r="OTB53" s="10"/>
      <c r="OTC53" s="10"/>
      <c r="OTD53" s="10"/>
      <c r="OTE53" s="10"/>
      <c r="OTF53" s="10"/>
      <c r="OTG53" s="10"/>
      <c r="OTH53" s="10"/>
      <c r="OTI53" s="10"/>
      <c r="OTJ53" s="10"/>
      <c r="OTK53" s="10"/>
      <c r="OTL53" s="10"/>
      <c r="OTM53" s="10"/>
      <c r="OTN53" s="10"/>
      <c r="OTO53" s="10"/>
      <c r="OTP53" s="10"/>
      <c r="OTQ53" s="10"/>
      <c r="OTR53" s="10"/>
      <c r="OTS53" s="10"/>
      <c r="OTT53" s="10"/>
      <c r="OTU53" s="10"/>
      <c r="OTV53" s="10"/>
      <c r="OTW53" s="10"/>
      <c r="OTX53" s="10"/>
      <c r="OTY53" s="10"/>
      <c r="OTZ53" s="10"/>
      <c r="OUA53" s="10"/>
      <c r="OUB53" s="10"/>
      <c r="OUC53" s="10"/>
      <c r="OUD53" s="10"/>
      <c r="OUE53" s="10"/>
      <c r="OUF53" s="10"/>
      <c r="OUG53" s="10"/>
      <c r="OUH53" s="10"/>
      <c r="OUI53" s="10"/>
      <c r="OUJ53" s="10"/>
      <c r="OUK53" s="10"/>
      <c r="OUL53" s="10"/>
      <c r="OUM53" s="10"/>
      <c r="OUN53" s="10"/>
      <c r="OUO53" s="10"/>
      <c r="OUP53" s="10"/>
      <c r="OUQ53" s="10"/>
      <c r="OUR53" s="10"/>
      <c r="OUS53" s="10"/>
      <c r="OUT53" s="10"/>
      <c r="OUU53" s="10"/>
      <c r="OUV53" s="10"/>
      <c r="OUW53" s="10"/>
      <c r="OUX53" s="10"/>
      <c r="OUY53" s="10"/>
      <c r="OUZ53" s="10"/>
      <c r="OVA53" s="10"/>
      <c r="OVB53" s="10"/>
      <c r="OVC53" s="10"/>
      <c r="OVD53" s="10"/>
      <c r="OVE53" s="10"/>
      <c r="OVF53" s="10"/>
      <c r="OVG53" s="10"/>
      <c r="OVH53" s="10"/>
      <c r="OVI53" s="10"/>
      <c r="OVJ53" s="10"/>
      <c r="OVK53" s="10"/>
      <c r="OVL53" s="10"/>
      <c r="OVM53" s="10"/>
      <c r="OVN53" s="10"/>
      <c r="OVO53" s="10"/>
      <c r="OVP53" s="10"/>
      <c r="OVQ53" s="10"/>
      <c r="OVR53" s="10"/>
      <c r="OVS53" s="10"/>
      <c r="OVT53" s="10"/>
      <c r="OVU53" s="10"/>
      <c r="OVV53" s="10"/>
      <c r="OVW53" s="10"/>
      <c r="OVX53" s="10"/>
      <c r="OVY53" s="10"/>
      <c r="OVZ53" s="10"/>
      <c r="OWA53" s="10"/>
      <c r="OWB53" s="10"/>
      <c r="OWC53" s="10"/>
      <c r="OWD53" s="10"/>
      <c r="OWE53" s="10"/>
      <c r="OWF53" s="10"/>
      <c r="OWG53" s="10"/>
      <c r="OWH53" s="10"/>
      <c r="OWI53" s="10"/>
      <c r="OWJ53" s="10"/>
      <c r="OWK53" s="10"/>
      <c r="OWL53" s="10"/>
      <c r="OWM53" s="10"/>
      <c r="OWN53" s="10"/>
      <c r="OWO53" s="10"/>
      <c r="OWP53" s="10"/>
      <c r="OWQ53" s="10"/>
      <c r="OWR53" s="10"/>
      <c r="OWS53" s="10"/>
      <c r="OWT53" s="10"/>
      <c r="OWU53" s="10"/>
      <c r="OWV53" s="10"/>
      <c r="OWW53" s="10"/>
      <c r="OWX53" s="10"/>
      <c r="OWY53" s="10"/>
      <c r="OWZ53" s="10"/>
      <c r="OXA53" s="10"/>
      <c r="OXB53" s="10"/>
      <c r="OXC53" s="10"/>
      <c r="OXD53" s="10"/>
      <c r="OXE53" s="10"/>
      <c r="OXF53" s="10"/>
      <c r="OXG53" s="10"/>
      <c r="OXH53" s="10"/>
      <c r="OXI53" s="10"/>
      <c r="OXJ53" s="10"/>
      <c r="OXK53" s="10"/>
      <c r="OXL53" s="10"/>
      <c r="OXM53" s="10"/>
      <c r="OXN53" s="10"/>
      <c r="OXO53" s="10"/>
      <c r="OXP53" s="10"/>
      <c r="OXQ53" s="10"/>
      <c r="OXR53" s="10"/>
      <c r="OXS53" s="10"/>
      <c r="OXT53" s="10"/>
      <c r="OXU53" s="10"/>
      <c r="OXV53" s="10"/>
      <c r="OXW53" s="10"/>
      <c r="OXX53" s="10"/>
      <c r="OXY53" s="10"/>
      <c r="OXZ53" s="10"/>
      <c r="OYA53" s="10"/>
      <c r="OYB53" s="10"/>
      <c r="OYC53" s="10"/>
      <c r="OYD53" s="10"/>
      <c r="OYE53" s="10"/>
      <c r="OYF53" s="10"/>
      <c r="OYG53" s="10"/>
      <c r="OYH53" s="10"/>
      <c r="OYI53" s="10"/>
      <c r="OYJ53" s="10"/>
      <c r="OYK53" s="10"/>
      <c r="OYL53" s="10"/>
      <c r="OYM53" s="10"/>
      <c r="OYN53" s="10"/>
      <c r="OYO53" s="10"/>
      <c r="OYP53" s="10"/>
      <c r="OYQ53" s="10"/>
      <c r="OYR53" s="10"/>
      <c r="OYS53" s="10"/>
      <c r="OYT53" s="10"/>
      <c r="OYU53" s="10"/>
      <c r="OYV53" s="10"/>
      <c r="OYW53" s="10"/>
      <c r="OYX53" s="10"/>
      <c r="OYY53" s="10"/>
      <c r="OYZ53" s="10"/>
      <c r="OZA53" s="10"/>
      <c r="OZB53" s="10"/>
      <c r="OZC53" s="10"/>
      <c r="OZD53" s="10"/>
      <c r="OZE53" s="10"/>
      <c r="OZF53" s="10"/>
      <c r="OZG53" s="10"/>
      <c r="OZH53" s="10"/>
      <c r="OZI53" s="10"/>
      <c r="OZJ53" s="10"/>
      <c r="OZK53" s="10"/>
      <c r="OZL53" s="10"/>
      <c r="OZM53" s="10"/>
      <c r="OZN53" s="10"/>
      <c r="OZO53" s="10"/>
      <c r="OZP53" s="10"/>
      <c r="OZQ53" s="10"/>
      <c r="OZR53" s="10"/>
      <c r="OZS53" s="10"/>
      <c r="OZT53" s="10"/>
      <c r="OZU53" s="10"/>
      <c r="OZV53" s="10"/>
      <c r="OZW53" s="10"/>
      <c r="OZX53" s="10"/>
      <c r="OZY53" s="10"/>
      <c r="OZZ53" s="10"/>
      <c r="PAA53" s="10"/>
      <c r="PAB53" s="10"/>
      <c r="PAC53" s="10"/>
      <c r="PAD53" s="10"/>
      <c r="PAE53" s="10"/>
      <c r="PAF53" s="10"/>
      <c r="PAG53" s="10"/>
      <c r="PAH53" s="10"/>
      <c r="PAI53" s="10"/>
      <c r="PAJ53" s="10"/>
      <c r="PAK53" s="10"/>
      <c r="PAL53" s="10"/>
      <c r="PAM53" s="10"/>
      <c r="PAN53" s="10"/>
      <c r="PAO53" s="10"/>
      <c r="PAP53" s="10"/>
      <c r="PAQ53" s="10"/>
      <c r="PAR53" s="10"/>
      <c r="PAS53" s="10"/>
      <c r="PAT53" s="10"/>
      <c r="PAU53" s="10"/>
      <c r="PAV53" s="10"/>
      <c r="PAW53" s="10"/>
      <c r="PAX53" s="10"/>
      <c r="PAY53" s="10"/>
      <c r="PAZ53" s="10"/>
      <c r="PBA53" s="10"/>
      <c r="PBB53" s="10"/>
      <c r="PBC53" s="10"/>
      <c r="PBD53" s="10"/>
      <c r="PBE53" s="10"/>
      <c r="PBF53" s="10"/>
      <c r="PBG53" s="10"/>
      <c r="PBH53" s="10"/>
      <c r="PBI53" s="10"/>
      <c r="PBJ53" s="10"/>
      <c r="PBK53" s="10"/>
      <c r="PBL53" s="10"/>
      <c r="PBM53" s="10"/>
      <c r="PBN53" s="10"/>
      <c r="PBO53" s="10"/>
      <c r="PBP53" s="10"/>
      <c r="PBQ53" s="10"/>
      <c r="PBR53" s="10"/>
      <c r="PBS53" s="10"/>
      <c r="PBT53" s="10"/>
      <c r="PBU53" s="10"/>
      <c r="PBV53" s="10"/>
      <c r="PBW53" s="10"/>
      <c r="PBX53" s="10"/>
      <c r="PBY53" s="10"/>
      <c r="PBZ53" s="10"/>
      <c r="PCA53" s="10"/>
      <c r="PCB53" s="10"/>
      <c r="PCC53" s="10"/>
      <c r="PCD53" s="10"/>
      <c r="PCE53" s="10"/>
      <c r="PCF53" s="10"/>
      <c r="PCG53" s="10"/>
      <c r="PCH53" s="10"/>
      <c r="PCI53" s="10"/>
      <c r="PCJ53" s="10"/>
      <c r="PCK53" s="10"/>
      <c r="PCL53" s="10"/>
      <c r="PCM53" s="10"/>
      <c r="PCN53" s="10"/>
      <c r="PCO53" s="10"/>
      <c r="PCP53" s="10"/>
      <c r="PCQ53" s="10"/>
      <c r="PCR53" s="10"/>
      <c r="PCS53" s="10"/>
      <c r="PCT53" s="10"/>
      <c r="PCU53" s="10"/>
      <c r="PCV53" s="10"/>
      <c r="PCW53" s="10"/>
      <c r="PCX53" s="10"/>
      <c r="PCY53" s="10"/>
      <c r="PCZ53" s="10"/>
      <c r="PDA53" s="10"/>
      <c r="PDB53" s="10"/>
      <c r="PDC53" s="10"/>
      <c r="PDD53" s="10"/>
      <c r="PDE53" s="10"/>
      <c r="PDF53" s="10"/>
      <c r="PDG53" s="10"/>
      <c r="PDH53" s="10"/>
      <c r="PDI53" s="10"/>
      <c r="PDJ53" s="10"/>
      <c r="PDK53" s="10"/>
      <c r="PDL53" s="10"/>
      <c r="PDM53" s="10"/>
      <c r="PDN53" s="10"/>
      <c r="PDO53" s="10"/>
      <c r="PDP53" s="10"/>
      <c r="PDQ53" s="10"/>
      <c r="PDR53" s="10"/>
      <c r="PDS53" s="10"/>
      <c r="PDT53" s="10"/>
      <c r="PDU53" s="10"/>
      <c r="PDV53" s="10"/>
      <c r="PDW53" s="10"/>
      <c r="PDX53" s="10"/>
      <c r="PDY53" s="10"/>
      <c r="PDZ53" s="10"/>
      <c r="PEA53" s="10"/>
      <c r="PEB53" s="10"/>
      <c r="PEC53" s="10"/>
      <c r="PED53" s="10"/>
      <c r="PEE53" s="10"/>
      <c r="PEF53" s="10"/>
      <c r="PEG53" s="10"/>
      <c r="PEH53" s="10"/>
      <c r="PEI53" s="10"/>
      <c r="PEJ53" s="10"/>
      <c r="PEK53" s="10"/>
      <c r="PEL53" s="10"/>
      <c r="PEM53" s="10"/>
      <c r="PEN53" s="10"/>
      <c r="PEO53" s="10"/>
      <c r="PEP53" s="10"/>
      <c r="PEQ53" s="10"/>
      <c r="PER53" s="10"/>
      <c r="PES53" s="10"/>
      <c r="PET53" s="10"/>
      <c r="PEU53" s="10"/>
      <c r="PEV53" s="10"/>
      <c r="PEW53" s="10"/>
      <c r="PEX53" s="10"/>
      <c r="PEY53" s="10"/>
      <c r="PEZ53" s="10"/>
      <c r="PFA53" s="10"/>
      <c r="PFB53" s="10"/>
      <c r="PFC53" s="10"/>
      <c r="PFD53" s="10"/>
      <c r="PFE53" s="10"/>
      <c r="PFF53" s="10"/>
      <c r="PFG53" s="10"/>
      <c r="PFH53" s="10"/>
      <c r="PFI53" s="10"/>
      <c r="PFJ53" s="10"/>
      <c r="PFK53" s="10"/>
      <c r="PFL53" s="10"/>
      <c r="PFM53" s="10"/>
      <c r="PFN53" s="10"/>
      <c r="PFO53" s="10"/>
      <c r="PFP53" s="10"/>
      <c r="PFQ53" s="10"/>
      <c r="PFR53" s="10"/>
      <c r="PFS53" s="10"/>
      <c r="PFT53" s="10"/>
      <c r="PFU53" s="10"/>
      <c r="PFV53" s="10"/>
      <c r="PFW53" s="10"/>
      <c r="PFX53" s="10"/>
      <c r="PFY53" s="10"/>
      <c r="PFZ53" s="10"/>
      <c r="PGA53" s="10"/>
      <c r="PGB53" s="10"/>
      <c r="PGC53" s="10"/>
      <c r="PGD53" s="10"/>
      <c r="PGE53" s="10"/>
      <c r="PGF53" s="10"/>
      <c r="PGG53" s="10"/>
      <c r="PGH53" s="10"/>
      <c r="PGI53" s="10"/>
      <c r="PGJ53" s="10"/>
      <c r="PGK53" s="10"/>
      <c r="PGL53" s="10"/>
      <c r="PGM53" s="10"/>
      <c r="PGN53" s="10"/>
      <c r="PGO53" s="10"/>
      <c r="PGP53" s="10"/>
      <c r="PGQ53" s="10"/>
      <c r="PGR53" s="10"/>
      <c r="PGS53" s="10"/>
      <c r="PGT53" s="10"/>
      <c r="PGU53" s="10"/>
      <c r="PGV53" s="10"/>
      <c r="PGW53" s="10"/>
      <c r="PGX53" s="10"/>
      <c r="PGY53" s="10"/>
      <c r="PGZ53" s="10"/>
      <c r="PHA53" s="10"/>
      <c r="PHB53" s="10"/>
      <c r="PHC53" s="10"/>
      <c r="PHD53" s="10"/>
      <c r="PHE53" s="10"/>
      <c r="PHF53" s="10"/>
      <c r="PHG53" s="10"/>
      <c r="PHH53" s="10"/>
      <c r="PHI53" s="10"/>
      <c r="PHJ53" s="10"/>
      <c r="PHK53" s="10"/>
      <c r="PHL53" s="10"/>
      <c r="PHM53" s="10"/>
      <c r="PHN53" s="10"/>
      <c r="PHO53" s="10"/>
      <c r="PHP53" s="10"/>
      <c r="PHQ53" s="10"/>
      <c r="PHR53" s="10"/>
      <c r="PHS53" s="10"/>
      <c r="PHT53" s="10"/>
      <c r="PHU53" s="10"/>
      <c r="PHV53" s="10"/>
      <c r="PHW53" s="10"/>
      <c r="PHX53" s="10"/>
      <c r="PHY53" s="10"/>
      <c r="PHZ53" s="10"/>
      <c r="PIA53" s="10"/>
      <c r="PIB53" s="10"/>
      <c r="PIC53" s="10"/>
      <c r="PID53" s="10"/>
      <c r="PIE53" s="10"/>
      <c r="PIF53" s="10"/>
      <c r="PIG53" s="10"/>
      <c r="PIH53" s="10"/>
      <c r="PII53" s="10"/>
      <c r="PIJ53" s="10"/>
      <c r="PIK53" s="10"/>
      <c r="PIL53" s="10"/>
      <c r="PIM53" s="10"/>
      <c r="PIN53" s="10"/>
      <c r="PIO53" s="10"/>
      <c r="PIP53" s="10"/>
      <c r="PIQ53" s="10"/>
      <c r="PIR53" s="10"/>
      <c r="PIS53" s="10"/>
      <c r="PIT53" s="10"/>
      <c r="PIU53" s="10"/>
      <c r="PIV53" s="10"/>
      <c r="PIW53" s="10"/>
      <c r="PIX53" s="10"/>
      <c r="PIY53" s="10"/>
      <c r="PIZ53" s="10"/>
      <c r="PJA53" s="10"/>
      <c r="PJB53" s="10"/>
      <c r="PJC53" s="10"/>
      <c r="PJD53" s="10"/>
      <c r="PJE53" s="10"/>
      <c r="PJF53" s="10"/>
      <c r="PJG53" s="10"/>
      <c r="PJH53" s="10"/>
      <c r="PJI53" s="10"/>
      <c r="PJJ53" s="10"/>
      <c r="PJK53" s="10"/>
      <c r="PJL53" s="10"/>
      <c r="PJM53" s="10"/>
      <c r="PJN53" s="10"/>
      <c r="PJO53" s="10"/>
      <c r="PJP53" s="10"/>
      <c r="PJQ53" s="10"/>
      <c r="PJR53" s="10"/>
      <c r="PJS53" s="10"/>
      <c r="PJT53" s="10"/>
      <c r="PJU53" s="10"/>
      <c r="PJV53" s="10"/>
      <c r="PJW53" s="10"/>
      <c r="PJX53" s="10"/>
      <c r="PJY53" s="10"/>
      <c r="PJZ53" s="10"/>
      <c r="PKA53" s="10"/>
      <c r="PKB53" s="10"/>
      <c r="PKC53" s="10"/>
      <c r="PKD53" s="10"/>
      <c r="PKE53" s="10"/>
      <c r="PKF53" s="10"/>
      <c r="PKG53" s="10"/>
      <c r="PKH53" s="10"/>
      <c r="PKI53" s="10"/>
      <c r="PKJ53" s="10"/>
      <c r="PKK53" s="10"/>
      <c r="PKL53" s="10"/>
      <c r="PKM53" s="10"/>
      <c r="PKN53" s="10"/>
      <c r="PKO53" s="10"/>
      <c r="PKP53" s="10"/>
      <c r="PKQ53" s="10"/>
      <c r="PKR53" s="10"/>
      <c r="PKS53" s="10"/>
      <c r="PKT53" s="10"/>
      <c r="PKU53" s="10"/>
      <c r="PKV53" s="10"/>
      <c r="PKW53" s="10"/>
      <c r="PKX53" s="10"/>
      <c r="PKY53" s="10"/>
      <c r="PKZ53" s="10"/>
      <c r="PLA53" s="10"/>
      <c r="PLB53" s="10"/>
      <c r="PLC53" s="10"/>
      <c r="PLD53" s="10"/>
      <c r="PLE53" s="10"/>
      <c r="PLF53" s="10"/>
      <c r="PLG53" s="10"/>
      <c r="PLH53" s="10"/>
      <c r="PLI53" s="10"/>
      <c r="PLJ53" s="10"/>
      <c r="PLK53" s="10"/>
      <c r="PLL53" s="10"/>
      <c r="PLM53" s="10"/>
      <c r="PLN53" s="10"/>
      <c r="PLO53" s="10"/>
      <c r="PLP53" s="10"/>
      <c r="PLQ53" s="10"/>
      <c r="PLR53" s="10"/>
      <c r="PLS53" s="10"/>
      <c r="PLT53" s="10"/>
      <c r="PLU53" s="10"/>
      <c r="PLV53" s="10"/>
      <c r="PLW53" s="10"/>
      <c r="PLX53" s="10"/>
      <c r="PLY53" s="10"/>
      <c r="PLZ53" s="10"/>
      <c r="PMA53" s="10"/>
      <c r="PMB53" s="10"/>
      <c r="PMC53" s="10"/>
      <c r="PMD53" s="10"/>
      <c r="PME53" s="10"/>
      <c r="PMF53" s="10"/>
      <c r="PMG53" s="10"/>
      <c r="PMH53" s="10"/>
      <c r="PMI53" s="10"/>
      <c r="PMJ53" s="10"/>
      <c r="PMK53" s="10"/>
      <c r="PML53" s="10"/>
      <c r="PMM53" s="10"/>
      <c r="PMN53" s="10"/>
      <c r="PMO53" s="10"/>
      <c r="PMP53" s="10"/>
      <c r="PMQ53" s="10"/>
      <c r="PMR53" s="10"/>
      <c r="PMS53" s="10"/>
      <c r="PMT53" s="10"/>
      <c r="PMU53" s="10"/>
      <c r="PMV53" s="10"/>
      <c r="PMW53" s="10"/>
      <c r="PMX53" s="10"/>
      <c r="PMY53" s="10"/>
      <c r="PMZ53" s="10"/>
      <c r="PNA53" s="10"/>
      <c r="PNB53" s="10"/>
      <c r="PNC53" s="10"/>
      <c r="PND53" s="10"/>
      <c r="PNE53" s="10"/>
      <c r="PNF53" s="10"/>
      <c r="PNG53" s="10"/>
      <c r="PNH53" s="10"/>
      <c r="PNI53" s="10"/>
      <c r="PNJ53" s="10"/>
      <c r="PNK53" s="10"/>
      <c r="PNL53" s="10"/>
      <c r="PNM53" s="10"/>
      <c r="PNN53" s="10"/>
      <c r="PNO53" s="10"/>
      <c r="PNP53" s="10"/>
      <c r="PNQ53" s="10"/>
      <c r="PNR53" s="10"/>
      <c r="PNS53" s="10"/>
      <c r="PNT53" s="10"/>
      <c r="PNU53" s="10"/>
      <c r="PNV53" s="10"/>
      <c r="PNW53" s="10"/>
      <c r="PNX53" s="10"/>
      <c r="PNY53" s="10"/>
      <c r="PNZ53" s="10"/>
      <c r="POA53" s="10"/>
      <c r="POB53" s="10"/>
      <c r="POC53" s="10"/>
      <c r="POD53" s="10"/>
      <c r="POE53" s="10"/>
      <c r="POF53" s="10"/>
      <c r="POG53" s="10"/>
      <c r="POH53" s="10"/>
      <c r="POI53" s="10"/>
      <c r="POJ53" s="10"/>
      <c r="POK53" s="10"/>
      <c r="POL53" s="10"/>
      <c r="POM53" s="10"/>
      <c r="PON53" s="10"/>
      <c r="POO53" s="10"/>
      <c r="POP53" s="10"/>
      <c r="POQ53" s="10"/>
      <c r="POR53" s="10"/>
      <c r="POS53" s="10"/>
      <c r="POT53" s="10"/>
      <c r="POU53" s="10"/>
      <c r="POV53" s="10"/>
      <c r="POW53" s="10"/>
      <c r="POX53" s="10"/>
      <c r="POY53" s="10"/>
      <c r="POZ53" s="10"/>
      <c r="PPA53" s="10"/>
      <c r="PPB53" s="10"/>
      <c r="PPC53" s="10"/>
      <c r="PPD53" s="10"/>
      <c r="PPE53" s="10"/>
      <c r="PPF53" s="10"/>
      <c r="PPG53" s="10"/>
      <c r="PPH53" s="10"/>
      <c r="PPI53" s="10"/>
      <c r="PPJ53" s="10"/>
      <c r="PPK53" s="10"/>
      <c r="PPL53" s="10"/>
      <c r="PPM53" s="10"/>
      <c r="PPN53" s="10"/>
      <c r="PPO53" s="10"/>
      <c r="PPP53" s="10"/>
      <c r="PPQ53" s="10"/>
      <c r="PPR53" s="10"/>
      <c r="PPS53" s="10"/>
      <c r="PPT53" s="10"/>
      <c r="PPU53" s="10"/>
      <c r="PPV53" s="10"/>
      <c r="PPW53" s="10"/>
      <c r="PPX53" s="10"/>
      <c r="PPY53" s="10"/>
      <c r="PPZ53" s="10"/>
      <c r="PQA53" s="10"/>
      <c r="PQB53" s="10"/>
      <c r="PQC53" s="10"/>
      <c r="PQD53" s="10"/>
      <c r="PQE53" s="10"/>
      <c r="PQF53" s="10"/>
      <c r="PQG53" s="10"/>
      <c r="PQH53" s="10"/>
      <c r="PQI53" s="10"/>
      <c r="PQJ53" s="10"/>
      <c r="PQK53" s="10"/>
      <c r="PQL53" s="10"/>
      <c r="PQM53" s="10"/>
      <c r="PQN53" s="10"/>
      <c r="PQO53" s="10"/>
      <c r="PQP53" s="10"/>
      <c r="PQQ53" s="10"/>
      <c r="PQR53" s="10"/>
      <c r="PQS53" s="10"/>
      <c r="PQT53" s="10"/>
      <c r="PQU53" s="10"/>
      <c r="PQV53" s="10"/>
      <c r="PQW53" s="10"/>
      <c r="PQX53" s="10"/>
      <c r="PQY53" s="10"/>
      <c r="PQZ53" s="10"/>
      <c r="PRA53" s="10"/>
      <c r="PRB53" s="10"/>
      <c r="PRC53" s="10"/>
      <c r="PRD53" s="10"/>
      <c r="PRE53" s="10"/>
      <c r="PRF53" s="10"/>
      <c r="PRG53" s="10"/>
      <c r="PRH53" s="10"/>
      <c r="PRI53" s="10"/>
      <c r="PRJ53" s="10"/>
      <c r="PRK53" s="10"/>
      <c r="PRL53" s="10"/>
      <c r="PRM53" s="10"/>
      <c r="PRN53" s="10"/>
      <c r="PRO53" s="10"/>
      <c r="PRP53" s="10"/>
      <c r="PRQ53" s="10"/>
      <c r="PRR53" s="10"/>
      <c r="PRS53" s="10"/>
      <c r="PRT53" s="10"/>
      <c r="PRU53" s="10"/>
      <c r="PRV53" s="10"/>
      <c r="PRW53" s="10"/>
      <c r="PRX53" s="10"/>
      <c r="PRY53" s="10"/>
      <c r="PRZ53" s="10"/>
      <c r="PSA53" s="10"/>
      <c r="PSB53" s="10"/>
      <c r="PSC53" s="10"/>
      <c r="PSD53" s="10"/>
      <c r="PSE53" s="10"/>
      <c r="PSF53" s="10"/>
      <c r="PSG53" s="10"/>
      <c r="PSH53" s="10"/>
      <c r="PSI53" s="10"/>
      <c r="PSJ53" s="10"/>
      <c r="PSK53" s="10"/>
      <c r="PSL53" s="10"/>
      <c r="PSM53" s="10"/>
      <c r="PSN53" s="10"/>
      <c r="PSO53" s="10"/>
      <c r="PSP53" s="10"/>
      <c r="PSQ53" s="10"/>
      <c r="PSR53" s="10"/>
      <c r="PSS53" s="10"/>
      <c r="PST53" s="10"/>
      <c r="PSU53" s="10"/>
      <c r="PSV53" s="10"/>
      <c r="PSW53" s="10"/>
      <c r="PSX53" s="10"/>
      <c r="PSY53" s="10"/>
      <c r="PSZ53" s="10"/>
      <c r="PTA53" s="10"/>
      <c r="PTB53" s="10"/>
      <c r="PTC53" s="10"/>
      <c r="PTD53" s="10"/>
      <c r="PTE53" s="10"/>
      <c r="PTF53" s="10"/>
      <c r="PTG53" s="10"/>
      <c r="PTH53" s="10"/>
      <c r="PTI53" s="10"/>
      <c r="PTJ53" s="10"/>
      <c r="PTK53" s="10"/>
      <c r="PTL53" s="10"/>
      <c r="PTM53" s="10"/>
      <c r="PTN53" s="10"/>
      <c r="PTO53" s="10"/>
      <c r="PTP53" s="10"/>
      <c r="PTQ53" s="10"/>
      <c r="PTR53" s="10"/>
      <c r="PTS53" s="10"/>
      <c r="PTT53" s="10"/>
      <c r="PTU53" s="10"/>
      <c r="PTV53" s="10"/>
      <c r="PTW53" s="10"/>
      <c r="PTX53" s="10"/>
      <c r="PTY53" s="10"/>
      <c r="PTZ53" s="10"/>
      <c r="PUA53" s="10"/>
      <c r="PUB53" s="10"/>
      <c r="PUC53" s="10"/>
      <c r="PUD53" s="10"/>
      <c r="PUE53" s="10"/>
      <c r="PUF53" s="10"/>
      <c r="PUG53" s="10"/>
      <c r="PUH53" s="10"/>
      <c r="PUI53" s="10"/>
      <c r="PUJ53" s="10"/>
      <c r="PUK53" s="10"/>
      <c r="PUL53" s="10"/>
      <c r="PUM53" s="10"/>
      <c r="PUN53" s="10"/>
      <c r="PUO53" s="10"/>
      <c r="PUP53" s="10"/>
      <c r="PUQ53" s="10"/>
      <c r="PUR53" s="10"/>
      <c r="PUS53" s="10"/>
      <c r="PUT53" s="10"/>
      <c r="PUU53" s="10"/>
      <c r="PUV53" s="10"/>
      <c r="PUW53" s="10"/>
      <c r="PUX53" s="10"/>
      <c r="PUY53" s="10"/>
      <c r="PUZ53" s="10"/>
      <c r="PVA53" s="10"/>
      <c r="PVB53" s="10"/>
      <c r="PVC53" s="10"/>
      <c r="PVD53" s="10"/>
      <c r="PVE53" s="10"/>
      <c r="PVF53" s="10"/>
      <c r="PVG53" s="10"/>
      <c r="PVH53" s="10"/>
      <c r="PVI53" s="10"/>
      <c r="PVJ53" s="10"/>
      <c r="PVK53" s="10"/>
      <c r="PVL53" s="10"/>
      <c r="PVM53" s="10"/>
      <c r="PVN53" s="10"/>
      <c r="PVO53" s="10"/>
      <c r="PVP53" s="10"/>
      <c r="PVQ53" s="10"/>
      <c r="PVR53" s="10"/>
      <c r="PVS53" s="10"/>
      <c r="PVT53" s="10"/>
      <c r="PVU53" s="10"/>
      <c r="PVV53" s="10"/>
      <c r="PVW53" s="10"/>
      <c r="PVX53" s="10"/>
      <c r="PVY53" s="10"/>
      <c r="PVZ53" s="10"/>
      <c r="PWA53" s="10"/>
      <c r="PWB53" s="10"/>
      <c r="PWC53" s="10"/>
      <c r="PWD53" s="10"/>
      <c r="PWE53" s="10"/>
      <c r="PWF53" s="10"/>
      <c r="PWG53" s="10"/>
      <c r="PWH53" s="10"/>
      <c r="PWI53" s="10"/>
      <c r="PWJ53" s="10"/>
      <c r="PWK53" s="10"/>
      <c r="PWL53" s="10"/>
      <c r="PWM53" s="10"/>
      <c r="PWN53" s="10"/>
      <c r="PWO53" s="10"/>
      <c r="PWP53" s="10"/>
      <c r="PWQ53" s="10"/>
      <c r="PWR53" s="10"/>
      <c r="PWS53" s="10"/>
      <c r="PWT53" s="10"/>
      <c r="PWU53" s="10"/>
      <c r="PWV53" s="10"/>
      <c r="PWW53" s="10"/>
      <c r="PWX53" s="10"/>
      <c r="PWY53" s="10"/>
      <c r="PWZ53" s="10"/>
      <c r="PXA53" s="10"/>
      <c r="PXB53" s="10"/>
      <c r="PXC53" s="10"/>
      <c r="PXD53" s="10"/>
      <c r="PXE53" s="10"/>
      <c r="PXF53" s="10"/>
      <c r="PXG53" s="10"/>
      <c r="PXH53" s="10"/>
      <c r="PXI53" s="10"/>
      <c r="PXJ53" s="10"/>
      <c r="PXK53" s="10"/>
      <c r="PXL53" s="10"/>
      <c r="PXM53" s="10"/>
      <c r="PXN53" s="10"/>
      <c r="PXO53" s="10"/>
      <c r="PXP53" s="10"/>
      <c r="PXQ53" s="10"/>
      <c r="PXR53" s="10"/>
      <c r="PXS53" s="10"/>
      <c r="PXT53" s="10"/>
      <c r="PXU53" s="10"/>
      <c r="PXV53" s="10"/>
      <c r="PXW53" s="10"/>
      <c r="PXX53" s="10"/>
      <c r="PXY53" s="10"/>
      <c r="PXZ53" s="10"/>
      <c r="PYA53" s="10"/>
      <c r="PYB53" s="10"/>
      <c r="PYC53" s="10"/>
      <c r="PYD53" s="10"/>
      <c r="PYE53" s="10"/>
      <c r="PYF53" s="10"/>
      <c r="PYG53" s="10"/>
      <c r="PYH53" s="10"/>
      <c r="PYI53" s="10"/>
      <c r="PYJ53" s="10"/>
      <c r="PYK53" s="10"/>
      <c r="PYL53" s="10"/>
      <c r="PYM53" s="10"/>
      <c r="PYN53" s="10"/>
      <c r="PYO53" s="10"/>
      <c r="PYP53" s="10"/>
      <c r="PYQ53" s="10"/>
      <c r="PYR53" s="10"/>
      <c r="PYS53" s="10"/>
      <c r="PYT53" s="10"/>
      <c r="PYU53" s="10"/>
      <c r="PYV53" s="10"/>
      <c r="PYW53" s="10"/>
      <c r="PYX53" s="10"/>
      <c r="PYY53" s="10"/>
      <c r="PYZ53" s="10"/>
      <c r="PZA53" s="10"/>
      <c r="PZB53" s="10"/>
      <c r="PZC53" s="10"/>
      <c r="PZD53" s="10"/>
      <c r="PZE53" s="10"/>
      <c r="PZF53" s="10"/>
      <c r="PZG53" s="10"/>
      <c r="PZH53" s="10"/>
      <c r="PZI53" s="10"/>
      <c r="PZJ53" s="10"/>
      <c r="PZK53" s="10"/>
      <c r="PZL53" s="10"/>
      <c r="PZM53" s="10"/>
      <c r="PZN53" s="10"/>
      <c r="PZO53" s="10"/>
      <c r="PZP53" s="10"/>
      <c r="PZQ53" s="10"/>
      <c r="PZR53" s="10"/>
      <c r="PZS53" s="10"/>
      <c r="PZT53" s="10"/>
      <c r="PZU53" s="10"/>
      <c r="PZV53" s="10"/>
      <c r="PZW53" s="10"/>
      <c r="PZX53" s="10"/>
      <c r="PZY53" s="10"/>
      <c r="PZZ53" s="10"/>
      <c r="QAA53" s="10"/>
      <c r="QAB53" s="10"/>
      <c r="QAC53" s="10"/>
      <c r="QAD53" s="10"/>
      <c r="QAE53" s="10"/>
      <c r="QAF53" s="10"/>
      <c r="QAG53" s="10"/>
      <c r="QAH53" s="10"/>
      <c r="QAI53" s="10"/>
      <c r="QAJ53" s="10"/>
      <c r="QAK53" s="10"/>
      <c r="QAL53" s="10"/>
      <c r="QAM53" s="10"/>
      <c r="QAN53" s="10"/>
      <c r="QAO53" s="10"/>
      <c r="QAP53" s="10"/>
      <c r="QAQ53" s="10"/>
      <c r="QAR53" s="10"/>
      <c r="QAS53" s="10"/>
      <c r="QAT53" s="10"/>
      <c r="QAU53" s="10"/>
      <c r="QAV53" s="10"/>
      <c r="QAW53" s="10"/>
      <c r="QAX53" s="10"/>
      <c r="QAY53" s="10"/>
      <c r="QAZ53" s="10"/>
      <c r="QBA53" s="10"/>
      <c r="QBB53" s="10"/>
      <c r="QBC53" s="10"/>
      <c r="QBD53" s="10"/>
      <c r="QBE53" s="10"/>
      <c r="QBF53" s="10"/>
      <c r="QBG53" s="10"/>
      <c r="QBH53" s="10"/>
      <c r="QBI53" s="10"/>
      <c r="QBJ53" s="10"/>
      <c r="QBK53" s="10"/>
      <c r="QBL53" s="10"/>
      <c r="QBM53" s="10"/>
      <c r="QBN53" s="10"/>
      <c r="QBO53" s="10"/>
      <c r="QBP53" s="10"/>
      <c r="QBQ53" s="10"/>
      <c r="QBR53" s="10"/>
      <c r="QBS53" s="10"/>
      <c r="QBT53" s="10"/>
      <c r="QBU53" s="10"/>
      <c r="QBV53" s="10"/>
      <c r="QBW53" s="10"/>
      <c r="QBX53" s="10"/>
      <c r="QBY53" s="10"/>
      <c r="QBZ53" s="10"/>
      <c r="QCA53" s="10"/>
      <c r="QCB53" s="10"/>
      <c r="QCC53" s="10"/>
      <c r="QCD53" s="10"/>
      <c r="QCE53" s="10"/>
      <c r="QCF53" s="10"/>
      <c r="QCG53" s="10"/>
      <c r="QCH53" s="10"/>
      <c r="QCI53" s="10"/>
      <c r="QCJ53" s="10"/>
      <c r="QCK53" s="10"/>
      <c r="QCL53" s="10"/>
      <c r="QCM53" s="10"/>
      <c r="QCN53" s="10"/>
      <c r="QCO53" s="10"/>
      <c r="QCP53" s="10"/>
      <c r="QCQ53" s="10"/>
      <c r="QCR53" s="10"/>
      <c r="QCS53" s="10"/>
      <c r="QCT53" s="10"/>
      <c r="QCU53" s="10"/>
      <c r="QCV53" s="10"/>
      <c r="QCW53" s="10"/>
      <c r="QCX53" s="10"/>
      <c r="QCY53" s="10"/>
      <c r="QCZ53" s="10"/>
      <c r="QDA53" s="10"/>
      <c r="QDB53" s="10"/>
      <c r="QDC53" s="10"/>
      <c r="QDD53" s="10"/>
      <c r="QDE53" s="10"/>
      <c r="QDF53" s="10"/>
      <c r="QDG53" s="10"/>
      <c r="QDH53" s="10"/>
      <c r="QDI53" s="10"/>
      <c r="QDJ53" s="10"/>
      <c r="QDK53" s="10"/>
      <c r="QDL53" s="10"/>
      <c r="QDM53" s="10"/>
      <c r="QDN53" s="10"/>
      <c r="QDO53" s="10"/>
      <c r="QDP53" s="10"/>
      <c r="QDQ53" s="10"/>
      <c r="QDR53" s="10"/>
      <c r="QDS53" s="10"/>
      <c r="QDT53" s="10"/>
      <c r="QDU53" s="10"/>
      <c r="QDV53" s="10"/>
      <c r="QDW53" s="10"/>
      <c r="QDX53" s="10"/>
      <c r="QDY53" s="10"/>
      <c r="QDZ53" s="10"/>
      <c r="QEA53" s="10"/>
      <c r="QEB53" s="10"/>
      <c r="QEC53" s="10"/>
      <c r="QED53" s="10"/>
      <c r="QEE53" s="10"/>
      <c r="QEF53" s="10"/>
      <c r="QEG53" s="10"/>
      <c r="QEH53" s="10"/>
      <c r="QEI53" s="10"/>
      <c r="QEJ53" s="10"/>
      <c r="QEK53" s="10"/>
      <c r="QEL53" s="10"/>
      <c r="QEM53" s="10"/>
      <c r="QEN53" s="10"/>
      <c r="QEO53" s="10"/>
      <c r="QEP53" s="10"/>
      <c r="QEQ53" s="10"/>
      <c r="QER53" s="10"/>
      <c r="QES53" s="10"/>
      <c r="QET53" s="10"/>
      <c r="QEU53" s="10"/>
      <c r="QEV53" s="10"/>
      <c r="QEW53" s="10"/>
      <c r="QEX53" s="10"/>
      <c r="QEY53" s="10"/>
      <c r="QEZ53" s="10"/>
      <c r="QFA53" s="10"/>
      <c r="QFB53" s="10"/>
      <c r="QFC53" s="10"/>
      <c r="QFD53" s="10"/>
      <c r="QFE53" s="10"/>
      <c r="QFF53" s="10"/>
      <c r="QFG53" s="10"/>
      <c r="QFH53" s="10"/>
      <c r="QFI53" s="10"/>
      <c r="QFJ53" s="10"/>
      <c r="QFK53" s="10"/>
      <c r="QFL53" s="10"/>
      <c r="QFM53" s="10"/>
      <c r="QFN53" s="10"/>
      <c r="QFO53" s="10"/>
      <c r="QFP53" s="10"/>
      <c r="QFQ53" s="10"/>
      <c r="QFR53" s="10"/>
      <c r="QFS53" s="10"/>
      <c r="QFT53" s="10"/>
      <c r="QFU53" s="10"/>
      <c r="QFV53" s="10"/>
      <c r="QFW53" s="10"/>
      <c r="QFX53" s="10"/>
      <c r="QFY53" s="10"/>
      <c r="QFZ53" s="10"/>
      <c r="QGA53" s="10"/>
      <c r="QGB53" s="10"/>
      <c r="QGC53" s="10"/>
      <c r="QGD53" s="10"/>
      <c r="QGE53" s="10"/>
      <c r="QGF53" s="10"/>
      <c r="QGG53" s="10"/>
      <c r="QGH53" s="10"/>
      <c r="QGI53" s="10"/>
      <c r="QGJ53" s="10"/>
      <c r="QGK53" s="10"/>
      <c r="QGL53" s="10"/>
      <c r="QGM53" s="10"/>
      <c r="QGN53" s="10"/>
      <c r="QGO53" s="10"/>
      <c r="QGP53" s="10"/>
      <c r="QGQ53" s="10"/>
      <c r="QGR53" s="10"/>
      <c r="QGS53" s="10"/>
      <c r="QGT53" s="10"/>
      <c r="QGU53" s="10"/>
      <c r="QGV53" s="10"/>
      <c r="QGW53" s="10"/>
      <c r="QGX53" s="10"/>
      <c r="QGY53" s="10"/>
      <c r="QGZ53" s="10"/>
      <c r="QHA53" s="10"/>
      <c r="QHB53" s="10"/>
      <c r="QHC53" s="10"/>
      <c r="QHD53" s="10"/>
      <c r="QHE53" s="10"/>
      <c r="QHF53" s="10"/>
      <c r="QHG53" s="10"/>
      <c r="QHH53" s="10"/>
      <c r="QHI53" s="10"/>
      <c r="QHJ53" s="10"/>
      <c r="QHK53" s="10"/>
      <c r="QHL53" s="10"/>
      <c r="QHM53" s="10"/>
      <c r="QHN53" s="10"/>
      <c r="QHO53" s="10"/>
      <c r="QHP53" s="10"/>
      <c r="QHQ53" s="10"/>
      <c r="QHR53" s="10"/>
      <c r="QHS53" s="10"/>
      <c r="QHT53" s="10"/>
      <c r="QHU53" s="10"/>
      <c r="QHV53" s="10"/>
      <c r="QHW53" s="10"/>
      <c r="QHX53" s="10"/>
      <c r="QHY53" s="10"/>
      <c r="QHZ53" s="10"/>
      <c r="QIA53" s="10"/>
      <c r="QIB53" s="10"/>
      <c r="QIC53" s="10"/>
      <c r="QID53" s="10"/>
      <c r="QIE53" s="10"/>
      <c r="QIF53" s="10"/>
      <c r="QIG53" s="10"/>
      <c r="QIH53" s="10"/>
      <c r="QII53" s="10"/>
      <c r="QIJ53" s="10"/>
      <c r="QIK53" s="10"/>
      <c r="QIL53" s="10"/>
      <c r="QIM53" s="10"/>
      <c r="QIN53" s="10"/>
      <c r="QIO53" s="10"/>
      <c r="QIP53" s="10"/>
      <c r="QIQ53" s="10"/>
      <c r="QIR53" s="10"/>
      <c r="QIS53" s="10"/>
      <c r="QIT53" s="10"/>
      <c r="QIU53" s="10"/>
      <c r="QIV53" s="10"/>
      <c r="QIW53" s="10"/>
      <c r="QIX53" s="10"/>
      <c r="QIY53" s="10"/>
      <c r="QIZ53" s="10"/>
      <c r="QJA53" s="10"/>
      <c r="QJB53" s="10"/>
      <c r="QJC53" s="10"/>
      <c r="QJD53" s="10"/>
      <c r="QJE53" s="10"/>
      <c r="QJF53" s="10"/>
      <c r="QJG53" s="10"/>
      <c r="QJH53" s="10"/>
      <c r="QJI53" s="10"/>
      <c r="QJJ53" s="10"/>
      <c r="QJK53" s="10"/>
      <c r="QJL53" s="10"/>
      <c r="QJM53" s="10"/>
      <c r="QJN53" s="10"/>
      <c r="QJO53" s="10"/>
      <c r="QJP53" s="10"/>
      <c r="QJQ53" s="10"/>
      <c r="QJR53" s="10"/>
      <c r="QJS53" s="10"/>
      <c r="QJT53" s="10"/>
      <c r="QJU53" s="10"/>
      <c r="QJV53" s="10"/>
      <c r="QJW53" s="10"/>
      <c r="QJX53" s="10"/>
      <c r="QJY53" s="10"/>
      <c r="QJZ53" s="10"/>
      <c r="QKA53" s="10"/>
      <c r="QKB53" s="10"/>
      <c r="QKC53" s="10"/>
      <c r="QKD53" s="10"/>
      <c r="QKE53" s="10"/>
      <c r="QKF53" s="10"/>
      <c r="QKG53" s="10"/>
      <c r="QKH53" s="10"/>
      <c r="QKI53" s="10"/>
      <c r="QKJ53" s="10"/>
      <c r="QKK53" s="10"/>
      <c r="QKL53" s="10"/>
      <c r="QKM53" s="10"/>
      <c r="QKN53" s="10"/>
      <c r="QKO53" s="10"/>
      <c r="QKP53" s="10"/>
      <c r="QKQ53" s="10"/>
      <c r="QKR53" s="10"/>
      <c r="QKS53" s="10"/>
      <c r="QKT53" s="10"/>
      <c r="QKU53" s="10"/>
      <c r="QKV53" s="10"/>
      <c r="QKW53" s="10"/>
      <c r="QKX53" s="10"/>
      <c r="QKY53" s="10"/>
      <c r="QKZ53" s="10"/>
      <c r="QLA53" s="10"/>
      <c r="QLB53" s="10"/>
      <c r="QLC53" s="10"/>
      <c r="QLD53" s="10"/>
      <c r="QLE53" s="10"/>
      <c r="QLF53" s="10"/>
      <c r="QLG53" s="10"/>
      <c r="QLH53" s="10"/>
      <c r="QLI53" s="10"/>
      <c r="QLJ53" s="10"/>
      <c r="QLK53" s="10"/>
      <c r="QLL53" s="10"/>
      <c r="QLM53" s="10"/>
      <c r="QLN53" s="10"/>
      <c r="QLO53" s="10"/>
      <c r="QLP53" s="10"/>
      <c r="QLQ53" s="10"/>
      <c r="QLR53" s="10"/>
      <c r="QLS53" s="10"/>
      <c r="QLT53" s="10"/>
      <c r="QLU53" s="10"/>
      <c r="QLV53" s="10"/>
      <c r="QLW53" s="10"/>
      <c r="QLX53" s="10"/>
      <c r="QLY53" s="10"/>
      <c r="QLZ53" s="10"/>
      <c r="QMA53" s="10"/>
      <c r="QMB53" s="10"/>
      <c r="QMC53" s="10"/>
      <c r="QMD53" s="10"/>
      <c r="QME53" s="10"/>
      <c r="QMF53" s="10"/>
      <c r="QMG53" s="10"/>
      <c r="QMH53" s="10"/>
      <c r="QMI53" s="10"/>
      <c r="QMJ53" s="10"/>
      <c r="QMK53" s="10"/>
      <c r="QML53" s="10"/>
      <c r="QMM53" s="10"/>
      <c r="QMN53" s="10"/>
      <c r="QMO53" s="10"/>
      <c r="QMP53" s="10"/>
      <c r="QMQ53" s="10"/>
      <c r="QMR53" s="10"/>
      <c r="QMS53" s="10"/>
      <c r="QMT53" s="10"/>
      <c r="QMU53" s="10"/>
      <c r="QMV53" s="10"/>
      <c r="QMW53" s="10"/>
      <c r="QMX53" s="10"/>
      <c r="QMY53" s="10"/>
      <c r="QMZ53" s="10"/>
      <c r="QNA53" s="10"/>
      <c r="QNB53" s="10"/>
      <c r="QNC53" s="10"/>
      <c r="QND53" s="10"/>
      <c r="QNE53" s="10"/>
      <c r="QNF53" s="10"/>
      <c r="QNG53" s="10"/>
      <c r="QNH53" s="10"/>
      <c r="QNI53" s="10"/>
      <c r="QNJ53" s="10"/>
      <c r="QNK53" s="10"/>
      <c r="QNL53" s="10"/>
      <c r="QNM53" s="10"/>
      <c r="QNN53" s="10"/>
      <c r="QNO53" s="10"/>
      <c r="QNP53" s="10"/>
      <c r="QNQ53" s="10"/>
      <c r="QNR53" s="10"/>
      <c r="QNS53" s="10"/>
      <c r="QNT53" s="10"/>
      <c r="QNU53" s="10"/>
      <c r="QNV53" s="10"/>
      <c r="QNW53" s="10"/>
      <c r="QNX53" s="10"/>
      <c r="QNY53" s="10"/>
      <c r="QNZ53" s="10"/>
      <c r="QOA53" s="10"/>
      <c r="QOB53" s="10"/>
      <c r="QOC53" s="10"/>
      <c r="QOD53" s="10"/>
      <c r="QOE53" s="10"/>
      <c r="QOF53" s="10"/>
      <c r="QOG53" s="10"/>
      <c r="QOH53" s="10"/>
      <c r="QOI53" s="10"/>
      <c r="QOJ53" s="10"/>
      <c r="QOK53" s="10"/>
      <c r="QOL53" s="10"/>
      <c r="QOM53" s="10"/>
      <c r="QON53" s="10"/>
      <c r="QOO53" s="10"/>
      <c r="QOP53" s="10"/>
      <c r="QOQ53" s="10"/>
      <c r="QOR53" s="10"/>
      <c r="QOS53" s="10"/>
      <c r="QOT53" s="10"/>
      <c r="QOU53" s="10"/>
      <c r="QOV53" s="10"/>
      <c r="QOW53" s="10"/>
      <c r="QOX53" s="10"/>
      <c r="QOY53" s="10"/>
      <c r="QOZ53" s="10"/>
      <c r="QPA53" s="10"/>
      <c r="QPB53" s="10"/>
      <c r="QPC53" s="10"/>
      <c r="QPD53" s="10"/>
      <c r="QPE53" s="10"/>
      <c r="QPF53" s="10"/>
      <c r="QPG53" s="10"/>
      <c r="QPH53" s="10"/>
      <c r="QPI53" s="10"/>
      <c r="QPJ53" s="10"/>
      <c r="QPK53" s="10"/>
      <c r="QPL53" s="10"/>
      <c r="QPM53" s="10"/>
      <c r="QPN53" s="10"/>
      <c r="QPO53" s="10"/>
      <c r="QPP53" s="10"/>
      <c r="QPQ53" s="10"/>
      <c r="QPR53" s="10"/>
      <c r="QPS53" s="10"/>
      <c r="QPT53" s="10"/>
      <c r="QPU53" s="10"/>
      <c r="QPV53" s="10"/>
      <c r="QPW53" s="10"/>
      <c r="QPX53" s="10"/>
      <c r="QPY53" s="10"/>
      <c r="QPZ53" s="10"/>
      <c r="QQA53" s="10"/>
      <c r="QQB53" s="10"/>
      <c r="QQC53" s="10"/>
      <c r="QQD53" s="10"/>
      <c r="QQE53" s="10"/>
      <c r="QQF53" s="10"/>
      <c r="QQG53" s="10"/>
      <c r="QQH53" s="10"/>
      <c r="QQI53" s="10"/>
      <c r="QQJ53" s="10"/>
      <c r="QQK53" s="10"/>
      <c r="QQL53" s="10"/>
      <c r="QQM53" s="10"/>
      <c r="QQN53" s="10"/>
      <c r="QQO53" s="10"/>
      <c r="QQP53" s="10"/>
      <c r="QQQ53" s="10"/>
      <c r="QQR53" s="10"/>
      <c r="QQS53" s="10"/>
      <c r="QQT53" s="10"/>
      <c r="QQU53" s="10"/>
      <c r="QQV53" s="10"/>
      <c r="QQW53" s="10"/>
      <c r="QQX53" s="10"/>
      <c r="QQY53" s="10"/>
      <c r="QQZ53" s="10"/>
      <c r="QRA53" s="10"/>
      <c r="QRB53" s="10"/>
      <c r="QRC53" s="10"/>
      <c r="QRD53" s="10"/>
      <c r="QRE53" s="10"/>
      <c r="QRF53" s="10"/>
      <c r="QRG53" s="10"/>
      <c r="QRH53" s="10"/>
      <c r="QRI53" s="10"/>
      <c r="QRJ53" s="10"/>
      <c r="QRK53" s="10"/>
      <c r="QRL53" s="10"/>
      <c r="QRM53" s="10"/>
      <c r="QRN53" s="10"/>
      <c r="QRO53" s="10"/>
      <c r="QRP53" s="10"/>
      <c r="QRQ53" s="10"/>
      <c r="QRR53" s="10"/>
      <c r="QRS53" s="10"/>
      <c r="QRT53" s="10"/>
      <c r="QRU53" s="10"/>
      <c r="QRV53" s="10"/>
      <c r="QRW53" s="10"/>
      <c r="QRX53" s="10"/>
      <c r="QRY53" s="10"/>
      <c r="QRZ53" s="10"/>
      <c r="QSA53" s="10"/>
      <c r="QSB53" s="10"/>
      <c r="QSC53" s="10"/>
      <c r="QSD53" s="10"/>
      <c r="QSE53" s="10"/>
      <c r="QSF53" s="10"/>
      <c r="QSG53" s="10"/>
      <c r="QSH53" s="10"/>
      <c r="QSI53" s="10"/>
      <c r="QSJ53" s="10"/>
      <c r="QSK53" s="10"/>
      <c r="QSL53" s="10"/>
      <c r="QSM53" s="10"/>
      <c r="QSN53" s="10"/>
      <c r="QSO53" s="10"/>
      <c r="QSP53" s="10"/>
      <c r="QSQ53" s="10"/>
      <c r="QSR53" s="10"/>
      <c r="QSS53" s="10"/>
      <c r="QST53" s="10"/>
      <c r="QSU53" s="10"/>
      <c r="QSV53" s="10"/>
      <c r="QSW53" s="10"/>
      <c r="QSX53" s="10"/>
      <c r="QSY53" s="10"/>
      <c r="QSZ53" s="10"/>
      <c r="QTA53" s="10"/>
      <c r="QTB53" s="10"/>
      <c r="QTC53" s="10"/>
      <c r="QTD53" s="10"/>
      <c r="QTE53" s="10"/>
      <c r="QTF53" s="10"/>
      <c r="QTG53" s="10"/>
      <c r="QTH53" s="10"/>
      <c r="QTI53" s="10"/>
      <c r="QTJ53" s="10"/>
      <c r="QTK53" s="10"/>
      <c r="QTL53" s="10"/>
      <c r="QTM53" s="10"/>
      <c r="QTN53" s="10"/>
      <c r="QTO53" s="10"/>
      <c r="QTP53" s="10"/>
      <c r="QTQ53" s="10"/>
      <c r="QTR53" s="10"/>
      <c r="QTS53" s="10"/>
      <c r="QTT53" s="10"/>
      <c r="QTU53" s="10"/>
      <c r="QTV53" s="10"/>
      <c r="QTW53" s="10"/>
      <c r="QTX53" s="10"/>
      <c r="QTY53" s="10"/>
      <c r="QTZ53" s="10"/>
      <c r="QUA53" s="10"/>
      <c r="QUB53" s="10"/>
      <c r="QUC53" s="10"/>
      <c r="QUD53" s="10"/>
      <c r="QUE53" s="10"/>
      <c r="QUF53" s="10"/>
      <c r="QUG53" s="10"/>
      <c r="QUH53" s="10"/>
      <c r="QUI53" s="10"/>
      <c r="QUJ53" s="10"/>
      <c r="QUK53" s="10"/>
      <c r="QUL53" s="10"/>
      <c r="QUM53" s="10"/>
      <c r="QUN53" s="10"/>
      <c r="QUO53" s="10"/>
      <c r="QUP53" s="10"/>
      <c r="QUQ53" s="10"/>
      <c r="QUR53" s="10"/>
      <c r="QUS53" s="10"/>
      <c r="QUT53" s="10"/>
      <c r="QUU53" s="10"/>
      <c r="QUV53" s="10"/>
      <c r="QUW53" s="10"/>
      <c r="QUX53" s="10"/>
      <c r="QUY53" s="10"/>
      <c r="QUZ53" s="10"/>
      <c r="QVA53" s="10"/>
      <c r="QVB53" s="10"/>
      <c r="QVC53" s="10"/>
      <c r="QVD53" s="10"/>
      <c r="QVE53" s="10"/>
      <c r="QVF53" s="10"/>
      <c r="QVG53" s="10"/>
      <c r="QVH53" s="10"/>
      <c r="QVI53" s="10"/>
      <c r="QVJ53" s="10"/>
      <c r="QVK53" s="10"/>
      <c r="QVL53" s="10"/>
      <c r="QVM53" s="10"/>
      <c r="QVN53" s="10"/>
      <c r="QVO53" s="10"/>
      <c r="QVP53" s="10"/>
      <c r="QVQ53" s="10"/>
      <c r="QVR53" s="10"/>
      <c r="QVS53" s="10"/>
      <c r="QVT53" s="10"/>
      <c r="QVU53" s="10"/>
      <c r="QVV53" s="10"/>
      <c r="QVW53" s="10"/>
      <c r="QVX53" s="10"/>
      <c r="QVY53" s="10"/>
      <c r="QVZ53" s="10"/>
      <c r="QWA53" s="10"/>
      <c r="QWB53" s="10"/>
      <c r="QWC53" s="10"/>
      <c r="QWD53" s="10"/>
      <c r="QWE53" s="10"/>
      <c r="QWF53" s="10"/>
      <c r="QWG53" s="10"/>
      <c r="QWH53" s="10"/>
      <c r="QWI53" s="10"/>
      <c r="QWJ53" s="10"/>
      <c r="QWK53" s="10"/>
      <c r="QWL53" s="10"/>
      <c r="QWM53" s="10"/>
      <c r="QWN53" s="10"/>
      <c r="QWO53" s="10"/>
      <c r="QWP53" s="10"/>
      <c r="QWQ53" s="10"/>
      <c r="QWR53" s="10"/>
      <c r="QWS53" s="10"/>
      <c r="QWT53" s="10"/>
      <c r="QWU53" s="10"/>
      <c r="QWV53" s="10"/>
      <c r="QWW53" s="10"/>
      <c r="QWX53" s="10"/>
      <c r="QWY53" s="10"/>
      <c r="QWZ53" s="10"/>
      <c r="QXA53" s="10"/>
      <c r="QXB53" s="10"/>
      <c r="QXC53" s="10"/>
      <c r="QXD53" s="10"/>
      <c r="QXE53" s="10"/>
      <c r="QXF53" s="10"/>
      <c r="QXG53" s="10"/>
      <c r="QXH53" s="10"/>
      <c r="QXI53" s="10"/>
      <c r="QXJ53" s="10"/>
      <c r="QXK53" s="10"/>
      <c r="QXL53" s="10"/>
      <c r="QXM53" s="10"/>
      <c r="QXN53" s="10"/>
      <c r="QXO53" s="10"/>
      <c r="QXP53" s="10"/>
      <c r="QXQ53" s="10"/>
      <c r="QXR53" s="10"/>
      <c r="QXS53" s="10"/>
      <c r="QXT53" s="10"/>
      <c r="QXU53" s="10"/>
      <c r="QXV53" s="10"/>
      <c r="QXW53" s="10"/>
      <c r="QXX53" s="10"/>
      <c r="QXY53" s="10"/>
      <c r="QXZ53" s="10"/>
      <c r="QYA53" s="10"/>
      <c r="QYB53" s="10"/>
      <c r="QYC53" s="10"/>
      <c r="QYD53" s="10"/>
      <c r="QYE53" s="10"/>
      <c r="QYF53" s="10"/>
      <c r="QYG53" s="10"/>
      <c r="QYH53" s="10"/>
      <c r="QYI53" s="10"/>
      <c r="QYJ53" s="10"/>
      <c r="QYK53" s="10"/>
      <c r="QYL53" s="10"/>
      <c r="QYM53" s="10"/>
      <c r="QYN53" s="10"/>
      <c r="QYO53" s="10"/>
      <c r="QYP53" s="10"/>
      <c r="QYQ53" s="10"/>
      <c r="QYR53" s="10"/>
      <c r="QYS53" s="10"/>
      <c r="QYT53" s="10"/>
      <c r="QYU53" s="10"/>
      <c r="QYV53" s="10"/>
      <c r="QYW53" s="10"/>
      <c r="QYX53" s="10"/>
      <c r="QYY53" s="10"/>
      <c r="QYZ53" s="10"/>
      <c r="QZA53" s="10"/>
      <c r="QZB53" s="10"/>
      <c r="QZC53" s="10"/>
      <c r="QZD53" s="10"/>
      <c r="QZE53" s="10"/>
      <c r="QZF53" s="10"/>
      <c r="QZG53" s="10"/>
      <c r="QZH53" s="10"/>
      <c r="QZI53" s="10"/>
      <c r="QZJ53" s="10"/>
      <c r="QZK53" s="10"/>
      <c r="QZL53" s="10"/>
      <c r="QZM53" s="10"/>
      <c r="QZN53" s="10"/>
      <c r="QZO53" s="10"/>
      <c r="QZP53" s="10"/>
      <c r="QZQ53" s="10"/>
      <c r="QZR53" s="10"/>
      <c r="QZS53" s="10"/>
      <c r="QZT53" s="10"/>
      <c r="QZU53" s="10"/>
      <c r="QZV53" s="10"/>
      <c r="QZW53" s="10"/>
      <c r="QZX53" s="10"/>
      <c r="QZY53" s="10"/>
      <c r="QZZ53" s="10"/>
      <c r="RAA53" s="10"/>
      <c r="RAB53" s="10"/>
      <c r="RAC53" s="10"/>
      <c r="RAD53" s="10"/>
      <c r="RAE53" s="10"/>
      <c r="RAF53" s="10"/>
      <c r="RAG53" s="10"/>
      <c r="RAH53" s="10"/>
      <c r="RAI53" s="10"/>
      <c r="RAJ53" s="10"/>
      <c r="RAK53" s="10"/>
      <c r="RAL53" s="10"/>
      <c r="RAM53" s="10"/>
      <c r="RAN53" s="10"/>
      <c r="RAO53" s="10"/>
      <c r="RAP53" s="10"/>
      <c r="RAQ53" s="10"/>
      <c r="RAR53" s="10"/>
      <c r="RAS53" s="10"/>
      <c r="RAT53" s="10"/>
      <c r="RAU53" s="10"/>
      <c r="RAV53" s="10"/>
      <c r="RAW53" s="10"/>
      <c r="RAX53" s="10"/>
      <c r="RAY53" s="10"/>
      <c r="RAZ53" s="10"/>
      <c r="RBA53" s="10"/>
      <c r="RBB53" s="10"/>
      <c r="RBC53" s="10"/>
      <c r="RBD53" s="10"/>
      <c r="RBE53" s="10"/>
      <c r="RBF53" s="10"/>
      <c r="RBG53" s="10"/>
      <c r="RBH53" s="10"/>
      <c r="RBI53" s="10"/>
      <c r="RBJ53" s="10"/>
      <c r="RBK53" s="10"/>
      <c r="RBL53" s="10"/>
      <c r="RBM53" s="10"/>
      <c r="RBN53" s="10"/>
      <c r="RBO53" s="10"/>
      <c r="RBP53" s="10"/>
      <c r="RBQ53" s="10"/>
      <c r="RBR53" s="10"/>
      <c r="RBS53" s="10"/>
      <c r="RBT53" s="10"/>
      <c r="RBU53" s="10"/>
      <c r="RBV53" s="10"/>
      <c r="RBW53" s="10"/>
      <c r="RBX53" s="10"/>
      <c r="RBY53" s="10"/>
      <c r="RBZ53" s="10"/>
      <c r="RCA53" s="10"/>
      <c r="RCB53" s="10"/>
      <c r="RCC53" s="10"/>
      <c r="RCD53" s="10"/>
      <c r="RCE53" s="10"/>
      <c r="RCF53" s="10"/>
      <c r="RCG53" s="10"/>
      <c r="RCH53" s="10"/>
      <c r="RCI53" s="10"/>
      <c r="RCJ53" s="10"/>
      <c r="RCK53" s="10"/>
      <c r="RCL53" s="10"/>
      <c r="RCM53" s="10"/>
      <c r="RCN53" s="10"/>
      <c r="RCO53" s="10"/>
      <c r="RCP53" s="10"/>
      <c r="RCQ53" s="10"/>
      <c r="RCR53" s="10"/>
      <c r="RCS53" s="10"/>
      <c r="RCT53" s="10"/>
      <c r="RCU53" s="10"/>
      <c r="RCV53" s="10"/>
      <c r="RCW53" s="10"/>
      <c r="RCX53" s="10"/>
      <c r="RCY53" s="10"/>
      <c r="RCZ53" s="10"/>
      <c r="RDA53" s="10"/>
      <c r="RDB53" s="10"/>
      <c r="RDC53" s="10"/>
      <c r="RDD53" s="10"/>
      <c r="RDE53" s="10"/>
      <c r="RDF53" s="10"/>
      <c r="RDG53" s="10"/>
      <c r="RDH53" s="10"/>
      <c r="RDI53" s="10"/>
      <c r="RDJ53" s="10"/>
      <c r="RDK53" s="10"/>
      <c r="RDL53" s="10"/>
      <c r="RDM53" s="10"/>
      <c r="RDN53" s="10"/>
      <c r="RDO53" s="10"/>
      <c r="RDP53" s="10"/>
      <c r="RDQ53" s="10"/>
      <c r="RDR53" s="10"/>
      <c r="RDS53" s="10"/>
      <c r="RDT53" s="10"/>
      <c r="RDU53" s="10"/>
      <c r="RDV53" s="10"/>
      <c r="RDW53" s="10"/>
      <c r="RDX53" s="10"/>
      <c r="RDY53" s="10"/>
      <c r="RDZ53" s="10"/>
      <c r="REA53" s="10"/>
      <c r="REB53" s="10"/>
      <c r="REC53" s="10"/>
      <c r="RED53" s="10"/>
      <c r="REE53" s="10"/>
      <c r="REF53" s="10"/>
      <c r="REG53" s="10"/>
      <c r="REH53" s="10"/>
      <c r="REI53" s="10"/>
      <c r="REJ53" s="10"/>
      <c r="REK53" s="10"/>
      <c r="REL53" s="10"/>
      <c r="REM53" s="10"/>
      <c r="REN53" s="10"/>
      <c r="REO53" s="10"/>
      <c r="REP53" s="10"/>
      <c r="REQ53" s="10"/>
      <c r="RER53" s="10"/>
      <c r="RES53" s="10"/>
      <c r="RET53" s="10"/>
      <c r="REU53" s="10"/>
      <c r="REV53" s="10"/>
      <c r="REW53" s="10"/>
      <c r="REX53" s="10"/>
      <c r="REY53" s="10"/>
      <c r="REZ53" s="10"/>
      <c r="RFA53" s="10"/>
      <c r="RFB53" s="10"/>
      <c r="RFC53" s="10"/>
      <c r="RFD53" s="10"/>
      <c r="RFE53" s="10"/>
      <c r="RFF53" s="10"/>
      <c r="RFG53" s="10"/>
      <c r="RFH53" s="10"/>
      <c r="RFI53" s="10"/>
      <c r="RFJ53" s="10"/>
      <c r="RFK53" s="10"/>
      <c r="RFL53" s="10"/>
      <c r="RFM53" s="10"/>
      <c r="RFN53" s="10"/>
      <c r="RFO53" s="10"/>
      <c r="RFP53" s="10"/>
      <c r="RFQ53" s="10"/>
      <c r="RFR53" s="10"/>
      <c r="RFS53" s="10"/>
      <c r="RFT53" s="10"/>
      <c r="RFU53" s="10"/>
      <c r="RFV53" s="10"/>
      <c r="RFW53" s="10"/>
      <c r="RFX53" s="10"/>
      <c r="RFY53" s="10"/>
      <c r="RFZ53" s="10"/>
      <c r="RGA53" s="10"/>
      <c r="RGB53" s="10"/>
      <c r="RGC53" s="10"/>
      <c r="RGD53" s="10"/>
      <c r="RGE53" s="10"/>
      <c r="RGF53" s="10"/>
      <c r="RGG53" s="10"/>
      <c r="RGH53" s="10"/>
      <c r="RGI53" s="10"/>
      <c r="RGJ53" s="10"/>
      <c r="RGK53" s="10"/>
      <c r="RGL53" s="10"/>
      <c r="RGM53" s="10"/>
      <c r="RGN53" s="10"/>
      <c r="RGO53" s="10"/>
      <c r="RGP53" s="10"/>
      <c r="RGQ53" s="10"/>
      <c r="RGR53" s="10"/>
      <c r="RGS53" s="10"/>
      <c r="RGT53" s="10"/>
      <c r="RGU53" s="10"/>
      <c r="RGV53" s="10"/>
      <c r="RGW53" s="10"/>
      <c r="RGX53" s="10"/>
      <c r="RGY53" s="10"/>
      <c r="RGZ53" s="10"/>
      <c r="RHA53" s="10"/>
      <c r="RHB53" s="10"/>
      <c r="RHC53" s="10"/>
      <c r="RHD53" s="10"/>
      <c r="RHE53" s="10"/>
      <c r="RHF53" s="10"/>
      <c r="RHG53" s="10"/>
      <c r="RHH53" s="10"/>
      <c r="RHI53" s="10"/>
      <c r="RHJ53" s="10"/>
      <c r="RHK53" s="10"/>
      <c r="RHL53" s="10"/>
      <c r="RHM53" s="10"/>
      <c r="RHN53" s="10"/>
      <c r="RHO53" s="10"/>
      <c r="RHP53" s="10"/>
      <c r="RHQ53" s="10"/>
      <c r="RHR53" s="10"/>
      <c r="RHS53" s="10"/>
      <c r="RHT53" s="10"/>
      <c r="RHU53" s="10"/>
      <c r="RHV53" s="10"/>
      <c r="RHW53" s="10"/>
      <c r="RHX53" s="10"/>
      <c r="RHY53" s="10"/>
      <c r="RHZ53" s="10"/>
      <c r="RIA53" s="10"/>
      <c r="RIB53" s="10"/>
      <c r="RIC53" s="10"/>
      <c r="RID53" s="10"/>
      <c r="RIE53" s="10"/>
      <c r="RIF53" s="10"/>
      <c r="RIG53" s="10"/>
      <c r="RIH53" s="10"/>
      <c r="RII53" s="10"/>
      <c r="RIJ53" s="10"/>
      <c r="RIK53" s="10"/>
      <c r="RIL53" s="10"/>
      <c r="RIM53" s="10"/>
      <c r="RIN53" s="10"/>
      <c r="RIO53" s="10"/>
      <c r="RIP53" s="10"/>
      <c r="RIQ53" s="10"/>
      <c r="RIR53" s="10"/>
      <c r="RIS53" s="10"/>
      <c r="RIT53" s="10"/>
      <c r="RIU53" s="10"/>
      <c r="RIV53" s="10"/>
      <c r="RIW53" s="10"/>
      <c r="RIX53" s="10"/>
      <c r="RIY53" s="10"/>
      <c r="RIZ53" s="10"/>
      <c r="RJA53" s="10"/>
      <c r="RJB53" s="10"/>
      <c r="RJC53" s="10"/>
      <c r="RJD53" s="10"/>
      <c r="RJE53" s="10"/>
      <c r="RJF53" s="10"/>
      <c r="RJG53" s="10"/>
      <c r="RJH53" s="10"/>
      <c r="RJI53" s="10"/>
      <c r="RJJ53" s="10"/>
      <c r="RJK53" s="10"/>
      <c r="RJL53" s="10"/>
      <c r="RJM53" s="10"/>
      <c r="RJN53" s="10"/>
      <c r="RJO53" s="10"/>
      <c r="RJP53" s="10"/>
      <c r="RJQ53" s="10"/>
      <c r="RJR53" s="10"/>
      <c r="RJS53" s="10"/>
      <c r="RJT53" s="10"/>
      <c r="RJU53" s="10"/>
      <c r="RJV53" s="10"/>
      <c r="RJW53" s="10"/>
      <c r="RJX53" s="10"/>
      <c r="RJY53" s="10"/>
      <c r="RJZ53" s="10"/>
      <c r="RKA53" s="10"/>
      <c r="RKB53" s="10"/>
      <c r="RKC53" s="10"/>
      <c r="RKD53" s="10"/>
      <c r="RKE53" s="10"/>
      <c r="RKF53" s="10"/>
      <c r="RKG53" s="10"/>
      <c r="RKH53" s="10"/>
      <c r="RKI53" s="10"/>
      <c r="RKJ53" s="10"/>
      <c r="RKK53" s="10"/>
      <c r="RKL53" s="10"/>
      <c r="RKM53" s="10"/>
      <c r="RKN53" s="10"/>
      <c r="RKO53" s="10"/>
      <c r="RKP53" s="10"/>
      <c r="RKQ53" s="10"/>
      <c r="RKR53" s="10"/>
      <c r="RKS53" s="10"/>
      <c r="RKT53" s="10"/>
      <c r="RKU53" s="10"/>
      <c r="RKV53" s="10"/>
      <c r="RKW53" s="10"/>
      <c r="RKX53" s="10"/>
      <c r="RKY53" s="10"/>
      <c r="RKZ53" s="10"/>
      <c r="RLA53" s="10"/>
      <c r="RLB53" s="10"/>
      <c r="RLC53" s="10"/>
      <c r="RLD53" s="10"/>
      <c r="RLE53" s="10"/>
      <c r="RLF53" s="10"/>
      <c r="RLG53" s="10"/>
      <c r="RLH53" s="10"/>
      <c r="RLI53" s="10"/>
      <c r="RLJ53" s="10"/>
      <c r="RLK53" s="10"/>
      <c r="RLL53" s="10"/>
      <c r="RLM53" s="10"/>
      <c r="RLN53" s="10"/>
      <c r="RLO53" s="10"/>
      <c r="RLP53" s="10"/>
      <c r="RLQ53" s="10"/>
      <c r="RLR53" s="10"/>
      <c r="RLS53" s="10"/>
      <c r="RLT53" s="10"/>
      <c r="RLU53" s="10"/>
      <c r="RLV53" s="10"/>
      <c r="RLW53" s="10"/>
      <c r="RLX53" s="10"/>
      <c r="RLY53" s="10"/>
      <c r="RLZ53" s="10"/>
      <c r="RMA53" s="10"/>
      <c r="RMB53" s="10"/>
      <c r="RMC53" s="10"/>
      <c r="RMD53" s="10"/>
      <c r="RME53" s="10"/>
      <c r="RMF53" s="10"/>
      <c r="RMG53" s="10"/>
      <c r="RMH53" s="10"/>
      <c r="RMI53" s="10"/>
      <c r="RMJ53" s="10"/>
      <c r="RMK53" s="10"/>
      <c r="RML53" s="10"/>
      <c r="RMM53" s="10"/>
      <c r="RMN53" s="10"/>
      <c r="RMO53" s="10"/>
      <c r="RMP53" s="10"/>
      <c r="RMQ53" s="10"/>
      <c r="RMR53" s="10"/>
      <c r="RMS53" s="10"/>
      <c r="RMT53" s="10"/>
      <c r="RMU53" s="10"/>
      <c r="RMV53" s="10"/>
      <c r="RMW53" s="10"/>
      <c r="RMX53" s="10"/>
      <c r="RMY53" s="10"/>
      <c r="RMZ53" s="10"/>
      <c r="RNA53" s="10"/>
      <c r="RNB53" s="10"/>
      <c r="RNC53" s="10"/>
      <c r="RND53" s="10"/>
      <c r="RNE53" s="10"/>
      <c r="RNF53" s="10"/>
      <c r="RNG53" s="10"/>
      <c r="RNH53" s="10"/>
      <c r="RNI53" s="10"/>
      <c r="RNJ53" s="10"/>
      <c r="RNK53" s="10"/>
      <c r="RNL53" s="10"/>
      <c r="RNM53" s="10"/>
      <c r="RNN53" s="10"/>
      <c r="RNO53" s="10"/>
      <c r="RNP53" s="10"/>
      <c r="RNQ53" s="10"/>
      <c r="RNR53" s="10"/>
      <c r="RNS53" s="10"/>
      <c r="RNT53" s="10"/>
      <c r="RNU53" s="10"/>
      <c r="RNV53" s="10"/>
      <c r="RNW53" s="10"/>
      <c r="RNX53" s="10"/>
      <c r="RNY53" s="10"/>
      <c r="RNZ53" s="10"/>
      <c r="ROA53" s="10"/>
      <c r="ROB53" s="10"/>
      <c r="ROC53" s="10"/>
      <c r="ROD53" s="10"/>
      <c r="ROE53" s="10"/>
      <c r="ROF53" s="10"/>
      <c r="ROG53" s="10"/>
      <c r="ROH53" s="10"/>
      <c r="ROI53" s="10"/>
      <c r="ROJ53" s="10"/>
      <c r="ROK53" s="10"/>
      <c r="ROL53" s="10"/>
      <c r="ROM53" s="10"/>
      <c r="RON53" s="10"/>
      <c r="ROO53" s="10"/>
      <c r="ROP53" s="10"/>
      <c r="ROQ53" s="10"/>
      <c r="ROR53" s="10"/>
      <c r="ROS53" s="10"/>
      <c r="ROT53" s="10"/>
      <c r="ROU53" s="10"/>
      <c r="ROV53" s="10"/>
      <c r="ROW53" s="10"/>
      <c r="ROX53" s="10"/>
      <c r="ROY53" s="10"/>
      <c r="ROZ53" s="10"/>
      <c r="RPA53" s="10"/>
      <c r="RPB53" s="10"/>
      <c r="RPC53" s="10"/>
      <c r="RPD53" s="10"/>
      <c r="RPE53" s="10"/>
      <c r="RPF53" s="10"/>
      <c r="RPG53" s="10"/>
      <c r="RPH53" s="10"/>
      <c r="RPI53" s="10"/>
      <c r="RPJ53" s="10"/>
      <c r="RPK53" s="10"/>
      <c r="RPL53" s="10"/>
      <c r="RPM53" s="10"/>
      <c r="RPN53" s="10"/>
      <c r="RPO53" s="10"/>
      <c r="RPP53" s="10"/>
      <c r="RPQ53" s="10"/>
      <c r="RPR53" s="10"/>
      <c r="RPS53" s="10"/>
      <c r="RPT53" s="10"/>
      <c r="RPU53" s="10"/>
      <c r="RPV53" s="10"/>
      <c r="RPW53" s="10"/>
      <c r="RPX53" s="10"/>
      <c r="RPY53" s="10"/>
      <c r="RPZ53" s="10"/>
      <c r="RQA53" s="10"/>
      <c r="RQB53" s="10"/>
      <c r="RQC53" s="10"/>
      <c r="RQD53" s="10"/>
      <c r="RQE53" s="10"/>
      <c r="RQF53" s="10"/>
      <c r="RQG53" s="10"/>
      <c r="RQH53" s="10"/>
      <c r="RQI53" s="10"/>
      <c r="RQJ53" s="10"/>
      <c r="RQK53" s="10"/>
      <c r="RQL53" s="10"/>
      <c r="RQM53" s="10"/>
      <c r="RQN53" s="10"/>
      <c r="RQO53" s="10"/>
      <c r="RQP53" s="10"/>
      <c r="RQQ53" s="10"/>
      <c r="RQR53" s="10"/>
      <c r="RQS53" s="10"/>
      <c r="RQT53" s="10"/>
      <c r="RQU53" s="10"/>
      <c r="RQV53" s="10"/>
      <c r="RQW53" s="10"/>
      <c r="RQX53" s="10"/>
      <c r="RQY53" s="10"/>
      <c r="RQZ53" s="10"/>
      <c r="RRA53" s="10"/>
      <c r="RRB53" s="10"/>
      <c r="RRC53" s="10"/>
      <c r="RRD53" s="10"/>
      <c r="RRE53" s="10"/>
      <c r="RRF53" s="10"/>
      <c r="RRG53" s="10"/>
      <c r="RRH53" s="10"/>
      <c r="RRI53" s="10"/>
      <c r="RRJ53" s="10"/>
      <c r="RRK53" s="10"/>
      <c r="RRL53" s="10"/>
      <c r="RRM53" s="10"/>
      <c r="RRN53" s="10"/>
      <c r="RRO53" s="10"/>
      <c r="RRP53" s="10"/>
      <c r="RRQ53" s="10"/>
      <c r="RRR53" s="10"/>
      <c r="RRS53" s="10"/>
      <c r="RRT53" s="10"/>
      <c r="RRU53" s="10"/>
      <c r="RRV53" s="10"/>
      <c r="RRW53" s="10"/>
      <c r="RRX53" s="10"/>
      <c r="RRY53" s="10"/>
      <c r="RRZ53" s="10"/>
      <c r="RSA53" s="10"/>
      <c r="RSB53" s="10"/>
      <c r="RSC53" s="10"/>
      <c r="RSD53" s="10"/>
      <c r="RSE53" s="10"/>
      <c r="RSF53" s="10"/>
      <c r="RSG53" s="10"/>
      <c r="RSH53" s="10"/>
      <c r="RSI53" s="10"/>
      <c r="RSJ53" s="10"/>
      <c r="RSK53" s="10"/>
      <c r="RSL53" s="10"/>
      <c r="RSM53" s="10"/>
      <c r="RSN53" s="10"/>
      <c r="RSO53" s="10"/>
      <c r="RSP53" s="10"/>
      <c r="RSQ53" s="10"/>
      <c r="RSR53" s="10"/>
      <c r="RSS53" s="10"/>
      <c r="RST53" s="10"/>
      <c r="RSU53" s="10"/>
      <c r="RSV53" s="10"/>
      <c r="RSW53" s="10"/>
      <c r="RSX53" s="10"/>
      <c r="RSY53" s="10"/>
      <c r="RSZ53" s="10"/>
      <c r="RTA53" s="10"/>
      <c r="RTB53" s="10"/>
      <c r="RTC53" s="10"/>
      <c r="RTD53" s="10"/>
      <c r="RTE53" s="10"/>
      <c r="RTF53" s="10"/>
      <c r="RTG53" s="10"/>
      <c r="RTH53" s="10"/>
      <c r="RTI53" s="10"/>
      <c r="RTJ53" s="10"/>
      <c r="RTK53" s="10"/>
      <c r="RTL53" s="10"/>
      <c r="RTM53" s="10"/>
      <c r="RTN53" s="10"/>
      <c r="RTO53" s="10"/>
      <c r="RTP53" s="10"/>
      <c r="RTQ53" s="10"/>
      <c r="RTR53" s="10"/>
      <c r="RTS53" s="10"/>
      <c r="RTT53" s="10"/>
      <c r="RTU53" s="10"/>
      <c r="RTV53" s="10"/>
      <c r="RTW53" s="10"/>
      <c r="RTX53" s="10"/>
      <c r="RTY53" s="10"/>
      <c r="RTZ53" s="10"/>
      <c r="RUA53" s="10"/>
      <c r="RUB53" s="10"/>
      <c r="RUC53" s="10"/>
      <c r="RUD53" s="10"/>
      <c r="RUE53" s="10"/>
      <c r="RUF53" s="10"/>
      <c r="RUG53" s="10"/>
      <c r="RUH53" s="10"/>
      <c r="RUI53" s="10"/>
      <c r="RUJ53" s="10"/>
      <c r="RUK53" s="10"/>
      <c r="RUL53" s="10"/>
      <c r="RUM53" s="10"/>
      <c r="RUN53" s="10"/>
      <c r="RUO53" s="10"/>
      <c r="RUP53" s="10"/>
      <c r="RUQ53" s="10"/>
      <c r="RUR53" s="10"/>
      <c r="RUS53" s="10"/>
      <c r="RUT53" s="10"/>
      <c r="RUU53" s="10"/>
      <c r="RUV53" s="10"/>
      <c r="RUW53" s="10"/>
      <c r="RUX53" s="10"/>
      <c r="RUY53" s="10"/>
      <c r="RUZ53" s="10"/>
      <c r="RVA53" s="10"/>
      <c r="RVB53" s="10"/>
      <c r="RVC53" s="10"/>
      <c r="RVD53" s="10"/>
      <c r="RVE53" s="10"/>
      <c r="RVF53" s="10"/>
      <c r="RVG53" s="10"/>
      <c r="RVH53" s="10"/>
      <c r="RVI53" s="10"/>
      <c r="RVJ53" s="10"/>
      <c r="RVK53" s="10"/>
      <c r="RVL53" s="10"/>
      <c r="RVM53" s="10"/>
      <c r="RVN53" s="10"/>
      <c r="RVO53" s="10"/>
      <c r="RVP53" s="10"/>
      <c r="RVQ53" s="10"/>
      <c r="RVR53" s="10"/>
      <c r="RVS53" s="10"/>
      <c r="RVT53" s="10"/>
      <c r="RVU53" s="10"/>
      <c r="RVV53" s="10"/>
      <c r="RVW53" s="10"/>
      <c r="RVX53" s="10"/>
      <c r="RVY53" s="10"/>
      <c r="RVZ53" s="10"/>
      <c r="RWA53" s="10"/>
      <c r="RWB53" s="10"/>
      <c r="RWC53" s="10"/>
      <c r="RWD53" s="10"/>
      <c r="RWE53" s="10"/>
      <c r="RWF53" s="10"/>
      <c r="RWG53" s="10"/>
      <c r="RWH53" s="10"/>
      <c r="RWI53" s="10"/>
      <c r="RWJ53" s="10"/>
      <c r="RWK53" s="10"/>
      <c r="RWL53" s="10"/>
      <c r="RWM53" s="10"/>
      <c r="RWN53" s="10"/>
      <c r="RWO53" s="10"/>
      <c r="RWP53" s="10"/>
      <c r="RWQ53" s="10"/>
      <c r="RWR53" s="10"/>
      <c r="RWS53" s="10"/>
      <c r="RWT53" s="10"/>
      <c r="RWU53" s="10"/>
      <c r="RWV53" s="10"/>
      <c r="RWW53" s="10"/>
      <c r="RWX53" s="10"/>
      <c r="RWY53" s="10"/>
      <c r="RWZ53" s="10"/>
      <c r="RXA53" s="10"/>
      <c r="RXB53" s="10"/>
      <c r="RXC53" s="10"/>
      <c r="RXD53" s="10"/>
      <c r="RXE53" s="10"/>
      <c r="RXF53" s="10"/>
      <c r="RXG53" s="10"/>
      <c r="RXH53" s="10"/>
      <c r="RXI53" s="10"/>
      <c r="RXJ53" s="10"/>
      <c r="RXK53" s="10"/>
      <c r="RXL53" s="10"/>
      <c r="RXM53" s="10"/>
      <c r="RXN53" s="10"/>
      <c r="RXO53" s="10"/>
      <c r="RXP53" s="10"/>
      <c r="RXQ53" s="10"/>
      <c r="RXR53" s="10"/>
      <c r="RXS53" s="10"/>
      <c r="RXT53" s="10"/>
      <c r="RXU53" s="10"/>
      <c r="RXV53" s="10"/>
      <c r="RXW53" s="10"/>
      <c r="RXX53" s="10"/>
      <c r="RXY53" s="10"/>
      <c r="RXZ53" s="10"/>
      <c r="RYA53" s="10"/>
      <c r="RYB53" s="10"/>
      <c r="RYC53" s="10"/>
      <c r="RYD53" s="10"/>
      <c r="RYE53" s="10"/>
      <c r="RYF53" s="10"/>
      <c r="RYG53" s="10"/>
      <c r="RYH53" s="10"/>
      <c r="RYI53" s="10"/>
      <c r="RYJ53" s="10"/>
      <c r="RYK53" s="10"/>
      <c r="RYL53" s="10"/>
      <c r="RYM53" s="10"/>
      <c r="RYN53" s="10"/>
      <c r="RYO53" s="10"/>
      <c r="RYP53" s="10"/>
      <c r="RYQ53" s="10"/>
      <c r="RYR53" s="10"/>
      <c r="RYS53" s="10"/>
      <c r="RYT53" s="10"/>
      <c r="RYU53" s="10"/>
      <c r="RYV53" s="10"/>
      <c r="RYW53" s="10"/>
      <c r="RYX53" s="10"/>
      <c r="RYY53" s="10"/>
      <c r="RYZ53" s="10"/>
      <c r="RZA53" s="10"/>
      <c r="RZB53" s="10"/>
      <c r="RZC53" s="10"/>
      <c r="RZD53" s="10"/>
      <c r="RZE53" s="10"/>
      <c r="RZF53" s="10"/>
      <c r="RZG53" s="10"/>
      <c r="RZH53" s="10"/>
      <c r="RZI53" s="10"/>
      <c r="RZJ53" s="10"/>
      <c r="RZK53" s="10"/>
      <c r="RZL53" s="10"/>
      <c r="RZM53" s="10"/>
      <c r="RZN53" s="10"/>
      <c r="RZO53" s="10"/>
      <c r="RZP53" s="10"/>
      <c r="RZQ53" s="10"/>
      <c r="RZR53" s="10"/>
      <c r="RZS53" s="10"/>
      <c r="RZT53" s="10"/>
      <c r="RZU53" s="10"/>
      <c r="RZV53" s="10"/>
      <c r="RZW53" s="10"/>
      <c r="RZX53" s="10"/>
      <c r="RZY53" s="10"/>
      <c r="RZZ53" s="10"/>
      <c r="SAA53" s="10"/>
      <c r="SAB53" s="10"/>
      <c r="SAC53" s="10"/>
      <c r="SAD53" s="10"/>
      <c r="SAE53" s="10"/>
      <c r="SAF53" s="10"/>
      <c r="SAG53" s="10"/>
      <c r="SAH53" s="10"/>
      <c r="SAI53" s="10"/>
      <c r="SAJ53" s="10"/>
      <c r="SAK53" s="10"/>
      <c r="SAL53" s="10"/>
      <c r="SAM53" s="10"/>
      <c r="SAN53" s="10"/>
      <c r="SAO53" s="10"/>
      <c r="SAP53" s="10"/>
      <c r="SAQ53" s="10"/>
      <c r="SAR53" s="10"/>
      <c r="SAS53" s="10"/>
      <c r="SAT53" s="10"/>
      <c r="SAU53" s="10"/>
      <c r="SAV53" s="10"/>
      <c r="SAW53" s="10"/>
      <c r="SAX53" s="10"/>
      <c r="SAY53" s="10"/>
      <c r="SAZ53" s="10"/>
      <c r="SBA53" s="10"/>
      <c r="SBB53" s="10"/>
      <c r="SBC53" s="10"/>
      <c r="SBD53" s="10"/>
      <c r="SBE53" s="10"/>
      <c r="SBF53" s="10"/>
      <c r="SBG53" s="10"/>
      <c r="SBH53" s="10"/>
      <c r="SBI53" s="10"/>
      <c r="SBJ53" s="10"/>
      <c r="SBK53" s="10"/>
      <c r="SBL53" s="10"/>
      <c r="SBM53" s="10"/>
      <c r="SBN53" s="10"/>
      <c r="SBO53" s="10"/>
      <c r="SBP53" s="10"/>
      <c r="SBQ53" s="10"/>
      <c r="SBR53" s="10"/>
      <c r="SBS53" s="10"/>
      <c r="SBT53" s="10"/>
      <c r="SBU53" s="10"/>
      <c r="SBV53" s="10"/>
      <c r="SBW53" s="10"/>
      <c r="SBX53" s="10"/>
      <c r="SBY53" s="10"/>
      <c r="SBZ53" s="10"/>
      <c r="SCA53" s="10"/>
      <c r="SCB53" s="10"/>
      <c r="SCC53" s="10"/>
      <c r="SCD53" s="10"/>
      <c r="SCE53" s="10"/>
      <c r="SCF53" s="10"/>
      <c r="SCG53" s="10"/>
      <c r="SCH53" s="10"/>
      <c r="SCI53" s="10"/>
      <c r="SCJ53" s="10"/>
      <c r="SCK53" s="10"/>
      <c r="SCL53" s="10"/>
      <c r="SCM53" s="10"/>
      <c r="SCN53" s="10"/>
      <c r="SCO53" s="10"/>
      <c r="SCP53" s="10"/>
      <c r="SCQ53" s="10"/>
      <c r="SCR53" s="10"/>
      <c r="SCS53" s="10"/>
      <c r="SCT53" s="10"/>
      <c r="SCU53" s="10"/>
      <c r="SCV53" s="10"/>
      <c r="SCW53" s="10"/>
      <c r="SCX53" s="10"/>
      <c r="SCY53" s="10"/>
      <c r="SCZ53" s="10"/>
      <c r="SDA53" s="10"/>
      <c r="SDB53" s="10"/>
      <c r="SDC53" s="10"/>
      <c r="SDD53" s="10"/>
      <c r="SDE53" s="10"/>
      <c r="SDF53" s="10"/>
      <c r="SDG53" s="10"/>
      <c r="SDH53" s="10"/>
      <c r="SDI53" s="10"/>
      <c r="SDJ53" s="10"/>
      <c r="SDK53" s="10"/>
      <c r="SDL53" s="10"/>
      <c r="SDM53" s="10"/>
      <c r="SDN53" s="10"/>
      <c r="SDO53" s="10"/>
      <c r="SDP53" s="10"/>
      <c r="SDQ53" s="10"/>
      <c r="SDR53" s="10"/>
      <c r="SDS53" s="10"/>
      <c r="SDT53" s="10"/>
      <c r="SDU53" s="10"/>
      <c r="SDV53" s="10"/>
      <c r="SDW53" s="10"/>
      <c r="SDX53" s="10"/>
      <c r="SDY53" s="10"/>
      <c r="SDZ53" s="10"/>
      <c r="SEA53" s="10"/>
      <c r="SEB53" s="10"/>
      <c r="SEC53" s="10"/>
      <c r="SED53" s="10"/>
      <c r="SEE53" s="10"/>
      <c r="SEF53" s="10"/>
      <c r="SEG53" s="10"/>
      <c r="SEH53" s="10"/>
      <c r="SEI53" s="10"/>
      <c r="SEJ53" s="10"/>
      <c r="SEK53" s="10"/>
      <c r="SEL53" s="10"/>
      <c r="SEM53" s="10"/>
      <c r="SEN53" s="10"/>
      <c r="SEO53" s="10"/>
      <c r="SEP53" s="10"/>
      <c r="SEQ53" s="10"/>
      <c r="SER53" s="10"/>
      <c r="SES53" s="10"/>
      <c r="SET53" s="10"/>
      <c r="SEU53" s="10"/>
      <c r="SEV53" s="10"/>
      <c r="SEW53" s="10"/>
      <c r="SEX53" s="10"/>
      <c r="SEY53" s="10"/>
      <c r="SEZ53" s="10"/>
      <c r="SFA53" s="10"/>
      <c r="SFB53" s="10"/>
      <c r="SFC53" s="10"/>
      <c r="SFD53" s="10"/>
      <c r="SFE53" s="10"/>
      <c r="SFF53" s="10"/>
      <c r="SFG53" s="10"/>
      <c r="SFH53" s="10"/>
      <c r="SFI53" s="10"/>
      <c r="SFJ53" s="10"/>
      <c r="SFK53" s="10"/>
      <c r="SFL53" s="10"/>
      <c r="SFM53" s="10"/>
      <c r="SFN53" s="10"/>
      <c r="SFO53" s="10"/>
      <c r="SFP53" s="10"/>
      <c r="SFQ53" s="10"/>
      <c r="SFR53" s="10"/>
      <c r="SFS53" s="10"/>
      <c r="SFT53" s="10"/>
      <c r="SFU53" s="10"/>
      <c r="SFV53" s="10"/>
      <c r="SFW53" s="10"/>
      <c r="SFX53" s="10"/>
      <c r="SFY53" s="10"/>
      <c r="SFZ53" s="10"/>
      <c r="SGA53" s="10"/>
      <c r="SGB53" s="10"/>
      <c r="SGC53" s="10"/>
      <c r="SGD53" s="10"/>
      <c r="SGE53" s="10"/>
      <c r="SGF53" s="10"/>
      <c r="SGG53" s="10"/>
      <c r="SGH53" s="10"/>
      <c r="SGI53" s="10"/>
      <c r="SGJ53" s="10"/>
      <c r="SGK53" s="10"/>
      <c r="SGL53" s="10"/>
      <c r="SGM53" s="10"/>
      <c r="SGN53" s="10"/>
      <c r="SGO53" s="10"/>
      <c r="SGP53" s="10"/>
      <c r="SGQ53" s="10"/>
      <c r="SGR53" s="10"/>
      <c r="SGS53" s="10"/>
      <c r="SGT53" s="10"/>
      <c r="SGU53" s="10"/>
      <c r="SGV53" s="10"/>
      <c r="SGW53" s="10"/>
      <c r="SGX53" s="10"/>
      <c r="SGY53" s="10"/>
      <c r="SGZ53" s="10"/>
      <c r="SHA53" s="10"/>
      <c r="SHB53" s="10"/>
      <c r="SHC53" s="10"/>
      <c r="SHD53" s="10"/>
      <c r="SHE53" s="10"/>
      <c r="SHF53" s="10"/>
      <c r="SHG53" s="10"/>
      <c r="SHH53" s="10"/>
      <c r="SHI53" s="10"/>
      <c r="SHJ53" s="10"/>
      <c r="SHK53" s="10"/>
      <c r="SHL53" s="10"/>
      <c r="SHM53" s="10"/>
      <c r="SHN53" s="10"/>
      <c r="SHO53" s="10"/>
      <c r="SHP53" s="10"/>
      <c r="SHQ53" s="10"/>
      <c r="SHR53" s="10"/>
      <c r="SHS53" s="10"/>
      <c r="SHT53" s="10"/>
      <c r="SHU53" s="10"/>
      <c r="SHV53" s="10"/>
      <c r="SHW53" s="10"/>
      <c r="SHX53" s="10"/>
      <c r="SHY53" s="10"/>
      <c r="SHZ53" s="10"/>
      <c r="SIA53" s="10"/>
      <c r="SIB53" s="10"/>
      <c r="SIC53" s="10"/>
      <c r="SID53" s="10"/>
      <c r="SIE53" s="10"/>
      <c r="SIF53" s="10"/>
      <c r="SIG53" s="10"/>
      <c r="SIH53" s="10"/>
      <c r="SII53" s="10"/>
      <c r="SIJ53" s="10"/>
      <c r="SIK53" s="10"/>
      <c r="SIL53" s="10"/>
      <c r="SIM53" s="10"/>
      <c r="SIN53" s="10"/>
      <c r="SIO53" s="10"/>
      <c r="SIP53" s="10"/>
      <c r="SIQ53" s="10"/>
      <c r="SIR53" s="10"/>
      <c r="SIS53" s="10"/>
      <c r="SIT53" s="10"/>
      <c r="SIU53" s="10"/>
      <c r="SIV53" s="10"/>
      <c r="SIW53" s="10"/>
      <c r="SIX53" s="10"/>
      <c r="SIY53" s="10"/>
      <c r="SIZ53" s="10"/>
      <c r="SJA53" s="10"/>
      <c r="SJB53" s="10"/>
      <c r="SJC53" s="10"/>
      <c r="SJD53" s="10"/>
      <c r="SJE53" s="10"/>
      <c r="SJF53" s="10"/>
      <c r="SJG53" s="10"/>
      <c r="SJH53" s="10"/>
      <c r="SJI53" s="10"/>
      <c r="SJJ53" s="10"/>
      <c r="SJK53" s="10"/>
      <c r="SJL53" s="10"/>
      <c r="SJM53" s="10"/>
      <c r="SJN53" s="10"/>
      <c r="SJO53" s="10"/>
      <c r="SJP53" s="10"/>
      <c r="SJQ53" s="10"/>
      <c r="SJR53" s="10"/>
      <c r="SJS53" s="10"/>
      <c r="SJT53" s="10"/>
      <c r="SJU53" s="10"/>
      <c r="SJV53" s="10"/>
      <c r="SJW53" s="10"/>
      <c r="SJX53" s="10"/>
      <c r="SJY53" s="10"/>
      <c r="SJZ53" s="10"/>
      <c r="SKA53" s="10"/>
      <c r="SKB53" s="10"/>
      <c r="SKC53" s="10"/>
      <c r="SKD53" s="10"/>
      <c r="SKE53" s="10"/>
      <c r="SKF53" s="10"/>
      <c r="SKG53" s="10"/>
      <c r="SKH53" s="10"/>
      <c r="SKI53" s="10"/>
      <c r="SKJ53" s="10"/>
      <c r="SKK53" s="10"/>
      <c r="SKL53" s="10"/>
      <c r="SKM53" s="10"/>
      <c r="SKN53" s="10"/>
      <c r="SKO53" s="10"/>
      <c r="SKP53" s="10"/>
      <c r="SKQ53" s="10"/>
      <c r="SKR53" s="10"/>
      <c r="SKS53" s="10"/>
      <c r="SKT53" s="10"/>
      <c r="SKU53" s="10"/>
      <c r="SKV53" s="10"/>
      <c r="SKW53" s="10"/>
      <c r="SKX53" s="10"/>
      <c r="SKY53" s="10"/>
      <c r="SKZ53" s="10"/>
      <c r="SLA53" s="10"/>
      <c r="SLB53" s="10"/>
      <c r="SLC53" s="10"/>
      <c r="SLD53" s="10"/>
      <c r="SLE53" s="10"/>
      <c r="SLF53" s="10"/>
      <c r="SLG53" s="10"/>
      <c r="SLH53" s="10"/>
      <c r="SLI53" s="10"/>
      <c r="SLJ53" s="10"/>
      <c r="SLK53" s="10"/>
      <c r="SLL53" s="10"/>
      <c r="SLM53" s="10"/>
      <c r="SLN53" s="10"/>
      <c r="SLO53" s="10"/>
      <c r="SLP53" s="10"/>
      <c r="SLQ53" s="10"/>
      <c r="SLR53" s="10"/>
      <c r="SLS53" s="10"/>
      <c r="SLT53" s="10"/>
      <c r="SLU53" s="10"/>
      <c r="SLV53" s="10"/>
      <c r="SLW53" s="10"/>
      <c r="SLX53" s="10"/>
      <c r="SLY53" s="10"/>
      <c r="SLZ53" s="10"/>
      <c r="SMA53" s="10"/>
      <c r="SMB53" s="10"/>
      <c r="SMC53" s="10"/>
      <c r="SMD53" s="10"/>
      <c r="SME53" s="10"/>
      <c r="SMF53" s="10"/>
      <c r="SMG53" s="10"/>
      <c r="SMH53" s="10"/>
      <c r="SMI53" s="10"/>
      <c r="SMJ53" s="10"/>
      <c r="SMK53" s="10"/>
      <c r="SML53" s="10"/>
      <c r="SMM53" s="10"/>
      <c r="SMN53" s="10"/>
      <c r="SMO53" s="10"/>
      <c r="SMP53" s="10"/>
      <c r="SMQ53" s="10"/>
      <c r="SMR53" s="10"/>
      <c r="SMS53" s="10"/>
      <c r="SMT53" s="10"/>
      <c r="SMU53" s="10"/>
      <c r="SMV53" s="10"/>
      <c r="SMW53" s="10"/>
      <c r="SMX53" s="10"/>
      <c r="SMY53" s="10"/>
      <c r="SMZ53" s="10"/>
      <c r="SNA53" s="10"/>
      <c r="SNB53" s="10"/>
      <c r="SNC53" s="10"/>
      <c r="SND53" s="10"/>
      <c r="SNE53" s="10"/>
      <c r="SNF53" s="10"/>
      <c r="SNG53" s="10"/>
      <c r="SNH53" s="10"/>
      <c r="SNI53" s="10"/>
      <c r="SNJ53" s="10"/>
      <c r="SNK53" s="10"/>
      <c r="SNL53" s="10"/>
      <c r="SNM53" s="10"/>
      <c r="SNN53" s="10"/>
      <c r="SNO53" s="10"/>
      <c r="SNP53" s="10"/>
      <c r="SNQ53" s="10"/>
      <c r="SNR53" s="10"/>
      <c r="SNS53" s="10"/>
      <c r="SNT53" s="10"/>
      <c r="SNU53" s="10"/>
      <c r="SNV53" s="10"/>
      <c r="SNW53" s="10"/>
      <c r="SNX53" s="10"/>
      <c r="SNY53" s="10"/>
      <c r="SNZ53" s="10"/>
      <c r="SOA53" s="10"/>
      <c r="SOB53" s="10"/>
      <c r="SOC53" s="10"/>
      <c r="SOD53" s="10"/>
      <c r="SOE53" s="10"/>
      <c r="SOF53" s="10"/>
      <c r="SOG53" s="10"/>
      <c r="SOH53" s="10"/>
      <c r="SOI53" s="10"/>
      <c r="SOJ53" s="10"/>
      <c r="SOK53" s="10"/>
      <c r="SOL53" s="10"/>
      <c r="SOM53" s="10"/>
      <c r="SON53" s="10"/>
      <c r="SOO53" s="10"/>
      <c r="SOP53" s="10"/>
      <c r="SOQ53" s="10"/>
      <c r="SOR53" s="10"/>
      <c r="SOS53" s="10"/>
      <c r="SOT53" s="10"/>
      <c r="SOU53" s="10"/>
      <c r="SOV53" s="10"/>
      <c r="SOW53" s="10"/>
      <c r="SOX53" s="10"/>
      <c r="SOY53" s="10"/>
      <c r="SOZ53" s="10"/>
      <c r="SPA53" s="10"/>
      <c r="SPB53" s="10"/>
      <c r="SPC53" s="10"/>
      <c r="SPD53" s="10"/>
      <c r="SPE53" s="10"/>
      <c r="SPF53" s="10"/>
      <c r="SPG53" s="10"/>
      <c r="SPH53" s="10"/>
      <c r="SPI53" s="10"/>
      <c r="SPJ53" s="10"/>
      <c r="SPK53" s="10"/>
      <c r="SPL53" s="10"/>
      <c r="SPM53" s="10"/>
      <c r="SPN53" s="10"/>
      <c r="SPO53" s="10"/>
      <c r="SPP53" s="10"/>
      <c r="SPQ53" s="10"/>
      <c r="SPR53" s="10"/>
      <c r="SPS53" s="10"/>
      <c r="SPT53" s="10"/>
      <c r="SPU53" s="10"/>
      <c r="SPV53" s="10"/>
      <c r="SPW53" s="10"/>
      <c r="SPX53" s="10"/>
      <c r="SPY53" s="10"/>
      <c r="SPZ53" s="10"/>
      <c r="SQA53" s="10"/>
      <c r="SQB53" s="10"/>
      <c r="SQC53" s="10"/>
      <c r="SQD53" s="10"/>
      <c r="SQE53" s="10"/>
      <c r="SQF53" s="10"/>
      <c r="SQG53" s="10"/>
      <c r="SQH53" s="10"/>
      <c r="SQI53" s="10"/>
      <c r="SQJ53" s="10"/>
      <c r="SQK53" s="10"/>
      <c r="SQL53" s="10"/>
      <c r="SQM53" s="10"/>
      <c r="SQN53" s="10"/>
      <c r="SQO53" s="10"/>
      <c r="SQP53" s="10"/>
      <c r="SQQ53" s="10"/>
      <c r="SQR53" s="10"/>
      <c r="SQS53" s="10"/>
      <c r="SQT53" s="10"/>
      <c r="SQU53" s="10"/>
      <c r="SQV53" s="10"/>
      <c r="SQW53" s="10"/>
      <c r="SQX53" s="10"/>
      <c r="SQY53" s="10"/>
      <c r="SQZ53" s="10"/>
      <c r="SRA53" s="10"/>
      <c r="SRB53" s="10"/>
      <c r="SRC53" s="10"/>
      <c r="SRD53" s="10"/>
      <c r="SRE53" s="10"/>
      <c r="SRF53" s="10"/>
      <c r="SRG53" s="10"/>
      <c r="SRH53" s="10"/>
      <c r="SRI53" s="10"/>
      <c r="SRJ53" s="10"/>
      <c r="SRK53" s="10"/>
      <c r="SRL53" s="10"/>
      <c r="SRM53" s="10"/>
      <c r="SRN53" s="10"/>
      <c r="SRO53" s="10"/>
      <c r="SRP53" s="10"/>
      <c r="SRQ53" s="10"/>
      <c r="SRR53" s="10"/>
      <c r="SRS53" s="10"/>
      <c r="SRT53" s="10"/>
      <c r="SRU53" s="10"/>
      <c r="SRV53" s="10"/>
      <c r="SRW53" s="10"/>
      <c r="SRX53" s="10"/>
      <c r="SRY53" s="10"/>
      <c r="SRZ53" s="10"/>
      <c r="SSA53" s="10"/>
      <c r="SSB53" s="10"/>
      <c r="SSC53" s="10"/>
      <c r="SSD53" s="10"/>
      <c r="SSE53" s="10"/>
      <c r="SSF53" s="10"/>
      <c r="SSG53" s="10"/>
      <c r="SSH53" s="10"/>
      <c r="SSI53" s="10"/>
      <c r="SSJ53" s="10"/>
      <c r="SSK53" s="10"/>
      <c r="SSL53" s="10"/>
      <c r="SSM53" s="10"/>
      <c r="SSN53" s="10"/>
      <c r="SSO53" s="10"/>
      <c r="SSP53" s="10"/>
      <c r="SSQ53" s="10"/>
      <c r="SSR53" s="10"/>
      <c r="SSS53" s="10"/>
      <c r="SST53" s="10"/>
      <c r="SSU53" s="10"/>
      <c r="SSV53" s="10"/>
      <c r="SSW53" s="10"/>
      <c r="SSX53" s="10"/>
      <c r="SSY53" s="10"/>
      <c r="SSZ53" s="10"/>
      <c r="STA53" s="10"/>
      <c r="STB53" s="10"/>
      <c r="STC53" s="10"/>
      <c r="STD53" s="10"/>
      <c r="STE53" s="10"/>
      <c r="STF53" s="10"/>
      <c r="STG53" s="10"/>
      <c r="STH53" s="10"/>
      <c r="STI53" s="10"/>
      <c r="STJ53" s="10"/>
      <c r="STK53" s="10"/>
      <c r="STL53" s="10"/>
      <c r="STM53" s="10"/>
      <c r="STN53" s="10"/>
      <c r="STO53" s="10"/>
      <c r="STP53" s="10"/>
      <c r="STQ53" s="10"/>
      <c r="STR53" s="10"/>
      <c r="STS53" s="10"/>
      <c r="STT53" s="10"/>
      <c r="STU53" s="10"/>
      <c r="STV53" s="10"/>
      <c r="STW53" s="10"/>
      <c r="STX53" s="10"/>
      <c r="STY53" s="10"/>
      <c r="STZ53" s="10"/>
      <c r="SUA53" s="10"/>
      <c r="SUB53" s="10"/>
      <c r="SUC53" s="10"/>
      <c r="SUD53" s="10"/>
      <c r="SUE53" s="10"/>
      <c r="SUF53" s="10"/>
      <c r="SUG53" s="10"/>
      <c r="SUH53" s="10"/>
      <c r="SUI53" s="10"/>
      <c r="SUJ53" s="10"/>
      <c r="SUK53" s="10"/>
      <c r="SUL53" s="10"/>
      <c r="SUM53" s="10"/>
      <c r="SUN53" s="10"/>
      <c r="SUO53" s="10"/>
      <c r="SUP53" s="10"/>
      <c r="SUQ53" s="10"/>
      <c r="SUR53" s="10"/>
      <c r="SUS53" s="10"/>
      <c r="SUT53" s="10"/>
      <c r="SUU53" s="10"/>
      <c r="SUV53" s="10"/>
      <c r="SUW53" s="10"/>
      <c r="SUX53" s="10"/>
      <c r="SUY53" s="10"/>
      <c r="SUZ53" s="10"/>
      <c r="SVA53" s="10"/>
      <c r="SVB53" s="10"/>
      <c r="SVC53" s="10"/>
      <c r="SVD53" s="10"/>
      <c r="SVE53" s="10"/>
      <c r="SVF53" s="10"/>
      <c r="SVG53" s="10"/>
      <c r="SVH53" s="10"/>
      <c r="SVI53" s="10"/>
      <c r="SVJ53" s="10"/>
      <c r="SVK53" s="10"/>
      <c r="SVL53" s="10"/>
      <c r="SVM53" s="10"/>
      <c r="SVN53" s="10"/>
      <c r="SVO53" s="10"/>
      <c r="SVP53" s="10"/>
      <c r="SVQ53" s="10"/>
      <c r="SVR53" s="10"/>
      <c r="SVS53" s="10"/>
      <c r="SVT53" s="10"/>
      <c r="SVU53" s="10"/>
      <c r="SVV53" s="10"/>
      <c r="SVW53" s="10"/>
      <c r="SVX53" s="10"/>
      <c r="SVY53" s="10"/>
      <c r="SVZ53" s="10"/>
      <c r="SWA53" s="10"/>
      <c r="SWB53" s="10"/>
      <c r="SWC53" s="10"/>
      <c r="SWD53" s="10"/>
      <c r="SWE53" s="10"/>
      <c r="SWF53" s="10"/>
      <c r="SWG53" s="10"/>
      <c r="SWH53" s="10"/>
      <c r="SWI53" s="10"/>
      <c r="SWJ53" s="10"/>
      <c r="SWK53" s="10"/>
      <c r="SWL53" s="10"/>
      <c r="SWM53" s="10"/>
      <c r="SWN53" s="10"/>
      <c r="SWO53" s="10"/>
      <c r="SWP53" s="10"/>
      <c r="SWQ53" s="10"/>
      <c r="SWR53" s="10"/>
      <c r="SWS53" s="10"/>
      <c r="SWT53" s="10"/>
      <c r="SWU53" s="10"/>
      <c r="SWV53" s="10"/>
      <c r="SWW53" s="10"/>
      <c r="SWX53" s="10"/>
      <c r="SWY53" s="10"/>
      <c r="SWZ53" s="10"/>
      <c r="SXA53" s="10"/>
      <c r="SXB53" s="10"/>
      <c r="SXC53" s="10"/>
      <c r="SXD53" s="10"/>
      <c r="SXE53" s="10"/>
      <c r="SXF53" s="10"/>
      <c r="SXG53" s="10"/>
      <c r="SXH53" s="10"/>
      <c r="SXI53" s="10"/>
      <c r="SXJ53" s="10"/>
      <c r="SXK53" s="10"/>
      <c r="SXL53" s="10"/>
      <c r="SXM53" s="10"/>
      <c r="SXN53" s="10"/>
      <c r="SXO53" s="10"/>
      <c r="SXP53" s="10"/>
      <c r="SXQ53" s="10"/>
      <c r="SXR53" s="10"/>
      <c r="SXS53" s="10"/>
      <c r="SXT53" s="10"/>
      <c r="SXU53" s="10"/>
      <c r="SXV53" s="10"/>
      <c r="SXW53" s="10"/>
      <c r="SXX53" s="10"/>
      <c r="SXY53" s="10"/>
      <c r="SXZ53" s="10"/>
      <c r="SYA53" s="10"/>
      <c r="SYB53" s="10"/>
      <c r="SYC53" s="10"/>
      <c r="SYD53" s="10"/>
      <c r="SYE53" s="10"/>
      <c r="SYF53" s="10"/>
      <c r="SYG53" s="10"/>
      <c r="SYH53" s="10"/>
      <c r="SYI53" s="10"/>
      <c r="SYJ53" s="10"/>
      <c r="SYK53" s="10"/>
      <c r="SYL53" s="10"/>
      <c r="SYM53" s="10"/>
      <c r="SYN53" s="10"/>
      <c r="SYO53" s="10"/>
      <c r="SYP53" s="10"/>
      <c r="SYQ53" s="10"/>
      <c r="SYR53" s="10"/>
      <c r="SYS53" s="10"/>
      <c r="SYT53" s="10"/>
      <c r="SYU53" s="10"/>
      <c r="SYV53" s="10"/>
      <c r="SYW53" s="10"/>
      <c r="SYX53" s="10"/>
      <c r="SYY53" s="10"/>
      <c r="SYZ53" s="10"/>
      <c r="SZA53" s="10"/>
      <c r="SZB53" s="10"/>
      <c r="SZC53" s="10"/>
      <c r="SZD53" s="10"/>
      <c r="SZE53" s="10"/>
      <c r="SZF53" s="10"/>
      <c r="SZG53" s="10"/>
      <c r="SZH53" s="10"/>
      <c r="SZI53" s="10"/>
      <c r="SZJ53" s="10"/>
      <c r="SZK53" s="10"/>
      <c r="SZL53" s="10"/>
      <c r="SZM53" s="10"/>
      <c r="SZN53" s="10"/>
      <c r="SZO53" s="10"/>
      <c r="SZP53" s="10"/>
      <c r="SZQ53" s="10"/>
      <c r="SZR53" s="10"/>
      <c r="SZS53" s="10"/>
      <c r="SZT53" s="10"/>
      <c r="SZU53" s="10"/>
      <c r="SZV53" s="10"/>
      <c r="SZW53" s="10"/>
      <c r="SZX53" s="10"/>
      <c r="SZY53" s="10"/>
      <c r="SZZ53" s="10"/>
      <c r="TAA53" s="10"/>
      <c r="TAB53" s="10"/>
      <c r="TAC53" s="10"/>
      <c r="TAD53" s="10"/>
      <c r="TAE53" s="10"/>
      <c r="TAF53" s="10"/>
      <c r="TAG53" s="10"/>
      <c r="TAH53" s="10"/>
      <c r="TAI53" s="10"/>
      <c r="TAJ53" s="10"/>
      <c r="TAK53" s="10"/>
      <c r="TAL53" s="10"/>
      <c r="TAM53" s="10"/>
      <c r="TAN53" s="10"/>
      <c r="TAO53" s="10"/>
      <c r="TAP53" s="10"/>
      <c r="TAQ53" s="10"/>
      <c r="TAR53" s="10"/>
      <c r="TAS53" s="10"/>
      <c r="TAT53" s="10"/>
      <c r="TAU53" s="10"/>
      <c r="TAV53" s="10"/>
      <c r="TAW53" s="10"/>
      <c r="TAX53" s="10"/>
      <c r="TAY53" s="10"/>
      <c r="TAZ53" s="10"/>
      <c r="TBA53" s="10"/>
      <c r="TBB53" s="10"/>
      <c r="TBC53" s="10"/>
      <c r="TBD53" s="10"/>
      <c r="TBE53" s="10"/>
      <c r="TBF53" s="10"/>
      <c r="TBG53" s="10"/>
      <c r="TBH53" s="10"/>
      <c r="TBI53" s="10"/>
      <c r="TBJ53" s="10"/>
      <c r="TBK53" s="10"/>
      <c r="TBL53" s="10"/>
      <c r="TBM53" s="10"/>
      <c r="TBN53" s="10"/>
      <c r="TBO53" s="10"/>
      <c r="TBP53" s="10"/>
      <c r="TBQ53" s="10"/>
      <c r="TBR53" s="10"/>
      <c r="TBS53" s="10"/>
      <c r="TBT53" s="10"/>
      <c r="TBU53" s="10"/>
      <c r="TBV53" s="10"/>
      <c r="TBW53" s="10"/>
      <c r="TBX53" s="10"/>
      <c r="TBY53" s="10"/>
      <c r="TBZ53" s="10"/>
      <c r="TCA53" s="10"/>
      <c r="TCB53" s="10"/>
      <c r="TCC53" s="10"/>
      <c r="TCD53" s="10"/>
      <c r="TCE53" s="10"/>
      <c r="TCF53" s="10"/>
      <c r="TCG53" s="10"/>
      <c r="TCH53" s="10"/>
      <c r="TCI53" s="10"/>
      <c r="TCJ53" s="10"/>
      <c r="TCK53" s="10"/>
      <c r="TCL53" s="10"/>
      <c r="TCM53" s="10"/>
      <c r="TCN53" s="10"/>
      <c r="TCO53" s="10"/>
      <c r="TCP53" s="10"/>
      <c r="TCQ53" s="10"/>
      <c r="TCR53" s="10"/>
      <c r="TCS53" s="10"/>
      <c r="TCT53" s="10"/>
      <c r="TCU53" s="10"/>
      <c r="TCV53" s="10"/>
      <c r="TCW53" s="10"/>
      <c r="TCX53" s="10"/>
      <c r="TCY53" s="10"/>
      <c r="TCZ53" s="10"/>
      <c r="TDA53" s="10"/>
      <c r="TDB53" s="10"/>
      <c r="TDC53" s="10"/>
      <c r="TDD53" s="10"/>
      <c r="TDE53" s="10"/>
      <c r="TDF53" s="10"/>
      <c r="TDG53" s="10"/>
      <c r="TDH53" s="10"/>
      <c r="TDI53" s="10"/>
      <c r="TDJ53" s="10"/>
      <c r="TDK53" s="10"/>
      <c r="TDL53" s="10"/>
      <c r="TDM53" s="10"/>
      <c r="TDN53" s="10"/>
      <c r="TDO53" s="10"/>
      <c r="TDP53" s="10"/>
      <c r="TDQ53" s="10"/>
      <c r="TDR53" s="10"/>
      <c r="TDS53" s="10"/>
      <c r="TDT53" s="10"/>
      <c r="TDU53" s="10"/>
      <c r="TDV53" s="10"/>
      <c r="TDW53" s="10"/>
      <c r="TDX53" s="10"/>
      <c r="TDY53" s="10"/>
      <c r="TDZ53" s="10"/>
      <c r="TEA53" s="10"/>
      <c r="TEB53" s="10"/>
      <c r="TEC53" s="10"/>
      <c r="TED53" s="10"/>
      <c r="TEE53" s="10"/>
      <c r="TEF53" s="10"/>
      <c r="TEG53" s="10"/>
      <c r="TEH53" s="10"/>
      <c r="TEI53" s="10"/>
      <c r="TEJ53" s="10"/>
      <c r="TEK53" s="10"/>
      <c r="TEL53" s="10"/>
      <c r="TEM53" s="10"/>
      <c r="TEN53" s="10"/>
      <c r="TEO53" s="10"/>
      <c r="TEP53" s="10"/>
      <c r="TEQ53" s="10"/>
      <c r="TER53" s="10"/>
      <c r="TES53" s="10"/>
      <c r="TET53" s="10"/>
      <c r="TEU53" s="10"/>
      <c r="TEV53" s="10"/>
      <c r="TEW53" s="10"/>
      <c r="TEX53" s="10"/>
      <c r="TEY53" s="10"/>
      <c r="TEZ53" s="10"/>
      <c r="TFA53" s="10"/>
      <c r="TFB53" s="10"/>
      <c r="TFC53" s="10"/>
      <c r="TFD53" s="10"/>
      <c r="TFE53" s="10"/>
      <c r="TFF53" s="10"/>
      <c r="TFG53" s="10"/>
      <c r="TFH53" s="10"/>
      <c r="TFI53" s="10"/>
      <c r="TFJ53" s="10"/>
      <c r="TFK53" s="10"/>
      <c r="TFL53" s="10"/>
      <c r="TFM53" s="10"/>
      <c r="TFN53" s="10"/>
      <c r="TFO53" s="10"/>
      <c r="TFP53" s="10"/>
      <c r="TFQ53" s="10"/>
      <c r="TFR53" s="10"/>
      <c r="TFS53" s="10"/>
      <c r="TFT53" s="10"/>
      <c r="TFU53" s="10"/>
      <c r="TFV53" s="10"/>
      <c r="TFW53" s="10"/>
      <c r="TFX53" s="10"/>
      <c r="TFY53" s="10"/>
      <c r="TFZ53" s="10"/>
      <c r="TGA53" s="10"/>
      <c r="TGB53" s="10"/>
      <c r="TGC53" s="10"/>
      <c r="TGD53" s="10"/>
      <c r="TGE53" s="10"/>
      <c r="TGF53" s="10"/>
      <c r="TGG53" s="10"/>
      <c r="TGH53" s="10"/>
      <c r="TGI53" s="10"/>
      <c r="TGJ53" s="10"/>
      <c r="TGK53" s="10"/>
      <c r="TGL53" s="10"/>
      <c r="TGM53" s="10"/>
      <c r="TGN53" s="10"/>
      <c r="TGO53" s="10"/>
      <c r="TGP53" s="10"/>
      <c r="TGQ53" s="10"/>
      <c r="TGR53" s="10"/>
      <c r="TGS53" s="10"/>
      <c r="TGT53" s="10"/>
      <c r="TGU53" s="10"/>
      <c r="TGV53" s="10"/>
      <c r="TGW53" s="10"/>
      <c r="TGX53" s="10"/>
      <c r="TGY53" s="10"/>
      <c r="TGZ53" s="10"/>
      <c r="THA53" s="10"/>
      <c r="THB53" s="10"/>
      <c r="THC53" s="10"/>
      <c r="THD53" s="10"/>
      <c r="THE53" s="10"/>
      <c r="THF53" s="10"/>
      <c r="THG53" s="10"/>
      <c r="THH53" s="10"/>
      <c r="THI53" s="10"/>
      <c r="THJ53" s="10"/>
      <c r="THK53" s="10"/>
      <c r="THL53" s="10"/>
      <c r="THM53" s="10"/>
      <c r="THN53" s="10"/>
      <c r="THO53" s="10"/>
      <c r="THP53" s="10"/>
      <c r="THQ53" s="10"/>
      <c r="THR53" s="10"/>
      <c r="THS53" s="10"/>
      <c r="THT53" s="10"/>
      <c r="THU53" s="10"/>
      <c r="THV53" s="10"/>
      <c r="THW53" s="10"/>
      <c r="THX53" s="10"/>
      <c r="THY53" s="10"/>
      <c r="THZ53" s="10"/>
      <c r="TIA53" s="10"/>
      <c r="TIB53" s="10"/>
      <c r="TIC53" s="10"/>
      <c r="TID53" s="10"/>
      <c r="TIE53" s="10"/>
      <c r="TIF53" s="10"/>
      <c r="TIG53" s="10"/>
      <c r="TIH53" s="10"/>
      <c r="TII53" s="10"/>
      <c r="TIJ53" s="10"/>
      <c r="TIK53" s="10"/>
      <c r="TIL53" s="10"/>
      <c r="TIM53" s="10"/>
      <c r="TIN53" s="10"/>
      <c r="TIO53" s="10"/>
      <c r="TIP53" s="10"/>
      <c r="TIQ53" s="10"/>
      <c r="TIR53" s="10"/>
      <c r="TIS53" s="10"/>
      <c r="TIT53" s="10"/>
      <c r="TIU53" s="10"/>
      <c r="TIV53" s="10"/>
      <c r="TIW53" s="10"/>
      <c r="TIX53" s="10"/>
      <c r="TIY53" s="10"/>
      <c r="TIZ53" s="10"/>
      <c r="TJA53" s="10"/>
      <c r="TJB53" s="10"/>
      <c r="TJC53" s="10"/>
      <c r="TJD53" s="10"/>
      <c r="TJE53" s="10"/>
      <c r="TJF53" s="10"/>
      <c r="TJG53" s="10"/>
      <c r="TJH53" s="10"/>
      <c r="TJI53" s="10"/>
      <c r="TJJ53" s="10"/>
      <c r="TJK53" s="10"/>
      <c r="TJL53" s="10"/>
      <c r="TJM53" s="10"/>
      <c r="TJN53" s="10"/>
      <c r="TJO53" s="10"/>
      <c r="TJP53" s="10"/>
      <c r="TJQ53" s="10"/>
      <c r="TJR53" s="10"/>
      <c r="TJS53" s="10"/>
      <c r="TJT53" s="10"/>
      <c r="TJU53" s="10"/>
      <c r="TJV53" s="10"/>
      <c r="TJW53" s="10"/>
      <c r="TJX53" s="10"/>
      <c r="TJY53" s="10"/>
      <c r="TJZ53" s="10"/>
      <c r="TKA53" s="10"/>
      <c r="TKB53" s="10"/>
      <c r="TKC53" s="10"/>
      <c r="TKD53" s="10"/>
      <c r="TKE53" s="10"/>
      <c r="TKF53" s="10"/>
      <c r="TKG53" s="10"/>
      <c r="TKH53" s="10"/>
      <c r="TKI53" s="10"/>
      <c r="TKJ53" s="10"/>
      <c r="TKK53" s="10"/>
      <c r="TKL53" s="10"/>
      <c r="TKM53" s="10"/>
      <c r="TKN53" s="10"/>
      <c r="TKO53" s="10"/>
      <c r="TKP53" s="10"/>
      <c r="TKQ53" s="10"/>
      <c r="TKR53" s="10"/>
      <c r="TKS53" s="10"/>
      <c r="TKT53" s="10"/>
      <c r="TKU53" s="10"/>
      <c r="TKV53" s="10"/>
      <c r="TKW53" s="10"/>
      <c r="TKX53" s="10"/>
      <c r="TKY53" s="10"/>
      <c r="TKZ53" s="10"/>
      <c r="TLA53" s="10"/>
      <c r="TLB53" s="10"/>
      <c r="TLC53" s="10"/>
      <c r="TLD53" s="10"/>
      <c r="TLE53" s="10"/>
      <c r="TLF53" s="10"/>
      <c r="TLG53" s="10"/>
      <c r="TLH53" s="10"/>
      <c r="TLI53" s="10"/>
      <c r="TLJ53" s="10"/>
      <c r="TLK53" s="10"/>
      <c r="TLL53" s="10"/>
      <c r="TLM53" s="10"/>
      <c r="TLN53" s="10"/>
      <c r="TLO53" s="10"/>
      <c r="TLP53" s="10"/>
      <c r="TLQ53" s="10"/>
      <c r="TLR53" s="10"/>
      <c r="TLS53" s="10"/>
      <c r="TLT53" s="10"/>
      <c r="TLU53" s="10"/>
      <c r="TLV53" s="10"/>
      <c r="TLW53" s="10"/>
      <c r="TLX53" s="10"/>
      <c r="TLY53" s="10"/>
      <c r="TLZ53" s="10"/>
      <c r="TMA53" s="10"/>
      <c r="TMB53" s="10"/>
      <c r="TMC53" s="10"/>
      <c r="TMD53" s="10"/>
      <c r="TME53" s="10"/>
      <c r="TMF53" s="10"/>
      <c r="TMG53" s="10"/>
      <c r="TMH53" s="10"/>
      <c r="TMI53" s="10"/>
      <c r="TMJ53" s="10"/>
      <c r="TMK53" s="10"/>
      <c r="TML53" s="10"/>
      <c r="TMM53" s="10"/>
      <c r="TMN53" s="10"/>
      <c r="TMO53" s="10"/>
      <c r="TMP53" s="10"/>
      <c r="TMQ53" s="10"/>
      <c r="TMR53" s="10"/>
      <c r="TMS53" s="10"/>
      <c r="TMT53" s="10"/>
      <c r="TMU53" s="10"/>
      <c r="TMV53" s="10"/>
      <c r="TMW53" s="10"/>
      <c r="TMX53" s="10"/>
      <c r="TMY53" s="10"/>
      <c r="TMZ53" s="10"/>
      <c r="TNA53" s="10"/>
      <c r="TNB53" s="10"/>
      <c r="TNC53" s="10"/>
      <c r="TND53" s="10"/>
      <c r="TNE53" s="10"/>
      <c r="TNF53" s="10"/>
      <c r="TNG53" s="10"/>
      <c r="TNH53" s="10"/>
      <c r="TNI53" s="10"/>
      <c r="TNJ53" s="10"/>
      <c r="TNK53" s="10"/>
      <c r="TNL53" s="10"/>
      <c r="TNM53" s="10"/>
      <c r="TNN53" s="10"/>
      <c r="TNO53" s="10"/>
      <c r="TNP53" s="10"/>
      <c r="TNQ53" s="10"/>
      <c r="TNR53" s="10"/>
      <c r="TNS53" s="10"/>
      <c r="TNT53" s="10"/>
      <c r="TNU53" s="10"/>
      <c r="TNV53" s="10"/>
      <c r="TNW53" s="10"/>
      <c r="TNX53" s="10"/>
      <c r="TNY53" s="10"/>
      <c r="TNZ53" s="10"/>
      <c r="TOA53" s="10"/>
      <c r="TOB53" s="10"/>
      <c r="TOC53" s="10"/>
      <c r="TOD53" s="10"/>
      <c r="TOE53" s="10"/>
      <c r="TOF53" s="10"/>
      <c r="TOG53" s="10"/>
      <c r="TOH53" s="10"/>
      <c r="TOI53" s="10"/>
      <c r="TOJ53" s="10"/>
      <c r="TOK53" s="10"/>
      <c r="TOL53" s="10"/>
      <c r="TOM53" s="10"/>
      <c r="TON53" s="10"/>
      <c r="TOO53" s="10"/>
      <c r="TOP53" s="10"/>
      <c r="TOQ53" s="10"/>
      <c r="TOR53" s="10"/>
      <c r="TOS53" s="10"/>
      <c r="TOT53" s="10"/>
      <c r="TOU53" s="10"/>
      <c r="TOV53" s="10"/>
      <c r="TOW53" s="10"/>
      <c r="TOX53" s="10"/>
      <c r="TOY53" s="10"/>
      <c r="TOZ53" s="10"/>
      <c r="TPA53" s="10"/>
      <c r="TPB53" s="10"/>
      <c r="TPC53" s="10"/>
      <c r="TPD53" s="10"/>
      <c r="TPE53" s="10"/>
      <c r="TPF53" s="10"/>
      <c r="TPG53" s="10"/>
      <c r="TPH53" s="10"/>
      <c r="TPI53" s="10"/>
      <c r="TPJ53" s="10"/>
      <c r="TPK53" s="10"/>
      <c r="TPL53" s="10"/>
      <c r="TPM53" s="10"/>
      <c r="TPN53" s="10"/>
      <c r="TPO53" s="10"/>
      <c r="TPP53" s="10"/>
      <c r="TPQ53" s="10"/>
      <c r="TPR53" s="10"/>
      <c r="TPS53" s="10"/>
      <c r="TPT53" s="10"/>
      <c r="TPU53" s="10"/>
      <c r="TPV53" s="10"/>
      <c r="TPW53" s="10"/>
      <c r="TPX53" s="10"/>
      <c r="TPY53" s="10"/>
      <c r="TPZ53" s="10"/>
      <c r="TQA53" s="10"/>
      <c r="TQB53" s="10"/>
      <c r="TQC53" s="10"/>
      <c r="TQD53" s="10"/>
      <c r="TQE53" s="10"/>
      <c r="TQF53" s="10"/>
      <c r="TQG53" s="10"/>
      <c r="TQH53" s="10"/>
      <c r="TQI53" s="10"/>
      <c r="TQJ53" s="10"/>
      <c r="TQK53" s="10"/>
      <c r="TQL53" s="10"/>
      <c r="TQM53" s="10"/>
      <c r="TQN53" s="10"/>
      <c r="TQO53" s="10"/>
      <c r="TQP53" s="10"/>
      <c r="TQQ53" s="10"/>
      <c r="TQR53" s="10"/>
      <c r="TQS53" s="10"/>
      <c r="TQT53" s="10"/>
      <c r="TQU53" s="10"/>
      <c r="TQV53" s="10"/>
      <c r="TQW53" s="10"/>
      <c r="TQX53" s="10"/>
      <c r="TQY53" s="10"/>
      <c r="TQZ53" s="10"/>
      <c r="TRA53" s="10"/>
      <c r="TRB53" s="10"/>
      <c r="TRC53" s="10"/>
      <c r="TRD53" s="10"/>
      <c r="TRE53" s="10"/>
      <c r="TRF53" s="10"/>
      <c r="TRG53" s="10"/>
      <c r="TRH53" s="10"/>
      <c r="TRI53" s="10"/>
      <c r="TRJ53" s="10"/>
      <c r="TRK53" s="10"/>
      <c r="TRL53" s="10"/>
      <c r="TRM53" s="10"/>
      <c r="TRN53" s="10"/>
      <c r="TRO53" s="10"/>
      <c r="TRP53" s="10"/>
      <c r="TRQ53" s="10"/>
      <c r="TRR53" s="10"/>
      <c r="TRS53" s="10"/>
      <c r="TRT53" s="10"/>
      <c r="TRU53" s="10"/>
      <c r="TRV53" s="10"/>
      <c r="TRW53" s="10"/>
      <c r="TRX53" s="10"/>
      <c r="TRY53" s="10"/>
      <c r="TRZ53" s="10"/>
      <c r="TSA53" s="10"/>
      <c r="TSB53" s="10"/>
      <c r="TSC53" s="10"/>
      <c r="TSD53" s="10"/>
      <c r="TSE53" s="10"/>
      <c r="TSF53" s="10"/>
      <c r="TSG53" s="10"/>
      <c r="TSH53" s="10"/>
      <c r="TSI53" s="10"/>
      <c r="TSJ53" s="10"/>
      <c r="TSK53" s="10"/>
      <c r="TSL53" s="10"/>
      <c r="TSM53" s="10"/>
      <c r="TSN53" s="10"/>
      <c r="TSO53" s="10"/>
      <c r="TSP53" s="10"/>
      <c r="TSQ53" s="10"/>
      <c r="TSR53" s="10"/>
      <c r="TSS53" s="10"/>
      <c r="TST53" s="10"/>
      <c r="TSU53" s="10"/>
      <c r="TSV53" s="10"/>
      <c r="TSW53" s="10"/>
      <c r="TSX53" s="10"/>
      <c r="TSY53" s="10"/>
      <c r="TSZ53" s="10"/>
      <c r="TTA53" s="10"/>
      <c r="TTB53" s="10"/>
      <c r="TTC53" s="10"/>
      <c r="TTD53" s="10"/>
      <c r="TTE53" s="10"/>
      <c r="TTF53" s="10"/>
      <c r="TTG53" s="10"/>
      <c r="TTH53" s="10"/>
      <c r="TTI53" s="10"/>
      <c r="TTJ53" s="10"/>
      <c r="TTK53" s="10"/>
      <c r="TTL53" s="10"/>
      <c r="TTM53" s="10"/>
      <c r="TTN53" s="10"/>
      <c r="TTO53" s="10"/>
      <c r="TTP53" s="10"/>
      <c r="TTQ53" s="10"/>
      <c r="TTR53" s="10"/>
      <c r="TTS53" s="10"/>
      <c r="TTT53" s="10"/>
      <c r="TTU53" s="10"/>
      <c r="TTV53" s="10"/>
      <c r="TTW53" s="10"/>
      <c r="TTX53" s="10"/>
      <c r="TTY53" s="10"/>
      <c r="TTZ53" s="10"/>
      <c r="TUA53" s="10"/>
      <c r="TUB53" s="10"/>
      <c r="TUC53" s="10"/>
      <c r="TUD53" s="10"/>
      <c r="TUE53" s="10"/>
      <c r="TUF53" s="10"/>
      <c r="TUG53" s="10"/>
      <c r="TUH53" s="10"/>
      <c r="TUI53" s="10"/>
      <c r="TUJ53" s="10"/>
      <c r="TUK53" s="10"/>
      <c r="TUL53" s="10"/>
      <c r="TUM53" s="10"/>
      <c r="TUN53" s="10"/>
      <c r="TUO53" s="10"/>
      <c r="TUP53" s="10"/>
      <c r="TUQ53" s="10"/>
      <c r="TUR53" s="10"/>
      <c r="TUS53" s="10"/>
      <c r="TUT53" s="10"/>
      <c r="TUU53" s="10"/>
      <c r="TUV53" s="10"/>
      <c r="TUW53" s="10"/>
      <c r="TUX53" s="10"/>
      <c r="TUY53" s="10"/>
      <c r="TUZ53" s="10"/>
      <c r="TVA53" s="10"/>
      <c r="TVB53" s="10"/>
      <c r="TVC53" s="10"/>
      <c r="TVD53" s="10"/>
      <c r="TVE53" s="10"/>
      <c r="TVF53" s="10"/>
      <c r="TVG53" s="10"/>
      <c r="TVH53" s="10"/>
      <c r="TVI53" s="10"/>
      <c r="TVJ53" s="10"/>
      <c r="TVK53" s="10"/>
      <c r="TVL53" s="10"/>
      <c r="TVM53" s="10"/>
      <c r="TVN53" s="10"/>
      <c r="TVO53" s="10"/>
      <c r="TVP53" s="10"/>
      <c r="TVQ53" s="10"/>
      <c r="TVR53" s="10"/>
      <c r="TVS53" s="10"/>
      <c r="TVT53" s="10"/>
      <c r="TVU53" s="10"/>
      <c r="TVV53" s="10"/>
      <c r="TVW53" s="10"/>
      <c r="TVX53" s="10"/>
      <c r="TVY53" s="10"/>
      <c r="TVZ53" s="10"/>
      <c r="TWA53" s="10"/>
      <c r="TWB53" s="10"/>
      <c r="TWC53" s="10"/>
      <c r="TWD53" s="10"/>
      <c r="TWE53" s="10"/>
      <c r="TWF53" s="10"/>
      <c r="TWG53" s="10"/>
      <c r="TWH53" s="10"/>
      <c r="TWI53" s="10"/>
      <c r="TWJ53" s="10"/>
      <c r="TWK53" s="10"/>
      <c r="TWL53" s="10"/>
      <c r="TWM53" s="10"/>
      <c r="TWN53" s="10"/>
      <c r="TWO53" s="10"/>
      <c r="TWP53" s="10"/>
      <c r="TWQ53" s="10"/>
      <c r="TWR53" s="10"/>
      <c r="TWS53" s="10"/>
      <c r="TWT53" s="10"/>
      <c r="TWU53" s="10"/>
      <c r="TWV53" s="10"/>
      <c r="TWW53" s="10"/>
      <c r="TWX53" s="10"/>
      <c r="TWY53" s="10"/>
      <c r="TWZ53" s="10"/>
      <c r="TXA53" s="10"/>
      <c r="TXB53" s="10"/>
      <c r="TXC53" s="10"/>
      <c r="TXD53" s="10"/>
      <c r="TXE53" s="10"/>
      <c r="TXF53" s="10"/>
      <c r="TXG53" s="10"/>
      <c r="TXH53" s="10"/>
      <c r="TXI53" s="10"/>
      <c r="TXJ53" s="10"/>
      <c r="TXK53" s="10"/>
      <c r="TXL53" s="10"/>
      <c r="TXM53" s="10"/>
      <c r="TXN53" s="10"/>
      <c r="TXO53" s="10"/>
      <c r="TXP53" s="10"/>
      <c r="TXQ53" s="10"/>
      <c r="TXR53" s="10"/>
      <c r="TXS53" s="10"/>
      <c r="TXT53" s="10"/>
      <c r="TXU53" s="10"/>
      <c r="TXV53" s="10"/>
      <c r="TXW53" s="10"/>
      <c r="TXX53" s="10"/>
      <c r="TXY53" s="10"/>
      <c r="TXZ53" s="10"/>
      <c r="TYA53" s="10"/>
      <c r="TYB53" s="10"/>
      <c r="TYC53" s="10"/>
      <c r="TYD53" s="10"/>
      <c r="TYE53" s="10"/>
      <c r="TYF53" s="10"/>
      <c r="TYG53" s="10"/>
      <c r="TYH53" s="10"/>
      <c r="TYI53" s="10"/>
      <c r="TYJ53" s="10"/>
      <c r="TYK53" s="10"/>
      <c r="TYL53" s="10"/>
      <c r="TYM53" s="10"/>
      <c r="TYN53" s="10"/>
      <c r="TYO53" s="10"/>
      <c r="TYP53" s="10"/>
      <c r="TYQ53" s="10"/>
      <c r="TYR53" s="10"/>
      <c r="TYS53" s="10"/>
      <c r="TYT53" s="10"/>
      <c r="TYU53" s="10"/>
      <c r="TYV53" s="10"/>
      <c r="TYW53" s="10"/>
      <c r="TYX53" s="10"/>
      <c r="TYY53" s="10"/>
      <c r="TYZ53" s="10"/>
      <c r="TZA53" s="10"/>
      <c r="TZB53" s="10"/>
      <c r="TZC53" s="10"/>
      <c r="TZD53" s="10"/>
      <c r="TZE53" s="10"/>
      <c r="TZF53" s="10"/>
      <c r="TZG53" s="10"/>
      <c r="TZH53" s="10"/>
      <c r="TZI53" s="10"/>
      <c r="TZJ53" s="10"/>
      <c r="TZK53" s="10"/>
      <c r="TZL53" s="10"/>
      <c r="TZM53" s="10"/>
      <c r="TZN53" s="10"/>
      <c r="TZO53" s="10"/>
      <c r="TZP53" s="10"/>
      <c r="TZQ53" s="10"/>
      <c r="TZR53" s="10"/>
      <c r="TZS53" s="10"/>
      <c r="TZT53" s="10"/>
      <c r="TZU53" s="10"/>
      <c r="TZV53" s="10"/>
      <c r="TZW53" s="10"/>
      <c r="TZX53" s="10"/>
      <c r="TZY53" s="10"/>
      <c r="TZZ53" s="10"/>
      <c r="UAA53" s="10"/>
      <c r="UAB53" s="10"/>
      <c r="UAC53" s="10"/>
      <c r="UAD53" s="10"/>
      <c r="UAE53" s="10"/>
      <c r="UAF53" s="10"/>
      <c r="UAG53" s="10"/>
      <c r="UAH53" s="10"/>
      <c r="UAI53" s="10"/>
      <c r="UAJ53" s="10"/>
      <c r="UAK53" s="10"/>
      <c r="UAL53" s="10"/>
      <c r="UAM53" s="10"/>
      <c r="UAN53" s="10"/>
      <c r="UAO53" s="10"/>
      <c r="UAP53" s="10"/>
      <c r="UAQ53" s="10"/>
      <c r="UAR53" s="10"/>
      <c r="UAS53" s="10"/>
      <c r="UAT53" s="10"/>
      <c r="UAU53" s="10"/>
      <c r="UAV53" s="10"/>
      <c r="UAW53" s="10"/>
      <c r="UAX53" s="10"/>
      <c r="UAY53" s="10"/>
      <c r="UAZ53" s="10"/>
      <c r="UBA53" s="10"/>
      <c r="UBB53" s="10"/>
      <c r="UBC53" s="10"/>
      <c r="UBD53" s="10"/>
      <c r="UBE53" s="10"/>
      <c r="UBF53" s="10"/>
      <c r="UBG53" s="10"/>
      <c r="UBH53" s="10"/>
      <c r="UBI53" s="10"/>
      <c r="UBJ53" s="10"/>
      <c r="UBK53" s="10"/>
      <c r="UBL53" s="10"/>
      <c r="UBM53" s="10"/>
      <c r="UBN53" s="10"/>
      <c r="UBO53" s="10"/>
      <c r="UBP53" s="10"/>
      <c r="UBQ53" s="10"/>
      <c r="UBR53" s="10"/>
      <c r="UBS53" s="10"/>
      <c r="UBT53" s="10"/>
      <c r="UBU53" s="10"/>
      <c r="UBV53" s="10"/>
      <c r="UBW53" s="10"/>
      <c r="UBX53" s="10"/>
      <c r="UBY53" s="10"/>
      <c r="UBZ53" s="10"/>
      <c r="UCA53" s="10"/>
      <c r="UCB53" s="10"/>
      <c r="UCC53" s="10"/>
      <c r="UCD53" s="10"/>
      <c r="UCE53" s="10"/>
      <c r="UCF53" s="10"/>
      <c r="UCG53" s="10"/>
      <c r="UCH53" s="10"/>
      <c r="UCI53" s="10"/>
      <c r="UCJ53" s="10"/>
      <c r="UCK53" s="10"/>
      <c r="UCL53" s="10"/>
      <c r="UCM53" s="10"/>
      <c r="UCN53" s="10"/>
      <c r="UCO53" s="10"/>
      <c r="UCP53" s="10"/>
      <c r="UCQ53" s="10"/>
      <c r="UCR53" s="10"/>
      <c r="UCS53" s="10"/>
      <c r="UCT53" s="10"/>
      <c r="UCU53" s="10"/>
      <c r="UCV53" s="10"/>
      <c r="UCW53" s="10"/>
      <c r="UCX53" s="10"/>
      <c r="UCY53" s="10"/>
      <c r="UCZ53" s="10"/>
      <c r="UDA53" s="10"/>
      <c r="UDB53" s="10"/>
      <c r="UDC53" s="10"/>
      <c r="UDD53" s="10"/>
      <c r="UDE53" s="10"/>
      <c r="UDF53" s="10"/>
      <c r="UDG53" s="10"/>
      <c r="UDH53" s="10"/>
      <c r="UDI53" s="10"/>
      <c r="UDJ53" s="10"/>
      <c r="UDK53" s="10"/>
      <c r="UDL53" s="10"/>
      <c r="UDM53" s="10"/>
      <c r="UDN53" s="10"/>
      <c r="UDO53" s="10"/>
      <c r="UDP53" s="10"/>
      <c r="UDQ53" s="10"/>
      <c r="UDR53" s="10"/>
      <c r="UDS53" s="10"/>
      <c r="UDT53" s="10"/>
      <c r="UDU53" s="10"/>
      <c r="UDV53" s="10"/>
      <c r="UDW53" s="10"/>
      <c r="UDX53" s="10"/>
      <c r="UDY53" s="10"/>
      <c r="UDZ53" s="10"/>
      <c r="UEA53" s="10"/>
      <c r="UEB53" s="10"/>
      <c r="UEC53" s="10"/>
      <c r="UED53" s="10"/>
      <c r="UEE53" s="10"/>
      <c r="UEF53" s="10"/>
      <c r="UEG53" s="10"/>
      <c r="UEH53" s="10"/>
      <c r="UEI53" s="10"/>
      <c r="UEJ53" s="10"/>
      <c r="UEK53" s="10"/>
      <c r="UEL53" s="10"/>
      <c r="UEM53" s="10"/>
      <c r="UEN53" s="10"/>
      <c r="UEO53" s="10"/>
      <c r="UEP53" s="10"/>
      <c r="UEQ53" s="10"/>
      <c r="UER53" s="10"/>
      <c r="UES53" s="10"/>
      <c r="UET53" s="10"/>
      <c r="UEU53" s="10"/>
      <c r="UEV53" s="10"/>
      <c r="UEW53" s="10"/>
      <c r="UEX53" s="10"/>
      <c r="UEY53" s="10"/>
      <c r="UEZ53" s="10"/>
      <c r="UFA53" s="10"/>
      <c r="UFB53" s="10"/>
      <c r="UFC53" s="10"/>
      <c r="UFD53" s="10"/>
      <c r="UFE53" s="10"/>
      <c r="UFF53" s="10"/>
      <c r="UFG53" s="10"/>
      <c r="UFH53" s="10"/>
      <c r="UFI53" s="10"/>
      <c r="UFJ53" s="10"/>
      <c r="UFK53" s="10"/>
      <c r="UFL53" s="10"/>
      <c r="UFM53" s="10"/>
      <c r="UFN53" s="10"/>
      <c r="UFO53" s="10"/>
      <c r="UFP53" s="10"/>
      <c r="UFQ53" s="10"/>
      <c r="UFR53" s="10"/>
      <c r="UFS53" s="10"/>
      <c r="UFT53" s="10"/>
      <c r="UFU53" s="10"/>
      <c r="UFV53" s="10"/>
      <c r="UFW53" s="10"/>
      <c r="UFX53" s="10"/>
      <c r="UFY53" s="10"/>
      <c r="UFZ53" s="10"/>
      <c r="UGA53" s="10"/>
      <c r="UGB53" s="10"/>
      <c r="UGC53" s="10"/>
      <c r="UGD53" s="10"/>
      <c r="UGE53" s="10"/>
      <c r="UGF53" s="10"/>
      <c r="UGG53" s="10"/>
      <c r="UGH53" s="10"/>
      <c r="UGI53" s="10"/>
      <c r="UGJ53" s="10"/>
      <c r="UGK53" s="10"/>
      <c r="UGL53" s="10"/>
      <c r="UGM53" s="10"/>
      <c r="UGN53" s="10"/>
      <c r="UGO53" s="10"/>
      <c r="UGP53" s="10"/>
      <c r="UGQ53" s="10"/>
      <c r="UGR53" s="10"/>
      <c r="UGS53" s="10"/>
      <c r="UGT53" s="10"/>
      <c r="UGU53" s="10"/>
      <c r="UGV53" s="10"/>
      <c r="UGW53" s="10"/>
      <c r="UGX53" s="10"/>
      <c r="UGY53" s="10"/>
      <c r="UGZ53" s="10"/>
      <c r="UHA53" s="10"/>
      <c r="UHB53" s="10"/>
      <c r="UHC53" s="10"/>
      <c r="UHD53" s="10"/>
      <c r="UHE53" s="10"/>
      <c r="UHF53" s="10"/>
      <c r="UHG53" s="10"/>
      <c r="UHH53" s="10"/>
      <c r="UHI53" s="10"/>
      <c r="UHJ53" s="10"/>
      <c r="UHK53" s="10"/>
      <c r="UHL53" s="10"/>
      <c r="UHM53" s="10"/>
      <c r="UHN53" s="10"/>
      <c r="UHO53" s="10"/>
      <c r="UHP53" s="10"/>
      <c r="UHQ53" s="10"/>
      <c r="UHR53" s="10"/>
      <c r="UHS53" s="10"/>
      <c r="UHT53" s="10"/>
      <c r="UHU53" s="10"/>
      <c r="UHV53" s="10"/>
      <c r="UHW53" s="10"/>
      <c r="UHX53" s="10"/>
      <c r="UHY53" s="10"/>
      <c r="UHZ53" s="10"/>
      <c r="UIA53" s="10"/>
      <c r="UIB53" s="10"/>
      <c r="UIC53" s="10"/>
      <c r="UID53" s="10"/>
      <c r="UIE53" s="10"/>
      <c r="UIF53" s="10"/>
      <c r="UIG53" s="10"/>
      <c r="UIH53" s="10"/>
      <c r="UII53" s="10"/>
      <c r="UIJ53" s="10"/>
      <c r="UIK53" s="10"/>
      <c r="UIL53" s="10"/>
      <c r="UIM53" s="10"/>
      <c r="UIN53" s="10"/>
      <c r="UIO53" s="10"/>
      <c r="UIP53" s="10"/>
      <c r="UIQ53" s="10"/>
      <c r="UIR53" s="10"/>
      <c r="UIS53" s="10"/>
      <c r="UIT53" s="10"/>
      <c r="UIU53" s="10"/>
      <c r="UIV53" s="10"/>
      <c r="UIW53" s="10"/>
      <c r="UIX53" s="10"/>
      <c r="UIY53" s="10"/>
      <c r="UIZ53" s="10"/>
      <c r="UJA53" s="10"/>
      <c r="UJB53" s="10"/>
      <c r="UJC53" s="10"/>
      <c r="UJD53" s="10"/>
      <c r="UJE53" s="10"/>
      <c r="UJF53" s="10"/>
      <c r="UJG53" s="10"/>
      <c r="UJH53" s="10"/>
      <c r="UJI53" s="10"/>
      <c r="UJJ53" s="10"/>
      <c r="UJK53" s="10"/>
      <c r="UJL53" s="10"/>
      <c r="UJM53" s="10"/>
      <c r="UJN53" s="10"/>
      <c r="UJO53" s="10"/>
      <c r="UJP53" s="10"/>
      <c r="UJQ53" s="10"/>
      <c r="UJR53" s="10"/>
      <c r="UJS53" s="10"/>
      <c r="UJT53" s="10"/>
      <c r="UJU53" s="10"/>
      <c r="UJV53" s="10"/>
      <c r="UJW53" s="10"/>
      <c r="UJX53" s="10"/>
      <c r="UJY53" s="10"/>
      <c r="UJZ53" s="10"/>
      <c r="UKA53" s="10"/>
      <c r="UKB53" s="10"/>
      <c r="UKC53" s="10"/>
      <c r="UKD53" s="10"/>
      <c r="UKE53" s="10"/>
      <c r="UKF53" s="10"/>
      <c r="UKG53" s="10"/>
      <c r="UKH53" s="10"/>
      <c r="UKI53" s="10"/>
      <c r="UKJ53" s="10"/>
      <c r="UKK53" s="10"/>
      <c r="UKL53" s="10"/>
      <c r="UKM53" s="10"/>
      <c r="UKN53" s="10"/>
      <c r="UKO53" s="10"/>
      <c r="UKP53" s="10"/>
      <c r="UKQ53" s="10"/>
      <c r="UKR53" s="10"/>
      <c r="UKS53" s="10"/>
      <c r="UKT53" s="10"/>
      <c r="UKU53" s="10"/>
      <c r="UKV53" s="10"/>
      <c r="UKW53" s="10"/>
      <c r="UKX53" s="10"/>
      <c r="UKY53" s="10"/>
      <c r="UKZ53" s="10"/>
      <c r="ULA53" s="10"/>
      <c r="ULB53" s="10"/>
      <c r="ULC53" s="10"/>
      <c r="ULD53" s="10"/>
      <c r="ULE53" s="10"/>
      <c r="ULF53" s="10"/>
      <c r="ULG53" s="10"/>
      <c r="ULH53" s="10"/>
      <c r="ULI53" s="10"/>
      <c r="ULJ53" s="10"/>
      <c r="ULK53" s="10"/>
      <c r="ULL53" s="10"/>
      <c r="ULM53" s="10"/>
      <c r="ULN53" s="10"/>
      <c r="ULO53" s="10"/>
      <c r="ULP53" s="10"/>
      <c r="ULQ53" s="10"/>
      <c r="ULR53" s="10"/>
      <c r="ULS53" s="10"/>
      <c r="ULT53" s="10"/>
      <c r="ULU53" s="10"/>
      <c r="ULV53" s="10"/>
      <c r="ULW53" s="10"/>
      <c r="ULX53" s="10"/>
      <c r="ULY53" s="10"/>
      <c r="ULZ53" s="10"/>
      <c r="UMA53" s="10"/>
      <c r="UMB53" s="10"/>
      <c r="UMC53" s="10"/>
      <c r="UMD53" s="10"/>
      <c r="UME53" s="10"/>
      <c r="UMF53" s="10"/>
      <c r="UMG53" s="10"/>
      <c r="UMH53" s="10"/>
      <c r="UMI53" s="10"/>
      <c r="UMJ53" s="10"/>
      <c r="UMK53" s="10"/>
      <c r="UML53" s="10"/>
      <c r="UMM53" s="10"/>
      <c r="UMN53" s="10"/>
      <c r="UMO53" s="10"/>
      <c r="UMP53" s="10"/>
      <c r="UMQ53" s="10"/>
      <c r="UMR53" s="10"/>
      <c r="UMS53" s="10"/>
      <c r="UMT53" s="10"/>
      <c r="UMU53" s="10"/>
      <c r="UMV53" s="10"/>
      <c r="UMW53" s="10"/>
      <c r="UMX53" s="10"/>
      <c r="UMY53" s="10"/>
      <c r="UMZ53" s="10"/>
      <c r="UNA53" s="10"/>
      <c r="UNB53" s="10"/>
      <c r="UNC53" s="10"/>
      <c r="UND53" s="10"/>
      <c r="UNE53" s="10"/>
      <c r="UNF53" s="10"/>
      <c r="UNG53" s="10"/>
      <c r="UNH53" s="10"/>
      <c r="UNI53" s="10"/>
      <c r="UNJ53" s="10"/>
      <c r="UNK53" s="10"/>
      <c r="UNL53" s="10"/>
      <c r="UNM53" s="10"/>
      <c r="UNN53" s="10"/>
      <c r="UNO53" s="10"/>
      <c r="UNP53" s="10"/>
      <c r="UNQ53" s="10"/>
      <c r="UNR53" s="10"/>
      <c r="UNS53" s="10"/>
      <c r="UNT53" s="10"/>
      <c r="UNU53" s="10"/>
      <c r="UNV53" s="10"/>
      <c r="UNW53" s="10"/>
      <c r="UNX53" s="10"/>
      <c r="UNY53" s="10"/>
      <c r="UNZ53" s="10"/>
      <c r="UOA53" s="10"/>
      <c r="UOB53" s="10"/>
      <c r="UOC53" s="10"/>
      <c r="UOD53" s="10"/>
      <c r="UOE53" s="10"/>
      <c r="UOF53" s="10"/>
      <c r="UOG53" s="10"/>
      <c r="UOH53" s="10"/>
      <c r="UOI53" s="10"/>
      <c r="UOJ53" s="10"/>
      <c r="UOK53" s="10"/>
      <c r="UOL53" s="10"/>
      <c r="UOM53" s="10"/>
      <c r="UON53" s="10"/>
      <c r="UOO53" s="10"/>
      <c r="UOP53" s="10"/>
      <c r="UOQ53" s="10"/>
      <c r="UOR53" s="10"/>
      <c r="UOS53" s="10"/>
      <c r="UOT53" s="10"/>
      <c r="UOU53" s="10"/>
      <c r="UOV53" s="10"/>
      <c r="UOW53" s="10"/>
      <c r="UOX53" s="10"/>
      <c r="UOY53" s="10"/>
      <c r="UOZ53" s="10"/>
      <c r="UPA53" s="10"/>
      <c r="UPB53" s="10"/>
      <c r="UPC53" s="10"/>
      <c r="UPD53" s="10"/>
      <c r="UPE53" s="10"/>
      <c r="UPF53" s="10"/>
      <c r="UPG53" s="10"/>
      <c r="UPH53" s="10"/>
      <c r="UPI53" s="10"/>
      <c r="UPJ53" s="10"/>
      <c r="UPK53" s="10"/>
      <c r="UPL53" s="10"/>
      <c r="UPM53" s="10"/>
      <c r="UPN53" s="10"/>
      <c r="UPO53" s="10"/>
      <c r="UPP53" s="10"/>
      <c r="UPQ53" s="10"/>
      <c r="UPR53" s="10"/>
      <c r="UPS53" s="10"/>
      <c r="UPT53" s="10"/>
      <c r="UPU53" s="10"/>
      <c r="UPV53" s="10"/>
      <c r="UPW53" s="10"/>
      <c r="UPX53" s="10"/>
      <c r="UPY53" s="10"/>
      <c r="UPZ53" s="10"/>
      <c r="UQA53" s="10"/>
      <c r="UQB53" s="10"/>
      <c r="UQC53" s="10"/>
      <c r="UQD53" s="10"/>
      <c r="UQE53" s="10"/>
      <c r="UQF53" s="10"/>
      <c r="UQG53" s="10"/>
      <c r="UQH53" s="10"/>
      <c r="UQI53" s="10"/>
      <c r="UQJ53" s="10"/>
      <c r="UQK53" s="10"/>
      <c r="UQL53" s="10"/>
      <c r="UQM53" s="10"/>
      <c r="UQN53" s="10"/>
      <c r="UQO53" s="10"/>
      <c r="UQP53" s="10"/>
      <c r="UQQ53" s="10"/>
      <c r="UQR53" s="10"/>
      <c r="UQS53" s="10"/>
      <c r="UQT53" s="10"/>
      <c r="UQU53" s="10"/>
      <c r="UQV53" s="10"/>
      <c r="UQW53" s="10"/>
      <c r="UQX53" s="10"/>
      <c r="UQY53" s="10"/>
      <c r="UQZ53" s="10"/>
      <c r="URA53" s="10"/>
      <c r="URB53" s="10"/>
      <c r="URC53" s="10"/>
      <c r="URD53" s="10"/>
      <c r="URE53" s="10"/>
      <c r="URF53" s="10"/>
      <c r="URG53" s="10"/>
      <c r="URH53" s="10"/>
      <c r="URI53" s="10"/>
      <c r="URJ53" s="10"/>
      <c r="URK53" s="10"/>
      <c r="URL53" s="10"/>
      <c r="URM53" s="10"/>
      <c r="URN53" s="10"/>
      <c r="URO53" s="10"/>
      <c r="URP53" s="10"/>
      <c r="URQ53" s="10"/>
      <c r="URR53" s="10"/>
      <c r="URS53" s="10"/>
      <c r="URT53" s="10"/>
      <c r="URU53" s="10"/>
      <c r="URV53" s="10"/>
      <c r="URW53" s="10"/>
      <c r="URX53" s="10"/>
      <c r="URY53" s="10"/>
      <c r="URZ53" s="10"/>
      <c r="USA53" s="10"/>
      <c r="USB53" s="10"/>
      <c r="USC53" s="10"/>
      <c r="USD53" s="10"/>
      <c r="USE53" s="10"/>
      <c r="USF53" s="10"/>
      <c r="USG53" s="10"/>
      <c r="USH53" s="10"/>
      <c r="USI53" s="10"/>
      <c r="USJ53" s="10"/>
      <c r="USK53" s="10"/>
      <c r="USL53" s="10"/>
      <c r="USM53" s="10"/>
      <c r="USN53" s="10"/>
      <c r="USO53" s="10"/>
      <c r="USP53" s="10"/>
      <c r="USQ53" s="10"/>
      <c r="USR53" s="10"/>
      <c r="USS53" s="10"/>
      <c r="UST53" s="10"/>
      <c r="USU53" s="10"/>
      <c r="USV53" s="10"/>
      <c r="USW53" s="10"/>
      <c r="USX53" s="10"/>
      <c r="USY53" s="10"/>
      <c r="USZ53" s="10"/>
      <c r="UTA53" s="10"/>
      <c r="UTB53" s="10"/>
      <c r="UTC53" s="10"/>
      <c r="UTD53" s="10"/>
      <c r="UTE53" s="10"/>
      <c r="UTF53" s="10"/>
      <c r="UTG53" s="10"/>
      <c r="UTH53" s="10"/>
      <c r="UTI53" s="10"/>
      <c r="UTJ53" s="10"/>
      <c r="UTK53" s="10"/>
      <c r="UTL53" s="10"/>
      <c r="UTM53" s="10"/>
      <c r="UTN53" s="10"/>
      <c r="UTO53" s="10"/>
      <c r="UTP53" s="10"/>
      <c r="UTQ53" s="10"/>
      <c r="UTR53" s="10"/>
      <c r="UTS53" s="10"/>
      <c r="UTT53" s="10"/>
      <c r="UTU53" s="10"/>
      <c r="UTV53" s="10"/>
      <c r="UTW53" s="10"/>
      <c r="UTX53" s="10"/>
      <c r="UTY53" s="10"/>
      <c r="UTZ53" s="10"/>
      <c r="UUA53" s="10"/>
      <c r="UUB53" s="10"/>
      <c r="UUC53" s="10"/>
      <c r="UUD53" s="10"/>
      <c r="UUE53" s="10"/>
      <c r="UUF53" s="10"/>
      <c r="UUG53" s="10"/>
      <c r="UUH53" s="10"/>
      <c r="UUI53" s="10"/>
      <c r="UUJ53" s="10"/>
      <c r="UUK53" s="10"/>
      <c r="UUL53" s="10"/>
      <c r="UUM53" s="10"/>
      <c r="UUN53" s="10"/>
      <c r="UUO53" s="10"/>
      <c r="UUP53" s="10"/>
      <c r="UUQ53" s="10"/>
      <c r="UUR53" s="10"/>
      <c r="UUS53" s="10"/>
      <c r="UUT53" s="10"/>
      <c r="UUU53" s="10"/>
      <c r="UUV53" s="10"/>
      <c r="UUW53" s="10"/>
      <c r="UUX53" s="10"/>
      <c r="UUY53" s="10"/>
      <c r="UUZ53" s="10"/>
      <c r="UVA53" s="10"/>
      <c r="UVB53" s="10"/>
      <c r="UVC53" s="10"/>
      <c r="UVD53" s="10"/>
      <c r="UVE53" s="10"/>
      <c r="UVF53" s="10"/>
      <c r="UVG53" s="10"/>
      <c r="UVH53" s="10"/>
      <c r="UVI53" s="10"/>
      <c r="UVJ53" s="10"/>
      <c r="UVK53" s="10"/>
      <c r="UVL53" s="10"/>
      <c r="UVM53" s="10"/>
      <c r="UVN53" s="10"/>
      <c r="UVO53" s="10"/>
      <c r="UVP53" s="10"/>
      <c r="UVQ53" s="10"/>
      <c r="UVR53" s="10"/>
      <c r="UVS53" s="10"/>
      <c r="UVT53" s="10"/>
      <c r="UVU53" s="10"/>
      <c r="UVV53" s="10"/>
      <c r="UVW53" s="10"/>
      <c r="UVX53" s="10"/>
      <c r="UVY53" s="10"/>
      <c r="UVZ53" s="10"/>
      <c r="UWA53" s="10"/>
      <c r="UWB53" s="10"/>
      <c r="UWC53" s="10"/>
      <c r="UWD53" s="10"/>
      <c r="UWE53" s="10"/>
      <c r="UWF53" s="10"/>
      <c r="UWG53" s="10"/>
      <c r="UWH53" s="10"/>
      <c r="UWI53" s="10"/>
      <c r="UWJ53" s="10"/>
      <c r="UWK53" s="10"/>
      <c r="UWL53" s="10"/>
      <c r="UWM53" s="10"/>
      <c r="UWN53" s="10"/>
      <c r="UWO53" s="10"/>
      <c r="UWP53" s="10"/>
      <c r="UWQ53" s="10"/>
      <c r="UWR53" s="10"/>
      <c r="UWS53" s="10"/>
      <c r="UWT53" s="10"/>
      <c r="UWU53" s="10"/>
      <c r="UWV53" s="10"/>
      <c r="UWW53" s="10"/>
      <c r="UWX53" s="10"/>
      <c r="UWY53" s="10"/>
      <c r="UWZ53" s="10"/>
      <c r="UXA53" s="10"/>
      <c r="UXB53" s="10"/>
      <c r="UXC53" s="10"/>
      <c r="UXD53" s="10"/>
      <c r="UXE53" s="10"/>
      <c r="UXF53" s="10"/>
      <c r="UXG53" s="10"/>
      <c r="UXH53" s="10"/>
      <c r="UXI53" s="10"/>
      <c r="UXJ53" s="10"/>
      <c r="UXK53" s="10"/>
      <c r="UXL53" s="10"/>
      <c r="UXM53" s="10"/>
      <c r="UXN53" s="10"/>
      <c r="UXO53" s="10"/>
      <c r="UXP53" s="10"/>
      <c r="UXQ53" s="10"/>
      <c r="UXR53" s="10"/>
      <c r="UXS53" s="10"/>
      <c r="UXT53" s="10"/>
      <c r="UXU53" s="10"/>
      <c r="UXV53" s="10"/>
      <c r="UXW53" s="10"/>
      <c r="UXX53" s="10"/>
      <c r="UXY53" s="10"/>
      <c r="UXZ53" s="10"/>
      <c r="UYA53" s="10"/>
      <c r="UYB53" s="10"/>
      <c r="UYC53" s="10"/>
      <c r="UYD53" s="10"/>
      <c r="UYE53" s="10"/>
      <c r="UYF53" s="10"/>
      <c r="UYG53" s="10"/>
      <c r="UYH53" s="10"/>
      <c r="UYI53" s="10"/>
      <c r="UYJ53" s="10"/>
      <c r="UYK53" s="10"/>
      <c r="UYL53" s="10"/>
      <c r="UYM53" s="10"/>
      <c r="UYN53" s="10"/>
      <c r="UYO53" s="10"/>
      <c r="UYP53" s="10"/>
      <c r="UYQ53" s="10"/>
      <c r="UYR53" s="10"/>
      <c r="UYS53" s="10"/>
      <c r="UYT53" s="10"/>
      <c r="UYU53" s="10"/>
      <c r="UYV53" s="10"/>
      <c r="UYW53" s="10"/>
      <c r="UYX53" s="10"/>
      <c r="UYY53" s="10"/>
      <c r="UYZ53" s="10"/>
      <c r="UZA53" s="10"/>
      <c r="UZB53" s="10"/>
      <c r="UZC53" s="10"/>
      <c r="UZD53" s="10"/>
      <c r="UZE53" s="10"/>
      <c r="UZF53" s="10"/>
      <c r="UZG53" s="10"/>
      <c r="UZH53" s="10"/>
      <c r="UZI53" s="10"/>
      <c r="UZJ53" s="10"/>
      <c r="UZK53" s="10"/>
      <c r="UZL53" s="10"/>
      <c r="UZM53" s="10"/>
      <c r="UZN53" s="10"/>
      <c r="UZO53" s="10"/>
      <c r="UZP53" s="10"/>
      <c r="UZQ53" s="10"/>
      <c r="UZR53" s="10"/>
      <c r="UZS53" s="10"/>
      <c r="UZT53" s="10"/>
      <c r="UZU53" s="10"/>
      <c r="UZV53" s="10"/>
      <c r="UZW53" s="10"/>
      <c r="UZX53" s="10"/>
      <c r="UZY53" s="10"/>
      <c r="UZZ53" s="10"/>
      <c r="VAA53" s="10"/>
      <c r="VAB53" s="10"/>
      <c r="VAC53" s="10"/>
      <c r="VAD53" s="10"/>
      <c r="VAE53" s="10"/>
      <c r="VAF53" s="10"/>
      <c r="VAG53" s="10"/>
      <c r="VAH53" s="10"/>
      <c r="VAI53" s="10"/>
      <c r="VAJ53" s="10"/>
      <c r="VAK53" s="10"/>
      <c r="VAL53" s="10"/>
      <c r="VAM53" s="10"/>
      <c r="VAN53" s="10"/>
      <c r="VAO53" s="10"/>
      <c r="VAP53" s="10"/>
      <c r="VAQ53" s="10"/>
      <c r="VAR53" s="10"/>
      <c r="VAS53" s="10"/>
      <c r="VAT53" s="10"/>
      <c r="VAU53" s="10"/>
      <c r="VAV53" s="10"/>
      <c r="VAW53" s="10"/>
      <c r="VAX53" s="10"/>
      <c r="VAY53" s="10"/>
      <c r="VAZ53" s="10"/>
      <c r="VBA53" s="10"/>
      <c r="VBB53" s="10"/>
      <c r="VBC53" s="10"/>
      <c r="VBD53" s="10"/>
      <c r="VBE53" s="10"/>
      <c r="VBF53" s="10"/>
      <c r="VBG53" s="10"/>
      <c r="VBH53" s="10"/>
      <c r="VBI53" s="10"/>
      <c r="VBJ53" s="10"/>
      <c r="VBK53" s="10"/>
      <c r="VBL53" s="10"/>
      <c r="VBM53" s="10"/>
      <c r="VBN53" s="10"/>
      <c r="VBO53" s="10"/>
      <c r="VBP53" s="10"/>
      <c r="VBQ53" s="10"/>
      <c r="VBR53" s="10"/>
      <c r="VBS53" s="10"/>
      <c r="VBT53" s="10"/>
      <c r="VBU53" s="10"/>
      <c r="VBV53" s="10"/>
      <c r="VBW53" s="10"/>
      <c r="VBX53" s="10"/>
      <c r="VBY53" s="10"/>
      <c r="VBZ53" s="10"/>
      <c r="VCA53" s="10"/>
      <c r="VCB53" s="10"/>
      <c r="VCC53" s="10"/>
      <c r="VCD53" s="10"/>
      <c r="VCE53" s="10"/>
      <c r="VCF53" s="10"/>
      <c r="VCG53" s="10"/>
      <c r="VCH53" s="10"/>
      <c r="VCI53" s="10"/>
      <c r="VCJ53" s="10"/>
      <c r="VCK53" s="10"/>
      <c r="VCL53" s="10"/>
      <c r="VCM53" s="10"/>
      <c r="VCN53" s="10"/>
      <c r="VCO53" s="10"/>
      <c r="VCP53" s="10"/>
      <c r="VCQ53" s="10"/>
      <c r="VCR53" s="10"/>
      <c r="VCS53" s="10"/>
      <c r="VCT53" s="10"/>
      <c r="VCU53" s="10"/>
      <c r="VCV53" s="10"/>
      <c r="VCW53" s="10"/>
      <c r="VCX53" s="10"/>
      <c r="VCY53" s="10"/>
      <c r="VCZ53" s="10"/>
      <c r="VDA53" s="10"/>
      <c r="VDB53" s="10"/>
      <c r="VDC53" s="10"/>
      <c r="VDD53" s="10"/>
      <c r="VDE53" s="10"/>
      <c r="VDF53" s="10"/>
      <c r="VDG53" s="10"/>
      <c r="VDH53" s="10"/>
      <c r="VDI53" s="10"/>
      <c r="VDJ53" s="10"/>
      <c r="VDK53" s="10"/>
      <c r="VDL53" s="10"/>
      <c r="VDM53" s="10"/>
      <c r="VDN53" s="10"/>
      <c r="VDO53" s="10"/>
      <c r="VDP53" s="10"/>
      <c r="VDQ53" s="10"/>
      <c r="VDR53" s="10"/>
      <c r="VDS53" s="10"/>
      <c r="VDT53" s="10"/>
      <c r="VDU53" s="10"/>
      <c r="VDV53" s="10"/>
      <c r="VDW53" s="10"/>
      <c r="VDX53" s="10"/>
      <c r="VDY53" s="10"/>
      <c r="VDZ53" s="10"/>
      <c r="VEA53" s="10"/>
      <c r="VEB53" s="10"/>
      <c r="VEC53" s="10"/>
      <c r="VED53" s="10"/>
      <c r="VEE53" s="10"/>
      <c r="VEF53" s="10"/>
      <c r="VEG53" s="10"/>
      <c r="VEH53" s="10"/>
      <c r="VEI53" s="10"/>
      <c r="VEJ53" s="10"/>
      <c r="VEK53" s="10"/>
      <c r="VEL53" s="10"/>
      <c r="VEM53" s="10"/>
      <c r="VEN53" s="10"/>
      <c r="VEO53" s="10"/>
      <c r="VEP53" s="10"/>
      <c r="VEQ53" s="10"/>
      <c r="VER53" s="10"/>
      <c r="VES53" s="10"/>
      <c r="VET53" s="10"/>
      <c r="VEU53" s="10"/>
      <c r="VEV53" s="10"/>
      <c r="VEW53" s="10"/>
      <c r="VEX53" s="10"/>
      <c r="VEY53" s="10"/>
      <c r="VEZ53" s="10"/>
      <c r="VFA53" s="10"/>
      <c r="VFB53" s="10"/>
      <c r="VFC53" s="10"/>
      <c r="VFD53" s="10"/>
      <c r="VFE53" s="10"/>
      <c r="VFF53" s="10"/>
      <c r="VFG53" s="10"/>
      <c r="VFH53" s="10"/>
      <c r="VFI53" s="10"/>
      <c r="VFJ53" s="10"/>
      <c r="VFK53" s="10"/>
      <c r="VFL53" s="10"/>
      <c r="VFM53" s="10"/>
      <c r="VFN53" s="10"/>
      <c r="VFO53" s="10"/>
      <c r="VFP53" s="10"/>
      <c r="VFQ53" s="10"/>
      <c r="VFR53" s="10"/>
      <c r="VFS53" s="10"/>
      <c r="VFT53" s="10"/>
      <c r="VFU53" s="10"/>
      <c r="VFV53" s="10"/>
      <c r="VFW53" s="10"/>
      <c r="VFX53" s="10"/>
      <c r="VFY53" s="10"/>
      <c r="VFZ53" s="10"/>
      <c r="VGA53" s="10"/>
      <c r="VGB53" s="10"/>
      <c r="VGC53" s="10"/>
      <c r="VGD53" s="10"/>
      <c r="VGE53" s="10"/>
      <c r="VGF53" s="10"/>
      <c r="VGG53" s="10"/>
      <c r="VGH53" s="10"/>
      <c r="VGI53" s="10"/>
      <c r="VGJ53" s="10"/>
      <c r="VGK53" s="10"/>
      <c r="VGL53" s="10"/>
      <c r="VGM53" s="10"/>
      <c r="VGN53" s="10"/>
      <c r="VGO53" s="10"/>
      <c r="VGP53" s="10"/>
      <c r="VGQ53" s="10"/>
      <c r="VGR53" s="10"/>
      <c r="VGS53" s="10"/>
      <c r="VGT53" s="10"/>
      <c r="VGU53" s="10"/>
      <c r="VGV53" s="10"/>
      <c r="VGW53" s="10"/>
      <c r="VGX53" s="10"/>
      <c r="VGY53" s="10"/>
      <c r="VGZ53" s="10"/>
      <c r="VHA53" s="10"/>
      <c r="VHB53" s="10"/>
      <c r="VHC53" s="10"/>
      <c r="VHD53" s="10"/>
      <c r="VHE53" s="10"/>
      <c r="VHF53" s="10"/>
      <c r="VHG53" s="10"/>
      <c r="VHH53" s="10"/>
      <c r="VHI53" s="10"/>
      <c r="VHJ53" s="10"/>
      <c r="VHK53" s="10"/>
      <c r="VHL53" s="10"/>
      <c r="VHM53" s="10"/>
      <c r="VHN53" s="10"/>
      <c r="VHO53" s="10"/>
      <c r="VHP53" s="10"/>
      <c r="VHQ53" s="10"/>
      <c r="VHR53" s="10"/>
      <c r="VHS53" s="10"/>
      <c r="VHT53" s="10"/>
      <c r="VHU53" s="10"/>
      <c r="VHV53" s="10"/>
      <c r="VHW53" s="10"/>
      <c r="VHX53" s="10"/>
      <c r="VHY53" s="10"/>
      <c r="VHZ53" s="10"/>
      <c r="VIA53" s="10"/>
      <c r="VIB53" s="10"/>
      <c r="VIC53" s="10"/>
      <c r="VID53" s="10"/>
      <c r="VIE53" s="10"/>
      <c r="VIF53" s="10"/>
      <c r="VIG53" s="10"/>
      <c r="VIH53" s="10"/>
      <c r="VII53" s="10"/>
      <c r="VIJ53" s="10"/>
      <c r="VIK53" s="10"/>
      <c r="VIL53" s="10"/>
      <c r="VIM53" s="10"/>
      <c r="VIN53" s="10"/>
      <c r="VIO53" s="10"/>
      <c r="VIP53" s="10"/>
      <c r="VIQ53" s="10"/>
      <c r="VIR53" s="10"/>
      <c r="VIS53" s="10"/>
      <c r="VIT53" s="10"/>
      <c r="VIU53" s="10"/>
      <c r="VIV53" s="10"/>
      <c r="VIW53" s="10"/>
      <c r="VIX53" s="10"/>
      <c r="VIY53" s="10"/>
      <c r="VIZ53" s="10"/>
      <c r="VJA53" s="10"/>
      <c r="VJB53" s="10"/>
      <c r="VJC53" s="10"/>
      <c r="VJD53" s="10"/>
      <c r="VJE53" s="10"/>
      <c r="VJF53" s="10"/>
      <c r="VJG53" s="10"/>
      <c r="VJH53" s="10"/>
      <c r="VJI53" s="10"/>
      <c r="VJJ53" s="10"/>
      <c r="VJK53" s="10"/>
      <c r="VJL53" s="10"/>
      <c r="VJM53" s="10"/>
      <c r="VJN53" s="10"/>
      <c r="VJO53" s="10"/>
      <c r="VJP53" s="10"/>
      <c r="VJQ53" s="10"/>
      <c r="VJR53" s="10"/>
      <c r="VJS53" s="10"/>
      <c r="VJT53" s="10"/>
      <c r="VJU53" s="10"/>
      <c r="VJV53" s="10"/>
      <c r="VJW53" s="10"/>
      <c r="VJX53" s="10"/>
      <c r="VJY53" s="10"/>
      <c r="VJZ53" s="10"/>
      <c r="VKA53" s="10"/>
      <c r="VKB53" s="10"/>
      <c r="VKC53" s="10"/>
      <c r="VKD53" s="10"/>
      <c r="VKE53" s="10"/>
      <c r="VKF53" s="10"/>
      <c r="VKG53" s="10"/>
      <c r="VKH53" s="10"/>
      <c r="VKI53" s="10"/>
      <c r="VKJ53" s="10"/>
      <c r="VKK53" s="10"/>
      <c r="VKL53" s="10"/>
      <c r="VKM53" s="10"/>
      <c r="VKN53" s="10"/>
      <c r="VKO53" s="10"/>
      <c r="VKP53" s="10"/>
      <c r="VKQ53" s="10"/>
      <c r="VKR53" s="10"/>
      <c r="VKS53" s="10"/>
      <c r="VKT53" s="10"/>
      <c r="VKU53" s="10"/>
      <c r="VKV53" s="10"/>
      <c r="VKW53" s="10"/>
      <c r="VKX53" s="10"/>
      <c r="VKY53" s="10"/>
      <c r="VKZ53" s="10"/>
      <c r="VLA53" s="10"/>
      <c r="VLB53" s="10"/>
      <c r="VLC53" s="10"/>
      <c r="VLD53" s="10"/>
      <c r="VLE53" s="10"/>
      <c r="VLF53" s="10"/>
      <c r="VLG53" s="10"/>
      <c r="VLH53" s="10"/>
      <c r="VLI53" s="10"/>
      <c r="VLJ53" s="10"/>
      <c r="VLK53" s="10"/>
      <c r="VLL53" s="10"/>
      <c r="VLM53" s="10"/>
      <c r="VLN53" s="10"/>
      <c r="VLO53" s="10"/>
      <c r="VLP53" s="10"/>
      <c r="VLQ53" s="10"/>
      <c r="VLR53" s="10"/>
      <c r="VLS53" s="10"/>
      <c r="VLT53" s="10"/>
      <c r="VLU53" s="10"/>
      <c r="VLV53" s="10"/>
      <c r="VLW53" s="10"/>
      <c r="VLX53" s="10"/>
      <c r="VLY53" s="10"/>
      <c r="VLZ53" s="10"/>
      <c r="VMA53" s="10"/>
      <c r="VMB53" s="10"/>
      <c r="VMC53" s="10"/>
      <c r="VMD53" s="10"/>
      <c r="VME53" s="10"/>
      <c r="VMF53" s="10"/>
      <c r="VMG53" s="10"/>
      <c r="VMH53" s="10"/>
      <c r="VMI53" s="10"/>
      <c r="VMJ53" s="10"/>
      <c r="VMK53" s="10"/>
      <c r="VML53" s="10"/>
      <c r="VMM53" s="10"/>
      <c r="VMN53" s="10"/>
      <c r="VMO53" s="10"/>
      <c r="VMP53" s="10"/>
      <c r="VMQ53" s="10"/>
      <c r="VMR53" s="10"/>
      <c r="VMS53" s="10"/>
      <c r="VMT53" s="10"/>
      <c r="VMU53" s="10"/>
      <c r="VMV53" s="10"/>
      <c r="VMW53" s="10"/>
      <c r="VMX53" s="10"/>
      <c r="VMY53" s="10"/>
      <c r="VMZ53" s="10"/>
      <c r="VNA53" s="10"/>
      <c r="VNB53" s="10"/>
      <c r="VNC53" s="10"/>
      <c r="VND53" s="10"/>
      <c r="VNE53" s="10"/>
      <c r="VNF53" s="10"/>
      <c r="VNG53" s="10"/>
      <c r="VNH53" s="10"/>
      <c r="VNI53" s="10"/>
      <c r="VNJ53" s="10"/>
      <c r="VNK53" s="10"/>
      <c r="VNL53" s="10"/>
      <c r="VNM53" s="10"/>
      <c r="VNN53" s="10"/>
      <c r="VNO53" s="10"/>
      <c r="VNP53" s="10"/>
      <c r="VNQ53" s="10"/>
      <c r="VNR53" s="10"/>
      <c r="VNS53" s="10"/>
      <c r="VNT53" s="10"/>
      <c r="VNU53" s="10"/>
      <c r="VNV53" s="10"/>
      <c r="VNW53" s="10"/>
      <c r="VNX53" s="10"/>
      <c r="VNY53" s="10"/>
      <c r="VNZ53" s="10"/>
      <c r="VOA53" s="10"/>
      <c r="VOB53" s="10"/>
      <c r="VOC53" s="10"/>
      <c r="VOD53" s="10"/>
      <c r="VOE53" s="10"/>
      <c r="VOF53" s="10"/>
      <c r="VOG53" s="10"/>
      <c r="VOH53" s="10"/>
      <c r="VOI53" s="10"/>
      <c r="VOJ53" s="10"/>
      <c r="VOK53" s="10"/>
      <c r="VOL53" s="10"/>
      <c r="VOM53" s="10"/>
      <c r="VON53" s="10"/>
      <c r="VOO53" s="10"/>
      <c r="VOP53" s="10"/>
      <c r="VOQ53" s="10"/>
      <c r="VOR53" s="10"/>
      <c r="VOS53" s="10"/>
      <c r="VOT53" s="10"/>
      <c r="VOU53" s="10"/>
      <c r="VOV53" s="10"/>
      <c r="VOW53" s="10"/>
      <c r="VOX53" s="10"/>
      <c r="VOY53" s="10"/>
      <c r="VOZ53" s="10"/>
      <c r="VPA53" s="10"/>
      <c r="VPB53" s="10"/>
      <c r="VPC53" s="10"/>
      <c r="VPD53" s="10"/>
      <c r="VPE53" s="10"/>
      <c r="VPF53" s="10"/>
      <c r="VPG53" s="10"/>
      <c r="VPH53" s="10"/>
      <c r="VPI53" s="10"/>
      <c r="VPJ53" s="10"/>
      <c r="VPK53" s="10"/>
      <c r="VPL53" s="10"/>
      <c r="VPM53" s="10"/>
      <c r="VPN53" s="10"/>
      <c r="VPO53" s="10"/>
      <c r="VPP53" s="10"/>
      <c r="VPQ53" s="10"/>
      <c r="VPR53" s="10"/>
      <c r="VPS53" s="10"/>
      <c r="VPT53" s="10"/>
      <c r="VPU53" s="10"/>
      <c r="VPV53" s="10"/>
      <c r="VPW53" s="10"/>
      <c r="VPX53" s="10"/>
      <c r="VPY53" s="10"/>
      <c r="VPZ53" s="10"/>
      <c r="VQA53" s="10"/>
      <c r="VQB53" s="10"/>
      <c r="VQC53" s="10"/>
      <c r="VQD53" s="10"/>
      <c r="VQE53" s="10"/>
      <c r="VQF53" s="10"/>
      <c r="VQG53" s="10"/>
      <c r="VQH53" s="10"/>
      <c r="VQI53" s="10"/>
      <c r="VQJ53" s="10"/>
      <c r="VQK53" s="10"/>
      <c r="VQL53" s="10"/>
      <c r="VQM53" s="10"/>
      <c r="VQN53" s="10"/>
      <c r="VQO53" s="10"/>
      <c r="VQP53" s="10"/>
      <c r="VQQ53" s="10"/>
      <c r="VQR53" s="10"/>
      <c r="VQS53" s="10"/>
      <c r="VQT53" s="10"/>
      <c r="VQU53" s="10"/>
      <c r="VQV53" s="10"/>
      <c r="VQW53" s="10"/>
      <c r="VQX53" s="10"/>
      <c r="VQY53" s="10"/>
      <c r="VQZ53" s="10"/>
      <c r="VRA53" s="10"/>
      <c r="VRB53" s="10"/>
      <c r="VRC53" s="10"/>
      <c r="VRD53" s="10"/>
      <c r="VRE53" s="10"/>
      <c r="VRF53" s="10"/>
      <c r="VRG53" s="10"/>
      <c r="VRH53" s="10"/>
      <c r="VRI53" s="10"/>
      <c r="VRJ53" s="10"/>
      <c r="VRK53" s="10"/>
      <c r="VRL53" s="10"/>
      <c r="VRM53" s="10"/>
      <c r="VRN53" s="10"/>
      <c r="VRO53" s="10"/>
      <c r="VRP53" s="10"/>
      <c r="VRQ53" s="10"/>
      <c r="VRR53" s="10"/>
      <c r="VRS53" s="10"/>
      <c r="VRT53" s="10"/>
      <c r="VRU53" s="10"/>
      <c r="VRV53" s="10"/>
      <c r="VRW53" s="10"/>
      <c r="VRX53" s="10"/>
      <c r="VRY53" s="10"/>
      <c r="VRZ53" s="10"/>
      <c r="VSA53" s="10"/>
      <c r="VSB53" s="10"/>
      <c r="VSC53" s="10"/>
      <c r="VSD53" s="10"/>
      <c r="VSE53" s="10"/>
      <c r="VSF53" s="10"/>
      <c r="VSG53" s="10"/>
      <c r="VSH53" s="10"/>
      <c r="VSI53" s="10"/>
      <c r="VSJ53" s="10"/>
      <c r="VSK53" s="10"/>
      <c r="VSL53" s="10"/>
      <c r="VSM53" s="10"/>
      <c r="VSN53" s="10"/>
      <c r="VSO53" s="10"/>
      <c r="VSP53" s="10"/>
      <c r="VSQ53" s="10"/>
      <c r="VSR53" s="10"/>
      <c r="VSS53" s="10"/>
      <c r="VST53" s="10"/>
      <c r="VSU53" s="10"/>
      <c r="VSV53" s="10"/>
      <c r="VSW53" s="10"/>
      <c r="VSX53" s="10"/>
      <c r="VSY53" s="10"/>
      <c r="VSZ53" s="10"/>
      <c r="VTA53" s="10"/>
      <c r="VTB53" s="10"/>
      <c r="VTC53" s="10"/>
      <c r="VTD53" s="10"/>
      <c r="VTE53" s="10"/>
      <c r="VTF53" s="10"/>
      <c r="VTG53" s="10"/>
      <c r="VTH53" s="10"/>
      <c r="VTI53" s="10"/>
      <c r="VTJ53" s="10"/>
      <c r="VTK53" s="10"/>
      <c r="VTL53" s="10"/>
      <c r="VTM53" s="10"/>
      <c r="VTN53" s="10"/>
      <c r="VTO53" s="10"/>
      <c r="VTP53" s="10"/>
      <c r="VTQ53" s="10"/>
      <c r="VTR53" s="10"/>
      <c r="VTS53" s="10"/>
      <c r="VTT53" s="10"/>
      <c r="VTU53" s="10"/>
      <c r="VTV53" s="10"/>
      <c r="VTW53" s="10"/>
      <c r="VTX53" s="10"/>
      <c r="VTY53" s="10"/>
      <c r="VTZ53" s="10"/>
      <c r="VUA53" s="10"/>
      <c r="VUB53" s="10"/>
      <c r="VUC53" s="10"/>
      <c r="VUD53" s="10"/>
      <c r="VUE53" s="10"/>
      <c r="VUF53" s="10"/>
      <c r="VUG53" s="10"/>
      <c r="VUH53" s="10"/>
      <c r="VUI53" s="10"/>
      <c r="VUJ53" s="10"/>
      <c r="VUK53" s="10"/>
      <c r="VUL53" s="10"/>
      <c r="VUM53" s="10"/>
      <c r="VUN53" s="10"/>
      <c r="VUO53" s="10"/>
      <c r="VUP53" s="10"/>
      <c r="VUQ53" s="10"/>
      <c r="VUR53" s="10"/>
      <c r="VUS53" s="10"/>
      <c r="VUT53" s="10"/>
      <c r="VUU53" s="10"/>
      <c r="VUV53" s="10"/>
      <c r="VUW53" s="10"/>
      <c r="VUX53" s="10"/>
      <c r="VUY53" s="10"/>
      <c r="VUZ53" s="10"/>
      <c r="VVA53" s="10"/>
      <c r="VVB53" s="10"/>
      <c r="VVC53" s="10"/>
      <c r="VVD53" s="10"/>
      <c r="VVE53" s="10"/>
      <c r="VVF53" s="10"/>
      <c r="VVG53" s="10"/>
      <c r="VVH53" s="10"/>
      <c r="VVI53" s="10"/>
      <c r="VVJ53" s="10"/>
      <c r="VVK53" s="10"/>
      <c r="VVL53" s="10"/>
      <c r="VVM53" s="10"/>
      <c r="VVN53" s="10"/>
      <c r="VVO53" s="10"/>
      <c r="VVP53" s="10"/>
      <c r="VVQ53" s="10"/>
      <c r="VVR53" s="10"/>
      <c r="VVS53" s="10"/>
      <c r="VVT53" s="10"/>
      <c r="VVU53" s="10"/>
      <c r="VVV53" s="10"/>
      <c r="VVW53" s="10"/>
      <c r="VVX53" s="10"/>
      <c r="VVY53" s="10"/>
      <c r="VVZ53" s="10"/>
      <c r="VWA53" s="10"/>
      <c r="VWB53" s="10"/>
      <c r="VWC53" s="10"/>
      <c r="VWD53" s="10"/>
      <c r="VWE53" s="10"/>
      <c r="VWF53" s="10"/>
      <c r="VWG53" s="10"/>
      <c r="VWH53" s="10"/>
      <c r="VWI53" s="10"/>
      <c r="VWJ53" s="10"/>
      <c r="VWK53" s="10"/>
      <c r="VWL53" s="10"/>
      <c r="VWM53" s="10"/>
      <c r="VWN53" s="10"/>
      <c r="VWO53" s="10"/>
      <c r="VWP53" s="10"/>
      <c r="VWQ53" s="10"/>
      <c r="VWR53" s="10"/>
      <c r="VWS53" s="10"/>
      <c r="VWT53" s="10"/>
      <c r="VWU53" s="10"/>
      <c r="VWV53" s="10"/>
      <c r="VWW53" s="10"/>
      <c r="VWX53" s="10"/>
      <c r="VWY53" s="10"/>
      <c r="VWZ53" s="10"/>
      <c r="VXA53" s="10"/>
      <c r="VXB53" s="10"/>
      <c r="VXC53" s="10"/>
      <c r="VXD53" s="10"/>
      <c r="VXE53" s="10"/>
      <c r="VXF53" s="10"/>
      <c r="VXG53" s="10"/>
      <c r="VXH53" s="10"/>
      <c r="VXI53" s="10"/>
      <c r="VXJ53" s="10"/>
      <c r="VXK53" s="10"/>
      <c r="VXL53" s="10"/>
      <c r="VXM53" s="10"/>
      <c r="VXN53" s="10"/>
      <c r="VXO53" s="10"/>
      <c r="VXP53" s="10"/>
      <c r="VXQ53" s="10"/>
      <c r="VXR53" s="10"/>
      <c r="VXS53" s="10"/>
      <c r="VXT53" s="10"/>
      <c r="VXU53" s="10"/>
      <c r="VXV53" s="10"/>
      <c r="VXW53" s="10"/>
      <c r="VXX53" s="10"/>
      <c r="VXY53" s="10"/>
      <c r="VXZ53" s="10"/>
      <c r="VYA53" s="10"/>
      <c r="VYB53" s="10"/>
      <c r="VYC53" s="10"/>
      <c r="VYD53" s="10"/>
      <c r="VYE53" s="10"/>
      <c r="VYF53" s="10"/>
      <c r="VYG53" s="10"/>
      <c r="VYH53" s="10"/>
      <c r="VYI53" s="10"/>
      <c r="VYJ53" s="10"/>
      <c r="VYK53" s="10"/>
      <c r="VYL53" s="10"/>
      <c r="VYM53" s="10"/>
      <c r="VYN53" s="10"/>
      <c r="VYO53" s="10"/>
      <c r="VYP53" s="10"/>
      <c r="VYQ53" s="10"/>
      <c r="VYR53" s="10"/>
      <c r="VYS53" s="10"/>
      <c r="VYT53" s="10"/>
      <c r="VYU53" s="10"/>
      <c r="VYV53" s="10"/>
      <c r="VYW53" s="10"/>
      <c r="VYX53" s="10"/>
      <c r="VYY53" s="10"/>
      <c r="VYZ53" s="10"/>
      <c r="VZA53" s="10"/>
      <c r="VZB53" s="10"/>
      <c r="VZC53" s="10"/>
      <c r="VZD53" s="10"/>
      <c r="VZE53" s="10"/>
      <c r="VZF53" s="10"/>
      <c r="VZG53" s="10"/>
      <c r="VZH53" s="10"/>
      <c r="VZI53" s="10"/>
      <c r="VZJ53" s="10"/>
      <c r="VZK53" s="10"/>
      <c r="VZL53" s="10"/>
      <c r="VZM53" s="10"/>
      <c r="VZN53" s="10"/>
      <c r="VZO53" s="10"/>
      <c r="VZP53" s="10"/>
      <c r="VZQ53" s="10"/>
      <c r="VZR53" s="10"/>
      <c r="VZS53" s="10"/>
      <c r="VZT53" s="10"/>
      <c r="VZU53" s="10"/>
      <c r="VZV53" s="10"/>
      <c r="VZW53" s="10"/>
      <c r="VZX53" s="10"/>
      <c r="VZY53" s="10"/>
      <c r="VZZ53" s="10"/>
      <c r="WAA53" s="10"/>
      <c r="WAB53" s="10"/>
      <c r="WAC53" s="10"/>
      <c r="WAD53" s="10"/>
      <c r="WAE53" s="10"/>
      <c r="WAF53" s="10"/>
      <c r="WAG53" s="10"/>
      <c r="WAH53" s="10"/>
      <c r="WAI53" s="10"/>
      <c r="WAJ53" s="10"/>
      <c r="WAK53" s="10"/>
      <c r="WAL53" s="10"/>
      <c r="WAM53" s="10"/>
      <c r="WAN53" s="10"/>
      <c r="WAO53" s="10"/>
      <c r="WAP53" s="10"/>
      <c r="WAQ53" s="10"/>
      <c r="WAR53" s="10"/>
      <c r="WAS53" s="10"/>
      <c r="WAT53" s="10"/>
      <c r="WAU53" s="10"/>
      <c r="WAV53" s="10"/>
      <c r="WAW53" s="10"/>
      <c r="WAX53" s="10"/>
      <c r="WAY53" s="10"/>
      <c r="WAZ53" s="10"/>
      <c r="WBA53" s="10"/>
      <c r="WBB53" s="10"/>
      <c r="WBC53" s="10"/>
      <c r="WBD53" s="10"/>
      <c r="WBE53" s="10"/>
      <c r="WBF53" s="10"/>
      <c r="WBG53" s="10"/>
      <c r="WBH53" s="10"/>
      <c r="WBI53" s="10"/>
      <c r="WBJ53" s="10"/>
      <c r="WBK53" s="10"/>
      <c r="WBL53" s="10"/>
      <c r="WBM53" s="10"/>
      <c r="WBN53" s="10"/>
      <c r="WBO53" s="10"/>
      <c r="WBP53" s="10"/>
      <c r="WBQ53" s="10"/>
      <c r="WBR53" s="10"/>
      <c r="WBS53" s="10"/>
      <c r="WBT53" s="10"/>
      <c r="WBU53" s="10"/>
      <c r="WBV53" s="10"/>
      <c r="WBW53" s="10"/>
      <c r="WBX53" s="10"/>
      <c r="WBY53" s="10"/>
      <c r="WBZ53" s="10"/>
      <c r="WCA53" s="10"/>
      <c r="WCB53" s="10"/>
      <c r="WCC53" s="10"/>
      <c r="WCD53" s="10"/>
      <c r="WCE53" s="10"/>
      <c r="WCF53" s="10"/>
      <c r="WCG53" s="10"/>
      <c r="WCH53" s="10"/>
      <c r="WCI53" s="10"/>
      <c r="WCJ53" s="10"/>
      <c r="WCK53" s="10"/>
      <c r="WCL53" s="10"/>
      <c r="WCM53" s="10"/>
      <c r="WCN53" s="10"/>
      <c r="WCO53" s="10"/>
      <c r="WCP53" s="10"/>
      <c r="WCQ53" s="10"/>
      <c r="WCR53" s="10"/>
      <c r="WCS53" s="10"/>
      <c r="WCT53" s="10"/>
      <c r="WCU53" s="10"/>
      <c r="WCV53" s="10"/>
      <c r="WCW53" s="10"/>
      <c r="WCX53" s="10"/>
      <c r="WCY53" s="10"/>
      <c r="WCZ53" s="10"/>
      <c r="WDA53" s="10"/>
      <c r="WDB53" s="10"/>
      <c r="WDC53" s="10"/>
      <c r="WDD53" s="10"/>
      <c r="WDE53" s="10"/>
      <c r="WDF53" s="10"/>
      <c r="WDG53" s="10"/>
      <c r="WDH53" s="10"/>
      <c r="WDI53" s="10"/>
      <c r="WDJ53" s="10"/>
      <c r="WDK53" s="10"/>
      <c r="WDL53" s="10"/>
      <c r="WDM53" s="10"/>
      <c r="WDN53" s="10"/>
      <c r="WDO53" s="10"/>
      <c r="WDP53" s="10"/>
      <c r="WDQ53" s="10"/>
      <c r="WDR53" s="10"/>
      <c r="WDS53" s="10"/>
      <c r="WDT53" s="10"/>
      <c r="WDU53" s="10"/>
      <c r="WDV53" s="10"/>
      <c r="WDW53" s="10"/>
      <c r="WDX53" s="10"/>
      <c r="WDY53" s="10"/>
      <c r="WDZ53" s="10"/>
      <c r="WEA53" s="10"/>
      <c r="WEB53" s="10"/>
      <c r="WEC53" s="10"/>
      <c r="WED53" s="10"/>
      <c r="WEE53" s="10"/>
      <c r="WEF53" s="10"/>
      <c r="WEG53" s="10"/>
      <c r="WEH53" s="10"/>
      <c r="WEI53" s="10"/>
      <c r="WEJ53" s="10"/>
      <c r="WEK53" s="10"/>
      <c r="WEL53" s="10"/>
      <c r="WEM53" s="10"/>
      <c r="WEN53" s="10"/>
      <c r="WEO53" s="10"/>
      <c r="WEP53" s="10"/>
      <c r="WEQ53" s="10"/>
      <c r="WER53" s="10"/>
      <c r="WES53" s="10"/>
      <c r="WET53" s="10"/>
      <c r="WEU53" s="10"/>
      <c r="WEV53" s="10"/>
      <c r="WEW53" s="10"/>
      <c r="WEX53" s="10"/>
      <c r="WEY53" s="10"/>
      <c r="WEZ53" s="10"/>
      <c r="WFA53" s="10"/>
      <c r="WFB53" s="10"/>
      <c r="WFC53" s="10"/>
      <c r="WFD53" s="10"/>
      <c r="WFE53" s="10"/>
      <c r="WFF53" s="10"/>
      <c r="WFG53" s="10"/>
      <c r="WFH53" s="10"/>
      <c r="WFI53" s="10"/>
      <c r="WFJ53" s="10"/>
      <c r="WFK53" s="10"/>
      <c r="WFL53" s="10"/>
      <c r="WFM53" s="10"/>
      <c r="WFN53" s="10"/>
      <c r="WFO53" s="10"/>
      <c r="WFP53" s="10"/>
      <c r="WFQ53" s="10"/>
      <c r="WFR53" s="10"/>
      <c r="WFS53" s="10"/>
      <c r="WFT53" s="10"/>
      <c r="WFU53" s="10"/>
      <c r="WFV53" s="10"/>
      <c r="WFW53" s="10"/>
      <c r="WFX53" s="10"/>
      <c r="WFY53" s="10"/>
      <c r="WFZ53" s="10"/>
      <c r="WGA53" s="10"/>
      <c r="WGB53" s="10"/>
      <c r="WGC53" s="10"/>
      <c r="WGD53" s="10"/>
      <c r="WGE53" s="10"/>
      <c r="WGF53" s="10"/>
      <c r="WGG53" s="10"/>
      <c r="WGH53" s="10"/>
      <c r="WGI53" s="10"/>
      <c r="WGJ53" s="10"/>
      <c r="WGK53" s="10"/>
      <c r="WGL53" s="10"/>
      <c r="WGM53" s="10"/>
      <c r="WGN53" s="10"/>
      <c r="WGO53" s="10"/>
      <c r="WGP53" s="10"/>
      <c r="WGQ53" s="10"/>
      <c r="WGR53" s="10"/>
      <c r="WGS53" s="10"/>
      <c r="WGT53" s="10"/>
      <c r="WGU53" s="10"/>
      <c r="WGV53" s="10"/>
      <c r="WGW53" s="10"/>
      <c r="WGX53" s="10"/>
      <c r="WGY53" s="10"/>
      <c r="WGZ53" s="10"/>
      <c r="WHA53" s="10"/>
      <c r="WHB53" s="10"/>
      <c r="WHC53" s="10"/>
      <c r="WHD53" s="10"/>
      <c r="WHE53" s="10"/>
      <c r="WHF53" s="10"/>
      <c r="WHG53" s="10"/>
      <c r="WHH53" s="10"/>
      <c r="WHI53" s="10"/>
      <c r="WHJ53" s="10"/>
      <c r="WHK53" s="10"/>
      <c r="WHL53" s="10"/>
      <c r="WHM53" s="10"/>
      <c r="WHN53" s="10"/>
      <c r="WHO53" s="10"/>
      <c r="WHP53" s="10"/>
      <c r="WHQ53" s="10"/>
      <c r="WHR53" s="10"/>
      <c r="WHS53" s="10"/>
      <c r="WHT53" s="10"/>
      <c r="WHU53" s="10"/>
      <c r="WHV53" s="10"/>
      <c r="WHW53" s="10"/>
      <c r="WHX53" s="10"/>
      <c r="WHY53" s="10"/>
      <c r="WHZ53" s="10"/>
      <c r="WIA53" s="10"/>
      <c r="WIB53" s="10"/>
      <c r="WIC53" s="10"/>
      <c r="WID53" s="10"/>
      <c r="WIE53" s="10"/>
      <c r="WIF53" s="10"/>
      <c r="WIG53" s="10"/>
      <c r="WIH53" s="10"/>
      <c r="WII53" s="10"/>
      <c r="WIJ53" s="10"/>
      <c r="WIK53" s="10"/>
      <c r="WIL53" s="10"/>
      <c r="WIM53" s="10"/>
      <c r="WIN53" s="10"/>
      <c r="WIO53" s="10"/>
      <c r="WIP53" s="10"/>
      <c r="WIQ53" s="10"/>
      <c r="WIR53" s="10"/>
      <c r="WIS53" s="10"/>
      <c r="WIT53" s="10"/>
      <c r="WIU53" s="10"/>
      <c r="WIV53" s="10"/>
      <c r="WIW53" s="10"/>
      <c r="WIX53" s="10"/>
      <c r="WIY53" s="10"/>
      <c r="WIZ53" s="10"/>
      <c r="WJA53" s="10"/>
      <c r="WJB53" s="10"/>
      <c r="WJC53" s="10"/>
      <c r="WJD53" s="10"/>
      <c r="WJE53" s="10"/>
      <c r="WJF53" s="10"/>
      <c r="WJG53" s="10"/>
      <c r="WJH53" s="10"/>
      <c r="WJI53" s="10"/>
      <c r="WJJ53" s="10"/>
      <c r="WJK53" s="10"/>
      <c r="WJL53" s="10"/>
      <c r="WJM53" s="10"/>
      <c r="WJN53" s="10"/>
      <c r="WJO53" s="10"/>
      <c r="WJP53" s="10"/>
      <c r="WJQ53" s="10"/>
      <c r="WJR53" s="10"/>
      <c r="WJS53" s="10"/>
      <c r="WJT53" s="10"/>
      <c r="WJU53" s="10"/>
      <c r="WJV53" s="10"/>
      <c r="WJW53" s="10"/>
      <c r="WJX53" s="10"/>
      <c r="WJY53" s="10"/>
      <c r="WJZ53" s="10"/>
      <c r="WKA53" s="10"/>
      <c r="WKB53" s="10"/>
      <c r="WKC53" s="10"/>
      <c r="WKD53" s="10"/>
      <c r="WKE53" s="10"/>
      <c r="WKF53" s="10"/>
      <c r="WKG53" s="10"/>
      <c r="WKH53" s="10"/>
      <c r="WKI53" s="10"/>
      <c r="WKJ53" s="10"/>
      <c r="WKK53" s="10"/>
      <c r="WKL53" s="10"/>
      <c r="WKM53" s="10"/>
      <c r="WKN53" s="10"/>
      <c r="WKO53" s="10"/>
      <c r="WKP53" s="10"/>
      <c r="WKQ53" s="10"/>
      <c r="WKR53" s="10"/>
      <c r="WKS53" s="10"/>
      <c r="WKT53" s="10"/>
      <c r="WKU53" s="10"/>
      <c r="WKV53" s="10"/>
      <c r="WKW53" s="10"/>
      <c r="WKX53" s="10"/>
      <c r="WKY53" s="10"/>
      <c r="WKZ53" s="10"/>
      <c r="WLA53" s="10"/>
      <c r="WLB53" s="10"/>
      <c r="WLC53" s="10"/>
      <c r="WLD53" s="10"/>
      <c r="WLE53" s="10"/>
      <c r="WLF53" s="10"/>
      <c r="WLG53" s="10"/>
      <c r="WLH53" s="10"/>
      <c r="WLI53" s="10"/>
      <c r="WLJ53" s="10"/>
      <c r="WLK53" s="10"/>
      <c r="WLL53" s="10"/>
      <c r="WLM53" s="10"/>
      <c r="WLN53" s="10"/>
      <c r="WLO53" s="10"/>
      <c r="WLP53" s="10"/>
      <c r="WLQ53" s="10"/>
      <c r="WLR53" s="10"/>
      <c r="WLS53" s="10"/>
      <c r="WLT53" s="10"/>
      <c r="WLU53" s="10"/>
      <c r="WLV53" s="10"/>
      <c r="WLW53" s="10"/>
      <c r="WLX53" s="10"/>
      <c r="WLY53" s="10"/>
      <c r="WLZ53" s="10"/>
      <c r="WMA53" s="10"/>
      <c r="WMB53" s="10"/>
      <c r="WMC53" s="10"/>
      <c r="WMD53" s="10"/>
      <c r="WME53" s="10"/>
      <c r="WMF53" s="10"/>
      <c r="WMG53" s="10"/>
      <c r="WMH53" s="10"/>
      <c r="WMI53" s="10"/>
      <c r="WMJ53" s="10"/>
      <c r="WMK53" s="10"/>
      <c r="WML53" s="10"/>
      <c r="WMM53" s="10"/>
      <c r="WMN53" s="10"/>
      <c r="WMO53" s="10"/>
      <c r="WMP53" s="10"/>
      <c r="WMQ53" s="10"/>
      <c r="WMR53" s="10"/>
      <c r="WMS53" s="10"/>
      <c r="WMT53" s="10"/>
      <c r="WMU53" s="10"/>
      <c r="WMV53" s="10"/>
      <c r="WMW53" s="10"/>
      <c r="WMX53" s="10"/>
      <c r="WMY53" s="10"/>
      <c r="WMZ53" s="10"/>
      <c r="WNA53" s="10"/>
      <c r="WNB53" s="10"/>
      <c r="WNC53" s="10"/>
      <c r="WND53" s="10"/>
      <c r="WNE53" s="10"/>
      <c r="WNF53" s="10"/>
      <c r="WNG53" s="10"/>
      <c r="WNH53" s="10"/>
      <c r="WNI53" s="10"/>
      <c r="WNJ53" s="10"/>
      <c r="WNK53" s="10"/>
      <c r="WNL53" s="10"/>
      <c r="WNM53" s="10"/>
      <c r="WNN53" s="10"/>
      <c r="WNO53" s="10"/>
      <c r="WNP53" s="10"/>
      <c r="WNQ53" s="10"/>
      <c r="WNR53" s="10"/>
      <c r="WNS53" s="10"/>
      <c r="WNT53" s="10"/>
      <c r="WNU53" s="10"/>
      <c r="WNV53" s="10"/>
      <c r="WNW53" s="10"/>
      <c r="WNX53" s="10"/>
      <c r="WNY53" s="10"/>
      <c r="WNZ53" s="10"/>
      <c r="WOA53" s="10"/>
      <c r="WOB53" s="10"/>
      <c r="WOC53" s="10"/>
      <c r="WOD53" s="10"/>
      <c r="WOE53" s="10"/>
      <c r="WOF53" s="10"/>
      <c r="WOG53" s="10"/>
      <c r="WOH53" s="10"/>
      <c r="WOI53" s="10"/>
      <c r="WOJ53" s="10"/>
      <c r="WOK53" s="10"/>
      <c r="WOL53" s="10"/>
      <c r="WOM53" s="10"/>
      <c r="WON53" s="10"/>
      <c r="WOO53" s="10"/>
      <c r="WOP53" s="10"/>
      <c r="WOQ53" s="10"/>
      <c r="WOR53" s="10"/>
      <c r="WOS53" s="10"/>
      <c r="WOT53" s="10"/>
      <c r="WOU53" s="10"/>
      <c r="WOV53" s="10"/>
      <c r="WOW53" s="10"/>
      <c r="WOX53" s="10"/>
      <c r="WOY53" s="10"/>
      <c r="WOZ53" s="10"/>
      <c r="WPA53" s="10"/>
      <c r="WPB53" s="10"/>
      <c r="WPC53" s="10"/>
      <c r="WPD53" s="10"/>
      <c r="WPE53" s="10"/>
      <c r="WPF53" s="10"/>
      <c r="WPG53" s="10"/>
      <c r="WPH53" s="10"/>
      <c r="WPI53" s="10"/>
      <c r="WPJ53" s="10"/>
      <c r="WPK53" s="10"/>
      <c r="WPL53" s="10"/>
      <c r="WPM53" s="10"/>
      <c r="WPN53" s="10"/>
      <c r="WPO53" s="10"/>
      <c r="WPP53" s="10"/>
      <c r="WPQ53" s="10"/>
      <c r="WPR53" s="10"/>
      <c r="WPS53" s="10"/>
      <c r="WPT53" s="10"/>
      <c r="WPU53" s="10"/>
      <c r="WPV53" s="10"/>
      <c r="WPW53" s="10"/>
      <c r="WPX53" s="10"/>
      <c r="WPY53" s="10"/>
      <c r="WPZ53" s="10"/>
      <c r="WQA53" s="10"/>
      <c r="WQB53" s="10"/>
      <c r="WQC53" s="10"/>
      <c r="WQD53" s="10"/>
      <c r="WQE53" s="10"/>
      <c r="WQF53" s="10"/>
      <c r="WQG53" s="10"/>
      <c r="WQH53" s="10"/>
      <c r="WQI53" s="10"/>
      <c r="WQJ53" s="10"/>
      <c r="WQK53" s="10"/>
      <c r="WQL53" s="10"/>
      <c r="WQM53" s="10"/>
      <c r="WQN53" s="10"/>
      <c r="WQO53" s="10"/>
      <c r="WQP53" s="10"/>
      <c r="WQQ53" s="10"/>
      <c r="WQR53" s="10"/>
      <c r="WQS53" s="10"/>
      <c r="WQT53" s="10"/>
      <c r="WQU53" s="10"/>
      <c r="WQV53" s="10"/>
      <c r="WQW53" s="10"/>
      <c r="WQX53" s="10"/>
      <c r="WQY53" s="10"/>
      <c r="WQZ53" s="10"/>
      <c r="WRA53" s="10"/>
      <c r="WRB53" s="10"/>
      <c r="WRC53" s="10"/>
      <c r="WRD53" s="10"/>
      <c r="WRE53" s="10"/>
      <c r="WRF53" s="10"/>
      <c r="WRG53" s="10"/>
      <c r="WRH53" s="10"/>
      <c r="WRI53" s="10"/>
      <c r="WRJ53" s="10"/>
      <c r="WRK53" s="10"/>
      <c r="WRL53" s="10"/>
      <c r="WRM53" s="10"/>
      <c r="WRN53" s="10"/>
      <c r="WRO53" s="10"/>
      <c r="WRP53" s="10"/>
      <c r="WRQ53" s="10"/>
      <c r="WRR53" s="10"/>
      <c r="WRS53" s="10"/>
      <c r="WRT53" s="10"/>
      <c r="WRU53" s="10"/>
      <c r="WRV53" s="10"/>
      <c r="WRW53" s="10"/>
      <c r="WRX53" s="10"/>
      <c r="WRY53" s="10"/>
      <c r="WRZ53" s="10"/>
      <c r="WSA53" s="10"/>
      <c r="WSB53" s="10"/>
      <c r="WSC53" s="10"/>
      <c r="WSD53" s="10"/>
      <c r="WSE53" s="10"/>
      <c r="WSF53" s="10"/>
      <c r="WSG53" s="10"/>
      <c r="WSH53" s="10"/>
      <c r="WSI53" s="10"/>
      <c r="WSJ53" s="10"/>
      <c r="WSK53" s="10"/>
      <c r="WSL53" s="10"/>
      <c r="WSM53" s="10"/>
      <c r="WSN53" s="10"/>
      <c r="WSO53" s="10"/>
      <c r="WSP53" s="10"/>
      <c r="WSQ53" s="10"/>
      <c r="WSR53" s="10"/>
      <c r="WSS53" s="10"/>
      <c r="WST53" s="10"/>
      <c r="WSU53" s="10"/>
      <c r="WSV53" s="10"/>
      <c r="WSW53" s="10"/>
      <c r="WSX53" s="10"/>
      <c r="WSY53" s="10"/>
      <c r="WSZ53" s="10"/>
      <c r="WTA53" s="10"/>
      <c r="WTB53" s="10"/>
      <c r="WTC53" s="10"/>
      <c r="WTD53" s="10"/>
      <c r="WTE53" s="10"/>
      <c r="WTF53" s="10"/>
      <c r="WTG53" s="10"/>
      <c r="WTH53" s="10"/>
      <c r="WTI53" s="10"/>
      <c r="WTJ53" s="10"/>
      <c r="WTK53" s="10"/>
      <c r="WTL53" s="10"/>
      <c r="WTM53" s="10"/>
      <c r="WTN53" s="10"/>
      <c r="WTO53" s="10"/>
      <c r="WTP53" s="10"/>
      <c r="WTQ53" s="10"/>
      <c r="WTR53" s="10"/>
      <c r="WTS53" s="10"/>
      <c r="WTT53" s="10"/>
      <c r="WTU53" s="10"/>
      <c r="WTV53" s="10"/>
      <c r="WTW53" s="10"/>
      <c r="WTX53" s="10"/>
      <c r="WTY53" s="10"/>
      <c r="WTZ53" s="10"/>
      <c r="WUA53" s="10"/>
      <c r="WUB53" s="10"/>
      <c r="WUC53" s="10"/>
      <c r="WUD53" s="10"/>
      <c r="WUE53" s="10"/>
      <c r="WUF53" s="10"/>
      <c r="WUG53" s="10"/>
      <c r="WUH53" s="10"/>
      <c r="WUI53" s="10"/>
      <c r="WUJ53" s="10"/>
      <c r="WUK53" s="10"/>
      <c r="WUL53" s="10"/>
      <c r="WUM53" s="10"/>
      <c r="WUN53" s="10"/>
      <c r="WUO53" s="10"/>
      <c r="WUP53" s="10"/>
      <c r="WUQ53" s="10"/>
      <c r="WUR53" s="10"/>
      <c r="WUS53" s="10"/>
      <c r="WUT53" s="10"/>
      <c r="WUU53" s="10"/>
      <c r="WUV53" s="10"/>
      <c r="WUW53" s="10"/>
      <c r="WUX53" s="10"/>
      <c r="WUY53" s="10"/>
      <c r="WUZ53" s="10"/>
      <c r="WVA53" s="10"/>
      <c r="WVB53" s="10"/>
      <c r="WVC53" s="10"/>
      <c r="WVD53" s="10"/>
      <c r="WVE53" s="10"/>
      <c r="WVF53" s="10"/>
      <c r="WVG53" s="10"/>
      <c r="WVH53" s="10"/>
      <c r="WVI53" s="10"/>
      <c r="WVJ53" s="10"/>
      <c r="WVK53" s="10"/>
      <c r="WVL53" s="10"/>
      <c r="WVM53" s="10"/>
      <c r="WVN53" s="10"/>
      <c r="WVO53" s="10"/>
      <c r="WVP53" s="10"/>
      <c r="WVQ53" s="10"/>
      <c r="WVR53" s="10"/>
      <c r="WVS53" s="10"/>
      <c r="WVT53" s="10"/>
      <c r="WVU53" s="10"/>
      <c r="WVV53" s="10"/>
      <c r="WVW53" s="10"/>
      <c r="WVX53" s="10"/>
      <c r="WVY53" s="10"/>
      <c r="WVZ53" s="10"/>
      <c r="WWA53" s="10"/>
      <c r="WWB53" s="10"/>
      <c r="WWC53" s="10"/>
      <c r="WWD53" s="10"/>
      <c r="WWE53" s="10"/>
      <c r="WWF53" s="10"/>
      <c r="WWG53" s="10"/>
      <c r="WWH53" s="10"/>
      <c r="WWI53" s="10"/>
      <c r="WWJ53" s="10"/>
      <c r="WWK53" s="10"/>
      <c r="WWL53" s="10"/>
      <c r="WWM53" s="10"/>
      <c r="WWN53" s="10"/>
      <c r="WWO53" s="10"/>
      <c r="WWP53" s="10"/>
      <c r="WWQ53" s="10"/>
      <c r="WWR53" s="10"/>
      <c r="WWS53" s="10"/>
      <c r="WWT53" s="10"/>
      <c r="WWU53" s="10"/>
      <c r="WWV53" s="10"/>
      <c r="WWW53" s="10"/>
      <c r="WWX53" s="10"/>
      <c r="WWY53" s="10"/>
      <c r="WWZ53" s="10"/>
      <c r="WXA53" s="10"/>
      <c r="WXB53" s="10"/>
      <c r="WXC53" s="10"/>
      <c r="WXD53" s="10"/>
      <c r="WXE53" s="10"/>
      <c r="WXF53" s="10"/>
      <c r="WXG53" s="10"/>
      <c r="WXH53" s="10"/>
      <c r="WXI53" s="10"/>
      <c r="WXJ53" s="10"/>
      <c r="WXK53" s="10"/>
      <c r="WXL53" s="10"/>
      <c r="WXM53" s="10"/>
      <c r="WXN53" s="10"/>
      <c r="WXO53" s="10"/>
      <c r="WXP53" s="10"/>
      <c r="WXQ53" s="10"/>
      <c r="WXR53" s="10"/>
      <c r="WXS53" s="10"/>
      <c r="WXT53" s="10"/>
      <c r="WXU53" s="10"/>
      <c r="WXV53" s="10"/>
      <c r="WXW53" s="10"/>
      <c r="WXX53" s="10"/>
      <c r="WXY53" s="10"/>
      <c r="WXZ53" s="10"/>
      <c r="WYA53" s="10"/>
      <c r="WYB53" s="10"/>
      <c r="WYC53" s="10"/>
      <c r="WYD53" s="10"/>
      <c r="WYE53" s="10"/>
      <c r="WYF53" s="10"/>
      <c r="WYG53" s="10"/>
      <c r="WYH53" s="10"/>
      <c r="WYI53" s="10"/>
      <c r="WYJ53" s="10"/>
      <c r="WYK53" s="10"/>
      <c r="WYL53" s="10"/>
      <c r="WYM53" s="10"/>
      <c r="WYN53" s="10"/>
      <c r="WYO53" s="10"/>
      <c r="WYP53" s="10"/>
      <c r="WYQ53" s="10"/>
      <c r="WYR53" s="10"/>
      <c r="WYS53" s="10"/>
      <c r="WYT53" s="10"/>
      <c r="WYU53" s="10"/>
      <c r="WYV53" s="10"/>
      <c r="WYW53" s="10"/>
      <c r="WYX53" s="10"/>
      <c r="WYY53" s="10"/>
      <c r="WYZ53" s="10"/>
      <c r="WZA53" s="10"/>
      <c r="WZB53" s="10"/>
      <c r="WZC53" s="10"/>
      <c r="WZD53" s="10"/>
      <c r="WZE53" s="10"/>
      <c r="WZF53" s="10"/>
      <c r="WZG53" s="10"/>
      <c r="WZH53" s="10"/>
      <c r="WZI53" s="10"/>
      <c r="WZJ53" s="10"/>
      <c r="WZK53" s="10"/>
      <c r="WZL53" s="10"/>
      <c r="WZM53" s="10"/>
      <c r="WZN53" s="10"/>
      <c r="WZO53" s="10"/>
      <c r="WZP53" s="10"/>
      <c r="WZQ53" s="10"/>
      <c r="WZR53" s="10"/>
      <c r="WZS53" s="10"/>
      <c r="WZT53" s="10"/>
      <c r="WZU53" s="10"/>
      <c r="WZV53" s="10"/>
      <c r="WZW53" s="10"/>
      <c r="WZX53" s="10"/>
      <c r="WZY53" s="10"/>
      <c r="WZZ53" s="10"/>
      <c r="XAA53" s="10"/>
      <c r="XAB53" s="10"/>
      <c r="XAC53" s="10"/>
      <c r="XAD53" s="10"/>
      <c r="XAE53" s="10"/>
      <c r="XAF53" s="10"/>
      <c r="XAG53" s="10"/>
      <c r="XAH53" s="10"/>
      <c r="XAI53" s="10"/>
      <c r="XAJ53" s="10"/>
      <c r="XAK53" s="10"/>
      <c r="XAL53" s="10"/>
      <c r="XAM53" s="10"/>
      <c r="XAN53" s="10"/>
      <c r="XAO53" s="10"/>
      <c r="XAP53" s="10"/>
      <c r="XAQ53" s="10"/>
      <c r="XAR53" s="10"/>
      <c r="XAS53" s="10"/>
      <c r="XAT53" s="10"/>
      <c r="XAU53" s="10"/>
      <c r="XAV53" s="10"/>
      <c r="XAW53" s="10"/>
      <c r="XAX53" s="10"/>
      <c r="XAY53" s="10"/>
      <c r="XAZ53" s="10"/>
      <c r="XBA53" s="10"/>
      <c r="XBB53" s="10"/>
      <c r="XBC53" s="10"/>
      <c r="XBD53" s="10"/>
      <c r="XBE53" s="10"/>
      <c r="XBF53" s="10"/>
      <c r="XBG53" s="10"/>
      <c r="XBH53" s="10"/>
      <c r="XBI53" s="10"/>
      <c r="XBJ53" s="10"/>
      <c r="XBK53" s="10"/>
      <c r="XBL53" s="10"/>
      <c r="XBM53" s="10"/>
      <c r="XBN53" s="10"/>
      <c r="XBO53" s="10"/>
      <c r="XBP53" s="10"/>
      <c r="XBQ53" s="10"/>
      <c r="XBR53" s="10"/>
      <c r="XBS53" s="10"/>
      <c r="XBT53" s="10"/>
      <c r="XBU53" s="10"/>
      <c r="XBV53" s="10"/>
      <c r="XBW53" s="10"/>
      <c r="XBX53" s="10"/>
      <c r="XBY53" s="10"/>
      <c r="XBZ53" s="10"/>
      <c r="XCA53" s="10"/>
      <c r="XCB53" s="10"/>
      <c r="XCC53" s="10"/>
      <c r="XCD53" s="10"/>
      <c r="XCE53" s="10"/>
      <c r="XCF53" s="10"/>
      <c r="XCG53" s="10"/>
      <c r="XCH53" s="10"/>
      <c r="XCI53" s="10"/>
      <c r="XCJ53" s="10"/>
      <c r="XCK53" s="10"/>
      <c r="XCL53" s="10"/>
      <c r="XCM53" s="10"/>
      <c r="XCN53" s="10"/>
      <c r="XCO53" s="10"/>
      <c r="XCP53" s="10"/>
      <c r="XCQ53" s="10"/>
      <c r="XCR53" s="10"/>
      <c r="XCS53" s="10"/>
      <c r="XCT53" s="10"/>
      <c r="XCU53" s="10"/>
      <c r="XCV53" s="10"/>
      <c r="XCW53" s="10"/>
      <c r="XCX53" s="10"/>
      <c r="XCY53" s="10"/>
      <c r="XCZ53" s="10"/>
      <c r="XDA53" s="10"/>
      <c r="XDB53" s="10"/>
      <c r="XDC53" s="10"/>
      <c r="XDD53" s="10"/>
      <c r="XDE53" s="10"/>
      <c r="XDF53" s="10"/>
      <c r="XDG53" s="10"/>
      <c r="XDH53" s="10"/>
      <c r="XDI53" s="10"/>
      <c r="XDJ53" s="10"/>
      <c r="XDK53" s="10"/>
      <c r="XDL53" s="10"/>
      <c r="XDM53" s="10"/>
      <c r="XDN53" s="10"/>
      <c r="XDO53" s="10"/>
      <c r="XDP53" s="10"/>
      <c r="XDQ53" s="10"/>
      <c r="XDR53" s="10"/>
      <c r="XDS53" s="10"/>
      <c r="XDT53" s="10"/>
      <c r="XDU53" s="10"/>
      <c r="XDV53" s="10"/>
      <c r="XDW53" s="10"/>
      <c r="XDX53" s="10"/>
      <c r="XDY53" s="10"/>
      <c r="XDZ53" s="10"/>
      <c r="XEA53" s="10"/>
      <c r="XEB53" s="10"/>
      <c r="XEC53" s="10"/>
      <c r="XED53" s="10"/>
      <c r="XEE53" s="10"/>
      <c r="XEF53" s="10"/>
      <c r="XEG53" s="10"/>
      <c r="XEH53" s="10"/>
      <c r="XEI53" s="10"/>
      <c r="XEJ53" s="10"/>
      <c r="XEK53" s="10"/>
      <c r="XEL53" s="10"/>
      <c r="XEM53" s="10"/>
      <c r="XEN53" s="10"/>
      <c r="XEO53" s="10"/>
      <c r="XEP53" s="10"/>
      <c r="XEQ53" s="10"/>
      <c r="XER53" s="10"/>
      <c r="XES53" s="10"/>
      <c r="XET53" s="10"/>
      <c r="XEU53" s="10"/>
      <c r="XEV53" s="10"/>
      <c r="XEW53" s="10"/>
      <c r="XEX53" s="10"/>
    </row>
    <row r="54" spans="1:16378" s="5" customFormat="1" ht="13" customHeight="1">
      <c r="A54" s="595">
        <f>IF(details!A54="","",details!A54)</f>
        <v>47</v>
      </c>
      <c r="B54" s="596" t="str">
        <f>IF(details!B54="","",details!B54)</f>
        <v/>
      </c>
      <c r="C54" s="596" t="str">
        <f>IF(details!C54="","",details!C54)</f>
        <v/>
      </c>
      <c r="D54" s="597" t="str">
        <f>IF(details!D54="","",details!D54)</f>
        <v/>
      </c>
      <c r="E54" s="596" t="str">
        <f>IF(details!E54="","",details!E54)</f>
        <v/>
      </c>
      <c r="F54" s="598" t="str">
        <f>IF(details!F54="","",details!F54)</f>
        <v/>
      </c>
      <c r="G54" s="302" t="str">
        <f>IF(details!G54="","",details!G54)</f>
        <v/>
      </c>
      <c r="H54" s="302" t="str">
        <f>IF(details!H54="","",details!H54)</f>
        <v/>
      </c>
      <c r="I54" s="302" t="str">
        <f>IF(details!I54="","",details!I54)</f>
        <v/>
      </c>
      <c r="J54" s="596" t="str">
        <f>IF(details!J54="","",details!J54)</f>
        <v/>
      </c>
      <c r="K54" s="596" t="str">
        <f>IF(details!K54="","",details!K54)</f>
        <v/>
      </c>
      <c r="L54" s="596" t="str">
        <f>IF(details!L54="","",details!L54)</f>
        <v/>
      </c>
      <c r="M54" s="601" t="str">
        <f t="shared" si="127"/>
        <v/>
      </c>
      <c r="N54" s="596" t="str">
        <f>IF(details!M54="","",details!M54)</f>
        <v/>
      </c>
      <c r="O54" s="601" t="str">
        <f t="shared" si="128"/>
        <v/>
      </c>
      <c r="P54" s="596" t="str">
        <f>IF(details!N54="","",details!N54)</f>
        <v/>
      </c>
      <c r="Q54" s="603" t="str">
        <f t="shared" si="129"/>
        <v/>
      </c>
      <c r="R54" s="599">
        <f t="shared" si="130"/>
        <v>0</v>
      </c>
      <c r="S54" s="599">
        <f t="shared" si="131"/>
        <v>0</v>
      </c>
      <c r="T54" s="600" t="str">
        <f t="shared" si="132"/>
        <v/>
      </c>
      <c r="U54" s="599" t="str">
        <f t="shared" si="133"/>
        <v/>
      </c>
      <c r="V54" s="599" t="str">
        <f t="shared" si="134"/>
        <v/>
      </c>
      <c r="W54" s="599" t="str">
        <f t="shared" si="135"/>
        <v/>
      </c>
      <c r="X54" s="596" t="str">
        <f>IF(details!O54="","",details!O54)</f>
        <v/>
      </c>
      <c r="Y54" s="596" t="str">
        <f>IF(details!P54="","",details!P54)</f>
        <v/>
      </c>
      <c r="Z54" s="596" t="str">
        <f>IF(details!Q54="","",details!Q54)</f>
        <v/>
      </c>
      <c r="AA54" s="601" t="str">
        <f t="shared" si="136"/>
        <v/>
      </c>
      <c r="AB54" s="596" t="str">
        <f>IF(details!R54="","",details!R54)</f>
        <v/>
      </c>
      <c r="AC54" s="601" t="str">
        <f t="shared" si="137"/>
        <v/>
      </c>
      <c r="AD54" s="596" t="str">
        <f>IF(details!S54="","",details!S54)</f>
        <v/>
      </c>
      <c r="AE54" s="603" t="str">
        <f t="shared" si="138"/>
        <v/>
      </c>
      <c r="AF54" s="599">
        <f t="shared" si="139"/>
        <v>0</v>
      </c>
      <c r="AG54" s="599">
        <f t="shared" si="140"/>
        <v>0</v>
      </c>
      <c r="AH54" s="600" t="str">
        <f t="shared" si="141"/>
        <v/>
      </c>
      <c r="AI54" s="599" t="str">
        <f t="shared" si="142"/>
        <v/>
      </c>
      <c r="AJ54" s="599" t="str">
        <f t="shared" si="143"/>
        <v/>
      </c>
      <c r="AK54" s="599" t="str">
        <f t="shared" si="50"/>
        <v/>
      </c>
      <c r="AL54" s="596" t="str">
        <f>IF(details!T54="","",details!T54)</f>
        <v/>
      </c>
      <c r="AM54" s="596" t="str">
        <f>IF(details!U54="","",details!U54)</f>
        <v/>
      </c>
      <c r="AN54" s="596" t="str">
        <f>IF(details!V54="","",details!V54)</f>
        <v/>
      </c>
      <c r="AO54" s="596" t="str">
        <f>IF(details!W54="","",details!W54)</f>
        <v/>
      </c>
      <c r="AP54" s="601" t="str">
        <f t="shared" si="144"/>
        <v/>
      </c>
      <c r="AQ54" s="596" t="str">
        <f>IF(details!X54="","",details!X54)</f>
        <v/>
      </c>
      <c r="AR54" s="596" t="str">
        <f>IF(details!Y54="","",details!Y54)</f>
        <v/>
      </c>
      <c r="AS54" s="601" t="str">
        <f t="shared" si="145"/>
        <v/>
      </c>
      <c r="AT54" s="601" t="str">
        <f t="shared" si="146"/>
        <v/>
      </c>
      <c r="AU54" s="601" t="str">
        <f t="shared" si="147"/>
        <v/>
      </c>
      <c r="AV54" s="596" t="str">
        <f>IF(details!Z54="","",details!Z54)</f>
        <v/>
      </c>
      <c r="AW54" s="596" t="str">
        <f>IF(details!AA54="","",details!AA54)</f>
        <v/>
      </c>
      <c r="AX54" s="601" t="str">
        <f t="shared" si="148"/>
        <v/>
      </c>
      <c r="AY54" s="601" t="str">
        <f t="shared" si="149"/>
        <v/>
      </c>
      <c r="AZ54" s="601" t="str">
        <f t="shared" si="150"/>
        <v/>
      </c>
      <c r="BA54" s="597" t="str">
        <f t="shared" si="151"/>
        <v/>
      </c>
      <c r="BB54" s="599">
        <f t="shared" si="152"/>
        <v>0</v>
      </c>
      <c r="BC54" s="600">
        <f t="shared" si="153"/>
        <v>0</v>
      </c>
      <c r="BD54" s="600" t="str">
        <f t="shared" si="154"/>
        <v/>
      </c>
      <c r="BE54" s="600" t="str">
        <f t="shared" si="155"/>
        <v/>
      </c>
      <c r="BF54" s="600" t="str">
        <f t="shared" si="156"/>
        <v/>
      </c>
      <c r="BG54" s="599" t="str">
        <f t="shared" si="157"/>
        <v/>
      </c>
      <c r="BH54" s="600" t="str">
        <f t="shared" si="158"/>
        <v/>
      </c>
      <c r="BI54" s="599" t="str">
        <f t="shared" si="159"/>
        <v/>
      </c>
      <c r="BJ54" s="596" t="str">
        <f>IF(details!AB54="","",details!AB54)</f>
        <v/>
      </c>
      <c r="BK54" s="596" t="str">
        <f>IF(details!AC54="","",details!AC54)</f>
        <v/>
      </c>
      <c r="BL54" s="596" t="str">
        <f>IF(details!AD54="","",details!AD54)</f>
        <v/>
      </c>
      <c r="BM54" s="596" t="str">
        <f>IF(details!AE54="","",details!AE54)</f>
        <v/>
      </c>
      <c r="BN54" s="601" t="str">
        <f t="shared" si="160"/>
        <v/>
      </c>
      <c r="BO54" s="596" t="str">
        <f>IF(details!AF54="","",details!AF54)</f>
        <v/>
      </c>
      <c r="BP54" s="596" t="str">
        <f>IF(details!AG54="","",details!AG54)</f>
        <v/>
      </c>
      <c r="BQ54" s="601" t="str">
        <f t="shared" si="161"/>
        <v/>
      </c>
      <c r="BR54" s="601" t="str">
        <f t="shared" si="162"/>
        <v/>
      </c>
      <c r="BS54" s="601" t="str">
        <f t="shared" si="163"/>
        <v/>
      </c>
      <c r="BT54" s="596" t="str">
        <f>IF(details!AH54="","",details!AH54)</f>
        <v/>
      </c>
      <c r="BU54" s="596" t="str">
        <f>IF(details!AI54="","",details!AI54)</f>
        <v/>
      </c>
      <c r="BV54" s="601" t="str">
        <f t="shared" si="164"/>
        <v/>
      </c>
      <c r="BW54" s="601" t="str">
        <f t="shared" si="165"/>
        <v/>
      </c>
      <c r="BX54" s="601" t="str">
        <f t="shared" si="166"/>
        <v/>
      </c>
      <c r="BY54" s="597" t="str">
        <f t="shared" si="167"/>
        <v/>
      </c>
      <c r="BZ54" s="599">
        <f t="shared" si="168"/>
        <v>0</v>
      </c>
      <c r="CA54" s="600">
        <f t="shared" si="169"/>
        <v>0</v>
      </c>
      <c r="CB54" s="600" t="str">
        <f t="shared" si="170"/>
        <v/>
      </c>
      <c r="CC54" s="600" t="str">
        <f t="shared" si="171"/>
        <v/>
      </c>
      <c r="CD54" s="600" t="str">
        <f t="shared" si="172"/>
        <v/>
      </c>
      <c r="CE54" s="599" t="str">
        <f t="shared" si="173"/>
        <v/>
      </c>
      <c r="CF54" s="600" t="str">
        <f t="shared" si="174"/>
        <v/>
      </c>
      <c r="CG54" s="599" t="str">
        <f t="shared" si="175"/>
        <v/>
      </c>
      <c r="CH54" s="596" t="str">
        <f>IF(details!AJ54="","",details!AJ54)</f>
        <v/>
      </c>
      <c r="CI54" s="596" t="str">
        <f>IF(details!AK54="","",details!AK54)</f>
        <v/>
      </c>
      <c r="CJ54" s="596" t="str">
        <f>IF(details!AL54="","",details!AL54)</f>
        <v/>
      </c>
      <c r="CK54" s="596" t="str">
        <f>IF(details!AM54="","",details!AM54)</f>
        <v/>
      </c>
      <c r="CL54" s="601" t="str">
        <f t="shared" si="176"/>
        <v/>
      </c>
      <c r="CM54" s="596" t="str">
        <f>IF(details!AN54="","",details!AN54)</f>
        <v/>
      </c>
      <c r="CN54" s="596" t="str">
        <f>IF(details!AO54="","",details!AO54)</f>
        <v/>
      </c>
      <c r="CO54" s="601" t="str">
        <f t="shared" si="177"/>
        <v/>
      </c>
      <c r="CP54" s="601" t="str">
        <f t="shared" si="178"/>
        <v/>
      </c>
      <c r="CQ54" s="601" t="str">
        <f t="shared" si="179"/>
        <v/>
      </c>
      <c r="CR54" s="596" t="str">
        <f>IF(details!AP54="","",details!AP54)</f>
        <v/>
      </c>
      <c r="CS54" s="596" t="str">
        <f>IF(details!AQ54="","",details!AQ54)</f>
        <v/>
      </c>
      <c r="CT54" s="601" t="str">
        <f t="shared" si="180"/>
        <v/>
      </c>
      <c r="CU54" s="601" t="str">
        <f t="shared" si="181"/>
        <v/>
      </c>
      <c r="CV54" s="601" t="str">
        <f t="shared" si="182"/>
        <v/>
      </c>
      <c r="CW54" s="597" t="str">
        <f t="shared" si="183"/>
        <v/>
      </c>
      <c r="CX54" s="599">
        <f t="shared" si="184"/>
        <v>0</v>
      </c>
      <c r="CY54" s="600">
        <f t="shared" si="185"/>
        <v>0</v>
      </c>
      <c r="CZ54" s="600" t="str">
        <f t="shared" si="186"/>
        <v/>
      </c>
      <c r="DA54" s="600" t="str">
        <f t="shared" si="187"/>
        <v/>
      </c>
      <c r="DB54" s="600" t="str">
        <f t="shared" si="188"/>
        <v/>
      </c>
      <c r="DC54" s="599" t="str">
        <f t="shared" si="189"/>
        <v/>
      </c>
      <c r="DD54" s="600" t="str">
        <f t="shared" si="190"/>
        <v/>
      </c>
      <c r="DE54" s="599" t="str">
        <f t="shared" si="191"/>
        <v/>
      </c>
      <c r="DF54" s="600">
        <f t="shared" si="192"/>
        <v>0</v>
      </c>
      <c r="DG54" s="596" t="str">
        <f>IF(details!AR54="","",details!AR54)</f>
        <v/>
      </c>
      <c r="DH54" s="596" t="str">
        <f>IF(details!AS54="","",details!AS54)</f>
        <v/>
      </c>
      <c r="DI54" s="596" t="str">
        <f>IF(details!AT54="","",details!AT54)</f>
        <v/>
      </c>
      <c r="DJ54" s="601" t="str">
        <f t="shared" si="193"/>
        <v/>
      </c>
      <c r="DK54" s="596" t="str">
        <f>IF(details!AU54="","",details!AU54)</f>
        <v/>
      </c>
      <c r="DL54" s="601" t="str">
        <f t="shared" si="194"/>
        <v/>
      </c>
      <c r="DM54" s="596" t="str">
        <f>IF(details!AV54="","",details!AV54)</f>
        <v/>
      </c>
      <c r="DN54" s="603" t="str">
        <f t="shared" si="195"/>
        <v/>
      </c>
      <c r="DO54" s="599">
        <f t="shared" si="196"/>
        <v>0</v>
      </c>
      <c r="DP54" s="599">
        <f t="shared" si="197"/>
        <v>0</v>
      </c>
      <c r="DQ54" s="600" t="str">
        <f t="shared" si="198"/>
        <v/>
      </c>
      <c r="DR54" s="599" t="str">
        <f t="shared" si="199"/>
        <v/>
      </c>
      <c r="DS54" s="599" t="str">
        <f t="shared" si="237"/>
        <v/>
      </c>
      <c r="DT54" s="596" t="str">
        <f>IF(details!AW54="","",details!AW54)</f>
        <v/>
      </c>
      <c r="DU54" s="596" t="str">
        <f>IF(details!AX54="","",details!AX54)</f>
        <v/>
      </c>
      <c r="DV54" s="596" t="str">
        <f>IF(details!AY54="","",details!AY54)</f>
        <v/>
      </c>
      <c r="DW54" s="603" t="str">
        <f t="shared" si="200"/>
        <v/>
      </c>
      <c r="DX54" s="599">
        <f t="shared" si="201"/>
        <v>0</v>
      </c>
      <c r="DY54" s="599">
        <f t="shared" si="202"/>
        <v>0</v>
      </c>
      <c r="DZ54" s="600" t="str">
        <f t="shared" si="203"/>
        <v/>
      </c>
      <c r="EA54" s="599" t="str">
        <f t="shared" si="204"/>
        <v/>
      </c>
      <c r="EB54" s="599" t="str">
        <f t="shared" si="238"/>
        <v/>
      </c>
      <c r="EC54" s="599" t="str">
        <f t="shared" si="205"/>
        <v/>
      </c>
      <c r="ED54" s="599" t="str">
        <f t="shared" si="206"/>
        <v/>
      </c>
      <c r="EE54" s="599" t="str">
        <f t="shared" si="207"/>
        <v/>
      </c>
      <c r="EF54" s="599" t="str">
        <f t="shared" si="208"/>
        <v/>
      </c>
      <c r="EG54" s="599" t="str">
        <f t="shared" si="209"/>
        <v/>
      </c>
      <c r="EH54" s="599">
        <f t="shared" si="210"/>
        <v>0</v>
      </c>
      <c r="EI54" s="599">
        <f t="shared" si="211"/>
        <v>0</v>
      </c>
      <c r="EJ54" s="599">
        <f t="shared" si="212"/>
        <v>0</v>
      </c>
      <c r="EK54" s="599">
        <f t="shared" si="213"/>
        <v>0</v>
      </c>
      <c r="EL54" s="599">
        <f t="shared" si="214"/>
        <v>0</v>
      </c>
      <c r="EM54" s="599" t="str">
        <f t="shared" si="215"/>
        <v/>
      </c>
      <c r="EN54" s="599" t="str">
        <f t="shared" si="239"/>
        <v/>
      </c>
      <c r="EO54" s="606" t="str">
        <f>IF(details!CF54="","",details!CF54)</f>
        <v/>
      </c>
      <c r="EP54" s="607" t="str">
        <f>IF(details!CG54="","",details!CG54)</f>
        <v/>
      </c>
      <c r="EQ54" s="606" t="str">
        <f>IF(details!CJ54="","",details!CJ54)</f>
        <v/>
      </c>
      <c r="ER54" s="607" t="str">
        <f>IF(details!CK54="","",details!CK54)</f>
        <v/>
      </c>
      <c r="ES54" s="606" t="str">
        <f>IF(details!CN54="","",details!CN54)</f>
        <v/>
      </c>
      <c r="ET54" s="607" t="str">
        <f>IF(details!CO54="","",details!CO54)</f>
        <v/>
      </c>
      <c r="EU54" s="606" t="str">
        <f>IF(details!CR54="","",details!CR54)</f>
        <v/>
      </c>
      <c r="EV54" s="607" t="str">
        <f>IF(details!CS54="","",details!CS54)</f>
        <v/>
      </c>
      <c r="EW54" s="606" t="str">
        <f>IF(details!CV54="","",details!CV54)</f>
        <v/>
      </c>
      <c r="EX54" s="607" t="str">
        <f>IF(details!CW54="","",details!CW54)</f>
        <v/>
      </c>
      <c r="EY54" s="611" t="str">
        <f t="shared" si="216"/>
        <v/>
      </c>
      <c r="EZ54" s="596" t="str">
        <f t="shared" si="217"/>
        <v/>
      </c>
      <c r="FA54" s="596" t="str">
        <f t="shared" si="218"/>
        <v/>
      </c>
      <c r="FB54" s="612" t="str">
        <f t="shared" si="240"/>
        <v/>
      </c>
      <c r="FC54" s="596" t="str">
        <f t="shared" si="219"/>
        <v/>
      </c>
      <c r="FD54" s="613" t="str">
        <f t="shared" si="220"/>
        <v/>
      </c>
      <c r="FE54" s="612" t="str">
        <f t="shared" si="241"/>
        <v/>
      </c>
      <c r="FF54" s="614" t="str">
        <f t="shared" si="221"/>
        <v/>
      </c>
      <c r="FG54" s="596" t="str">
        <f t="shared" si="242"/>
        <v/>
      </c>
      <c r="FH54" s="596" t="str">
        <f t="shared" si="243"/>
        <v/>
      </c>
      <c r="FI54" s="596" t="str">
        <f t="shared" si="244"/>
        <v/>
      </c>
      <c r="FJ54" s="596" t="str">
        <f t="shared" si="245"/>
        <v/>
      </c>
      <c r="FK54" s="596" t="str">
        <f t="shared" si="222"/>
        <v/>
      </c>
      <c r="FL54" s="615" t="str">
        <f t="shared" si="246"/>
        <v/>
      </c>
      <c r="FM54" s="614" t="str">
        <f t="shared" si="223"/>
        <v/>
      </c>
      <c r="FN54" s="596" t="str">
        <f t="shared" si="247"/>
        <v/>
      </c>
      <c r="FO54" s="596" t="str">
        <f t="shared" si="248"/>
        <v/>
      </c>
      <c r="FP54" s="596" t="str">
        <f t="shared" si="249"/>
        <v/>
      </c>
      <c r="FQ54" s="596" t="str">
        <f t="shared" si="250"/>
        <v/>
      </c>
      <c r="FR54" s="596" t="str">
        <f t="shared" si="224"/>
        <v/>
      </c>
      <c r="FS54" s="615" t="str">
        <f t="shared" si="251"/>
        <v/>
      </c>
      <c r="FT54" s="614" t="str">
        <f t="shared" si="225"/>
        <v/>
      </c>
      <c r="FU54" s="596" t="str">
        <f t="shared" si="252"/>
        <v/>
      </c>
      <c r="FV54" s="596" t="str">
        <f t="shared" si="253"/>
        <v/>
      </c>
      <c r="FW54" s="596" t="str">
        <f t="shared" si="254"/>
        <v/>
      </c>
      <c r="FX54" s="596" t="str">
        <f t="shared" si="255"/>
        <v/>
      </c>
      <c r="FY54" s="596" t="str">
        <f t="shared" si="226"/>
        <v/>
      </c>
      <c r="FZ54" s="615" t="str">
        <f t="shared" si="256"/>
        <v/>
      </c>
      <c r="GA54" s="596" t="str">
        <f t="shared" si="227"/>
        <v/>
      </c>
      <c r="GB54" s="596" t="str">
        <f t="shared" si="228"/>
        <v/>
      </c>
      <c r="GC54" s="177" t="str">
        <f t="shared" si="229"/>
        <v xml:space="preserve">    </v>
      </c>
      <c r="GD54" s="177" t="str">
        <f t="shared" si="230"/>
        <v xml:space="preserve">    </v>
      </c>
      <c r="GE54" s="177" t="str">
        <f t="shared" si="231"/>
        <v xml:space="preserve">    </v>
      </c>
      <c r="GF54" s="177" t="str">
        <f t="shared" si="232"/>
        <v xml:space="preserve">        </v>
      </c>
      <c r="GG54" s="177" t="str">
        <f t="shared" si="257"/>
        <v xml:space="preserve">    </v>
      </c>
      <c r="GH54" s="177" t="str">
        <f t="shared" si="258"/>
        <v/>
      </c>
      <c r="GI54" s="39" t="str">
        <f t="shared" si="259"/>
        <v/>
      </c>
      <c r="GJ54" s="41" t="str">
        <f t="shared" si="260"/>
        <v/>
      </c>
      <c r="GK54" s="188" t="str">
        <f t="shared" si="261"/>
        <v/>
      </c>
      <c r="GL54" s="165" t="str">
        <f t="shared" si="262"/>
        <v/>
      </c>
      <c r="GM54" s="434" t="str">
        <f t="shared" si="234"/>
        <v/>
      </c>
      <c r="GN54" s="177" t="str">
        <f>IF(OR(GH54="iwjd",GH54="iqu% ijh{kk"),'result subject-wise'!AR54,GH54)</f>
        <v/>
      </c>
      <c r="GO54" s="346" t="str">
        <f t="shared" si="263"/>
        <v/>
      </c>
      <c r="GP54" s="172" t="str">
        <f t="shared" si="264"/>
        <v/>
      </c>
      <c r="GQ54" s="620" t="str">
        <f t="shared" si="235"/>
        <v/>
      </c>
      <c r="GR54" s="189"/>
      <c r="GS54" s="344"/>
      <c r="GT54" s="351" t="str">
        <f>'full report'!V1259</f>
        <v/>
      </c>
      <c r="GU54" s="164"/>
      <c r="HK54" s="86"/>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row>
    <row r="55" spans="1:16378" s="5" customFormat="1" ht="13" customHeight="1">
      <c r="A55" s="595">
        <f>IF(details!A55="","",details!A55)</f>
        <v>48</v>
      </c>
      <c r="B55" s="596" t="str">
        <f>IF(details!B55="","",details!B55)</f>
        <v/>
      </c>
      <c r="C55" s="596" t="str">
        <f>IF(details!C55="","",details!C55)</f>
        <v/>
      </c>
      <c r="D55" s="597" t="str">
        <f>IF(details!D55="","",details!D55)</f>
        <v/>
      </c>
      <c r="E55" s="596" t="str">
        <f>IF(details!E55="","",details!E55)</f>
        <v/>
      </c>
      <c r="F55" s="598" t="str">
        <f>IF(details!F55="","",details!F55)</f>
        <v/>
      </c>
      <c r="G55" s="302" t="str">
        <f>IF(details!G55="","",details!G55)</f>
        <v/>
      </c>
      <c r="H55" s="302" t="str">
        <f>IF(details!H55="","",details!H55)</f>
        <v/>
      </c>
      <c r="I55" s="302" t="str">
        <f>IF(details!I55="","",details!I55)</f>
        <v/>
      </c>
      <c r="J55" s="596" t="str">
        <f>IF(details!J55="","",details!J55)</f>
        <v/>
      </c>
      <c r="K55" s="596" t="str">
        <f>IF(details!K55="","",details!K55)</f>
        <v/>
      </c>
      <c r="L55" s="596" t="str">
        <f>IF(details!L55="","",details!L55)</f>
        <v/>
      </c>
      <c r="M55" s="601" t="str">
        <f t="shared" si="127"/>
        <v/>
      </c>
      <c r="N55" s="596" t="str">
        <f>IF(details!M55="","",details!M55)</f>
        <v/>
      </c>
      <c r="O55" s="601" t="str">
        <f t="shared" si="128"/>
        <v/>
      </c>
      <c r="P55" s="596" t="str">
        <f>IF(details!N55="","",details!N55)</f>
        <v/>
      </c>
      <c r="Q55" s="603" t="str">
        <f t="shared" si="129"/>
        <v/>
      </c>
      <c r="R55" s="599">
        <f t="shared" si="130"/>
        <v>0</v>
      </c>
      <c r="S55" s="599">
        <f t="shared" si="131"/>
        <v>0</v>
      </c>
      <c r="T55" s="600" t="str">
        <f t="shared" si="132"/>
        <v/>
      </c>
      <c r="U55" s="599" t="str">
        <f t="shared" si="133"/>
        <v/>
      </c>
      <c r="V55" s="599" t="str">
        <f t="shared" si="134"/>
        <v/>
      </c>
      <c r="W55" s="599" t="str">
        <f t="shared" si="135"/>
        <v/>
      </c>
      <c r="X55" s="596" t="str">
        <f>IF(details!O55="","",details!O55)</f>
        <v/>
      </c>
      <c r="Y55" s="596" t="str">
        <f>IF(details!P55="","",details!P55)</f>
        <v/>
      </c>
      <c r="Z55" s="596" t="str">
        <f>IF(details!Q55="","",details!Q55)</f>
        <v/>
      </c>
      <c r="AA55" s="601" t="str">
        <f t="shared" si="136"/>
        <v/>
      </c>
      <c r="AB55" s="596" t="str">
        <f>IF(details!R55="","",details!R55)</f>
        <v/>
      </c>
      <c r="AC55" s="601" t="str">
        <f t="shared" si="137"/>
        <v/>
      </c>
      <c r="AD55" s="596" t="str">
        <f>IF(details!S55="","",details!S55)</f>
        <v/>
      </c>
      <c r="AE55" s="603" t="str">
        <f t="shared" si="138"/>
        <v/>
      </c>
      <c r="AF55" s="599">
        <f t="shared" si="139"/>
        <v>0</v>
      </c>
      <c r="AG55" s="599">
        <f t="shared" si="140"/>
        <v>0</v>
      </c>
      <c r="AH55" s="600" t="str">
        <f t="shared" si="141"/>
        <v/>
      </c>
      <c r="AI55" s="599" t="str">
        <f t="shared" si="142"/>
        <v/>
      </c>
      <c r="AJ55" s="599" t="str">
        <f t="shared" si="143"/>
        <v/>
      </c>
      <c r="AK55" s="599" t="str">
        <f t="shared" si="50"/>
        <v/>
      </c>
      <c r="AL55" s="596" t="str">
        <f>IF(details!T55="","",details!T55)</f>
        <v/>
      </c>
      <c r="AM55" s="596" t="str">
        <f>IF(details!U55="","",details!U55)</f>
        <v/>
      </c>
      <c r="AN55" s="596" t="str">
        <f>IF(details!V55="","",details!V55)</f>
        <v/>
      </c>
      <c r="AO55" s="596" t="str">
        <f>IF(details!W55="","",details!W55)</f>
        <v/>
      </c>
      <c r="AP55" s="601" t="str">
        <f t="shared" si="144"/>
        <v/>
      </c>
      <c r="AQ55" s="596" t="str">
        <f>IF(details!X55="","",details!X55)</f>
        <v/>
      </c>
      <c r="AR55" s="596" t="str">
        <f>IF(details!Y55="","",details!Y55)</f>
        <v/>
      </c>
      <c r="AS55" s="601" t="str">
        <f t="shared" si="145"/>
        <v/>
      </c>
      <c r="AT55" s="601" t="str">
        <f t="shared" si="146"/>
        <v/>
      </c>
      <c r="AU55" s="601" t="str">
        <f t="shared" si="147"/>
        <v/>
      </c>
      <c r="AV55" s="596" t="str">
        <f>IF(details!Z55="","",details!Z55)</f>
        <v/>
      </c>
      <c r="AW55" s="596" t="str">
        <f>IF(details!AA55="","",details!AA55)</f>
        <v/>
      </c>
      <c r="AX55" s="601" t="str">
        <f t="shared" si="148"/>
        <v/>
      </c>
      <c r="AY55" s="601" t="str">
        <f t="shared" si="149"/>
        <v/>
      </c>
      <c r="AZ55" s="601" t="str">
        <f t="shared" si="150"/>
        <v/>
      </c>
      <c r="BA55" s="597" t="str">
        <f t="shared" si="151"/>
        <v/>
      </c>
      <c r="BB55" s="599">
        <f t="shared" si="152"/>
        <v>0</v>
      </c>
      <c r="BC55" s="600">
        <f t="shared" si="153"/>
        <v>0</v>
      </c>
      <c r="BD55" s="600" t="str">
        <f t="shared" si="154"/>
        <v/>
      </c>
      <c r="BE55" s="600" t="str">
        <f t="shared" si="155"/>
        <v/>
      </c>
      <c r="BF55" s="600" t="str">
        <f t="shared" si="156"/>
        <v/>
      </c>
      <c r="BG55" s="599" t="str">
        <f t="shared" si="157"/>
        <v/>
      </c>
      <c r="BH55" s="600" t="str">
        <f t="shared" si="158"/>
        <v/>
      </c>
      <c r="BI55" s="599" t="str">
        <f t="shared" si="159"/>
        <v/>
      </c>
      <c r="BJ55" s="596" t="str">
        <f>IF(details!AB55="","",details!AB55)</f>
        <v/>
      </c>
      <c r="BK55" s="596" t="str">
        <f>IF(details!AC55="","",details!AC55)</f>
        <v/>
      </c>
      <c r="BL55" s="596" t="str">
        <f>IF(details!AD55="","",details!AD55)</f>
        <v/>
      </c>
      <c r="BM55" s="596" t="str">
        <f>IF(details!AE55="","",details!AE55)</f>
        <v/>
      </c>
      <c r="BN55" s="601" t="str">
        <f t="shared" si="160"/>
        <v/>
      </c>
      <c r="BO55" s="596" t="str">
        <f>IF(details!AF55="","",details!AF55)</f>
        <v/>
      </c>
      <c r="BP55" s="596" t="str">
        <f>IF(details!AG55="","",details!AG55)</f>
        <v/>
      </c>
      <c r="BQ55" s="601" t="str">
        <f t="shared" si="161"/>
        <v/>
      </c>
      <c r="BR55" s="601" t="str">
        <f t="shared" si="162"/>
        <v/>
      </c>
      <c r="BS55" s="601" t="str">
        <f t="shared" si="163"/>
        <v/>
      </c>
      <c r="BT55" s="596" t="str">
        <f>IF(details!AH55="","",details!AH55)</f>
        <v/>
      </c>
      <c r="BU55" s="596" t="str">
        <f>IF(details!AI55="","",details!AI55)</f>
        <v/>
      </c>
      <c r="BV55" s="601" t="str">
        <f t="shared" si="164"/>
        <v/>
      </c>
      <c r="BW55" s="601" t="str">
        <f t="shared" si="165"/>
        <v/>
      </c>
      <c r="BX55" s="601" t="str">
        <f t="shared" si="166"/>
        <v/>
      </c>
      <c r="BY55" s="597" t="str">
        <f t="shared" si="167"/>
        <v/>
      </c>
      <c r="BZ55" s="599">
        <f t="shared" si="168"/>
        <v>0</v>
      </c>
      <c r="CA55" s="600">
        <f t="shared" si="169"/>
        <v>0</v>
      </c>
      <c r="CB55" s="600" t="str">
        <f t="shared" si="170"/>
        <v/>
      </c>
      <c r="CC55" s="600" t="str">
        <f t="shared" si="171"/>
        <v/>
      </c>
      <c r="CD55" s="600" t="str">
        <f t="shared" si="172"/>
        <v/>
      </c>
      <c r="CE55" s="599" t="str">
        <f t="shared" si="173"/>
        <v/>
      </c>
      <c r="CF55" s="600" t="str">
        <f t="shared" si="174"/>
        <v/>
      </c>
      <c r="CG55" s="599" t="str">
        <f t="shared" si="175"/>
        <v/>
      </c>
      <c r="CH55" s="596" t="str">
        <f>IF(details!AJ55="","",details!AJ55)</f>
        <v/>
      </c>
      <c r="CI55" s="596" t="str">
        <f>IF(details!AK55="","",details!AK55)</f>
        <v/>
      </c>
      <c r="CJ55" s="596" t="str">
        <f>IF(details!AL55="","",details!AL55)</f>
        <v/>
      </c>
      <c r="CK55" s="596" t="str">
        <f>IF(details!AM55="","",details!AM55)</f>
        <v/>
      </c>
      <c r="CL55" s="601" t="str">
        <f t="shared" si="176"/>
        <v/>
      </c>
      <c r="CM55" s="596" t="str">
        <f>IF(details!AN55="","",details!AN55)</f>
        <v/>
      </c>
      <c r="CN55" s="596" t="str">
        <f>IF(details!AO55="","",details!AO55)</f>
        <v/>
      </c>
      <c r="CO55" s="601" t="str">
        <f t="shared" si="177"/>
        <v/>
      </c>
      <c r="CP55" s="601" t="str">
        <f t="shared" si="178"/>
        <v/>
      </c>
      <c r="CQ55" s="601" t="str">
        <f t="shared" si="179"/>
        <v/>
      </c>
      <c r="CR55" s="596" t="str">
        <f>IF(details!AP55="","",details!AP55)</f>
        <v/>
      </c>
      <c r="CS55" s="596" t="str">
        <f>IF(details!AQ55="","",details!AQ55)</f>
        <v/>
      </c>
      <c r="CT55" s="601" t="str">
        <f t="shared" si="180"/>
        <v/>
      </c>
      <c r="CU55" s="601" t="str">
        <f t="shared" si="181"/>
        <v/>
      </c>
      <c r="CV55" s="601" t="str">
        <f t="shared" si="182"/>
        <v/>
      </c>
      <c r="CW55" s="597" t="str">
        <f t="shared" si="183"/>
        <v/>
      </c>
      <c r="CX55" s="599">
        <f t="shared" si="184"/>
        <v>0</v>
      </c>
      <c r="CY55" s="600">
        <f t="shared" si="185"/>
        <v>0</v>
      </c>
      <c r="CZ55" s="600" t="str">
        <f t="shared" si="186"/>
        <v/>
      </c>
      <c r="DA55" s="600" t="str">
        <f t="shared" si="187"/>
        <v/>
      </c>
      <c r="DB55" s="600" t="str">
        <f t="shared" si="188"/>
        <v/>
      </c>
      <c r="DC55" s="599" t="str">
        <f t="shared" si="189"/>
        <v/>
      </c>
      <c r="DD55" s="600" t="str">
        <f t="shared" si="190"/>
        <v/>
      </c>
      <c r="DE55" s="599" t="str">
        <f t="shared" si="191"/>
        <v/>
      </c>
      <c r="DF55" s="600">
        <f t="shared" si="192"/>
        <v>0</v>
      </c>
      <c r="DG55" s="596" t="str">
        <f>IF(details!AR55="","",details!AR55)</f>
        <v/>
      </c>
      <c r="DH55" s="596" t="str">
        <f>IF(details!AS55="","",details!AS55)</f>
        <v/>
      </c>
      <c r="DI55" s="596" t="str">
        <f>IF(details!AT55="","",details!AT55)</f>
        <v/>
      </c>
      <c r="DJ55" s="601" t="str">
        <f t="shared" si="193"/>
        <v/>
      </c>
      <c r="DK55" s="596" t="str">
        <f>IF(details!AU55="","",details!AU55)</f>
        <v/>
      </c>
      <c r="DL55" s="601" t="str">
        <f t="shared" si="194"/>
        <v/>
      </c>
      <c r="DM55" s="596" t="str">
        <f>IF(details!AV55="","",details!AV55)</f>
        <v/>
      </c>
      <c r="DN55" s="603" t="str">
        <f t="shared" si="195"/>
        <v/>
      </c>
      <c r="DO55" s="599">
        <f t="shared" si="196"/>
        <v>0</v>
      </c>
      <c r="DP55" s="599">
        <f t="shared" si="197"/>
        <v>0</v>
      </c>
      <c r="DQ55" s="600" t="str">
        <f t="shared" si="198"/>
        <v/>
      </c>
      <c r="DR55" s="599" t="str">
        <f t="shared" si="199"/>
        <v/>
      </c>
      <c r="DS55" s="599" t="str">
        <f t="shared" si="237"/>
        <v/>
      </c>
      <c r="DT55" s="596" t="str">
        <f>IF(details!AW55="","",details!AW55)</f>
        <v/>
      </c>
      <c r="DU55" s="596" t="str">
        <f>IF(details!AX55="","",details!AX55)</f>
        <v/>
      </c>
      <c r="DV55" s="596" t="str">
        <f>IF(details!AY55="","",details!AY55)</f>
        <v/>
      </c>
      <c r="DW55" s="603" t="str">
        <f t="shared" si="200"/>
        <v/>
      </c>
      <c r="DX55" s="599">
        <f t="shared" si="201"/>
        <v>0</v>
      </c>
      <c r="DY55" s="599">
        <f t="shared" si="202"/>
        <v>0</v>
      </c>
      <c r="DZ55" s="600" t="str">
        <f t="shared" si="203"/>
        <v/>
      </c>
      <c r="EA55" s="599" t="str">
        <f t="shared" si="204"/>
        <v/>
      </c>
      <c r="EB55" s="599" t="str">
        <f t="shared" si="238"/>
        <v/>
      </c>
      <c r="EC55" s="599" t="str">
        <f t="shared" si="205"/>
        <v/>
      </c>
      <c r="ED55" s="599" t="str">
        <f t="shared" si="206"/>
        <v/>
      </c>
      <c r="EE55" s="599" t="str">
        <f t="shared" si="207"/>
        <v/>
      </c>
      <c r="EF55" s="599" t="str">
        <f t="shared" si="208"/>
        <v/>
      </c>
      <c r="EG55" s="599" t="str">
        <f t="shared" si="209"/>
        <v/>
      </c>
      <c r="EH55" s="599">
        <f t="shared" si="210"/>
        <v>0</v>
      </c>
      <c r="EI55" s="599">
        <f t="shared" si="211"/>
        <v>0</v>
      </c>
      <c r="EJ55" s="599">
        <f t="shared" si="212"/>
        <v>0</v>
      </c>
      <c r="EK55" s="599">
        <f t="shared" si="213"/>
        <v>0</v>
      </c>
      <c r="EL55" s="599">
        <f t="shared" si="214"/>
        <v>0</v>
      </c>
      <c r="EM55" s="599" t="str">
        <f t="shared" si="215"/>
        <v/>
      </c>
      <c r="EN55" s="599" t="str">
        <f t="shared" si="239"/>
        <v/>
      </c>
      <c r="EO55" s="606" t="str">
        <f>IF(details!CF55="","",details!CF55)</f>
        <v/>
      </c>
      <c r="EP55" s="607" t="str">
        <f>IF(details!CG55="","",details!CG55)</f>
        <v/>
      </c>
      <c r="EQ55" s="606" t="str">
        <f>IF(details!CJ55="","",details!CJ55)</f>
        <v/>
      </c>
      <c r="ER55" s="607" t="str">
        <f>IF(details!CK55="","",details!CK55)</f>
        <v/>
      </c>
      <c r="ES55" s="606" t="str">
        <f>IF(details!CN55="","",details!CN55)</f>
        <v/>
      </c>
      <c r="ET55" s="607" t="str">
        <f>IF(details!CO55="","",details!CO55)</f>
        <v/>
      </c>
      <c r="EU55" s="606" t="str">
        <f>IF(details!CR55="","",details!CR55)</f>
        <v/>
      </c>
      <c r="EV55" s="607" t="str">
        <f>IF(details!CS55="","",details!CS55)</f>
        <v/>
      </c>
      <c r="EW55" s="606" t="str">
        <f>IF(details!CV55="","",details!CV55)</f>
        <v/>
      </c>
      <c r="EX55" s="607" t="str">
        <f>IF(details!CW55="","",details!CW55)</f>
        <v/>
      </c>
      <c r="EY55" s="611" t="str">
        <f t="shared" si="216"/>
        <v/>
      </c>
      <c r="EZ55" s="596" t="str">
        <f t="shared" si="217"/>
        <v/>
      </c>
      <c r="FA55" s="596" t="str">
        <f t="shared" si="218"/>
        <v/>
      </c>
      <c r="FB55" s="612" t="str">
        <f t="shared" si="240"/>
        <v/>
      </c>
      <c r="FC55" s="596" t="str">
        <f t="shared" si="219"/>
        <v/>
      </c>
      <c r="FD55" s="613" t="str">
        <f t="shared" si="220"/>
        <v/>
      </c>
      <c r="FE55" s="612" t="str">
        <f t="shared" si="241"/>
        <v/>
      </c>
      <c r="FF55" s="614" t="str">
        <f t="shared" si="221"/>
        <v/>
      </c>
      <c r="FG55" s="596" t="str">
        <f t="shared" si="242"/>
        <v/>
      </c>
      <c r="FH55" s="596" t="str">
        <f t="shared" si="243"/>
        <v/>
      </c>
      <c r="FI55" s="596" t="str">
        <f t="shared" si="244"/>
        <v/>
      </c>
      <c r="FJ55" s="596" t="str">
        <f t="shared" si="245"/>
        <v/>
      </c>
      <c r="FK55" s="596" t="str">
        <f t="shared" si="222"/>
        <v/>
      </c>
      <c r="FL55" s="615" t="str">
        <f t="shared" si="246"/>
        <v/>
      </c>
      <c r="FM55" s="614" t="str">
        <f t="shared" si="223"/>
        <v/>
      </c>
      <c r="FN55" s="596" t="str">
        <f t="shared" si="247"/>
        <v/>
      </c>
      <c r="FO55" s="596" t="str">
        <f t="shared" si="248"/>
        <v/>
      </c>
      <c r="FP55" s="596" t="str">
        <f t="shared" si="249"/>
        <v/>
      </c>
      <c r="FQ55" s="596" t="str">
        <f t="shared" si="250"/>
        <v/>
      </c>
      <c r="FR55" s="596" t="str">
        <f t="shared" si="224"/>
        <v/>
      </c>
      <c r="FS55" s="615" t="str">
        <f t="shared" si="251"/>
        <v/>
      </c>
      <c r="FT55" s="614" t="str">
        <f t="shared" si="225"/>
        <v/>
      </c>
      <c r="FU55" s="596" t="str">
        <f t="shared" si="252"/>
        <v/>
      </c>
      <c r="FV55" s="596" t="str">
        <f t="shared" si="253"/>
        <v/>
      </c>
      <c r="FW55" s="596" t="str">
        <f t="shared" si="254"/>
        <v/>
      </c>
      <c r="FX55" s="596" t="str">
        <f t="shared" si="255"/>
        <v/>
      </c>
      <c r="FY55" s="596" t="str">
        <f t="shared" si="226"/>
        <v/>
      </c>
      <c r="FZ55" s="615" t="str">
        <f t="shared" si="256"/>
        <v/>
      </c>
      <c r="GA55" s="596" t="str">
        <f t="shared" si="227"/>
        <v/>
      </c>
      <c r="GB55" s="596" t="str">
        <f t="shared" si="228"/>
        <v/>
      </c>
      <c r="GC55" s="177" t="str">
        <f t="shared" si="229"/>
        <v xml:space="preserve">    </v>
      </c>
      <c r="GD55" s="177" t="str">
        <f t="shared" si="230"/>
        <v xml:space="preserve">    </v>
      </c>
      <c r="GE55" s="177" t="str">
        <f t="shared" si="231"/>
        <v xml:space="preserve">    </v>
      </c>
      <c r="GF55" s="177" t="str">
        <f t="shared" si="232"/>
        <v xml:space="preserve">        </v>
      </c>
      <c r="GG55" s="177" t="str">
        <f t="shared" si="257"/>
        <v xml:space="preserve">    </v>
      </c>
      <c r="GH55" s="177" t="str">
        <f t="shared" si="258"/>
        <v/>
      </c>
      <c r="GI55" s="39" t="str">
        <f t="shared" si="259"/>
        <v/>
      </c>
      <c r="GJ55" s="41" t="str">
        <f t="shared" si="260"/>
        <v/>
      </c>
      <c r="GK55" s="188" t="str">
        <f t="shared" si="261"/>
        <v/>
      </c>
      <c r="GL55" s="165" t="str">
        <f t="shared" si="262"/>
        <v/>
      </c>
      <c r="GM55" s="434" t="str">
        <f t="shared" si="234"/>
        <v/>
      </c>
      <c r="GN55" s="177" t="str">
        <f>IF(OR(GH55="iwjd",GH55="iqu% ijh{kk"),'result subject-wise'!AR55,GH55)</f>
        <v/>
      </c>
      <c r="GO55" s="346" t="str">
        <f t="shared" si="263"/>
        <v/>
      </c>
      <c r="GP55" s="172" t="str">
        <f t="shared" si="264"/>
        <v/>
      </c>
      <c r="GQ55" s="620" t="str">
        <f t="shared" si="235"/>
        <v/>
      </c>
      <c r="GR55" s="189"/>
      <c r="GS55" s="344"/>
      <c r="GT55" s="351" t="str">
        <f>'full report'!V1286</f>
        <v/>
      </c>
      <c r="GU55" s="164"/>
      <c r="HK55" s="87"/>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row>
    <row r="56" spans="1:16378" s="5" customFormat="1" ht="13" customHeight="1">
      <c r="A56" s="595">
        <f>IF(details!A56="","",details!A56)</f>
        <v>49</v>
      </c>
      <c r="B56" s="596" t="str">
        <f>IF(details!B56="","",details!B56)</f>
        <v/>
      </c>
      <c r="C56" s="596" t="str">
        <f>IF(details!C56="","",details!C56)</f>
        <v/>
      </c>
      <c r="D56" s="597" t="str">
        <f>IF(details!D56="","",details!D56)</f>
        <v/>
      </c>
      <c r="E56" s="596" t="str">
        <f>IF(details!E56="","",details!E56)</f>
        <v/>
      </c>
      <c r="F56" s="598" t="str">
        <f>IF(details!F56="","",details!F56)</f>
        <v/>
      </c>
      <c r="G56" s="302" t="str">
        <f>IF(details!G56="","",details!G56)</f>
        <v/>
      </c>
      <c r="H56" s="302" t="str">
        <f>IF(details!H56="","",details!H56)</f>
        <v/>
      </c>
      <c r="I56" s="302" t="str">
        <f>IF(details!I56="","",details!I56)</f>
        <v/>
      </c>
      <c r="J56" s="596" t="str">
        <f>IF(details!J56="","",details!J56)</f>
        <v/>
      </c>
      <c r="K56" s="596" t="str">
        <f>IF(details!K56="","",details!K56)</f>
        <v/>
      </c>
      <c r="L56" s="596" t="str">
        <f>IF(details!L56="","",details!L56)</f>
        <v/>
      </c>
      <c r="M56" s="601" t="str">
        <f t="shared" si="127"/>
        <v/>
      </c>
      <c r="N56" s="596" t="str">
        <f>IF(details!M56="","",details!M56)</f>
        <v/>
      </c>
      <c r="O56" s="601" t="str">
        <f t="shared" si="128"/>
        <v/>
      </c>
      <c r="P56" s="596" t="str">
        <f>IF(details!N56="","",details!N56)</f>
        <v/>
      </c>
      <c r="Q56" s="603" t="str">
        <f t="shared" si="129"/>
        <v/>
      </c>
      <c r="R56" s="599">
        <f t="shared" si="130"/>
        <v>0</v>
      </c>
      <c r="S56" s="599">
        <f t="shared" si="131"/>
        <v>0</v>
      </c>
      <c r="T56" s="600" t="str">
        <f t="shared" si="132"/>
        <v/>
      </c>
      <c r="U56" s="599" t="str">
        <f t="shared" si="133"/>
        <v/>
      </c>
      <c r="V56" s="599" t="str">
        <f t="shared" si="134"/>
        <v/>
      </c>
      <c r="W56" s="599" t="str">
        <f t="shared" si="135"/>
        <v/>
      </c>
      <c r="X56" s="596" t="str">
        <f>IF(details!O56="","",details!O56)</f>
        <v/>
      </c>
      <c r="Y56" s="596" t="str">
        <f>IF(details!P56="","",details!P56)</f>
        <v/>
      </c>
      <c r="Z56" s="596" t="str">
        <f>IF(details!Q56="","",details!Q56)</f>
        <v/>
      </c>
      <c r="AA56" s="601" t="str">
        <f t="shared" si="136"/>
        <v/>
      </c>
      <c r="AB56" s="596" t="str">
        <f>IF(details!R56="","",details!R56)</f>
        <v/>
      </c>
      <c r="AC56" s="601" t="str">
        <f t="shared" si="137"/>
        <v/>
      </c>
      <c r="AD56" s="596" t="str">
        <f>IF(details!S56="","",details!S56)</f>
        <v/>
      </c>
      <c r="AE56" s="603" t="str">
        <f t="shared" si="138"/>
        <v/>
      </c>
      <c r="AF56" s="599">
        <f t="shared" si="139"/>
        <v>0</v>
      </c>
      <c r="AG56" s="599">
        <f t="shared" si="140"/>
        <v>0</v>
      </c>
      <c r="AH56" s="600" t="str">
        <f t="shared" si="141"/>
        <v/>
      </c>
      <c r="AI56" s="599" t="str">
        <f t="shared" si="142"/>
        <v/>
      </c>
      <c r="AJ56" s="599" t="str">
        <f t="shared" si="143"/>
        <v/>
      </c>
      <c r="AK56" s="599" t="str">
        <f t="shared" si="50"/>
        <v/>
      </c>
      <c r="AL56" s="596" t="str">
        <f>IF(details!T56="","",details!T56)</f>
        <v/>
      </c>
      <c r="AM56" s="596" t="str">
        <f>IF(details!U56="","",details!U56)</f>
        <v/>
      </c>
      <c r="AN56" s="596" t="str">
        <f>IF(details!V56="","",details!V56)</f>
        <v/>
      </c>
      <c r="AO56" s="596" t="str">
        <f>IF(details!W56="","",details!W56)</f>
        <v/>
      </c>
      <c r="AP56" s="601" t="str">
        <f t="shared" si="144"/>
        <v/>
      </c>
      <c r="AQ56" s="596" t="str">
        <f>IF(details!X56="","",details!X56)</f>
        <v/>
      </c>
      <c r="AR56" s="596" t="str">
        <f>IF(details!Y56="","",details!Y56)</f>
        <v/>
      </c>
      <c r="AS56" s="601" t="str">
        <f t="shared" si="145"/>
        <v/>
      </c>
      <c r="AT56" s="601" t="str">
        <f t="shared" si="146"/>
        <v/>
      </c>
      <c r="AU56" s="601" t="str">
        <f t="shared" si="147"/>
        <v/>
      </c>
      <c r="AV56" s="596" t="str">
        <f>IF(details!Z56="","",details!Z56)</f>
        <v/>
      </c>
      <c r="AW56" s="596" t="str">
        <f>IF(details!AA56="","",details!AA56)</f>
        <v/>
      </c>
      <c r="AX56" s="601" t="str">
        <f t="shared" si="148"/>
        <v/>
      </c>
      <c r="AY56" s="601" t="str">
        <f t="shared" si="149"/>
        <v/>
      </c>
      <c r="AZ56" s="601" t="str">
        <f t="shared" si="150"/>
        <v/>
      </c>
      <c r="BA56" s="597" t="str">
        <f t="shared" si="151"/>
        <v/>
      </c>
      <c r="BB56" s="599">
        <f t="shared" si="152"/>
        <v>0</v>
      </c>
      <c r="BC56" s="600">
        <f t="shared" si="153"/>
        <v>0</v>
      </c>
      <c r="BD56" s="600" t="str">
        <f t="shared" si="154"/>
        <v/>
      </c>
      <c r="BE56" s="600" t="str">
        <f t="shared" si="155"/>
        <v/>
      </c>
      <c r="BF56" s="600" t="str">
        <f t="shared" si="156"/>
        <v/>
      </c>
      <c r="BG56" s="599" t="str">
        <f t="shared" si="157"/>
        <v/>
      </c>
      <c r="BH56" s="600" t="str">
        <f t="shared" si="158"/>
        <v/>
      </c>
      <c r="BI56" s="599" t="str">
        <f t="shared" si="159"/>
        <v/>
      </c>
      <c r="BJ56" s="596" t="str">
        <f>IF(details!AB56="","",details!AB56)</f>
        <v/>
      </c>
      <c r="BK56" s="596" t="str">
        <f>IF(details!AC56="","",details!AC56)</f>
        <v/>
      </c>
      <c r="BL56" s="596" t="str">
        <f>IF(details!AD56="","",details!AD56)</f>
        <v/>
      </c>
      <c r="BM56" s="596" t="str">
        <f>IF(details!AE56="","",details!AE56)</f>
        <v/>
      </c>
      <c r="BN56" s="601" t="str">
        <f t="shared" si="160"/>
        <v/>
      </c>
      <c r="BO56" s="596" t="str">
        <f>IF(details!AF56="","",details!AF56)</f>
        <v/>
      </c>
      <c r="BP56" s="596" t="str">
        <f>IF(details!AG56="","",details!AG56)</f>
        <v/>
      </c>
      <c r="BQ56" s="601" t="str">
        <f t="shared" si="161"/>
        <v/>
      </c>
      <c r="BR56" s="601" t="str">
        <f t="shared" si="162"/>
        <v/>
      </c>
      <c r="BS56" s="601" t="str">
        <f t="shared" si="163"/>
        <v/>
      </c>
      <c r="BT56" s="596" t="str">
        <f>IF(details!AH56="","",details!AH56)</f>
        <v/>
      </c>
      <c r="BU56" s="596" t="str">
        <f>IF(details!AI56="","",details!AI56)</f>
        <v/>
      </c>
      <c r="BV56" s="601" t="str">
        <f t="shared" si="164"/>
        <v/>
      </c>
      <c r="BW56" s="601" t="str">
        <f t="shared" si="165"/>
        <v/>
      </c>
      <c r="BX56" s="601" t="str">
        <f t="shared" si="166"/>
        <v/>
      </c>
      <c r="BY56" s="597" t="str">
        <f t="shared" si="167"/>
        <v/>
      </c>
      <c r="BZ56" s="599">
        <f t="shared" si="168"/>
        <v>0</v>
      </c>
      <c r="CA56" s="600">
        <f t="shared" si="169"/>
        <v>0</v>
      </c>
      <c r="CB56" s="600" t="str">
        <f t="shared" si="170"/>
        <v/>
      </c>
      <c r="CC56" s="600" t="str">
        <f t="shared" si="171"/>
        <v/>
      </c>
      <c r="CD56" s="600" t="str">
        <f t="shared" si="172"/>
        <v/>
      </c>
      <c r="CE56" s="599" t="str">
        <f t="shared" si="173"/>
        <v/>
      </c>
      <c r="CF56" s="600" t="str">
        <f t="shared" si="174"/>
        <v/>
      </c>
      <c r="CG56" s="599" t="str">
        <f t="shared" si="175"/>
        <v/>
      </c>
      <c r="CH56" s="596" t="str">
        <f>IF(details!AJ56="","",details!AJ56)</f>
        <v/>
      </c>
      <c r="CI56" s="596" t="str">
        <f>IF(details!AK56="","",details!AK56)</f>
        <v/>
      </c>
      <c r="CJ56" s="596" t="str">
        <f>IF(details!AL56="","",details!AL56)</f>
        <v/>
      </c>
      <c r="CK56" s="596" t="str">
        <f>IF(details!AM56="","",details!AM56)</f>
        <v/>
      </c>
      <c r="CL56" s="601" t="str">
        <f t="shared" si="176"/>
        <v/>
      </c>
      <c r="CM56" s="596" t="str">
        <f>IF(details!AN56="","",details!AN56)</f>
        <v/>
      </c>
      <c r="CN56" s="596" t="str">
        <f>IF(details!AO56="","",details!AO56)</f>
        <v/>
      </c>
      <c r="CO56" s="601" t="str">
        <f t="shared" si="177"/>
        <v/>
      </c>
      <c r="CP56" s="601" t="str">
        <f t="shared" si="178"/>
        <v/>
      </c>
      <c r="CQ56" s="601" t="str">
        <f t="shared" si="179"/>
        <v/>
      </c>
      <c r="CR56" s="596" t="str">
        <f>IF(details!AP56="","",details!AP56)</f>
        <v/>
      </c>
      <c r="CS56" s="596" t="str">
        <f>IF(details!AQ56="","",details!AQ56)</f>
        <v/>
      </c>
      <c r="CT56" s="601" t="str">
        <f t="shared" si="180"/>
        <v/>
      </c>
      <c r="CU56" s="601" t="str">
        <f t="shared" si="181"/>
        <v/>
      </c>
      <c r="CV56" s="601" t="str">
        <f t="shared" si="182"/>
        <v/>
      </c>
      <c r="CW56" s="597" t="str">
        <f t="shared" si="183"/>
        <v/>
      </c>
      <c r="CX56" s="599">
        <f t="shared" si="184"/>
        <v>0</v>
      </c>
      <c r="CY56" s="600">
        <f t="shared" si="185"/>
        <v>0</v>
      </c>
      <c r="CZ56" s="600" t="str">
        <f t="shared" si="186"/>
        <v/>
      </c>
      <c r="DA56" s="600" t="str">
        <f t="shared" si="187"/>
        <v/>
      </c>
      <c r="DB56" s="600" t="str">
        <f t="shared" si="188"/>
        <v/>
      </c>
      <c r="DC56" s="599" t="str">
        <f t="shared" si="189"/>
        <v/>
      </c>
      <c r="DD56" s="600" t="str">
        <f t="shared" si="190"/>
        <v/>
      </c>
      <c r="DE56" s="599" t="str">
        <f t="shared" si="191"/>
        <v/>
      </c>
      <c r="DF56" s="600">
        <f t="shared" si="192"/>
        <v>0</v>
      </c>
      <c r="DG56" s="596" t="str">
        <f>IF(details!AR56="","",details!AR56)</f>
        <v/>
      </c>
      <c r="DH56" s="596" t="str">
        <f>IF(details!AS56="","",details!AS56)</f>
        <v/>
      </c>
      <c r="DI56" s="596" t="str">
        <f>IF(details!AT56="","",details!AT56)</f>
        <v/>
      </c>
      <c r="DJ56" s="601" t="str">
        <f t="shared" si="193"/>
        <v/>
      </c>
      <c r="DK56" s="596" t="str">
        <f>IF(details!AU56="","",details!AU56)</f>
        <v/>
      </c>
      <c r="DL56" s="601" t="str">
        <f t="shared" si="194"/>
        <v/>
      </c>
      <c r="DM56" s="596" t="str">
        <f>IF(details!AV56="","",details!AV56)</f>
        <v/>
      </c>
      <c r="DN56" s="603" t="str">
        <f t="shared" si="195"/>
        <v/>
      </c>
      <c r="DO56" s="599">
        <f t="shared" si="196"/>
        <v>0</v>
      </c>
      <c r="DP56" s="599">
        <f t="shared" si="197"/>
        <v>0</v>
      </c>
      <c r="DQ56" s="600" t="str">
        <f t="shared" si="198"/>
        <v/>
      </c>
      <c r="DR56" s="599" t="str">
        <f t="shared" si="199"/>
        <v/>
      </c>
      <c r="DS56" s="599" t="str">
        <f t="shared" si="237"/>
        <v/>
      </c>
      <c r="DT56" s="596" t="str">
        <f>IF(details!AW56="","",details!AW56)</f>
        <v/>
      </c>
      <c r="DU56" s="596" t="str">
        <f>IF(details!AX56="","",details!AX56)</f>
        <v/>
      </c>
      <c r="DV56" s="596" t="str">
        <f>IF(details!AY56="","",details!AY56)</f>
        <v/>
      </c>
      <c r="DW56" s="603" t="str">
        <f t="shared" si="200"/>
        <v/>
      </c>
      <c r="DX56" s="599">
        <f t="shared" si="201"/>
        <v>0</v>
      </c>
      <c r="DY56" s="599">
        <f t="shared" si="202"/>
        <v>0</v>
      </c>
      <c r="DZ56" s="600" t="str">
        <f t="shared" si="203"/>
        <v/>
      </c>
      <c r="EA56" s="599" t="str">
        <f t="shared" si="204"/>
        <v/>
      </c>
      <c r="EB56" s="599" t="str">
        <f t="shared" si="238"/>
        <v/>
      </c>
      <c r="EC56" s="599" t="str">
        <f t="shared" si="205"/>
        <v/>
      </c>
      <c r="ED56" s="599" t="str">
        <f t="shared" si="206"/>
        <v/>
      </c>
      <c r="EE56" s="599" t="str">
        <f t="shared" si="207"/>
        <v/>
      </c>
      <c r="EF56" s="599" t="str">
        <f t="shared" si="208"/>
        <v/>
      </c>
      <c r="EG56" s="599" t="str">
        <f t="shared" si="209"/>
        <v/>
      </c>
      <c r="EH56" s="599">
        <f t="shared" si="210"/>
        <v>0</v>
      </c>
      <c r="EI56" s="599">
        <f t="shared" si="211"/>
        <v>0</v>
      </c>
      <c r="EJ56" s="599">
        <f t="shared" si="212"/>
        <v>0</v>
      </c>
      <c r="EK56" s="599">
        <f t="shared" si="213"/>
        <v>0</v>
      </c>
      <c r="EL56" s="599">
        <f t="shared" si="214"/>
        <v>0</v>
      </c>
      <c r="EM56" s="599" t="str">
        <f t="shared" si="215"/>
        <v/>
      </c>
      <c r="EN56" s="599" t="str">
        <f t="shared" si="239"/>
        <v/>
      </c>
      <c r="EO56" s="606" t="str">
        <f>IF(details!CF56="","",details!CF56)</f>
        <v/>
      </c>
      <c r="EP56" s="607" t="str">
        <f>IF(details!CG56="","",details!CG56)</f>
        <v/>
      </c>
      <c r="EQ56" s="606" t="str">
        <f>IF(details!CJ56="","",details!CJ56)</f>
        <v/>
      </c>
      <c r="ER56" s="607" t="str">
        <f>IF(details!CK56="","",details!CK56)</f>
        <v/>
      </c>
      <c r="ES56" s="606" t="str">
        <f>IF(details!CN56="","",details!CN56)</f>
        <v/>
      </c>
      <c r="ET56" s="607" t="str">
        <f>IF(details!CO56="","",details!CO56)</f>
        <v/>
      </c>
      <c r="EU56" s="606" t="str">
        <f>IF(details!CR56="","",details!CR56)</f>
        <v/>
      </c>
      <c r="EV56" s="607" t="str">
        <f>IF(details!CS56="","",details!CS56)</f>
        <v/>
      </c>
      <c r="EW56" s="606" t="str">
        <f>IF(details!CV56="","",details!CV56)</f>
        <v/>
      </c>
      <c r="EX56" s="607" t="str">
        <f>IF(details!CW56="","",details!CW56)</f>
        <v/>
      </c>
      <c r="EY56" s="611" t="str">
        <f t="shared" si="216"/>
        <v/>
      </c>
      <c r="EZ56" s="596" t="str">
        <f t="shared" si="217"/>
        <v/>
      </c>
      <c r="FA56" s="596" t="str">
        <f t="shared" si="218"/>
        <v/>
      </c>
      <c r="FB56" s="612" t="str">
        <f t="shared" si="240"/>
        <v/>
      </c>
      <c r="FC56" s="596" t="str">
        <f t="shared" si="219"/>
        <v/>
      </c>
      <c r="FD56" s="613" t="str">
        <f t="shared" si="220"/>
        <v/>
      </c>
      <c r="FE56" s="612" t="str">
        <f t="shared" si="241"/>
        <v/>
      </c>
      <c r="FF56" s="614" t="str">
        <f t="shared" si="221"/>
        <v/>
      </c>
      <c r="FG56" s="596" t="str">
        <f t="shared" si="242"/>
        <v/>
      </c>
      <c r="FH56" s="596" t="str">
        <f t="shared" si="243"/>
        <v/>
      </c>
      <c r="FI56" s="596" t="str">
        <f t="shared" si="244"/>
        <v/>
      </c>
      <c r="FJ56" s="596" t="str">
        <f t="shared" si="245"/>
        <v/>
      </c>
      <c r="FK56" s="596" t="str">
        <f t="shared" si="222"/>
        <v/>
      </c>
      <c r="FL56" s="615" t="str">
        <f t="shared" si="246"/>
        <v/>
      </c>
      <c r="FM56" s="614" t="str">
        <f t="shared" si="223"/>
        <v/>
      </c>
      <c r="FN56" s="596" t="str">
        <f t="shared" si="247"/>
        <v/>
      </c>
      <c r="FO56" s="596" t="str">
        <f t="shared" si="248"/>
        <v/>
      </c>
      <c r="FP56" s="596" t="str">
        <f t="shared" si="249"/>
        <v/>
      </c>
      <c r="FQ56" s="596" t="str">
        <f t="shared" si="250"/>
        <v/>
      </c>
      <c r="FR56" s="596" t="str">
        <f t="shared" si="224"/>
        <v/>
      </c>
      <c r="FS56" s="615" t="str">
        <f t="shared" si="251"/>
        <v/>
      </c>
      <c r="FT56" s="614" t="str">
        <f t="shared" si="225"/>
        <v/>
      </c>
      <c r="FU56" s="596" t="str">
        <f t="shared" si="252"/>
        <v/>
      </c>
      <c r="FV56" s="596" t="str">
        <f t="shared" si="253"/>
        <v/>
      </c>
      <c r="FW56" s="596" t="str">
        <f t="shared" si="254"/>
        <v/>
      </c>
      <c r="FX56" s="596" t="str">
        <f t="shared" si="255"/>
        <v/>
      </c>
      <c r="FY56" s="596" t="str">
        <f t="shared" si="226"/>
        <v/>
      </c>
      <c r="FZ56" s="615" t="str">
        <f t="shared" si="256"/>
        <v/>
      </c>
      <c r="GA56" s="596" t="str">
        <f t="shared" si="227"/>
        <v/>
      </c>
      <c r="GB56" s="596" t="str">
        <f t="shared" si="228"/>
        <v/>
      </c>
      <c r="GC56" s="177" t="str">
        <f t="shared" si="229"/>
        <v xml:space="preserve">    </v>
      </c>
      <c r="GD56" s="177" t="str">
        <f t="shared" si="230"/>
        <v xml:space="preserve">    </v>
      </c>
      <c r="GE56" s="177" t="str">
        <f t="shared" si="231"/>
        <v xml:space="preserve">    </v>
      </c>
      <c r="GF56" s="177" t="str">
        <f t="shared" si="232"/>
        <v xml:space="preserve">        </v>
      </c>
      <c r="GG56" s="177" t="str">
        <f t="shared" si="257"/>
        <v xml:space="preserve">    </v>
      </c>
      <c r="GH56" s="177" t="str">
        <f t="shared" si="258"/>
        <v/>
      </c>
      <c r="GI56" s="39" t="str">
        <f t="shared" si="259"/>
        <v/>
      </c>
      <c r="GJ56" s="41" t="str">
        <f t="shared" si="260"/>
        <v/>
      </c>
      <c r="GK56" s="188" t="str">
        <f t="shared" si="261"/>
        <v/>
      </c>
      <c r="GL56" s="165" t="str">
        <f t="shared" si="262"/>
        <v/>
      </c>
      <c r="GM56" s="434" t="str">
        <f t="shared" si="234"/>
        <v/>
      </c>
      <c r="GN56" s="177" t="str">
        <f>IF(OR(GH56="iwjd",GH56="iqu% ijh{kk"),'result subject-wise'!AR56,GH56)</f>
        <v/>
      </c>
      <c r="GO56" s="346" t="str">
        <f t="shared" si="263"/>
        <v/>
      </c>
      <c r="GP56" s="172" t="str">
        <f t="shared" si="264"/>
        <v/>
      </c>
      <c r="GQ56" s="620" t="str">
        <f t="shared" si="235"/>
        <v/>
      </c>
      <c r="GR56" s="189"/>
      <c r="GS56" s="344"/>
      <c r="GT56" s="351" t="str">
        <f>'full report'!V1313</f>
        <v/>
      </c>
      <c r="GU56" s="164"/>
      <c r="HK56" s="88"/>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row>
    <row r="57" spans="1:16378" s="5" customFormat="1" ht="13" customHeight="1">
      <c r="A57" s="595">
        <f>IF(details!A57="","",details!A57)</f>
        <v>50</v>
      </c>
      <c r="B57" s="596" t="str">
        <f>IF(details!B57="","",details!B57)</f>
        <v/>
      </c>
      <c r="C57" s="596" t="str">
        <f>IF(details!C57="","",details!C57)</f>
        <v/>
      </c>
      <c r="D57" s="597" t="str">
        <f>IF(details!D57="","",details!D57)</f>
        <v/>
      </c>
      <c r="E57" s="596" t="str">
        <f>IF(details!E57="","",details!E57)</f>
        <v/>
      </c>
      <c r="F57" s="598" t="str">
        <f>IF(details!F57="","",details!F57)</f>
        <v/>
      </c>
      <c r="G57" s="302" t="str">
        <f>IF(details!G57="","",details!G57)</f>
        <v/>
      </c>
      <c r="H57" s="302" t="str">
        <f>IF(details!H57="","",details!H57)</f>
        <v/>
      </c>
      <c r="I57" s="302" t="str">
        <f>IF(details!I57="","",details!I57)</f>
        <v/>
      </c>
      <c r="J57" s="596" t="str">
        <f>IF(details!J57="","",details!J57)</f>
        <v/>
      </c>
      <c r="K57" s="596" t="str">
        <f>IF(details!K57="","",details!K57)</f>
        <v/>
      </c>
      <c r="L57" s="596" t="str">
        <f>IF(details!L57="","",details!L57)</f>
        <v/>
      </c>
      <c r="M57" s="601" t="str">
        <f t="shared" si="127"/>
        <v/>
      </c>
      <c r="N57" s="596" t="str">
        <f>IF(details!M57="","",details!M57)</f>
        <v/>
      </c>
      <c r="O57" s="601" t="str">
        <f t="shared" si="128"/>
        <v/>
      </c>
      <c r="P57" s="596" t="str">
        <f>IF(details!N57="","",details!N57)</f>
        <v/>
      </c>
      <c r="Q57" s="603" t="str">
        <f t="shared" si="129"/>
        <v/>
      </c>
      <c r="R57" s="599">
        <f t="shared" si="130"/>
        <v>0</v>
      </c>
      <c r="S57" s="599">
        <f t="shared" si="131"/>
        <v>0</v>
      </c>
      <c r="T57" s="600" t="str">
        <f t="shared" si="132"/>
        <v/>
      </c>
      <c r="U57" s="599" t="str">
        <f t="shared" si="133"/>
        <v/>
      </c>
      <c r="V57" s="599" t="str">
        <f t="shared" si="134"/>
        <v/>
      </c>
      <c r="W57" s="599" t="str">
        <f t="shared" si="135"/>
        <v/>
      </c>
      <c r="X57" s="596" t="str">
        <f>IF(details!O57="","",details!O57)</f>
        <v/>
      </c>
      <c r="Y57" s="596" t="str">
        <f>IF(details!P57="","",details!P57)</f>
        <v/>
      </c>
      <c r="Z57" s="596" t="str">
        <f>IF(details!Q57="","",details!Q57)</f>
        <v/>
      </c>
      <c r="AA57" s="601" t="str">
        <f t="shared" si="136"/>
        <v/>
      </c>
      <c r="AB57" s="596" t="str">
        <f>IF(details!R57="","",details!R57)</f>
        <v/>
      </c>
      <c r="AC57" s="601" t="str">
        <f t="shared" si="137"/>
        <v/>
      </c>
      <c r="AD57" s="596" t="str">
        <f>IF(details!S57="","",details!S57)</f>
        <v/>
      </c>
      <c r="AE57" s="603" t="str">
        <f t="shared" si="138"/>
        <v/>
      </c>
      <c r="AF57" s="599">
        <f t="shared" si="139"/>
        <v>0</v>
      </c>
      <c r="AG57" s="599">
        <f t="shared" si="140"/>
        <v>0</v>
      </c>
      <c r="AH57" s="600" t="str">
        <f t="shared" si="141"/>
        <v/>
      </c>
      <c r="AI57" s="599" t="str">
        <f t="shared" si="142"/>
        <v/>
      </c>
      <c r="AJ57" s="599" t="str">
        <f t="shared" si="143"/>
        <v/>
      </c>
      <c r="AK57" s="599" t="str">
        <f t="shared" si="50"/>
        <v/>
      </c>
      <c r="AL57" s="596" t="str">
        <f>IF(details!T57="","",details!T57)</f>
        <v/>
      </c>
      <c r="AM57" s="596" t="str">
        <f>IF(details!U57="","",details!U57)</f>
        <v/>
      </c>
      <c r="AN57" s="596" t="str">
        <f>IF(details!V57="","",details!V57)</f>
        <v/>
      </c>
      <c r="AO57" s="596" t="str">
        <f>IF(details!W57="","",details!W57)</f>
        <v/>
      </c>
      <c r="AP57" s="601" t="str">
        <f t="shared" si="144"/>
        <v/>
      </c>
      <c r="AQ57" s="596" t="str">
        <f>IF(details!X57="","",details!X57)</f>
        <v/>
      </c>
      <c r="AR57" s="596" t="str">
        <f>IF(details!Y57="","",details!Y57)</f>
        <v/>
      </c>
      <c r="AS57" s="601" t="str">
        <f t="shared" si="145"/>
        <v/>
      </c>
      <c r="AT57" s="601" t="str">
        <f t="shared" si="146"/>
        <v/>
      </c>
      <c r="AU57" s="601" t="str">
        <f t="shared" si="147"/>
        <v/>
      </c>
      <c r="AV57" s="596" t="str">
        <f>IF(details!Z57="","",details!Z57)</f>
        <v/>
      </c>
      <c r="AW57" s="596" t="str">
        <f>IF(details!AA57="","",details!AA57)</f>
        <v/>
      </c>
      <c r="AX57" s="601" t="str">
        <f t="shared" si="148"/>
        <v/>
      </c>
      <c r="AY57" s="601" t="str">
        <f t="shared" si="149"/>
        <v/>
      </c>
      <c r="AZ57" s="601" t="str">
        <f t="shared" si="150"/>
        <v/>
      </c>
      <c r="BA57" s="597" t="str">
        <f t="shared" si="151"/>
        <v/>
      </c>
      <c r="BB57" s="599">
        <f t="shared" si="152"/>
        <v>0</v>
      </c>
      <c r="BC57" s="600">
        <f t="shared" si="153"/>
        <v>0</v>
      </c>
      <c r="BD57" s="600" t="str">
        <f t="shared" si="154"/>
        <v/>
      </c>
      <c r="BE57" s="600" t="str">
        <f t="shared" si="155"/>
        <v/>
      </c>
      <c r="BF57" s="600" t="str">
        <f t="shared" si="156"/>
        <v/>
      </c>
      <c r="BG57" s="599" t="str">
        <f t="shared" si="157"/>
        <v/>
      </c>
      <c r="BH57" s="600" t="str">
        <f t="shared" si="158"/>
        <v/>
      </c>
      <c r="BI57" s="599" t="str">
        <f t="shared" si="159"/>
        <v/>
      </c>
      <c r="BJ57" s="596" t="str">
        <f>IF(details!AB57="","",details!AB57)</f>
        <v/>
      </c>
      <c r="BK57" s="596" t="str">
        <f>IF(details!AC57="","",details!AC57)</f>
        <v/>
      </c>
      <c r="BL57" s="596" t="str">
        <f>IF(details!AD57="","",details!AD57)</f>
        <v/>
      </c>
      <c r="BM57" s="596" t="str">
        <f>IF(details!AE57="","",details!AE57)</f>
        <v/>
      </c>
      <c r="BN57" s="601" t="str">
        <f t="shared" si="160"/>
        <v/>
      </c>
      <c r="BO57" s="596" t="str">
        <f>IF(details!AF57="","",details!AF57)</f>
        <v/>
      </c>
      <c r="BP57" s="596" t="str">
        <f>IF(details!AG57="","",details!AG57)</f>
        <v/>
      </c>
      <c r="BQ57" s="601" t="str">
        <f t="shared" si="161"/>
        <v/>
      </c>
      <c r="BR57" s="601" t="str">
        <f t="shared" si="162"/>
        <v/>
      </c>
      <c r="BS57" s="601" t="str">
        <f t="shared" si="163"/>
        <v/>
      </c>
      <c r="BT57" s="596" t="str">
        <f>IF(details!AH57="","",details!AH57)</f>
        <v/>
      </c>
      <c r="BU57" s="596" t="str">
        <f>IF(details!AI57="","",details!AI57)</f>
        <v/>
      </c>
      <c r="BV57" s="601" t="str">
        <f t="shared" si="164"/>
        <v/>
      </c>
      <c r="BW57" s="601" t="str">
        <f t="shared" si="165"/>
        <v/>
      </c>
      <c r="BX57" s="601" t="str">
        <f t="shared" si="166"/>
        <v/>
      </c>
      <c r="BY57" s="597" t="str">
        <f t="shared" si="167"/>
        <v/>
      </c>
      <c r="BZ57" s="599">
        <f t="shared" si="168"/>
        <v>0</v>
      </c>
      <c r="CA57" s="600">
        <f t="shared" si="169"/>
        <v>0</v>
      </c>
      <c r="CB57" s="600" t="str">
        <f t="shared" si="170"/>
        <v/>
      </c>
      <c r="CC57" s="600" t="str">
        <f t="shared" si="171"/>
        <v/>
      </c>
      <c r="CD57" s="600" t="str">
        <f t="shared" si="172"/>
        <v/>
      </c>
      <c r="CE57" s="599" t="str">
        <f t="shared" si="173"/>
        <v/>
      </c>
      <c r="CF57" s="600" t="str">
        <f t="shared" si="174"/>
        <v/>
      </c>
      <c r="CG57" s="599" t="str">
        <f t="shared" si="175"/>
        <v/>
      </c>
      <c r="CH57" s="596" t="str">
        <f>IF(details!AJ57="","",details!AJ57)</f>
        <v/>
      </c>
      <c r="CI57" s="596" t="str">
        <f>IF(details!AK57="","",details!AK57)</f>
        <v/>
      </c>
      <c r="CJ57" s="596" t="str">
        <f>IF(details!AL57="","",details!AL57)</f>
        <v/>
      </c>
      <c r="CK57" s="596" t="str">
        <f>IF(details!AM57="","",details!AM57)</f>
        <v/>
      </c>
      <c r="CL57" s="601" t="str">
        <f t="shared" si="176"/>
        <v/>
      </c>
      <c r="CM57" s="596" t="str">
        <f>IF(details!AN57="","",details!AN57)</f>
        <v/>
      </c>
      <c r="CN57" s="596" t="str">
        <f>IF(details!AO57="","",details!AO57)</f>
        <v/>
      </c>
      <c r="CO57" s="601" t="str">
        <f t="shared" si="177"/>
        <v/>
      </c>
      <c r="CP57" s="601" t="str">
        <f t="shared" si="178"/>
        <v/>
      </c>
      <c r="CQ57" s="601" t="str">
        <f t="shared" si="179"/>
        <v/>
      </c>
      <c r="CR57" s="596" t="str">
        <f>IF(details!AP57="","",details!AP57)</f>
        <v/>
      </c>
      <c r="CS57" s="596" t="str">
        <f>IF(details!AQ57="","",details!AQ57)</f>
        <v/>
      </c>
      <c r="CT57" s="601" t="str">
        <f t="shared" si="180"/>
        <v/>
      </c>
      <c r="CU57" s="601" t="str">
        <f t="shared" si="181"/>
        <v/>
      </c>
      <c r="CV57" s="601" t="str">
        <f t="shared" si="182"/>
        <v/>
      </c>
      <c r="CW57" s="597" t="str">
        <f t="shared" si="183"/>
        <v/>
      </c>
      <c r="CX57" s="599">
        <f t="shared" si="184"/>
        <v>0</v>
      </c>
      <c r="CY57" s="600">
        <f t="shared" si="185"/>
        <v>0</v>
      </c>
      <c r="CZ57" s="600" t="str">
        <f t="shared" si="186"/>
        <v/>
      </c>
      <c r="DA57" s="600" t="str">
        <f t="shared" si="187"/>
        <v/>
      </c>
      <c r="DB57" s="600" t="str">
        <f t="shared" si="188"/>
        <v/>
      </c>
      <c r="DC57" s="599" t="str">
        <f t="shared" si="189"/>
        <v/>
      </c>
      <c r="DD57" s="600" t="str">
        <f t="shared" si="190"/>
        <v/>
      </c>
      <c r="DE57" s="599" t="str">
        <f t="shared" si="191"/>
        <v/>
      </c>
      <c r="DF57" s="600">
        <f t="shared" si="192"/>
        <v>0</v>
      </c>
      <c r="DG57" s="596" t="str">
        <f>IF(details!AR57="","",details!AR57)</f>
        <v/>
      </c>
      <c r="DH57" s="596" t="str">
        <f>IF(details!AS57="","",details!AS57)</f>
        <v/>
      </c>
      <c r="DI57" s="596" t="str">
        <f>IF(details!AT57="","",details!AT57)</f>
        <v/>
      </c>
      <c r="DJ57" s="601" t="str">
        <f t="shared" si="193"/>
        <v/>
      </c>
      <c r="DK57" s="596" t="str">
        <f>IF(details!AU57="","",details!AU57)</f>
        <v/>
      </c>
      <c r="DL57" s="601" t="str">
        <f t="shared" si="194"/>
        <v/>
      </c>
      <c r="DM57" s="596" t="str">
        <f>IF(details!AV57="","",details!AV57)</f>
        <v/>
      </c>
      <c r="DN57" s="603" t="str">
        <f t="shared" si="195"/>
        <v/>
      </c>
      <c r="DO57" s="599">
        <f t="shared" si="196"/>
        <v>0</v>
      </c>
      <c r="DP57" s="599">
        <f t="shared" si="197"/>
        <v>0</v>
      </c>
      <c r="DQ57" s="600" t="str">
        <f t="shared" si="198"/>
        <v/>
      </c>
      <c r="DR57" s="599" t="str">
        <f t="shared" si="199"/>
        <v/>
      </c>
      <c r="DS57" s="599" t="str">
        <f t="shared" si="237"/>
        <v/>
      </c>
      <c r="DT57" s="596" t="str">
        <f>IF(details!AW57="","",details!AW57)</f>
        <v/>
      </c>
      <c r="DU57" s="596" t="str">
        <f>IF(details!AX57="","",details!AX57)</f>
        <v/>
      </c>
      <c r="DV57" s="596" t="str">
        <f>IF(details!AY57="","",details!AY57)</f>
        <v/>
      </c>
      <c r="DW57" s="603" t="str">
        <f t="shared" si="200"/>
        <v/>
      </c>
      <c r="DX57" s="599">
        <f t="shared" si="201"/>
        <v>0</v>
      </c>
      <c r="DY57" s="599">
        <f t="shared" si="202"/>
        <v>0</v>
      </c>
      <c r="DZ57" s="600" t="str">
        <f t="shared" si="203"/>
        <v/>
      </c>
      <c r="EA57" s="599" t="str">
        <f t="shared" si="204"/>
        <v/>
      </c>
      <c r="EB57" s="599" t="str">
        <f t="shared" si="238"/>
        <v/>
      </c>
      <c r="EC57" s="599" t="str">
        <f t="shared" si="205"/>
        <v/>
      </c>
      <c r="ED57" s="599" t="str">
        <f t="shared" si="206"/>
        <v/>
      </c>
      <c r="EE57" s="599" t="str">
        <f t="shared" si="207"/>
        <v/>
      </c>
      <c r="EF57" s="599" t="str">
        <f t="shared" si="208"/>
        <v/>
      </c>
      <c r="EG57" s="599" t="str">
        <f t="shared" si="209"/>
        <v/>
      </c>
      <c r="EH57" s="599">
        <f t="shared" si="210"/>
        <v>0</v>
      </c>
      <c r="EI57" s="599">
        <f t="shared" si="211"/>
        <v>0</v>
      </c>
      <c r="EJ57" s="599">
        <f t="shared" si="212"/>
        <v>0</v>
      </c>
      <c r="EK57" s="599">
        <f t="shared" si="213"/>
        <v>0</v>
      </c>
      <c r="EL57" s="599">
        <f t="shared" si="214"/>
        <v>0</v>
      </c>
      <c r="EM57" s="599" t="str">
        <f t="shared" si="215"/>
        <v/>
      </c>
      <c r="EN57" s="599" t="str">
        <f t="shared" si="239"/>
        <v/>
      </c>
      <c r="EO57" s="606" t="str">
        <f>IF(details!CF57="","",details!CF57)</f>
        <v/>
      </c>
      <c r="EP57" s="607" t="str">
        <f>IF(details!CG57="","",details!CG57)</f>
        <v/>
      </c>
      <c r="EQ57" s="606" t="str">
        <f>IF(details!CJ57="","",details!CJ57)</f>
        <v/>
      </c>
      <c r="ER57" s="607" t="str">
        <f>IF(details!CK57="","",details!CK57)</f>
        <v/>
      </c>
      <c r="ES57" s="606" t="str">
        <f>IF(details!CN57="","",details!CN57)</f>
        <v/>
      </c>
      <c r="ET57" s="607" t="str">
        <f>IF(details!CO57="","",details!CO57)</f>
        <v/>
      </c>
      <c r="EU57" s="606" t="str">
        <f>IF(details!CR57="","",details!CR57)</f>
        <v/>
      </c>
      <c r="EV57" s="607" t="str">
        <f>IF(details!CS57="","",details!CS57)</f>
        <v/>
      </c>
      <c r="EW57" s="606" t="str">
        <f>IF(details!CV57="","",details!CV57)</f>
        <v/>
      </c>
      <c r="EX57" s="607" t="str">
        <f>IF(details!CW57="","",details!CW57)</f>
        <v/>
      </c>
      <c r="EY57" s="611" t="str">
        <f t="shared" si="216"/>
        <v/>
      </c>
      <c r="EZ57" s="596" t="str">
        <f t="shared" si="217"/>
        <v/>
      </c>
      <c r="FA57" s="596" t="str">
        <f t="shared" si="218"/>
        <v/>
      </c>
      <c r="FB57" s="612" t="str">
        <f t="shared" si="240"/>
        <v/>
      </c>
      <c r="FC57" s="596" t="str">
        <f t="shared" si="219"/>
        <v/>
      </c>
      <c r="FD57" s="613" t="str">
        <f t="shared" si="220"/>
        <v/>
      </c>
      <c r="FE57" s="612" t="str">
        <f t="shared" si="241"/>
        <v/>
      </c>
      <c r="FF57" s="614" t="str">
        <f t="shared" si="221"/>
        <v/>
      </c>
      <c r="FG57" s="596" t="str">
        <f t="shared" si="242"/>
        <v/>
      </c>
      <c r="FH57" s="596" t="str">
        <f t="shared" si="243"/>
        <v/>
      </c>
      <c r="FI57" s="596" t="str">
        <f t="shared" si="244"/>
        <v/>
      </c>
      <c r="FJ57" s="596" t="str">
        <f t="shared" si="245"/>
        <v/>
      </c>
      <c r="FK57" s="596" t="str">
        <f t="shared" si="222"/>
        <v/>
      </c>
      <c r="FL57" s="615" t="str">
        <f t="shared" si="246"/>
        <v/>
      </c>
      <c r="FM57" s="614" t="str">
        <f t="shared" si="223"/>
        <v/>
      </c>
      <c r="FN57" s="596" t="str">
        <f t="shared" si="247"/>
        <v/>
      </c>
      <c r="FO57" s="596" t="str">
        <f t="shared" si="248"/>
        <v/>
      </c>
      <c r="FP57" s="596" t="str">
        <f t="shared" si="249"/>
        <v/>
      </c>
      <c r="FQ57" s="596" t="str">
        <f t="shared" si="250"/>
        <v/>
      </c>
      <c r="FR57" s="596" t="str">
        <f t="shared" si="224"/>
        <v/>
      </c>
      <c r="FS57" s="615" t="str">
        <f t="shared" si="251"/>
        <v/>
      </c>
      <c r="FT57" s="614" t="str">
        <f t="shared" si="225"/>
        <v/>
      </c>
      <c r="FU57" s="596" t="str">
        <f t="shared" si="252"/>
        <v/>
      </c>
      <c r="FV57" s="596" t="str">
        <f t="shared" si="253"/>
        <v/>
      </c>
      <c r="FW57" s="596" t="str">
        <f t="shared" si="254"/>
        <v/>
      </c>
      <c r="FX57" s="596" t="str">
        <f t="shared" si="255"/>
        <v/>
      </c>
      <c r="FY57" s="596" t="str">
        <f t="shared" si="226"/>
        <v/>
      </c>
      <c r="FZ57" s="615" t="str">
        <f t="shared" si="256"/>
        <v/>
      </c>
      <c r="GA57" s="596" t="str">
        <f t="shared" si="227"/>
        <v/>
      </c>
      <c r="GB57" s="596" t="str">
        <f t="shared" si="228"/>
        <v/>
      </c>
      <c r="GC57" s="177" t="str">
        <f t="shared" si="229"/>
        <v xml:space="preserve">    </v>
      </c>
      <c r="GD57" s="177" t="str">
        <f t="shared" si="230"/>
        <v xml:space="preserve">    </v>
      </c>
      <c r="GE57" s="177" t="str">
        <f t="shared" si="231"/>
        <v xml:space="preserve">    </v>
      </c>
      <c r="GF57" s="177" t="str">
        <f t="shared" si="232"/>
        <v xml:space="preserve">        </v>
      </c>
      <c r="GG57" s="177" t="str">
        <f t="shared" si="257"/>
        <v xml:space="preserve">    </v>
      </c>
      <c r="GH57" s="177" t="str">
        <f t="shared" si="258"/>
        <v/>
      </c>
      <c r="GI57" s="39" t="str">
        <f t="shared" si="259"/>
        <v/>
      </c>
      <c r="GJ57" s="41" t="str">
        <f t="shared" si="260"/>
        <v/>
      </c>
      <c r="GK57" s="188" t="str">
        <f t="shared" si="261"/>
        <v/>
      </c>
      <c r="GL57" s="165" t="str">
        <f t="shared" si="262"/>
        <v/>
      </c>
      <c r="GM57" s="434" t="str">
        <f t="shared" si="234"/>
        <v/>
      </c>
      <c r="GN57" s="177" t="str">
        <f>IF(OR(GH57="iwjd",GH57="iqu% ijh{kk"),'result subject-wise'!AR57,GH57)</f>
        <v/>
      </c>
      <c r="GO57" s="346" t="str">
        <f t="shared" si="263"/>
        <v/>
      </c>
      <c r="GP57" s="172" t="str">
        <f t="shared" si="264"/>
        <v/>
      </c>
      <c r="GQ57" s="620" t="str">
        <f t="shared" si="235"/>
        <v/>
      </c>
      <c r="GR57" s="189"/>
      <c r="GS57" s="344"/>
      <c r="GT57" s="351" t="str">
        <f>'full report'!V1340</f>
        <v/>
      </c>
      <c r="GU57" s="164"/>
      <c r="GW57" s="377"/>
      <c r="GX57" s="378"/>
      <c r="GY57" s="378"/>
      <c r="GZ57" s="378"/>
      <c r="HA57" s="378"/>
      <c r="HB57" s="378"/>
      <c r="HC57" s="378"/>
      <c r="HD57" s="378"/>
      <c r="HE57" s="378"/>
      <c r="HF57" s="378"/>
      <c r="HG57" s="378"/>
      <c r="HH57" s="378"/>
      <c r="HI57" s="378"/>
      <c r="HJ57" s="379"/>
      <c r="HK57" s="88"/>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row>
    <row r="58" spans="1:16378" s="5" customFormat="1" ht="13" customHeight="1">
      <c r="A58" s="595">
        <f>IF(details!A58="","",details!A58)</f>
        <v>51</v>
      </c>
      <c r="B58" s="596" t="str">
        <f>IF(details!B58="","",details!B58)</f>
        <v/>
      </c>
      <c r="C58" s="596" t="str">
        <f>IF(details!C58="","",details!C58)</f>
        <v/>
      </c>
      <c r="D58" s="597" t="str">
        <f>IF(details!D58="","",details!D58)</f>
        <v/>
      </c>
      <c r="E58" s="596" t="str">
        <f>IF(details!E58="","",details!E58)</f>
        <v/>
      </c>
      <c r="F58" s="598" t="str">
        <f>IF(details!F58="","",details!F58)</f>
        <v/>
      </c>
      <c r="G58" s="302" t="str">
        <f>IF(details!G58="","",details!G58)</f>
        <v/>
      </c>
      <c r="H58" s="302" t="str">
        <f>IF(details!H58="","",details!H58)</f>
        <v/>
      </c>
      <c r="I58" s="302" t="str">
        <f>IF(details!I58="","",details!I58)</f>
        <v/>
      </c>
      <c r="J58" s="596" t="str">
        <f>IF(details!J58="","",details!J58)</f>
        <v/>
      </c>
      <c r="K58" s="596" t="str">
        <f>IF(details!K58="","",details!K58)</f>
        <v/>
      </c>
      <c r="L58" s="596" t="str">
        <f>IF(details!L58="","",details!L58)</f>
        <v/>
      </c>
      <c r="M58" s="601" t="str">
        <f t="shared" si="127"/>
        <v/>
      </c>
      <c r="N58" s="596" t="str">
        <f>IF(details!M58="","",details!M58)</f>
        <v/>
      </c>
      <c r="O58" s="601" t="str">
        <f t="shared" si="128"/>
        <v/>
      </c>
      <c r="P58" s="596" t="str">
        <f>IF(details!N58="","",details!N58)</f>
        <v/>
      </c>
      <c r="Q58" s="603" t="str">
        <f t="shared" si="129"/>
        <v/>
      </c>
      <c r="R58" s="599">
        <f t="shared" si="130"/>
        <v>0</v>
      </c>
      <c r="S58" s="599">
        <f t="shared" si="131"/>
        <v>0</v>
      </c>
      <c r="T58" s="600" t="str">
        <f t="shared" si="132"/>
        <v/>
      </c>
      <c r="U58" s="599" t="str">
        <f t="shared" si="133"/>
        <v/>
      </c>
      <c r="V58" s="599" t="str">
        <f t="shared" si="134"/>
        <v/>
      </c>
      <c r="W58" s="599" t="str">
        <f t="shared" si="135"/>
        <v/>
      </c>
      <c r="X58" s="596" t="str">
        <f>IF(details!O58="","",details!O58)</f>
        <v/>
      </c>
      <c r="Y58" s="596" t="str">
        <f>IF(details!P58="","",details!P58)</f>
        <v/>
      </c>
      <c r="Z58" s="596" t="str">
        <f>IF(details!Q58="","",details!Q58)</f>
        <v/>
      </c>
      <c r="AA58" s="601" t="str">
        <f t="shared" si="136"/>
        <v/>
      </c>
      <c r="AB58" s="596" t="str">
        <f>IF(details!R58="","",details!R58)</f>
        <v/>
      </c>
      <c r="AC58" s="601" t="str">
        <f t="shared" si="137"/>
        <v/>
      </c>
      <c r="AD58" s="596" t="str">
        <f>IF(details!S58="","",details!S58)</f>
        <v/>
      </c>
      <c r="AE58" s="603" t="str">
        <f t="shared" si="138"/>
        <v/>
      </c>
      <c r="AF58" s="599">
        <f t="shared" si="139"/>
        <v>0</v>
      </c>
      <c r="AG58" s="599">
        <f t="shared" si="140"/>
        <v>0</v>
      </c>
      <c r="AH58" s="600" t="str">
        <f t="shared" si="141"/>
        <v/>
      </c>
      <c r="AI58" s="599" t="str">
        <f t="shared" si="142"/>
        <v/>
      </c>
      <c r="AJ58" s="599" t="str">
        <f t="shared" si="143"/>
        <v/>
      </c>
      <c r="AK58" s="599" t="str">
        <f t="shared" si="50"/>
        <v/>
      </c>
      <c r="AL58" s="596" t="str">
        <f>IF(details!T58="","",details!T58)</f>
        <v/>
      </c>
      <c r="AM58" s="596" t="str">
        <f>IF(details!U58="","",details!U58)</f>
        <v/>
      </c>
      <c r="AN58" s="596" t="str">
        <f>IF(details!V58="","",details!V58)</f>
        <v/>
      </c>
      <c r="AO58" s="596" t="str">
        <f>IF(details!W58="","",details!W58)</f>
        <v/>
      </c>
      <c r="AP58" s="601" t="str">
        <f t="shared" si="144"/>
        <v/>
      </c>
      <c r="AQ58" s="596" t="str">
        <f>IF(details!X58="","",details!X58)</f>
        <v/>
      </c>
      <c r="AR58" s="596" t="str">
        <f>IF(details!Y58="","",details!Y58)</f>
        <v/>
      </c>
      <c r="AS58" s="601" t="str">
        <f t="shared" si="145"/>
        <v/>
      </c>
      <c r="AT58" s="601" t="str">
        <f t="shared" si="146"/>
        <v/>
      </c>
      <c r="AU58" s="601" t="str">
        <f t="shared" si="147"/>
        <v/>
      </c>
      <c r="AV58" s="596" t="str">
        <f>IF(details!Z58="","",details!Z58)</f>
        <v/>
      </c>
      <c r="AW58" s="596" t="str">
        <f>IF(details!AA58="","",details!AA58)</f>
        <v/>
      </c>
      <c r="AX58" s="601" t="str">
        <f t="shared" si="148"/>
        <v/>
      </c>
      <c r="AY58" s="601" t="str">
        <f t="shared" si="149"/>
        <v/>
      </c>
      <c r="AZ58" s="601" t="str">
        <f t="shared" si="150"/>
        <v/>
      </c>
      <c r="BA58" s="597" t="str">
        <f t="shared" si="151"/>
        <v/>
      </c>
      <c r="BB58" s="599">
        <f t="shared" si="152"/>
        <v>0</v>
      </c>
      <c r="BC58" s="600">
        <f t="shared" si="153"/>
        <v>0</v>
      </c>
      <c r="BD58" s="600" t="str">
        <f t="shared" si="154"/>
        <v/>
      </c>
      <c r="BE58" s="600" t="str">
        <f t="shared" si="155"/>
        <v/>
      </c>
      <c r="BF58" s="600" t="str">
        <f t="shared" si="156"/>
        <v/>
      </c>
      <c r="BG58" s="599" t="str">
        <f t="shared" si="157"/>
        <v/>
      </c>
      <c r="BH58" s="600" t="str">
        <f t="shared" si="158"/>
        <v/>
      </c>
      <c r="BI58" s="599" t="str">
        <f t="shared" si="159"/>
        <v/>
      </c>
      <c r="BJ58" s="596" t="str">
        <f>IF(details!AB58="","",details!AB58)</f>
        <v/>
      </c>
      <c r="BK58" s="596" t="str">
        <f>IF(details!AC58="","",details!AC58)</f>
        <v/>
      </c>
      <c r="BL58" s="596" t="str">
        <f>IF(details!AD58="","",details!AD58)</f>
        <v/>
      </c>
      <c r="BM58" s="596" t="str">
        <f>IF(details!AE58="","",details!AE58)</f>
        <v/>
      </c>
      <c r="BN58" s="601" t="str">
        <f t="shared" si="160"/>
        <v/>
      </c>
      <c r="BO58" s="596" t="str">
        <f>IF(details!AF58="","",details!AF58)</f>
        <v/>
      </c>
      <c r="BP58" s="596" t="str">
        <f>IF(details!AG58="","",details!AG58)</f>
        <v/>
      </c>
      <c r="BQ58" s="601" t="str">
        <f t="shared" si="161"/>
        <v/>
      </c>
      <c r="BR58" s="601" t="str">
        <f t="shared" si="162"/>
        <v/>
      </c>
      <c r="BS58" s="601" t="str">
        <f t="shared" si="163"/>
        <v/>
      </c>
      <c r="BT58" s="596" t="str">
        <f>IF(details!AH58="","",details!AH58)</f>
        <v/>
      </c>
      <c r="BU58" s="596" t="str">
        <f>IF(details!AI58="","",details!AI58)</f>
        <v/>
      </c>
      <c r="BV58" s="601" t="str">
        <f t="shared" si="164"/>
        <v/>
      </c>
      <c r="BW58" s="601" t="str">
        <f t="shared" si="165"/>
        <v/>
      </c>
      <c r="BX58" s="601" t="str">
        <f t="shared" si="166"/>
        <v/>
      </c>
      <c r="BY58" s="597" t="str">
        <f t="shared" si="167"/>
        <v/>
      </c>
      <c r="BZ58" s="599">
        <f t="shared" si="168"/>
        <v>0</v>
      </c>
      <c r="CA58" s="600">
        <f t="shared" si="169"/>
        <v>0</v>
      </c>
      <c r="CB58" s="600" t="str">
        <f t="shared" si="170"/>
        <v/>
      </c>
      <c r="CC58" s="600" t="str">
        <f t="shared" si="171"/>
        <v/>
      </c>
      <c r="CD58" s="600" t="str">
        <f t="shared" si="172"/>
        <v/>
      </c>
      <c r="CE58" s="599" t="str">
        <f t="shared" si="173"/>
        <v/>
      </c>
      <c r="CF58" s="600" t="str">
        <f t="shared" si="174"/>
        <v/>
      </c>
      <c r="CG58" s="599" t="str">
        <f t="shared" si="175"/>
        <v/>
      </c>
      <c r="CH58" s="596" t="str">
        <f>IF(details!AJ58="","",details!AJ58)</f>
        <v/>
      </c>
      <c r="CI58" s="596" t="str">
        <f>IF(details!AK58="","",details!AK58)</f>
        <v/>
      </c>
      <c r="CJ58" s="596" t="str">
        <f>IF(details!AL58="","",details!AL58)</f>
        <v/>
      </c>
      <c r="CK58" s="596" t="str">
        <f>IF(details!AM58="","",details!AM58)</f>
        <v/>
      </c>
      <c r="CL58" s="601" t="str">
        <f t="shared" si="176"/>
        <v/>
      </c>
      <c r="CM58" s="596" t="str">
        <f>IF(details!AN58="","",details!AN58)</f>
        <v/>
      </c>
      <c r="CN58" s="596" t="str">
        <f>IF(details!AO58="","",details!AO58)</f>
        <v/>
      </c>
      <c r="CO58" s="601" t="str">
        <f t="shared" si="177"/>
        <v/>
      </c>
      <c r="CP58" s="601" t="str">
        <f t="shared" si="178"/>
        <v/>
      </c>
      <c r="CQ58" s="601" t="str">
        <f t="shared" si="179"/>
        <v/>
      </c>
      <c r="CR58" s="596" t="str">
        <f>IF(details!AP58="","",details!AP58)</f>
        <v/>
      </c>
      <c r="CS58" s="596" t="str">
        <f>IF(details!AQ58="","",details!AQ58)</f>
        <v/>
      </c>
      <c r="CT58" s="601" t="str">
        <f t="shared" si="180"/>
        <v/>
      </c>
      <c r="CU58" s="601" t="str">
        <f t="shared" si="181"/>
        <v/>
      </c>
      <c r="CV58" s="601" t="str">
        <f t="shared" si="182"/>
        <v/>
      </c>
      <c r="CW58" s="597" t="str">
        <f t="shared" si="183"/>
        <v/>
      </c>
      <c r="CX58" s="599">
        <f t="shared" si="184"/>
        <v>0</v>
      </c>
      <c r="CY58" s="600">
        <f t="shared" si="185"/>
        <v>0</v>
      </c>
      <c r="CZ58" s="600" t="str">
        <f t="shared" si="186"/>
        <v/>
      </c>
      <c r="DA58" s="600" t="str">
        <f t="shared" si="187"/>
        <v/>
      </c>
      <c r="DB58" s="600" t="str">
        <f t="shared" si="188"/>
        <v/>
      </c>
      <c r="DC58" s="599" t="str">
        <f t="shared" si="189"/>
        <v/>
      </c>
      <c r="DD58" s="600" t="str">
        <f t="shared" si="190"/>
        <v/>
      </c>
      <c r="DE58" s="599" t="str">
        <f t="shared" si="191"/>
        <v/>
      </c>
      <c r="DF58" s="600">
        <f t="shared" si="192"/>
        <v>0</v>
      </c>
      <c r="DG58" s="596" t="str">
        <f>IF(details!AR58="","",details!AR58)</f>
        <v/>
      </c>
      <c r="DH58" s="596" t="str">
        <f>IF(details!AS58="","",details!AS58)</f>
        <v/>
      </c>
      <c r="DI58" s="596" t="str">
        <f>IF(details!AT58="","",details!AT58)</f>
        <v/>
      </c>
      <c r="DJ58" s="601" t="str">
        <f t="shared" si="193"/>
        <v/>
      </c>
      <c r="DK58" s="596" t="str">
        <f>IF(details!AU58="","",details!AU58)</f>
        <v/>
      </c>
      <c r="DL58" s="601" t="str">
        <f t="shared" si="194"/>
        <v/>
      </c>
      <c r="DM58" s="596" t="str">
        <f>IF(details!AV58="","",details!AV58)</f>
        <v/>
      </c>
      <c r="DN58" s="603" t="str">
        <f t="shared" si="195"/>
        <v/>
      </c>
      <c r="DO58" s="599">
        <f t="shared" si="196"/>
        <v>0</v>
      </c>
      <c r="DP58" s="599">
        <f t="shared" si="197"/>
        <v>0</v>
      </c>
      <c r="DQ58" s="600" t="str">
        <f t="shared" si="198"/>
        <v/>
      </c>
      <c r="DR58" s="599" t="str">
        <f t="shared" si="199"/>
        <v/>
      </c>
      <c r="DS58" s="599" t="str">
        <f t="shared" si="237"/>
        <v/>
      </c>
      <c r="DT58" s="596" t="str">
        <f>IF(details!AW58="","",details!AW58)</f>
        <v/>
      </c>
      <c r="DU58" s="596" t="str">
        <f>IF(details!AX58="","",details!AX58)</f>
        <v/>
      </c>
      <c r="DV58" s="596" t="str">
        <f>IF(details!AY58="","",details!AY58)</f>
        <v/>
      </c>
      <c r="DW58" s="603" t="str">
        <f t="shared" si="200"/>
        <v/>
      </c>
      <c r="DX58" s="599">
        <f t="shared" si="201"/>
        <v>0</v>
      </c>
      <c r="DY58" s="599">
        <f t="shared" si="202"/>
        <v>0</v>
      </c>
      <c r="DZ58" s="600" t="str">
        <f t="shared" si="203"/>
        <v/>
      </c>
      <c r="EA58" s="599" t="str">
        <f t="shared" si="204"/>
        <v/>
      </c>
      <c r="EB58" s="599" t="str">
        <f t="shared" si="238"/>
        <v/>
      </c>
      <c r="EC58" s="599" t="str">
        <f t="shared" si="205"/>
        <v/>
      </c>
      <c r="ED58" s="599" t="str">
        <f t="shared" si="206"/>
        <v/>
      </c>
      <c r="EE58" s="599" t="str">
        <f t="shared" si="207"/>
        <v/>
      </c>
      <c r="EF58" s="599" t="str">
        <f t="shared" si="208"/>
        <v/>
      </c>
      <c r="EG58" s="599" t="str">
        <f t="shared" si="209"/>
        <v/>
      </c>
      <c r="EH58" s="599">
        <f t="shared" si="210"/>
        <v>0</v>
      </c>
      <c r="EI58" s="599">
        <f t="shared" si="211"/>
        <v>0</v>
      </c>
      <c r="EJ58" s="599">
        <f t="shared" si="212"/>
        <v>0</v>
      </c>
      <c r="EK58" s="599">
        <f t="shared" si="213"/>
        <v>0</v>
      </c>
      <c r="EL58" s="599">
        <f t="shared" si="214"/>
        <v>0</v>
      </c>
      <c r="EM58" s="599" t="str">
        <f t="shared" si="215"/>
        <v/>
      </c>
      <c r="EN58" s="599" t="str">
        <f t="shared" si="239"/>
        <v/>
      </c>
      <c r="EO58" s="606" t="str">
        <f>IF(details!CF58="","",details!CF58)</f>
        <v/>
      </c>
      <c r="EP58" s="607" t="str">
        <f>IF(details!CG58="","",details!CG58)</f>
        <v/>
      </c>
      <c r="EQ58" s="606" t="str">
        <f>IF(details!CJ58="","",details!CJ58)</f>
        <v/>
      </c>
      <c r="ER58" s="607" t="str">
        <f>IF(details!CK58="","",details!CK58)</f>
        <v/>
      </c>
      <c r="ES58" s="606" t="str">
        <f>IF(details!CN58="","",details!CN58)</f>
        <v/>
      </c>
      <c r="ET58" s="607" t="str">
        <f>IF(details!CO58="","",details!CO58)</f>
        <v/>
      </c>
      <c r="EU58" s="606" t="str">
        <f>IF(details!CR58="","",details!CR58)</f>
        <v/>
      </c>
      <c r="EV58" s="607" t="str">
        <f>IF(details!CS58="","",details!CS58)</f>
        <v/>
      </c>
      <c r="EW58" s="606" t="str">
        <f>IF(details!CV58="","",details!CV58)</f>
        <v/>
      </c>
      <c r="EX58" s="607" t="str">
        <f>IF(details!CW58="","",details!CW58)</f>
        <v/>
      </c>
      <c r="EY58" s="611" t="str">
        <f t="shared" si="216"/>
        <v/>
      </c>
      <c r="EZ58" s="596" t="str">
        <f t="shared" si="217"/>
        <v/>
      </c>
      <c r="FA58" s="596" t="str">
        <f t="shared" si="218"/>
        <v/>
      </c>
      <c r="FB58" s="612" t="str">
        <f t="shared" si="240"/>
        <v/>
      </c>
      <c r="FC58" s="596" t="str">
        <f t="shared" si="219"/>
        <v/>
      </c>
      <c r="FD58" s="613" t="str">
        <f t="shared" si="220"/>
        <v/>
      </c>
      <c r="FE58" s="612" t="str">
        <f t="shared" si="241"/>
        <v/>
      </c>
      <c r="FF58" s="614" t="str">
        <f t="shared" si="221"/>
        <v/>
      </c>
      <c r="FG58" s="596" t="str">
        <f t="shared" si="242"/>
        <v/>
      </c>
      <c r="FH58" s="596" t="str">
        <f t="shared" si="243"/>
        <v/>
      </c>
      <c r="FI58" s="596" t="str">
        <f t="shared" si="244"/>
        <v/>
      </c>
      <c r="FJ58" s="596" t="str">
        <f t="shared" si="245"/>
        <v/>
      </c>
      <c r="FK58" s="596" t="str">
        <f t="shared" si="222"/>
        <v/>
      </c>
      <c r="FL58" s="615" t="str">
        <f t="shared" si="246"/>
        <v/>
      </c>
      <c r="FM58" s="614" t="str">
        <f t="shared" si="223"/>
        <v/>
      </c>
      <c r="FN58" s="596" t="str">
        <f t="shared" si="247"/>
        <v/>
      </c>
      <c r="FO58" s="596" t="str">
        <f t="shared" si="248"/>
        <v/>
      </c>
      <c r="FP58" s="596" t="str">
        <f t="shared" si="249"/>
        <v/>
      </c>
      <c r="FQ58" s="596" t="str">
        <f t="shared" si="250"/>
        <v/>
      </c>
      <c r="FR58" s="596" t="str">
        <f t="shared" si="224"/>
        <v/>
      </c>
      <c r="FS58" s="615" t="str">
        <f t="shared" si="251"/>
        <v/>
      </c>
      <c r="FT58" s="614" t="str">
        <f t="shared" si="225"/>
        <v/>
      </c>
      <c r="FU58" s="596" t="str">
        <f t="shared" si="252"/>
        <v/>
      </c>
      <c r="FV58" s="596" t="str">
        <f t="shared" si="253"/>
        <v/>
      </c>
      <c r="FW58" s="596" t="str">
        <f t="shared" si="254"/>
        <v/>
      </c>
      <c r="FX58" s="596" t="str">
        <f t="shared" si="255"/>
        <v/>
      </c>
      <c r="FY58" s="596" t="str">
        <f t="shared" si="226"/>
        <v/>
      </c>
      <c r="FZ58" s="615" t="str">
        <f t="shared" si="256"/>
        <v/>
      </c>
      <c r="GA58" s="596" t="str">
        <f t="shared" si="227"/>
        <v/>
      </c>
      <c r="GB58" s="596" t="str">
        <f t="shared" si="228"/>
        <v/>
      </c>
      <c r="GC58" s="177" t="str">
        <f t="shared" si="229"/>
        <v xml:space="preserve">    </v>
      </c>
      <c r="GD58" s="177" t="str">
        <f t="shared" si="230"/>
        <v xml:space="preserve">    </v>
      </c>
      <c r="GE58" s="177" t="str">
        <f t="shared" si="231"/>
        <v xml:space="preserve">    </v>
      </c>
      <c r="GF58" s="177" t="str">
        <f t="shared" si="232"/>
        <v xml:space="preserve">        </v>
      </c>
      <c r="GG58" s="177" t="str">
        <f t="shared" si="257"/>
        <v xml:space="preserve">    </v>
      </c>
      <c r="GH58" s="177" t="str">
        <f t="shared" si="258"/>
        <v/>
      </c>
      <c r="GI58" s="39" t="str">
        <f t="shared" si="259"/>
        <v/>
      </c>
      <c r="GJ58" s="41" t="str">
        <f t="shared" si="260"/>
        <v/>
      </c>
      <c r="GK58" s="188" t="str">
        <f t="shared" si="261"/>
        <v/>
      </c>
      <c r="GL58" s="165" t="str">
        <f t="shared" si="262"/>
        <v/>
      </c>
      <c r="GM58" s="434" t="str">
        <f t="shared" si="234"/>
        <v/>
      </c>
      <c r="GN58" s="177" t="str">
        <f>IF(OR(GH58="iwjd",GH58="iqu% ijh{kk"),'result subject-wise'!AR58,GH58)</f>
        <v/>
      </c>
      <c r="GO58" s="346" t="str">
        <f t="shared" si="263"/>
        <v/>
      </c>
      <c r="GP58" s="172" t="str">
        <f t="shared" si="264"/>
        <v/>
      </c>
      <c r="GQ58" s="620" t="str">
        <f t="shared" si="235"/>
        <v/>
      </c>
      <c r="GR58" s="189"/>
      <c r="GS58" s="344"/>
      <c r="GT58" s="351" t="str">
        <f>'full report'!V1367</f>
        <v/>
      </c>
      <c r="GU58" s="164"/>
    </row>
    <row r="59" spans="1:16378" s="5" customFormat="1" ht="13" customHeight="1">
      <c r="A59" s="595">
        <f>IF(details!A59="","",details!A59)</f>
        <v>52</v>
      </c>
      <c r="B59" s="596" t="str">
        <f>IF(details!B59="","",details!B59)</f>
        <v/>
      </c>
      <c r="C59" s="596" t="str">
        <f>IF(details!C59="","",details!C59)</f>
        <v/>
      </c>
      <c r="D59" s="597" t="str">
        <f>IF(details!D59="","",details!D59)</f>
        <v/>
      </c>
      <c r="E59" s="596" t="str">
        <f>IF(details!E59="","",details!E59)</f>
        <v/>
      </c>
      <c r="F59" s="598" t="str">
        <f>IF(details!F59="","",details!F59)</f>
        <v/>
      </c>
      <c r="G59" s="302" t="str">
        <f>IF(details!G59="","",details!G59)</f>
        <v/>
      </c>
      <c r="H59" s="302" t="str">
        <f>IF(details!H59="","",details!H59)</f>
        <v/>
      </c>
      <c r="I59" s="302" t="str">
        <f>IF(details!I59="","",details!I59)</f>
        <v/>
      </c>
      <c r="J59" s="596" t="str">
        <f>IF(details!J59="","",details!J59)</f>
        <v/>
      </c>
      <c r="K59" s="596" t="str">
        <f>IF(details!K59="","",details!K59)</f>
        <v/>
      </c>
      <c r="L59" s="596" t="str">
        <f>IF(details!L59="","",details!L59)</f>
        <v/>
      </c>
      <c r="M59" s="601" t="str">
        <f t="shared" si="127"/>
        <v/>
      </c>
      <c r="N59" s="596" t="str">
        <f>IF(details!M59="","",details!M59)</f>
        <v/>
      </c>
      <c r="O59" s="601" t="str">
        <f t="shared" si="128"/>
        <v/>
      </c>
      <c r="P59" s="596" t="str">
        <f>IF(details!N59="","",details!N59)</f>
        <v/>
      </c>
      <c r="Q59" s="603" t="str">
        <f t="shared" si="129"/>
        <v/>
      </c>
      <c r="R59" s="599">
        <f t="shared" si="130"/>
        <v>0</v>
      </c>
      <c r="S59" s="599">
        <f t="shared" si="131"/>
        <v>0</v>
      </c>
      <c r="T59" s="600" t="str">
        <f t="shared" si="132"/>
        <v/>
      </c>
      <c r="U59" s="599" t="str">
        <f t="shared" si="133"/>
        <v/>
      </c>
      <c r="V59" s="599" t="str">
        <f t="shared" si="134"/>
        <v/>
      </c>
      <c r="W59" s="599" t="str">
        <f t="shared" si="135"/>
        <v/>
      </c>
      <c r="X59" s="596" t="str">
        <f>IF(details!O59="","",details!O59)</f>
        <v/>
      </c>
      <c r="Y59" s="596" t="str">
        <f>IF(details!P59="","",details!P59)</f>
        <v/>
      </c>
      <c r="Z59" s="596" t="str">
        <f>IF(details!Q59="","",details!Q59)</f>
        <v/>
      </c>
      <c r="AA59" s="601" t="str">
        <f t="shared" si="136"/>
        <v/>
      </c>
      <c r="AB59" s="596" t="str">
        <f>IF(details!R59="","",details!R59)</f>
        <v/>
      </c>
      <c r="AC59" s="601" t="str">
        <f t="shared" si="137"/>
        <v/>
      </c>
      <c r="AD59" s="596" t="str">
        <f>IF(details!S59="","",details!S59)</f>
        <v/>
      </c>
      <c r="AE59" s="603" t="str">
        <f t="shared" si="138"/>
        <v/>
      </c>
      <c r="AF59" s="599">
        <f t="shared" si="139"/>
        <v>0</v>
      </c>
      <c r="AG59" s="599">
        <f t="shared" si="140"/>
        <v>0</v>
      </c>
      <c r="AH59" s="600" t="str">
        <f t="shared" si="141"/>
        <v/>
      </c>
      <c r="AI59" s="599" t="str">
        <f t="shared" si="142"/>
        <v/>
      </c>
      <c r="AJ59" s="599" t="str">
        <f t="shared" si="143"/>
        <v/>
      </c>
      <c r="AK59" s="599" t="str">
        <f t="shared" si="50"/>
        <v/>
      </c>
      <c r="AL59" s="596" t="str">
        <f>IF(details!T59="","",details!T59)</f>
        <v/>
      </c>
      <c r="AM59" s="596" t="str">
        <f>IF(details!U59="","",details!U59)</f>
        <v/>
      </c>
      <c r="AN59" s="596" t="str">
        <f>IF(details!V59="","",details!V59)</f>
        <v/>
      </c>
      <c r="AO59" s="596" t="str">
        <f>IF(details!W59="","",details!W59)</f>
        <v/>
      </c>
      <c r="AP59" s="601" t="str">
        <f t="shared" si="144"/>
        <v/>
      </c>
      <c r="AQ59" s="596" t="str">
        <f>IF(details!X59="","",details!X59)</f>
        <v/>
      </c>
      <c r="AR59" s="596" t="str">
        <f>IF(details!Y59="","",details!Y59)</f>
        <v/>
      </c>
      <c r="AS59" s="601" t="str">
        <f t="shared" si="145"/>
        <v/>
      </c>
      <c r="AT59" s="601" t="str">
        <f t="shared" si="146"/>
        <v/>
      </c>
      <c r="AU59" s="601" t="str">
        <f t="shared" si="147"/>
        <v/>
      </c>
      <c r="AV59" s="596" t="str">
        <f>IF(details!Z59="","",details!Z59)</f>
        <v/>
      </c>
      <c r="AW59" s="596" t="str">
        <f>IF(details!AA59="","",details!AA59)</f>
        <v/>
      </c>
      <c r="AX59" s="601" t="str">
        <f t="shared" si="148"/>
        <v/>
      </c>
      <c r="AY59" s="601" t="str">
        <f t="shared" si="149"/>
        <v/>
      </c>
      <c r="AZ59" s="601" t="str">
        <f t="shared" si="150"/>
        <v/>
      </c>
      <c r="BA59" s="597" t="str">
        <f t="shared" si="151"/>
        <v/>
      </c>
      <c r="BB59" s="599">
        <f t="shared" si="152"/>
        <v>0</v>
      </c>
      <c r="BC59" s="600">
        <f t="shared" si="153"/>
        <v>0</v>
      </c>
      <c r="BD59" s="600" t="str">
        <f t="shared" si="154"/>
        <v/>
      </c>
      <c r="BE59" s="600" t="str">
        <f t="shared" si="155"/>
        <v/>
      </c>
      <c r="BF59" s="600" t="str">
        <f t="shared" si="156"/>
        <v/>
      </c>
      <c r="BG59" s="599" t="str">
        <f t="shared" si="157"/>
        <v/>
      </c>
      <c r="BH59" s="600" t="str">
        <f t="shared" si="158"/>
        <v/>
      </c>
      <c r="BI59" s="599" t="str">
        <f t="shared" si="159"/>
        <v/>
      </c>
      <c r="BJ59" s="596" t="str">
        <f>IF(details!AB59="","",details!AB59)</f>
        <v/>
      </c>
      <c r="BK59" s="596" t="str">
        <f>IF(details!AC59="","",details!AC59)</f>
        <v/>
      </c>
      <c r="BL59" s="596" t="str">
        <f>IF(details!AD59="","",details!AD59)</f>
        <v/>
      </c>
      <c r="BM59" s="596" t="str">
        <f>IF(details!AE59="","",details!AE59)</f>
        <v/>
      </c>
      <c r="BN59" s="601" t="str">
        <f t="shared" si="160"/>
        <v/>
      </c>
      <c r="BO59" s="596" t="str">
        <f>IF(details!AF59="","",details!AF59)</f>
        <v/>
      </c>
      <c r="BP59" s="596" t="str">
        <f>IF(details!AG59="","",details!AG59)</f>
        <v/>
      </c>
      <c r="BQ59" s="601" t="str">
        <f t="shared" si="161"/>
        <v/>
      </c>
      <c r="BR59" s="601" t="str">
        <f t="shared" si="162"/>
        <v/>
      </c>
      <c r="BS59" s="601" t="str">
        <f t="shared" si="163"/>
        <v/>
      </c>
      <c r="BT59" s="596" t="str">
        <f>IF(details!AH59="","",details!AH59)</f>
        <v/>
      </c>
      <c r="BU59" s="596" t="str">
        <f>IF(details!AI59="","",details!AI59)</f>
        <v/>
      </c>
      <c r="BV59" s="601" t="str">
        <f t="shared" si="164"/>
        <v/>
      </c>
      <c r="BW59" s="601" t="str">
        <f t="shared" si="165"/>
        <v/>
      </c>
      <c r="BX59" s="601" t="str">
        <f t="shared" si="166"/>
        <v/>
      </c>
      <c r="BY59" s="597" t="str">
        <f t="shared" si="167"/>
        <v/>
      </c>
      <c r="BZ59" s="599">
        <f t="shared" si="168"/>
        <v>0</v>
      </c>
      <c r="CA59" s="600">
        <f t="shared" si="169"/>
        <v>0</v>
      </c>
      <c r="CB59" s="600" t="str">
        <f t="shared" si="170"/>
        <v/>
      </c>
      <c r="CC59" s="600" t="str">
        <f t="shared" si="171"/>
        <v/>
      </c>
      <c r="CD59" s="600" t="str">
        <f t="shared" si="172"/>
        <v/>
      </c>
      <c r="CE59" s="599" t="str">
        <f t="shared" si="173"/>
        <v/>
      </c>
      <c r="CF59" s="600" t="str">
        <f t="shared" si="174"/>
        <v/>
      </c>
      <c r="CG59" s="599" t="str">
        <f t="shared" si="175"/>
        <v/>
      </c>
      <c r="CH59" s="596" t="str">
        <f>IF(details!AJ59="","",details!AJ59)</f>
        <v/>
      </c>
      <c r="CI59" s="596" t="str">
        <f>IF(details!AK59="","",details!AK59)</f>
        <v/>
      </c>
      <c r="CJ59" s="596" t="str">
        <f>IF(details!AL59="","",details!AL59)</f>
        <v/>
      </c>
      <c r="CK59" s="596" t="str">
        <f>IF(details!AM59="","",details!AM59)</f>
        <v/>
      </c>
      <c r="CL59" s="601" t="str">
        <f t="shared" si="176"/>
        <v/>
      </c>
      <c r="CM59" s="596" t="str">
        <f>IF(details!AN59="","",details!AN59)</f>
        <v/>
      </c>
      <c r="CN59" s="596" t="str">
        <f>IF(details!AO59="","",details!AO59)</f>
        <v/>
      </c>
      <c r="CO59" s="601" t="str">
        <f t="shared" si="177"/>
        <v/>
      </c>
      <c r="CP59" s="601" t="str">
        <f t="shared" si="178"/>
        <v/>
      </c>
      <c r="CQ59" s="601" t="str">
        <f t="shared" si="179"/>
        <v/>
      </c>
      <c r="CR59" s="596" t="str">
        <f>IF(details!AP59="","",details!AP59)</f>
        <v/>
      </c>
      <c r="CS59" s="596" t="str">
        <f>IF(details!AQ59="","",details!AQ59)</f>
        <v/>
      </c>
      <c r="CT59" s="601" t="str">
        <f t="shared" si="180"/>
        <v/>
      </c>
      <c r="CU59" s="601" t="str">
        <f t="shared" si="181"/>
        <v/>
      </c>
      <c r="CV59" s="601" t="str">
        <f t="shared" si="182"/>
        <v/>
      </c>
      <c r="CW59" s="597" t="str">
        <f t="shared" si="183"/>
        <v/>
      </c>
      <c r="CX59" s="599">
        <f t="shared" si="184"/>
        <v>0</v>
      </c>
      <c r="CY59" s="600">
        <f t="shared" si="185"/>
        <v>0</v>
      </c>
      <c r="CZ59" s="600" t="str">
        <f t="shared" si="186"/>
        <v/>
      </c>
      <c r="DA59" s="600" t="str">
        <f t="shared" si="187"/>
        <v/>
      </c>
      <c r="DB59" s="600" t="str">
        <f t="shared" si="188"/>
        <v/>
      </c>
      <c r="DC59" s="599" t="str">
        <f t="shared" si="189"/>
        <v/>
      </c>
      <c r="DD59" s="600" t="str">
        <f t="shared" si="190"/>
        <v/>
      </c>
      <c r="DE59" s="599" t="str">
        <f t="shared" si="191"/>
        <v/>
      </c>
      <c r="DF59" s="600">
        <f t="shared" si="192"/>
        <v>0</v>
      </c>
      <c r="DG59" s="596" t="str">
        <f>IF(details!AR59="","",details!AR59)</f>
        <v/>
      </c>
      <c r="DH59" s="596" t="str">
        <f>IF(details!AS59="","",details!AS59)</f>
        <v/>
      </c>
      <c r="DI59" s="596" t="str">
        <f>IF(details!AT59="","",details!AT59)</f>
        <v/>
      </c>
      <c r="DJ59" s="601" t="str">
        <f t="shared" si="193"/>
        <v/>
      </c>
      <c r="DK59" s="596" t="str">
        <f>IF(details!AU59="","",details!AU59)</f>
        <v/>
      </c>
      <c r="DL59" s="601" t="str">
        <f t="shared" si="194"/>
        <v/>
      </c>
      <c r="DM59" s="596" t="str">
        <f>IF(details!AV59="","",details!AV59)</f>
        <v/>
      </c>
      <c r="DN59" s="603" t="str">
        <f t="shared" si="195"/>
        <v/>
      </c>
      <c r="DO59" s="599">
        <f t="shared" si="196"/>
        <v>0</v>
      </c>
      <c r="DP59" s="599">
        <f t="shared" si="197"/>
        <v>0</v>
      </c>
      <c r="DQ59" s="600" t="str">
        <f t="shared" si="198"/>
        <v/>
      </c>
      <c r="DR59" s="599" t="str">
        <f t="shared" si="199"/>
        <v/>
      </c>
      <c r="DS59" s="599" t="str">
        <f t="shared" si="237"/>
        <v/>
      </c>
      <c r="DT59" s="596" t="str">
        <f>IF(details!AW59="","",details!AW59)</f>
        <v/>
      </c>
      <c r="DU59" s="596" t="str">
        <f>IF(details!AX59="","",details!AX59)</f>
        <v/>
      </c>
      <c r="DV59" s="596" t="str">
        <f>IF(details!AY59="","",details!AY59)</f>
        <v/>
      </c>
      <c r="DW59" s="603" t="str">
        <f t="shared" si="200"/>
        <v/>
      </c>
      <c r="DX59" s="599">
        <f t="shared" si="201"/>
        <v>0</v>
      </c>
      <c r="DY59" s="599">
        <f t="shared" si="202"/>
        <v>0</v>
      </c>
      <c r="DZ59" s="600" t="str">
        <f t="shared" si="203"/>
        <v/>
      </c>
      <c r="EA59" s="599" t="str">
        <f t="shared" si="204"/>
        <v/>
      </c>
      <c r="EB59" s="599" t="str">
        <f t="shared" si="238"/>
        <v/>
      </c>
      <c r="EC59" s="599" t="str">
        <f t="shared" si="205"/>
        <v/>
      </c>
      <c r="ED59" s="599" t="str">
        <f t="shared" si="206"/>
        <v/>
      </c>
      <c r="EE59" s="599" t="str">
        <f t="shared" si="207"/>
        <v/>
      </c>
      <c r="EF59" s="599" t="str">
        <f t="shared" si="208"/>
        <v/>
      </c>
      <c r="EG59" s="599" t="str">
        <f t="shared" si="209"/>
        <v/>
      </c>
      <c r="EH59" s="599">
        <f t="shared" si="210"/>
        <v>0</v>
      </c>
      <c r="EI59" s="599">
        <f t="shared" si="211"/>
        <v>0</v>
      </c>
      <c r="EJ59" s="599">
        <f t="shared" si="212"/>
        <v>0</v>
      </c>
      <c r="EK59" s="599">
        <f t="shared" si="213"/>
        <v>0</v>
      </c>
      <c r="EL59" s="599">
        <f t="shared" si="214"/>
        <v>0</v>
      </c>
      <c r="EM59" s="599" t="str">
        <f t="shared" si="215"/>
        <v/>
      </c>
      <c r="EN59" s="599" t="str">
        <f t="shared" si="239"/>
        <v/>
      </c>
      <c r="EO59" s="606" t="str">
        <f>IF(details!CF59="","",details!CF59)</f>
        <v/>
      </c>
      <c r="EP59" s="607" t="str">
        <f>IF(details!CG59="","",details!CG59)</f>
        <v/>
      </c>
      <c r="EQ59" s="606" t="str">
        <f>IF(details!CJ59="","",details!CJ59)</f>
        <v/>
      </c>
      <c r="ER59" s="607" t="str">
        <f>IF(details!CK59="","",details!CK59)</f>
        <v/>
      </c>
      <c r="ES59" s="606" t="str">
        <f>IF(details!CN59="","",details!CN59)</f>
        <v/>
      </c>
      <c r="ET59" s="607" t="str">
        <f>IF(details!CO59="","",details!CO59)</f>
        <v/>
      </c>
      <c r="EU59" s="606" t="str">
        <f>IF(details!CR59="","",details!CR59)</f>
        <v/>
      </c>
      <c r="EV59" s="607" t="str">
        <f>IF(details!CS59="","",details!CS59)</f>
        <v/>
      </c>
      <c r="EW59" s="606" t="str">
        <f>IF(details!CV59="","",details!CV59)</f>
        <v/>
      </c>
      <c r="EX59" s="607" t="str">
        <f>IF(details!CW59="","",details!CW59)</f>
        <v/>
      </c>
      <c r="EY59" s="611" t="str">
        <f t="shared" si="216"/>
        <v/>
      </c>
      <c r="EZ59" s="596" t="str">
        <f t="shared" si="217"/>
        <v/>
      </c>
      <c r="FA59" s="596" t="str">
        <f t="shared" si="218"/>
        <v/>
      </c>
      <c r="FB59" s="612" t="str">
        <f t="shared" si="240"/>
        <v/>
      </c>
      <c r="FC59" s="596" t="str">
        <f t="shared" si="219"/>
        <v/>
      </c>
      <c r="FD59" s="613" t="str">
        <f t="shared" si="220"/>
        <v/>
      </c>
      <c r="FE59" s="612" t="str">
        <f t="shared" si="241"/>
        <v/>
      </c>
      <c r="FF59" s="614" t="str">
        <f t="shared" si="221"/>
        <v/>
      </c>
      <c r="FG59" s="596" t="str">
        <f t="shared" si="242"/>
        <v/>
      </c>
      <c r="FH59" s="596" t="str">
        <f t="shared" si="243"/>
        <v/>
      </c>
      <c r="FI59" s="596" t="str">
        <f t="shared" si="244"/>
        <v/>
      </c>
      <c r="FJ59" s="596" t="str">
        <f t="shared" si="245"/>
        <v/>
      </c>
      <c r="FK59" s="596" t="str">
        <f t="shared" si="222"/>
        <v/>
      </c>
      <c r="FL59" s="615" t="str">
        <f t="shared" si="246"/>
        <v/>
      </c>
      <c r="FM59" s="614" t="str">
        <f t="shared" si="223"/>
        <v/>
      </c>
      <c r="FN59" s="596" t="str">
        <f t="shared" si="247"/>
        <v/>
      </c>
      <c r="FO59" s="596" t="str">
        <f t="shared" si="248"/>
        <v/>
      </c>
      <c r="FP59" s="596" t="str">
        <f t="shared" si="249"/>
        <v/>
      </c>
      <c r="FQ59" s="596" t="str">
        <f t="shared" si="250"/>
        <v/>
      </c>
      <c r="FR59" s="596" t="str">
        <f t="shared" si="224"/>
        <v/>
      </c>
      <c r="FS59" s="615" t="str">
        <f t="shared" si="251"/>
        <v/>
      </c>
      <c r="FT59" s="614" t="str">
        <f t="shared" si="225"/>
        <v/>
      </c>
      <c r="FU59" s="596" t="str">
        <f t="shared" si="252"/>
        <v/>
      </c>
      <c r="FV59" s="596" t="str">
        <f t="shared" si="253"/>
        <v/>
      </c>
      <c r="FW59" s="596" t="str">
        <f t="shared" si="254"/>
        <v/>
      </c>
      <c r="FX59" s="596" t="str">
        <f t="shared" si="255"/>
        <v/>
      </c>
      <c r="FY59" s="596" t="str">
        <f t="shared" si="226"/>
        <v/>
      </c>
      <c r="FZ59" s="615" t="str">
        <f t="shared" si="256"/>
        <v/>
      </c>
      <c r="GA59" s="596" t="str">
        <f t="shared" si="227"/>
        <v/>
      </c>
      <c r="GB59" s="596" t="str">
        <f t="shared" si="228"/>
        <v/>
      </c>
      <c r="GC59" s="177" t="str">
        <f t="shared" si="229"/>
        <v xml:space="preserve">    </v>
      </c>
      <c r="GD59" s="177" t="str">
        <f t="shared" si="230"/>
        <v xml:space="preserve">    </v>
      </c>
      <c r="GE59" s="177" t="str">
        <f t="shared" si="231"/>
        <v xml:space="preserve">    </v>
      </c>
      <c r="GF59" s="177" t="str">
        <f t="shared" si="232"/>
        <v xml:space="preserve">        </v>
      </c>
      <c r="GG59" s="177" t="str">
        <f t="shared" si="257"/>
        <v xml:space="preserve">    </v>
      </c>
      <c r="GH59" s="177" t="str">
        <f t="shared" si="258"/>
        <v/>
      </c>
      <c r="GI59" s="39" t="str">
        <f t="shared" si="259"/>
        <v/>
      </c>
      <c r="GJ59" s="41" t="str">
        <f t="shared" si="260"/>
        <v/>
      </c>
      <c r="GK59" s="188" t="str">
        <f t="shared" si="261"/>
        <v/>
      </c>
      <c r="GL59" s="165" t="str">
        <f t="shared" si="262"/>
        <v/>
      </c>
      <c r="GM59" s="434" t="str">
        <f t="shared" si="234"/>
        <v/>
      </c>
      <c r="GN59" s="177" t="str">
        <f>IF(OR(GH59="iwjd",GH59="iqu% ijh{kk"),'result subject-wise'!AR59,GH59)</f>
        <v/>
      </c>
      <c r="GO59" s="346" t="str">
        <f t="shared" si="263"/>
        <v/>
      </c>
      <c r="GP59" s="172" t="str">
        <f t="shared" si="264"/>
        <v/>
      </c>
      <c r="GQ59" s="620" t="str">
        <f t="shared" si="235"/>
        <v/>
      </c>
      <c r="GR59" s="189"/>
      <c r="GS59" s="344"/>
      <c r="GT59" s="351" t="str">
        <f>'full report'!V1394</f>
        <v/>
      </c>
      <c r="GU59" s="164"/>
      <c r="GV59" s="107"/>
      <c r="GW59" s="377"/>
      <c r="GX59" s="378"/>
      <c r="GY59" s="378"/>
      <c r="GZ59" s="378"/>
      <c r="HA59" s="378"/>
      <c r="HB59" s="378"/>
      <c r="HC59" s="378"/>
      <c r="HD59" s="378"/>
      <c r="HE59" s="378"/>
      <c r="HF59" s="378"/>
      <c r="HG59" s="378"/>
      <c r="HH59" s="378"/>
      <c r="HI59" s="378"/>
      <c r="HJ59" s="379"/>
    </row>
    <row r="60" spans="1:16378" s="5" customFormat="1" ht="13" customHeight="1">
      <c r="A60" s="595">
        <f>IF(details!A60="","",details!A60)</f>
        <v>53</v>
      </c>
      <c r="B60" s="596" t="str">
        <f>IF(details!B60="","",details!B60)</f>
        <v/>
      </c>
      <c r="C60" s="596" t="str">
        <f>IF(details!C60="","",details!C60)</f>
        <v/>
      </c>
      <c r="D60" s="597" t="str">
        <f>IF(details!D60="","",details!D60)</f>
        <v/>
      </c>
      <c r="E60" s="596" t="str">
        <f>IF(details!E60="","",details!E60)</f>
        <v/>
      </c>
      <c r="F60" s="598" t="str">
        <f>IF(details!F60="","",details!F60)</f>
        <v/>
      </c>
      <c r="G60" s="302" t="str">
        <f>IF(details!G60="","",details!G60)</f>
        <v/>
      </c>
      <c r="H60" s="302" t="str">
        <f>IF(details!H60="","",details!H60)</f>
        <v/>
      </c>
      <c r="I60" s="302" t="str">
        <f>IF(details!I60="","",details!I60)</f>
        <v/>
      </c>
      <c r="J60" s="596" t="str">
        <f>IF(details!J60="","",details!J60)</f>
        <v/>
      </c>
      <c r="K60" s="596" t="str">
        <f>IF(details!K60="","",details!K60)</f>
        <v/>
      </c>
      <c r="L60" s="596" t="str">
        <f>IF(details!L60="","",details!L60)</f>
        <v/>
      </c>
      <c r="M60" s="601" t="str">
        <f t="shared" si="127"/>
        <v/>
      </c>
      <c r="N60" s="596" t="str">
        <f>IF(details!M60="","",details!M60)</f>
        <v/>
      </c>
      <c r="O60" s="601" t="str">
        <f t="shared" si="128"/>
        <v/>
      </c>
      <c r="P60" s="596" t="str">
        <f>IF(details!N60="","",details!N60)</f>
        <v/>
      </c>
      <c r="Q60" s="603" t="str">
        <f t="shared" si="129"/>
        <v/>
      </c>
      <c r="R60" s="599">
        <f t="shared" si="130"/>
        <v>0</v>
      </c>
      <c r="S60" s="599">
        <f t="shared" si="131"/>
        <v>0</v>
      </c>
      <c r="T60" s="600" t="str">
        <f t="shared" si="132"/>
        <v/>
      </c>
      <c r="U60" s="599" t="str">
        <f t="shared" si="133"/>
        <v/>
      </c>
      <c r="V60" s="599" t="str">
        <f t="shared" si="134"/>
        <v/>
      </c>
      <c r="W60" s="599" t="str">
        <f t="shared" si="135"/>
        <v/>
      </c>
      <c r="X60" s="596" t="str">
        <f>IF(details!O60="","",details!O60)</f>
        <v/>
      </c>
      <c r="Y60" s="596" t="str">
        <f>IF(details!P60="","",details!P60)</f>
        <v/>
      </c>
      <c r="Z60" s="596" t="str">
        <f>IF(details!Q60="","",details!Q60)</f>
        <v/>
      </c>
      <c r="AA60" s="601" t="str">
        <f t="shared" si="136"/>
        <v/>
      </c>
      <c r="AB60" s="596" t="str">
        <f>IF(details!R60="","",details!R60)</f>
        <v/>
      </c>
      <c r="AC60" s="601" t="str">
        <f t="shared" si="137"/>
        <v/>
      </c>
      <c r="AD60" s="596" t="str">
        <f>IF(details!S60="","",details!S60)</f>
        <v/>
      </c>
      <c r="AE60" s="603" t="str">
        <f t="shared" si="138"/>
        <v/>
      </c>
      <c r="AF60" s="599">
        <f t="shared" si="139"/>
        <v>0</v>
      </c>
      <c r="AG60" s="599">
        <f t="shared" si="140"/>
        <v>0</v>
      </c>
      <c r="AH60" s="600" t="str">
        <f t="shared" si="141"/>
        <v/>
      </c>
      <c r="AI60" s="599" t="str">
        <f t="shared" si="142"/>
        <v/>
      </c>
      <c r="AJ60" s="599" t="str">
        <f t="shared" si="143"/>
        <v/>
      </c>
      <c r="AK60" s="599" t="str">
        <f t="shared" si="50"/>
        <v/>
      </c>
      <c r="AL60" s="596" t="str">
        <f>IF(details!T60="","",details!T60)</f>
        <v/>
      </c>
      <c r="AM60" s="596" t="str">
        <f>IF(details!U60="","",details!U60)</f>
        <v/>
      </c>
      <c r="AN60" s="596" t="str">
        <f>IF(details!V60="","",details!V60)</f>
        <v/>
      </c>
      <c r="AO60" s="596" t="str">
        <f>IF(details!W60="","",details!W60)</f>
        <v/>
      </c>
      <c r="AP60" s="601" t="str">
        <f t="shared" si="144"/>
        <v/>
      </c>
      <c r="AQ60" s="596" t="str">
        <f>IF(details!X60="","",details!X60)</f>
        <v/>
      </c>
      <c r="AR60" s="596" t="str">
        <f>IF(details!Y60="","",details!Y60)</f>
        <v/>
      </c>
      <c r="AS60" s="601" t="str">
        <f t="shared" si="145"/>
        <v/>
      </c>
      <c r="AT60" s="601" t="str">
        <f t="shared" si="146"/>
        <v/>
      </c>
      <c r="AU60" s="601" t="str">
        <f t="shared" si="147"/>
        <v/>
      </c>
      <c r="AV60" s="596" t="str">
        <f>IF(details!Z60="","",details!Z60)</f>
        <v/>
      </c>
      <c r="AW60" s="596" t="str">
        <f>IF(details!AA60="","",details!AA60)</f>
        <v/>
      </c>
      <c r="AX60" s="601" t="str">
        <f t="shared" si="148"/>
        <v/>
      </c>
      <c r="AY60" s="601" t="str">
        <f t="shared" si="149"/>
        <v/>
      </c>
      <c r="AZ60" s="601" t="str">
        <f t="shared" si="150"/>
        <v/>
      </c>
      <c r="BA60" s="597" t="str">
        <f t="shared" si="151"/>
        <v/>
      </c>
      <c r="BB60" s="599">
        <f t="shared" si="152"/>
        <v>0</v>
      </c>
      <c r="BC60" s="600">
        <f t="shared" si="153"/>
        <v>0</v>
      </c>
      <c r="BD60" s="600" t="str">
        <f t="shared" si="154"/>
        <v/>
      </c>
      <c r="BE60" s="600" t="str">
        <f t="shared" si="155"/>
        <v/>
      </c>
      <c r="BF60" s="600" t="str">
        <f t="shared" si="156"/>
        <v/>
      </c>
      <c r="BG60" s="599" t="str">
        <f t="shared" si="157"/>
        <v/>
      </c>
      <c r="BH60" s="600" t="str">
        <f t="shared" si="158"/>
        <v/>
      </c>
      <c r="BI60" s="599" t="str">
        <f t="shared" si="159"/>
        <v/>
      </c>
      <c r="BJ60" s="596" t="str">
        <f>IF(details!AB60="","",details!AB60)</f>
        <v/>
      </c>
      <c r="BK60" s="596" t="str">
        <f>IF(details!AC60="","",details!AC60)</f>
        <v/>
      </c>
      <c r="BL60" s="596" t="str">
        <f>IF(details!AD60="","",details!AD60)</f>
        <v/>
      </c>
      <c r="BM60" s="596" t="str">
        <f>IF(details!AE60="","",details!AE60)</f>
        <v/>
      </c>
      <c r="BN60" s="601" t="str">
        <f t="shared" si="160"/>
        <v/>
      </c>
      <c r="BO60" s="596" t="str">
        <f>IF(details!AF60="","",details!AF60)</f>
        <v/>
      </c>
      <c r="BP60" s="596" t="str">
        <f>IF(details!AG60="","",details!AG60)</f>
        <v/>
      </c>
      <c r="BQ60" s="601" t="str">
        <f t="shared" si="161"/>
        <v/>
      </c>
      <c r="BR60" s="601" t="str">
        <f t="shared" si="162"/>
        <v/>
      </c>
      <c r="BS60" s="601" t="str">
        <f t="shared" si="163"/>
        <v/>
      </c>
      <c r="BT60" s="596" t="str">
        <f>IF(details!AH60="","",details!AH60)</f>
        <v/>
      </c>
      <c r="BU60" s="596" t="str">
        <f>IF(details!AI60="","",details!AI60)</f>
        <v/>
      </c>
      <c r="BV60" s="601" t="str">
        <f t="shared" si="164"/>
        <v/>
      </c>
      <c r="BW60" s="601" t="str">
        <f t="shared" si="165"/>
        <v/>
      </c>
      <c r="BX60" s="601" t="str">
        <f t="shared" si="166"/>
        <v/>
      </c>
      <c r="BY60" s="597" t="str">
        <f t="shared" si="167"/>
        <v/>
      </c>
      <c r="BZ60" s="599">
        <f t="shared" si="168"/>
        <v>0</v>
      </c>
      <c r="CA60" s="600">
        <f t="shared" si="169"/>
        <v>0</v>
      </c>
      <c r="CB60" s="600" t="str">
        <f t="shared" si="170"/>
        <v/>
      </c>
      <c r="CC60" s="600" t="str">
        <f t="shared" si="171"/>
        <v/>
      </c>
      <c r="CD60" s="600" t="str">
        <f t="shared" si="172"/>
        <v/>
      </c>
      <c r="CE60" s="599" t="str">
        <f t="shared" si="173"/>
        <v/>
      </c>
      <c r="CF60" s="600" t="str">
        <f t="shared" si="174"/>
        <v/>
      </c>
      <c r="CG60" s="599" t="str">
        <f t="shared" si="175"/>
        <v/>
      </c>
      <c r="CH60" s="596" t="str">
        <f>IF(details!AJ60="","",details!AJ60)</f>
        <v/>
      </c>
      <c r="CI60" s="596" t="str">
        <f>IF(details!AK60="","",details!AK60)</f>
        <v/>
      </c>
      <c r="CJ60" s="596" t="str">
        <f>IF(details!AL60="","",details!AL60)</f>
        <v/>
      </c>
      <c r="CK60" s="596" t="str">
        <f>IF(details!AM60="","",details!AM60)</f>
        <v/>
      </c>
      <c r="CL60" s="601" t="str">
        <f t="shared" si="176"/>
        <v/>
      </c>
      <c r="CM60" s="596" t="str">
        <f>IF(details!AN60="","",details!AN60)</f>
        <v/>
      </c>
      <c r="CN60" s="596" t="str">
        <f>IF(details!AO60="","",details!AO60)</f>
        <v/>
      </c>
      <c r="CO60" s="601" t="str">
        <f t="shared" si="177"/>
        <v/>
      </c>
      <c r="CP60" s="601" t="str">
        <f t="shared" si="178"/>
        <v/>
      </c>
      <c r="CQ60" s="601" t="str">
        <f t="shared" si="179"/>
        <v/>
      </c>
      <c r="CR60" s="596" t="str">
        <f>IF(details!AP60="","",details!AP60)</f>
        <v/>
      </c>
      <c r="CS60" s="596" t="str">
        <f>IF(details!AQ60="","",details!AQ60)</f>
        <v/>
      </c>
      <c r="CT60" s="601" t="str">
        <f t="shared" si="180"/>
        <v/>
      </c>
      <c r="CU60" s="601" t="str">
        <f t="shared" si="181"/>
        <v/>
      </c>
      <c r="CV60" s="601" t="str">
        <f t="shared" si="182"/>
        <v/>
      </c>
      <c r="CW60" s="597" t="str">
        <f t="shared" si="183"/>
        <v/>
      </c>
      <c r="CX60" s="599">
        <f t="shared" si="184"/>
        <v>0</v>
      </c>
      <c r="CY60" s="600">
        <f t="shared" si="185"/>
        <v>0</v>
      </c>
      <c r="CZ60" s="600" t="str">
        <f t="shared" si="186"/>
        <v/>
      </c>
      <c r="DA60" s="600" t="str">
        <f t="shared" si="187"/>
        <v/>
      </c>
      <c r="DB60" s="600" t="str">
        <f t="shared" si="188"/>
        <v/>
      </c>
      <c r="DC60" s="599" t="str">
        <f t="shared" si="189"/>
        <v/>
      </c>
      <c r="DD60" s="600" t="str">
        <f t="shared" si="190"/>
        <v/>
      </c>
      <c r="DE60" s="599" t="str">
        <f t="shared" si="191"/>
        <v/>
      </c>
      <c r="DF60" s="600">
        <f t="shared" si="192"/>
        <v>0</v>
      </c>
      <c r="DG60" s="596" t="str">
        <f>IF(details!AR60="","",details!AR60)</f>
        <v/>
      </c>
      <c r="DH60" s="596" t="str">
        <f>IF(details!AS60="","",details!AS60)</f>
        <v/>
      </c>
      <c r="DI60" s="596" t="str">
        <f>IF(details!AT60="","",details!AT60)</f>
        <v/>
      </c>
      <c r="DJ60" s="601" t="str">
        <f t="shared" si="193"/>
        <v/>
      </c>
      <c r="DK60" s="596" t="str">
        <f>IF(details!AU60="","",details!AU60)</f>
        <v/>
      </c>
      <c r="DL60" s="601" t="str">
        <f t="shared" si="194"/>
        <v/>
      </c>
      <c r="DM60" s="596" t="str">
        <f>IF(details!AV60="","",details!AV60)</f>
        <v/>
      </c>
      <c r="DN60" s="603" t="str">
        <f t="shared" si="195"/>
        <v/>
      </c>
      <c r="DO60" s="599">
        <f t="shared" si="196"/>
        <v>0</v>
      </c>
      <c r="DP60" s="599">
        <f t="shared" si="197"/>
        <v>0</v>
      </c>
      <c r="DQ60" s="600" t="str">
        <f t="shared" si="198"/>
        <v/>
      </c>
      <c r="DR60" s="599" t="str">
        <f t="shared" si="199"/>
        <v/>
      </c>
      <c r="DS60" s="599" t="str">
        <f t="shared" si="237"/>
        <v/>
      </c>
      <c r="DT60" s="596" t="str">
        <f>IF(details!AW60="","",details!AW60)</f>
        <v/>
      </c>
      <c r="DU60" s="596" t="str">
        <f>IF(details!AX60="","",details!AX60)</f>
        <v/>
      </c>
      <c r="DV60" s="596" t="str">
        <f>IF(details!AY60="","",details!AY60)</f>
        <v/>
      </c>
      <c r="DW60" s="603" t="str">
        <f t="shared" si="200"/>
        <v/>
      </c>
      <c r="DX60" s="599">
        <f t="shared" si="201"/>
        <v>0</v>
      </c>
      <c r="DY60" s="599">
        <f t="shared" si="202"/>
        <v>0</v>
      </c>
      <c r="DZ60" s="600" t="str">
        <f t="shared" si="203"/>
        <v/>
      </c>
      <c r="EA60" s="599" t="str">
        <f t="shared" si="204"/>
        <v/>
      </c>
      <c r="EB60" s="599" t="str">
        <f t="shared" si="238"/>
        <v/>
      </c>
      <c r="EC60" s="599" t="str">
        <f t="shared" si="205"/>
        <v/>
      </c>
      <c r="ED60" s="599" t="str">
        <f t="shared" si="206"/>
        <v/>
      </c>
      <c r="EE60" s="599" t="str">
        <f t="shared" si="207"/>
        <v/>
      </c>
      <c r="EF60" s="599" t="str">
        <f t="shared" si="208"/>
        <v/>
      </c>
      <c r="EG60" s="599" t="str">
        <f t="shared" si="209"/>
        <v/>
      </c>
      <c r="EH60" s="599">
        <f t="shared" si="210"/>
        <v>0</v>
      </c>
      <c r="EI60" s="599">
        <f t="shared" si="211"/>
        <v>0</v>
      </c>
      <c r="EJ60" s="599">
        <f t="shared" si="212"/>
        <v>0</v>
      </c>
      <c r="EK60" s="599">
        <f t="shared" si="213"/>
        <v>0</v>
      </c>
      <c r="EL60" s="599">
        <f t="shared" si="214"/>
        <v>0</v>
      </c>
      <c r="EM60" s="599" t="str">
        <f t="shared" si="215"/>
        <v/>
      </c>
      <c r="EN60" s="599" t="str">
        <f t="shared" si="239"/>
        <v/>
      </c>
      <c r="EO60" s="606" t="str">
        <f>IF(details!CF60="","",details!CF60)</f>
        <v/>
      </c>
      <c r="EP60" s="607" t="str">
        <f>IF(details!CG60="","",details!CG60)</f>
        <v/>
      </c>
      <c r="EQ60" s="606" t="str">
        <f>IF(details!CJ60="","",details!CJ60)</f>
        <v/>
      </c>
      <c r="ER60" s="607" t="str">
        <f>IF(details!CK60="","",details!CK60)</f>
        <v/>
      </c>
      <c r="ES60" s="606" t="str">
        <f>IF(details!CN60="","",details!CN60)</f>
        <v/>
      </c>
      <c r="ET60" s="607" t="str">
        <f>IF(details!CO60="","",details!CO60)</f>
        <v/>
      </c>
      <c r="EU60" s="606" t="str">
        <f>IF(details!CR60="","",details!CR60)</f>
        <v/>
      </c>
      <c r="EV60" s="607" t="str">
        <f>IF(details!CS60="","",details!CS60)</f>
        <v/>
      </c>
      <c r="EW60" s="606" t="str">
        <f>IF(details!CV60="","",details!CV60)</f>
        <v/>
      </c>
      <c r="EX60" s="607" t="str">
        <f>IF(details!CW60="","",details!CW60)</f>
        <v/>
      </c>
      <c r="EY60" s="611" t="str">
        <f t="shared" si="216"/>
        <v/>
      </c>
      <c r="EZ60" s="596" t="str">
        <f t="shared" si="217"/>
        <v/>
      </c>
      <c r="FA60" s="596" t="str">
        <f t="shared" si="218"/>
        <v/>
      </c>
      <c r="FB60" s="612" t="str">
        <f t="shared" si="240"/>
        <v/>
      </c>
      <c r="FC60" s="596" t="str">
        <f t="shared" si="219"/>
        <v/>
      </c>
      <c r="FD60" s="613" t="str">
        <f t="shared" si="220"/>
        <v/>
      </c>
      <c r="FE60" s="612" t="str">
        <f t="shared" si="241"/>
        <v/>
      </c>
      <c r="FF60" s="614" t="str">
        <f t="shared" si="221"/>
        <v/>
      </c>
      <c r="FG60" s="596" t="str">
        <f t="shared" si="242"/>
        <v/>
      </c>
      <c r="FH60" s="596" t="str">
        <f t="shared" si="243"/>
        <v/>
      </c>
      <c r="FI60" s="596" t="str">
        <f t="shared" si="244"/>
        <v/>
      </c>
      <c r="FJ60" s="596" t="str">
        <f t="shared" si="245"/>
        <v/>
      </c>
      <c r="FK60" s="596" t="str">
        <f t="shared" si="222"/>
        <v/>
      </c>
      <c r="FL60" s="615" t="str">
        <f t="shared" si="246"/>
        <v/>
      </c>
      <c r="FM60" s="614" t="str">
        <f t="shared" si="223"/>
        <v/>
      </c>
      <c r="FN60" s="596" t="str">
        <f t="shared" si="247"/>
        <v/>
      </c>
      <c r="FO60" s="596" t="str">
        <f t="shared" si="248"/>
        <v/>
      </c>
      <c r="FP60" s="596" t="str">
        <f t="shared" si="249"/>
        <v/>
      </c>
      <c r="FQ60" s="596" t="str">
        <f t="shared" si="250"/>
        <v/>
      </c>
      <c r="FR60" s="596" t="str">
        <f t="shared" si="224"/>
        <v/>
      </c>
      <c r="FS60" s="615" t="str">
        <f t="shared" si="251"/>
        <v/>
      </c>
      <c r="FT60" s="614" t="str">
        <f t="shared" si="225"/>
        <v/>
      </c>
      <c r="FU60" s="596" t="str">
        <f t="shared" si="252"/>
        <v/>
      </c>
      <c r="FV60" s="596" t="str">
        <f t="shared" si="253"/>
        <v/>
      </c>
      <c r="FW60" s="596" t="str">
        <f t="shared" si="254"/>
        <v/>
      </c>
      <c r="FX60" s="596" t="str">
        <f t="shared" si="255"/>
        <v/>
      </c>
      <c r="FY60" s="596" t="str">
        <f t="shared" si="226"/>
        <v/>
      </c>
      <c r="FZ60" s="615" t="str">
        <f t="shared" si="256"/>
        <v/>
      </c>
      <c r="GA60" s="596" t="str">
        <f t="shared" si="227"/>
        <v/>
      </c>
      <c r="GB60" s="596" t="str">
        <f t="shared" si="228"/>
        <v/>
      </c>
      <c r="GC60" s="177" t="str">
        <f t="shared" si="229"/>
        <v xml:space="preserve">    </v>
      </c>
      <c r="GD60" s="177" t="str">
        <f t="shared" si="230"/>
        <v xml:space="preserve">    </v>
      </c>
      <c r="GE60" s="177" t="str">
        <f t="shared" si="231"/>
        <v xml:space="preserve">    </v>
      </c>
      <c r="GF60" s="177" t="str">
        <f t="shared" si="232"/>
        <v xml:space="preserve">        </v>
      </c>
      <c r="GG60" s="177" t="str">
        <f t="shared" si="257"/>
        <v xml:space="preserve">    </v>
      </c>
      <c r="GH60" s="177" t="str">
        <f t="shared" si="258"/>
        <v/>
      </c>
      <c r="GI60" s="39" t="str">
        <f t="shared" si="259"/>
        <v/>
      </c>
      <c r="GJ60" s="41" t="str">
        <f t="shared" si="260"/>
        <v/>
      </c>
      <c r="GK60" s="188" t="str">
        <f t="shared" si="261"/>
        <v/>
      </c>
      <c r="GL60" s="165" t="str">
        <f t="shared" si="262"/>
        <v/>
      </c>
      <c r="GM60" s="434" t="str">
        <f t="shared" si="234"/>
        <v/>
      </c>
      <c r="GN60" s="177" t="str">
        <f>IF(OR(GH60="iwjd",GH60="iqu% ijh{kk"),'result subject-wise'!AR60,GH60)</f>
        <v/>
      </c>
      <c r="GO60" s="346" t="str">
        <f t="shared" si="263"/>
        <v/>
      </c>
      <c r="GP60" s="172" t="str">
        <f t="shared" si="264"/>
        <v/>
      </c>
      <c r="GQ60" s="620" t="str">
        <f t="shared" si="235"/>
        <v/>
      </c>
      <c r="GR60" s="189"/>
      <c r="GS60" s="344"/>
      <c r="GT60" s="351" t="str">
        <f>'full report'!V1421</f>
        <v/>
      </c>
      <c r="GU60" s="164"/>
      <c r="GV60" s="107"/>
    </row>
    <row r="61" spans="1:16378" s="5" customFormat="1" ht="13" customHeight="1">
      <c r="A61" s="595">
        <f>IF(details!A61="","",details!A61)</f>
        <v>54</v>
      </c>
      <c r="B61" s="596" t="str">
        <f>IF(details!B61="","",details!B61)</f>
        <v/>
      </c>
      <c r="C61" s="596" t="str">
        <f>IF(details!C61="","",details!C61)</f>
        <v/>
      </c>
      <c r="D61" s="597" t="str">
        <f>IF(details!D61="","",details!D61)</f>
        <v/>
      </c>
      <c r="E61" s="596" t="str">
        <f>IF(details!E61="","",details!E61)</f>
        <v/>
      </c>
      <c r="F61" s="598" t="str">
        <f>IF(details!F61="","",details!F61)</f>
        <v/>
      </c>
      <c r="G61" s="302" t="str">
        <f>IF(details!G61="","",details!G61)</f>
        <v/>
      </c>
      <c r="H61" s="302" t="str">
        <f>IF(details!H61="","",details!H61)</f>
        <v/>
      </c>
      <c r="I61" s="302" t="str">
        <f>IF(details!I61="","",details!I61)</f>
        <v/>
      </c>
      <c r="J61" s="596" t="str">
        <f>IF(details!J61="","",details!J61)</f>
        <v/>
      </c>
      <c r="K61" s="596" t="str">
        <f>IF(details!K61="","",details!K61)</f>
        <v/>
      </c>
      <c r="L61" s="596" t="str">
        <f>IF(details!L61="","",details!L61)</f>
        <v/>
      </c>
      <c r="M61" s="601" t="str">
        <f t="shared" si="127"/>
        <v/>
      </c>
      <c r="N61" s="596" t="str">
        <f>IF(details!M61="","",details!M61)</f>
        <v/>
      </c>
      <c r="O61" s="601" t="str">
        <f t="shared" si="128"/>
        <v/>
      </c>
      <c r="P61" s="596" t="str">
        <f>IF(details!N61="","",details!N61)</f>
        <v/>
      </c>
      <c r="Q61" s="603" t="str">
        <f t="shared" si="129"/>
        <v/>
      </c>
      <c r="R61" s="599">
        <f t="shared" si="130"/>
        <v>0</v>
      </c>
      <c r="S61" s="599">
        <f t="shared" si="131"/>
        <v>0</v>
      </c>
      <c r="T61" s="600" t="str">
        <f t="shared" si="132"/>
        <v/>
      </c>
      <c r="U61" s="599" t="str">
        <f t="shared" si="133"/>
        <v/>
      </c>
      <c r="V61" s="599" t="str">
        <f t="shared" si="134"/>
        <v/>
      </c>
      <c r="W61" s="599" t="str">
        <f t="shared" si="135"/>
        <v/>
      </c>
      <c r="X61" s="596" t="str">
        <f>IF(details!O61="","",details!O61)</f>
        <v/>
      </c>
      <c r="Y61" s="596" t="str">
        <f>IF(details!P61="","",details!P61)</f>
        <v/>
      </c>
      <c r="Z61" s="596" t="str">
        <f>IF(details!Q61="","",details!Q61)</f>
        <v/>
      </c>
      <c r="AA61" s="601" t="str">
        <f t="shared" si="136"/>
        <v/>
      </c>
      <c r="AB61" s="596" t="str">
        <f>IF(details!R61="","",details!R61)</f>
        <v/>
      </c>
      <c r="AC61" s="601" t="str">
        <f t="shared" si="137"/>
        <v/>
      </c>
      <c r="AD61" s="596" t="str">
        <f>IF(details!S61="","",details!S61)</f>
        <v/>
      </c>
      <c r="AE61" s="603" t="str">
        <f t="shared" si="138"/>
        <v/>
      </c>
      <c r="AF61" s="599">
        <f t="shared" si="139"/>
        <v>0</v>
      </c>
      <c r="AG61" s="599">
        <f t="shared" si="140"/>
        <v>0</v>
      </c>
      <c r="AH61" s="600" t="str">
        <f t="shared" si="141"/>
        <v/>
      </c>
      <c r="AI61" s="599" t="str">
        <f t="shared" si="142"/>
        <v/>
      </c>
      <c r="AJ61" s="599" t="str">
        <f t="shared" si="143"/>
        <v/>
      </c>
      <c r="AK61" s="599" t="str">
        <f t="shared" si="50"/>
        <v/>
      </c>
      <c r="AL61" s="596" t="str">
        <f>IF(details!T61="","",details!T61)</f>
        <v/>
      </c>
      <c r="AM61" s="596" t="str">
        <f>IF(details!U61="","",details!U61)</f>
        <v/>
      </c>
      <c r="AN61" s="596" t="str">
        <f>IF(details!V61="","",details!V61)</f>
        <v/>
      </c>
      <c r="AO61" s="596" t="str">
        <f>IF(details!W61="","",details!W61)</f>
        <v/>
      </c>
      <c r="AP61" s="601" t="str">
        <f t="shared" si="144"/>
        <v/>
      </c>
      <c r="AQ61" s="596" t="str">
        <f>IF(details!X61="","",details!X61)</f>
        <v/>
      </c>
      <c r="AR61" s="596" t="str">
        <f>IF(details!Y61="","",details!Y61)</f>
        <v/>
      </c>
      <c r="AS61" s="601" t="str">
        <f t="shared" si="145"/>
        <v/>
      </c>
      <c r="AT61" s="601" t="str">
        <f t="shared" si="146"/>
        <v/>
      </c>
      <c r="AU61" s="601" t="str">
        <f t="shared" si="147"/>
        <v/>
      </c>
      <c r="AV61" s="596" t="str">
        <f>IF(details!Z61="","",details!Z61)</f>
        <v/>
      </c>
      <c r="AW61" s="596" t="str">
        <f>IF(details!AA61="","",details!AA61)</f>
        <v/>
      </c>
      <c r="AX61" s="601" t="str">
        <f t="shared" si="148"/>
        <v/>
      </c>
      <c r="AY61" s="601" t="str">
        <f t="shared" si="149"/>
        <v/>
      </c>
      <c r="AZ61" s="601" t="str">
        <f t="shared" si="150"/>
        <v/>
      </c>
      <c r="BA61" s="597" t="str">
        <f t="shared" si="151"/>
        <v/>
      </c>
      <c r="BB61" s="599">
        <f t="shared" si="152"/>
        <v>0</v>
      </c>
      <c r="BC61" s="600">
        <f t="shared" si="153"/>
        <v>0</v>
      </c>
      <c r="BD61" s="600" t="str">
        <f t="shared" si="154"/>
        <v/>
      </c>
      <c r="BE61" s="600" t="str">
        <f t="shared" si="155"/>
        <v/>
      </c>
      <c r="BF61" s="600" t="str">
        <f t="shared" si="156"/>
        <v/>
      </c>
      <c r="BG61" s="599" t="str">
        <f t="shared" si="157"/>
        <v/>
      </c>
      <c r="BH61" s="600" t="str">
        <f t="shared" si="158"/>
        <v/>
      </c>
      <c r="BI61" s="599" t="str">
        <f t="shared" si="159"/>
        <v/>
      </c>
      <c r="BJ61" s="596" t="str">
        <f>IF(details!AB61="","",details!AB61)</f>
        <v/>
      </c>
      <c r="BK61" s="596" t="str">
        <f>IF(details!AC61="","",details!AC61)</f>
        <v/>
      </c>
      <c r="BL61" s="596" t="str">
        <f>IF(details!AD61="","",details!AD61)</f>
        <v/>
      </c>
      <c r="BM61" s="596" t="str">
        <f>IF(details!AE61="","",details!AE61)</f>
        <v/>
      </c>
      <c r="BN61" s="601" t="str">
        <f t="shared" si="160"/>
        <v/>
      </c>
      <c r="BO61" s="596" t="str">
        <f>IF(details!AF61="","",details!AF61)</f>
        <v/>
      </c>
      <c r="BP61" s="596" t="str">
        <f>IF(details!AG61="","",details!AG61)</f>
        <v/>
      </c>
      <c r="BQ61" s="601" t="str">
        <f t="shared" si="161"/>
        <v/>
      </c>
      <c r="BR61" s="601" t="str">
        <f t="shared" si="162"/>
        <v/>
      </c>
      <c r="BS61" s="601" t="str">
        <f t="shared" si="163"/>
        <v/>
      </c>
      <c r="BT61" s="596" t="str">
        <f>IF(details!AH61="","",details!AH61)</f>
        <v/>
      </c>
      <c r="BU61" s="596" t="str">
        <f>IF(details!AI61="","",details!AI61)</f>
        <v/>
      </c>
      <c r="BV61" s="601" t="str">
        <f t="shared" si="164"/>
        <v/>
      </c>
      <c r="BW61" s="601" t="str">
        <f t="shared" si="165"/>
        <v/>
      </c>
      <c r="BX61" s="601" t="str">
        <f t="shared" si="166"/>
        <v/>
      </c>
      <c r="BY61" s="597" t="str">
        <f t="shared" si="167"/>
        <v/>
      </c>
      <c r="BZ61" s="599">
        <f t="shared" si="168"/>
        <v>0</v>
      </c>
      <c r="CA61" s="600">
        <f t="shared" si="169"/>
        <v>0</v>
      </c>
      <c r="CB61" s="600" t="str">
        <f t="shared" si="170"/>
        <v/>
      </c>
      <c r="CC61" s="600" t="str">
        <f t="shared" si="171"/>
        <v/>
      </c>
      <c r="CD61" s="600" t="str">
        <f t="shared" si="172"/>
        <v/>
      </c>
      <c r="CE61" s="599" t="str">
        <f t="shared" si="173"/>
        <v/>
      </c>
      <c r="CF61" s="600" t="str">
        <f t="shared" si="174"/>
        <v/>
      </c>
      <c r="CG61" s="599" t="str">
        <f t="shared" si="175"/>
        <v/>
      </c>
      <c r="CH61" s="596" t="str">
        <f>IF(details!AJ61="","",details!AJ61)</f>
        <v/>
      </c>
      <c r="CI61" s="596" t="str">
        <f>IF(details!AK61="","",details!AK61)</f>
        <v/>
      </c>
      <c r="CJ61" s="596" t="str">
        <f>IF(details!AL61="","",details!AL61)</f>
        <v/>
      </c>
      <c r="CK61" s="596" t="str">
        <f>IF(details!AM61="","",details!AM61)</f>
        <v/>
      </c>
      <c r="CL61" s="601" t="str">
        <f t="shared" si="176"/>
        <v/>
      </c>
      <c r="CM61" s="596" t="str">
        <f>IF(details!AN61="","",details!AN61)</f>
        <v/>
      </c>
      <c r="CN61" s="596" t="str">
        <f>IF(details!AO61="","",details!AO61)</f>
        <v/>
      </c>
      <c r="CO61" s="601" t="str">
        <f t="shared" si="177"/>
        <v/>
      </c>
      <c r="CP61" s="601" t="str">
        <f t="shared" si="178"/>
        <v/>
      </c>
      <c r="CQ61" s="601" t="str">
        <f t="shared" si="179"/>
        <v/>
      </c>
      <c r="CR61" s="596" t="str">
        <f>IF(details!AP61="","",details!AP61)</f>
        <v/>
      </c>
      <c r="CS61" s="596" t="str">
        <f>IF(details!AQ61="","",details!AQ61)</f>
        <v/>
      </c>
      <c r="CT61" s="601" t="str">
        <f t="shared" si="180"/>
        <v/>
      </c>
      <c r="CU61" s="601" t="str">
        <f t="shared" si="181"/>
        <v/>
      </c>
      <c r="CV61" s="601" t="str">
        <f t="shared" si="182"/>
        <v/>
      </c>
      <c r="CW61" s="597" t="str">
        <f t="shared" si="183"/>
        <v/>
      </c>
      <c r="CX61" s="599">
        <f t="shared" si="184"/>
        <v>0</v>
      </c>
      <c r="CY61" s="600">
        <f t="shared" si="185"/>
        <v>0</v>
      </c>
      <c r="CZ61" s="600" t="str">
        <f t="shared" si="186"/>
        <v/>
      </c>
      <c r="DA61" s="600" t="str">
        <f t="shared" si="187"/>
        <v/>
      </c>
      <c r="DB61" s="600" t="str">
        <f t="shared" si="188"/>
        <v/>
      </c>
      <c r="DC61" s="599" t="str">
        <f t="shared" si="189"/>
        <v/>
      </c>
      <c r="DD61" s="600" t="str">
        <f t="shared" si="190"/>
        <v/>
      </c>
      <c r="DE61" s="599" t="str">
        <f t="shared" si="191"/>
        <v/>
      </c>
      <c r="DF61" s="600">
        <f t="shared" si="192"/>
        <v>0</v>
      </c>
      <c r="DG61" s="596" t="str">
        <f>IF(details!AR61="","",details!AR61)</f>
        <v/>
      </c>
      <c r="DH61" s="596" t="str">
        <f>IF(details!AS61="","",details!AS61)</f>
        <v/>
      </c>
      <c r="DI61" s="596" t="str">
        <f>IF(details!AT61="","",details!AT61)</f>
        <v/>
      </c>
      <c r="DJ61" s="601" t="str">
        <f t="shared" si="193"/>
        <v/>
      </c>
      <c r="DK61" s="596" t="str">
        <f>IF(details!AU61="","",details!AU61)</f>
        <v/>
      </c>
      <c r="DL61" s="601" t="str">
        <f t="shared" si="194"/>
        <v/>
      </c>
      <c r="DM61" s="596" t="str">
        <f>IF(details!AV61="","",details!AV61)</f>
        <v/>
      </c>
      <c r="DN61" s="603" t="str">
        <f t="shared" si="195"/>
        <v/>
      </c>
      <c r="DO61" s="599">
        <f t="shared" si="196"/>
        <v>0</v>
      </c>
      <c r="DP61" s="599">
        <f t="shared" si="197"/>
        <v>0</v>
      </c>
      <c r="DQ61" s="600" t="str">
        <f t="shared" si="198"/>
        <v/>
      </c>
      <c r="DR61" s="599" t="str">
        <f t="shared" si="199"/>
        <v/>
      </c>
      <c r="DS61" s="599" t="str">
        <f t="shared" si="237"/>
        <v/>
      </c>
      <c r="DT61" s="596" t="str">
        <f>IF(details!AW61="","",details!AW61)</f>
        <v/>
      </c>
      <c r="DU61" s="596" t="str">
        <f>IF(details!AX61="","",details!AX61)</f>
        <v/>
      </c>
      <c r="DV61" s="596" t="str">
        <f>IF(details!AY61="","",details!AY61)</f>
        <v/>
      </c>
      <c r="DW61" s="603" t="str">
        <f t="shared" si="200"/>
        <v/>
      </c>
      <c r="DX61" s="599">
        <f t="shared" si="201"/>
        <v>0</v>
      </c>
      <c r="DY61" s="599">
        <f t="shared" si="202"/>
        <v>0</v>
      </c>
      <c r="DZ61" s="600" t="str">
        <f t="shared" si="203"/>
        <v/>
      </c>
      <c r="EA61" s="599" t="str">
        <f t="shared" si="204"/>
        <v/>
      </c>
      <c r="EB61" s="599" t="str">
        <f t="shared" si="238"/>
        <v/>
      </c>
      <c r="EC61" s="599" t="str">
        <f t="shared" si="205"/>
        <v/>
      </c>
      <c r="ED61" s="599" t="str">
        <f t="shared" si="206"/>
        <v/>
      </c>
      <c r="EE61" s="599" t="str">
        <f t="shared" si="207"/>
        <v/>
      </c>
      <c r="EF61" s="599" t="str">
        <f t="shared" si="208"/>
        <v/>
      </c>
      <c r="EG61" s="599" t="str">
        <f t="shared" si="209"/>
        <v/>
      </c>
      <c r="EH61" s="599">
        <f t="shared" si="210"/>
        <v>0</v>
      </c>
      <c r="EI61" s="599">
        <f t="shared" si="211"/>
        <v>0</v>
      </c>
      <c r="EJ61" s="599">
        <f t="shared" si="212"/>
        <v>0</v>
      </c>
      <c r="EK61" s="599">
        <f t="shared" si="213"/>
        <v>0</v>
      </c>
      <c r="EL61" s="599">
        <f t="shared" si="214"/>
        <v>0</v>
      </c>
      <c r="EM61" s="599" t="str">
        <f t="shared" si="215"/>
        <v/>
      </c>
      <c r="EN61" s="599" t="str">
        <f t="shared" si="239"/>
        <v/>
      </c>
      <c r="EO61" s="606" t="str">
        <f>IF(details!CF61="","",details!CF61)</f>
        <v/>
      </c>
      <c r="EP61" s="607" t="str">
        <f>IF(details!CG61="","",details!CG61)</f>
        <v/>
      </c>
      <c r="EQ61" s="606" t="str">
        <f>IF(details!CJ61="","",details!CJ61)</f>
        <v/>
      </c>
      <c r="ER61" s="607" t="str">
        <f>IF(details!CK61="","",details!CK61)</f>
        <v/>
      </c>
      <c r="ES61" s="606" t="str">
        <f>IF(details!CN61="","",details!CN61)</f>
        <v/>
      </c>
      <c r="ET61" s="607" t="str">
        <f>IF(details!CO61="","",details!CO61)</f>
        <v/>
      </c>
      <c r="EU61" s="606" t="str">
        <f>IF(details!CR61="","",details!CR61)</f>
        <v/>
      </c>
      <c r="EV61" s="607" t="str">
        <f>IF(details!CS61="","",details!CS61)</f>
        <v/>
      </c>
      <c r="EW61" s="606" t="str">
        <f>IF(details!CV61="","",details!CV61)</f>
        <v/>
      </c>
      <c r="EX61" s="607" t="str">
        <f>IF(details!CW61="","",details!CW61)</f>
        <v/>
      </c>
      <c r="EY61" s="611" t="str">
        <f t="shared" si="216"/>
        <v/>
      </c>
      <c r="EZ61" s="596" t="str">
        <f t="shared" si="217"/>
        <v/>
      </c>
      <c r="FA61" s="596" t="str">
        <f t="shared" si="218"/>
        <v/>
      </c>
      <c r="FB61" s="612" t="str">
        <f t="shared" si="240"/>
        <v/>
      </c>
      <c r="FC61" s="596" t="str">
        <f t="shared" si="219"/>
        <v/>
      </c>
      <c r="FD61" s="613" t="str">
        <f t="shared" si="220"/>
        <v/>
      </c>
      <c r="FE61" s="612" t="str">
        <f t="shared" si="241"/>
        <v/>
      </c>
      <c r="FF61" s="614" t="str">
        <f t="shared" si="221"/>
        <v/>
      </c>
      <c r="FG61" s="596" t="str">
        <f t="shared" si="242"/>
        <v/>
      </c>
      <c r="FH61" s="596" t="str">
        <f t="shared" si="243"/>
        <v/>
      </c>
      <c r="FI61" s="596" t="str">
        <f t="shared" si="244"/>
        <v/>
      </c>
      <c r="FJ61" s="596" t="str">
        <f t="shared" si="245"/>
        <v/>
      </c>
      <c r="FK61" s="596" t="str">
        <f t="shared" si="222"/>
        <v/>
      </c>
      <c r="FL61" s="615" t="str">
        <f t="shared" si="246"/>
        <v/>
      </c>
      <c r="FM61" s="614" t="str">
        <f t="shared" si="223"/>
        <v/>
      </c>
      <c r="FN61" s="596" t="str">
        <f t="shared" si="247"/>
        <v/>
      </c>
      <c r="FO61" s="596" t="str">
        <f t="shared" si="248"/>
        <v/>
      </c>
      <c r="FP61" s="596" t="str">
        <f t="shared" si="249"/>
        <v/>
      </c>
      <c r="FQ61" s="596" t="str">
        <f t="shared" si="250"/>
        <v/>
      </c>
      <c r="FR61" s="596" t="str">
        <f t="shared" si="224"/>
        <v/>
      </c>
      <c r="FS61" s="615" t="str">
        <f t="shared" si="251"/>
        <v/>
      </c>
      <c r="FT61" s="614" t="str">
        <f t="shared" si="225"/>
        <v/>
      </c>
      <c r="FU61" s="596" t="str">
        <f t="shared" si="252"/>
        <v/>
      </c>
      <c r="FV61" s="596" t="str">
        <f t="shared" si="253"/>
        <v/>
      </c>
      <c r="FW61" s="596" t="str">
        <f t="shared" si="254"/>
        <v/>
      </c>
      <c r="FX61" s="596" t="str">
        <f t="shared" si="255"/>
        <v/>
      </c>
      <c r="FY61" s="596" t="str">
        <f t="shared" si="226"/>
        <v/>
      </c>
      <c r="FZ61" s="615" t="str">
        <f t="shared" si="256"/>
        <v/>
      </c>
      <c r="GA61" s="596" t="str">
        <f t="shared" si="227"/>
        <v/>
      </c>
      <c r="GB61" s="596" t="str">
        <f t="shared" si="228"/>
        <v/>
      </c>
      <c r="GC61" s="177" t="str">
        <f t="shared" si="229"/>
        <v xml:space="preserve">    </v>
      </c>
      <c r="GD61" s="177" t="str">
        <f t="shared" si="230"/>
        <v xml:space="preserve">    </v>
      </c>
      <c r="GE61" s="177" t="str">
        <f t="shared" si="231"/>
        <v xml:space="preserve">    </v>
      </c>
      <c r="GF61" s="177" t="str">
        <f t="shared" si="232"/>
        <v xml:space="preserve">        </v>
      </c>
      <c r="GG61" s="177" t="str">
        <f t="shared" si="257"/>
        <v xml:space="preserve">    </v>
      </c>
      <c r="GH61" s="177" t="str">
        <f t="shared" si="258"/>
        <v/>
      </c>
      <c r="GI61" s="39" t="str">
        <f t="shared" si="259"/>
        <v/>
      </c>
      <c r="GJ61" s="41" t="str">
        <f t="shared" si="260"/>
        <v/>
      </c>
      <c r="GK61" s="188" t="str">
        <f t="shared" si="261"/>
        <v/>
      </c>
      <c r="GL61" s="165" t="str">
        <f t="shared" si="262"/>
        <v/>
      </c>
      <c r="GM61" s="434" t="str">
        <f t="shared" si="234"/>
        <v/>
      </c>
      <c r="GN61" s="177" t="str">
        <f>IF(OR(GH61="iwjd",GH61="iqu% ijh{kk"),'result subject-wise'!AR61,GH61)</f>
        <v/>
      </c>
      <c r="GO61" s="346" t="str">
        <f t="shared" si="263"/>
        <v/>
      </c>
      <c r="GP61" s="172" t="str">
        <f t="shared" si="264"/>
        <v/>
      </c>
      <c r="GQ61" s="620" t="str">
        <f t="shared" si="235"/>
        <v/>
      </c>
      <c r="GR61" s="189"/>
      <c r="GS61" s="344"/>
      <c r="GT61" s="351" t="str">
        <f>'full report'!V1448</f>
        <v/>
      </c>
      <c r="GU61" s="164"/>
      <c r="GV61" s="107"/>
      <c r="GW61" s="377"/>
      <c r="GX61" s="378"/>
      <c r="GY61" s="378"/>
      <c r="GZ61" s="378"/>
      <c r="HA61" s="378"/>
      <c r="HB61" s="378"/>
      <c r="HC61" s="378"/>
      <c r="HD61" s="378"/>
      <c r="HE61" s="378"/>
      <c r="HF61" s="378"/>
      <c r="HG61" s="378"/>
      <c r="HH61" s="378"/>
      <c r="HI61" s="378"/>
      <c r="HJ61" s="379"/>
    </row>
    <row r="62" spans="1:16378" s="5" customFormat="1" ht="13" customHeight="1">
      <c r="A62" s="595">
        <f>IF(details!A62="","",details!A62)</f>
        <v>55</v>
      </c>
      <c r="B62" s="596" t="str">
        <f>IF(details!B62="","",details!B62)</f>
        <v/>
      </c>
      <c r="C62" s="596" t="str">
        <f>IF(details!C62="","",details!C62)</f>
        <v/>
      </c>
      <c r="D62" s="597" t="str">
        <f>IF(details!D62="","",details!D62)</f>
        <v/>
      </c>
      <c r="E62" s="596" t="str">
        <f>IF(details!E62="","",details!E62)</f>
        <v/>
      </c>
      <c r="F62" s="598" t="str">
        <f>IF(details!F62="","",details!F62)</f>
        <v/>
      </c>
      <c r="G62" s="302" t="str">
        <f>IF(details!G62="","",details!G62)</f>
        <v/>
      </c>
      <c r="H62" s="302" t="str">
        <f>IF(details!H62="","",details!H62)</f>
        <v/>
      </c>
      <c r="I62" s="302" t="str">
        <f>IF(details!I62="","",details!I62)</f>
        <v/>
      </c>
      <c r="J62" s="596" t="str">
        <f>IF(details!J62="","",details!J62)</f>
        <v/>
      </c>
      <c r="K62" s="596" t="str">
        <f>IF(details!K62="","",details!K62)</f>
        <v/>
      </c>
      <c r="L62" s="596" t="str">
        <f>IF(details!L62="","",details!L62)</f>
        <v/>
      </c>
      <c r="M62" s="601" t="str">
        <f t="shared" si="127"/>
        <v/>
      </c>
      <c r="N62" s="596" t="str">
        <f>IF(details!M62="","",details!M62)</f>
        <v/>
      </c>
      <c r="O62" s="601" t="str">
        <f t="shared" si="128"/>
        <v/>
      </c>
      <c r="P62" s="596" t="str">
        <f>IF(details!N62="","",details!N62)</f>
        <v/>
      </c>
      <c r="Q62" s="603" t="str">
        <f t="shared" si="129"/>
        <v/>
      </c>
      <c r="R62" s="599">
        <f t="shared" si="130"/>
        <v>0</v>
      </c>
      <c r="S62" s="599">
        <f t="shared" si="131"/>
        <v>0</v>
      </c>
      <c r="T62" s="600" t="str">
        <f t="shared" si="132"/>
        <v/>
      </c>
      <c r="U62" s="599" t="str">
        <f t="shared" si="133"/>
        <v/>
      </c>
      <c r="V62" s="599" t="str">
        <f t="shared" si="134"/>
        <v/>
      </c>
      <c r="W62" s="599" t="str">
        <f t="shared" si="135"/>
        <v/>
      </c>
      <c r="X62" s="596" t="str">
        <f>IF(details!O62="","",details!O62)</f>
        <v/>
      </c>
      <c r="Y62" s="596" t="str">
        <f>IF(details!P62="","",details!P62)</f>
        <v/>
      </c>
      <c r="Z62" s="596" t="str">
        <f>IF(details!Q62="","",details!Q62)</f>
        <v/>
      </c>
      <c r="AA62" s="601" t="str">
        <f t="shared" si="136"/>
        <v/>
      </c>
      <c r="AB62" s="596" t="str">
        <f>IF(details!R62="","",details!R62)</f>
        <v/>
      </c>
      <c r="AC62" s="601" t="str">
        <f t="shared" si="137"/>
        <v/>
      </c>
      <c r="AD62" s="596" t="str">
        <f>IF(details!S62="","",details!S62)</f>
        <v/>
      </c>
      <c r="AE62" s="603" t="str">
        <f t="shared" si="138"/>
        <v/>
      </c>
      <c r="AF62" s="599">
        <f t="shared" si="139"/>
        <v>0</v>
      </c>
      <c r="AG62" s="599">
        <f t="shared" si="140"/>
        <v>0</v>
      </c>
      <c r="AH62" s="600" t="str">
        <f t="shared" si="141"/>
        <v/>
      </c>
      <c r="AI62" s="599" t="str">
        <f t="shared" si="142"/>
        <v/>
      </c>
      <c r="AJ62" s="599" t="str">
        <f t="shared" si="143"/>
        <v/>
      </c>
      <c r="AK62" s="599" t="str">
        <f t="shared" si="50"/>
        <v/>
      </c>
      <c r="AL62" s="596" t="str">
        <f>IF(details!T62="","",details!T62)</f>
        <v/>
      </c>
      <c r="AM62" s="596" t="str">
        <f>IF(details!U62="","",details!U62)</f>
        <v/>
      </c>
      <c r="AN62" s="596" t="str">
        <f>IF(details!V62="","",details!V62)</f>
        <v/>
      </c>
      <c r="AO62" s="596" t="str">
        <f>IF(details!W62="","",details!W62)</f>
        <v/>
      </c>
      <c r="AP62" s="601" t="str">
        <f t="shared" si="144"/>
        <v/>
      </c>
      <c r="AQ62" s="596" t="str">
        <f>IF(details!X62="","",details!X62)</f>
        <v/>
      </c>
      <c r="AR62" s="596" t="str">
        <f>IF(details!Y62="","",details!Y62)</f>
        <v/>
      </c>
      <c r="AS62" s="601" t="str">
        <f t="shared" si="145"/>
        <v/>
      </c>
      <c r="AT62" s="601" t="str">
        <f t="shared" si="146"/>
        <v/>
      </c>
      <c r="AU62" s="601" t="str">
        <f t="shared" si="147"/>
        <v/>
      </c>
      <c r="AV62" s="596" t="str">
        <f>IF(details!Z62="","",details!Z62)</f>
        <v/>
      </c>
      <c r="AW62" s="596" t="str">
        <f>IF(details!AA62="","",details!AA62)</f>
        <v/>
      </c>
      <c r="AX62" s="601" t="str">
        <f t="shared" si="148"/>
        <v/>
      </c>
      <c r="AY62" s="601" t="str">
        <f t="shared" si="149"/>
        <v/>
      </c>
      <c r="AZ62" s="601" t="str">
        <f t="shared" si="150"/>
        <v/>
      </c>
      <c r="BA62" s="597" t="str">
        <f t="shared" si="151"/>
        <v/>
      </c>
      <c r="BB62" s="599">
        <f t="shared" si="152"/>
        <v>0</v>
      </c>
      <c r="BC62" s="600">
        <f t="shared" si="153"/>
        <v>0</v>
      </c>
      <c r="BD62" s="600" t="str">
        <f t="shared" si="154"/>
        <v/>
      </c>
      <c r="BE62" s="600" t="str">
        <f t="shared" si="155"/>
        <v/>
      </c>
      <c r="BF62" s="600" t="str">
        <f t="shared" si="156"/>
        <v/>
      </c>
      <c r="BG62" s="599" t="str">
        <f t="shared" si="157"/>
        <v/>
      </c>
      <c r="BH62" s="600" t="str">
        <f t="shared" si="158"/>
        <v/>
      </c>
      <c r="BI62" s="599" t="str">
        <f t="shared" si="159"/>
        <v/>
      </c>
      <c r="BJ62" s="596" t="str">
        <f>IF(details!AB62="","",details!AB62)</f>
        <v/>
      </c>
      <c r="BK62" s="596" t="str">
        <f>IF(details!AC62="","",details!AC62)</f>
        <v/>
      </c>
      <c r="BL62" s="596" t="str">
        <f>IF(details!AD62="","",details!AD62)</f>
        <v/>
      </c>
      <c r="BM62" s="596" t="str">
        <f>IF(details!AE62="","",details!AE62)</f>
        <v/>
      </c>
      <c r="BN62" s="601" t="str">
        <f t="shared" si="160"/>
        <v/>
      </c>
      <c r="BO62" s="596" t="str">
        <f>IF(details!AF62="","",details!AF62)</f>
        <v/>
      </c>
      <c r="BP62" s="596" t="str">
        <f>IF(details!AG62="","",details!AG62)</f>
        <v/>
      </c>
      <c r="BQ62" s="601" t="str">
        <f t="shared" si="161"/>
        <v/>
      </c>
      <c r="BR62" s="601" t="str">
        <f t="shared" si="162"/>
        <v/>
      </c>
      <c r="BS62" s="601" t="str">
        <f t="shared" si="163"/>
        <v/>
      </c>
      <c r="BT62" s="596" t="str">
        <f>IF(details!AH62="","",details!AH62)</f>
        <v/>
      </c>
      <c r="BU62" s="596" t="str">
        <f>IF(details!AI62="","",details!AI62)</f>
        <v/>
      </c>
      <c r="BV62" s="601" t="str">
        <f t="shared" si="164"/>
        <v/>
      </c>
      <c r="BW62" s="601" t="str">
        <f t="shared" si="165"/>
        <v/>
      </c>
      <c r="BX62" s="601" t="str">
        <f t="shared" si="166"/>
        <v/>
      </c>
      <c r="BY62" s="597" t="str">
        <f t="shared" si="167"/>
        <v/>
      </c>
      <c r="BZ62" s="599">
        <f t="shared" si="168"/>
        <v>0</v>
      </c>
      <c r="CA62" s="600">
        <f t="shared" si="169"/>
        <v>0</v>
      </c>
      <c r="CB62" s="600" t="str">
        <f t="shared" si="170"/>
        <v/>
      </c>
      <c r="CC62" s="600" t="str">
        <f t="shared" si="171"/>
        <v/>
      </c>
      <c r="CD62" s="600" t="str">
        <f t="shared" si="172"/>
        <v/>
      </c>
      <c r="CE62" s="599" t="str">
        <f t="shared" si="173"/>
        <v/>
      </c>
      <c r="CF62" s="600" t="str">
        <f t="shared" si="174"/>
        <v/>
      </c>
      <c r="CG62" s="599" t="str">
        <f t="shared" si="175"/>
        <v/>
      </c>
      <c r="CH62" s="596" t="str">
        <f>IF(details!AJ62="","",details!AJ62)</f>
        <v/>
      </c>
      <c r="CI62" s="596" t="str">
        <f>IF(details!AK62="","",details!AK62)</f>
        <v/>
      </c>
      <c r="CJ62" s="596" t="str">
        <f>IF(details!AL62="","",details!AL62)</f>
        <v/>
      </c>
      <c r="CK62" s="596" t="str">
        <f>IF(details!AM62="","",details!AM62)</f>
        <v/>
      </c>
      <c r="CL62" s="601" t="str">
        <f t="shared" si="176"/>
        <v/>
      </c>
      <c r="CM62" s="596" t="str">
        <f>IF(details!AN62="","",details!AN62)</f>
        <v/>
      </c>
      <c r="CN62" s="596" t="str">
        <f>IF(details!AO62="","",details!AO62)</f>
        <v/>
      </c>
      <c r="CO62" s="601" t="str">
        <f t="shared" si="177"/>
        <v/>
      </c>
      <c r="CP62" s="601" t="str">
        <f t="shared" si="178"/>
        <v/>
      </c>
      <c r="CQ62" s="601" t="str">
        <f t="shared" si="179"/>
        <v/>
      </c>
      <c r="CR62" s="596" t="str">
        <f>IF(details!AP62="","",details!AP62)</f>
        <v/>
      </c>
      <c r="CS62" s="596" t="str">
        <f>IF(details!AQ62="","",details!AQ62)</f>
        <v/>
      </c>
      <c r="CT62" s="601" t="str">
        <f t="shared" si="180"/>
        <v/>
      </c>
      <c r="CU62" s="601" t="str">
        <f t="shared" si="181"/>
        <v/>
      </c>
      <c r="CV62" s="601" t="str">
        <f t="shared" si="182"/>
        <v/>
      </c>
      <c r="CW62" s="597" t="str">
        <f t="shared" si="183"/>
        <v/>
      </c>
      <c r="CX62" s="599">
        <f t="shared" si="184"/>
        <v>0</v>
      </c>
      <c r="CY62" s="600">
        <f t="shared" si="185"/>
        <v>0</v>
      </c>
      <c r="CZ62" s="600" t="str">
        <f t="shared" si="186"/>
        <v/>
      </c>
      <c r="DA62" s="600" t="str">
        <f t="shared" si="187"/>
        <v/>
      </c>
      <c r="DB62" s="600" t="str">
        <f t="shared" si="188"/>
        <v/>
      </c>
      <c r="DC62" s="599" t="str">
        <f t="shared" si="189"/>
        <v/>
      </c>
      <c r="DD62" s="600" t="str">
        <f t="shared" si="190"/>
        <v/>
      </c>
      <c r="DE62" s="599" t="str">
        <f t="shared" si="191"/>
        <v/>
      </c>
      <c r="DF62" s="600">
        <f t="shared" si="192"/>
        <v>0</v>
      </c>
      <c r="DG62" s="596" t="str">
        <f>IF(details!AR62="","",details!AR62)</f>
        <v/>
      </c>
      <c r="DH62" s="596" t="str">
        <f>IF(details!AS62="","",details!AS62)</f>
        <v/>
      </c>
      <c r="DI62" s="596" t="str">
        <f>IF(details!AT62="","",details!AT62)</f>
        <v/>
      </c>
      <c r="DJ62" s="601" t="str">
        <f t="shared" si="193"/>
        <v/>
      </c>
      <c r="DK62" s="596" t="str">
        <f>IF(details!AU62="","",details!AU62)</f>
        <v/>
      </c>
      <c r="DL62" s="601" t="str">
        <f t="shared" si="194"/>
        <v/>
      </c>
      <c r="DM62" s="596" t="str">
        <f>IF(details!AV62="","",details!AV62)</f>
        <v/>
      </c>
      <c r="DN62" s="603" t="str">
        <f t="shared" si="195"/>
        <v/>
      </c>
      <c r="DO62" s="599">
        <f t="shared" si="196"/>
        <v>0</v>
      </c>
      <c r="DP62" s="599">
        <f t="shared" si="197"/>
        <v>0</v>
      </c>
      <c r="DQ62" s="600" t="str">
        <f t="shared" si="198"/>
        <v/>
      </c>
      <c r="DR62" s="599" t="str">
        <f t="shared" si="199"/>
        <v/>
      </c>
      <c r="DS62" s="599" t="str">
        <f t="shared" si="237"/>
        <v/>
      </c>
      <c r="DT62" s="596" t="str">
        <f>IF(details!AW62="","",details!AW62)</f>
        <v/>
      </c>
      <c r="DU62" s="596" t="str">
        <f>IF(details!AX62="","",details!AX62)</f>
        <v/>
      </c>
      <c r="DV62" s="596" t="str">
        <f>IF(details!AY62="","",details!AY62)</f>
        <v/>
      </c>
      <c r="DW62" s="603" t="str">
        <f t="shared" si="200"/>
        <v/>
      </c>
      <c r="DX62" s="599">
        <f t="shared" si="201"/>
        <v>0</v>
      </c>
      <c r="DY62" s="599">
        <f t="shared" si="202"/>
        <v>0</v>
      </c>
      <c r="DZ62" s="600" t="str">
        <f t="shared" si="203"/>
        <v/>
      </c>
      <c r="EA62" s="599" t="str">
        <f t="shared" si="204"/>
        <v/>
      </c>
      <c r="EB62" s="599" t="str">
        <f t="shared" si="238"/>
        <v/>
      </c>
      <c r="EC62" s="599" t="str">
        <f t="shared" si="205"/>
        <v/>
      </c>
      <c r="ED62" s="599" t="str">
        <f t="shared" si="206"/>
        <v/>
      </c>
      <c r="EE62" s="599" t="str">
        <f t="shared" si="207"/>
        <v/>
      </c>
      <c r="EF62" s="599" t="str">
        <f t="shared" si="208"/>
        <v/>
      </c>
      <c r="EG62" s="599" t="str">
        <f t="shared" si="209"/>
        <v/>
      </c>
      <c r="EH62" s="599">
        <f t="shared" si="210"/>
        <v>0</v>
      </c>
      <c r="EI62" s="599">
        <f t="shared" si="211"/>
        <v>0</v>
      </c>
      <c r="EJ62" s="599">
        <f t="shared" si="212"/>
        <v>0</v>
      </c>
      <c r="EK62" s="599">
        <f t="shared" si="213"/>
        <v>0</v>
      </c>
      <c r="EL62" s="599">
        <f t="shared" si="214"/>
        <v>0</v>
      </c>
      <c r="EM62" s="599" t="str">
        <f t="shared" si="215"/>
        <v/>
      </c>
      <c r="EN62" s="599" t="str">
        <f t="shared" si="239"/>
        <v/>
      </c>
      <c r="EO62" s="606" t="str">
        <f>IF(details!BN62="","",details!BN62)</f>
        <v/>
      </c>
      <c r="EP62" s="607" t="str">
        <f>IF(details!BO62="","",details!BO62)</f>
        <v/>
      </c>
      <c r="EQ62" s="606" t="str">
        <f>IF(details!BV62="","",details!BV62)</f>
        <v/>
      </c>
      <c r="ER62" s="607" t="str">
        <f>IF(details!BW62="","",details!BW62)</f>
        <v/>
      </c>
      <c r="ES62" s="606" t="str">
        <f>IF(details!CD62="","",details!CD62)</f>
        <v/>
      </c>
      <c r="ET62" s="607" t="str">
        <f>IF(details!CE62="","",details!CE62)</f>
        <v/>
      </c>
      <c r="EU62" s="606" t="str">
        <f>IF(details!CL62="","",details!CL62)</f>
        <v/>
      </c>
      <c r="EV62" s="607" t="str">
        <f>IF(details!CM62="","",details!CM62)</f>
        <v/>
      </c>
      <c r="EW62" s="606" t="str">
        <f>IF(details!CV62="","",details!CV62)</f>
        <v/>
      </c>
      <c r="EX62" s="607" t="str">
        <f>IF(details!CW62="","",details!CW62)</f>
        <v/>
      </c>
      <c r="EY62" s="611" t="str">
        <f t="shared" si="216"/>
        <v/>
      </c>
      <c r="EZ62" s="596" t="str">
        <f t="shared" si="217"/>
        <v/>
      </c>
      <c r="FA62" s="596" t="str">
        <f t="shared" si="218"/>
        <v/>
      </c>
      <c r="FB62" s="612" t="str">
        <f t="shared" si="240"/>
        <v/>
      </c>
      <c r="FC62" s="596" t="str">
        <f t="shared" si="219"/>
        <v/>
      </c>
      <c r="FD62" s="613" t="str">
        <f t="shared" si="220"/>
        <v/>
      </c>
      <c r="FE62" s="612" t="str">
        <f t="shared" si="241"/>
        <v/>
      </c>
      <c r="FF62" s="614" t="str">
        <f t="shared" si="221"/>
        <v/>
      </c>
      <c r="FG62" s="596" t="str">
        <f t="shared" si="242"/>
        <v/>
      </c>
      <c r="FH62" s="596" t="str">
        <f t="shared" si="243"/>
        <v/>
      </c>
      <c r="FI62" s="596" t="str">
        <f t="shared" si="244"/>
        <v/>
      </c>
      <c r="FJ62" s="596" t="str">
        <f t="shared" si="245"/>
        <v/>
      </c>
      <c r="FK62" s="596" t="str">
        <f t="shared" si="222"/>
        <v/>
      </c>
      <c r="FL62" s="615" t="str">
        <f t="shared" si="246"/>
        <v/>
      </c>
      <c r="FM62" s="614" t="str">
        <f t="shared" si="223"/>
        <v/>
      </c>
      <c r="FN62" s="596" t="str">
        <f t="shared" si="247"/>
        <v/>
      </c>
      <c r="FO62" s="596" t="str">
        <f t="shared" si="248"/>
        <v/>
      </c>
      <c r="FP62" s="596" t="str">
        <f t="shared" si="249"/>
        <v/>
      </c>
      <c r="FQ62" s="596" t="str">
        <f t="shared" si="250"/>
        <v/>
      </c>
      <c r="FR62" s="596" t="str">
        <f t="shared" si="224"/>
        <v/>
      </c>
      <c r="FS62" s="615" t="str">
        <f t="shared" si="251"/>
        <v/>
      </c>
      <c r="FT62" s="614" t="str">
        <f t="shared" si="225"/>
        <v/>
      </c>
      <c r="FU62" s="596" t="str">
        <f t="shared" si="252"/>
        <v/>
      </c>
      <c r="FV62" s="596" t="str">
        <f t="shared" si="253"/>
        <v/>
      </c>
      <c r="FW62" s="596" t="str">
        <f t="shared" si="254"/>
        <v/>
      </c>
      <c r="FX62" s="596" t="str">
        <f t="shared" si="255"/>
        <v/>
      </c>
      <c r="FY62" s="596" t="str">
        <f t="shared" si="226"/>
        <v/>
      </c>
      <c r="FZ62" s="615" t="str">
        <f t="shared" si="256"/>
        <v/>
      </c>
      <c r="GA62" s="596" t="str">
        <f t="shared" si="227"/>
        <v/>
      </c>
      <c r="GB62" s="596" t="str">
        <f t="shared" si="228"/>
        <v/>
      </c>
      <c r="GC62" s="177" t="str">
        <f t="shared" si="229"/>
        <v xml:space="preserve">    </v>
      </c>
      <c r="GD62" s="177" t="str">
        <f t="shared" si="230"/>
        <v xml:space="preserve">    </v>
      </c>
      <c r="GE62" s="177" t="str">
        <f t="shared" si="231"/>
        <v xml:space="preserve">    </v>
      </c>
      <c r="GF62" s="177" t="str">
        <f t="shared" si="232"/>
        <v xml:space="preserve">        </v>
      </c>
      <c r="GG62" s="177" t="str">
        <f t="shared" si="257"/>
        <v xml:space="preserve">    </v>
      </c>
      <c r="GH62" s="177" t="str">
        <f t="shared" si="258"/>
        <v/>
      </c>
      <c r="GI62" s="39" t="str">
        <f t="shared" si="259"/>
        <v/>
      </c>
      <c r="GJ62" s="41" t="str">
        <f t="shared" si="260"/>
        <v/>
      </c>
      <c r="GK62" s="188" t="str">
        <f t="shared" si="261"/>
        <v/>
      </c>
      <c r="GL62" s="165" t="str">
        <f t="shared" si="262"/>
        <v/>
      </c>
      <c r="GM62" s="434" t="str">
        <f t="shared" si="234"/>
        <v/>
      </c>
      <c r="GN62" s="177" t="str">
        <f>IF(OR(GH62="iwjd",GH62="iqu% ijh{kk"),'result subject-wise'!AR62,GH62)</f>
        <v/>
      </c>
      <c r="GO62" s="346" t="str">
        <f t="shared" si="263"/>
        <v/>
      </c>
      <c r="GP62" s="172" t="str">
        <f t="shared" si="264"/>
        <v/>
      </c>
      <c r="GQ62" s="620" t="str">
        <f t="shared" si="235"/>
        <v/>
      </c>
      <c r="GR62" s="189"/>
      <c r="GS62" s="344"/>
      <c r="GT62" s="351" t="str">
        <f>'full report'!V1475</f>
        <v/>
      </c>
      <c r="GU62" s="164"/>
      <c r="GV62" s="108"/>
    </row>
    <row r="63" spans="1:16378" s="5" customFormat="1" ht="13" customHeight="1" thickBot="1">
      <c r="A63" s="595">
        <f>IF(details!A63="","",details!A63)</f>
        <v>56</v>
      </c>
      <c r="B63" s="596" t="str">
        <f>IF(details!B63="","",details!B63)</f>
        <v/>
      </c>
      <c r="C63" s="596" t="str">
        <f>IF(details!C63="","",details!C63)</f>
        <v/>
      </c>
      <c r="D63" s="597" t="str">
        <f>IF(details!D63="","",details!D63)</f>
        <v/>
      </c>
      <c r="E63" s="596" t="str">
        <f>IF(details!E63="","",details!E63)</f>
        <v/>
      </c>
      <c r="F63" s="598" t="str">
        <f>IF(details!F63="","",details!F63)</f>
        <v/>
      </c>
      <c r="G63" s="302" t="str">
        <f>IF(details!G63="","",details!G63)</f>
        <v/>
      </c>
      <c r="H63" s="302" t="str">
        <f>IF(details!H63="","",details!H63)</f>
        <v/>
      </c>
      <c r="I63" s="302" t="str">
        <f>IF(details!I63="","",details!I63)</f>
        <v/>
      </c>
      <c r="J63" s="596" t="str">
        <f>IF(details!J63="","",details!J63)</f>
        <v/>
      </c>
      <c r="K63" s="596" t="str">
        <f>IF(details!K63="","",details!K63)</f>
        <v/>
      </c>
      <c r="L63" s="596" t="str">
        <f>IF(details!L63="","",details!L63)</f>
        <v/>
      </c>
      <c r="M63" s="601" t="str">
        <f t="shared" si="127"/>
        <v/>
      </c>
      <c r="N63" s="596" t="str">
        <f>IF(details!M63="","",details!M63)</f>
        <v/>
      </c>
      <c r="O63" s="601" t="str">
        <f t="shared" si="128"/>
        <v/>
      </c>
      <c r="P63" s="596" t="str">
        <f>IF(details!N63="","",details!N63)</f>
        <v/>
      </c>
      <c r="Q63" s="603" t="str">
        <f t="shared" si="129"/>
        <v/>
      </c>
      <c r="R63" s="599">
        <f t="shared" si="130"/>
        <v>0</v>
      </c>
      <c r="S63" s="599">
        <f t="shared" si="131"/>
        <v>0</v>
      </c>
      <c r="T63" s="600" t="str">
        <f t="shared" si="132"/>
        <v/>
      </c>
      <c r="U63" s="599" t="str">
        <f t="shared" si="133"/>
        <v/>
      </c>
      <c r="V63" s="599" t="str">
        <f t="shared" si="134"/>
        <v/>
      </c>
      <c r="W63" s="599" t="str">
        <f t="shared" si="135"/>
        <v/>
      </c>
      <c r="X63" s="596" t="str">
        <f>IF(details!O63="","",details!O63)</f>
        <v/>
      </c>
      <c r="Y63" s="596" t="str">
        <f>IF(details!P63="","",details!P63)</f>
        <v/>
      </c>
      <c r="Z63" s="596" t="str">
        <f>IF(details!Q63="","",details!Q63)</f>
        <v/>
      </c>
      <c r="AA63" s="601" t="str">
        <f t="shared" si="136"/>
        <v/>
      </c>
      <c r="AB63" s="596" t="str">
        <f>IF(details!R63="","",details!R63)</f>
        <v/>
      </c>
      <c r="AC63" s="601" t="str">
        <f t="shared" si="137"/>
        <v/>
      </c>
      <c r="AD63" s="596" t="str">
        <f>IF(details!S63="","",details!S63)</f>
        <v/>
      </c>
      <c r="AE63" s="603" t="str">
        <f t="shared" si="138"/>
        <v/>
      </c>
      <c r="AF63" s="599">
        <f t="shared" si="139"/>
        <v>0</v>
      </c>
      <c r="AG63" s="599">
        <f t="shared" si="140"/>
        <v>0</v>
      </c>
      <c r="AH63" s="600" t="str">
        <f t="shared" si="141"/>
        <v/>
      </c>
      <c r="AI63" s="599" t="str">
        <f t="shared" si="142"/>
        <v/>
      </c>
      <c r="AJ63" s="599" t="str">
        <f t="shared" si="143"/>
        <v/>
      </c>
      <c r="AK63" s="599" t="str">
        <f t="shared" si="50"/>
        <v/>
      </c>
      <c r="AL63" s="596" t="str">
        <f>IF(details!T63="","",details!T63)</f>
        <v/>
      </c>
      <c r="AM63" s="596" t="str">
        <f>IF(details!U63="","",details!U63)</f>
        <v/>
      </c>
      <c r="AN63" s="596" t="str">
        <f>IF(details!V63="","",details!V63)</f>
        <v/>
      </c>
      <c r="AO63" s="596" t="str">
        <f>IF(details!W63="","",details!W63)</f>
        <v/>
      </c>
      <c r="AP63" s="601" t="str">
        <f t="shared" si="144"/>
        <v/>
      </c>
      <c r="AQ63" s="596" t="str">
        <f>IF(details!X63="","",details!X63)</f>
        <v/>
      </c>
      <c r="AR63" s="596" t="str">
        <f>IF(details!Y63="","",details!Y63)</f>
        <v/>
      </c>
      <c r="AS63" s="601" t="str">
        <f t="shared" si="145"/>
        <v/>
      </c>
      <c r="AT63" s="601" t="str">
        <f t="shared" si="146"/>
        <v/>
      </c>
      <c r="AU63" s="601" t="str">
        <f t="shared" si="147"/>
        <v/>
      </c>
      <c r="AV63" s="596" t="str">
        <f>IF(details!Z63="","",details!Z63)</f>
        <v/>
      </c>
      <c r="AW63" s="596" t="str">
        <f>IF(details!AA63="","",details!AA63)</f>
        <v/>
      </c>
      <c r="AX63" s="601" t="str">
        <f t="shared" si="148"/>
        <v/>
      </c>
      <c r="AY63" s="601" t="str">
        <f t="shared" si="149"/>
        <v/>
      </c>
      <c r="AZ63" s="601" t="str">
        <f t="shared" si="150"/>
        <v/>
      </c>
      <c r="BA63" s="597" t="str">
        <f t="shared" si="151"/>
        <v/>
      </c>
      <c r="BB63" s="599">
        <f t="shared" si="152"/>
        <v>0</v>
      </c>
      <c r="BC63" s="600">
        <f t="shared" si="153"/>
        <v>0</v>
      </c>
      <c r="BD63" s="600" t="str">
        <f t="shared" si="154"/>
        <v/>
      </c>
      <c r="BE63" s="600" t="str">
        <f t="shared" si="155"/>
        <v/>
      </c>
      <c r="BF63" s="600" t="str">
        <f t="shared" si="156"/>
        <v/>
      </c>
      <c r="BG63" s="599" t="str">
        <f t="shared" si="157"/>
        <v/>
      </c>
      <c r="BH63" s="600" t="str">
        <f t="shared" si="158"/>
        <v/>
      </c>
      <c r="BI63" s="599" t="str">
        <f t="shared" si="159"/>
        <v/>
      </c>
      <c r="BJ63" s="596" t="str">
        <f>IF(details!AB63="","",details!AB63)</f>
        <v/>
      </c>
      <c r="BK63" s="596" t="str">
        <f>IF(details!AC63="","",details!AC63)</f>
        <v/>
      </c>
      <c r="BL63" s="596" t="str">
        <f>IF(details!AD63="","",details!AD63)</f>
        <v/>
      </c>
      <c r="BM63" s="596" t="str">
        <f>IF(details!AE63="","",details!AE63)</f>
        <v/>
      </c>
      <c r="BN63" s="601" t="str">
        <f t="shared" si="160"/>
        <v/>
      </c>
      <c r="BO63" s="596" t="str">
        <f>IF(details!AF63="","",details!AF63)</f>
        <v/>
      </c>
      <c r="BP63" s="596" t="str">
        <f>IF(details!AG63="","",details!AG63)</f>
        <v/>
      </c>
      <c r="BQ63" s="601" t="str">
        <f t="shared" si="161"/>
        <v/>
      </c>
      <c r="BR63" s="601" t="str">
        <f t="shared" si="162"/>
        <v/>
      </c>
      <c r="BS63" s="601" t="str">
        <f t="shared" si="163"/>
        <v/>
      </c>
      <c r="BT63" s="596" t="str">
        <f>IF(details!AH63="","",details!AH63)</f>
        <v/>
      </c>
      <c r="BU63" s="596" t="str">
        <f>IF(details!AI63="","",details!AI63)</f>
        <v/>
      </c>
      <c r="BV63" s="601" t="str">
        <f t="shared" si="164"/>
        <v/>
      </c>
      <c r="BW63" s="601" t="str">
        <f t="shared" si="165"/>
        <v/>
      </c>
      <c r="BX63" s="601" t="str">
        <f t="shared" si="166"/>
        <v/>
      </c>
      <c r="BY63" s="597" t="str">
        <f t="shared" si="167"/>
        <v/>
      </c>
      <c r="BZ63" s="599">
        <f t="shared" si="168"/>
        <v>0</v>
      </c>
      <c r="CA63" s="600">
        <f t="shared" si="169"/>
        <v>0</v>
      </c>
      <c r="CB63" s="600" t="str">
        <f t="shared" si="170"/>
        <v/>
      </c>
      <c r="CC63" s="600" t="str">
        <f t="shared" si="171"/>
        <v/>
      </c>
      <c r="CD63" s="600" t="str">
        <f t="shared" si="172"/>
        <v/>
      </c>
      <c r="CE63" s="599" t="str">
        <f t="shared" si="173"/>
        <v/>
      </c>
      <c r="CF63" s="600" t="str">
        <f t="shared" si="174"/>
        <v/>
      </c>
      <c r="CG63" s="599" t="str">
        <f t="shared" si="175"/>
        <v/>
      </c>
      <c r="CH63" s="596" t="str">
        <f>IF(details!AJ63="","",details!AJ63)</f>
        <v/>
      </c>
      <c r="CI63" s="596" t="str">
        <f>IF(details!AK63="","",details!AK63)</f>
        <v/>
      </c>
      <c r="CJ63" s="596" t="str">
        <f>IF(details!AL63="","",details!AL63)</f>
        <v/>
      </c>
      <c r="CK63" s="596" t="str">
        <f>IF(details!AM63="","",details!AM63)</f>
        <v/>
      </c>
      <c r="CL63" s="601" t="str">
        <f t="shared" si="176"/>
        <v/>
      </c>
      <c r="CM63" s="596" t="str">
        <f>IF(details!AN63="","",details!AN63)</f>
        <v/>
      </c>
      <c r="CN63" s="596" t="str">
        <f>IF(details!AO63="","",details!AO63)</f>
        <v/>
      </c>
      <c r="CO63" s="601" t="str">
        <f t="shared" si="177"/>
        <v/>
      </c>
      <c r="CP63" s="601" t="str">
        <f t="shared" si="178"/>
        <v/>
      </c>
      <c r="CQ63" s="601" t="str">
        <f t="shared" si="179"/>
        <v/>
      </c>
      <c r="CR63" s="596" t="str">
        <f>IF(details!AP63="","",details!AP63)</f>
        <v/>
      </c>
      <c r="CS63" s="596" t="str">
        <f>IF(details!AQ63="","",details!AQ63)</f>
        <v/>
      </c>
      <c r="CT63" s="601" t="str">
        <f t="shared" si="180"/>
        <v/>
      </c>
      <c r="CU63" s="601" t="str">
        <f t="shared" si="181"/>
        <v/>
      </c>
      <c r="CV63" s="601" t="str">
        <f t="shared" si="182"/>
        <v/>
      </c>
      <c r="CW63" s="597" t="str">
        <f t="shared" si="183"/>
        <v/>
      </c>
      <c r="CX63" s="599">
        <f t="shared" si="184"/>
        <v>0</v>
      </c>
      <c r="CY63" s="600">
        <f t="shared" si="185"/>
        <v>0</v>
      </c>
      <c r="CZ63" s="600" t="str">
        <f t="shared" si="186"/>
        <v/>
      </c>
      <c r="DA63" s="600" t="str">
        <f t="shared" si="187"/>
        <v/>
      </c>
      <c r="DB63" s="600" t="str">
        <f t="shared" si="188"/>
        <v/>
      </c>
      <c r="DC63" s="599" t="str">
        <f t="shared" si="189"/>
        <v/>
      </c>
      <c r="DD63" s="600" t="str">
        <f t="shared" si="190"/>
        <v/>
      </c>
      <c r="DE63" s="599" t="str">
        <f t="shared" si="191"/>
        <v/>
      </c>
      <c r="DF63" s="600">
        <f t="shared" si="192"/>
        <v>0</v>
      </c>
      <c r="DG63" s="596" t="str">
        <f>IF(details!AR63="","",details!AR63)</f>
        <v/>
      </c>
      <c r="DH63" s="596" t="str">
        <f>IF(details!AS63="","",details!AS63)</f>
        <v/>
      </c>
      <c r="DI63" s="596" t="str">
        <f>IF(details!AT63="","",details!AT63)</f>
        <v/>
      </c>
      <c r="DJ63" s="601" t="str">
        <f t="shared" si="193"/>
        <v/>
      </c>
      <c r="DK63" s="596" t="str">
        <f>IF(details!AU63="","",details!AU63)</f>
        <v/>
      </c>
      <c r="DL63" s="601" t="str">
        <f t="shared" si="194"/>
        <v/>
      </c>
      <c r="DM63" s="596" t="str">
        <f>IF(details!AV63="","",details!AV63)</f>
        <v/>
      </c>
      <c r="DN63" s="603" t="str">
        <f t="shared" si="195"/>
        <v/>
      </c>
      <c r="DO63" s="599">
        <f t="shared" si="196"/>
        <v>0</v>
      </c>
      <c r="DP63" s="599">
        <f t="shared" si="197"/>
        <v>0</v>
      </c>
      <c r="DQ63" s="600" t="str">
        <f t="shared" si="198"/>
        <v/>
      </c>
      <c r="DR63" s="599" t="str">
        <f t="shared" si="199"/>
        <v/>
      </c>
      <c r="DS63" s="599" t="str">
        <f t="shared" si="237"/>
        <v/>
      </c>
      <c r="DT63" s="596" t="str">
        <f>IF(details!AW63="","",details!AW63)</f>
        <v/>
      </c>
      <c r="DU63" s="596" t="str">
        <f>IF(details!AX63="","",details!AX63)</f>
        <v/>
      </c>
      <c r="DV63" s="596" t="str">
        <f>IF(details!AY63="","",details!AY63)</f>
        <v/>
      </c>
      <c r="DW63" s="603" t="str">
        <f t="shared" si="200"/>
        <v/>
      </c>
      <c r="DX63" s="599">
        <f t="shared" si="201"/>
        <v>0</v>
      </c>
      <c r="DY63" s="599">
        <f t="shared" si="202"/>
        <v>0</v>
      </c>
      <c r="DZ63" s="600" t="str">
        <f t="shared" si="203"/>
        <v/>
      </c>
      <c r="EA63" s="599" t="str">
        <f t="shared" si="204"/>
        <v/>
      </c>
      <c r="EB63" s="599" t="str">
        <f t="shared" si="238"/>
        <v/>
      </c>
      <c r="EC63" s="599" t="str">
        <f t="shared" si="205"/>
        <v/>
      </c>
      <c r="ED63" s="599" t="str">
        <f t="shared" si="206"/>
        <v/>
      </c>
      <c r="EE63" s="599" t="str">
        <f t="shared" si="207"/>
        <v/>
      </c>
      <c r="EF63" s="599" t="str">
        <f t="shared" si="208"/>
        <v/>
      </c>
      <c r="EG63" s="599" t="str">
        <f t="shared" si="209"/>
        <v/>
      </c>
      <c r="EH63" s="599">
        <f t="shared" si="210"/>
        <v>0</v>
      </c>
      <c r="EI63" s="599">
        <f t="shared" si="211"/>
        <v>0</v>
      </c>
      <c r="EJ63" s="599">
        <f t="shared" si="212"/>
        <v>0</v>
      </c>
      <c r="EK63" s="599">
        <f t="shared" si="213"/>
        <v>0</v>
      </c>
      <c r="EL63" s="599">
        <f t="shared" si="214"/>
        <v>0</v>
      </c>
      <c r="EM63" s="599" t="str">
        <f t="shared" si="215"/>
        <v/>
      </c>
      <c r="EN63" s="599" t="str">
        <f t="shared" si="239"/>
        <v/>
      </c>
      <c r="EO63" s="606" t="str">
        <f>IF(details!BN63="","",details!BN63)</f>
        <v/>
      </c>
      <c r="EP63" s="607" t="str">
        <f>IF(details!BO63="","",details!BO63)</f>
        <v/>
      </c>
      <c r="EQ63" s="606" t="str">
        <f>IF(details!BV63="","",details!BV63)</f>
        <v/>
      </c>
      <c r="ER63" s="607" t="str">
        <f>IF(details!BW63="","",details!BW63)</f>
        <v/>
      </c>
      <c r="ES63" s="606" t="str">
        <f>IF(details!CD63="","",details!CD63)</f>
        <v/>
      </c>
      <c r="ET63" s="607" t="str">
        <f>IF(details!CE63="","",details!CE63)</f>
        <v/>
      </c>
      <c r="EU63" s="606" t="str">
        <f>IF(details!CL63="","",details!CL63)</f>
        <v/>
      </c>
      <c r="EV63" s="607" t="str">
        <f>IF(details!CM63="","",details!CM63)</f>
        <v/>
      </c>
      <c r="EW63" s="606" t="str">
        <f>IF(details!CV63="","",details!CV63)</f>
        <v/>
      </c>
      <c r="EX63" s="607" t="str">
        <f>IF(details!CW63="","",details!CW63)</f>
        <v/>
      </c>
      <c r="EY63" s="611" t="str">
        <f t="shared" si="216"/>
        <v/>
      </c>
      <c r="EZ63" s="596" t="str">
        <f t="shared" si="217"/>
        <v/>
      </c>
      <c r="FA63" s="596" t="str">
        <f t="shared" si="218"/>
        <v/>
      </c>
      <c r="FB63" s="612" t="str">
        <f t="shared" si="240"/>
        <v/>
      </c>
      <c r="FC63" s="596" t="str">
        <f t="shared" si="219"/>
        <v/>
      </c>
      <c r="FD63" s="613" t="str">
        <f t="shared" si="220"/>
        <v/>
      </c>
      <c r="FE63" s="612" t="str">
        <f t="shared" si="241"/>
        <v/>
      </c>
      <c r="FF63" s="614" t="str">
        <f t="shared" si="221"/>
        <v/>
      </c>
      <c r="FG63" s="596" t="str">
        <f t="shared" si="242"/>
        <v/>
      </c>
      <c r="FH63" s="596" t="str">
        <f t="shared" si="243"/>
        <v/>
      </c>
      <c r="FI63" s="596" t="str">
        <f t="shared" si="244"/>
        <v/>
      </c>
      <c r="FJ63" s="596" t="str">
        <f t="shared" si="245"/>
        <v/>
      </c>
      <c r="FK63" s="596" t="str">
        <f t="shared" si="222"/>
        <v/>
      </c>
      <c r="FL63" s="615" t="str">
        <f t="shared" si="246"/>
        <v/>
      </c>
      <c r="FM63" s="614" t="str">
        <f t="shared" si="223"/>
        <v/>
      </c>
      <c r="FN63" s="596" t="str">
        <f t="shared" si="247"/>
        <v/>
      </c>
      <c r="FO63" s="596" t="str">
        <f t="shared" si="248"/>
        <v/>
      </c>
      <c r="FP63" s="596" t="str">
        <f t="shared" si="249"/>
        <v/>
      </c>
      <c r="FQ63" s="596" t="str">
        <f t="shared" si="250"/>
        <v/>
      </c>
      <c r="FR63" s="596" t="str">
        <f t="shared" si="224"/>
        <v/>
      </c>
      <c r="FS63" s="615" t="str">
        <f t="shared" si="251"/>
        <v/>
      </c>
      <c r="FT63" s="614" t="str">
        <f t="shared" si="225"/>
        <v/>
      </c>
      <c r="FU63" s="596" t="str">
        <f t="shared" si="252"/>
        <v/>
      </c>
      <c r="FV63" s="596" t="str">
        <f t="shared" si="253"/>
        <v/>
      </c>
      <c r="FW63" s="596" t="str">
        <f t="shared" si="254"/>
        <v/>
      </c>
      <c r="FX63" s="596" t="str">
        <f t="shared" si="255"/>
        <v/>
      </c>
      <c r="FY63" s="596" t="str">
        <f t="shared" si="226"/>
        <v/>
      </c>
      <c r="FZ63" s="615" t="str">
        <f t="shared" si="256"/>
        <v/>
      </c>
      <c r="GA63" s="596" t="str">
        <f t="shared" si="227"/>
        <v/>
      </c>
      <c r="GB63" s="596" t="str">
        <f t="shared" si="228"/>
        <v/>
      </c>
      <c r="GC63" s="177" t="str">
        <f t="shared" si="229"/>
        <v xml:space="preserve">    </v>
      </c>
      <c r="GD63" s="177" t="str">
        <f t="shared" si="230"/>
        <v xml:space="preserve">    </v>
      </c>
      <c r="GE63" s="177" t="str">
        <f t="shared" si="231"/>
        <v xml:space="preserve">    </v>
      </c>
      <c r="GF63" s="177" t="str">
        <f t="shared" si="232"/>
        <v xml:space="preserve">        </v>
      </c>
      <c r="GG63" s="177" t="str">
        <f t="shared" si="257"/>
        <v xml:space="preserve">    </v>
      </c>
      <c r="GH63" s="177" t="str">
        <f t="shared" si="258"/>
        <v/>
      </c>
      <c r="GI63" s="39" t="str">
        <f t="shared" si="259"/>
        <v/>
      </c>
      <c r="GJ63" s="41" t="str">
        <f t="shared" si="260"/>
        <v/>
      </c>
      <c r="GK63" s="188" t="str">
        <f t="shared" si="261"/>
        <v/>
      </c>
      <c r="GL63" s="165" t="str">
        <f t="shared" si="262"/>
        <v/>
      </c>
      <c r="GM63" s="434" t="str">
        <f t="shared" si="234"/>
        <v/>
      </c>
      <c r="GN63" s="177" t="str">
        <f>IF(OR(GH63="iwjd",GH63="iqu% ijh{kk"),'result subject-wise'!AR63,GH63)</f>
        <v/>
      </c>
      <c r="GO63" s="346" t="str">
        <f t="shared" si="263"/>
        <v/>
      </c>
      <c r="GP63" s="172" t="str">
        <f t="shared" si="264"/>
        <v/>
      </c>
      <c r="GQ63" s="620" t="str">
        <f t="shared" si="235"/>
        <v/>
      </c>
      <c r="GR63" s="189"/>
      <c r="GS63" s="344"/>
      <c r="GT63" s="351" t="str">
        <f>'full report'!V1502</f>
        <v/>
      </c>
      <c r="GU63" s="164"/>
      <c r="GV63" s="108"/>
      <c r="GW63" s="380"/>
      <c r="GX63" s="381"/>
      <c r="GY63" s="381"/>
      <c r="GZ63" s="381"/>
      <c r="HA63" s="381"/>
      <c r="HB63" s="381"/>
      <c r="HC63" s="381"/>
      <c r="HD63" s="381"/>
      <c r="HE63" s="381"/>
      <c r="HF63" s="381"/>
      <c r="HG63" s="381"/>
      <c r="HH63" s="381"/>
      <c r="HI63" s="381"/>
      <c r="HJ63" s="382"/>
    </row>
    <row r="64" spans="1:16378" s="5" customFormat="1" ht="13" customHeight="1" thickTop="1">
      <c r="A64" s="595">
        <f>IF(details!A64="","",details!A64)</f>
        <v>57</v>
      </c>
      <c r="B64" s="596" t="str">
        <f>IF(details!B64="","",details!B64)</f>
        <v/>
      </c>
      <c r="C64" s="596" t="str">
        <f>IF(details!C64="","",details!C64)</f>
        <v/>
      </c>
      <c r="D64" s="597" t="str">
        <f>IF(details!D64="","",details!D64)</f>
        <v/>
      </c>
      <c r="E64" s="596" t="str">
        <f>IF(details!E64="","",details!E64)</f>
        <v/>
      </c>
      <c r="F64" s="598" t="str">
        <f>IF(details!F64="","",details!F64)</f>
        <v/>
      </c>
      <c r="G64" s="302" t="str">
        <f>IF(details!G64="","",details!G64)</f>
        <v/>
      </c>
      <c r="H64" s="302" t="str">
        <f>IF(details!H64="","",details!H64)</f>
        <v/>
      </c>
      <c r="I64" s="302" t="str">
        <f>IF(details!I64="","",details!I64)</f>
        <v/>
      </c>
      <c r="J64" s="596" t="str">
        <f>IF(details!J64="","",details!J64)</f>
        <v/>
      </c>
      <c r="K64" s="596" t="str">
        <f>IF(details!K64="","",details!K64)</f>
        <v/>
      </c>
      <c r="L64" s="596" t="str">
        <f>IF(details!L64="","",details!L64)</f>
        <v/>
      </c>
      <c r="M64" s="601" t="str">
        <f t="shared" si="127"/>
        <v/>
      </c>
      <c r="N64" s="596" t="str">
        <f>IF(details!M64="","",details!M64)</f>
        <v/>
      </c>
      <c r="O64" s="601" t="str">
        <f t="shared" si="128"/>
        <v/>
      </c>
      <c r="P64" s="596" t="str">
        <f>IF(details!N64="","",details!N64)</f>
        <v/>
      </c>
      <c r="Q64" s="603" t="str">
        <f t="shared" si="129"/>
        <v/>
      </c>
      <c r="R64" s="599">
        <f t="shared" si="130"/>
        <v>0</v>
      </c>
      <c r="S64" s="599">
        <f t="shared" si="131"/>
        <v>0</v>
      </c>
      <c r="T64" s="600" t="str">
        <f t="shared" si="132"/>
        <v/>
      </c>
      <c r="U64" s="599" t="str">
        <f t="shared" si="133"/>
        <v/>
      </c>
      <c r="V64" s="599" t="str">
        <f t="shared" si="134"/>
        <v/>
      </c>
      <c r="W64" s="599" t="str">
        <f t="shared" si="135"/>
        <v/>
      </c>
      <c r="X64" s="596" t="str">
        <f>IF(details!O64="","",details!O64)</f>
        <v/>
      </c>
      <c r="Y64" s="596" t="str">
        <f>IF(details!P64="","",details!P64)</f>
        <v/>
      </c>
      <c r="Z64" s="596" t="str">
        <f>IF(details!Q64="","",details!Q64)</f>
        <v/>
      </c>
      <c r="AA64" s="601" t="str">
        <f t="shared" si="136"/>
        <v/>
      </c>
      <c r="AB64" s="596" t="str">
        <f>IF(details!R64="","",details!R64)</f>
        <v/>
      </c>
      <c r="AC64" s="601" t="str">
        <f t="shared" si="137"/>
        <v/>
      </c>
      <c r="AD64" s="596" t="str">
        <f>IF(details!S64="","",details!S64)</f>
        <v/>
      </c>
      <c r="AE64" s="603" t="str">
        <f t="shared" si="138"/>
        <v/>
      </c>
      <c r="AF64" s="599">
        <f t="shared" si="139"/>
        <v>0</v>
      </c>
      <c r="AG64" s="599">
        <f t="shared" si="140"/>
        <v>0</v>
      </c>
      <c r="AH64" s="600" t="str">
        <f t="shared" si="141"/>
        <v/>
      </c>
      <c r="AI64" s="599" t="str">
        <f t="shared" si="142"/>
        <v/>
      </c>
      <c r="AJ64" s="599" t="str">
        <f t="shared" si="143"/>
        <v/>
      </c>
      <c r="AK64" s="599" t="str">
        <f t="shared" si="50"/>
        <v/>
      </c>
      <c r="AL64" s="596" t="str">
        <f>IF(details!T64="","",details!T64)</f>
        <v/>
      </c>
      <c r="AM64" s="596" t="str">
        <f>IF(details!U64="","",details!U64)</f>
        <v/>
      </c>
      <c r="AN64" s="596" t="str">
        <f>IF(details!V64="","",details!V64)</f>
        <v/>
      </c>
      <c r="AO64" s="596" t="str">
        <f>IF(details!W64="","",details!W64)</f>
        <v/>
      </c>
      <c r="AP64" s="601" t="str">
        <f t="shared" si="144"/>
        <v/>
      </c>
      <c r="AQ64" s="596" t="str">
        <f>IF(details!X64="","",details!X64)</f>
        <v/>
      </c>
      <c r="AR64" s="596" t="str">
        <f>IF(details!Y64="","",details!Y64)</f>
        <v/>
      </c>
      <c r="AS64" s="601" t="str">
        <f t="shared" si="145"/>
        <v/>
      </c>
      <c r="AT64" s="601" t="str">
        <f t="shared" si="146"/>
        <v/>
      </c>
      <c r="AU64" s="601" t="str">
        <f t="shared" si="147"/>
        <v/>
      </c>
      <c r="AV64" s="596" t="str">
        <f>IF(details!Z64="","",details!Z64)</f>
        <v/>
      </c>
      <c r="AW64" s="596" t="str">
        <f>IF(details!AA64="","",details!AA64)</f>
        <v/>
      </c>
      <c r="AX64" s="601" t="str">
        <f t="shared" si="148"/>
        <v/>
      </c>
      <c r="AY64" s="601" t="str">
        <f t="shared" si="149"/>
        <v/>
      </c>
      <c r="AZ64" s="601" t="str">
        <f t="shared" si="150"/>
        <v/>
      </c>
      <c r="BA64" s="597" t="str">
        <f t="shared" si="151"/>
        <v/>
      </c>
      <c r="BB64" s="599">
        <f t="shared" si="152"/>
        <v>0</v>
      </c>
      <c r="BC64" s="600">
        <f t="shared" si="153"/>
        <v>0</v>
      </c>
      <c r="BD64" s="600" t="str">
        <f t="shared" si="154"/>
        <v/>
      </c>
      <c r="BE64" s="600" t="str">
        <f t="shared" si="155"/>
        <v/>
      </c>
      <c r="BF64" s="600" t="str">
        <f t="shared" si="156"/>
        <v/>
      </c>
      <c r="BG64" s="599" t="str">
        <f t="shared" si="157"/>
        <v/>
      </c>
      <c r="BH64" s="600" t="str">
        <f t="shared" si="158"/>
        <v/>
      </c>
      <c r="BI64" s="599" t="str">
        <f t="shared" si="159"/>
        <v/>
      </c>
      <c r="BJ64" s="596" t="str">
        <f>IF(details!AB64="","",details!AB64)</f>
        <v/>
      </c>
      <c r="BK64" s="596" t="str">
        <f>IF(details!AC64="","",details!AC64)</f>
        <v/>
      </c>
      <c r="BL64" s="596" t="str">
        <f>IF(details!AD64="","",details!AD64)</f>
        <v/>
      </c>
      <c r="BM64" s="596" t="str">
        <f>IF(details!AE64="","",details!AE64)</f>
        <v/>
      </c>
      <c r="BN64" s="601" t="str">
        <f t="shared" si="160"/>
        <v/>
      </c>
      <c r="BO64" s="596" t="str">
        <f>IF(details!AF64="","",details!AF64)</f>
        <v/>
      </c>
      <c r="BP64" s="596" t="str">
        <f>IF(details!AG64="","",details!AG64)</f>
        <v/>
      </c>
      <c r="BQ64" s="601" t="str">
        <f t="shared" si="161"/>
        <v/>
      </c>
      <c r="BR64" s="601" t="str">
        <f t="shared" si="162"/>
        <v/>
      </c>
      <c r="BS64" s="601" t="str">
        <f t="shared" si="163"/>
        <v/>
      </c>
      <c r="BT64" s="596" t="str">
        <f>IF(details!AH64="","",details!AH64)</f>
        <v/>
      </c>
      <c r="BU64" s="596" t="str">
        <f>IF(details!AI64="","",details!AI64)</f>
        <v/>
      </c>
      <c r="BV64" s="601" t="str">
        <f t="shared" si="164"/>
        <v/>
      </c>
      <c r="BW64" s="601" t="str">
        <f t="shared" si="165"/>
        <v/>
      </c>
      <c r="BX64" s="601" t="str">
        <f t="shared" si="166"/>
        <v/>
      </c>
      <c r="BY64" s="597" t="str">
        <f t="shared" si="167"/>
        <v/>
      </c>
      <c r="BZ64" s="599">
        <f t="shared" si="168"/>
        <v>0</v>
      </c>
      <c r="CA64" s="600">
        <f t="shared" si="169"/>
        <v>0</v>
      </c>
      <c r="CB64" s="600" t="str">
        <f t="shared" si="170"/>
        <v/>
      </c>
      <c r="CC64" s="600" t="str">
        <f t="shared" si="171"/>
        <v/>
      </c>
      <c r="CD64" s="600" t="str">
        <f t="shared" si="172"/>
        <v/>
      </c>
      <c r="CE64" s="599" t="str">
        <f t="shared" si="173"/>
        <v/>
      </c>
      <c r="CF64" s="600" t="str">
        <f t="shared" si="174"/>
        <v/>
      </c>
      <c r="CG64" s="599" t="str">
        <f t="shared" si="175"/>
        <v/>
      </c>
      <c r="CH64" s="596" t="str">
        <f>IF(details!AJ64="","",details!AJ64)</f>
        <v/>
      </c>
      <c r="CI64" s="596" t="str">
        <f>IF(details!AK64="","",details!AK64)</f>
        <v/>
      </c>
      <c r="CJ64" s="596" t="str">
        <f>IF(details!AL64="","",details!AL64)</f>
        <v/>
      </c>
      <c r="CK64" s="596" t="str">
        <f>IF(details!AM64="","",details!AM64)</f>
        <v/>
      </c>
      <c r="CL64" s="601" t="str">
        <f t="shared" si="176"/>
        <v/>
      </c>
      <c r="CM64" s="596" t="str">
        <f>IF(details!AN64="","",details!AN64)</f>
        <v/>
      </c>
      <c r="CN64" s="596" t="str">
        <f>IF(details!AO64="","",details!AO64)</f>
        <v/>
      </c>
      <c r="CO64" s="601" t="str">
        <f t="shared" si="177"/>
        <v/>
      </c>
      <c r="CP64" s="601" t="str">
        <f t="shared" si="178"/>
        <v/>
      </c>
      <c r="CQ64" s="601" t="str">
        <f t="shared" si="179"/>
        <v/>
      </c>
      <c r="CR64" s="596" t="str">
        <f>IF(details!AP64="","",details!AP64)</f>
        <v/>
      </c>
      <c r="CS64" s="596" t="str">
        <f>IF(details!AQ64="","",details!AQ64)</f>
        <v/>
      </c>
      <c r="CT64" s="601" t="str">
        <f t="shared" si="180"/>
        <v/>
      </c>
      <c r="CU64" s="601" t="str">
        <f t="shared" si="181"/>
        <v/>
      </c>
      <c r="CV64" s="601" t="str">
        <f t="shared" si="182"/>
        <v/>
      </c>
      <c r="CW64" s="597" t="str">
        <f t="shared" si="183"/>
        <v/>
      </c>
      <c r="CX64" s="599">
        <f t="shared" si="184"/>
        <v>0</v>
      </c>
      <c r="CY64" s="600">
        <f t="shared" si="185"/>
        <v>0</v>
      </c>
      <c r="CZ64" s="600" t="str">
        <f t="shared" si="186"/>
        <v/>
      </c>
      <c r="DA64" s="600" t="str">
        <f t="shared" si="187"/>
        <v/>
      </c>
      <c r="DB64" s="600" t="str">
        <f t="shared" si="188"/>
        <v/>
      </c>
      <c r="DC64" s="599" t="str">
        <f t="shared" si="189"/>
        <v/>
      </c>
      <c r="DD64" s="600" t="str">
        <f t="shared" si="190"/>
        <v/>
      </c>
      <c r="DE64" s="599" t="str">
        <f t="shared" si="191"/>
        <v/>
      </c>
      <c r="DF64" s="600">
        <f t="shared" si="192"/>
        <v>0</v>
      </c>
      <c r="DG64" s="596" t="str">
        <f>IF(details!AR64="","",details!AR64)</f>
        <v/>
      </c>
      <c r="DH64" s="596" t="str">
        <f>IF(details!AS64="","",details!AS64)</f>
        <v/>
      </c>
      <c r="DI64" s="596" t="str">
        <f>IF(details!AT64="","",details!AT64)</f>
        <v/>
      </c>
      <c r="DJ64" s="601" t="str">
        <f t="shared" si="193"/>
        <v/>
      </c>
      <c r="DK64" s="596" t="str">
        <f>IF(details!AU64="","",details!AU64)</f>
        <v/>
      </c>
      <c r="DL64" s="601" t="str">
        <f t="shared" si="194"/>
        <v/>
      </c>
      <c r="DM64" s="596" t="str">
        <f>IF(details!AV64="","",details!AV64)</f>
        <v/>
      </c>
      <c r="DN64" s="603" t="str">
        <f t="shared" si="195"/>
        <v/>
      </c>
      <c r="DO64" s="599">
        <f t="shared" si="196"/>
        <v>0</v>
      </c>
      <c r="DP64" s="599">
        <f t="shared" si="197"/>
        <v>0</v>
      </c>
      <c r="DQ64" s="600" t="str">
        <f t="shared" si="198"/>
        <v/>
      </c>
      <c r="DR64" s="599" t="str">
        <f t="shared" si="199"/>
        <v/>
      </c>
      <c r="DS64" s="599" t="str">
        <f t="shared" si="237"/>
        <v/>
      </c>
      <c r="DT64" s="596" t="str">
        <f>IF(details!AW64="","",details!AW64)</f>
        <v/>
      </c>
      <c r="DU64" s="596" t="str">
        <f>IF(details!AX64="","",details!AX64)</f>
        <v/>
      </c>
      <c r="DV64" s="596" t="str">
        <f>IF(details!AY64="","",details!AY64)</f>
        <v/>
      </c>
      <c r="DW64" s="603" t="str">
        <f t="shared" si="200"/>
        <v/>
      </c>
      <c r="DX64" s="599">
        <f t="shared" si="201"/>
        <v>0</v>
      </c>
      <c r="DY64" s="599">
        <f t="shared" si="202"/>
        <v>0</v>
      </c>
      <c r="DZ64" s="600" t="str">
        <f t="shared" si="203"/>
        <v/>
      </c>
      <c r="EA64" s="599" t="str">
        <f t="shared" si="204"/>
        <v/>
      </c>
      <c r="EB64" s="599" t="str">
        <f t="shared" si="238"/>
        <v/>
      </c>
      <c r="EC64" s="599" t="str">
        <f t="shared" si="205"/>
        <v/>
      </c>
      <c r="ED64" s="599" t="str">
        <f t="shared" si="206"/>
        <v/>
      </c>
      <c r="EE64" s="599" t="str">
        <f t="shared" si="207"/>
        <v/>
      </c>
      <c r="EF64" s="599" t="str">
        <f t="shared" si="208"/>
        <v/>
      </c>
      <c r="EG64" s="599" t="str">
        <f t="shared" si="209"/>
        <v/>
      </c>
      <c r="EH64" s="599">
        <f t="shared" si="210"/>
        <v>0</v>
      </c>
      <c r="EI64" s="599">
        <f t="shared" si="211"/>
        <v>0</v>
      </c>
      <c r="EJ64" s="599">
        <f t="shared" si="212"/>
        <v>0</v>
      </c>
      <c r="EK64" s="599">
        <f t="shared" si="213"/>
        <v>0</v>
      </c>
      <c r="EL64" s="599">
        <f t="shared" si="214"/>
        <v>0</v>
      </c>
      <c r="EM64" s="599" t="str">
        <f t="shared" si="215"/>
        <v/>
      </c>
      <c r="EN64" s="599" t="str">
        <f t="shared" si="239"/>
        <v/>
      </c>
      <c r="EO64" s="606" t="str">
        <f>IF(details!BN64="","",details!BN64)</f>
        <v/>
      </c>
      <c r="EP64" s="607" t="str">
        <f>IF(details!BO64="","",details!BO64)</f>
        <v/>
      </c>
      <c r="EQ64" s="606" t="str">
        <f>IF(details!BV64="","",details!BV64)</f>
        <v/>
      </c>
      <c r="ER64" s="607" t="str">
        <f>IF(details!BW64="","",details!BW64)</f>
        <v/>
      </c>
      <c r="ES64" s="606" t="str">
        <f>IF(details!CD64="","",details!CD64)</f>
        <v/>
      </c>
      <c r="ET64" s="607" t="str">
        <f>IF(details!CE64="","",details!CE64)</f>
        <v/>
      </c>
      <c r="EU64" s="606" t="str">
        <f>IF(details!CL64="","",details!CL64)</f>
        <v/>
      </c>
      <c r="EV64" s="607" t="str">
        <f>IF(details!CM64="","",details!CM64)</f>
        <v/>
      </c>
      <c r="EW64" s="606" t="str">
        <f>IF(details!CV64="","",details!CV64)</f>
        <v/>
      </c>
      <c r="EX64" s="607" t="str">
        <f>IF(details!CW64="","",details!CW64)</f>
        <v/>
      </c>
      <c r="EY64" s="611" t="str">
        <f t="shared" si="216"/>
        <v/>
      </c>
      <c r="EZ64" s="596" t="str">
        <f t="shared" si="217"/>
        <v/>
      </c>
      <c r="FA64" s="596" t="str">
        <f t="shared" si="218"/>
        <v/>
      </c>
      <c r="FB64" s="612" t="str">
        <f t="shared" si="240"/>
        <v/>
      </c>
      <c r="FC64" s="596" t="str">
        <f t="shared" si="219"/>
        <v/>
      </c>
      <c r="FD64" s="613" t="str">
        <f t="shared" si="220"/>
        <v/>
      </c>
      <c r="FE64" s="612" t="str">
        <f t="shared" si="241"/>
        <v/>
      </c>
      <c r="FF64" s="614" t="str">
        <f t="shared" si="221"/>
        <v/>
      </c>
      <c r="FG64" s="596" t="str">
        <f t="shared" si="242"/>
        <v/>
      </c>
      <c r="FH64" s="596" t="str">
        <f t="shared" si="243"/>
        <v/>
      </c>
      <c r="FI64" s="596" t="str">
        <f t="shared" si="244"/>
        <v/>
      </c>
      <c r="FJ64" s="596" t="str">
        <f t="shared" si="245"/>
        <v/>
      </c>
      <c r="FK64" s="596" t="str">
        <f t="shared" si="222"/>
        <v/>
      </c>
      <c r="FL64" s="615" t="str">
        <f t="shared" si="246"/>
        <v/>
      </c>
      <c r="FM64" s="614" t="str">
        <f t="shared" si="223"/>
        <v/>
      </c>
      <c r="FN64" s="596" t="str">
        <f t="shared" si="247"/>
        <v/>
      </c>
      <c r="FO64" s="596" t="str">
        <f t="shared" si="248"/>
        <v/>
      </c>
      <c r="FP64" s="596" t="str">
        <f t="shared" si="249"/>
        <v/>
      </c>
      <c r="FQ64" s="596" t="str">
        <f t="shared" si="250"/>
        <v/>
      </c>
      <c r="FR64" s="596" t="str">
        <f t="shared" si="224"/>
        <v/>
      </c>
      <c r="FS64" s="615" t="str">
        <f t="shared" si="251"/>
        <v/>
      </c>
      <c r="FT64" s="614" t="str">
        <f t="shared" si="225"/>
        <v/>
      </c>
      <c r="FU64" s="596" t="str">
        <f t="shared" si="252"/>
        <v/>
      </c>
      <c r="FV64" s="596" t="str">
        <f t="shared" si="253"/>
        <v/>
      </c>
      <c r="FW64" s="596" t="str">
        <f t="shared" si="254"/>
        <v/>
      </c>
      <c r="FX64" s="596" t="str">
        <f t="shared" si="255"/>
        <v/>
      </c>
      <c r="FY64" s="596" t="str">
        <f t="shared" si="226"/>
        <v/>
      </c>
      <c r="FZ64" s="615" t="str">
        <f t="shared" si="256"/>
        <v/>
      </c>
      <c r="GA64" s="596" t="str">
        <f t="shared" si="227"/>
        <v/>
      </c>
      <c r="GB64" s="596" t="str">
        <f t="shared" si="228"/>
        <v/>
      </c>
      <c r="GC64" s="177" t="str">
        <f t="shared" si="229"/>
        <v xml:space="preserve">    </v>
      </c>
      <c r="GD64" s="177" t="str">
        <f t="shared" si="230"/>
        <v xml:space="preserve">    </v>
      </c>
      <c r="GE64" s="177" t="str">
        <f t="shared" si="231"/>
        <v xml:space="preserve">    </v>
      </c>
      <c r="GF64" s="177" t="str">
        <f t="shared" si="232"/>
        <v xml:space="preserve">        </v>
      </c>
      <c r="GG64" s="177" t="str">
        <f t="shared" si="257"/>
        <v xml:space="preserve">    </v>
      </c>
      <c r="GH64" s="177" t="str">
        <f t="shared" si="258"/>
        <v/>
      </c>
      <c r="GI64" s="39" t="str">
        <f t="shared" si="259"/>
        <v/>
      </c>
      <c r="GJ64" s="41" t="str">
        <f t="shared" si="260"/>
        <v/>
      </c>
      <c r="GK64" s="188" t="str">
        <f t="shared" si="261"/>
        <v/>
      </c>
      <c r="GL64" s="165" t="str">
        <f t="shared" si="262"/>
        <v/>
      </c>
      <c r="GM64" s="434" t="str">
        <f t="shared" si="234"/>
        <v/>
      </c>
      <c r="GN64" s="177" t="str">
        <f>IF(OR(GH64="iwjd",GH64="iqu% ijh{kk"),'result subject-wise'!AR64,GH64)</f>
        <v/>
      </c>
      <c r="GO64" s="346" t="str">
        <f t="shared" si="263"/>
        <v/>
      </c>
      <c r="GP64" s="172" t="str">
        <f t="shared" si="264"/>
        <v/>
      </c>
      <c r="GQ64" s="620" t="str">
        <f t="shared" si="235"/>
        <v/>
      </c>
      <c r="GR64" s="189"/>
      <c r="GS64" s="344"/>
      <c r="GT64" s="351" t="str">
        <f>'full report'!V1529</f>
        <v/>
      </c>
      <c r="GU64" s="164"/>
      <c r="GV64" s="108"/>
      <c r="GW64" s="10"/>
    </row>
    <row r="65" spans="1:203" s="5" customFormat="1" ht="13" customHeight="1">
      <c r="A65" s="595">
        <f>IF(details!A65="","",details!A65)</f>
        <v>58</v>
      </c>
      <c r="B65" s="596" t="str">
        <f>IF(details!B65="","",details!B65)</f>
        <v/>
      </c>
      <c r="C65" s="596" t="str">
        <f>IF(details!C65="","",details!C65)</f>
        <v/>
      </c>
      <c r="D65" s="597" t="str">
        <f>IF(details!D65="","",details!D65)</f>
        <v/>
      </c>
      <c r="E65" s="596" t="str">
        <f>IF(details!E65="","",details!E65)</f>
        <v/>
      </c>
      <c r="F65" s="598" t="str">
        <f>IF(details!F65="","",details!F65)</f>
        <v/>
      </c>
      <c r="G65" s="302" t="str">
        <f>IF(details!G65="","",details!G65)</f>
        <v/>
      </c>
      <c r="H65" s="302" t="str">
        <f>IF(details!H65="","",details!H65)</f>
        <v/>
      </c>
      <c r="I65" s="302" t="str">
        <f>IF(details!I65="","",details!I65)</f>
        <v/>
      </c>
      <c r="J65" s="596" t="str">
        <f>IF(details!J65="","",details!J65)</f>
        <v/>
      </c>
      <c r="K65" s="596" t="str">
        <f>IF(details!K65="","",details!K65)</f>
        <v/>
      </c>
      <c r="L65" s="596" t="str">
        <f>IF(details!L65="","",details!L65)</f>
        <v/>
      </c>
      <c r="M65" s="601" t="str">
        <f t="shared" si="127"/>
        <v/>
      </c>
      <c r="N65" s="596" t="str">
        <f>IF(details!M65="","",details!M65)</f>
        <v/>
      </c>
      <c r="O65" s="601" t="str">
        <f t="shared" si="128"/>
        <v/>
      </c>
      <c r="P65" s="596" t="str">
        <f>IF(details!N65="","",details!N65)</f>
        <v/>
      </c>
      <c r="Q65" s="603" t="str">
        <f t="shared" si="129"/>
        <v/>
      </c>
      <c r="R65" s="599">
        <f t="shared" si="130"/>
        <v>0</v>
      </c>
      <c r="S65" s="599">
        <f t="shared" si="131"/>
        <v>0</v>
      </c>
      <c r="T65" s="600" t="str">
        <f t="shared" si="132"/>
        <v/>
      </c>
      <c r="U65" s="599" t="str">
        <f t="shared" si="133"/>
        <v/>
      </c>
      <c r="V65" s="599" t="str">
        <f t="shared" si="134"/>
        <v/>
      </c>
      <c r="W65" s="599" t="str">
        <f t="shared" si="135"/>
        <v/>
      </c>
      <c r="X65" s="596" t="str">
        <f>IF(details!O65="","",details!O65)</f>
        <v/>
      </c>
      <c r="Y65" s="596" t="str">
        <f>IF(details!P65="","",details!P65)</f>
        <v/>
      </c>
      <c r="Z65" s="596" t="str">
        <f>IF(details!Q65="","",details!Q65)</f>
        <v/>
      </c>
      <c r="AA65" s="601" t="str">
        <f t="shared" si="136"/>
        <v/>
      </c>
      <c r="AB65" s="596" t="str">
        <f>IF(details!R65="","",details!R65)</f>
        <v/>
      </c>
      <c r="AC65" s="601" t="str">
        <f t="shared" si="137"/>
        <v/>
      </c>
      <c r="AD65" s="596" t="str">
        <f>IF(details!S65="","",details!S65)</f>
        <v/>
      </c>
      <c r="AE65" s="603" t="str">
        <f t="shared" si="138"/>
        <v/>
      </c>
      <c r="AF65" s="599">
        <f t="shared" si="139"/>
        <v>0</v>
      </c>
      <c r="AG65" s="599">
        <f t="shared" si="140"/>
        <v>0</v>
      </c>
      <c r="AH65" s="600" t="str">
        <f t="shared" si="141"/>
        <v/>
      </c>
      <c r="AI65" s="599" t="str">
        <f t="shared" si="142"/>
        <v/>
      </c>
      <c r="AJ65" s="599" t="str">
        <f t="shared" si="143"/>
        <v/>
      </c>
      <c r="AK65" s="599" t="str">
        <f t="shared" si="50"/>
        <v/>
      </c>
      <c r="AL65" s="596" t="str">
        <f>IF(details!T65="","",details!T65)</f>
        <v/>
      </c>
      <c r="AM65" s="596" t="str">
        <f>IF(details!U65="","",details!U65)</f>
        <v/>
      </c>
      <c r="AN65" s="596" t="str">
        <f>IF(details!V65="","",details!V65)</f>
        <v/>
      </c>
      <c r="AO65" s="596" t="str">
        <f>IF(details!W65="","",details!W65)</f>
        <v/>
      </c>
      <c r="AP65" s="601" t="str">
        <f t="shared" si="144"/>
        <v/>
      </c>
      <c r="AQ65" s="596" t="str">
        <f>IF(details!X65="","",details!X65)</f>
        <v/>
      </c>
      <c r="AR65" s="596" t="str">
        <f>IF(details!Y65="","",details!Y65)</f>
        <v/>
      </c>
      <c r="AS65" s="601" t="str">
        <f t="shared" si="145"/>
        <v/>
      </c>
      <c r="AT65" s="601" t="str">
        <f t="shared" si="146"/>
        <v/>
      </c>
      <c r="AU65" s="601" t="str">
        <f t="shared" si="147"/>
        <v/>
      </c>
      <c r="AV65" s="596" t="str">
        <f>IF(details!Z65="","",details!Z65)</f>
        <v/>
      </c>
      <c r="AW65" s="596" t="str">
        <f>IF(details!AA65="","",details!AA65)</f>
        <v/>
      </c>
      <c r="AX65" s="601" t="str">
        <f t="shared" si="148"/>
        <v/>
      </c>
      <c r="AY65" s="601" t="str">
        <f t="shared" si="149"/>
        <v/>
      </c>
      <c r="AZ65" s="601" t="str">
        <f t="shared" si="150"/>
        <v/>
      </c>
      <c r="BA65" s="597" t="str">
        <f t="shared" si="151"/>
        <v/>
      </c>
      <c r="BB65" s="599">
        <f t="shared" si="152"/>
        <v>0</v>
      </c>
      <c r="BC65" s="600">
        <f t="shared" si="153"/>
        <v>0</v>
      </c>
      <c r="BD65" s="600" t="str">
        <f t="shared" si="154"/>
        <v/>
      </c>
      <c r="BE65" s="600" t="str">
        <f t="shared" si="155"/>
        <v/>
      </c>
      <c r="BF65" s="600" t="str">
        <f t="shared" si="156"/>
        <v/>
      </c>
      <c r="BG65" s="599" t="str">
        <f t="shared" si="157"/>
        <v/>
      </c>
      <c r="BH65" s="600" t="str">
        <f t="shared" si="158"/>
        <v/>
      </c>
      <c r="BI65" s="599" t="str">
        <f t="shared" si="159"/>
        <v/>
      </c>
      <c r="BJ65" s="596" t="str">
        <f>IF(details!AB65="","",details!AB65)</f>
        <v/>
      </c>
      <c r="BK65" s="596" t="str">
        <f>IF(details!AC65="","",details!AC65)</f>
        <v/>
      </c>
      <c r="BL65" s="596" t="str">
        <f>IF(details!AD65="","",details!AD65)</f>
        <v/>
      </c>
      <c r="BM65" s="596" t="str">
        <f>IF(details!AE65="","",details!AE65)</f>
        <v/>
      </c>
      <c r="BN65" s="601" t="str">
        <f t="shared" si="160"/>
        <v/>
      </c>
      <c r="BO65" s="596" t="str">
        <f>IF(details!AF65="","",details!AF65)</f>
        <v/>
      </c>
      <c r="BP65" s="596" t="str">
        <f>IF(details!AG65="","",details!AG65)</f>
        <v/>
      </c>
      <c r="BQ65" s="601" t="str">
        <f t="shared" si="161"/>
        <v/>
      </c>
      <c r="BR65" s="601" t="str">
        <f t="shared" si="162"/>
        <v/>
      </c>
      <c r="BS65" s="601" t="str">
        <f t="shared" si="163"/>
        <v/>
      </c>
      <c r="BT65" s="596" t="str">
        <f>IF(details!AH65="","",details!AH65)</f>
        <v/>
      </c>
      <c r="BU65" s="596" t="str">
        <f>IF(details!AI65="","",details!AI65)</f>
        <v/>
      </c>
      <c r="BV65" s="601" t="str">
        <f t="shared" si="164"/>
        <v/>
      </c>
      <c r="BW65" s="601" t="str">
        <f t="shared" si="165"/>
        <v/>
      </c>
      <c r="BX65" s="601" t="str">
        <f t="shared" si="166"/>
        <v/>
      </c>
      <c r="BY65" s="597" t="str">
        <f t="shared" si="167"/>
        <v/>
      </c>
      <c r="BZ65" s="599">
        <f t="shared" si="168"/>
        <v>0</v>
      </c>
      <c r="CA65" s="600">
        <f t="shared" si="169"/>
        <v>0</v>
      </c>
      <c r="CB65" s="600" t="str">
        <f t="shared" si="170"/>
        <v/>
      </c>
      <c r="CC65" s="600" t="str">
        <f t="shared" si="171"/>
        <v/>
      </c>
      <c r="CD65" s="600" t="str">
        <f t="shared" si="172"/>
        <v/>
      </c>
      <c r="CE65" s="599" t="str">
        <f t="shared" si="173"/>
        <v/>
      </c>
      <c r="CF65" s="600" t="str">
        <f t="shared" si="174"/>
        <v/>
      </c>
      <c r="CG65" s="599" t="str">
        <f t="shared" si="175"/>
        <v/>
      </c>
      <c r="CH65" s="596" t="str">
        <f>IF(details!AJ65="","",details!AJ65)</f>
        <v/>
      </c>
      <c r="CI65" s="596" t="str">
        <f>IF(details!AK65="","",details!AK65)</f>
        <v/>
      </c>
      <c r="CJ65" s="596" t="str">
        <f>IF(details!AL65="","",details!AL65)</f>
        <v/>
      </c>
      <c r="CK65" s="596" t="str">
        <f>IF(details!AM65="","",details!AM65)</f>
        <v/>
      </c>
      <c r="CL65" s="601" t="str">
        <f t="shared" si="176"/>
        <v/>
      </c>
      <c r="CM65" s="596" t="str">
        <f>IF(details!AN65="","",details!AN65)</f>
        <v/>
      </c>
      <c r="CN65" s="596" t="str">
        <f>IF(details!AO65="","",details!AO65)</f>
        <v/>
      </c>
      <c r="CO65" s="601" t="str">
        <f t="shared" si="177"/>
        <v/>
      </c>
      <c r="CP65" s="601" t="str">
        <f t="shared" si="178"/>
        <v/>
      </c>
      <c r="CQ65" s="601" t="str">
        <f t="shared" si="179"/>
        <v/>
      </c>
      <c r="CR65" s="596" t="str">
        <f>IF(details!AP65="","",details!AP65)</f>
        <v/>
      </c>
      <c r="CS65" s="596" t="str">
        <f>IF(details!AQ65="","",details!AQ65)</f>
        <v/>
      </c>
      <c r="CT65" s="601" t="str">
        <f t="shared" si="180"/>
        <v/>
      </c>
      <c r="CU65" s="601" t="str">
        <f t="shared" si="181"/>
        <v/>
      </c>
      <c r="CV65" s="601" t="str">
        <f t="shared" si="182"/>
        <v/>
      </c>
      <c r="CW65" s="597" t="str">
        <f t="shared" si="183"/>
        <v/>
      </c>
      <c r="CX65" s="599">
        <f t="shared" si="184"/>
        <v>0</v>
      </c>
      <c r="CY65" s="600">
        <f t="shared" si="185"/>
        <v>0</v>
      </c>
      <c r="CZ65" s="600" t="str">
        <f t="shared" si="186"/>
        <v/>
      </c>
      <c r="DA65" s="600" t="str">
        <f t="shared" si="187"/>
        <v/>
      </c>
      <c r="DB65" s="600" t="str">
        <f t="shared" si="188"/>
        <v/>
      </c>
      <c r="DC65" s="599" t="str">
        <f t="shared" si="189"/>
        <v/>
      </c>
      <c r="DD65" s="600" t="str">
        <f t="shared" si="190"/>
        <v/>
      </c>
      <c r="DE65" s="599" t="str">
        <f t="shared" si="191"/>
        <v/>
      </c>
      <c r="DF65" s="600">
        <f t="shared" si="192"/>
        <v>0</v>
      </c>
      <c r="DG65" s="596" t="str">
        <f>IF(details!AR65="","",details!AR65)</f>
        <v/>
      </c>
      <c r="DH65" s="596" t="str">
        <f>IF(details!AS65="","",details!AS65)</f>
        <v/>
      </c>
      <c r="DI65" s="596" t="str">
        <f>IF(details!AT65="","",details!AT65)</f>
        <v/>
      </c>
      <c r="DJ65" s="601" t="str">
        <f t="shared" si="193"/>
        <v/>
      </c>
      <c r="DK65" s="596" t="str">
        <f>IF(details!AU65="","",details!AU65)</f>
        <v/>
      </c>
      <c r="DL65" s="601" t="str">
        <f t="shared" si="194"/>
        <v/>
      </c>
      <c r="DM65" s="596" t="str">
        <f>IF(details!AV65="","",details!AV65)</f>
        <v/>
      </c>
      <c r="DN65" s="603" t="str">
        <f t="shared" si="195"/>
        <v/>
      </c>
      <c r="DO65" s="599">
        <f t="shared" si="196"/>
        <v>0</v>
      </c>
      <c r="DP65" s="599">
        <f t="shared" si="197"/>
        <v>0</v>
      </c>
      <c r="DQ65" s="600" t="str">
        <f t="shared" si="198"/>
        <v/>
      </c>
      <c r="DR65" s="599" t="str">
        <f t="shared" si="199"/>
        <v/>
      </c>
      <c r="DS65" s="599" t="str">
        <f t="shared" si="237"/>
        <v/>
      </c>
      <c r="DT65" s="596" t="str">
        <f>IF(details!AW65="","",details!AW65)</f>
        <v/>
      </c>
      <c r="DU65" s="596" t="str">
        <f>IF(details!AX65="","",details!AX65)</f>
        <v/>
      </c>
      <c r="DV65" s="596" t="str">
        <f>IF(details!AY65="","",details!AY65)</f>
        <v/>
      </c>
      <c r="DW65" s="603" t="str">
        <f t="shared" si="200"/>
        <v/>
      </c>
      <c r="DX65" s="599">
        <f t="shared" si="201"/>
        <v>0</v>
      </c>
      <c r="DY65" s="599">
        <f t="shared" si="202"/>
        <v>0</v>
      </c>
      <c r="DZ65" s="600" t="str">
        <f t="shared" si="203"/>
        <v/>
      </c>
      <c r="EA65" s="599" t="str">
        <f t="shared" si="204"/>
        <v/>
      </c>
      <c r="EB65" s="599" t="str">
        <f t="shared" si="238"/>
        <v/>
      </c>
      <c r="EC65" s="599" t="str">
        <f t="shared" si="205"/>
        <v/>
      </c>
      <c r="ED65" s="599" t="str">
        <f t="shared" si="206"/>
        <v/>
      </c>
      <c r="EE65" s="599" t="str">
        <f t="shared" si="207"/>
        <v/>
      </c>
      <c r="EF65" s="599" t="str">
        <f t="shared" si="208"/>
        <v/>
      </c>
      <c r="EG65" s="599" t="str">
        <f t="shared" si="209"/>
        <v/>
      </c>
      <c r="EH65" s="599">
        <f t="shared" si="210"/>
        <v>0</v>
      </c>
      <c r="EI65" s="599">
        <f t="shared" si="211"/>
        <v>0</v>
      </c>
      <c r="EJ65" s="599">
        <f t="shared" si="212"/>
        <v>0</v>
      </c>
      <c r="EK65" s="599">
        <f t="shared" si="213"/>
        <v>0</v>
      </c>
      <c r="EL65" s="599">
        <f t="shared" si="214"/>
        <v>0</v>
      </c>
      <c r="EM65" s="599" t="str">
        <f t="shared" si="215"/>
        <v/>
      </c>
      <c r="EN65" s="599" t="str">
        <f t="shared" si="239"/>
        <v/>
      </c>
      <c r="EO65" s="606" t="str">
        <f>IF(details!BN65="","",details!BN65)</f>
        <v/>
      </c>
      <c r="EP65" s="607" t="str">
        <f>IF(details!BO65="","",details!BO65)</f>
        <v/>
      </c>
      <c r="EQ65" s="606" t="str">
        <f>IF(details!BV65="","",details!BV65)</f>
        <v/>
      </c>
      <c r="ER65" s="607" t="str">
        <f>IF(details!BW65="","",details!BW65)</f>
        <v/>
      </c>
      <c r="ES65" s="606" t="str">
        <f>IF(details!CD65="","",details!CD65)</f>
        <v/>
      </c>
      <c r="ET65" s="607" t="str">
        <f>IF(details!CE65="","",details!CE65)</f>
        <v/>
      </c>
      <c r="EU65" s="606" t="str">
        <f>IF(details!CL65="","",details!CL65)</f>
        <v/>
      </c>
      <c r="EV65" s="607" t="str">
        <f>IF(details!CM65="","",details!CM65)</f>
        <v/>
      </c>
      <c r="EW65" s="606" t="str">
        <f>IF(details!CV65="","",details!CV65)</f>
        <v/>
      </c>
      <c r="EX65" s="607" t="str">
        <f>IF(details!CW65="","",details!CW65)</f>
        <v/>
      </c>
      <c r="EY65" s="611" t="str">
        <f t="shared" si="216"/>
        <v/>
      </c>
      <c r="EZ65" s="596" t="str">
        <f t="shared" si="217"/>
        <v/>
      </c>
      <c r="FA65" s="596" t="str">
        <f t="shared" si="218"/>
        <v/>
      </c>
      <c r="FB65" s="612" t="str">
        <f t="shared" si="240"/>
        <v/>
      </c>
      <c r="FC65" s="596" t="str">
        <f t="shared" si="219"/>
        <v/>
      </c>
      <c r="FD65" s="613" t="str">
        <f t="shared" si="220"/>
        <v/>
      </c>
      <c r="FE65" s="612" t="str">
        <f t="shared" si="241"/>
        <v/>
      </c>
      <c r="FF65" s="614" t="str">
        <f t="shared" si="221"/>
        <v/>
      </c>
      <c r="FG65" s="596" t="str">
        <f t="shared" si="242"/>
        <v/>
      </c>
      <c r="FH65" s="596" t="str">
        <f t="shared" si="243"/>
        <v/>
      </c>
      <c r="FI65" s="596" t="str">
        <f t="shared" si="244"/>
        <v/>
      </c>
      <c r="FJ65" s="596" t="str">
        <f t="shared" si="245"/>
        <v/>
      </c>
      <c r="FK65" s="596" t="str">
        <f t="shared" si="222"/>
        <v/>
      </c>
      <c r="FL65" s="615" t="str">
        <f t="shared" si="246"/>
        <v/>
      </c>
      <c r="FM65" s="614" t="str">
        <f t="shared" si="223"/>
        <v/>
      </c>
      <c r="FN65" s="596" t="str">
        <f t="shared" si="247"/>
        <v/>
      </c>
      <c r="FO65" s="596" t="str">
        <f t="shared" si="248"/>
        <v/>
      </c>
      <c r="FP65" s="596" t="str">
        <f t="shared" si="249"/>
        <v/>
      </c>
      <c r="FQ65" s="596" t="str">
        <f t="shared" si="250"/>
        <v/>
      </c>
      <c r="FR65" s="596" t="str">
        <f t="shared" si="224"/>
        <v/>
      </c>
      <c r="FS65" s="615" t="str">
        <f t="shared" si="251"/>
        <v/>
      </c>
      <c r="FT65" s="614" t="str">
        <f t="shared" si="225"/>
        <v/>
      </c>
      <c r="FU65" s="596" t="str">
        <f t="shared" si="252"/>
        <v/>
      </c>
      <c r="FV65" s="596" t="str">
        <f t="shared" si="253"/>
        <v/>
      </c>
      <c r="FW65" s="596" t="str">
        <f t="shared" si="254"/>
        <v/>
      </c>
      <c r="FX65" s="596" t="str">
        <f t="shared" si="255"/>
        <v/>
      </c>
      <c r="FY65" s="596" t="str">
        <f t="shared" si="226"/>
        <v/>
      </c>
      <c r="FZ65" s="615" t="str">
        <f t="shared" si="256"/>
        <v/>
      </c>
      <c r="GA65" s="596" t="str">
        <f t="shared" si="227"/>
        <v/>
      </c>
      <c r="GB65" s="596" t="str">
        <f t="shared" si="228"/>
        <v/>
      </c>
      <c r="GC65" s="177" t="str">
        <f t="shared" si="229"/>
        <v xml:space="preserve">    </v>
      </c>
      <c r="GD65" s="177" t="str">
        <f t="shared" si="230"/>
        <v xml:space="preserve">    </v>
      </c>
      <c r="GE65" s="177" t="str">
        <f t="shared" si="231"/>
        <v xml:space="preserve">    </v>
      </c>
      <c r="GF65" s="177" t="str">
        <f t="shared" si="232"/>
        <v xml:space="preserve">        </v>
      </c>
      <c r="GG65" s="177" t="str">
        <f t="shared" si="257"/>
        <v xml:space="preserve">    </v>
      </c>
      <c r="GH65" s="177" t="str">
        <f t="shared" si="258"/>
        <v/>
      </c>
      <c r="GI65" s="39" t="str">
        <f t="shared" si="259"/>
        <v/>
      </c>
      <c r="GJ65" s="41" t="str">
        <f t="shared" si="260"/>
        <v/>
      </c>
      <c r="GK65" s="188" t="str">
        <f t="shared" si="261"/>
        <v/>
      </c>
      <c r="GL65" s="165" t="str">
        <f t="shared" si="262"/>
        <v/>
      </c>
      <c r="GM65" s="434" t="str">
        <f t="shared" si="234"/>
        <v/>
      </c>
      <c r="GN65" s="177" t="str">
        <f>IF(OR(GH65="iwjd",GH65="iqu% ijh{kk"),'result subject-wise'!AR65,GH65)</f>
        <v/>
      </c>
      <c r="GO65" s="346" t="str">
        <f t="shared" si="263"/>
        <v/>
      </c>
      <c r="GP65" s="172" t="str">
        <f t="shared" si="264"/>
        <v/>
      </c>
      <c r="GQ65" s="620" t="str">
        <f t="shared" si="235"/>
        <v/>
      </c>
      <c r="GR65" s="189"/>
      <c r="GS65" s="344"/>
      <c r="GT65" s="351" t="str">
        <f>'full report'!V1556</f>
        <v/>
      </c>
      <c r="GU65" s="164"/>
    </row>
    <row r="66" spans="1:203" s="5" customFormat="1" ht="13" customHeight="1">
      <c r="A66" s="595">
        <f>IF(details!A66="","",details!A66)</f>
        <v>59</v>
      </c>
      <c r="B66" s="596" t="str">
        <f>IF(details!B66="","",details!B66)</f>
        <v/>
      </c>
      <c r="C66" s="596" t="str">
        <f>IF(details!C66="","",details!C66)</f>
        <v/>
      </c>
      <c r="D66" s="597" t="str">
        <f>IF(details!D66="","",details!D66)</f>
        <v/>
      </c>
      <c r="E66" s="596" t="str">
        <f>IF(details!E66="","",details!E66)</f>
        <v/>
      </c>
      <c r="F66" s="598" t="str">
        <f>IF(details!F66="","",details!F66)</f>
        <v/>
      </c>
      <c r="G66" s="302" t="str">
        <f>IF(details!G66="","",details!G66)</f>
        <v/>
      </c>
      <c r="H66" s="302" t="str">
        <f>IF(details!H66="","",details!H66)</f>
        <v/>
      </c>
      <c r="I66" s="302" t="str">
        <f>IF(details!I66="","",details!I66)</f>
        <v/>
      </c>
      <c r="J66" s="596" t="str">
        <f>IF(details!J66="","",details!J66)</f>
        <v/>
      </c>
      <c r="K66" s="596" t="str">
        <f>IF(details!K66="","",details!K66)</f>
        <v/>
      </c>
      <c r="L66" s="596" t="str">
        <f>IF(details!L66="","",details!L66)</f>
        <v/>
      </c>
      <c r="M66" s="601" t="str">
        <f t="shared" si="127"/>
        <v/>
      </c>
      <c r="N66" s="596" t="str">
        <f>IF(details!M66="","",details!M66)</f>
        <v/>
      </c>
      <c r="O66" s="601" t="str">
        <f t="shared" si="128"/>
        <v/>
      </c>
      <c r="P66" s="596" t="str">
        <f>IF(details!N66="","",details!N66)</f>
        <v/>
      </c>
      <c r="Q66" s="603" t="str">
        <f t="shared" si="129"/>
        <v/>
      </c>
      <c r="R66" s="599">
        <f t="shared" si="130"/>
        <v>0</v>
      </c>
      <c r="S66" s="599">
        <f t="shared" si="131"/>
        <v>0</v>
      </c>
      <c r="T66" s="600" t="str">
        <f t="shared" si="132"/>
        <v/>
      </c>
      <c r="U66" s="599" t="str">
        <f t="shared" si="133"/>
        <v/>
      </c>
      <c r="V66" s="599" t="str">
        <f t="shared" si="134"/>
        <v/>
      </c>
      <c r="W66" s="599" t="str">
        <f t="shared" si="135"/>
        <v/>
      </c>
      <c r="X66" s="596" t="str">
        <f>IF(details!O66="","",details!O66)</f>
        <v/>
      </c>
      <c r="Y66" s="596" t="str">
        <f>IF(details!P66="","",details!P66)</f>
        <v/>
      </c>
      <c r="Z66" s="596" t="str">
        <f>IF(details!Q66="","",details!Q66)</f>
        <v/>
      </c>
      <c r="AA66" s="601" t="str">
        <f t="shared" si="136"/>
        <v/>
      </c>
      <c r="AB66" s="596" t="str">
        <f>IF(details!R66="","",details!R66)</f>
        <v/>
      </c>
      <c r="AC66" s="601" t="str">
        <f t="shared" si="137"/>
        <v/>
      </c>
      <c r="AD66" s="596" t="str">
        <f>IF(details!S66="","",details!S66)</f>
        <v/>
      </c>
      <c r="AE66" s="603" t="str">
        <f t="shared" si="138"/>
        <v/>
      </c>
      <c r="AF66" s="599">
        <f t="shared" si="139"/>
        <v>0</v>
      </c>
      <c r="AG66" s="599">
        <f t="shared" si="140"/>
        <v>0</v>
      </c>
      <c r="AH66" s="600" t="str">
        <f t="shared" si="141"/>
        <v/>
      </c>
      <c r="AI66" s="599" t="str">
        <f t="shared" si="142"/>
        <v/>
      </c>
      <c r="AJ66" s="599" t="str">
        <f t="shared" si="143"/>
        <v/>
      </c>
      <c r="AK66" s="599" t="str">
        <f t="shared" si="50"/>
        <v/>
      </c>
      <c r="AL66" s="596" t="str">
        <f>IF(details!T66="","",details!T66)</f>
        <v/>
      </c>
      <c r="AM66" s="596" t="str">
        <f>IF(details!U66="","",details!U66)</f>
        <v/>
      </c>
      <c r="AN66" s="596" t="str">
        <f>IF(details!V66="","",details!V66)</f>
        <v/>
      </c>
      <c r="AO66" s="596" t="str">
        <f>IF(details!W66="","",details!W66)</f>
        <v/>
      </c>
      <c r="AP66" s="601" t="str">
        <f t="shared" si="144"/>
        <v/>
      </c>
      <c r="AQ66" s="596" t="str">
        <f>IF(details!X66="","",details!X66)</f>
        <v/>
      </c>
      <c r="AR66" s="596" t="str">
        <f>IF(details!Y66="","",details!Y66)</f>
        <v/>
      </c>
      <c r="AS66" s="601" t="str">
        <f t="shared" si="145"/>
        <v/>
      </c>
      <c r="AT66" s="601" t="str">
        <f t="shared" si="146"/>
        <v/>
      </c>
      <c r="AU66" s="601" t="str">
        <f t="shared" si="147"/>
        <v/>
      </c>
      <c r="AV66" s="596" t="str">
        <f>IF(details!Z66="","",details!Z66)</f>
        <v/>
      </c>
      <c r="AW66" s="596" t="str">
        <f>IF(details!AA66="","",details!AA66)</f>
        <v/>
      </c>
      <c r="AX66" s="601" t="str">
        <f t="shared" si="148"/>
        <v/>
      </c>
      <c r="AY66" s="601" t="str">
        <f t="shared" si="149"/>
        <v/>
      </c>
      <c r="AZ66" s="601" t="str">
        <f t="shared" si="150"/>
        <v/>
      </c>
      <c r="BA66" s="597" t="str">
        <f t="shared" si="151"/>
        <v/>
      </c>
      <c r="BB66" s="599">
        <f t="shared" si="152"/>
        <v>0</v>
      </c>
      <c r="BC66" s="600">
        <f t="shared" si="153"/>
        <v>0</v>
      </c>
      <c r="BD66" s="600" t="str">
        <f t="shared" si="154"/>
        <v/>
      </c>
      <c r="BE66" s="600" t="str">
        <f t="shared" si="155"/>
        <v/>
      </c>
      <c r="BF66" s="600" t="str">
        <f t="shared" si="156"/>
        <v/>
      </c>
      <c r="BG66" s="599" t="str">
        <f t="shared" si="157"/>
        <v/>
      </c>
      <c r="BH66" s="600" t="str">
        <f t="shared" si="158"/>
        <v/>
      </c>
      <c r="BI66" s="599" t="str">
        <f t="shared" si="159"/>
        <v/>
      </c>
      <c r="BJ66" s="596" t="str">
        <f>IF(details!AB66="","",details!AB66)</f>
        <v/>
      </c>
      <c r="BK66" s="596" t="str">
        <f>IF(details!AC66="","",details!AC66)</f>
        <v/>
      </c>
      <c r="BL66" s="596" t="str">
        <f>IF(details!AD66="","",details!AD66)</f>
        <v/>
      </c>
      <c r="BM66" s="596" t="str">
        <f>IF(details!AE66="","",details!AE66)</f>
        <v/>
      </c>
      <c r="BN66" s="601" t="str">
        <f t="shared" si="160"/>
        <v/>
      </c>
      <c r="BO66" s="596" t="str">
        <f>IF(details!AF66="","",details!AF66)</f>
        <v/>
      </c>
      <c r="BP66" s="596" t="str">
        <f>IF(details!AG66="","",details!AG66)</f>
        <v/>
      </c>
      <c r="BQ66" s="601" t="str">
        <f t="shared" si="161"/>
        <v/>
      </c>
      <c r="BR66" s="601" t="str">
        <f t="shared" si="162"/>
        <v/>
      </c>
      <c r="BS66" s="601" t="str">
        <f t="shared" si="163"/>
        <v/>
      </c>
      <c r="BT66" s="596" t="str">
        <f>IF(details!AH66="","",details!AH66)</f>
        <v/>
      </c>
      <c r="BU66" s="596" t="str">
        <f>IF(details!AI66="","",details!AI66)</f>
        <v/>
      </c>
      <c r="BV66" s="601" t="str">
        <f t="shared" si="164"/>
        <v/>
      </c>
      <c r="BW66" s="601" t="str">
        <f t="shared" si="165"/>
        <v/>
      </c>
      <c r="BX66" s="601" t="str">
        <f t="shared" si="166"/>
        <v/>
      </c>
      <c r="BY66" s="597" t="str">
        <f t="shared" si="167"/>
        <v/>
      </c>
      <c r="BZ66" s="599">
        <f t="shared" si="168"/>
        <v>0</v>
      </c>
      <c r="CA66" s="600">
        <f t="shared" si="169"/>
        <v>0</v>
      </c>
      <c r="CB66" s="600" t="str">
        <f t="shared" si="170"/>
        <v/>
      </c>
      <c r="CC66" s="600" t="str">
        <f t="shared" si="171"/>
        <v/>
      </c>
      <c r="CD66" s="600" t="str">
        <f t="shared" si="172"/>
        <v/>
      </c>
      <c r="CE66" s="599" t="str">
        <f t="shared" si="173"/>
        <v/>
      </c>
      <c r="CF66" s="600" t="str">
        <f t="shared" si="174"/>
        <v/>
      </c>
      <c r="CG66" s="599" t="str">
        <f t="shared" si="175"/>
        <v/>
      </c>
      <c r="CH66" s="596" t="str">
        <f>IF(details!AJ66="","",details!AJ66)</f>
        <v/>
      </c>
      <c r="CI66" s="596" t="str">
        <f>IF(details!AK66="","",details!AK66)</f>
        <v/>
      </c>
      <c r="CJ66" s="596" t="str">
        <f>IF(details!AL66="","",details!AL66)</f>
        <v/>
      </c>
      <c r="CK66" s="596" t="str">
        <f>IF(details!AM66="","",details!AM66)</f>
        <v/>
      </c>
      <c r="CL66" s="601" t="str">
        <f t="shared" si="176"/>
        <v/>
      </c>
      <c r="CM66" s="596" t="str">
        <f>IF(details!AN66="","",details!AN66)</f>
        <v/>
      </c>
      <c r="CN66" s="596" t="str">
        <f>IF(details!AO66="","",details!AO66)</f>
        <v/>
      </c>
      <c r="CO66" s="601" t="str">
        <f t="shared" si="177"/>
        <v/>
      </c>
      <c r="CP66" s="601" t="str">
        <f t="shared" si="178"/>
        <v/>
      </c>
      <c r="CQ66" s="601" t="str">
        <f t="shared" si="179"/>
        <v/>
      </c>
      <c r="CR66" s="596" t="str">
        <f>IF(details!AP66="","",details!AP66)</f>
        <v/>
      </c>
      <c r="CS66" s="596" t="str">
        <f>IF(details!AQ66="","",details!AQ66)</f>
        <v/>
      </c>
      <c r="CT66" s="601" t="str">
        <f t="shared" si="180"/>
        <v/>
      </c>
      <c r="CU66" s="601" t="str">
        <f t="shared" si="181"/>
        <v/>
      </c>
      <c r="CV66" s="601" t="str">
        <f t="shared" si="182"/>
        <v/>
      </c>
      <c r="CW66" s="597" t="str">
        <f t="shared" si="183"/>
        <v/>
      </c>
      <c r="CX66" s="599">
        <f t="shared" si="184"/>
        <v>0</v>
      </c>
      <c r="CY66" s="600">
        <f t="shared" si="185"/>
        <v>0</v>
      </c>
      <c r="CZ66" s="600" t="str">
        <f t="shared" si="186"/>
        <v/>
      </c>
      <c r="DA66" s="600" t="str">
        <f t="shared" si="187"/>
        <v/>
      </c>
      <c r="DB66" s="600" t="str">
        <f t="shared" si="188"/>
        <v/>
      </c>
      <c r="DC66" s="599" t="str">
        <f t="shared" si="189"/>
        <v/>
      </c>
      <c r="DD66" s="600" t="str">
        <f t="shared" si="190"/>
        <v/>
      </c>
      <c r="DE66" s="599" t="str">
        <f t="shared" si="191"/>
        <v/>
      </c>
      <c r="DF66" s="600">
        <f t="shared" si="192"/>
        <v>0</v>
      </c>
      <c r="DG66" s="596" t="str">
        <f>IF(details!AR66="","",details!AR66)</f>
        <v/>
      </c>
      <c r="DH66" s="596" t="str">
        <f>IF(details!AS66="","",details!AS66)</f>
        <v/>
      </c>
      <c r="DI66" s="596" t="str">
        <f>IF(details!AT66="","",details!AT66)</f>
        <v/>
      </c>
      <c r="DJ66" s="601" t="str">
        <f t="shared" si="193"/>
        <v/>
      </c>
      <c r="DK66" s="596" t="str">
        <f>IF(details!AU66="","",details!AU66)</f>
        <v/>
      </c>
      <c r="DL66" s="601" t="str">
        <f t="shared" si="194"/>
        <v/>
      </c>
      <c r="DM66" s="596" t="str">
        <f>IF(details!AV66="","",details!AV66)</f>
        <v/>
      </c>
      <c r="DN66" s="603" t="str">
        <f t="shared" si="195"/>
        <v/>
      </c>
      <c r="DO66" s="599">
        <f t="shared" si="196"/>
        <v>0</v>
      </c>
      <c r="DP66" s="599">
        <f t="shared" si="197"/>
        <v>0</v>
      </c>
      <c r="DQ66" s="600" t="str">
        <f t="shared" si="198"/>
        <v/>
      </c>
      <c r="DR66" s="599" t="str">
        <f t="shared" si="199"/>
        <v/>
      </c>
      <c r="DS66" s="599" t="str">
        <f t="shared" si="237"/>
        <v/>
      </c>
      <c r="DT66" s="596" t="str">
        <f>IF(details!AW66="","",details!AW66)</f>
        <v/>
      </c>
      <c r="DU66" s="596" t="str">
        <f>IF(details!AX66="","",details!AX66)</f>
        <v/>
      </c>
      <c r="DV66" s="596" t="str">
        <f>IF(details!AY66="","",details!AY66)</f>
        <v/>
      </c>
      <c r="DW66" s="603" t="str">
        <f t="shared" si="200"/>
        <v/>
      </c>
      <c r="DX66" s="599">
        <f t="shared" si="201"/>
        <v>0</v>
      </c>
      <c r="DY66" s="599">
        <f t="shared" si="202"/>
        <v>0</v>
      </c>
      <c r="DZ66" s="600" t="str">
        <f t="shared" si="203"/>
        <v/>
      </c>
      <c r="EA66" s="599" t="str">
        <f t="shared" si="204"/>
        <v/>
      </c>
      <c r="EB66" s="599" t="str">
        <f t="shared" si="238"/>
        <v/>
      </c>
      <c r="EC66" s="599" t="str">
        <f t="shared" si="205"/>
        <v/>
      </c>
      <c r="ED66" s="599" t="str">
        <f t="shared" si="206"/>
        <v/>
      </c>
      <c r="EE66" s="599" t="str">
        <f t="shared" si="207"/>
        <v/>
      </c>
      <c r="EF66" s="599" t="str">
        <f t="shared" si="208"/>
        <v/>
      </c>
      <c r="EG66" s="599" t="str">
        <f t="shared" si="209"/>
        <v/>
      </c>
      <c r="EH66" s="599">
        <f t="shared" si="210"/>
        <v>0</v>
      </c>
      <c r="EI66" s="599">
        <f t="shared" si="211"/>
        <v>0</v>
      </c>
      <c r="EJ66" s="599">
        <f t="shared" si="212"/>
        <v>0</v>
      </c>
      <c r="EK66" s="599">
        <f t="shared" si="213"/>
        <v>0</v>
      </c>
      <c r="EL66" s="599">
        <f t="shared" si="214"/>
        <v>0</v>
      </c>
      <c r="EM66" s="599" t="str">
        <f t="shared" si="215"/>
        <v/>
      </c>
      <c r="EN66" s="599" t="str">
        <f t="shared" si="239"/>
        <v/>
      </c>
      <c r="EO66" s="606" t="str">
        <f>IF(details!BN66="","",details!BN66)</f>
        <v/>
      </c>
      <c r="EP66" s="607" t="str">
        <f>IF(details!BO66="","",details!BO66)</f>
        <v/>
      </c>
      <c r="EQ66" s="606" t="str">
        <f>IF(details!BV66="","",details!BV66)</f>
        <v/>
      </c>
      <c r="ER66" s="607" t="str">
        <f>IF(details!BW66="","",details!BW66)</f>
        <v/>
      </c>
      <c r="ES66" s="606" t="str">
        <f>IF(details!CD66="","",details!CD66)</f>
        <v/>
      </c>
      <c r="ET66" s="607" t="str">
        <f>IF(details!CE66="","",details!CE66)</f>
        <v/>
      </c>
      <c r="EU66" s="606" t="str">
        <f>IF(details!CL66="","",details!CL66)</f>
        <v/>
      </c>
      <c r="EV66" s="607" t="str">
        <f>IF(details!CM66="","",details!CM66)</f>
        <v/>
      </c>
      <c r="EW66" s="606" t="str">
        <f>IF(details!CV66="","",details!CV66)</f>
        <v/>
      </c>
      <c r="EX66" s="607" t="str">
        <f>IF(details!CW66="","",details!CW66)</f>
        <v/>
      </c>
      <c r="EY66" s="611" t="str">
        <f t="shared" si="216"/>
        <v/>
      </c>
      <c r="EZ66" s="596" t="str">
        <f t="shared" si="217"/>
        <v/>
      </c>
      <c r="FA66" s="596" t="str">
        <f t="shared" si="218"/>
        <v/>
      </c>
      <c r="FB66" s="612" t="str">
        <f t="shared" si="240"/>
        <v/>
      </c>
      <c r="FC66" s="596" t="str">
        <f t="shared" si="219"/>
        <v/>
      </c>
      <c r="FD66" s="613" t="str">
        <f t="shared" si="220"/>
        <v/>
      </c>
      <c r="FE66" s="612" t="str">
        <f t="shared" si="241"/>
        <v/>
      </c>
      <c r="FF66" s="614" t="str">
        <f t="shared" si="221"/>
        <v/>
      </c>
      <c r="FG66" s="596" t="str">
        <f t="shared" si="242"/>
        <v/>
      </c>
      <c r="FH66" s="596" t="str">
        <f t="shared" si="243"/>
        <v/>
      </c>
      <c r="FI66" s="596" t="str">
        <f t="shared" si="244"/>
        <v/>
      </c>
      <c r="FJ66" s="596" t="str">
        <f t="shared" si="245"/>
        <v/>
      </c>
      <c r="FK66" s="596" t="str">
        <f t="shared" si="222"/>
        <v/>
      </c>
      <c r="FL66" s="615" t="str">
        <f t="shared" si="246"/>
        <v/>
      </c>
      <c r="FM66" s="614" t="str">
        <f t="shared" si="223"/>
        <v/>
      </c>
      <c r="FN66" s="596" t="str">
        <f t="shared" si="247"/>
        <v/>
      </c>
      <c r="FO66" s="596" t="str">
        <f t="shared" si="248"/>
        <v/>
      </c>
      <c r="FP66" s="596" t="str">
        <f t="shared" si="249"/>
        <v/>
      </c>
      <c r="FQ66" s="596" t="str">
        <f t="shared" si="250"/>
        <v/>
      </c>
      <c r="FR66" s="596" t="str">
        <f t="shared" si="224"/>
        <v/>
      </c>
      <c r="FS66" s="615" t="str">
        <f t="shared" si="251"/>
        <v/>
      </c>
      <c r="FT66" s="614" t="str">
        <f t="shared" si="225"/>
        <v/>
      </c>
      <c r="FU66" s="596" t="str">
        <f t="shared" si="252"/>
        <v/>
      </c>
      <c r="FV66" s="596" t="str">
        <f t="shared" si="253"/>
        <v/>
      </c>
      <c r="FW66" s="596" t="str">
        <f t="shared" si="254"/>
        <v/>
      </c>
      <c r="FX66" s="596" t="str">
        <f t="shared" si="255"/>
        <v/>
      </c>
      <c r="FY66" s="596" t="str">
        <f t="shared" si="226"/>
        <v/>
      </c>
      <c r="FZ66" s="615" t="str">
        <f t="shared" si="256"/>
        <v/>
      </c>
      <c r="GA66" s="596" t="str">
        <f t="shared" si="227"/>
        <v/>
      </c>
      <c r="GB66" s="596" t="str">
        <f t="shared" si="228"/>
        <v/>
      </c>
      <c r="GC66" s="177" t="str">
        <f t="shared" si="229"/>
        <v xml:space="preserve">    </v>
      </c>
      <c r="GD66" s="177" t="str">
        <f t="shared" si="230"/>
        <v xml:space="preserve">    </v>
      </c>
      <c r="GE66" s="177" t="str">
        <f t="shared" si="231"/>
        <v xml:space="preserve">    </v>
      </c>
      <c r="GF66" s="177" t="str">
        <f t="shared" si="232"/>
        <v xml:space="preserve">        </v>
      </c>
      <c r="GG66" s="177" t="str">
        <f t="shared" si="257"/>
        <v xml:space="preserve">    </v>
      </c>
      <c r="GH66" s="177" t="str">
        <f t="shared" si="258"/>
        <v/>
      </c>
      <c r="GI66" s="39" t="str">
        <f t="shared" si="259"/>
        <v/>
      </c>
      <c r="GJ66" s="41" t="str">
        <f t="shared" si="260"/>
        <v/>
      </c>
      <c r="GK66" s="188" t="str">
        <f t="shared" si="261"/>
        <v/>
      </c>
      <c r="GL66" s="165" t="str">
        <f t="shared" si="262"/>
        <v/>
      </c>
      <c r="GM66" s="434" t="str">
        <f t="shared" si="234"/>
        <v/>
      </c>
      <c r="GN66" s="177" t="str">
        <f>IF(OR(GH66="iwjd",GH66="iqu% ijh{kk"),'result subject-wise'!AR66,GH66)</f>
        <v/>
      </c>
      <c r="GO66" s="346" t="str">
        <f t="shared" si="263"/>
        <v/>
      </c>
      <c r="GP66" s="172" t="str">
        <f t="shared" si="264"/>
        <v/>
      </c>
      <c r="GQ66" s="620" t="str">
        <f t="shared" si="235"/>
        <v/>
      </c>
      <c r="GR66" s="189"/>
      <c r="GS66" s="344"/>
      <c r="GT66" s="351" t="str">
        <f>'full report'!V1583</f>
        <v/>
      </c>
      <c r="GU66" s="164"/>
    </row>
    <row r="67" spans="1:203" s="5" customFormat="1" ht="13" customHeight="1">
      <c r="A67" s="595">
        <f>IF(details!A67="","",details!A67)</f>
        <v>60</v>
      </c>
      <c r="B67" s="596" t="str">
        <f>IF(details!B67="","",details!B67)</f>
        <v/>
      </c>
      <c r="C67" s="596" t="str">
        <f>IF(details!C67="","",details!C67)</f>
        <v/>
      </c>
      <c r="D67" s="597" t="str">
        <f>IF(details!D67="","",details!D67)</f>
        <v/>
      </c>
      <c r="E67" s="596" t="str">
        <f>IF(details!E67="","",details!E67)</f>
        <v/>
      </c>
      <c r="F67" s="598" t="str">
        <f>IF(details!F67="","",details!F67)</f>
        <v/>
      </c>
      <c r="G67" s="302" t="str">
        <f>IF(details!G67="","",details!G67)</f>
        <v/>
      </c>
      <c r="H67" s="302" t="str">
        <f>IF(details!H67="","",details!H67)</f>
        <v/>
      </c>
      <c r="I67" s="302" t="str">
        <f>IF(details!I67="","",details!I67)</f>
        <v/>
      </c>
      <c r="J67" s="596" t="str">
        <f>IF(details!J67="","",details!J67)</f>
        <v/>
      </c>
      <c r="K67" s="596" t="str">
        <f>IF(details!K67="","",details!K67)</f>
        <v/>
      </c>
      <c r="L67" s="596" t="str">
        <f>IF(details!L67="","",details!L67)</f>
        <v/>
      </c>
      <c r="M67" s="601" t="str">
        <f t="shared" si="127"/>
        <v/>
      </c>
      <c r="N67" s="596" t="str">
        <f>IF(details!M67="","",details!M67)</f>
        <v/>
      </c>
      <c r="O67" s="601" t="str">
        <f t="shared" si="128"/>
        <v/>
      </c>
      <c r="P67" s="596" t="str">
        <f>IF(details!N67="","",details!N67)</f>
        <v/>
      </c>
      <c r="Q67" s="603" t="str">
        <f t="shared" si="129"/>
        <v/>
      </c>
      <c r="R67" s="599">
        <f t="shared" si="130"/>
        <v>0</v>
      </c>
      <c r="S67" s="599">
        <f t="shared" si="131"/>
        <v>0</v>
      </c>
      <c r="T67" s="600" t="str">
        <f t="shared" si="132"/>
        <v/>
      </c>
      <c r="U67" s="599" t="str">
        <f t="shared" si="133"/>
        <v/>
      </c>
      <c r="V67" s="599" t="str">
        <f t="shared" si="134"/>
        <v/>
      </c>
      <c r="W67" s="599" t="str">
        <f t="shared" si="135"/>
        <v/>
      </c>
      <c r="X67" s="596" t="str">
        <f>IF(details!O67="","",details!O67)</f>
        <v/>
      </c>
      <c r="Y67" s="596" t="str">
        <f>IF(details!P67="","",details!P67)</f>
        <v/>
      </c>
      <c r="Z67" s="596" t="str">
        <f>IF(details!Q67="","",details!Q67)</f>
        <v/>
      </c>
      <c r="AA67" s="601" t="str">
        <f t="shared" si="136"/>
        <v/>
      </c>
      <c r="AB67" s="596" t="str">
        <f>IF(details!R67="","",details!R67)</f>
        <v/>
      </c>
      <c r="AC67" s="601" t="str">
        <f t="shared" si="137"/>
        <v/>
      </c>
      <c r="AD67" s="596" t="str">
        <f>IF(details!S67="","",details!S67)</f>
        <v/>
      </c>
      <c r="AE67" s="603" t="str">
        <f t="shared" si="138"/>
        <v/>
      </c>
      <c r="AF67" s="599">
        <f t="shared" si="139"/>
        <v>0</v>
      </c>
      <c r="AG67" s="599">
        <f t="shared" si="140"/>
        <v>0</v>
      </c>
      <c r="AH67" s="600" t="str">
        <f t="shared" si="141"/>
        <v/>
      </c>
      <c r="AI67" s="599" t="str">
        <f t="shared" si="142"/>
        <v/>
      </c>
      <c r="AJ67" s="599" t="str">
        <f t="shared" si="143"/>
        <v/>
      </c>
      <c r="AK67" s="599" t="str">
        <f t="shared" si="50"/>
        <v/>
      </c>
      <c r="AL67" s="596" t="str">
        <f>IF(details!T67="","",details!T67)</f>
        <v/>
      </c>
      <c r="AM67" s="596" t="str">
        <f>IF(details!U67="","",details!U67)</f>
        <v/>
      </c>
      <c r="AN67" s="596" t="str">
        <f>IF(details!V67="","",details!V67)</f>
        <v/>
      </c>
      <c r="AO67" s="596" t="str">
        <f>IF(details!W67="","",details!W67)</f>
        <v/>
      </c>
      <c r="AP67" s="601" t="str">
        <f t="shared" si="144"/>
        <v/>
      </c>
      <c r="AQ67" s="596" t="str">
        <f>IF(details!X67="","",details!X67)</f>
        <v/>
      </c>
      <c r="AR67" s="596" t="str">
        <f>IF(details!Y67="","",details!Y67)</f>
        <v/>
      </c>
      <c r="AS67" s="601" t="str">
        <f t="shared" si="145"/>
        <v/>
      </c>
      <c r="AT67" s="601" t="str">
        <f t="shared" si="146"/>
        <v/>
      </c>
      <c r="AU67" s="601" t="str">
        <f t="shared" si="147"/>
        <v/>
      </c>
      <c r="AV67" s="596" t="str">
        <f>IF(details!Z67="","",details!Z67)</f>
        <v/>
      </c>
      <c r="AW67" s="596" t="str">
        <f>IF(details!AA67="","",details!AA67)</f>
        <v/>
      </c>
      <c r="AX67" s="601" t="str">
        <f t="shared" si="148"/>
        <v/>
      </c>
      <c r="AY67" s="601" t="str">
        <f t="shared" si="149"/>
        <v/>
      </c>
      <c r="AZ67" s="601" t="str">
        <f t="shared" si="150"/>
        <v/>
      </c>
      <c r="BA67" s="597" t="str">
        <f t="shared" si="151"/>
        <v/>
      </c>
      <c r="BB67" s="599">
        <f t="shared" si="152"/>
        <v>0</v>
      </c>
      <c r="BC67" s="600">
        <f t="shared" si="153"/>
        <v>0</v>
      </c>
      <c r="BD67" s="600" t="str">
        <f t="shared" si="154"/>
        <v/>
      </c>
      <c r="BE67" s="600" t="str">
        <f t="shared" si="155"/>
        <v/>
      </c>
      <c r="BF67" s="600" t="str">
        <f t="shared" si="156"/>
        <v/>
      </c>
      <c r="BG67" s="599" t="str">
        <f t="shared" si="157"/>
        <v/>
      </c>
      <c r="BH67" s="600" t="str">
        <f t="shared" si="158"/>
        <v/>
      </c>
      <c r="BI67" s="599" t="str">
        <f t="shared" si="159"/>
        <v/>
      </c>
      <c r="BJ67" s="596" t="str">
        <f>IF(details!AB67="","",details!AB67)</f>
        <v/>
      </c>
      <c r="BK67" s="596" t="str">
        <f>IF(details!AC67="","",details!AC67)</f>
        <v/>
      </c>
      <c r="BL67" s="596" t="str">
        <f>IF(details!AD67="","",details!AD67)</f>
        <v/>
      </c>
      <c r="BM67" s="596" t="str">
        <f>IF(details!AE67="","",details!AE67)</f>
        <v/>
      </c>
      <c r="BN67" s="601" t="str">
        <f t="shared" si="160"/>
        <v/>
      </c>
      <c r="BO67" s="596" t="str">
        <f>IF(details!AF67="","",details!AF67)</f>
        <v/>
      </c>
      <c r="BP67" s="596" t="str">
        <f>IF(details!AG67="","",details!AG67)</f>
        <v/>
      </c>
      <c r="BQ67" s="601" t="str">
        <f t="shared" si="161"/>
        <v/>
      </c>
      <c r="BR67" s="601" t="str">
        <f t="shared" si="162"/>
        <v/>
      </c>
      <c r="BS67" s="601" t="str">
        <f t="shared" si="163"/>
        <v/>
      </c>
      <c r="BT67" s="596" t="str">
        <f>IF(details!AH67="","",details!AH67)</f>
        <v/>
      </c>
      <c r="BU67" s="596" t="str">
        <f>IF(details!AI67="","",details!AI67)</f>
        <v/>
      </c>
      <c r="BV67" s="601" t="str">
        <f t="shared" si="164"/>
        <v/>
      </c>
      <c r="BW67" s="601" t="str">
        <f t="shared" si="165"/>
        <v/>
      </c>
      <c r="BX67" s="601" t="str">
        <f t="shared" si="166"/>
        <v/>
      </c>
      <c r="BY67" s="597" t="str">
        <f t="shared" si="167"/>
        <v/>
      </c>
      <c r="BZ67" s="599">
        <f t="shared" si="168"/>
        <v>0</v>
      </c>
      <c r="CA67" s="600">
        <f t="shared" si="169"/>
        <v>0</v>
      </c>
      <c r="CB67" s="600" t="str">
        <f t="shared" si="170"/>
        <v/>
      </c>
      <c r="CC67" s="600" t="str">
        <f t="shared" si="171"/>
        <v/>
      </c>
      <c r="CD67" s="600" t="str">
        <f t="shared" si="172"/>
        <v/>
      </c>
      <c r="CE67" s="599" t="str">
        <f t="shared" si="173"/>
        <v/>
      </c>
      <c r="CF67" s="600" t="str">
        <f t="shared" si="174"/>
        <v/>
      </c>
      <c r="CG67" s="599" t="str">
        <f t="shared" si="175"/>
        <v/>
      </c>
      <c r="CH67" s="596" t="str">
        <f>IF(details!AJ67="","",details!AJ67)</f>
        <v/>
      </c>
      <c r="CI67" s="596" t="str">
        <f>IF(details!AK67="","",details!AK67)</f>
        <v/>
      </c>
      <c r="CJ67" s="596" t="str">
        <f>IF(details!AL67="","",details!AL67)</f>
        <v/>
      </c>
      <c r="CK67" s="596" t="str">
        <f>IF(details!AM67="","",details!AM67)</f>
        <v/>
      </c>
      <c r="CL67" s="601" t="str">
        <f t="shared" si="176"/>
        <v/>
      </c>
      <c r="CM67" s="596" t="str">
        <f>IF(details!AN67="","",details!AN67)</f>
        <v/>
      </c>
      <c r="CN67" s="596" t="str">
        <f>IF(details!AO67="","",details!AO67)</f>
        <v/>
      </c>
      <c r="CO67" s="601" t="str">
        <f t="shared" si="177"/>
        <v/>
      </c>
      <c r="CP67" s="601" t="str">
        <f t="shared" si="178"/>
        <v/>
      </c>
      <c r="CQ67" s="601" t="str">
        <f t="shared" si="179"/>
        <v/>
      </c>
      <c r="CR67" s="596" t="str">
        <f>IF(details!AP67="","",details!AP67)</f>
        <v/>
      </c>
      <c r="CS67" s="596" t="str">
        <f>IF(details!AQ67="","",details!AQ67)</f>
        <v/>
      </c>
      <c r="CT67" s="601" t="str">
        <f t="shared" si="180"/>
        <v/>
      </c>
      <c r="CU67" s="601" t="str">
        <f t="shared" si="181"/>
        <v/>
      </c>
      <c r="CV67" s="601" t="str">
        <f t="shared" si="182"/>
        <v/>
      </c>
      <c r="CW67" s="597" t="str">
        <f t="shared" si="183"/>
        <v/>
      </c>
      <c r="CX67" s="599">
        <f t="shared" si="184"/>
        <v>0</v>
      </c>
      <c r="CY67" s="600">
        <f t="shared" si="185"/>
        <v>0</v>
      </c>
      <c r="CZ67" s="600" t="str">
        <f t="shared" si="186"/>
        <v/>
      </c>
      <c r="DA67" s="600" t="str">
        <f t="shared" si="187"/>
        <v/>
      </c>
      <c r="DB67" s="600" t="str">
        <f t="shared" si="188"/>
        <v/>
      </c>
      <c r="DC67" s="599" t="str">
        <f t="shared" si="189"/>
        <v/>
      </c>
      <c r="DD67" s="600" t="str">
        <f t="shared" si="190"/>
        <v/>
      </c>
      <c r="DE67" s="599" t="str">
        <f t="shared" si="191"/>
        <v/>
      </c>
      <c r="DF67" s="600">
        <f t="shared" si="192"/>
        <v>0</v>
      </c>
      <c r="DG67" s="596" t="str">
        <f>IF(details!AR67="","",details!AR67)</f>
        <v/>
      </c>
      <c r="DH67" s="596" t="str">
        <f>IF(details!AS67="","",details!AS67)</f>
        <v/>
      </c>
      <c r="DI67" s="596" t="str">
        <f>IF(details!AT67="","",details!AT67)</f>
        <v/>
      </c>
      <c r="DJ67" s="601" t="str">
        <f t="shared" si="193"/>
        <v/>
      </c>
      <c r="DK67" s="596" t="str">
        <f>IF(details!AU67="","",details!AU67)</f>
        <v/>
      </c>
      <c r="DL67" s="601" t="str">
        <f t="shared" si="194"/>
        <v/>
      </c>
      <c r="DM67" s="596" t="str">
        <f>IF(details!AV67="","",details!AV67)</f>
        <v/>
      </c>
      <c r="DN67" s="603" t="str">
        <f t="shared" si="195"/>
        <v/>
      </c>
      <c r="DO67" s="599">
        <f t="shared" si="196"/>
        <v>0</v>
      </c>
      <c r="DP67" s="599">
        <f t="shared" si="197"/>
        <v>0</v>
      </c>
      <c r="DQ67" s="600" t="str">
        <f t="shared" si="198"/>
        <v/>
      </c>
      <c r="DR67" s="599" t="str">
        <f t="shared" si="199"/>
        <v/>
      </c>
      <c r="DS67" s="599" t="str">
        <f t="shared" si="237"/>
        <v/>
      </c>
      <c r="DT67" s="596" t="str">
        <f>IF(details!AW67="","",details!AW67)</f>
        <v/>
      </c>
      <c r="DU67" s="596" t="str">
        <f>IF(details!AX67="","",details!AX67)</f>
        <v/>
      </c>
      <c r="DV67" s="596" t="str">
        <f>IF(details!AY67="","",details!AY67)</f>
        <v/>
      </c>
      <c r="DW67" s="603" t="str">
        <f t="shared" si="200"/>
        <v/>
      </c>
      <c r="DX67" s="599">
        <f t="shared" si="201"/>
        <v>0</v>
      </c>
      <c r="DY67" s="599">
        <f t="shared" si="202"/>
        <v>0</v>
      </c>
      <c r="DZ67" s="600" t="str">
        <f t="shared" si="203"/>
        <v/>
      </c>
      <c r="EA67" s="599" t="str">
        <f t="shared" si="204"/>
        <v/>
      </c>
      <c r="EB67" s="599" t="str">
        <f t="shared" si="238"/>
        <v/>
      </c>
      <c r="EC67" s="599" t="str">
        <f t="shared" si="205"/>
        <v/>
      </c>
      <c r="ED67" s="599" t="str">
        <f t="shared" si="206"/>
        <v/>
      </c>
      <c r="EE67" s="599" t="str">
        <f t="shared" si="207"/>
        <v/>
      </c>
      <c r="EF67" s="599" t="str">
        <f t="shared" si="208"/>
        <v/>
      </c>
      <c r="EG67" s="599" t="str">
        <f t="shared" si="209"/>
        <v/>
      </c>
      <c r="EH67" s="599">
        <f t="shared" si="210"/>
        <v>0</v>
      </c>
      <c r="EI67" s="599">
        <f t="shared" si="211"/>
        <v>0</v>
      </c>
      <c r="EJ67" s="599">
        <f t="shared" si="212"/>
        <v>0</v>
      </c>
      <c r="EK67" s="599">
        <f t="shared" si="213"/>
        <v>0</v>
      </c>
      <c r="EL67" s="599">
        <f t="shared" si="214"/>
        <v>0</v>
      </c>
      <c r="EM67" s="599" t="str">
        <f t="shared" si="215"/>
        <v/>
      </c>
      <c r="EN67" s="599" t="str">
        <f t="shared" si="239"/>
        <v/>
      </c>
      <c r="EO67" s="606" t="str">
        <f>IF(details!BN67="","",details!BN67)</f>
        <v/>
      </c>
      <c r="EP67" s="607" t="str">
        <f>IF(details!BO67="","",details!BO67)</f>
        <v/>
      </c>
      <c r="EQ67" s="606" t="str">
        <f>IF(details!BV67="","",details!BV67)</f>
        <v/>
      </c>
      <c r="ER67" s="607" t="str">
        <f>IF(details!BW67="","",details!BW67)</f>
        <v/>
      </c>
      <c r="ES67" s="606" t="str">
        <f>IF(details!CD67="","",details!CD67)</f>
        <v/>
      </c>
      <c r="ET67" s="607" t="str">
        <f>IF(details!CE67="","",details!CE67)</f>
        <v/>
      </c>
      <c r="EU67" s="606" t="str">
        <f>IF(details!CL67="","",details!CL67)</f>
        <v/>
      </c>
      <c r="EV67" s="607" t="str">
        <f>IF(details!CM67="","",details!CM67)</f>
        <v/>
      </c>
      <c r="EW67" s="606" t="str">
        <f>IF(details!CV67="","",details!CV67)</f>
        <v/>
      </c>
      <c r="EX67" s="607" t="str">
        <f>IF(details!CW67="","",details!CW67)</f>
        <v/>
      </c>
      <c r="EY67" s="611" t="str">
        <f t="shared" si="216"/>
        <v/>
      </c>
      <c r="EZ67" s="596" t="str">
        <f t="shared" si="217"/>
        <v/>
      </c>
      <c r="FA67" s="596" t="str">
        <f t="shared" si="218"/>
        <v/>
      </c>
      <c r="FB67" s="612" t="str">
        <f t="shared" si="240"/>
        <v/>
      </c>
      <c r="FC67" s="596" t="str">
        <f t="shared" si="219"/>
        <v/>
      </c>
      <c r="FD67" s="613" t="str">
        <f t="shared" si="220"/>
        <v/>
      </c>
      <c r="FE67" s="612" t="str">
        <f t="shared" si="241"/>
        <v/>
      </c>
      <c r="FF67" s="614" t="str">
        <f t="shared" si="221"/>
        <v/>
      </c>
      <c r="FG67" s="596" t="str">
        <f t="shared" si="242"/>
        <v/>
      </c>
      <c r="FH67" s="596" t="str">
        <f t="shared" si="243"/>
        <v/>
      </c>
      <c r="FI67" s="596" t="str">
        <f t="shared" si="244"/>
        <v/>
      </c>
      <c r="FJ67" s="596" t="str">
        <f t="shared" si="245"/>
        <v/>
      </c>
      <c r="FK67" s="596" t="str">
        <f t="shared" si="222"/>
        <v/>
      </c>
      <c r="FL67" s="615" t="str">
        <f t="shared" si="246"/>
        <v/>
      </c>
      <c r="FM67" s="614" t="str">
        <f t="shared" si="223"/>
        <v/>
      </c>
      <c r="FN67" s="596" t="str">
        <f t="shared" si="247"/>
        <v/>
      </c>
      <c r="FO67" s="596" t="str">
        <f t="shared" si="248"/>
        <v/>
      </c>
      <c r="FP67" s="596" t="str">
        <f t="shared" si="249"/>
        <v/>
      </c>
      <c r="FQ67" s="596" t="str">
        <f t="shared" si="250"/>
        <v/>
      </c>
      <c r="FR67" s="596" t="str">
        <f t="shared" si="224"/>
        <v/>
      </c>
      <c r="FS67" s="615" t="str">
        <f t="shared" si="251"/>
        <v/>
      </c>
      <c r="FT67" s="614" t="str">
        <f t="shared" si="225"/>
        <v/>
      </c>
      <c r="FU67" s="596" t="str">
        <f t="shared" si="252"/>
        <v/>
      </c>
      <c r="FV67" s="596" t="str">
        <f t="shared" si="253"/>
        <v/>
      </c>
      <c r="FW67" s="596" t="str">
        <f t="shared" si="254"/>
        <v/>
      </c>
      <c r="FX67" s="596" t="str">
        <f t="shared" si="255"/>
        <v/>
      </c>
      <c r="FY67" s="596" t="str">
        <f t="shared" si="226"/>
        <v/>
      </c>
      <c r="FZ67" s="615" t="str">
        <f t="shared" si="256"/>
        <v/>
      </c>
      <c r="GA67" s="596" t="str">
        <f t="shared" si="227"/>
        <v/>
      </c>
      <c r="GB67" s="596" t="str">
        <f t="shared" si="228"/>
        <v/>
      </c>
      <c r="GC67" s="177" t="str">
        <f t="shared" si="229"/>
        <v xml:space="preserve">    </v>
      </c>
      <c r="GD67" s="177" t="str">
        <f t="shared" si="230"/>
        <v xml:space="preserve">    </v>
      </c>
      <c r="GE67" s="177" t="str">
        <f t="shared" si="231"/>
        <v xml:space="preserve">    </v>
      </c>
      <c r="GF67" s="177" t="str">
        <f t="shared" si="232"/>
        <v xml:space="preserve">        </v>
      </c>
      <c r="GG67" s="177" t="str">
        <f t="shared" si="257"/>
        <v xml:space="preserve">    </v>
      </c>
      <c r="GH67" s="177" t="str">
        <f t="shared" si="258"/>
        <v/>
      </c>
      <c r="GI67" s="39" t="str">
        <f t="shared" si="259"/>
        <v/>
      </c>
      <c r="GJ67" s="41" t="str">
        <f t="shared" si="260"/>
        <v/>
      </c>
      <c r="GK67" s="188" t="str">
        <f t="shared" si="261"/>
        <v/>
      </c>
      <c r="GL67" s="165" t="str">
        <f t="shared" si="262"/>
        <v/>
      </c>
      <c r="GM67" s="434" t="str">
        <f t="shared" si="234"/>
        <v/>
      </c>
      <c r="GN67" s="177" t="str">
        <f>IF(OR(GH67="iwjd",GH67="iqu% ijh{kk"),'result subject-wise'!AR67,GH67)</f>
        <v/>
      </c>
      <c r="GO67" s="346" t="str">
        <f t="shared" si="263"/>
        <v/>
      </c>
      <c r="GP67" s="172" t="str">
        <f t="shared" si="264"/>
        <v/>
      </c>
      <c r="GQ67" s="620" t="str">
        <f t="shared" si="235"/>
        <v/>
      </c>
      <c r="GR67" s="189"/>
      <c r="GS67" s="344"/>
      <c r="GT67" s="351" t="str">
        <f>'full report'!V1610</f>
        <v/>
      </c>
      <c r="GU67" s="164"/>
    </row>
    <row r="68" spans="1:203" s="5" customFormat="1" ht="13" customHeight="1">
      <c r="A68" s="595">
        <f>IF(details!A68="","",details!A68)</f>
        <v>61</v>
      </c>
      <c r="B68" s="596" t="str">
        <f>IF(details!B68="","",details!B68)</f>
        <v/>
      </c>
      <c r="C68" s="596" t="str">
        <f>IF(details!C68="","",details!C68)</f>
        <v/>
      </c>
      <c r="D68" s="597" t="str">
        <f>IF(details!D68="","",details!D68)</f>
        <v/>
      </c>
      <c r="E68" s="596" t="str">
        <f>IF(details!E68="","",details!E68)</f>
        <v/>
      </c>
      <c r="F68" s="598" t="str">
        <f>IF(details!F68="","",details!F68)</f>
        <v/>
      </c>
      <c r="G68" s="302" t="str">
        <f>IF(details!G68="","",details!G68)</f>
        <v/>
      </c>
      <c r="H68" s="302" t="str">
        <f>IF(details!H68="","",details!H68)</f>
        <v/>
      </c>
      <c r="I68" s="302" t="str">
        <f>IF(details!I68="","",details!I68)</f>
        <v/>
      </c>
      <c r="J68" s="596" t="str">
        <f>IF(details!J68="","",details!J68)</f>
        <v/>
      </c>
      <c r="K68" s="596" t="str">
        <f>IF(details!K68="","",details!K68)</f>
        <v/>
      </c>
      <c r="L68" s="596" t="str">
        <f>IF(details!L68="","",details!L68)</f>
        <v/>
      </c>
      <c r="M68" s="601" t="str">
        <f t="shared" si="127"/>
        <v/>
      </c>
      <c r="N68" s="596" t="str">
        <f>IF(details!M68="","",details!M68)</f>
        <v/>
      </c>
      <c r="O68" s="601" t="str">
        <f t="shared" si="128"/>
        <v/>
      </c>
      <c r="P68" s="596" t="str">
        <f>IF(details!N68="","",details!N68)</f>
        <v/>
      </c>
      <c r="Q68" s="603" t="str">
        <f t="shared" si="129"/>
        <v/>
      </c>
      <c r="R68" s="599">
        <f t="shared" si="130"/>
        <v>0</v>
      </c>
      <c r="S68" s="599">
        <f t="shared" si="131"/>
        <v>0</v>
      </c>
      <c r="T68" s="600" t="str">
        <f t="shared" si="132"/>
        <v/>
      </c>
      <c r="U68" s="599" t="str">
        <f t="shared" si="133"/>
        <v/>
      </c>
      <c r="V68" s="599" t="str">
        <f t="shared" si="134"/>
        <v/>
      </c>
      <c r="W68" s="599" t="str">
        <f t="shared" si="135"/>
        <v/>
      </c>
      <c r="X68" s="596" t="str">
        <f>IF(details!O68="","",details!O68)</f>
        <v/>
      </c>
      <c r="Y68" s="596" t="str">
        <f>IF(details!P68="","",details!P68)</f>
        <v/>
      </c>
      <c r="Z68" s="596" t="str">
        <f>IF(details!Q68="","",details!Q68)</f>
        <v/>
      </c>
      <c r="AA68" s="601" t="str">
        <f t="shared" si="136"/>
        <v/>
      </c>
      <c r="AB68" s="596" t="str">
        <f>IF(details!R68="","",details!R68)</f>
        <v/>
      </c>
      <c r="AC68" s="601" t="str">
        <f t="shared" si="137"/>
        <v/>
      </c>
      <c r="AD68" s="596" t="str">
        <f>IF(details!S68="","",details!S68)</f>
        <v/>
      </c>
      <c r="AE68" s="603" t="str">
        <f t="shared" si="138"/>
        <v/>
      </c>
      <c r="AF68" s="599">
        <f t="shared" si="139"/>
        <v>0</v>
      </c>
      <c r="AG68" s="599">
        <f t="shared" si="140"/>
        <v>0</v>
      </c>
      <c r="AH68" s="600" t="str">
        <f t="shared" si="141"/>
        <v/>
      </c>
      <c r="AI68" s="599" t="str">
        <f t="shared" si="142"/>
        <v/>
      </c>
      <c r="AJ68" s="599" t="str">
        <f t="shared" si="143"/>
        <v/>
      </c>
      <c r="AK68" s="599" t="str">
        <f t="shared" si="50"/>
        <v/>
      </c>
      <c r="AL68" s="596" t="str">
        <f>IF(details!T68="","",details!T68)</f>
        <v/>
      </c>
      <c r="AM68" s="596" t="str">
        <f>IF(details!U68="","",details!U68)</f>
        <v/>
      </c>
      <c r="AN68" s="596" t="str">
        <f>IF(details!V68="","",details!V68)</f>
        <v/>
      </c>
      <c r="AO68" s="596" t="str">
        <f>IF(details!W68="","",details!W68)</f>
        <v/>
      </c>
      <c r="AP68" s="601" t="str">
        <f t="shared" si="144"/>
        <v/>
      </c>
      <c r="AQ68" s="596" t="str">
        <f>IF(details!X68="","",details!X68)</f>
        <v/>
      </c>
      <c r="AR68" s="596" t="str">
        <f>IF(details!Y68="","",details!Y68)</f>
        <v/>
      </c>
      <c r="AS68" s="601" t="str">
        <f t="shared" si="145"/>
        <v/>
      </c>
      <c r="AT68" s="601" t="str">
        <f t="shared" si="146"/>
        <v/>
      </c>
      <c r="AU68" s="601" t="str">
        <f t="shared" si="147"/>
        <v/>
      </c>
      <c r="AV68" s="596" t="str">
        <f>IF(details!Z68="","",details!Z68)</f>
        <v/>
      </c>
      <c r="AW68" s="596" t="str">
        <f>IF(details!AA68="","",details!AA68)</f>
        <v/>
      </c>
      <c r="AX68" s="601" t="str">
        <f t="shared" si="148"/>
        <v/>
      </c>
      <c r="AY68" s="601" t="str">
        <f t="shared" si="149"/>
        <v/>
      </c>
      <c r="AZ68" s="601" t="str">
        <f t="shared" si="150"/>
        <v/>
      </c>
      <c r="BA68" s="597" t="str">
        <f t="shared" si="151"/>
        <v/>
      </c>
      <c r="BB68" s="599">
        <f t="shared" si="152"/>
        <v>0</v>
      </c>
      <c r="BC68" s="600">
        <f t="shared" si="153"/>
        <v>0</v>
      </c>
      <c r="BD68" s="600" t="str">
        <f t="shared" si="154"/>
        <v/>
      </c>
      <c r="BE68" s="600" t="str">
        <f t="shared" si="155"/>
        <v/>
      </c>
      <c r="BF68" s="600" t="str">
        <f t="shared" si="156"/>
        <v/>
      </c>
      <c r="BG68" s="599" t="str">
        <f t="shared" si="157"/>
        <v/>
      </c>
      <c r="BH68" s="600" t="str">
        <f t="shared" si="158"/>
        <v/>
      </c>
      <c r="BI68" s="599" t="str">
        <f t="shared" si="159"/>
        <v/>
      </c>
      <c r="BJ68" s="596" t="str">
        <f>IF(details!AB68="","",details!AB68)</f>
        <v/>
      </c>
      <c r="BK68" s="596" t="str">
        <f>IF(details!AC68="","",details!AC68)</f>
        <v/>
      </c>
      <c r="BL68" s="596" t="str">
        <f>IF(details!AD68="","",details!AD68)</f>
        <v/>
      </c>
      <c r="BM68" s="596" t="str">
        <f>IF(details!AE68="","",details!AE68)</f>
        <v/>
      </c>
      <c r="BN68" s="601" t="str">
        <f t="shared" si="160"/>
        <v/>
      </c>
      <c r="BO68" s="596" t="str">
        <f>IF(details!AF68="","",details!AF68)</f>
        <v/>
      </c>
      <c r="BP68" s="596" t="str">
        <f>IF(details!AG68="","",details!AG68)</f>
        <v/>
      </c>
      <c r="BQ68" s="601" t="str">
        <f t="shared" si="161"/>
        <v/>
      </c>
      <c r="BR68" s="601" t="str">
        <f t="shared" si="162"/>
        <v/>
      </c>
      <c r="BS68" s="601" t="str">
        <f t="shared" si="163"/>
        <v/>
      </c>
      <c r="BT68" s="596" t="str">
        <f>IF(details!AH68="","",details!AH68)</f>
        <v/>
      </c>
      <c r="BU68" s="596" t="str">
        <f>IF(details!AI68="","",details!AI68)</f>
        <v/>
      </c>
      <c r="BV68" s="601" t="str">
        <f t="shared" si="164"/>
        <v/>
      </c>
      <c r="BW68" s="601" t="str">
        <f t="shared" si="165"/>
        <v/>
      </c>
      <c r="BX68" s="601" t="str">
        <f t="shared" si="166"/>
        <v/>
      </c>
      <c r="BY68" s="597" t="str">
        <f t="shared" si="167"/>
        <v/>
      </c>
      <c r="BZ68" s="599">
        <f t="shared" si="168"/>
        <v>0</v>
      </c>
      <c r="CA68" s="600">
        <f t="shared" si="169"/>
        <v>0</v>
      </c>
      <c r="CB68" s="600" t="str">
        <f t="shared" si="170"/>
        <v/>
      </c>
      <c r="CC68" s="600" t="str">
        <f t="shared" si="171"/>
        <v/>
      </c>
      <c r="CD68" s="600" t="str">
        <f t="shared" si="172"/>
        <v/>
      </c>
      <c r="CE68" s="599" t="str">
        <f t="shared" si="173"/>
        <v/>
      </c>
      <c r="CF68" s="600" t="str">
        <f t="shared" si="174"/>
        <v/>
      </c>
      <c r="CG68" s="599" t="str">
        <f t="shared" si="175"/>
        <v/>
      </c>
      <c r="CH68" s="596" t="str">
        <f>IF(details!AJ68="","",details!AJ68)</f>
        <v/>
      </c>
      <c r="CI68" s="596" t="str">
        <f>IF(details!AK68="","",details!AK68)</f>
        <v/>
      </c>
      <c r="CJ68" s="596" t="str">
        <f>IF(details!AL68="","",details!AL68)</f>
        <v/>
      </c>
      <c r="CK68" s="596" t="str">
        <f>IF(details!AM68="","",details!AM68)</f>
        <v/>
      </c>
      <c r="CL68" s="601" t="str">
        <f t="shared" si="176"/>
        <v/>
      </c>
      <c r="CM68" s="596" t="str">
        <f>IF(details!AN68="","",details!AN68)</f>
        <v/>
      </c>
      <c r="CN68" s="596" t="str">
        <f>IF(details!AO68="","",details!AO68)</f>
        <v/>
      </c>
      <c r="CO68" s="601" t="str">
        <f t="shared" si="177"/>
        <v/>
      </c>
      <c r="CP68" s="601" t="str">
        <f t="shared" si="178"/>
        <v/>
      </c>
      <c r="CQ68" s="601" t="str">
        <f t="shared" si="179"/>
        <v/>
      </c>
      <c r="CR68" s="596" t="str">
        <f>IF(details!AP68="","",details!AP68)</f>
        <v/>
      </c>
      <c r="CS68" s="596" t="str">
        <f>IF(details!AQ68="","",details!AQ68)</f>
        <v/>
      </c>
      <c r="CT68" s="601" t="str">
        <f t="shared" si="180"/>
        <v/>
      </c>
      <c r="CU68" s="601" t="str">
        <f t="shared" si="181"/>
        <v/>
      </c>
      <c r="CV68" s="601" t="str">
        <f t="shared" si="182"/>
        <v/>
      </c>
      <c r="CW68" s="597" t="str">
        <f t="shared" si="183"/>
        <v/>
      </c>
      <c r="CX68" s="599">
        <f t="shared" si="184"/>
        <v>0</v>
      </c>
      <c r="CY68" s="600">
        <f t="shared" si="185"/>
        <v>0</v>
      </c>
      <c r="CZ68" s="600" t="str">
        <f t="shared" si="186"/>
        <v/>
      </c>
      <c r="DA68" s="600" t="str">
        <f t="shared" si="187"/>
        <v/>
      </c>
      <c r="DB68" s="600" t="str">
        <f t="shared" si="188"/>
        <v/>
      </c>
      <c r="DC68" s="599" t="str">
        <f t="shared" si="189"/>
        <v/>
      </c>
      <c r="DD68" s="600" t="str">
        <f t="shared" si="190"/>
        <v/>
      </c>
      <c r="DE68" s="599" t="str">
        <f t="shared" si="191"/>
        <v/>
      </c>
      <c r="DF68" s="600">
        <f t="shared" si="192"/>
        <v>0</v>
      </c>
      <c r="DG68" s="596" t="str">
        <f>IF(details!AR68="","",details!AR68)</f>
        <v/>
      </c>
      <c r="DH68" s="596" t="str">
        <f>IF(details!AS68="","",details!AS68)</f>
        <v/>
      </c>
      <c r="DI68" s="596" t="str">
        <f>IF(details!AT68="","",details!AT68)</f>
        <v/>
      </c>
      <c r="DJ68" s="601" t="str">
        <f t="shared" si="193"/>
        <v/>
      </c>
      <c r="DK68" s="596" t="str">
        <f>IF(details!AU68="","",details!AU68)</f>
        <v/>
      </c>
      <c r="DL68" s="601" t="str">
        <f t="shared" si="194"/>
        <v/>
      </c>
      <c r="DM68" s="596" t="str">
        <f>IF(details!AV68="","",details!AV68)</f>
        <v/>
      </c>
      <c r="DN68" s="603" t="str">
        <f t="shared" si="195"/>
        <v/>
      </c>
      <c r="DO68" s="599">
        <f t="shared" si="196"/>
        <v>0</v>
      </c>
      <c r="DP68" s="599">
        <f t="shared" si="197"/>
        <v>0</v>
      </c>
      <c r="DQ68" s="600" t="str">
        <f t="shared" si="198"/>
        <v/>
      </c>
      <c r="DR68" s="599" t="str">
        <f t="shared" si="199"/>
        <v/>
      </c>
      <c r="DS68" s="599" t="str">
        <f t="shared" si="237"/>
        <v/>
      </c>
      <c r="DT68" s="596" t="str">
        <f>IF(details!AW68="","",details!AW68)</f>
        <v/>
      </c>
      <c r="DU68" s="596" t="str">
        <f>IF(details!AX68="","",details!AX68)</f>
        <v/>
      </c>
      <c r="DV68" s="596" t="str">
        <f>IF(details!AY68="","",details!AY68)</f>
        <v/>
      </c>
      <c r="DW68" s="603" t="str">
        <f t="shared" si="200"/>
        <v/>
      </c>
      <c r="DX68" s="599">
        <f t="shared" si="201"/>
        <v>0</v>
      </c>
      <c r="DY68" s="599">
        <f t="shared" si="202"/>
        <v>0</v>
      </c>
      <c r="DZ68" s="600" t="str">
        <f t="shared" si="203"/>
        <v/>
      </c>
      <c r="EA68" s="599" t="str">
        <f t="shared" si="204"/>
        <v/>
      </c>
      <c r="EB68" s="599" t="str">
        <f t="shared" si="238"/>
        <v/>
      </c>
      <c r="EC68" s="599" t="str">
        <f t="shared" si="205"/>
        <v/>
      </c>
      <c r="ED68" s="599" t="str">
        <f t="shared" si="206"/>
        <v/>
      </c>
      <c r="EE68" s="599" t="str">
        <f t="shared" si="207"/>
        <v/>
      </c>
      <c r="EF68" s="599" t="str">
        <f t="shared" si="208"/>
        <v/>
      </c>
      <c r="EG68" s="599" t="str">
        <f t="shared" si="209"/>
        <v/>
      </c>
      <c r="EH68" s="599">
        <f t="shared" si="210"/>
        <v>0</v>
      </c>
      <c r="EI68" s="599">
        <f t="shared" si="211"/>
        <v>0</v>
      </c>
      <c r="EJ68" s="599">
        <f t="shared" si="212"/>
        <v>0</v>
      </c>
      <c r="EK68" s="599">
        <f t="shared" si="213"/>
        <v>0</v>
      </c>
      <c r="EL68" s="599">
        <f t="shared" si="214"/>
        <v>0</v>
      </c>
      <c r="EM68" s="599" t="str">
        <f t="shared" si="215"/>
        <v/>
      </c>
      <c r="EN68" s="599" t="str">
        <f t="shared" si="239"/>
        <v/>
      </c>
      <c r="EO68" s="606" t="str">
        <f>IF(details!BN68="","",details!BN68)</f>
        <v/>
      </c>
      <c r="EP68" s="607" t="str">
        <f>IF(details!BO68="","",details!BO68)</f>
        <v/>
      </c>
      <c r="EQ68" s="606" t="str">
        <f>IF(details!BV68="","",details!BV68)</f>
        <v/>
      </c>
      <c r="ER68" s="607" t="str">
        <f>IF(details!BW68="","",details!BW68)</f>
        <v/>
      </c>
      <c r="ES68" s="606" t="str">
        <f>IF(details!CD68="","",details!CD68)</f>
        <v/>
      </c>
      <c r="ET68" s="607" t="str">
        <f>IF(details!CE68="","",details!CE68)</f>
        <v/>
      </c>
      <c r="EU68" s="606" t="str">
        <f>IF(details!CL68="","",details!CL68)</f>
        <v/>
      </c>
      <c r="EV68" s="607" t="str">
        <f>IF(details!CM68="","",details!CM68)</f>
        <v/>
      </c>
      <c r="EW68" s="606" t="str">
        <f>IF(details!CV68="","",details!CV68)</f>
        <v/>
      </c>
      <c r="EX68" s="607" t="str">
        <f>IF(details!CW68="","",details!CW68)</f>
        <v/>
      </c>
      <c r="EY68" s="611" t="str">
        <f t="shared" si="216"/>
        <v/>
      </c>
      <c r="EZ68" s="596" t="str">
        <f t="shared" si="217"/>
        <v/>
      </c>
      <c r="FA68" s="596" t="str">
        <f t="shared" si="218"/>
        <v/>
      </c>
      <c r="FB68" s="612" t="str">
        <f t="shared" si="240"/>
        <v/>
      </c>
      <c r="FC68" s="596" t="str">
        <f t="shared" si="219"/>
        <v/>
      </c>
      <c r="FD68" s="613" t="str">
        <f t="shared" si="220"/>
        <v/>
      </c>
      <c r="FE68" s="612" t="str">
        <f t="shared" si="241"/>
        <v/>
      </c>
      <c r="FF68" s="614" t="str">
        <f t="shared" si="221"/>
        <v/>
      </c>
      <c r="FG68" s="596" t="str">
        <f t="shared" si="242"/>
        <v/>
      </c>
      <c r="FH68" s="596" t="str">
        <f t="shared" si="243"/>
        <v/>
      </c>
      <c r="FI68" s="596" t="str">
        <f t="shared" si="244"/>
        <v/>
      </c>
      <c r="FJ68" s="596" t="str">
        <f t="shared" si="245"/>
        <v/>
      </c>
      <c r="FK68" s="596" t="str">
        <f t="shared" si="222"/>
        <v/>
      </c>
      <c r="FL68" s="615" t="str">
        <f t="shared" si="246"/>
        <v/>
      </c>
      <c r="FM68" s="614" t="str">
        <f t="shared" si="223"/>
        <v/>
      </c>
      <c r="FN68" s="596" t="str">
        <f t="shared" si="247"/>
        <v/>
      </c>
      <c r="FO68" s="596" t="str">
        <f t="shared" si="248"/>
        <v/>
      </c>
      <c r="FP68" s="596" t="str">
        <f t="shared" si="249"/>
        <v/>
      </c>
      <c r="FQ68" s="596" t="str">
        <f t="shared" si="250"/>
        <v/>
      </c>
      <c r="FR68" s="596" t="str">
        <f t="shared" si="224"/>
        <v/>
      </c>
      <c r="FS68" s="615" t="str">
        <f t="shared" si="251"/>
        <v/>
      </c>
      <c r="FT68" s="614" t="str">
        <f t="shared" si="225"/>
        <v/>
      </c>
      <c r="FU68" s="596" t="str">
        <f t="shared" si="252"/>
        <v/>
      </c>
      <c r="FV68" s="596" t="str">
        <f t="shared" si="253"/>
        <v/>
      </c>
      <c r="FW68" s="596" t="str">
        <f t="shared" si="254"/>
        <v/>
      </c>
      <c r="FX68" s="596" t="str">
        <f t="shared" si="255"/>
        <v/>
      </c>
      <c r="FY68" s="596" t="str">
        <f t="shared" si="226"/>
        <v/>
      </c>
      <c r="FZ68" s="615" t="str">
        <f t="shared" si="256"/>
        <v/>
      </c>
      <c r="GA68" s="596" t="str">
        <f t="shared" si="227"/>
        <v/>
      </c>
      <c r="GB68" s="596" t="str">
        <f t="shared" si="228"/>
        <v/>
      </c>
      <c r="GC68" s="177" t="str">
        <f t="shared" si="229"/>
        <v xml:space="preserve">    </v>
      </c>
      <c r="GD68" s="177" t="str">
        <f t="shared" si="230"/>
        <v xml:space="preserve">    </v>
      </c>
      <c r="GE68" s="177" t="str">
        <f t="shared" si="231"/>
        <v xml:space="preserve">    </v>
      </c>
      <c r="GF68" s="177" t="str">
        <f t="shared" si="232"/>
        <v xml:space="preserve">        </v>
      </c>
      <c r="GG68" s="177" t="str">
        <f t="shared" si="257"/>
        <v xml:space="preserve">    </v>
      </c>
      <c r="GH68" s="177" t="str">
        <f t="shared" si="258"/>
        <v/>
      </c>
      <c r="GI68" s="39" t="str">
        <f t="shared" si="259"/>
        <v/>
      </c>
      <c r="GJ68" s="41" t="str">
        <f t="shared" si="260"/>
        <v/>
      </c>
      <c r="GK68" s="188" t="str">
        <f t="shared" si="261"/>
        <v/>
      </c>
      <c r="GL68" s="165" t="str">
        <f t="shared" si="262"/>
        <v/>
      </c>
      <c r="GM68" s="434" t="str">
        <f t="shared" si="234"/>
        <v/>
      </c>
      <c r="GN68" s="177" t="str">
        <f>IF(OR(GH68="iwjd",GH68="iqu% ijh{kk"),'result subject-wise'!AR68,GH68)</f>
        <v/>
      </c>
      <c r="GO68" s="346" t="str">
        <f t="shared" si="263"/>
        <v/>
      </c>
      <c r="GP68" s="172" t="str">
        <f t="shared" si="264"/>
        <v/>
      </c>
      <c r="GQ68" s="620" t="str">
        <f t="shared" si="235"/>
        <v/>
      </c>
      <c r="GR68" s="189"/>
      <c r="GS68" s="344"/>
      <c r="GT68" s="351" t="str">
        <f>'full report'!V1637</f>
        <v/>
      </c>
      <c r="GU68" s="164"/>
    </row>
    <row r="69" spans="1:203" s="5" customFormat="1" ht="13" customHeight="1">
      <c r="A69" s="595">
        <f>IF(details!A69="","",details!A69)</f>
        <v>62</v>
      </c>
      <c r="B69" s="596" t="str">
        <f>IF(details!B69="","",details!B69)</f>
        <v/>
      </c>
      <c r="C69" s="596" t="str">
        <f>IF(details!C69="","",details!C69)</f>
        <v/>
      </c>
      <c r="D69" s="597" t="str">
        <f>IF(details!D69="","",details!D69)</f>
        <v/>
      </c>
      <c r="E69" s="596" t="str">
        <f>IF(details!E69="","",details!E69)</f>
        <v/>
      </c>
      <c r="F69" s="598" t="str">
        <f>IF(details!F69="","",details!F69)</f>
        <v/>
      </c>
      <c r="G69" s="302" t="str">
        <f>IF(details!G69="","",details!G69)</f>
        <v/>
      </c>
      <c r="H69" s="302" t="str">
        <f>IF(details!H69="","",details!H69)</f>
        <v/>
      </c>
      <c r="I69" s="302" t="str">
        <f>IF(details!I69="","",details!I69)</f>
        <v/>
      </c>
      <c r="J69" s="596" t="str">
        <f>IF(details!J69="","",details!J69)</f>
        <v/>
      </c>
      <c r="K69" s="596" t="str">
        <f>IF(details!K69="","",details!K69)</f>
        <v/>
      </c>
      <c r="L69" s="596" t="str">
        <f>IF(details!L69="","",details!L69)</f>
        <v/>
      </c>
      <c r="M69" s="601" t="str">
        <f t="shared" si="127"/>
        <v/>
      </c>
      <c r="N69" s="596" t="str">
        <f>IF(details!M69="","",details!M69)</f>
        <v/>
      </c>
      <c r="O69" s="601" t="str">
        <f t="shared" si="128"/>
        <v/>
      </c>
      <c r="P69" s="596" t="str">
        <f>IF(details!N69="","",details!N69)</f>
        <v/>
      </c>
      <c r="Q69" s="603" t="str">
        <f t="shared" si="129"/>
        <v/>
      </c>
      <c r="R69" s="599">
        <f t="shared" si="130"/>
        <v>0</v>
      </c>
      <c r="S69" s="599">
        <f t="shared" si="131"/>
        <v>0</v>
      </c>
      <c r="T69" s="600" t="str">
        <f t="shared" si="132"/>
        <v/>
      </c>
      <c r="U69" s="599" t="str">
        <f t="shared" si="133"/>
        <v/>
      </c>
      <c r="V69" s="599" t="str">
        <f t="shared" si="134"/>
        <v/>
      </c>
      <c r="W69" s="599" t="str">
        <f t="shared" si="135"/>
        <v/>
      </c>
      <c r="X69" s="596" t="str">
        <f>IF(details!O69="","",details!O69)</f>
        <v/>
      </c>
      <c r="Y69" s="596" t="str">
        <f>IF(details!P69="","",details!P69)</f>
        <v/>
      </c>
      <c r="Z69" s="596" t="str">
        <f>IF(details!Q69="","",details!Q69)</f>
        <v/>
      </c>
      <c r="AA69" s="601" t="str">
        <f t="shared" si="136"/>
        <v/>
      </c>
      <c r="AB69" s="596" t="str">
        <f>IF(details!R69="","",details!R69)</f>
        <v/>
      </c>
      <c r="AC69" s="601" t="str">
        <f t="shared" si="137"/>
        <v/>
      </c>
      <c r="AD69" s="596" t="str">
        <f>IF(details!S69="","",details!S69)</f>
        <v/>
      </c>
      <c r="AE69" s="603" t="str">
        <f t="shared" si="138"/>
        <v/>
      </c>
      <c r="AF69" s="599">
        <f t="shared" si="139"/>
        <v>0</v>
      </c>
      <c r="AG69" s="599">
        <f t="shared" si="140"/>
        <v>0</v>
      </c>
      <c r="AH69" s="600" t="str">
        <f t="shared" si="141"/>
        <v/>
      </c>
      <c r="AI69" s="599" t="str">
        <f t="shared" si="142"/>
        <v/>
      </c>
      <c r="AJ69" s="599" t="str">
        <f t="shared" si="143"/>
        <v/>
      </c>
      <c r="AK69" s="599" t="str">
        <f t="shared" si="50"/>
        <v/>
      </c>
      <c r="AL69" s="596" t="str">
        <f>IF(details!T69="","",details!T69)</f>
        <v/>
      </c>
      <c r="AM69" s="596" t="str">
        <f>IF(details!U69="","",details!U69)</f>
        <v/>
      </c>
      <c r="AN69" s="596" t="str">
        <f>IF(details!V69="","",details!V69)</f>
        <v/>
      </c>
      <c r="AO69" s="596" t="str">
        <f>IF(details!W69="","",details!W69)</f>
        <v/>
      </c>
      <c r="AP69" s="601" t="str">
        <f t="shared" si="144"/>
        <v/>
      </c>
      <c r="AQ69" s="596" t="str">
        <f>IF(details!X69="","",details!X69)</f>
        <v/>
      </c>
      <c r="AR69" s="596" t="str">
        <f>IF(details!Y69="","",details!Y69)</f>
        <v/>
      </c>
      <c r="AS69" s="601" t="str">
        <f t="shared" si="145"/>
        <v/>
      </c>
      <c r="AT69" s="601" t="str">
        <f t="shared" si="146"/>
        <v/>
      </c>
      <c r="AU69" s="601" t="str">
        <f t="shared" si="147"/>
        <v/>
      </c>
      <c r="AV69" s="596" t="str">
        <f>IF(details!Z69="","",details!Z69)</f>
        <v/>
      </c>
      <c r="AW69" s="596" t="str">
        <f>IF(details!AA69="","",details!AA69)</f>
        <v/>
      </c>
      <c r="AX69" s="601" t="str">
        <f t="shared" si="148"/>
        <v/>
      </c>
      <c r="AY69" s="601" t="str">
        <f t="shared" si="149"/>
        <v/>
      </c>
      <c r="AZ69" s="601" t="str">
        <f t="shared" si="150"/>
        <v/>
      </c>
      <c r="BA69" s="597" t="str">
        <f t="shared" si="151"/>
        <v/>
      </c>
      <c r="BB69" s="599">
        <f t="shared" si="152"/>
        <v>0</v>
      </c>
      <c r="BC69" s="600">
        <f t="shared" si="153"/>
        <v>0</v>
      </c>
      <c r="BD69" s="600" t="str">
        <f t="shared" si="154"/>
        <v/>
      </c>
      <c r="BE69" s="600" t="str">
        <f t="shared" si="155"/>
        <v/>
      </c>
      <c r="BF69" s="600" t="str">
        <f t="shared" si="156"/>
        <v/>
      </c>
      <c r="BG69" s="599" t="str">
        <f t="shared" si="157"/>
        <v/>
      </c>
      <c r="BH69" s="600" t="str">
        <f t="shared" si="158"/>
        <v/>
      </c>
      <c r="BI69" s="599" t="str">
        <f t="shared" si="159"/>
        <v/>
      </c>
      <c r="BJ69" s="596" t="str">
        <f>IF(details!AB69="","",details!AB69)</f>
        <v/>
      </c>
      <c r="BK69" s="596" t="str">
        <f>IF(details!AC69="","",details!AC69)</f>
        <v/>
      </c>
      <c r="BL69" s="596" t="str">
        <f>IF(details!AD69="","",details!AD69)</f>
        <v/>
      </c>
      <c r="BM69" s="596" t="str">
        <f>IF(details!AE69="","",details!AE69)</f>
        <v/>
      </c>
      <c r="BN69" s="601" t="str">
        <f t="shared" si="160"/>
        <v/>
      </c>
      <c r="BO69" s="596" t="str">
        <f>IF(details!AF69="","",details!AF69)</f>
        <v/>
      </c>
      <c r="BP69" s="596" t="str">
        <f>IF(details!AG69="","",details!AG69)</f>
        <v/>
      </c>
      <c r="BQ69" s="601" t="str">
        <f t="shared" si="161"/>
        <v/>
      </c>
      <c r="BR69" s="601" t="str">
        <f t="shared" si="162"/>
        <v/>
      </c>
      <c r="BS69" s="601" t="str">
        <f t="shared" si="163"/>
        <v/>
      </c>
      <c r="BT69" s="596" t="str">
        <f>IF(details!AH69="","",details!AH69)</f>
        <v/>
      </c>
      <c r="BU69" s="596" t="str">
        <f>IF(details!AI69="","",details!AI69)</f>
        <v/>
      </c>
      <c r="BV69" s="601" t="str">
        <f t="shared" si="164"/>
        <v/>
      </c>
      <c r="BW69" s="601" t="str">
        <f t="shared" si="165"/>
        <v/>
      </c>
      <c r="BX69" s="601" t="str">
        <f t="shared" si="166"/>
        <v/>
      </c>
      <c r="BY69" s="597" t="str">
        <f t="shared" si="167"/>
        <v/>
      </c>
      <c r="BZ69" s="599">
        <f t="shared" si="168"/>
        <v>0</v>
      </c>
      <c r="CA69" s="600">
        <f t="shared" si="169"/>
        <v>0</v>
      </c>
      <c r="CB69" s="600" t="str">
        <f t="shared" si="170"/>
        <v/>
      </c>
      <c r="CC69" s="600" t="str">
        <f t="shared" si="171"/>
        <v/>
      </c>
      <c r="CD69" s="600" t="str">
        <f t="shared" si="172"/>
        <v/>
      </c>
      <c r="CE69" s="599" t="str">
        <f t="shared" si="173"/>
        <v/>
      </c>
      <c r="CF69" s="600" t="str">
        <f t="shared" si="174"/>
        <v/>
      </c>
      <c r="CG69" s="599" t="str">
        <f t="shared" si="175"/>
        <v/>
      </c>
      <c r="CH69" s="596" t="str">
        <f>IF(details!AJ69="","",details!AJ69)</f>
        <v/>
      </c>
      <c r="CI69" s="596" t="str">
        <f>IF(details!AK69="","",details!AK69)</f>
        <v/>
      </c>
      <c r="CJ69" s="596" t="str">
        <f>IF(details!AL69="","",details!AL69)</f>
        <v/>
      </c>
      <c r="CK69" s="596" t="str">
        <f>IF(details!AM69="","",details!AM69)</f>
        <v/>
      </c>
      <c r="CL69" s="601" t="str">
        <f t="shared" si="176"/>
        <v/>
      </c>
      <c r="CM69" s="596" t="str">
        <f>IF(details!AN69="","",details!AN69)</f>
        <v/>
      </c>
      <c r="CN69" s="596" t="str">
        <f>IF(details!AO69="","",details!AO69)</f>
        <v/>
      </c>
      <c r="CO69" s="601" t="str">
        <f t="shared" si="177"/>
        <v/>
      </c>
      <c r="CP69" s="601" t="str">
        <f t="shared" si="178"/>
        <v/>
      </c>
      <c r="CQ69" s="601" t="str">
        <f t="shared" si="179"/>
        <v/>
      </c>
      <c r="CR69" s="596" t="str">
        <f>IF(details!AP69="","",details!AP69)</f>
        <v/>
      </c>
      <c r="CS69" s="596" t="str">
        <f>IF(details!AQ69="","",details!AQ69)</f>
        <v/>
      </c>
      <c r="CT69" s="601" t="str">
        <f t="shared" si="180"/>
        <v/>
      </c>
      <c r="CU69" s="601" t="str">
        <f t="shared" si="181"/>
        <v/>
      </c>
      <c r="CV69" s="601" t="str">
        <f t="shared" si="182"/>
        <v/>
      </c>
      <c r="CW69" s="597" t="str">
        <f t="shared" si="183"/>
        <v/>
      </c>
      <c r="CX69" s="599">
        <f t="shared" si="184"/>
        <v>0</v>
      </c>
      <c r="CY69" s="600">
        <f t="shared" si="185"/>
        <v>0</v>
      </c>
      <c r="CZ69" s="600" t="str">
        <f t="shared" si="186"/>
        <v/>
      </c>
      <c r="DA69" s="600" t="str">
        <f t="shared" si="187"/>
        <v/>
      </c>
      <c r="DB69" s="600" t="str">
        <f t="shared" si="188"/>
        <v/>
      </c>
      <c r="DC69" s="599" t="str">
        <f t="shared" si="189"/>
        <v/>
      </c>
      <c r="DD69" s="600" t="str">
        <f t="shared" si="190"/>
        <v/>
      </c>
      <c r="DE69" s="599" t="str">
        <f t="shared" si="191"/>
        <v/>
      </c>
      <c r="DF69" s="600">
        <f t="shared" si="192"/>
        <v>0</v>
      </c>
      <c r="DG69" s="596" t="str">
        <f>IF(details!AR69="","",details!AR69)</f>
        <v/>
      </c>
      <c r="DH69" s="596" t="str">
        <f>IF(details!AS69="","",details!AS69)</f>
        <v/>
      </c>
      <c r="DI69" s="596" t="str">
        <f>IF(details!AT69="","",details!AT69)</f>
        <v/>
      </c>
      <c r="DJ69" s="601" t="str">
        <f t="shared" si="193"/>
        <v/>
      </c>
      <c r="DK69" s="596" t="str">
        <f>IF(details!AU69="","",details!AU69)</f>
        <v/>
      </c>
      <c r="DL69" s="601" t="str">
        <f t="shared" si="194"/>
        <v/>
      </c>
      <c r="DM69" s="596" t="str">
        <f>IF(details!AV69="","",details!AV69)</f>
        <v/>
      </c>
      <c r="DN69" s="603" t="str">
        <f t="shared" si="195"/>
        <v/>
      </c>
      <c r="DO69" s="599">
        <f t="shared" si="196"/>
        <v>0</v>
      </c>
      <c r="DP69" s="599">
        <f t="shared" si="197"/>
        <v>0</v>
      </c>
      <c r="DQ69" s="600" t="str">
        <f t="shared" si="198"/>
        <v/>
      </c>
      <c r="DR69" s="599" t="str">
        <f t="shared" si="199"/>
        <v/>
      </c>
      <c r="DS69" s="599" t="str">
        <f t="shared" si="237"/>
        <v/>
      </c>
      <c r="DT69" s="596" t="str">
        <f>IF(details!AW69="","",details!AW69)</f>
        <v/>
      </c>
      <c r="DU69" s="596" t="str">
        <f>IF(details!AX69="","",details!AX69)</f>
        <v/>
      </c>
      <c r="DV69" s="596" t="str">
        <f>IF(details!AY69="","",details!AY69)</f>
        <v/>
      </c>
      <c r="DW69" s="603" t="str">
        <f t="shared" si="200"/>
        <v/>
      </c>
      <c r="DX69" s="599">
        <f t="shared" si="201"/>
        <v>0</v>
      </c>
      <c r="DY69" s="599">
        <f t="shared" si="202"/>
        <v>0</v>
      </c>
      <c r="DZ69" s="600" t="str">
        <f t="shared" si="203"/>
        <v/>
      </c>
      <c r="EA69" s="599" t="str">
        <f t="shared" si="204"/>
        <v/>
      </c>
      <c r="EB69" s="599" t="str">
        <f t="shared" si="238"/>
        <v/>
      </c>
      <c r="EC69" s="599" t="str">
        <f t="shared" si="205"/>
        <v/>
      </c>
      <c r="ED69" s="599" t="str">
        <f t="shared" si="206"/>
        <v/>
      </c>
      <c r="EE69" s="599" t="str">
        <f t="shared" si="207"/>
        <v/>
      </c>
      <c r="EF69" s="599" t="str">
        <f t="shared" si="208"/>
        <v/>
      </c>
      <c r="EG69" s="599" t="str">
        <f t="shared" si="209"/>
        <v/>
      </c>
      <c r="EH69" s="599">
        <f t="shared" si="210"/>
        <v>0</v>
      </c>
      <c r="EI69" s="599">
        <f t="shared" si="211"/>
        <v>0</v>
      </c>
      <c r="EJ69" s="599">
        <f t="shared" si="212"/>
        <v>0</v>
      </c>
      <c r="EK69" s="599">
        <f t="shared" si="213"/>
        <v>0</v>
      </c>
      <c r="EL69" s="599">
        <f t="shared" si="214"/>
        <v>0</v>
      </c>
      <c r="EM69" s="599" t="str">
        <f t="shared" si="215"/>
        <v/>
      </c>
      <c r="EN69" s="599" t="str">
        <f t="shared" si="239"/>
        <v/>
      </c>
      <c r="EO69" s="606" t="str">
        <f>IF(details!BN69="","",details!BN69)</f>
        <v/>
      </c>
      <c r="EP69" s="607" t="str">
        <f>IF(details!BO69="","",details!BO69)</f>
        <v/>
      </c>
      <c r="EQ69" s="606" t="str">
        <f>IF(details!BV69="","",details!BV69)</f>
        <v/>
      </c>
      <c r="ER69" s="607" t="str">
        <f>IF(details!BW69="","",details!BW69)</f>
        <v/>
      </c>
      <c r="ES69" s="606" t="str">
        <f>IF(details!CD69="","",details!CD69)</f>
        <v/>
      </c>
      <c r="ET69" s="607" t="str">
        <f>IF(details!CE69="","",details!CE69)</f>
        <v/>
      </c>
      <c r="EU69" s="606" t="str">
        <f>IF(details!CL69="","",details!CL69)</f>
        <v/>
      </c>
      <c r="EV69" s="607" t="str">
        <f>IF(details!CM69="","",details!CM69)</f>
        <v/>
      </c>
      <c r="EW69" s="606" t="str">
        <f>IF(details!CV69="","",details!CV69)</f>
        <v/>
      </c>
      <c r="EX69" s="607" t="str">
        <f>IF(details!CW69="","",details!CW69)</f>
        <v/>
      </c>
      <c r="EY69" s="611" t="str">
        <f t="shared" si="216"/>
        <v/>
      </c>
      <c r="EZ69" s="596" t="str">
        <f t="shared" si="217"/>
        <v/>
      </c>
      <c r="FA69" s="596" t="str">
        <f t="shared" si="218"/>
        <v/>
      </c>
      <c r="FB69" s="612" t="str">
        <f t="shared" si="240"/>
        <v/>
      </c>
      <c r="FC69" s="596" t="str">
        <f t="shared" si="219"/>
        <v/>
      </c>
      <c r="FD69" s="613" t="str">
        <f t="shared" si="220"/>
        <v/>
      </c>
      <c r="FE69" s="612" t="str">
        <f t="shared" si="241"/>
        <v/>
      </c>
      <c r="FF69" s="614" t="str">
        <f t="shared" si="221"/>
        <v/>
      </c>
      <c r="FG69" s="596" t="str">
        <f t="shared" si="242"/>
        <v/>
      </c>
      <c r="FH69" s="596" t="str">
        <f t="shared" si="243"/>
        <v/>
      </c>
      <c r="FI69" s="596" t="str">
        <f t="shared" si="244"/>
        <v/>
      </c>
      <c r="FJ69" s="596" t="str">
        <f t="shared" si="245"/>
        <v/>
      </c>
      <c r="FK69" s="596" t="str">
        <f t="shared" si="222"/>
        <v/>
      </c>
      <c r="FL69" s="615" t="str">
        <f t="shared" si="246"/>
        <v/>
      </c>
      <c r="FM69" s="614" t="str">
        <f t="shared" si="223"/>
        <v/>
      </c>
      <c r="FN69" s="596" t="str">
        <f t="shared" si="247"/>
        <v/>
      </c>
      <c r="FO69" s="596" t="str">
        <f t="shared" si="248"/>
        <v/>
      </c>
      <c r="FP69" s="596" t="str">
        <f t="shared" si="249"/>
        <v/>
      </c>
      <c r="FQ69" s="596" t="str">
        <f t="shared" si="250"/>
        <v/>
      </c>
      <c r="FR69" s="596" t="str">
        <f t="shared" si="224"/>
        <v/>
      </c>
      <c r="FS69" s="615" t="str">
        <f t="shared" si="251"/>
        <v/>
      </c>
      <c r="FT69" s="614" t="str">
        <f t="shared" si="225"/>
        <v/>
      </c>
      <c r="FU69" s="596" t="str">
        <f t="shared" si="252"/>
        <v/>
      </c>
      <c r="FV69" s="596" t="str">
        <f t="shared" si="253"/>
        <v/>
      </c>
      <c r="FW69" s="596" t="str">
        <f t="shared" si="254"/>
        <v/>
      </c>
      <c r="FX69" s="596" t="str">
        <f t="shared" si="255"/>
        <v/>
      </c>
      <c r="FY69" s="596" t="str">
        <f t="shared" si="226"/>
        <v/>
      </c>
      <c r="FZ69" s="615" t="str">
        <f t="shared" si="256"/>
        <v/>
      </c>
      <c r="GA69" s="596" t="str">
        <f t="shared" si="227"/>
        <v/>
      </c>
      <c r="GB69" s="596" t="str">
        <f t="shared" si="228"/>
        <v/>
      </c>
      <c r="GC69" s="177" t="str">
        <f t="shared" si="229"/>
        <v xml:space="preserve">    </v>
      </c>
      <c r="GD69" s="177" t="str">
        <f t="shared" si="230"/>
        <v xml:space="preserve">    </v>
      </c>
      <c r="GE69" s="177" t="str">
        <f t="shared" si="231"/>
        <v xml:space="preserve">    </v>
      </c>
      <c r="GF69" s="177" t="str">
        <f t="shared" si="232"/>
        <v xml:space="preserve">        </v>
      </c>
      <c r="GG69" s="177" t="str">
        <f t="shared" si="257"/>
        <v xml:space="preserve">    </v>
      </c>
      <c r="GH69" s="177" t="str">
        <f t="shared" si="258"/>
        <v/>
      </c>
      <c r="GI69" s="39" t="str">
        <f t="shared" si="259"/>
        <v/>
      </c>
      <c r="GJ69" s="41" t="str">
        <f t="shared" si="260"/>
        <v/>
      </c>
      <c r="GK69" s="188" t="str">
        <f t="shared" si="261"/>
        <v/>
      </c>
      <c r="GL69" s="165" t="str">
        <f t="shared" si="262"/>
        <v/>
      </c>
      <c r="GM69" s="434" t="str">
        <f t="shared" si="234"/>
        <v/>
      </c>
      <c r="GN69" s="177" t="str">
        <f>IF(OR(GH69="iwjd",GH69="iqu% ijh{kk"),'result subject-wise'!AR69,GH69)</f>
        <v/>
      </c>
      <c r="GO69" s="346" t="str">
        <f t="shared" si="263"/>
        <v/>
      </c>
      <c r="GP69" s="172" t="str">
        <f t="shared" si="264"/>
        <v/>
      </c>
      <c r="GQ69" s="620" t="str">
        <f t="shared" si="235"/>
        <v/>
      </c>
      <c r="GR69" s="189"/>
      <c r="GS69" s="344"/>
      <c r="GT69" s="351" t="str">
        <f>'full report'!V1664</f>
        <v/>
      </c>
      <c r="GU69" s="164"/>
    </row>
    <row r="70" spans="1:203" s="5" customFormat="1" ht="13" customHeight="1">
      <c r="A70" s="595">
        <f>IF(details!A70="","",details!A70)</f>
        <v>63</v>
      </c>
      <c r="B70" s="596" t="str">
        <f>IF(details!B70="","",details!B70)</f>
        <v/>
      </c>
      <c r="C70" s="596" t="str">
        <f>IF(details!C70="","",details!C70)</f>
        <v/>
      </c>
      <c r="D70" s="597" t="str">
        <f>IF(details!D70="","",details!D70)</f>
        <v/>
      </c>
      <c r="E70" s="596" t="str">
        <f>IF(details!E70="","",details!E70)</f>
        <v/>
      </c>
      <c r="F70" s="598" t="str">
        <f>IF(details!F70="","",details!F70)</f>
        <v/>
      </c>
      <c r="G70" s="302" t="str">
        <f>IF(details!G70="","",details!G70)</f>
        <v/>
      </c>
      <c r="H70" s="302" t="str">
        <f>IF(details!H70="","",details!H70)</f>
        <v/>
      </c>
      <c r="I70" s="302" t="str">
        <f>IF(details!I70="","",details!I70)</f>
        <v/>
      </c>
      <c r="J70" s="596" t="str">
        <f>IF(details!J70="","",details!J70)</f>
        <v/>
      </c>
      <c r="K70" s="596" t="str">
        <f>IF(details!K70="","",details!K70)</f>
        <v/>
      </c>
      <c r="L70" s="596" t="str">
        <f>IF(details!L70="","",details!L70)</f>
        <v/>
      </c>
      <c r="M70" s="601" t="str">
        <f t="shared" si="127"/>
        <v/>
      </c>
      <c r="N70" s="596" t="str">
        <f>IF(details!M70="","",details!M70)</f>
        <v/>
      </c>
      <c r="O70" s="601" t="str">
        <f t="shared" si="128"/>
        <v/>
      </c>
      <c r="P70" s="596" t="str">
        <f>IF(details!N70="","",details!N70)</f>
        <v/>
      </c>
      <c r="Q70" s="603" t="str">
        <f t="shared" si="129"/>
        <v/>
      </c>
      <c r="R70" s="599">
        <f t="shared" si="130"/>
        <v>0</v>
      </c>
      <c r="S70" s="599">
        <f t="shared" si="131"/>
        <v>0</v>
      </c>
      <c r="T70" s="600" t="str">
        <f t="shared" si="132"/>
        <v/>
      </c>
      <c r="U70" s="599" t="str">
        <f t="shared" si="133"/>
        <v/>
      </c>
      <c r="V70" s="599" t="str">
        <f t="shared" si="134"/>
        <v/>
      </c>
      <c r="W70" s="599" t="str">
        <f t="shared" si="135"/>
        <v/>
      </c>
      <c r="X70" s="596" t="str">
        <f>IF(details!O70="","",details!O70)</f>
        <v/>
      </c>
      <c r="Y70" s="596" t="str">
        <f>IF(details!P70="","",details!P70)</f>
        <v/>
      </c>
      <c r="Z70" s="596" t="str">
        <f>IF(details!Q70="","",details!Q70)</f>
        <v/>
      </c>
      <c r="AA70" s="601" t="str">
        <f t="shared" si="136"/>
        <v/>
      </c>
      <c r="AB70" s="596" t="str">
        <f>IF(details!R70="","",details!R70)</f>
        <v/>
      </c>
      <c r="AC70" s="601" t="str">
        <f t="shared" si="137"/>
        <v/>
      </c>
      <c r="AD70" s="596" t="str">
        <f>IF(details!S70="","",details!S70)</f>
        <v/>
      </c>
      <c r="AE70" s="603" t="str">
        <f t="shared" si="138"/>
        <v/>
      </c>
      <c r="AF70" s="599">
        <f t="shared" si="139"/>
        <v>0</v>
      </c>
      <c r="AG70" s="599">
        <f t="shared" si="140"/>
        <v>0</v>
      </c>
      <c r="AH70" s="600" t="str">
        <f t="shared" si="141"/>
        <v/>
      </c>
      <c r="AI70" s="599" t="str">
        <f t="shared" si="142"/>
        <v/>
      </c>
      <c r="AJ70" s="599" t="str">
        <f t="shared" si="143"/>
        <v/>
      </c>
      <c r="AK70" s="599" t="str">
        <f t="shared" si="50"/>
        <v/>
      </c>
      <c r="AL70" s="596" t="str">
        <f>IF(details!T70="","",details!T70)</f>
        <v/>
      </c>
      <c r="AM70" s="596" t="str">
        <f>IF(details!U70="","",details!U70)</f>
        <v/>
      </c>
      <c r="AN70" s="596" t="str">
        <f>IF(details!V70="","",details!V70)</f>
        <v/>
      </c>
      <c r="AO70" s="596" t="str">
        <f>IF(details!W70="","",details!W70)</f>
        <v/>
      </c>
      <c r="AP70" s="601" t="str">
        <f t="shared" si="144"/>
        <v/>
      </c>
      <c r="AQ70" s="596" t="str">
        <f>IF(details!X70="","",details!X70)</f>
        <v/>
      </c>
      <c r="AR70" s="596" t="str">
        <f>IF(details!Y70="","",details!Y70)</f>
        <v/>
      </c>
      <c r="AS70" s="601" t="str">
        <f t="shared" si="145"/>
        <v/>
      </c>
      <c r="AT70" s="601" t="str">
        <f t="shared" si="146"/>
        <v/>
      </c>
      <c r="AU70" s="601" t="str">
        <f t="shared" si="147"/>
        <v/>
      </c>
      <c r="AV70" s="596" t="str">
        <f>IF(details!Z70="","",details!Z70)</f>
        <v/>
      </c>
      <c r="AW70" s="596" t="str">
        <f>IF(details!AA70="","",details!AA70)</f>
        <v/>
      </c>
      <c r="AX70" s="601" t="str">
        <f t="shared" si="148"/>
        <v/>
      </c>
      <c r="AY70" s="601" t="str">
        <f t="shared" si="149"/>
        <v/>
      </c>
      <c r="AZ70" s="601" t="str">
        <f t="shared" si="150"/>
        <v/>
      </c>
      <c r="BA70" s="597" t="str">
        <f t="shared" si="151"/>
        <v/>
      </c>
      <c r="BB70" s="599">
        <f t="shared" si="152"/>
        <v>0</v>
      </c>
      <c r="BC70" s="600">
        <f t="shared" si="153"/>
        <v>0</v>
      </c>
      <c r="BD70" s="600" t="str">
        <f t="shared" si="154"/>
        <v/>
      </c>
      <c r="BE70" s="600" t="str">
        <f t="shared" si="155"/>
        <v/>
      </c>
      <c r="BF70" s="600" t="str">
        <f t="shared" si="156"/>
        <v/>
      </c>
      <c r="BG70" s="599" t="str">
        <f t="shared" si="157"/>
        <v/>
      </c>
      <c r="BH70" s="600" t="str">
        <f t="shared" si="158"/>
        <v/>
      </c>
      <c r="BI70" s="599" t="str">
        <f t="shared" si="159"/>
        <v/>
      </c>
      <c r="BJ70" s="596" t="str">
        <f>IF(details!AB70="","",details!AB70)</f>
        <v/>
      </c>
      <c r="BK70" s="596" t="str">
        <f>IF(details!AC70="","",details!AC70)</f>
        <v/>
      </c>
      <c r="BL70" s="596" t="str">
        <f>IF(details!AD70="","",details!AD70)</f>
        <v/>
      </c>
      <c r="BM70" s="596" t="str">
        <f>IF(details!AE70="","",details!AE70)</f>
        <v/>
      </c>
      <c r="BN70" s="601" t="str">
        <f t="shared" si="160"/>
        <v/>
      </c>
      <c r="BO70" s="596" t="str">
        <f>IF(details!AF70="","",details!AF70)</f>
        <v/>
      </c>
      <c r="BP70" s="596" t="str">
        <f>IF(details!AG70="","",details!AG70)</f>
        <v/>
      </c>
      <c r="BQ70" s="601" t="str">
        <f t="shared" si="161"/>
        <v/>
      </c>
      <c r="BR70" s="601" t="str">
        <f t="shared" si="162"/>
        <v/>
      </c>
      <c r="BS70" s="601" t="str">
        <f t="shared" si="163"/>
        <v/>
      </c>
      <c r="BT70" s="596" t="str">
        <f>IF(details!AH70="","",details!AH70)</f>
        <v/>
      </c>
      <c r="BU70" s="596" t="str">
        <f>IF(details!AI70="","",details!AI70)</f>
        <v/>
      </c>
      <c r="BV70" s="601" t="str">
        <f t="shared" si="164"/>
        <v/>
      </c>
      <c r="BW70" s="601" t="str">
        <f t="shared" si="165"/>
        <v/>
      </c>
      <c r="BX70" s="601" t="str">
        <f t="shared" si="166"/>
        <v/>
      </c>
      <c r="BY70" s="597" t="str">
        <f t="shared" si="167"/>
        <v/>
      </c>
      <c r="BZ70" s="599">
        <f t="shared" si="168"/>
        <v>0</v>
      </c>
      <c r="CA70" s="600">
        <f t="shared" si="169"/>
        <v>0</v>
      </c>
      <c r="CB70" s="600" t="str">
        <f t="shared" si="170"/>
        <v/>
      </c>
      <c r="CC70" s="600" t="str">
        <f t="shared" si="171"/>
        <v/>
      </c>
      <c r="CD70" s="600" t="str">
        <f t="shared" si="172"/>
        <v/>
      </c>
      <c r="CE70" s="599" t="str">
        <f t="shared" si="173"/>
        <v/>
      </c>
      <c r="CF70" s="600" t="str">
        <f t="shared" si="174"/>
        <v/>
      </c>
      <c r="CG70" s="599" t="str">
        <f t="shared" si="175"/>
        <v/>
      </c>
      <c r="CH70" s="596" t="str">
        <f>IF(details!AJ70="","",details!AJ70)</f>
        <v/>
      </c>
      <c r="CI70" s="596" t="str">
        <f>IF(details!AK70="","",details!AK70)</f>
        <v/>
      </c>
      <c r="CJ70" s="596" t="str">
        <f>IF(details!AL70="","",details!AL70)</f>
        <v/>
      </c>
      <c r="CK70" s="596" t="str">
        <f>IF(details!AM70="","",details!AM70)</f>
        <v/>
      </c>
      <c r="CL70" s="601" t="str">
        <f t="shared" si="176"/>
        <v/>
      </c>
      <c r="CM70" s="596" t="str">
        <f>IF(details!AN70="","",details!AN70)</f>
        <v/>
      </c>
      <c r="CN70" s="596" t="str">
        <f>IF(details!AO70="","",details!AO70)</f>
        <v/>
      </c>
      <c r="CO70" s="601" t="str">
        <f t="shared" si="177"/>
        <v/>
      </c>
      <c r="CP70" s="601" t="str">
        <f t="shared" si="178"/>
        <v/>
      </c>
      <c r="CQ70" s="601" t="str">
        <f t="shared" si="179"/>
        <v/>
      </c>
      <c r="CR70" s="596" t="str">
        <f>IF(details!AP70="","",details!AP70)</f>
        <v/>
      </c>
      <c r="CS70" s="596" t="str">
        <f>IF(details!AQ70="","",details!AQ70)</f>
        <v/>
      </c>
      <c r="CT70" s="601" t="str">
        <f t="shared" si="180"/>
        <v/>
      </c>
      <c r="CU70" s="601" t="str">
        <f t="shared" si="181"/>
        <v/>
      </c>
      <c r="CV70" s="601" t="str">
        <f t="shared" si="182"/>
        <v/>
      </c>
      <c r="CW70" s="597" t="str">
        <f t="shared" si="183"/>
        <v/>
      </c>
      <c r="CX70" s="599">
        <f t="shared" si="184"/>
        <v>0</v>
      </c>
      <c r="CY70" s="600">
        <f t="shared" si="185"/>
        <v>0</v>
      </c>
      <c r="CZ70" s="600" t="str">
        <f t="shared" si="186"/>
        <v/>
      </c>
      <c r="DA70" s="600" t="str">
        <f t="shared" si="187"/>
        <v/>
      </c>
      <c r="DB70" s="600" t="str">
        <f t="shared" si="188"/>
        <v/>
      </c>
      <c r="DC70" s="599" t="str">
        <f t="shared" si="189"/>
        <v/>
      </c>
      <c r="DD70" s="600" t="str">
        <f t="shared" si="190"/>
        <v/>
      </c>
      <c r="DE70" s="599" t="str">
        <f t="shared" si="191"/>
        <v/>
      </c>
      <c r="DF70" s="600">
        <f t="shared" si="192"/>
        <v>0</v>
      </c>
      <c r="DG70" s="596" t="str">
        <f>IF(details!AR70="","",details!AR70)</f>
        <v/>
      </c>
      <c r="DH70" s="596" t="str">
        <f>IF(details!AS70="","",details!AS70)</f>
        <v/>
      </c>
      <c r="DI70" s="596" t="str">
        <f>IF(details!AT70="","",details!AT70)</f>
        <v/>
      </c>
      <c r="DJ70" s="601" t="str">
        <f t="shared" si="193"/>
        <v/>
      </c>
      <c r="DK70" s="596" t="str">
        <f>IF(details!AU70="","",details!AU70)</f>
        <v/>
      </c>
      <c r="DL70" s="601" t="str">
        <f t="shared" si="194"/>
        <v/>
      </c>
      <c r="DM70" s="596" t="str">
        <f>IF(details!AV70="","",details!AV70)</f>
        <v/>
      </c>
      <c r="DN70" s="603" t="str">
        <f t="shared" si="195"/>
        <v/>
      </c>
      <c r="DO70" s="599">
        <f t="shared" si="196"/>
        <v>0</v>
      </c>
      <c r="DP70" s="599">
        <f t="shared" si="197"/>
        <v>0</v>
      </c>
      <c r="DQ70" s="600" t="str">
        <f t="shared" si="198"/>
        <v/>
      </c>
      <c r="DR70" s="599" t="str">
        <f t="shared" si="199"/>
        <v/>
      </c>
      <c r="DS70" s="599" t="str">
        <f t="shared" si="237"/>
        <v/>
      </c>
      <c r="DT70" s="596" t="str">
        <f>IF(details!AW70="","",details!AW70)</f>
        <v/>
      </c>
      <c r="DU70" s="596" t="str">
        <f>IF(details!AX70="","",details!AX70)</f>
        <v/>
      </c>
      <c r="DV70" s="596" t="str">
        <f>IF(details!AY70="","",details!AY70)</f>
        <v/>
      </c>
      <c r="DW70" s="603" t="str">
        <f t="shared" si="200"/>
        <v/>
      </c>
      <c r="DX70" s="599">
        <f t="shared" si="201"/>
        <v>0</v>
      </c>
      <c r="DY70" s="599">
        <f t="shared" si="202"/>
        <v>0</v>
      </c>
      <c r="DZ70" s="600" t="str">
        <f t="shared" si="203"/>
        <v/>
      </c>
      <c r="EA70" s="599" t="str">
        <f t="shared" si="204"/>
        <v/>
      </c>
      <c r="EB70" s="599" t="str">
        <f t="shared" si="238"/>
        <v/>
      </c>
      <c r="EC70" s="599" t="str">
        <f t="shared" si="205"/>
        <v/>
      </c>
      <c r="ED70" s="599" t="str">
        <f t="shared" si="206"/>
        <v/>
      </c>
      <c r="EE70" s="599" t="str">
        <f t="shared" si="207"/>
        <v/>
      </c>
      <c r="EF70" s="599" t="str">
        <f t="shared" si="208"/>
        <v/>
      </c>
      <c r="EG70" s="599" t="str">
        <f t="shared" si="209"/>
        <v/>
      </c>
      <c r="EH70" s="599">
        <f t="shared" si="210"/>
        <v>0</v>
      </c>
      <c r="EI70" s="599">
        <f t="shared" si="211"/>
        <v>0</v>
      </c>
      <c r="EJ70" s="599">
        <f t="shared" si="212"/>
        <v>0</v>
      </c>
      <c r="EK70" s="599">
        <f t="shared" si="213"/>
        <v>0</v>
      </c>
      <c r="EL70" s="599">
        <f t="shared" si="214"/>
        <v>0</v>
      </c>
      <c r="EM70" s="599" t="str">
        <f t="shared" si="215"/>
        <v/>
      </c>
      <c r="EN70" s="599" t="str">
        <f t="shared" si="239"/>
        <v/>
      </c>
      <c r="EO70" s="606" t="str">
        <f>IF(details!BN70="","",details!BN70)</f>
        <v/>
      </c>
      <c r="EP70" s="607" t="str">
        <f>IF(details!BO70="","",details!BO70)</f>
        <v/>
      </c>
      <c r="EQ70" s="606" t="str">
        <f>IF(details!BV70="","",details!BV70)</f>
        <v/>
      </c>
      <c r="ER70" s="607" t="str">
        <f>IF(details!BW70="","",details!BW70)</f>
        <v/>
      </c>
      <c r="ES70" s="606" t="str">
        <f>IF(details!CD70="","",details!CD70)</f>
        <v/>
      </c>
      <c r="ET70" s="607" t="str">
        <f>IF(details!CE70="","",details!CE70)</f>
        <v/>
      </c>
      <c r="EU70" s="606" t="str">
        <f>IF(details!CL70="","",details!CL70)</f>
        <v/>
      </c>
      <c r="EV70" s="607" t="str">
        <f>IF(details!CM70="","",details!CM70)</f>
        <v/>
      </c>
      <c r="EW70" s="606" t="str">
        <f>IF(details!CV70="","",details!CV70)</f>
        <v/>
      </c>
      <c r="EX70" s="607" t="str">
        <f>IF(details!CW70="","",details!CW70)</f>
        <v/>
      </c>
      <c r="EY70" s="611" t="str">
        <f t="shared" si="216"/>
        <v/>
      </c>
      <c r="EZ70" s="596" t="str">
        <f t="shared" si="217"/>
        <v/>
      </c>
      <c r="FA70" s="596" t="str">
        <f t="shared" si="218"/>
        <v/>
      </c>
      <c r="FB70" s="612" t="str">
        <f t="shared" si="240"/>
        <v/>
      </c>
      <c r="FC70" s="596" t="str">
        <f t="shared" si="219"/>
        <v/>
      </c>
      <c r="FD70" s="613" t="str">
        <f t="shared" si="220"/>
        <v/>
      </c>
      <c r="FE70" s="612" t="str">
        <f t="shared" si="241"/>
        <v/>
      </c>
      <c r="FF70" s="614" t="str">
        <f t="shared" si="221"/>
        <v/>
      </c>
      <c r="FG70" s="596" t="str">
        <f t="shared" si="242"/>
        <v/>
      </c>
      <c r="FH70" s="596" t="str">
        <f t="shared" si="243"/>
        <v/>
      </c>
      <c r="FI70" s="596" t="str">
        <f t="shared" si="244"/>
        <v/>
      </c>
      <c r="FJ70" s="596" t="str">
        <f t="shared" si="245"/>
        <v/>
      </c>
      <c r="FK70" s="596" t="str">
        <f t="shared" si="222"/>
        <v/>
      </c>
      <c r="FL70" s="615" t="str">
        <f t="shared" si="246"/>
        <v/>
      </c>
      <c r="FM70" s="614" t="str">
        <f t="shared" si="223"/>
        <v/>
      </c>
      <c r="FN70" s="596" t="str">
        <f t="shared" si="247"/>
        <v/>
      </c>
      <c r="FO70" s="596" t="str">
        <f t="shared" si="248"/>
        <v/>
      </c>
      <c r="FP70" s="596" t="str">
        <f t="shared" si="249"/>
        <v/>
      </c>
      <c r="FQ70" s="596" t="str">
        <f t="shared" si="250"/>
        <v/>
      </c>
      <c r="FR70" s="596" t="str">
        <f t="shared" si="224"/>
        <v/>
      </c>
      <c r="FS70" s="615" t="str">
        <f t="shared" si="251"/>
        <v/>
      </c>
      <c r="FT70" s="614" t="str">
        <f t="shared" si="225"/>
        <v/>
      </c>
      <c r="FU70" s="596" t="str">
        <f t="shared" si="252"/>
        <v/>
      </c>
      <c r="FV70" s="596" t="str">
        <f t="shared" si="253"/>
        <v/>
      </c>
      <c r="FW70" s="596" t="str">
        <f t="shared" si="254"/>
        <v/>
      </c>
      <c r="FX70" s="596" t="str">
        <f t="shared" si="255"/>
        <v/>
      </c>
      <c r="FY70" s="596" t="str">
        <f t="shared" si="226"/>
        <v/>
      </c>
      <c r="FZ70" s="615" t="str">
        <f t="shared" si="256"/>
        <v/>
      </c>
      <c r="GA70" s="596" t="str">
        <f t="shared" si="227"/>
        <v/>
      </c>
      <c r="GB70" s="596" t="str">
        <f t="shared" si="228"/>
        <v/>
      </c>
      <c r="GC70" s="177" t="str">
        <f t="shared" si="229"/>
        <v xml:space="preserve">    </v>
      </c>
      <c r="GD70" s="177" t="str">
        <f t="shared" si="230"/>
        <v xml:space="preserve">    </v>
      </c>
      <c r="GE70" s="177" t="str">
        <f t="shared" si="231"/>
        <v xml:space="preserve">    </v>
      </c>
      <c r="GF70" s="177" t="str">
        <f t="shared" si="232"/>
        <v xml:space="preserve">        </v>
      </c>
      <c r="GG70" s="177" t="str">
        <f t="shared" si="257"/>
        <v xml:space="preserve">    </v>
      </c>
      <c r="GH70" s="177" t="str">
        <f t="shared" si="258"/>
        <v/>
      </c>
      <c r="GI70" s="39" t="str">
        <f t="shared" si="259"/>
        <v/>
      </c>
      <c r="GJ70" s="41" t="str">
        <f t="shared" si="260"/>
        <v/>
      </c>
      <c r="GK70" s="188" t="str">
        <f t="shared" si="261"/>
        <v/>
      </c>
      <c r="GL70" s="165" t="str">
        <f t="shared" si="262"/>
        <v/>
      </c>
      <c r="GM70" s="434" t="str">
        <f t="shared" si="234"/>
        <v/>
      </c>
      <c r="GN70" s="177" t="str">
        <f>IF(OR(GH70="iwjd",GH70="iqu% ijh{kk"),'result subject-wise'!AR70,GH70)</f>
        <v/>
      </c>
      <c r="GO70" s="346" t="str">
        <f t="shared" si="263"/>
        <v/>
      </c>
      <c r="GP70" s="172" t="str">
        <f t="shared" si="264"/>
        <v/>
      </c>
      <c r="GQ70" s="620" t="str">
        <f t="shared" si="235"/>
        <v/>
      </c>
      <c r="GR70" s="189"/>
      <c r="GS70" s="344"/>
      <c r="GT70" s="351" t="str">
        <f>'full report'!V1691</f>
        <v/>
      </c>
      <c r="GU70" s="164"/>
    </row>
    <row r="71" spans="1:203" s="5" customFormat="1" ht="13" customHeight="1">
      <c r="A71" s="595">
        <f>IF(details!A71="","",details!A71)</f>
        <v>64</v>
      </c>
      <c r="B71" s="596" t="str">
        <f>IF(details!B71="","",details!B71)</f>
        <v/>
      </c>
      <c r="C71" s="596" t="str">
        <f>IF(details!C71="","",details!C71)</f>
        <v/>
      </c>
      <c r="D71" s="597" t="str">
        <f>IF(details!D71="","",details!D71)</f>
        <v/>
      </c>
      <c r="E71" s="596" t="str">
        <f>IF(details!E71="","",details!E71)</f>
        <v/>
      </c>
      <c r="F71" s="598" t="str">
        <f>IF(details!F71="","",details!F71)</f>
        <v/>
      </c>
      <c r="G71" s="302" t="str">
        <f>IF(details!G71="","",details!G71)</f>
        <v/>
      </c>
      <c r="H71" s="302" t="str">
        <f>IF(details!H71="","",details!H71)</f>
        <v/>
      </c>
      <c r="I71" s="302" t="str">
        <f>IF(details!I71="","",details!I71)</f>
        <v/>
      </c>
      <c r="J71" s="596" t="str">
        <f>IF(details!J71="","",details!J71)</f>
        <v/>
      </c>
      <c r="K71" s="596" t="str">
        <f>IF(details!K71="","",details!K71)</f>
        <v/>
      </c>
      <c r="L71" s="596" t="str">
        <f>IF(details!L71="","",details!L71)</f>
        <v/>
      </c>
      <c r="M71" s="601" t="str">
        <f t="shared" si="127"/>
        <v/>
      </c>
      <c r="N71" s="596" t="str">
        <f>IF(details!M71="","",details!M71)</f>
        <v/>
      </c>
      <c r="O71" s="601" t="str">
        <f t="shared" si="128"/>
        <v/>
      </c>
      <c r="P71" s="596" t="str">
        <f>IF(details!N71="","",details!N71)</f>
        <v/>
      </c>
      <c r="Q71" s="603" t="str">
        <f t="shared" si="129"/>
        <v/>
      </c>
      <c r="R71" s="599">
        <f t="shared" si="130"/>
        <v>0</v>
      </c>
      <c r="S71" s="599">
        <f t="shared" si="131"/>
        <v>0</v>
      </c>
      <c r="T71" s="600" t="str">
        <f t="shared" si="132"/>
        <v/>
      </c>
      <c r="U71" s="599" t="str">
        <f t="shared" si="133"/>
        <v/>
      </c>
      <c r="V71" s="599" t="str">
        <f t="shared" si="134"/>
        <v/>
      </c>
      <c r="W71" s="599" t="str">
        <f t="shared" si="135"/>
        <v/>
      </c>
      <c r="X71" s="596" t="str">
        <f>IF(details!O71="","",details!O71)</f>
        <v/>
      </c>
      <c r="Y71" s="596" t="str">
        <f>IF(details!P71="","",details!P71)</f>
        <v/>
      </c>
      <c r="Z71" s="596" t="str">
        <f>IF(details!Q71="","",details!Q71)</f>
        <v/>
      </c>
      <c r="AA71" s="601" t="str">
        <f t="shared" si="136"/>
        <v/>
      </c>
      <c r="AB71" s="596" t="str">
        <f>IF(details!R71="","",details!R71)</f>
        <v/>
      </c>
      <c r="AC71" s="601" t="str">
        <f t="shared" si="137"/>
        <v/>
      </c>
      <c r="AD71" s="596" t="str">
        <f>IF(details!S71="","",details!S71)</f>
        <v/>
      </c>
      <c r="AE71" s="603" t="str">
        <f t="shared" si="138"/>
        <v/>
      </c>
      <c r="AF71" s="599">
        <f t="shared" si="139"/>
        <v>0</v>
      </c>
      <c r="AG71" s="599">
        <f t="shared" si="140"/>
        <v>0</v>
      </c>
      <c r="AH71" s="600" t="str">
        <f t="shared" si="141"/>
        <v/>
      </c>
      <c r="AI71" s="599" t="str">
        <f t="shared" si="142"/>
        <v/>
      </c>
      <c r="AJ71" s="599" t="str">
        <f t="shared" si="143"/>
        <v/>
      </c>
      <c r="AK71" s="599" t="str">
        <f t="shared" ref="AK71:AK107" si="265">IF(OR(AJ71="",AJ71=0,AJ71="S",AJ71="RE",AJ71="F",AJ71="AB"),AJ71,IF(AE71&gt;=75%*AH71,"D",IF(AE71&gt;=60%*AH71,"I",IF(AE71&gt;=48%*AH71,"II",IF(AE71&gt;=36%*AH71,"III",AJ71)))))</f>
        <v/>
      </c>
      <c r="AL71" s="596" t="str">
        <f>IF(details!T71="","",details!T71)</f>
        <v/>
      </c>
      <c r="AM71" s="596" t="str">
        <f>IF(details!U71="","",details!U71)</f>
        <v/>
      </c>
      <c r="AN71" s="596" t="str">
        <f>IF(details!V71="","",details!V71)</f>
        <v/>
      </c>
      <c r="AO71" s="596" t="str">
        <f>IF(details!W71="","",details!W71)</f>
        <v/>
      </c>
      <c r="AP71" s="601" t="str">
        <f t="shared" si="144"/>
        <v/>
      </c>
      <c r="AQ71" s="596" t="str">
        <f>IF(details!X71="","",details!X71)</f>
        <v/>
      </c>
      <c r="AR71" s="596" t="str">
        <f>IF(details!Y71="","",details!Y71)</f>
        <v/>
      </c>
      <c r="AS71" s="601" t="str">
        <f t="shared" si="145"/>
        <v/>
      </c>
      <c r="AT71" s="601" t="str">
        <f t="shared" si="146"/>
        <v/>
      </c>
      <c r="AU71" s="601" t="str">
        <f t="shared" si="147"/>
        <v/>
      </c>
      <c r="AV71" s="596" t="str">
        <f>IF(details!Z71="","",details!Z71)</f>
        <v/>
      </c>
      <c r="AW71" s="596" t="str">
        <f>IF(details!AA71="","",details!AA71)</f>
        <v/>
      </c>
      <c r="AX71" s="601" t="str">
        <f t="shared" si="148"/>
        <v/>
      </c>
      <c r="AY71" s="601" t="str">
        <f t="shared" si="149"/>
        <v/>
      </c>
      <c r="AZ71" s="601" t="str">
        <f t="shared" si="150"/>
        <v/>
      </c>
      <c r="BA71" s="597" t="str">
        <f t="shared" si="151"/>
        <v/>
      </c>
      <c r="BB71" s="599">
        <f t="shared" si="152"/>
        <v>0</v>
      </c>
      <c r="BC71" s="600">
        <f t="shared" si="153"/>
        <v>0</v>
      </c>
      <c r="BD71" s="600" t="str">
        <f t="shared" si="154"/>
        <v/>
      </c>
      <c r="BE71" s="600" t="str">
        <f t="shared" si="155"/>
        <v/>
      </c>
      <c r="BF71" s="600" t="str">
        <f t="shared" si="156"/>
        <v/>
      </c>
      <c r="BG71" s="599" t="str">
        <f t="shared" si="157"/>
        <v/>
      </c>
      <c r="BH71" s="600" t="str">
        <f t="shared" si="158"/>
        <v/>
      </c>
      <c r="BI71" s="599" t="str">
        <f t="shared" si="159"/>
        <v/>
      </c>
      <c r="BJ71" s="596" t="str">
        <f>IF(details!AB71="","",details!AB71)</f>
        <v/>
      </c>
      <c r="BK71" s="596" t="str">
        <f>IF(details!AC71="","",details!AC71)</f>
        <v/>
      </c>
      <c r="BL71" s="596" t="str">
        <f>IF(details!AD71="","",details!AD71)</f>
        <v/>
      </c>
      <c r="BM71" s="596" t="str">
        <f>IF(details!AE71="","",details!AE71)</f>
        <v/>
      </c>
      <c r="BN71" s="601" t="str">
        <f t="shared" si="160"/>
        <v/>
      </c>
      <c r="BO71" s="596" t="str">
        <f>IF(details!AF71="","",details!AF71)</f>
        <v/>
      </c>
      <c r="BP71" s="596" t="str">
        <f>IF(details!AG71="","",details!AG71)</f>
        <v/>
      </c>
      <c r="BQ71" s="601" t="str">
        <f t="shared" si="161"/>
        <v/>
      </c>
      <c r="BR71" s="601" t="str">
        <f t="shared" si="162"/>
        <v/>
      </c>
      <c r="BS71" s="601" t="str">
        <f t="shared" si="163"/>
        <v/>
      </c>
      <c r="BT71" s="596" t="str">
        <f>IF(details!AH71="","",details!AH71)</f>
        <v/>
      </c>
      <c r="BU71" s="596" t="str">
        <f>IF(details!AI71="","",details!AI71)</f>
        <v/>
      </c>
      <c r="BV71" s="601" t="str">
        <f t="shared" si="164"/>
        <v/>
      </c>
      <c r="BW71" s="601" t="str">
        <f t="shared" si="165"/>
        <v/>
      </c>
      <c r="BX71" s="601" t="str">
        <f t="shared" si="166"/>
        <v/>
      </c>
      <c r="BY71" s="597" t="str">
        <f t="shared" si="167"/>
        <v/>
      </c>
      <c r="BZ71" s="599">
        <f t="shared" si="168"/>
        <v>0</v>
      </c>
      <c r="CA71" s="600">
        <f t="shared" si="169"/>
        <v>0</v>
      </c>
      <c r="CB71" s="600" t="str">
        <f t="shared" si="170"/>
        <v/>
      </c>
      <c r="CC71" s="600" t="str">
        <f t="shared" si="171"/>
        <v/>
      </c>
      <c r="CD71" s="600" t="str">
        <f t="shared" si="172"/>
        <v/>
      </c>
      <c r="CE71" s="599" t="str">
        <f t="shared" si="173"/>
        <v/>
      </c>
      <c r="CF71" s="600" t="str">
        <f t="shared" si="174"/>
        <v/>
      </c>
      <c r="CG71" s="599" t="str">
        <f t="shared" si="175"/>
        <v/>
      </c>
      <c r="CH71" s="596" t="str">
        <f>IF(details!AJ71="","",details!AJ71)</f>
        <v/>
      </c>
      <c r="CI71" s="596" t="str">
        <f>IF(details!AK71="","",details!AK71)</f>
        <v/>
      </c>
      <c r="CJ71" s="596" t="str">
        <f>IF(details!AL71="","",details!AL71)</f>
        <v/>
      </c>
      <c r="CK71" s="596" t="str">
        <f>IF(details!AM71="","",details!AM71)</f>
        <v/>
      </c>
      <c r="CL71" s="601" t="str">
        <f t="shared" si="176"/>
        <v/>
      </c>
      <c r="CM71" s="596" t="str">
        <f>IF(details!AN71="","",details!AN71)</f>
        <v/>
      </c>
      <c r="CN71" s="596" t="str">
        <f>IF(details!AO71="","",details!AO71)</f>
        <v/>
      </c>
      <c r="CO71" s="601" t="str">
        <f t="shared" si="177"/>
        <v/>
      </c>
      <c r="CP71" s="601" t="str">
        <f t="shared" si="178"/>
        <v/>
      </c>
      <c r="CQ71" s="601" t="str">
        <f t="shared" si="179"/>
        <v/>
      </c>
      <c r="CR71" s="596" t="str">
        <f>IF(details!AP71="","",details!AP71)</f>
        <v/>
      </c>
      <c r="CS71" s="596" t="str">
        <f>IF(details!AQ71="","",details!AQ71)</f>
        <v/>
      </c>
      <c r="CT71" s="601" t="str">
        <f t="shared" si="180"/>
        <v/>
      </c>
      <c r="CU71" s="601" t="str">
        <f t="shared" si="181"/>
        <v/>
      </c>
      <c r="CV71" s="601" t="str">
        <f t="shared" si="182"/>
        <v/>
      </c>
      <c r="CW71" s="597" t="str">
        <f t="shared" si="183"/>
        <v/>
      </c>
      <c r="CX71" s="599">
        <f t="shared" si="184"/>
        <v>0</v>
      </c>
      <c r="CY71" s="600">
        <f t="shared" si="185"/>
        <v>0</v>
      </c>
      <c r="CZ71" s="600" t="str">
        <f t="shared" si="186"/>
        <v/>
      </c>
      <c r="DA71" s="600" t="str">
        <f t="shared" si="187"/>
        <v/>
      </c>
      <c r="DB71" s="600" t="str">
        <f t="shared" si="188"/>
        <v/>
      </c>
      <c r="DC71" s="599" t="str">
        <f t="shared" si="189"/>
        <v/>
      </c>
      <c r="DD71" s="600" t="str">
        <f t="shared" si="190"/>
        <v/>
      </c>
      <c r="DE71" s="599" t="str">
        <f t="shared" si="191"/>
        <v/>
      </c>
      <c r="DF71" s="600">
        <f t="shared" si="192"/>
        <v>0</v>
      </c>
      <c r="DG71" s="596" t="str">
        <f>IF(details!AR71="","",details!AR71)</f>
        <v/>
      </c>
      <c r="DH71" s="596" t="str">
        <f>IF(details!AS71="","",details!AS71)</f>
        <v/>
      </c>
      <c r="DI71" s="596" t="str">
        <f>IF(details!AT71="","",details!AT71)</f>
        <v/>
      </c>
      <c r="DJ71" s="601" t="str">
        <f t="shared" si="193"/>
        <v/>
      </c>
      <c r="DK71" s="596" t="str">
        <f>IF(details!AU71="","",details!AU71)</f>
        <v/>
      </c>
      <c r="DL71" s="601" t="str">
        <f t="shared" si="194"/>
        <v/>
      </c>
      <c r="DM71" s="596" t="str">
        <f>IF(details!AV71="","",details!AV71)</f>
        <v/>
      </c>
      <c r="DN71" s="603" t="str">
        <f t="shared" si="195"/>
        <v/>
      </c>
      <c r="DO71" s="599">
        <f t="shared" si="196"/>
        <v>0</v>
      </c>
      <c r="DP71" s="599">
        <f t="shared" si="197"/>
        <v>0</v>
      </c>
      <c r="DQ71" s="600" t="str">
        <f t="shared" si="198"/>
        <v/>
      </c>
      <c r="DR71" s="599" t="str">
        <f t="shared" si="199"/>
        <v/>
      </c>
      <c r="DS71" s="599" t="str">
        <f t="shared" si="237"/>
        <v/>
      </c>
      <c r="DT71" s="596" t="str">
        <f>IF(details!AW71="","",details!AW71)</f>
        <v/>
      </c>
      <c r="DU71" s="596" t="str">
        <f>IF(details!AX71="","",details!AX71)</f>
        <v/>
      </c>
      <c r="DV71" s="596" t="str">
        <f>IF(details!AY71="","",details!AY71)</f>
        <v/>
      </c>
      <c r="DW71" s="603" t="str">
        <f t="shared" si="200"/>
        <v/>
      </c>
      <c r="DX71" s="599">
        <f t="shared" si="201"/>
        <v>0</v>
      </c>
      <c r="DY71" s="599">
        <f t="shared" si="202"/>
        <v>0</v>
      </c>
      <c r="DZ71" s="600" t="str">
        <f t="shared" si="203"/>
        <v/>
      </c>
      <c r="EA71" s="599" t="str">
        <f t="shared" si="204"/>
        <v/>
      </c>
      <c r="EB71" s="599" t="str">
        <f t="shared" si="238"/>
        <v/>
      </c>
      <c r="EC71" s="599" t="str">
        <f t="shared" si="205"/>
        <v/>
      </c>
      <c r="ED71" s="599" t="str">
        <f t="shared" si="206"/>
        <v/>
      </c>
      <c r="EE71" s="599" t="str">
        <f t="shared" si="207"/>
        <v/>
      </c>
      <c r="EF71" s="599" t="str">
        <f t="shared" si="208"/>
        <v/>
      </c>
      <c r="EG71" s="599" t="str">
        <f t="shared" si="209"/>
        <v/>
      </c>
      <c r="EH71" s="599">
        <f t="shared" si="210"/>
        <v>0</v>
      </c>
      <c r="EI71" s="599">
        <f t="shared" si="211"/>
        <v>0</v>
      </c>
      <c r="EJ71" s="599">
        <f t="shared" si="212"/>
        <v>0</v>
      </c>
      <c r="EK71" s="599">
        <f t="shared" si="213"/>
        <v>0</v>
      </c>
      <c r="EL71" s="599">
        <f t="shared" si="214"/>
        <v>0</v>
      </c>
      <c r="EM71" s="599" t="str">
        <f t="shared" si="215"/>
        <v/>
      </c>
      <c r="EN71" s="599" t="str">
        <f t="shared" si="239"/>
        <v/>
      </c>
      <c r="EO71" s="606" t="str">
        <f>IF(details!BN71="","",details!BN71)</f>
        <v/>
      </c>
      <c r="EP71" s="607" t="str">
        <f>IF(details!BO71="","",details!BO71)</f>
        <v/>
      </c>
      <c r="EQ71" s="606" t="str">
        <f>IF(details!BV71="","",details!BV71)</f>
        <v/>
      </c>
      <c r="ER71" s="607" t="str">
        <f>IF(details!BW71="","",details!BW71)</f>
        <v/>
      </c>
      <c r="ES71" s="606" t="str">
        <f>IF(details!CD71="","",details!CD71)</f>
        <v/>
      </c>
      <c r="ET71" s="607" t="str">
        <f>IF(details!CE71="","",details!CE71)</f>
        <v/>
      </c>
      <c r="EU71" s="606" t="str">
        <f>IF(details!CL71="","",details!CL71)</f>
        <v/>
      </c>
      <c r="EV71" s="607" t="str">
        <f>IF(details!CM71="","",details!CM71)</f>
        <v/>
      </c>
      <c r="EW71" s="606" t="str">
        <f>IF(details!CV71="","",details!CV71)</f>
        <v/>
      </c>
      <c r="EX71" s="607" t="str">
        <f>IF(details!CW71="","",details!CW71)</f>
        <v/>
      </c>
      <c r="EY71" s="611" t="str">
        <f t="shared" si="216"/>
        <v/>
      </c>
      <c r="EZ71" s="596" t="str">
        <f t="shared" si="217"/>
        <v/>
      </c>
      <c r="FA71" s="596" t="str">
        <f t="shared" si="218"/>
        <v/>
      </c>
      <c r="FB71" s="612" t="str">
        <f t="shared" si="240"/>
        <v/>
      </c>
      <c r="FC71" s="596" t="str">
        <f t="shared" si="219"/>
        <v/>
      </c>
      <c r="FD71" s="613" t="str">
        <f t="shared" si="220"/>
        <v/>
      </c>
      <c r="FE71" s="612" t="str">
        <f t="shared" si="241"/>
        <v/>
      </c>
      <c r="FF71" s="614" t="str">
        <f t="shared" si="221"/>
        <v/>
      </c>
      <c r="FG71" s="596" t="str">
        <f t="shared" si="242"/>
        <v/>
      </c>
      <c r="FH71" s="596" t="str">
        <f t="shared" si="243"/>
        <v/>
      </c>
      <c r="FI71" s="596" t="str">
        <f t="shared" si="244"/>
        <v/>
      </c>
      <c r="FJ71" s="596" t="str">
        <f t="shared" si="245"/>
        <v/>
      </c>
      <c r="FK71" s="596" t="str">
        <f t="shared" si="222"/>
        <v/>
      </c>
      <c r="FL71" s="615" t="str">
        <f t="shared" si="246"/>
        <v/>
      </c>
      <c r="FM71" s="614" t="str">
        <f t="shared" si="223"/>
        <v/>
      </c>
      <c r="FN71" s="596" t="str">
        <f t="shared" si="247"/>
        <v/>
      </c>
      <c r="FO71" s="596" t="str">
        <f t="shared" si="248"/>
        <v/>
      </c>
      <c r="FP71" s="596" t="str">
        <f t="shared" si="249"/>
        <v/>
      </c>
      <c r="FQ71" s="596" t="str">
        <f t="shared" si="250"/>
        <v/>
      </c>
      <c r="FR71" s="596" t="str">
        <f t="shared" si="224"/>
        <v/>
      </c>
      <c r="FS71" s="615" t="str">
        <f t="shared" si="251"/>
        <v/>
      </c>
      <c r="FT71" s="614" t="str">
        <f t="shared" si="225"/>
        <v/>
      </c>
      <c r="FU71" s="596" t="str">
        <f t="shared" si="252"/>
        <v/>
      </c>
      <c r="FV71" s="596" t="str">
        <f t="shared" si="253"/>
        <v/>
      </c>
      <c r="FW71" s="596" t="str">
        <f t="shared" si="254"/>
        <v/>
      </c>
      <c r="FX71" s="596" t="str">
        <f t="shared" si="255"/>
        <v/>
      </c>
      <c r="FY71" s="596" t="str">
        <f t="shared" si="226"/>
        <v/>
      </c>
      <c r="FZ71" s="615" t="str">
        <f t="shared" si="256"/>
        <v/>
      </c>
      <c r="GA71" s="596" t="str">
        <f t="shared" si="227"/>
        <v/>
      </c>
      <c r="GB71" s="596" t="str">
        <f t="shared" si="228"/>
        <v/>
      </c>
      <c r="GC71" s="177" t="str">
        <f t="shared" si="229"/>
        <v xml:space="preserve">    </v>
      </c>
      <c r="GD71" s="177" t="str">
        <f t="shared" si="230"/>
        <v xml:space="preserve">    </v>
      </c>
      <c r="GE71" s="177" t="str">
        <f t="shared" si="231"/>
        <v xml:space="preserve">    </v>
      </c>
      <c r="GF71" s="177" t="str">
        <f t="shared" si="232"/>
        <v xml:space="preserve">        </v>
      </c>
      <c r="GG71" s="177" t="str">
        <f t="shared" si="257"/>
        <v xml:space="preserve">    </v>
      </c>
      <c r="GH71" s="177" t="str">
        <f t="shared" si="258"/>
        <v/>
      </c>
      <c r="GI71" s="39" t="str">
        <f t="shared" si="259"/>
        <v/>
      </c>
      <c r="GJ71" s="41" t="str">
        <f t="shared" si="260"/>
        <v/>
      </c>
      <c r="GK71" s="188" t="str">
        <f t="shared" si="261"/>
        <v/>
      </c>
      <c r="GL71" s="165" t="str">
        <f t="shared" si="262"/>
        <v/>
      </c>
      <c r="GM71" s="434" t="str">
        <f t="shared" si="234"/>
        <v/>
      </c>
      <c r="GN71" s="177" t="str">
        <f>IF(OR(GH71="iwjd",GH71="iqu% ijh{kk"),'result subject-wise'!AR71,GH71)</f>
        <v/>
      </c>
      <c r="GO71" s="346" t="str">
        <f t="shared" si="263"/>
        <v/>
      </c>
      <c r="GP71" s="172" t="str">
        <f t="shared" si="264"/>
        <v/>
      </c>
      <c r="GQ71" s="620" t="str">
        <f t="shared" si="235"/>
        <v/>
      </c>
      <c r="GR71" s="189"/>
      <c r="GS71" s="344"/>
      <c r="GT71" s="351" t="str">
        <f>'full report'!V1718</f>
        <v/>
      </c>
      <c r="GU71" s="164"/>
    </row>
    <row r="72" spans="1:203" s="5" customFormat="1" ht="13" customHeight="1">
      <c r="A72" s="595">
        <f>IF(details!A72="","",details!A72)</f>
        <v>65</v>
      </c>
      <c r="B72" s="596" t="str">
        <f>IF(details!B72="","",details!B72)</f>
        <v/>
      </c>
      <c r="C72" s="596" t="str">
        <f>IF(details!C72="","",details!C72)</f>
        <v/>
      </c>
      <c r="D72" s="597" t="str">
        <f>IF(details!D72="","",details!D72)</f>
        <v/>
      </c>
      <c r="E72" s="596" t="str">
        <f>IF(details!E72="","",details!E72)</f>
        <v/>
      </c>
      <c r="F72" s="598" t="str">
        <f>IF(details!F72="","",details!F72)</f>
        <v/>
      </c>
      <c r="G72" s="302" t="str">
        <f>IF(details!G72="","",details!G72)</f>
        <v/>
      </c>
      <c r="H72" s="302" t="str">
        <f>IF(details!H72="","",details!H72)</f>
        <v/>
      </c>
      <c r="I72" s="302" t="str">
        <f>IF(details!I72="","",details!I72)</f>
        <v/>
      </c>
      <c r="J72" s="596" t="str">
        <f>IF(details!J72="","",details!J72)</f>
        <v/>
      </c>
      <c r="K72" s="596" t="str">
        <f>IF(details!K72="","",details!K72)</f>
        <v/>
      </c>
      <c r="L72" s="596" t="str">
        <f>IF(details!L72="","",details!L72)</f>
        <v/>
      </c>
      <c r="M72" s="601" t="str">
        <f t="shared" si="127"/>
        <v/>
      </c>
      <c r="N72" s="596" t="str">
        <f>IF(details!M72="","",details!M72)</f>
        <v/>
      </c>
      <c r="O72" s="601" t="str">
        <f t="shared" si="128"/>
        <v/>
      </c>
      <c r="P72" s="596" t="str">
        <f>IF(details!N72="","",details!N72)</f>
        <v/>
      </c>
      <c r="Q72" s="603" t="str">
        <f t="shared" si="129"/>
        <v/>
      </c>
      <c r="R72" s="599">
        <f t="shared" si="130"/>
        <v>0</v>
      </c>
      <c r="S72" s="599">
        <f t="shared" si="131"/>
        <v>0</v>
      </c>
      <c r="T72" s="600" t="str">
        <f t="shared" si="132"/>
        <v/>
      </c>
      <c r="U72" s="599" t="str">
        <f t="shared" si="133"/>
        <v/>
      </c>
      <c r="V72" s="599" t="str">
        <f t="shared" si="134"/>
        <v/>
      </c>
      <c r="W72" s="599" t="str">
        <f t="shared" si="135"/>
        <v/>
      </c>
      <c r="X72" s="596" t="str">
        <f>IF(details!O72="","",details!O72)</f>
        <v/>
      </c>
      <c r="Y72" s="596" t="str">
        <f>IF(details!P72="","",details!P72)</f>
        <v/>
      </c>
      <c r="Z72" s="596" t="str">
        <f>IF(details!Q72="","",details!Q72)</f>
        <v/>
      </c>
      <c r="AA72" s="601" t="str">
        <f t="shared" si="136"/>
        <v/>
      </c>
      <c r="AB72" s="596" t="str">
        <f>IF(details!R72="","",details!R72)</f>
        <v/>
      </c>
      <c r="AC72" s="601" t="str">
        <f t="shared" si="137"/>
        <v/>
      </c>
      <c r="AD72" s="596" t="str">
        <f>IF(details!S72="","",details!S72)</f>
        <v/>
      </c>
      <c r="AE72" s="603" t="str">
        <f t="shared" si="138"/>
        <v/>
      </c>
      <c r="AF72" s="599">
        <f t="shared" si="139"/>
        <v>0</v>
      </c>
      <c r="AG72" s="599">
        <f t="shared" si="140"/>
        <v>0</v>
      </c>
      <c r="AH72" s="600" t="str">
        <f t="shared" si="141"/>
        <v/>
      </c>
      <c r="AI72" s="599" t="str">
        <f t="shared" si="142"/>
        <v/>
      </c>
      <c r="AJ72" s="599" t="str">
        <f t="shared" si="143"/>
        <v/>
      </c>
      <c r="AK72" s="599" t="str">
        <f t="shared" si="265"/>
        <v/>
      </c>
      <c r="AL72" s="596" t="str">
        <f>IF(details!T72="","",details!T72)</f>
        <v/>
      </c>
      <c r="AM72" s="596" t="str">
        <f>IF(details!U72="","",details!U72)</f>
        <v/>
      </c>
      <c r="AN72" s="596" t="str">
        <f>IF(details!V72="","",details!V72)</f>
        <v/>
      </c>
      <c r="AO72" s="596" t="str">
        <f>IF(details!W72="","",details!W72)</f>
        <v/>
      </c>
      <c r="AP72" s="601" t="str">
        <f t="shared" si="144"/>
        <v/>
      </c>
      <c r="AQ72" s="596" t="str">
        <f>IF(details!X72="","",details!X72)</f>
        <v/>
      </c>
      <c r="AR72" s="596" t="str">
        <f>IF(details!Y72="","",details!Y72)</f>
        <v/>
      </c>
      <c r="AS72" s="601" t="str">
        <f t="shared" si="145"/>
        <v/>
      </c>
      <c r="AT72" s="601" t="str">
        <f t="shared" si="146"/>
        <v/>
      </c>
      <c r="AU72" s="601" t="str">
        <f t="shared" si="147"/>
        <v/>
      </c>
      <c r="AV72" s="596" t="str">
        <f>IF(details!Z72="","",details!Z72)</f>
        <v/>
      </c>
      <c r="AW72" s="596" t="str">
        <f>IF(details!AA72="","",details!AA72)</f>
        <v/>
      </c>
      <c r="AX72" s="601" t="str">
        <f t="shared" si="148"/>
        <v/>
      </c>
      <c r="AY72" s="601" t="str">
        <f t="shared" si="149"/>
        <v/>
      </c>
      <c r="AZ72" s="601" t="str">
        <f t="shared" si="150"/>
        <v/>
      </c>
      <c r="BA72" s="597" t="str">
        <f t="shared" si="151"/>
        <v/>
      </c>
      <c r="BB72" s="599">
        <f t="shared" si="152"/>
        <v>0</v>
      </c>
      <c r="BC72" s="600">
        <f t="shared" si="153"/>
        <v>0</v>
      </c>
      <c r="BD72" s="600" t="str">
        <f t="shared" si="154"/>
        <v/>
      </c>
      <c r="BE72" s="600" t="str">
        <f t="shared" si="155"/>
        <v/>
      </c>
      <c r="BF72" s="600" t="str">
        <f t="shared" si="156"/>
        <v/>
      </c>
      <c r="BG72" s="599" t="str">
        <f t="shared" si="157"/>
        <v/>
      </c>
      <c r="BH72" s="600" t="str">
        <f t="shared" si="158"/>
        <v/>
      </c>
      <c r="BI72" s="599" t="str">
        <f t="shared" si="159"/>
        <v/>
      </c>
      <c r="BJ72" s="596" t="str">
        <f>IF(details!AB72="","",details!AB72)</f>
        <v/>
      </c>
      <c r="BK72" s="596" t="str">
        <f>IF(details!AC72="","",details!AC72)</f>
        <v/>
      </c>
      <c r="BL72" s="596" t="str">
        <f>IF(details!AD72="","",details!AD72)</f>
        <v/>
      </c>
      <c r="BM72" s="596" t="str">
        <f>IF(details!AE72="","",details!AE72)</f>
        <v/>
      </c>
      <c r="BN72" s="601" t="str">
        <f t="shared" si="160"/>
        <v/>
      </c>
      <c r="BO72" s="596" t="str">
        <f>IF(details!AF72="","",details!AF72)</f>
        <v/>
      </c>
      <c r="BP72" s="596" t="str">
        <f>IF(details!AG72="","",details!AG72)</f>
        <v/>
      </c>
      <c r="BQ72" s="601" t="str">
        <f t="shared" si="161"/>
        <v/>
      </c>
      <c r="BR72" s="601" t="str">
        <f t="shared" si="162"/>
        <v/>
      </c>
      <c r="BS72" s="601" t="str">
        <f t="shared" si="163"/>
        <v/>
      </c>
      <c r="BT72" s="596" t="str">
        <f>IF(details!AH72="","",details!AH72)</f>
        <v/>
      </c>
      <c r="BU72" s="596" t="str">
        <f>IF(details!AI72="","",details!AI72)</f>
        <v/>
      </c>
      <c r="BV72" s="601" t="str">
        <f t="shared" si="164"/>
        <v/>
      </c>
      <c r="BW72" s="601" t="str">
        <f t="shared" si="165"/>
        <v/>
      </c>
      <c r="BX72" s="601" t="str">
        <f t="shared" si="166"/>
        <v/>
      </c>
      <c r="BY72" s="597" t="str">
        <f t="shared" si="167"/>
        <v/>
      </c>
      <c r="BZ72" s="599">
        <f t="shared" si="168"/>
        <v>0</v>
      </c>
      <c r="CA72" s="600">
        <f t="shared" si="169"/>
        <v>0</v>
      </c>
      <c r="CB72" s="600" t="str">
        <f t="shared" si="170"/>
        <v/>
      </c>
      <c r="CC72" s="600" t="str">
        <f t="shared" si="171"/>
        <v/>
      </c>
      <c r="CD72" s="600" t="str">
        <f t="shared" si="172"/>
        <v/>
      </c>
      <c r="CE72" s="599" t="str">
        <f t="shared" si="173"/>
        <v/>
      </c>
      <c r="CF72" s="600" t="str">
        <f t="shared" si="174"/>
        <v/>
      </c>
      <c r="CG72" s="599" t="str">
        <f t="shared" si="175"/>
        <v/>
      </c>
      <c r="CH72" s="596" t="str">
        <f>IF(details!AJ72="","",details!AJ72)</f>
        <v/>
      </c>
      <c r="CI72" s="596" t="str">
        <f>IF(details!AK72="","",details!AK72)</f>
        <v/>
      </c>
      <c r="CJ72" s="596" t="str">
        <f>IF(details!AL72="","",details!AL72)</f>
        <v/>
      </c>
      <c r="CK72" s="596" t="str">
        <f>IF(details!AM72="","",details!AM72)</f>
        <v/>
      </c>
      <c r="CL72" s="601" t="str">
        <f t="shared" si="176"/>
        <v/>
      </c>
      <c r="CM72" s="596" t="str">
        <f>IF(details!AN72="","",details!AN72)</f>
        <v/>
      </c>
      <c r="CN72" s="596" t="str">
        <f>IF(details!AO72="","",details!AO72)</f>
        <v/>
      </c>
      <c r="CO72" s="601" t="str">
        <f t="shared" si="177"/>
        <v/>
      </c>
      <c r="CP72" s="601" t="str">
        <f t="shared" si="178"/>
        <v/>
      </c>
      <c r="CQ72" s="601" t="str">
        <f t="shared" si="179"/>
        <v/>
      </c>
      <c r="CR72" s="596" t="str">
        <f>IF(details!AP72="","",details!AP72)</f>
        <v/>
      </c>
      <c r="CS72" s="596" t="str">
        <f>IF(details!AQ72="","",details!AQ72)</f>
        <v/>
      </c>
      <c r="CT72" s="601" t="str">
        <f t="shared" si="180"/>
        <v/>
      </c>
      <c r="CU72" s="601" t="str">
        <f t="shared" si="181"/>
        <v/>
      </c>
      <c r="CV72" s="601" t="str">
        <f t="shared" si="182"/>
        <v/>
      </c>
      <c r="CW72" s="597" t="str">
        <f t="shared" si="183"/>
        <v/>
      </c>
      <c r="CX72" s="599">
        <f t="shared" si="184"/>
        <v>0</v>
      </c>
      <c r="CY72" s="600">
        <f t="shared" si="185"/>
        <v>0</v>
      </c>
      <c r="CZ72" s="600" t="str">
        <f t="shared" si="186"/>
        <v/>
      </c>
      <c r="DA72" s="600" t="str">
        <f t="shared" si="187"/>
        <v/>
      </c>
      <c r="DB72" s="600" t="str">
        <f t="shared" si="188"/>
        <v/>
      </c>
      <c r="DC72" s="599" t="str">
        <f t="shared" si="189"/>
        <v/>
      </c>
      <c r="DD72" s="600" t="str">
        <f t="shared" si="190"/>
        <v/>
      </c>
      <c r="DE72" s="599" t="str">
        <f t="shared" si="191"/>
        <v/>
      </c>
      <c r="DF72" s="600">
        <f t="shared" si="192"/>
        <v>0</v>
      </c>
      <c r="DG72" s="596" t="str">
        <f>IF(details!AR72="","",details!AR72)</f>
        <v/>
      </c>
      <c r="DH72" s="596" t="str">
        <f>IF(details!AS72="","",details!AS72)</f>
        <v/>
      </c>
      <c r="DI72" s="596" t="str">
        <f>IF(details!AT72="","",details!AT72)</f>
        <v/>
      </c>
      <c r="DJ72" s="601" t="str">
        <f t="shared" si="193"/>
        <v/>
      </c>
      <c r="DK72" s="596" t="str">
        <f>IF(details!AU72="","",details!AU72)</f>
        <v/>
      </c>
      <c r="DL72" s="601" t="str">
        <f t="shared" si="194"/>
        <v/>
      </c>
      <c r="DM72" s="596" t="str">
        <f>IF(details!AV72="","",details!AV72)</f>
        <v/>
      </c>
      <c r="DN72" s="603" t="str">
        <f t="shared" si="195"/>
        <v/>
      </c>
      <c r="DO72" s="599">
        <f t="shared" si="196"/>
        <v>0</v>
      </c>
      <c r="DP72" s="599">
        <f t="shared" si="197"/>
        <v>0</v>
      </c>
      <c r="DQ72" s="600" t="str">
        <f t="shared" si="198"/>
        <v/>
      </c>
      <c r="DR72" s="599" t="str">
        <f t="shared" si="199"/>
        <v/>
      </c>
      <c r="DS72" s="599" t="str">
        <f t="shared" ref="DS72:DS103" si="266">IF(OR($D72="NSO",$D72=0,DM72=""),"",IF(OR(DR72="AB",DM72="ab"),"AB",IF(AND(EN72="vuqRrh.kZ",(OR(DM72="ml",DM72&lt;20%*$DM$6,DN72&lt;36%*DQ72))),"F",IF(OR(DM72="ML",DM72&lt;20%*$DM$6,DN72&lt;36%*DQ72),"RE",IF(DN72&gt;80%*DQ72,"A",IF(DN72&gt;60%*DQ72,"B",IF(DN72&gt;40%*DQ72,"C","D")))))))</f>
        <v/>
      </c>
      <c r="DT72" s="596" t="str">
        <f>IF(details!AW72="","",details!AW72)</f>
        <v/>
      </c>
      <c r="DU72" s="596" t="str">
        <f>IF(details!AX72="","",details!AX72)</f>
        <v/>
      </c>
      <c r="DV72" s="596" t="str">
        <f>IF(details!AY72="","",details!AY72)</f>
        <v/>
      </c>
      <c r="DW72" s="603" t="str">
        <f t="shared" si="200"/>
        <v/>
      </c>
      <c r="DX72" s="599">
        <f t="shared" si="201"/>
        <v>0</v>
      </c>
      <c r="DY72" s="599">
        <f t="shared" si="202"/>
        <v>0</v>
      </c>
      <c r="DZ72" s="600" t="str">
        <f t="shared" si="203"/>
        <v/>
      </c>
      <c r="EA72" s="599" t="str">
        <f t="shared" si="204"/>
        <v/>
      </c>
      <c r="EB72" s="599" t="str">
        <f t="shared" ref="EB72:EB103" si="267">IF(OR($D72="NSO",$D72=0,DV72=""),"",IF(OR(EA72="AB",DV72="ab"),"AB",IF(AND(EN72="vuqRrh.kZ",(OR(DV72="ml",DV72&lt;20%*$DV$6,DW72&lt;36%*DZ72))),"F",IF(OR(DV72="ML",DV72&lt;20%*$DV$6,DW72&lt;36%*DZ72),"RE",IF(DW72&gt;80%*DZ72,"A",IF(DW72&gt;60%*DZ72,"B",IF(DW72&gt;40%*DZ72,"C","D")))))))</f>
        <v/>
      </c>
      <c r="EC72" s="599" t="str">
        <f t="shared" si="205"/>
        <v/>
      </c>
      <c r="ED72" s="599" t="str">
        <f t="shared" si="206"/>
        <v/>
      </c>
      <c r="EE72" s="599" t="str">
        <f t="shared" si="207"/>
        <v/>
      </c>
      <c r="EF72" s="599" t="str">
        <f t="shared" si="208"/>
        <v/>
      </c>
      <c r="EG72" s="599" t="str">
        <f t="shared" si="209"/>
        <v/>
      </c>
      <c r="EH72" s="599">
        <f t="shared" si="210"/>
        <v>0</v>
      </c>
      <c r="EI72" s="599">
        <f t="shared" si="211"/>
        <v>0</v>
      </c>
      <c r="EJ72" s="599">
        <f t="shared" si="212"/>
        <v>0</v>
      </c>
      <c r="EK72" s="599">
        <f t="shared" si="213"/>
        <v>0</v>
      </c>
      <c r="EL72" s="599">
        <f t="shared" si="214"/>
        <v>0</v>
      </c>
      <c r="EM72" s="599" t="str">
        <f t="shared" si="215"/>
        <v/>
      </c>
      <c r="EN72" s="599" t="str">
        <f t="shared" ref="EN72:EN107" si="268">IF(D72="NSO","uke i`Fkd",IF(OR(D72="",D72=0,P72="",AD72="",AV72="",BT72="",CR72=""),"",IF(OR(EH72&gt;0,(EI72+EJ72+EK72)&gt;2),"vuqRrh.kZ",IF(EL72&gt;0,"iqu% ijh{kk",IF(OR(EI72&gt;0,EJ72&gt;1),"iwjd",IF(AND(EJ72&gt;0,EK72&gt;0),"iwjd",IF((EJ72+EK72)&gt;0,"lk- mRrh.kZ","mRrh.kZ")))))))</f>
        <v/>
      </c>
      <c r="EO72" s="606" t="str">
        <f>IF(details!BN72="","",details!BN72)</f>
        <v/>
      </c>
      <c r="EP72" s="607" t="str">
        <f>IF(details!BO72="","",details!BO72)</f>
        <v/>
      </c>
      <c r="EQ72" s="606" t="str">
        <f>IF(details!BV72="","",details!BV72)</f>
        <v/>
      </c>
      <c r="ER72" s="607" t="str">
        <f>IF(details!BW72="","",details!BW72)</f>
        <v/>
      </c>
      <c r="ES72" s="606" t="str">
        <f>IF(details!CD72="","",details!CD72)</f>
        <v/>
      </c>
      <c r="ET72" s="607" t="str">
        <f>IF(details!CE72="","",details!CE72)</f>
        <v/>
      </c>
      <c r="EU72" s="606" t="str">
        <f>IF(details!CL72="","",details!CL72)</f>
        <v/>
      </c>
      <c r="EV72" s="607" t="str">
        <f>IF(details!CM72="","",details!CM72)</f>
        <v/>
      </c>
      <c r="EW72" s="606" t="str">
        <f>IF(details!CV72="","",details!CV72)</f>
        <v/>
      </c>
      <c r="EX72" s="607" t="str">
        <f>IF(details!CW72="","",details!CW72)</f>
        <v/>
      </c>
      <c r="EY72" s="611" t="str">
        <f t="shared" si="216"/>
        <v/>
      </c>
      <c r="EZ72" s="596" t="str">
        <f t="shared" si="217"/>
        <v/>
      </c>
      <c r="FA72" s="596" t="str">
        <f t="shared" si="218"/>
        <v/>
      </c>
      <c r="FB72" s="612" t="str">
        <f t="shared" ref="FB72:FB107" si="269">IF(EZ72="G",ROUNDUP(36%*T72-Q72,0),"")</f>
        <v/>
      </c>
      <c r="FC72" s="596" t="str">
        <f t="shared" si="219"/>
        <v/>
      </c>
      <c r="FD72" s="613" t="str">
        <f t="shared" si="220"/>
        <v/>
      </c>
      <c r="FE72" s="612" t="str">
        <f t="shared" ref="FE72:FE107" si="270">IF(FC72="G",ROUNDUP(36%*AH72-AE72,0),"")</f>
        <v/>
      </c>
      <c r="FF72" s="614" t="str">
        <f t="shared" si="221"/>
        <v/>
      </c>
      <c r="FG72" s="596" t="str">
        <f t="shared" ref="FG72:FG103" si="271">IF(AL72="a",FF72,"")</f>
        <v/>
      </c>
      <c r="FH72" s="596" t="str">
        <f t="shared" ref="FH72:FH107" si="272">IF(AL72="b",FF72,"")</f>
        <v/>
      </c>
      <c r="FI72" s="596" t="str">
        <f t="shared" ref="FI72:FI107" si="273">IF(AL72="c",FF72,"")</f>
        <v/>
      </c>
      <c r="FJ72" s="596" t="str">
        <f t="shared" ref="FJ72:FJ107" si="274">IF(AL72="d",FF72,"")</f>
        <v/>
      </c>
      <c r="FK72" s="596" t="str">
        <f t="shared" si="222"/>
        <v/>
      </c>
      <c r="FL72" s="615" t="str">
        <f t="shared" ref="FL72:FL107" si="275">IF(FF72="G",ROUNDUP(36%*BF72-AY72,0),"")</f>
        <v/>
      </c>
      <c r="FM72" s="614" t="str">
        <f t="shared" si="223"/>
        <v/>
      </c>
      <c r="FN72" s="596" t="str">
        <f t="shared" ref="FN72:FN103" si="276">IF(BJ72="a",FM72,"")</f>
        <v/>
      </c>
      <c r="FO72" s="596" t="str">
        <f t="shared" ref="FO72:FO107" si="277">IF(BJ72="b",FM72,"")</f>
        <v/>
      </c>
      <c r="FP72" s="596" t="str">
        <f t="shared" ref="FP72:FP107" si="278">IF(BJ72="c",FM72,"")</f>
        <v/>
      </c>
      <c r="FQ72" s="596" t="str">
        <f t="shared" ref="FQ72:FQ107" si="279">IF(BJ72="d",FM72,"")</f>
        <v/>
      </c>
      <c r="FR72" s="596" t="str">
        <f t="shared" si="224"/>
        <v/>
      </c>
      <c r="FS72" s="615" t="str">
        <f t="shared" ref="FS72:FS107" si="280">IF(FM72="G",ROUNDUP(36%*CD72-BW72,0),"")</f>
        <v/>
      </c>
      <c r="FT72" s="614" t="str">
        <f t="shared" si="225"/>
        <v/>
      </c>
      <c r="FU72" s="596" t="str">
        <f t="shared" ref="FU72:FU103" si="281">IF(CH72="a",FT72,"")</f>
        <v/>
      </c>
      <c r="FV72" s="596" t="str">
        <f t="shared" ref="FV72:FV107" si="282">IF(CH72="b",FT72,"")</f>
        <v/>
      </c>
      <c r="FW72" s="596" t="str">
        <f t="shared" ref="FW72:FW107" si="283">IF(CH72="c",FT72,"")</f>
        <v/>
      </c>
      <c r="FX72" s="596" t="str">
        <f t="shared" ref="FX72:FX107" si="284">IF(CH72="d",FT72,"")</f>
        <v/>
      </c>
      <c r="FY72" s="596" t="str">
        <f t="shared" si="226"/>
        <v/>
      </c>
      <c r="FZ72" s="615" t="str">
        <f t="shared" ref="FZ72:FZ107" si="285">IF(FT72="G",ROUNDUP(36%*DB72-CU72,0),"")</f>
        <v/>
      </c>
      <c r="GA72" s="596" t="str">
        <f t="shared" si="227"/>
        <v/>
      </c>
      <c r="GB72" s="596" t="str">
        <f t="shared" si="228"/>
        <v/>
      </c>
      <c r="GC72" s="177" t="str">
        <f t="shared" si="229"/>
        <v xml:space="preserve">    </v>
      </c>
      <c r="GD72" s="177" t="str">
        <f t="shared" si="230"/>
        <v xml:space="preserve">    </v>
      </c>
      <c r="GE72" s="177" t="str">
        <f t="shared" si="231"/>
        <v xml:space="preserve">    </v>
      </c>
      <c r="GF72" s="177" t="str">
        <f t="shared" si="232"/>
        <v xml:space="preserve">        </v>
      </c>
      <c r="GG72" s="177" t="str">
        <f t="shared" ref="GG72:GG107" si="286">CONCATENATE(IF(EZ72="D",$EZ$5,"")," ",IF($Y72="D",$FC$5,"")," ",IF(FG72="D",$FG$5,IF(FH72="D",$FH$5,IF(FI72="D",$FI$5,IF(FJ72="D",$FJ$5,""))))," ",IF(FN72="D",$FN$5,IF(FO72="D",$FO$5,IF(FP72="D",$FP$5,IF(FQ72="D",$FQ$5,""))))," ",IF(FU72="D",$FU$5,IF(FV72="D",$FV$5,IF(FW72="D",$FW$5,IF(FX72="D",$FX$5,"")))))</f>
        <v xml:space="preserve">    </v>
      </c>
      <c r="GH72" s="177" t="str">
        <f t="shared" ref="GH72:GH107" si="287">IF(D72="NSO","uke i`Fkd",IF(AND(OR(EN72="mRrh.kZ",EN72="lk- mRrh.kZ",EN72="iqu% ijh{kk"),EM72="F"),"vuqRrh.kZ",IF(AND(OR(EN72="mRrh.kZ",EN72="lk- mRrh.kZ"),EM72="RE"),"iqu% ijh{kk",EN72)))</f>
        <v/>
      </c>
      <c r="GI72" s="39" t="str">
        <f t="shared" ref="GI72:GI107" si="288">IF(AND(Q72="",AE72="",BA72="",BY72="",CW72=""),"",SUM(Q72,AE72,BA72,BY72,CW72))</f>
        <v/>
      </c>
      <c r="GJ72" s="41" t="str">
        <f t="shared" ref="GJ72:GJ103" si="289">IF(GI72="","",GI72*100/(1000-DF72))</f>
        <v/>
      </c>
      <c r="GK72" s="188" t="str">
        <f t="shared" ref="GK72:GK103" si="290">IF(GJ72="","",IF(AND(GJ72&gt;=60,(GH72="mRrh.kZ")),"I",IF(AND(GJ72&gt;=60,(GH72="lk- mRrh.kZ")),"I",IF(AND(GJ72&gt;=48,(GH72="mRrh.kZ")),"II",IF(AND(GJ72&gt;=48,(GH72="lk- mRrh.kZ")),"II",IF(AND(GJ72&gt;=36,(GH72="mRrh.kZ")),"III",IF(AND(GJ72&gt;=36,(GH72="lk- mRrh.kZ")),"III","")))))))</f>
        <v/>
      </c>
      <c r="GL72" s="165" t="str">
        <f t="shared" ref="GL72:GL107" si="291">IF(OR(GH72="mRrh.kZ",GH72="lk- mRrh.kZ"),GJ72,"")</f>
        <v/>
      </c>
      <c r="GM72" s="434" t="str">
        <f t="shared" si="234"/>
        <v/>
      </c>
      <c r="GN72" s="177" t="str">
        <f>IF(OR(GH72="iwjd",GH72="iqu% ijh{kk"),'result subject-wise'!AR72,GH72)</f>
        <v/>
      </c>
      <c r="GO72" s="346" t="str">
        <f t="shared" ref="GO72:GO107" si="292">GT72</f>
        <v/>
      </c>
      <c r="GP72" s="172" t="str">
        <f t="shared" ref="GP72:GP103" si="293">IF(GO72="",GJ72,GO72)</f>
        <v/>
      </c>
      <c r="GQ72" s="620" t="str">
        <f t="shared" si="235"/>
        <v/>
      </c>
      <c r="GR72" s="189"/>
      <c r="GS72" s="344"/>
      <c r="GT72" s="351" t="str">
        <f>'full report'!V1745</f>
        <v/>
      </c>
      <c r="GU72" s="164"/>
    </row>
    <row r="73" spans="1:203" s="5" customFormat="1" ht="13" customHeight="1">
      <c r="A73" s="595">
        <f>IF(details!A73="","",details!A73)</f>
        <v>66</v>
      </c>
      <c r="B73" s="596" t="str">
        <f>IF(details!B73="","",details!B73)</f>
        <v/>
      </c>
      <c r="C73" s="596" t="str">
        <f>IF(details!C73="","",details!C73)</f>
        <v/>
      </c>
      <c r="D73" s="597" t="str">
        <f>IF(details!D73="","",details!D73)</f>
        <v/>
      </c>
      <c r="E73" s="596" t="str">
        <f>IF(details!E73="","",details!E73)</f>
        <v/>
      </c>
      <c r="F73" s="598" t="str">
        <f>IF(details!F73="","",details!F73)</f>
        <v/>
      </c>
      <c r="G73" s="302" t="str">
        <f>IF(details!G73="","",details!G73)</f>
        <v/>
      </c>
      <c r="H73" s="302" t="str">
        <f>IF(details!H73="","",details!H73)</f>
        <v/>
      </c>
      <c r="I73" s="302" t="str">
        <f>IF(details!I73="","",details!I73)</f>
        <v/>
      </c>
      <c r="J73" s="596" t="str">
        <f>IF(details!J73="","",details!J73)</f>
        <v/>
      </c>
      <c r="K73" s="596" t="str">
        <f>IF(details!K73="","",details!K73)</f>
        <v/>
      </c>
      <c r="L73" s="596" t="str">
        <f>IF(details!L73="","",details!L73)</f>
        <v/>
      </c>
      <c r="M73" s="601" t="str">
        <f t="shared" ref="M73:M107" si="294">IF(AND(J73="",K73="",L73=""),"",SUM(J73:L73))</f>
        <v/>
      </c>
      <c r="N73" s="596" t="str">
        <f>IF(details!M73="","",details!M73)</f>
        <v/>
      </c>
      <c r="O73" s="601" t="str">
        <f t="shared" ref="O73:O107" si="295">IF(AND(M73="",N73=""),"",SUM(M73:N73))</f>
        <v/>
      </c>
      <c r="P73" s="596" t="str">
        <f>IF(details!N73="","",details!N73)</f>
        <v/>
      </c>
      <c r="Q73" s="603" t="str">
        <f t="shared" ref="Q73:Q107" si="296">IF(AND(O73="",P73=""),"",SUM(O73:P73))</f>
        <v/>
      </c>
      <c r="R73" s="599">
        <f t="shared" ref="R73:R107" si="297">COUNTIF(J73:L73,"NA")*10</f>
        <v>0</v>
      </c>
      <c r="S73" s="599">
        <f t="shared" ref="S73:S107" si="298">(COUNTIF(J73:L73,"ML")*10)+(COUNTIF(N73,"ML")*70)+(COUNTIF(P73,"ML")*100)</f>
        <v>0</v>
      </c>
      <c r="T73" s="600" t="str">
        <f t="shared" ref="T73:T107" si="299">IF(OR($D73="NSO",$D73=0),"",IF(AND(J73="",K73="",L73="",N73="",P73=""),"",IF(AND(K73="",L73="",N73="",P73=""),10-R73-S73,IF(AND(L73="",N73="",P73=""),20-R73-S73,IF(AND(L73="",P73=""),90-R73-S73,IF(P73="",100-R73-S73,200-R73-S73))))))</f>
        <v/>
      </c>
      <c r="U73" s="599" t="str">
        <f t="shared" ref="U73:U107" si="300">IF(AND(OR(J73="ab",J73="ml"),OR(K73="ab",K73="ml"),OR(L73="ab",L73="ml")),"AB",IF(AND(OR(J73="ab",J73="ml"),OR(K73="ab",K73="ml"),OR(N73="ab",N73="ml")),"AB",IF(AND(OR(J73="ab",J73="ml"),OR(N73="ab",N73="ml"),OR(L73="ab",L73="ml")),"AB",IF(AND(OR(N73="ab",N73="ml"),OR(K73="ab",K73="ml"),OR(L73="ab",L73="ml")),"AB",""))))</f>
        <v/>
      </c>
      <c r="V73" s="599" t="str">
        <f t="shared" ref="V73:V107" si="301">IF(OR($D73="NSO",$D73="",P73=""),"",IF(OR(U73="AB",P73="ab"),"AB",IF(P73="ML","RE",IF(AND(Q73&gt;=36%*T73,P73&gt;=20),"P",IF(AND(Q73&gt;=34%*T73,S73=0,P73&gt;=20),"G2",IF(AND(Q73&gt;=31%*T73,S73=0,P73&gt;=20),"G1",IF(Q73&gt;=25%*T73,"S","F")))))))</f>
        <v/>
      </c>
      <c r="W73" s="599" t="str">
        <f t="shared" ref="W73:W107" si="302">IF(OR(V73="",V73=0,V73="S",V73="RE",V73="F",V73="AB"),V73,IF(Q73&gt;=75%*T73,"D",IF(Q73&gt;=60%*T73,"I",IF(Q73&gt;=48%*T73,"II",IF(Q73&gt;=36%*T73,"III",V73)))))</f>
        <v/>
      </c>
      <c r="X73" s="596" t="str">
        <f>IF(details!O73="","",details!O73)</f>
        <v/>
      </c>
      <c r="Y73" s="596" t="str">
        <f>IF(details!P73="","",details!P73)</f>
        <v/>
      </c>
      <c r="Z73" s="596" t="str">
        <f>IF(details!Q73="","",details!Q73)</f>
        <v/>
      </c>
      <c r="AA73" s="601" t="str">
        <f t="shared" ref="AA73:AA107" si="303">IF(AND(X73="",Y73="",Z73=""),"",SUM(X73:Z73))</f>
        <v/>
      </c>
      <c r="AB73" s="596" t="str">
        <f>IF(details!R73="","",details!R73)</f>
        <v/>
      </c>
      <c r="AC73" s="601" t="str">
        <f t="shared" ref="AC73:AC107" si="304">IF(AND(AA73="",AB73=""),"",SUM(AA73:AB73))</f>
        <v/>
      </c>
      <c r="AD73" s="596" t="str">
        <f>IF(details!S73="","",details!S73)</f>
        <v/>
      </c>
      <c r="AE73" s="603" t="str">
        <f t="shared" ref="AE73:AE107" si="305">IF(AND(AC73="",AD73=""),"",SUM(AC73:AD73))</f>
        <v/>
      </c>
      <c r="AF73" s="599">
        <f t="shared" ref="AF73:AF107" si="306">COUNTIF(X73:Z73,"NA")*10</f>
        <v>0</v>
      </c>
      <c r="AG73" s="599">
        <f t="shared" ref="AG73:AG107" si="307">(COUNTIF(X73:Z73,"ML")*10)+(COUNTIF(AB73,"ML")*70)+(COUNTIF(AD73,"ML")*100)</f>
        <v>0</v>
      </c>
      <c r="AH73" s="600" t="str">
        <f t="shared" ref="AH73:AH107" si="308">IF(OR($D73="NSO",$D73=0),"",IF(AND(X73="",Y73="",Z73="",AB73="",AD73=""),"",IF(AND(Y73="",Z73="",AB73="",AD73=""),10-AF73-AG73,IF(AND(Z73="",AB73="",AD73=""),20-AF73-AG73,IF(AND(Z73="",AD73=""),90-AF73-AG73,IF(AD73="",100-AF73-AG73,200-AF73-AG73))))))</f>
        <v/>
      </c>
      <c r="AI73" s="599" t="str">
        <f t="shared" ref="AI73:AI107" si="309">IF(AND(OR(X73="ab",X73="ml"),OR(Y73="ab",Y73="ml"),OR(Z73="ab",Z73="ml")),"AB",IF(AND(OR(X73="ab",X73="ml"),OR(Y73="ab",Y73="ml"),OR(AB73="ab",AB73="ml")),"AB",IF(AND(OR(X73="ab",X73="ml"),OR(AB73="ab",AB73="ml"),OR(Z73="ab",Z73="ml")),"AB",IF(AND(OR(AB73="ab",AB73="ml"),OR(Y73="ab",Y73="ml"),OR(Z73="ab",Z73="ml")),"AB",""))))</f>
        <v/>
      </c>
      <c r="AJ73" s="599" t="str">
        <f t="shared" ref="AJ73:AJ107" si="310">IF(OR($D73="NSO",$D73="",AD73=""),"",IF(OR(AI73="AB",AD73="ab"),"AB",IF(AD73="ML","RE",IF(AND(AE73&gt;=36%*AH73,AD73&gt;=20),"P",IF(AND(AE73&gt;=34%*AH73,AG73=0,AD73&gt;=20),"G2",IF(AND(AE73&gt;=31%*AH73,AG73=0,AD73&gt;=20),"G1",IF(AE73&gt;=25%*AH73,"S","F")))))))</f>
        <v/>
      </c>
      <c r="AK73" s="599" t="str">
        <f t="shared" si="265"/>
        <v/>
      </c>
      <c r="AL73" s="596" t="str">
        <f>IF(details!T73="","",details!T73)</f>
        <v/>
      </c>
      <c r="AM73" s="596" t="str">
        <f>IF(details!U73="","",details!U73)</f>
        <v/>
      </c>
      <c r="AN73" s="596" t="str">
        <f>IF(details!V73="","",details!V73)</f>
        <v/>
      </c>
      <c r="AO73" s="596" t="str">
        <f>IF(details!W73="","",details!W73)</f>
        <v/>
      </c>
      <c r="AP73" s="601" t="str">
        <f t="shared" ref="AP73:AP107" si="311">IF(AND(AM73="",AN73="",AO73=""),"",SUM(AM73:AO73))</f>
        <v/>
      </c>
      <c r="AQ73" s="596" t="str">
        <f>IF(details!X73="","",details!X73)</f>
        <v/>
      </c>
      <c r="AR73" s="596" t="str">
        <f>IF(details!Y73="","",details!Y73)</f>
        <v/>
      </c>
      <c r="AS73" s="601" t="str">
        <f t="shared" ref="AS73:AS107" si="312">IF(AND(AQ73="",AR73=""),"",IF(AND(AQ73="ml",AR73="ml"),"ml",IF(AND(AQ73="ml",AR73=""),"ml",IF(AND(AQ73="AB",AR73="AB"),"AB",IF(AND(AQ73="AB",AR73=""),"AB",SUM(AQ73:AR73))))))</f>
        <v/>
      </c>
      <c r="AT73" s="601" t="str">
        <f t="shared" ref="AT73:AT107" si="313">IF(AND(AP73="",AQ73=""),"",SUM(AP73,AQ73))</f>
        <v/>
      </c>
      <c r="AU73" s="601" t="str">
        <f t="shared" ref="AU73:AU107" si="314">IF(AND(AP73="",AS73=""),"",SUM(AP73,AS73))</f>
        <v/>
      </c>
      <c r="AV73" s="596" t="str">
        <f>IF(details!Z73="","",details!Z73)</f>
        <v/>
      </c>
      <c r="AW73" s="596" t="str">
        <f>IF(details!AA73="","",details!AA73)</f>
        <v/>
      </c>
      <c r="AX73" s="601" t="str">
        <f t="shared" ref="AX73:AX107" si="315">IF(AND(AV73="",AW73=""),"",IF(OR(AV73="AB",AW73="AB"),"AB",IF(AV73="ML","ML",IF(AND(AV73&gt;=0,AW73="ML"),"MLP",SUM(AV73:AW73)))))</f>
        <v/>
      </c>
      <c r="AY73" s="601" t="str">
        <f t="shared" ref="AY73:AY107" si="316">IF(AND(AT73="",AV73=""),"",SUM(AT73,AV73))</f>
        <v/>
      </c>
      <c r="AZ73" s="601" t="str">
        <f t="shared" ref="AZ73:AZ107" si="317">IF(AND(AR73="",AW73=""),"",SUM(AR73,AW73))</f>
        <v/>
      </c>
      <c r="BA73" s="597" t="str">
        <f t="shared" ref="BA73:BA107" si="318">IF(AND(AY73="",AZ73=""),"",SUM(AY73:AZ73))</f>
        <v/>
      </c>
      <c r="BB73" s="599">
        <f t="shared" ref="BB73:BB107" si="319">COUNTIF(AM73:AO73,"NA")*10</f>
        <v>0</v>
      </c>
      <c r="BC73" s="600">
        <f t="shared" ref="BC73:BC107" si="320">IF(AND(AR73="",AW73=""),(COUNTIF(AM73:AO73,"ML")*10+(COUNTIF(AS73,"ML"))*AS$6+(COUNTIF(AX73,"ML"))*AX$6),(COUNTIF(AM73:AO73,"ML")*10+(COUNTIF(AQ73,"ML"))*AQ$6+(COUNTIF(AR73,"ML"))*AR$6+(COUNTIF(AV73,"ML"))*AV$6))</f>
        <v>0</v>
      </c>
      <c r="BD73" s="600" t="str">
        <f t="shared" ref="BD73:BD107" si="321">IF(OR($D73="NSO",$D73=0,AY73=""),"",IF(AND(AR73="",AW73=""),AV$7,AV$6))</f>
        <v/>
      </c>
      <c r="BE73" s="600" t="str">
        <f t="shared" ref="BE73:BE107" si="322">IF(OR($D73="NSO",$D73=0,AZ73=""),"",IF(AND(AR73="",AW73=""),"",AZ$6-(COUNTIF(AR73,"ML")*AR$6)-(COUNTIF(AW73,"ML")*AW$6)))</f>
        <v/>
      </c>
      <c r="BF73" s="600" t="str">
        <f t="shared" ref="BF73:BF107" si="323">IF(OR($D73="NSO",$D73=0,$D73=""),"",IF(AND(AR73="",AW73=""),AY$7-BB73-BC73,AY$6-BB73-BC73))</f>
        <v/>
      </c>
      <c r="BG73" s="599" t="str">
        <f t="shared" ref="BG73:BG107" si="324">IF(AND(OR(AM73="ab",AM73="ml"),OR(AN73="ab",AN73="ml"),OR(AO73="ab",AO73="ml")),"AB",IF(AND(OR(AM73="ab",AM73="ml"),OR(AN73="ab",AN73="ml"),OR(AS73="ab",AS73="ml")),"AB",IF(AND(OR(AM73="ab",AM73="ml"),OR(AS73="ab",AS73="ml"),OR(AO73="ab",AO73="ml")),"AB",IF(AND(OR(AS73="ab",AS73="ml"),OR(AN73="ab",AN73="ml"),OR(AO73="ab",AO73="ml")),"AB",""))))</f>
        <v/>
      </c>
      <c r="BH73" s="600" t="str">
        <f t="shared" ref="BH73:BH107" si="325">IF(OR($D73="NSO",$D73=0,AX73=""),"",IF(OR(AW73="AB",AX73="AB",BG73="AB"),"AB",IF(AX73="ML","RE",IF(AX73="MLP","REP",IF(AW73&lt;36%*AW$6,"FP",IF(AND(AY73&gt;=36%*BF73,AV73&gt;=20%*BD73,AZ73&gt;=SUM(BE73)*36%),"P",IF(AND(AY73&gt;=34%*BF73,BC73=0,AV73&gt;=20%*BD73,AZ73&gt;=SUM(BE73)*36%),"G2",IF(AND(AY73&gt;=31%*BF73,BC73=0,AV73&gt;=20%*BD73,AZ73&gt;=SUM(BE73)*36%),"G1",IF(AND(AY73&gt;=25%*BF73,AZ73&gt;=SUM(BE73)*36%),"S","F")))))))))</f>
        <v/>
      </c>
      <c r="BI73" s="599" t="str">
        <f t="shared" ref="BI73:BI107" si="326">IF(OR(BH73="REP",BH73="RE",BH73=0,BH73="",BH73="F",BH73="AB"),BH73,IF(AND(BA73&gt;=75%*(200-BB73-BC73),BH73="P"),"D",IF(AND(BA73&gt;=60%*(200-BB73-BC73),BH73="P"),"I",IF(AND(BA73&gt;=48%*(200-BB73-BC73),BH73="P"),"II",IF(AND(BA73&gt;=36%*(200-BB73-BC73),BH73="P"),"III",BH73)))))</f>
        <v/>
      </c>
      <c r="BJ73" s="596" t="str">
        <f>IF(details!AB73="","",details!AB73)</f>
        <v/>
      </c>
      <c r="BK73" s="596" t="str">
        <f>IF(details!AC73="","",details!AC73)</f>
        <v/>
      </c>
      <c r="BL73" s="596" t="str">
        <f>IF(details!AD73="","",details!AD73)</f>
        <v/>
      </c>
      <c r="BM73" s="596" t="str">
        <f>IF(details!AE73="","",details!AE73)</f>
        <v/>
      </c>
      <c r="BN73" s="601" t="str">
        <f t="shared" ref="BN73:BN107" si="327">IF(AND(BK73="",BL73="",BM73=""),"",SUM(BK73:BM73))</f>
        <v/>
      </c>
      <c r="BO73" s="596" t="str">
        <f>IF(details!AF73="","",details!AF73)</f>
        <v/>
      </c>
      <c r="BP73" s="596" t="str">
        <f>IF(details!AG73="","",details!AG73)</f>
        <v/>
      </c>
      <c r="BQ73" s="601" t="str">
        <f t="shared" ref="BQ73:BQ107" si="328">IF(AND(BO73="",BP73=""),"",IF(AND(BO73="ml",BP73="ml"),"ml",IF(AND(BO73="ml",BP73=""),"ml",IF(AND(BO73="AB",BP73="AB"),"AB",IF(AND(BO73="AB",BP73=""),"AB",SUM(BO73:BP73))))))</f>
        <v/>
      </c>
      <c r="BR73" s="601" t="str">
        <f t="shared" ref="BR73:BR107" si="329">IF(AND(BN73="",BO73=""),"",SUM(BN73,BO73))</f>
        <v/>
      </c>
      <c r="BS73" s="601" t="str">
        <f t="shared" ref="BS73:BS107" si="330">IF(AND(BN73="",BQ73=""),"",SUM(BN73,BQ73))</f>
        <v/>
      </c>
      <c r="BT73" s="596" t="str">
        <f>IF(details!AH73="","",details!AH73)</f>
        <v/>
      </c>
      <c r="BU73" s="596" t="str">
        <f>IF(details!AI73="","",details!AI73)</f>
        <v/>
      </c>
      <c r="BV73" s="601" t="str">
        <f t="shared" ref="BV73:BV107" si="331">IF(AND(BT73="",BU73=""),"",IF(OR(BT73="AB",BU73="AB"),"AB",IF(BT73="ML","ML",IF(AND(BT73&gt;=0,BU73="ML"),"MLP",SUM(BT73:BU73)))))</f>
        <v/>
      </c>
      <c r="BW73" s="601" t="str">
        <f t="shared" ref="BW73:BW107" si="332">IF(AND(BR73="",BT73=""),"",SUM(BR73,BT73))</f>
        <v/>
      </c>
      <c r="BX73" s="601" t="str">
        <f t="shared" ref="BX73:BX107" si="333">IF(AND(BP73="",BU73=""),"",SUM(BP73,BU73))</f>
        <v/>
      </c>
      <c r="BY73" s="597" t="str">
        <f t="shared" ref="BY73:BY107" si="334">IF(AND(BW73="",BX73=""),"",SUM(BW73:BX73))</f>
        <v/>
      </c>
      <c r="BZ73" s="599">
        <f t="shared" ref="BZ73:BZ107" si="335">COUNTIF(BK73:BM73,"NA")*10</f>
        <v>0</v>
      </c>
      <c r="CA73" s="600">
        <f t="shared" ref="CA73:CA107" si="336">IF(AND(BP73="",BU73=""),(COUNTIF(BK73:BM73,"ML")*10+(COUNTIF(BQ73,"ML"))*BQ$6+(COUNTIF(BV73,"ML"))*BV$6),(COUNTIF(BK73:BM73,"ML")*10+(COUNTIF(BO73,"ML"))*BO$6+(COUNTIF(BP73,"ML"))*BP$6+(COUNTIF(BT73,"ML"))*BT$6))</f>
        <v>0</v>
      </c>
      <c r="CB73" s="600" t="str">
        <f t="shared" ref="CB73:CB107" si="337">IF(OR($D73="NSO",$D73=0,BW73=""),"",IF(AND(BP73="",BU73=""),BT$7,BT$6))</f>
        <v/>
      </c>
      <c r="CC73" s="600" t="str">
        <f t="shared" ref="CC73:CC107" si="338">IF(OR($D73="NSO",$D73=0,BX73=""),"",IF(AND(BP73="",BU73=""),"",BX$6-(COUNTIF(BP73,"ML")*BP$6)-(COUNTIF(BU73,"ML")*BU$6)))</f>
        <v/>
      </c>
      <c r="CD73" s="600" t="str">
        <f t="shared" ref="CD73:CD107" si="339">IF(OR($D73="NSO",$D73=0,$D73=""),"",IF(AND(BP73="",BU73=""),BW$7-BZ73-CA73,BW$6-BZ73-CA73))</f>
        <v/>
      </c>
      <c r="CE73" s="599" t="str">
        <f t="shared" ref="CE73:CE107" si="340">IF(AND(OR(BK73="ab",BK73="ml"),OR(BL73="ab",BL73="ml"),OR(BM73="ab",BM73="ml")),"AB",IF(AND(OR(BK73="ab",BK73="ml"),OR(BL73="ab",BL73="ml"),OR(BQ73="ab",BQ73="ml")),"AB",IF(AND(OR(BK73="ab",BK73="ml"),OR(BQ73="ab",BQ73="ml"),OR(BM73="ab",BM73="ml")),"AB",IF(AND(OR(BQ73="ab",BQ73="ml"),OR(BL73="ab",BL73="ml"),OR(BM73="ab",BM73="ml")),"AB",""))))</f>
        <v/>
      </c>
      <c r="CF73" s="600" t="str">
        <f t="shared" ref="CF73:CF107" si="341">IF(OR($D73="NSO",$D73=0,BV73=""),"",IF(OR(BU73="AB",BV73="AB",CE73="AB"),"AB",IF(BV73="ML","RE",IF(BV73="MLP","REP",IF(BU73&lt;36%*BU$6,"FP",IF(AND(BW73&gt;=36%*CD73,BT73&gt;=20%*CB73,BX73&gt;=SUM(CC73)*36%),"P",IF(AND(BW73&gt;=34%*CD73,CA73=0,BT73&gt;=20%*CB73,BX73&gt;=SUM(CC73)*36%),"G2",IF(AND(BW73&gt;=31%*CD73,CA73=0,BT73&gt;=20%*CB73,BX73&gt;=SUM(CC73)*36%),"G1",IF(AND(BW73&gt;=25%*CD73,BX73&gt;=SUM(CC73)*36%),"S","F")))))))))</f>
        <v/>
      </c>
      <c r="CG73" s="599" t="str">
        <f t="shared" ref="CG73:CG107" si="342">IF(OR(CF73="REP",CF73="RE",CF73=0,CF73="",CF73="F",CF73="AB"),CF73,IF(AND(BY73&gt;=75%*(200-BZ73-CA73),CF73="P"),"D",IF(AND(BY73&gt;=60%*(200-BZ73-CA73),CF73="P"),"I",IF(AND(BY73&gt;=48%*(200-BZ73-CA73),CF73="P"),"II",IF(AND(BY73&gt;=36%*(200-BZ73-CA73),CF73="P"),"III",CF73)))))</f>
        <v/>
      </c>
      <c r="CH73" s="596" t="str">
        <f>IF(details!AJ73="","",details!AJ73)</f>
        <v/>
      </c>
      <c r="CI73" s="596" t="str">
        <f>IF(details!AK73="","",details!AK73)</f>
        <v/>
      </c>
      <c r="CJ73" s="596" t="str">
        <f>IF(details!AL73="","",details!AL73)</f>
        <v/>
      </c>
      <c r="CK73" s="596" t="str">
        <f>IF(details!AM73="","",details!AM73)</f>
        <v/>
      </c>
      <c r="CL73" s="601" t="str">
        <f t="shared" ref="CL73:CL107" si="343">IF(AND(CI73="",CJ73="",CK73=""),"",SUM(CI73:CK73))</f>
        <v/>
      </c>
      <c r="CM73" s="596" t="str">
        <f>IF(details!AN73="","",details!AN73)</f>
        <v/>
      </c>
      <c r="CN73" s="596" t="str">
        <f>IF(details!AO73="","",details!AO73)</f>
        <v/>
      </c>
      <c r="CO73" s="601" t="str">
        <f t="shared" ref="CO73:CO107" si="344">IF(AND(CM73="",CN73=""),"",IF(AND(CM73="ml",CN73="ml"),"ml",IF(AND(CM73="ml",CN73=""),"ml",IF(AND(CM73="AB",CN73="AB"),"AB",IF(AND(CM73="AB",CN73=""),"AB",SUM(CM73:CN73))))))</f>
        <v/>
      </c>
      <c r="CP73" s="601" t="str">
        <f t="shared" ref="CP73:CP107" si="345">IF(AND(CL73="",CM73=""),"",SUM(CL73,CM73))</f>
        <v/>
      </c>
      <c r="CQ73" s="601" t="str">
        <f t="shared" ref="CQ73:CQ107" si="346">IF(AND(CL73="",CO73=""),"",SUM(CL73,CO73))</f>
        <v/>
      </c>
      <c r="CR73" s="596" t="str">
        <f>IF(details!AP73="","",details!AP73)</f>
        <v/>
      </c>
      <c r="CS73" s="596" t="str">
        <f>IF(details!AQ73="","",details!AQ73)</f>
        <v/>
      </c>
      <c r="CT73" s="601" t="str">
        <f t="shared" ref="CT73:CT107" si="347">IF(AND(CR73="",CS73=""),"",IF(OR(CR73="AB",CS73="AB"),"AB",IF(CR73="ML","ML",IF(AND(CR73&gt;=0,CS73="ML"),"MLP",SUM(CR73:CS73)))))</f>
        <v/>
      </c>
      <c r="CU73" s="601" t="str">
        <f t="shared" ref="CU73:CU107" si="348">IF(AND(CP73="",CR73=""),"",SUM(CP73,CR73))</f>
        <v/>
      </c>
      <c r="CV73" s="601" t="str">
        <f t="shared" ref="CV73:CV107" si="349">IF(AND(CN73="",CS73=""),"",SUM(CN73,CS73))</f>
        <v/>
      </c>
      <c r="CW73" s="597" t="str">
        <f t="shared" ref="CW73:CW107" si="350">IF(AND(CU73="",CV73=""),"",SUM(CU73:CV73))</f>
        <v/>
      </c>
      <c r="CX73" s="599">
        <f t="shared" ref="CX73:CX107" si="351">COUNTIF(CI73:CK73,"NA")*10</f>
        <v>0</v>
      </c>
      <c r="CY73" s="600">
        <f t="shared" ref="CY73:CY107" si="352">IF(AND(CN73="",CS73=""),(COUNTIF(CI73:CK73,"ML")*10+(COUNTIF(CO73,"ML"))*CO$6+(COUNTIF(CT73,"ML"))*CT$6),(COUNTIF(CI73:CK73,"ML")*10+(COUNTIF(CM73,"ML"))*CM$6+(COUNTIF(CN73,"ML"))*CN$6+(COUNTIF(CR73,"ML"))*CR$6))</f>
        <v>0</v>
      </c>
      <c r="CZ73" s="600" t="str">
        <f t="shared" ref="CZ73:CZ107" si="353">IF(OR($D73="NSO",$D73=0,CU73=""),"",IF(AND(CN73="",CS73=""),CR$7,CR$6))</f>
        <v/>
      </c>
      <c r="DA73" s="600" t="str">
        <f t="shared" ref="DA73:DA107" si="354">IF(OR($D73="NSO",$D73=0,CV73=""),"",IF(AND(CN73="",CS73=""),"",CV$6-(COUNTIF(CN73,"ML")*CN$6)-(COUNTIF(CS73,"ML")*CS$6)))</f>
        <v/>
      </c>
      <c r="DB73" s="600" t="str">
        <f t="shared" ref="DB73:DB107" si="355">IF(OR($D73="NSO",$D73=0,$D73=""),"",IF(AND(CN73="",CS73=""),CU$7-CX73-CY73,CU$6-CX73-CY73))</f>
        <v/>
      </c>
      <c r="DC73" s="599" t="str">
        <f t="shared" ref="DC73:DC107" si="356">IF(AND(OR(CI73="ab",CI73="ml"),OR(CJ73="ab",CJ73="ml"),OR(CK73="ab",CK73="ml")),"AB",IF(AND(OR(CI73="ab",CI73="ml"),OR(CJ73="ab",CJ73="ml"),OR(CO73="ab",CO73="ml")),"AB",IF(AND(OR(CI73="ab",CI73="ml"),OR(CO73="ab",CO73="ml"),OR(CK73="ab",CK73="ml")),"AB",IF(AND(OR(CO73="ab",CO73="ml"),OR(CJ73="ab",CJ73="ml"),OR(CK73="ab",CK73="ml")),"AB",""))))</f>
        <v/>
      </c>
      <c r="DD73" s="600" t="str">
        <f t="shared" ref="DD73:DD107" si="357">IF(OR($D73="NSO",$D73=0,CT73=""),"",IF(OR(CS73="AB",CT73="AB",DC73="AB"),"AB",IF(CT73="ML","RE",IF(CT73="MLP","REP",IF(CS73&lt;36%*CS$6,"FP",IF(AND(CU73&gt;=36%*DB73,CR73&gt;=20%*CZ73,CV73&gt;=SUM(DA73)*36%),"P",IF(AND(CU73&gt;=34%*DB73,CY73=0,CR73&gt;=20%*CZ73,CV73&gt;=SUM(DA73)*36%),"G2",IF(AND(CU73&gt;=31%*DB73,CY73=0,CR73&gt;=20%*CZ73,CV73&gt;=SUM(DA73)*36%),"G1",IF(AND(CU73&gt;=25%*DB73,CV73&gt;=SUM(DA73)*36%),"S","F")))))))))</f>
        <v/>
      </c>
      <c r="DE73" s="599" t="str">
        <f t="shared" ref="DE73:DE107" si="358">IF(OR(DD73="REP",DD73="RE",DD73=0,DD73="",DD73="F",DD73="AB"),DD73,IF(AND(CW73&gt;=75%*(200-CX73-CY73),DD73="P"),"D",IF(AND(CW73&gt;=60%*(200-CX73-CY73),DD73="P"),"I",IF(AND(CW73&gt;=48%*(200-CX73-CY73),DD73="P"),"II",IF(AND(CW73&gt;=36%*(200-CX73-CY73),DD73="P"),"III",DD73)))))</f>
        <v/>
      </c>
      <c r="DF73" s="600">
        <f t="shared" ref="DF73:DF107" si="359">SUM(R73,S73,AF73,AG73,BB73,BC73,BZ73,CA73,CX73,CY73)</f>
        <v>0</v>
      </c>
      <c r="DG73" s="596" t="str">
        <f>IF(details!AR73="","",details!AR73)</f>
        <v/>
      </c>
      <c r="DH73" s="596" t="str">
        <f>IF(details!AS73="","",details!AS73)</f>
        <v/>
      </c>
      <c r="DI73" s="596" t="str">
        <f>IF(details!AT73="","",details!AT73)</f>
        <v/>
      </c>
      <c r="DJ73" s="601" t="str">
        <f t="shared" ref="DJ73:DJ107" si="360">IF(AND(DG73="",DH73="",DI73=""),"",SUM(DG73:DI73))</f>
        <v/>
      </c>
      <c r="DK73" s="596" t="str">
        <f>IF(details!AU73="","",details!AU73)</f>
        <v/>
      </c>
      <c r="DL73" s="601" t="str">
        <f t="shared" ref="DL73:DL107" si="361">IF(AND(DJ73="",DK73=""),"",SUM(DJ73:DK73))</f>
        <v/>
      </c>
      <c r="DM73" s="596" t="str">
        <f>IF(details!AV73="","",details!AV73)</f>
        <v/>
      </c>
      <c r="DN73" s="603" t="str">
        <f t="shared" ref="DN73:DN107" si="362">IF(AND(DL73="",DM73=""),"",SUM(DL73:DM73))</f>
        <v/>
      </c>
      <c r="DO73" s="599">
        <f t="shared" ref="DO73:DO107" si="363">COUNTIF(DG73:DI73,"NA")*10</f>
        <v>0</v>
      </c>
      <c r="DP73" s="599">
        <f t="shared" ref="DP73:DP107" si="364">(COUNTIF(DG73:DI73,"ML")*10)+(COUNTIF(DK73,"ML")*70)+(COUNTIF(DM73,"ML")*100)</f>
        <v>0</v>
      </c>
      <c r="DQ73" s="600" t="str">
        <f t="shared" ref="DQ73:DQ107" si="365">IF(OR($D73="NSO",$D73=0),"",IF(AND(DG73="",DH73="",DI73="",DK73="",DM73=""),"",IF(AND(DH73="",DI73="",DK73="",DM73=""),10-DO73-DP73,IF(AND(DI73="",DK73="",DM73=""),20-DO73-DP73,IF(AND(DI73="",DM73=""),90-DO73-DP73,IF(DM73="",100-DO73-DP73,200-DO73-DP73))))))</f>
        <v/>
      </c>
      <c r="DR73" s="599" t="str">
        <f t="shared" ref="DR73:DR107" si="366">IF(AND(OR(DG73="ab",DG73="ml"),OR(DH73="ab",DH73="ml"),OR(DI73="ab",DI73="ml")),"AB",IF(AND(OR(DG73="ab",DG73="ml"),OR(DH73="ab",DH73="ml"),OR(DK73="ab",DK73="ml")),"AB",IF(AND(OR(DG73="ab",DG73="ml"),OR(DK73="ab",DK73="ml"),OR(DI73="ab",DI73="ml")),"AB",IF(AND(OR(DK73="ab",DK73="ml"),OR(DH73="ab",DH73="ml"),OR(DI73="ab",DI73="ml")),"AB",""))))</f>
        <v/>
      </c>
      <c r="DS73" s="599" t="str">
        <f t="shared" si="266"/>
        <v/>
      </c>
      <c r="DT73" s="596" t="str">
        <f>IF(details!AW73="","",details!AW73)</f>
        <v/>
      </c>
      <c r="DU73" s="596" t="str">
        <f>IF(details!AX73="","",details!AX73)</f>
        <v/>
      </c>
      <c r="DV73" s="596" t="str">
        <f>IF(details!AY73="","",details!AY73)</f>
        <v/>
      </c>
      <c r="DW73" s="603" t="str">
        <f t="shared" ref="DW73:DW107" si="367">IF(AND(DT73="",DU73="",DV73=""),"",SUM(DT73:DV73))</f>
        <v/>
      </c>
      <c r="DX73" s="599">
        <f t="shared" ref="DX73:DX107" si="368">COUNTIF(DT73,"NA")*30</f>
        <v>0</v>
      </c>
      <c r="DY73" s="599">
        <f t="shared" ref="DY73:DY107" si="369">(COUNTIF(DT73,"ML")*30)+(COUNTIF(DU73,"ML")*30)+(COUNTIF(DV73,"ML")*40)</f>
        <v>0</v>
      </c>
      <c r="DZ73" s="600" t="str">
        <f t="shared" ref="DZ73:DZ107" si="370">IF(OR($D73="NSO",$D73=0),"",IF(AND(DT73="",DU73="",DV73=""),"",IF(AND(DU73="",DV73=""),30-DX73-DY73,IF(DV73="",60-DX73-DY73,100-DX73-DY73))))</f>
        <v/>
      </c>
      <c r="EA73" s="599" t="str">
        <f t="shared" ref="EA73:EA107" si="371">IF(OR(DV73="ab",DV73="ml"),DV73,"")</f>
        <v/>
      </c>
      <c r="EB73" s="599" t="str">
        <f t="shared" si="267"/>
        <v/>
      </c>
      <c r="EC73" s="599" t="str">
        <f t="shared" ref="EC73:EC107" si="372">W73</f>
        <v/>
      </c>
      <c r="ED73" s="599" t="str">
        <f t="shared" ref="ED73:ED107" si="373">AK73</f>
        <v/>
      </c>
      <c r="EE73" s="599" t="str">
        <f t="shared" ref="EE73:EE107" si="374">BI73</f>
        <v/>
      </c>
      <c r="EF73" s="599" t="str">
        <f t="shared" ref="EF73:EF107" si="375">CG73</f>
        <v/>
      </c>
      <c r="EG73" s="599" t="str">
        <f t="shared" ref="EG73:EG107" si="376">DE73</f>
        <v/>
      </c>
      <c r="EH73" s="599">
        <f t="shared" ref="EH73:EH107" si="377">COUNTIF(EC73:EG73,"F")+COUNTIF(EC73:EG73,"AB")+COUNTIF(EE73:EG73,"FP")</f>
        <v>0</v>
      </c>
      <c r="EI73" s="599">
        <f t="shared" ref="EI73:EI107" si="378">COUNTIF(EC73:EG73,"S")</f>
        <v>0</v>
      </c>
      <c r="EJ73" s="599">
        <f t="shared" ref="EJ73:EJ107" si="379">COUNTIF(EC73:EG73,"G1")</f>
        <v>0</v>
      </c>
      <c r="EK73" s="599">
        <f t="shared" ref="EK73:EK107" si="380">COUNTIF(EC73:EG73,"G2")</f>
        <v>0</v>
      </c>
      <c r="EL73" s="599">
        <f t="shared" ref="EL73:EL107" si="381">COUNTIF(EC73:EG73,"RE")+COUNTIF(EC73:EG73,"REP")</f>
        <v>0</v>
      </c>
      <c r="EM73" s="599" t="str">
        <f t="shared" ref="EM73:EM107" si="382">IF(OR(DS73="AB",EB73="AB",DS73="FB",EB73="F"),"F",IF(OR(DS73="RE",EB73="RE"),"RE",""))</f>
        <v/>
      </c>
      <c r="EN73" s="599" t="str">
        <f t="shared" si="268"/>
        <v/>
      </c>
      <c r="EO73" s="606" t="str">
        <f>IF(details!BN73="","",details!BN73)</f>
        <v/>
      </c>
      <c r="EP73" s="607" t="str">
        <f>IF(details!BO73="","",details!BO73)</f>
        <v/>
      </c>
      <c r="EQ73" s="606" t="str">
        <f>IF(details!BV73="","",details!BV73)</f>
        <v/>
      </c>
      <c r="ER73" s="607" t="str">
        <f>IF(details!BW73="","",details!BW73)</f>
        <v/>
      </c>
      <c r="ES73" s="606" t="str">
        <f>IF(details!CD73="","",details!CD73)</f>
        <v/>
      </c>
      <c r="ET73" s="607" t="str">
        <f>IF(details!CE73="","",details!CE73)</f>
        <v/>
      </c>
      <c r="EU73" s="606" t="str">
        <f>IF(details!CL73="","",details!CL73)</f>
        <v/>
      </c>
      <c r="EV73" s="607" t="str">
        <f>IF(details!CM73="","",details!CM73)</f>
        <v/>
      </c>
      <c r="EW73" s="606" t="str">
        <f>IF(details!CV73="","",details!CV73)</f>
        <v/>
      </c>
      <c r="EX73" s="607" t="str">
        <f>IF(details!CW73="","",details!CW73)</f>
        <v/>
      </c>
      <c r="EY73" s="611" t="str">
        <f t="shared" ref="EY73:EY107" si="383">IF(OR(EW73=0,EX73=0,EW73="",EX73=""),"",EX73/EW73*100)</f>
        <v/>
      </c>
      <c r="EZ73" s="596" t="str">
        <f t="shared" ref="EZ73:EZ107" si="384">IF(AND(EN73="vuqRrh.kZ",(OR(EC73="G1",EC73="G2",EC73="S",EC73="RE"))),"F",IF(AND(EN73="iqu% ijh{kk",(OR(EC73="G1",EC73="G2",EC73="S"))),"S",IF(AND(EN73="iwjd",(OR(EC73="G1",EC73="G2"))),"S",IF(AND(EN73="lk- mRrh.kZ",(OR(EC73="G1",EC73="G2"))),"G",EC73))))</f>
        <v/>
      </c>
      <c r="FA73" s="596" t="str">
        <f t="shared" ref="FA73:FA107" si="385">IF(EZ73="G",",+","")</f>
        <v/>
      </c>
      <c r="FB73" s="612" t="str">
        <f t="shared" si="269"/>
        <v/>
      </c>
      <c r="FC73" s="596" t="str">
        <f t="shared" ref="FC73:FC107" si="386">IF(AND(EN73="vuqRrh.kZ",(OR(ED73="G1",ED73="G2",ED73="S",ED73="RE"))),"F",IF(AND(EN73="iqu% ijh{kk",(OR(ED73="G1",ED73="G2",ED73="S"))),"S",IF(AND(EN73="iwjd",(OR(ED73="G1",ED73="G2"))),"S",IF(AND(EN73="lk- mRrh.kZ",(OR(ED73="G1",ED73="G2"))),"G",ED73))))</f>
        <v/>
      </c>
      <c r="FD73" s="613" t="str">
        <f t="shared" ref="FD73:FD107" si="387">IF(FC73="G",",+","")</f>
        <v/>
      </c>
      <c r="FE73" s="612" t="str">
        <f t="shared" si="270"/>
        <v/>
      </c>
      <c r="FF73" s="614" t="str">
        <f t="shared" ref="FF73:FF107" si="388">IF(AND(EN73="vuqRrh.kZ",(OR(EE73="G1",EE73="G2",EE73="S",EE73="RE"))),"F",IF(AND(EN73="iqu% ijh{kk",(OR(EE73="G1",EE73="G2",EE73="S"))),"S",IF(AND(EN73="iwjd",(OR(EE73="G1",EE73="G2"))),"S",IF(AND(EN73="lk- mRrh.kZ",(OR(EE73="G1",EE73="G2"))),"G",EE73))))</f>
        <v/>
      </c>
      <c r="FG73" s="596" t="str">
        <f t="shared" si="271"/>
        <v/>
      </c>
      <c r="FH73" s="596" t="str">
        <f t="shared" si="272"/>
        <v/>
      </c>
      <c r="FI73" s="596" t="str">
        <f t="shared" si="273"/>
        <v/>
      </c>
      <c r="FJ73" s="596" t="str">
        <f t="shared" si="274"/>
        <v/>
      </c>
      <c r="FK73" s="596" t="str">
        <f t="shared" ref="FK73:FK107" si="389">IF(FF73="G",",+","")</f>
        <v/>
      </c>
      <c r="FL73" s="615" t="str">
        <f t="shared" si="275"/>
        <v/>
      </c>
      <c r="FM73" s="614" t="str">
        <f t="shared" ref="FM73:FM107" si="390">IF(AND(EN73="vuqRrh.kZ",(OR(EF73="G1",EF73="G2",EF73="S",EF73="RE",))),"F",IF(AND(EN73="iqu% ijh{kk",(OR(EF73="G1",EF73="G2",EF73="S"))),"S",IF(AND(EN73="iwjd",(OR(EF73="G1",EF73="G2"))),"S",IF(AND(EN73="lk- mRrh.kZ",(OR(EF73="G1",EF73="G2"))),"G",EF73))))</f>
        <v/>
      </c>
      <c r="FN73" s="596" t="str">
        <f t="shared" si="276"/>
        <v/>
      </c>
      <c r="FO73" s="596" t="str">
        <f t="shared" si="277"/>
        <v/>
      </c>
      <c r="FP73" s="596" t="str">
        <f t="shared" si="278"/>
        <v/>
      </c>
      <c r="FQ73" s="596" t="str">
        <f t="shared" si="279"/>
        <v/>
      </c>
      <c r="FR73" s="596" t="str">
        <f t="shared" ref="FR73:FR107" si="391">IF(FM73="G",",+","")</f>
        <v/>
      </c>
      <c r="FS73" s="615" t="str">
        <f t="shared" si="280"/>
        <v/>
      </c>
      <c r="FT73" s="614" t="str">
        <f t="shared" ref="FT73:FT107" si="392">IF(AND(EN73="vuqRrh.kZ",(OR(EG73="G1",EG73="G2",EG73="S",EG73="RE"))),"F",IF(AND(EN73="iqu% ijh{kk",(OR(EG73="G1",EG73="G2",EG73="S"))),"S",IF(AND(EN73="iwjd",(OR(EG73="G1",EG73="G2"))),"S",IF(AND(EN73="lk- mRrh.kZ",(OR(EG73="G1",EG73="G2"))),"G",EG73))))</f>
        <v/>
      </c>
      <c r="FU73" s="596" t="str">
        <f t="shared" si="281"/>
        <v/>
      </c>
      <c r="FV73" s="596" t="str">
        <f t="shared" si="282"/>
        <v/>
      </c>
      <c r="FW73" s="596" t="str">
        <f t="shared" si="283"/>
        <v/>
      </c>
      <c r="FX73" s="596" t="str">
        <f t="shared" si="284"/>
        <v/>
      </c>
      <c r="FY73" s="596" t="str">
        <f t="shared" ref="FY73:FY107" si="393">IF(FT73="G",",+","")</f>
        <v/>
      </c>
      <c r="FZ73" s="615" t="str">
        <f t="shared" si="285"/>
        <v/>
      </c>
      <c r="GA73" s="596" t="str">
        <f t="shared" ref="GA73:GA107" si="394">IF(AND(EN73="vuqRrh.kZ",DS73="RE"),"F",DS73)</f>
        <v/>
      </c>
      <c r="GB73" s="596" t="str">
        <f t="shared" ref="GB73:GB107" si="395">IF(AND(EN73="vuqRrh.kZ",EB73="RE"),"F",EB73)</f>
        <v/>
      </c>
      <c r="GC73" s="177" t="str">
        <f t="shared" ref="GC73:GC107" si="396">CONCATENATE(IF(EZ73="F",$EZ$5,"")," ",IF(FC73="F",$FC$5,"")," ",IF(FG73="F",$FG$5,IF(FH73="F",$FH$5,IF(FI73="F",$FI$5,IF(FJ73="F",$FJ$5,""))))," ",IF(FN73="F",$FN$5,IF(FO73="F",$FO$5,IF(FP73="F",$FP$5,IF(FQ73="F",$FQ$5,""))))," ",IF(FU73="F",$FU$5,IF(FV73="F",$FV$5,IF(FW73="F",$FW$5,IF(FX73="F",$FX$5,"")))))</f>
        <v xml:space="preserve">    </v>
      </c>
      <c r="GD73" s="177" t="str">
        <f t="shared" ref="GD73:GD107" si="397">CONCATENATE(IF(EZ73="S",$EZ$5,"")," ",IF(FC73="S",$FC$5,"")," ",IF(FG73="S",$FG$5,IF(FH73="S",$FH$5,IF(FI73="S",$FI$5,IF(FJ73="S",$FJ$5,""))))," ",IF(FN73="S",$FN$5,IF(FO73="S",$FO$5,IF(FP73="S",$FP$5,IF(FQ73="S",$FQ$5,""))))," ",IF(FU73="S",$FU$5,IF(FV73="S",$FV$5,IF(FW73="S",$FW$5,IF(FX73="S",$FX$5,"")))))</f>
        <v xml:space="preserve">    </v>
      </c>
      <c r="GE73" s="177" t="str">
        <f t="shared" ref="GE73:GE107" si="398">CONCATENATE(IF(EZ73="G",$EZ$5,"")," ",IF(FC73="G",$FC$5,"")," ",IF(FG73="G",$FG$5,IF(FH73="G",$FH$5,IF(FI73="G",$FI$5,IF(FJ73="G",$FJ$5,""))))," ",IF(FN73="G",$FN$5,IF(FO73="G",$FO$5,IF(FP73="G",$FP$5,IF(FQ73="G",$FQ$5,""))))," ",IF(FU73="G",$FU$5,IF(FV73="G",$FV$5,IF(FW73="G",$FW$5,IF(FX73="G",$FX$5,"")))))</f>
        <v xml:space="preserve">    </v>
      </c>
      <c r="GF73" s="177" t="str">
        <f t="shared" ref="GF73:GF107" si="399">CONCATENATE(IF(EZ73="RE",$EZ$5,"")," ",IF(FC73="RE",$FC$5,"")," ",IF(OR(FG73="RE",FG73="REP"),$FG$5,IF(OR(FH73="RE",FH73="REP"),$FH$5,IF(OR(FI73="RE",FI73="REP"),$FI$5,IF(OR(FJ73="RE",FJ73="REP"),$FJ$5,""))))," ",IF(OR(FN73="RE",FN73="REP"),$FN$5,IF(OR(FO73="RE",FO73="REP"),$FO$5,IF(OR(FP73="RE",FP73="REP"),$FP$5,IF(OR(FQ73="RE",FQ73="REP"),$FQ$5,""))))," ",IF(OR(FU73="RE",FU73="REP"),$FU$5,IF(OR(FV73="RE",FV73="REP"),$FV$5,IF(OR(FW73="RE",FW73="REP"),$FW$5,IF(OR(FX73="RE",FX73="REP"),$FX$5,""))))," ",IF(GA73="RE",$GA$5," ")," ",IF(GB73="RE",$GB$5," "),"",)</f>
        <v xml:space="preserve">        </v>
      </c>
      <c r="GG73" s="177" t="str">
        <f t="shared" si="286"/>
        <v xml:space="preserve">    </v>
      </c>
      <c r="GH73" s="177" t="str">
        <f t="shared" si="287"/>
        <v/>
      </c>
      <c r="GI73" s="39" t="str">
        <f t="shared" si="288"/>
        <v/>
      </c>
      <c r="GJ73" s="41" t="str">
        <f t="shared" si="289"/>
        <v/>
      </c>
      <c r="GK73" s="188" t="str">
        <f t="shared" si="290"/>
        <v/>
      </c>
      <c r="GL73" s="165" t="str">
        <f t="shared" si="291"/>
        <v/>
      </c>
      <c r="GM73" s="434" t="str">
        <f t="shared" ref="GM73:GM107" si="400">IF(GL73="","",SUMPRODUCT((GL73&lt;GL$8:GL$107)/COUNTIF(GL$8:GL$107,GL$8:GL$107)))</f>
        <v/>
      </c>
      <c r="GN73" s="177" t="str">
        <f>IF(OR(GH73="iwjd",GH73="iqu% ijh{kk"),'result subject-wise'!AR73,GH73)</f>
        <v/>
      </c>
      <c r="GO73" s="346" t="str">
        <f t="shared" si="292"/>
        <v/>
      </c>
      <c r="GP73" s="172" t="str">
        <f t="shared" si="293"/>
        <v/>
      </c>
      <c r="GQ73" s="620" t="str">
        <f t="shared" ref="GQ73:GQ107" si="401">IF(GP73="","",IF(AND(GP73&gt;=60,(GN73="mRrh.kZ")),"I",IF(AND(GP73&gt;=60,(GN73="lk- mRrh.kZ")),"I",IF(AND(GP73&gt;=48,(GN73="mRrh.kZ")),"II",IF(AND(GP73&gt;=48,(GN73="lk- mRrh.kZ")),"II",IF(AND(GP73&gt;=36,(GN73="mRrh.kZ")),"III",IF(AND(GP73&gt;=36,(GN73="lk- mRrh.kZ")),"III",GH73)))))))</f>
        <v/>
      </c>
      <c r="GR73" s="189"/>
      <c r="GS73" s="344"/>
      <c r="GT73" s="351" t="str">
        <f>'full report'!V1772</f>
        <v/>
      </c>
      <c r="GU73" s="164"/>
    </row>
    <row r="74" spans="1:203" s="5" customFormat="1" ht="13" customHeight="1">
      <c r="A74" s="595">
        <f>IF(details!A74="","",details!A74)</f>
        <v>67</v>
      </c>
      <c r="B74" s="596" t="str">
        <f>IF(details!B74="","",details!B74)</f>
        <v/>
      </c>
      <c r="C74" s="596" t="str">
        <f>IF(details!C74="","",details!C74)</f>
        <v/>
      </c>
      <c r="D74" s="597" t="str">
        <f>IF(details!D74="","",details!D74)</f>
        <v/>
      </c>
      <c r="E74" s="596" t="str">
        <f>IF(details!E74="","",details!E74)</f>
        <v/>
      </c>
      <c r="F74" s="598" t="str">
        <f>IF(details!F74="","",details!F74)</f>
        <v/>
      </c>
      <c r="G74" s="302" t="str">
        <f>IF(details!G74="","",details!G74)</f>
        <v/>
      </c>
      <c r="H74" s="302" t="str">
        <f>IF(details!H74="","",details!H74)</f>
        <v/>
      </c>
      <c r="I74" s="302" t="str">
        <f>IF(details!I74="","",details!I74)</f>
        <v/>
      </c>
      <c r="J74" s="596" t="str">
        <f>IF(details!J74="","",details!J74)</f>
        <v/>
      </c>
      <c r="K74" s="596" t="str">
        <f>IF(details!K74="","",details!K74)</f>
        <v/>
      </c>
      <c r="L74" s="596" t="str">
        <f>IF(details!L74="","",details!L74)</f>
        <v/>
      </c>
      <c r="M74" s="601" t="str">
        <f t="shared" si="294"/>
        <v/>
      </c>
      <c r="N74" s="596" t="str">
        <f>IF(details!M74="","",details!M74)</f>
        <v/>
      </c>
      <c r="O74" s="601" t="str">
        <f t="shared" si="295"/>
        <v/>
      </c>
      <c r="P74" s="596" t="str">
        <f>IF(details!N74="","",details!N74)</f>
        <v/>
      </c>
      <c r="Q74" s="603" t="str">
        <f t="shared" si="296"/>
        <v/>
      </c>
      <c r="R74" s="599">
        <f t="shared" si="297"/>
        <v>0</v>
      </c>
      <c r="S74" s="599">
        <f t="shared" si="298"/>
        <v>0</v>
      </c>
      <c r="T74" s="600" t="str">
        <f t="shared" si="299"/>
        <v/>
      </c>
      <c r="U74" s="599" t="str">
        <f t="shared" si="300"/>
        <v/>
      </c>
      <c r="V74" s="599" t="str">
        <f t="shared" si="301"/>
        <v/>
      </c>
      <c r="W74" s="599" t="str">
        <f t="shared" si="302"/>
        <v/>
      </c>
      <c r="X74" s="596" t="str">
        <f>IF(details!O74="","",details!O74)</f>
        <v/>
      </c>
      <c r="Y74" s="596" t="str">
        <f>IF(details!P74="","",details!P74)</f>
        <v/>
      </c>
      <c r="Z74" s="596" t="str">
        <f>IF(details!Q74="","",details!Q74)</f>
        <v/>
      </c>
      <c r="AA74" s="601" t="str">
        <f t="shared" si="303"/>
        <v/>
      </c>
      <c r="AB74" s="596" t="str">
        <f>IF(details!R74="","",details!R74)</f>
        <v/>
      </c>
      <c r="AC74" s="601" t="str">
        <f t="shared" si="304"/>
        <v/>
      </c>
      <c r="AD74" s="596" t="str">
        <f>IF(details!S74="","",details!S74)</f>
        <v/>
      </c>
      <c r="AE74" s="603" t="str">
        <f t="shared" si="305"/>
        <v/>
      </c>
      <c r="AF74" s="599">
        <f t="shared" si="306"/>
        <v>0</v>
      </c>
      <c r="AG74" s="599">
        <f t="shared" si="307"/>
        <v>0</v>
      </c>
      <c r="AH74" s="600" t="str">
        <f t="shared" si="308"/>
        <v/>
      </c>
      <c r="AI74" s="599" t="str">
        <f t="shared" si="309"/>
        <v/>
      </c>
      <c r="AJ74" s="599" t="str">
        <f t="shared" si="310"/>
        <v/>
      </c>
      <c r="AK74" s="599" t="str">
        <f t="shared" si="265"/>
        <v/>
      </c>
      <c r="AL74" s="596" t="str">
        <f>IF(details!T74="","",details!T74)</f>
        <v/>
      </c>
      <c r="AM74" s="596" t="str">
        <f>IF(details!U74="","",details!U74)</f>
        <v/>
      </c>
      <c r="AN74" s="596" t="str">
        <f>IF(details!V74="","",details!V74)</f>
        <v/>
      </c>
      <c r="AO74" s="596" t="str">
        <f>IF(details!W74="","",details!W74)</f>
        <v/>
      </c>
      <c r="AP74" s="601" t="str">
        <f t="shared" si="311"/>
        <v/>
      </c>
      <c r="AQ74" s="596" t="str">
        <f>IF(details!X74="","",details!X74)</f>
        <v/>
      </c>
      <c r="AR74" s="596" t="str">
        <f>IF(details!Y74="","",details!Y74)</f>
        <v/>
      </c>
      <c r="AS74" s="601" t="str">
        <f t="shared" si="312"/>
        <v/>
      </c>
      <c r="AT74" s="601" t="str">
        <f t="shared" si="313"/>
        <v/>
      </c>
      <c r="AU74" s="601" t="str">
        <f t="shared" si="314"/>
        <v/>
      </c>
      <c r="AV74" s="596" t="str">
        <f>IF(details!Z74="","",details!Z74)</f>
        <v/>
      </c>
      <c r="AW74" s="596" t="str">
        <f>IF(details!AA74="","",details!AA74)</f>
        <v/>
      </c>
      <c r="AX74" s="601" t="str">
        <f t="shared" si="315"/>
        <v/>
      </c>
      <c r="AY74" s="601" t="str">
        <f t="shared" si="316"/>
        <v/>
      </c>
      <c r="AZ74" s="601" t="str">
        <f t="shared" si="317"/>
        <v/>
      </c>
      <c r="BA74" s="597" t="str">
        <f t="shared" si="318"/>
        <v/>
      </c>
      <c r="BB74" s="599">
        <f t="shared" si="319"/>
        <v>0</v>
      </c>
      <c r="BC74" s="600">
        <f t="shared" si="320"/>
        <v>0</v>
      </c>
      <c r="BD74" s="600" t="str">
        <f t="shared" si="321"/>
        <v/>
      </c>
      <c r="BE74" s="600" t="str">
        <f t="shared" si="322"/>
        <v/>
      </c>
      <c r="BF74" s="600" t="str">
        <f t="shared" si="323"/>
        <v/>
      </c>
      <c r="BG74" s="599" t="str">
        <f t="shared" si="324"/>
        <v/>
      </c>
      <c r="BH74" s="600" t="str">
        <f t="shared" si="325"/>
        <v/>
      </c>
      <c r="BI74" s="599" t="str">
        <f t="shared" si="326"/>
        <v/>
      </c>
      <c r="BJ74" s="596" t="str">
        <f>IF(details!AB74="","",details!AB74)</f>
        <v/>
      </c>
      <c r="BK74" s="596" t="str">
        <f>IF(details!AC74="","",details!AC74)</f>
        <v/>
      </c>
      <c r="BL74" s="596" t="str">
        <f>IF(details!AD74="","",details!AD74)</f>
        <v/>
      </c>
      <c r="BM74" s="596" t="str">
        <f>IF(details!AE74="","",details!AE74)</f>
        <v/>
      </c>
      <c r="BN74" s="601" t="str">
        <f t="shared" si="327"/>
        <v/>
      </c>
      <c r="BO74" s="596" t="str">
        <f>IF(details!AF74="","",details!AF74)</f>
        <v/>
      </c>
      <c r="BP74" s="596" t="str">
        <f>IF(details!AG74="","",details!AG74)</f>
        <v/>
      </c>
      <c r="BQ74" s="601" t="str">
        <f t="shared" si="328"/>
        <v/>
      </c>
      <c r="BR74" s="601" t="str">
        <f t="shared" si="329"/>
        <v/>
      </c>
      <c r="BS74" s="601" t="str">
        <f t="shared" si="330"/>
        <v/>
      </c>
      <c r="BT74" s="596" t="str">
        <f>IF(details!AH74="","",details!AH74)</f>
        <v/>
      </c>
      <c r="BU74" s="596" t="str">
        <f>IF(details!AI74="","",details!AI74)</f>
        <v/>
      </c>
      <c r="BV74" s="601" t="str">
        <f t="shared" si="331"/>
        <v/>
      </c>
      <c r="BW74" s="601" t="str">
        <f t="shared" si="332"/>
        <v/>
      </c>
      <c r="BX74" s="601" t="str">
        <f t="shared" si="333"/>
        <v/>
      </c>
      <c r="BY74" s="597" t="str">
        <f t="shared" si="334"/>
        <v/>
      </c>
      <c r="BZ74" s="599">
        <f t="shared" si="335"/>
        <v>0</v>
      </c>
      <c r="CA74" s="600">
        <f t="shared" si="336"/>
        <v>0</v>
      </c>
      <c r="CB74" s="600" t="str">
        <f t="shared" si="337"/>
        <v/>
      </c>
      <c r="CC74" s="600" t="str">
        <f t="shared" si="338"/>
        <v/>
      </c>
      <c r="CD74" s="600" t="str">
        <f t="shared" si="339"/>
        <v/>
      </c>
      <c r="CE74" s="599" t="str">
        <f t="shared" si="340"/>
        <v/>
      </c>
      <c r="CF74" s="600" t="str">
        <f t="shared" si="341"/>
        <v/>
      </c>
      <c r="CG74" s="599" t="str">
        <f t="shared" si="342"/>
        <v/>
      </c>
      <c r="CH74" s="596" t="str">
        <f>IF(details!AJ74="","",details!AJ74)</f>
        <v/>
      </c>
      <c r="CI74" s="596" t="str">
        <f>IF(details!AK74="","",details!AK74)</f>
        <v/>
      </c>
      <c r="CJ74" s="596" t="str">
        <f>IF(details!AL74="","",details!AL74)</f>
        <v/>
      </c>
      <c r="CK74" s="596" t="str">
        <f>IF(details!AM74="","",details!AM74)</f>
        <v/>
      </c>
      <c r="CL74" s="601" t="str">
        <f t="shared" si="343"/>
        <v/>
      </c>
      <c r="CM74" s="596" t="str">
        <f>IF(details!AN74="","",details!AN74)</f>
        <v/>
      </c>
      <c r="CN74" s="596" t="str">
        <f>IF(details!AO74="","",details!AO74)</f>
        <v/>
      </c>
      <c r="CO74" s="601" t="str">
        <f t="shared" si="344"/>
        <v/>
      </c>
      <c r="CP74" s="601" t="str">
        <f t="shared" si="345"/>
        <v/>
      </c>
      <c r="CQ74" s="601" t="str">
        <f t="shared" si="346"/>
        <v/>
      </c>
      <c r="CR74" s="596" t="str">
        <f>IF(details!AP74="","",details!AP74)</f>
        <v/>
      </c>
      <c r="CS74" s="596" t="str">
        <f>IF(details!AQ74="","",details!AQ74)</f>
        <v/>
      </c>
      <c r="CT74" s="601" t="str">
        <f t="shared" si="347"/>
        <v/>
      </c>
      <c r="CU74" s="601" t="str">
        <f t="shared" si="348"/>
        <v/>
      </c>
      <c r="CV74" s="601" t="str">
        <f t="shared" si="349"/>
        <v/>
      </c>
      <c r="CW74" s="597" t="str">
        <f t="shared" si="350"/>
        <v/>
      </c>
      <c r="CX74" s="599">
        <f t="shared" si="351"/>
        <v>0</v>
      </c>
      <c r="CY74" s="600">
        <f t="shared" si="352"/>
        <v>0</v>
      </c>
      <c r="CZ74" s="600" t="str">
        <f t="shared" si="353"/>
        <v/>
      </c>
      <c r="DA74" s="600" t="str">
        <f t="shared" si="354"/>
        <v/>
      </c>
      <c r="DB74" s="600" t="str">
        <f t="shared" si="355"/>
        <v/>
      </c>
      <c r="DC74" s="599" t="str">
        <f t="shared" si="356"/>
        <v/>
      </c>
      <c r="DD74" s="600" t="str">
        <f t="shared" si="357"/>
        <v/>
      </c>
      <c r="DE74" s="599" t="str">
        <f t="shared" si="358"/>
        <v/>
      </c>
      <c r="DF74" s="600">
        <f t="shared" si="359"/>
        <v>0</v>
      </c>
      <c r="DG74" s="596" t="str">
        <f>IF(details!AR74="","",details!AR74)</f>
        <v/>
      </c>
      <c r="DH74" s="596" t="str">
        <f>IF(details!AS74="","",details!AS74)</f>
        <v/>
      </c>
      <c r="DI74" s="596" t="str">
        <f>IF(details!AT74="","",details!AT74)</f>
        <v/>
      </c>
      <c r="DJ74" s="601" t="str">
        <f t="shared" si="360"/>
        <v/>
      </c>
      <c r="DK74" s="596" t="str">
        <f>IF(details!AU74="","",details!AU74)</f>
        <v/>
      </c>
      <c r="DL74" s="601" t="str">
        <f t="shared" si="361"/>
        <v/>
      </c>
      <c r="DM74" s="596" t="str">
        <f>IF(details!AV74="","",details!AV74)</f>
        <v/>
      </c>
      <c r="DN74" s="603" t="str">
        <f t="shared" si="362"/>
        <v/>
      </c>
      <c r="DO74" s="599">
        <f t="shared" si="363"/>
        <v>0</v>
      </c>
      <c r="DP74" s="599">
        <f t="shared" si="364"/>
        <v>0</v>
      </c>
      <c r="DQ74" s="600" t="str">
        <f t="shared" si="365"/>
        <v/>
      </c>
      <c r="DR74" s="599" t="str">
        <f t="shared" si="366"/>
        <v/>
      </c>
      <c r="DS74" s="599" t="str">
        <f t="shared" si="266"/>
        <v/>
      </c>
      <c r="DT74" s="596" t="str">
        <f>IF(details!AW74="","",details!AW74)</f>
        <v/>
      </c>
      <c r="DU74" s="596" t="str">
        <f>IF(details!AX74="","",details!AX74)</f>
        <v/>
      </c>
      <c r="DV74" s="596" t="str">
        <f>IF(details!AY74="","",details!AY74)</f>
        <v/>
      </c>
      <c r="DW74" s="603" t="str">
        <f t="shared" si="367"/>
        <v/>
      </c>
      <c r="DX74" s="599">
        <f t="shared" si="368"/>
        <v>0</v>
      </c>
      <c r="DY74" s="599">
        <f t="shared" si="369"/>
        <v>0</v>
      </c>
      <c r="DZ74" s="600" t="str">
        <f t="shared" si="370"/>
        <v/>
      </c>
      <c r="EA74" s="599" t="str">
        <f t="shared" si="371"/>
        <v/>
      </c>
      <c r="EB74" s="599" t="str">
        <f t="shared" si="267"/>
        <v/>
      </c>
      <c r="EC74" s="599" t="str">
        <f t="shared" si="372"/>
        <v/>
      </c>
      <c r="ED74" s="599" t="str">
        <f t="shared" si="373"/>
        <v/>
      </c>
      <c r="EE74" s="599" t="str">
        <f t="shared" si="374"/>
        <v/>
      </c>
      <c r="EF74" s="599" t="str">
        <f t="shared" si="375"/>
        <v/>
      </c>
      <c r="EG74" s="599" t="str">
        <f t="shared" si="376"/>
        <v/>
      </c>
      <c r="EH74" s="599">
        <f t="shared" si="377"/>
        <v>0</v>
      </c>
      <c r="EI74" s="599">
        <f t="shared" si="378"/>
        <v>0</v>
      </c>
      <c r="EJ74" s="599">
        <f t="shared" si="379"/>
        <v>0</v>
      </c>
      <c r="EK74" s="599">
        <f t="shared" si="380"/>
        <v>0</v>
      </c>
      <c r="EL74" s="599">
        <f t="shared" si="381"/>
        <v>0</v>
      </c>
      <c r="EM74" s="599" t="str">
        <f t="shared" si="382"/>
        <v/>
      </c>
      <c r="EN74" s="599" t="str">
        <f t="shared" si="268"/>
        <v/>
      </c>
      <c r="EO74" s="606" t="str">
        <f>IF(details!BN74="","",details!BN74)</f>
        <v/>
      </c>
      <c r="EP74" s="607" t="str">
        <f>IF(details!BO74="","",details!BO74)</f>
        <v/>
      </c>
      <c r="EQ74" s="606" t="str">
        <f>IF(details!BV74="","",details!BV74)</f>
        <v/>
      </c>
      <c r="ER74" s="607" t="str">
        <f>IF(details!BW74="","",details!BW74)</f>
        <v/>
      </c>
      <c r="ES74" s="606" t="str">
        <f>IF(details!CD74="","",details!CD74)</f>
        <v/>
      </c>
      <c r="ET74" s="607" t="str">
        <f>IF(details!CE74="","",details!CE74)</f>
        <v/>
      </c>
      <c r="EU74" s="606" t="str">
        <f>IF(details!CL74="","",details!CL74)</f>
        <v/>
      </c>
      <c r="EV74" s="607" t="str">
        <f>IF(details!CM74="","",details!CM74)</f>
        <v/>
      </c>
      <c r="EW74" s="606" t="str">
        <f>IF(details!CV74="","",details!CV74)</f>
        <v/>
      </c>
      <c r="EX74" s="607" t="str">
        <f>IF(details!CW74="","",details!CW74)</f>
        <v/>
      </c>
      <c r="EY74" s="611" t="str">
        <f t="shared" si="383"/>
        <v/>
      </c>
      <c r="EZ74" s="596" t="str">
        <f t="shared" si="384"/>
        <v/>
      </c>
      <c r="FA74" s="596" t="str">
        <f t="shared" si="385"/>
        <v/>
      </c>
      <c r="FB74" s="612" t="str">
        <f t="shared" si="269"/>
        <v/>
      </c>
      <c r="FC74" s="596" t="str">
        <f t="shared" si="386"/>
        <v/>
      </c>
      <c r="FD74" s="613" t="str">
        <f t="shared" si="387"/>
        <v/>
      </c>
      <c r="FE74" s="612" t="str">
        <f t="shared" si="270"/>
        <v/>
      </c>
      <c r="FF74" s="614" t="str">
        <f t="shared" si="388"/>
        <v/>
      </c>
      <c r="FG74" s="596" t="str">
        <f t="shared" si="271"/>
        <v/>
      </c>
      <c r="FH74" s="596" t="str">
        <f t="shared" si="272"/>
        <v/>
      </c>
      <c r="FI74" s="596" t="str">
        <f t="shared" si="273"/>
        <v/>
      </c>
      <c r="FJ74" s="596" t="str">
        <f t="shared" si="274"/>
        <v/>
      </c>
      <c r="FK74" s="596" t="str">
        <f t="shared" si="389"/>
        <v/>
      </c>
      <c r="FL74" s="615" t="str">
        <f t="shared" si="275"/>
        <v/>
      </c>
      <c r="FM74" s="614" t="str">
        <f t="shared" si="390"/>
        <v/>
      </c>
      <c r="FN74" s="596" t="str">
        <f t="shared" si="276"/>
        <v/>
      </c>
      <c r="FO74" s="596" t="str">
        <f t="shared" si="277"/>
        <v/>
      </c>
      <c r="FP74" s="596" t="str">
        <f t="shared" si="278"/>
        <v/>
      </c>
      <c r="FQ74" s="596" t="str">
        <f t="shared" si="279"/>
        <v/>
      </c>
      <c r="FR74" s="596" t="str">
        <f t="shared" si="391"/>
        <v/>
      </c>
      <c r="FS74" s="615" t="str">
        <f t="shared" si="280"/>
        <v/>
      </c>
      <c r="FT74" s="614" t="str">
        <f t="shared" si="392"/>
        <v/>
      </c>
      <c r="FU74" s="596" t="str">
        <f t="shared" si="281"/>
        <v/>
      </c>
      <c r="FV74" s="596" t="str">
        <f t="shared" si="282"/>
        <v/>
      </c>
      <c r="FW74" s="596" t="str">
        <f t="shared" si="283"/>
        <v/>
      </c>
      <c r="FX74" s="596" t="str">
        <f t="shared" si="284"/>
        <v/>
      </c>
      <c r="FY74" s="596" t="str">
        <f t="shared" si="393"/>
        <v/>
      </c>
      <c r="FZ74" s="615" t="str">
        <f t="shared" si="285"/>
        <v/>
      </c>
      <c r="GA74" s="596" t="str">
        <f t="shared" si="394"/>
        <v/>
      </c>
      <c r="GB74" s="596" t="str">
        <f t="shared" si="395"/>
        <v/>
      </c>
      <c r="GC74" s="177" t="str">
        <f t="shared" si="396"/>
        <v xml:space="preserve">    </v>
      </c>
      <c r="GD74" s="177" t="str">
        <f t="shared" si="397"/>
        <v xml:space="preserve">    </v>
      </c>
      <c r="GE74" s="177" t="str">
        <f t="shared" si="398"/>
        <v xml:space="preserve">    </v>
      </c>
      <c r="GF74" s="177" t="str">
        <f t="shared" si="399"/>
        <v xml:space="preserve">        </v>
      </c>
      <c r="GG74" s="177" t="str">
        <f t="shared" si="286"/>
        <v xml:space="preserve">    </v>
      </c>
      <c r="GH74" s="177" t="str">
        <f t="shared" si="287"/>
        <v/>
      </c>
      <c r="GI74" s="39" t="str">
        <f t="shared" si="288"/>
        <v/>
      </c>
      <c r="GJ74" s="41" t="str">
        <f t="shared" si="289"/>
        <v/>
      </c>
      <c r="GK74" s="188" t="str">
        <f t="shared" si="290"/>
        <v/>
      </c>
      <c r="GL74" s="165" t="str">
        <f t="shared" si="291"/>
        <v/>
      </c>
      <c r="GM74" s="434" t="str">
        <f t="shared" si="400"/>
        <v/>
      </c>
      <c r="GN74" s="177" t="str">
        <f>IF(OR(GH74="iwjd",GH74="iqu% ijh{kk"),'result subject-wise'!AR74,GH74)</f>
        <v/>
      </c>
      <c r="GO74" s="346" t="str">
        <f t="shared" si="292"/>
        <v/>
      </c>
      <c r="GP74" s="172" t="str">
        <f t="shared" si="293"/>
        <v/>
      </c>
      <c r="GQ74" s="620" t="str">
        <f t="shared" si="401"/>
        <v/>
      </c>
      <c r="GR74" s="189"/>
      <c r="GS74" s="344"/>
      <c r="GT74" s="351" t="str">
        <f>'full report'!V1799</f>
        <v/>
      </c>
      <c r="GU74" s="164"/>
    </row>
    <row r="75" spans="1:203" s="5" customFormat="1" ht="13" customHeight="1">
      <c r="A75" s="595">
        <f>IF(details!A75="","",details!A75)</f>
        <v>68</v>
      </c>
      <c r="B75" s="596" t="str">
        <f>IF(details!B75="","",details!B75)</f>
        <v/>
      </c>
      <c r="C75" s="596" t="str">
        <f>IF(details!C75="","",details!C75)</f>
        <v/>
      </c>
      <c r="D75" s="597" t="str">
        <f>IF(details!D75="","",details!D75)</f>
        <v/>
      </c>
      <c r="E75" s="596" t="str">
        <f>IF(details!E75="","",details!E75)</f>
        <v/>
      </c>
      <c r="F75" s="598" t="str">
        <f>IF(details!F75="","",details!F75)</f>
        <v/>
      </c>
      <c r="G75" s="302" t="str">
        <f>IF(details!G75="","",details!G75)</f>
        <v/>
      </c>
      <c r="H75" s="302" t="str">
        <f>IF(details!H75="","",details!H75)</f>
        <v/>
      </c>
      <c r="I75" s="302" t="str">
        <f>IF(details!I75="","",details!I75)</f>
        <v/>
      </c>
      <c r="J75" s="596" t="str">
        <f>IF(details!J75="","",details!J75)</f>
        <v/>
      </c>
      <c r="K75" s="596" t="str">
        <f>IF(details!K75="","",details!K75)</f>
        <v/>
      </c>
      <c r="L75" s="596" t="str">
        <f>IF(details!L75="","",details!L75)</f>
        <v/>
      </c>
      <c r="M75" s="601" t="str">
        <f t="shared" si="294"/>
        <v/>
      </c>
      <c r="N75" s="596" t="str">
        <f>IF(details!M75="","",details!M75)</f>
        <v/>
      </c>
      <c r="O75" s="601" t="str">
        <f t="shared" si="295"/>
        <v/>
      </c>
      <c r="P75" s="596" t="str">
        <f>IF(details!N75="","",details!N75)</f>
        <v/>
      </c>
      <c r="Q75" s="603" t="str">
        <f t="shared" si="296"/>
        <v/>
      </c>
      <c r="R75" s="599">
        <f t="shared" si="297"/>
        <v>0</v>
      </c>
      <c r="S75" s="599">
        <f t="shared" si="298"/>
        <v>0</v>
      </c>
      <c r="T75" s="600" t="str">
        <f t="shared" si="299"/>
        <v/>
      </c>
      <c r="U75" s="599" t="str">
        <f t="shared" si="300"/>
        <v/>
      </c>
      <c r="V75" s="599" t="str">
        <f t="shared" si="301"/>
        <v/>
      </c>
      <c r="W75" s="599" t="str">
        <f t="shared" si="302"/>
        <v/>
      </c>
      <c r="X75" s="596" t="str">
        <f>IF(details!O75="","",details!O75)</f>
        <v/>
      </c>
      <c r="Y75" s="596" t="str">
        <f>IF(details!P75="","",details!P75)</f>
        <v/>
      </c>
      <c r="Z75" s="596" t="str">
        <f>IF(details!Q75="","",details!Q75)</f>
        <v/>
      </c>
      <c r="AA75" s="601" t="str">
        <f t="shared" si="303"/>
        <v/>
      </c>
      <c r="AB75" s="596" t="str">
        <f>IF(details!R75="","",details!R75)</f>
        <v/>
      </c>
      <c r="AC75" s="601" t="str">
        <f t="shared" si="304"/>
        <v/>
      </c>
      <c r="AD75" s="596" t="str">
        <f>IF(details!S75="","",details!S75)</f>
        <v/>
      </c>
      <c r="AE75" s="603" t="str">
        <f t="shared" si="305"/>
        <v/>
      </c>
      <c r="AF75" s="599">
        <f t="shared" si="306"/>
        <v>0</v>
      </c>
      <c r="AG75" s="599">
        <f t="shared" si="307"/>
        <v>0</v>
      </c>
      <c r="AH75" s="600" t="str">
        <f t="shared" si="308"/>
        <v/>
      </c>
      <c r="AI75" s="599" t="str">
        <f t="shared" si="309"/>
        <v/>
      </c>
      <c r="AJ75" s="599" t="str">
        <f t="shared" si="310"/>
        <v/>
      </c>
      <c r="AK75" s="599" t="str">
        <f t="shared" si="265"/>
        <v/>
      </c>
      <c r="AL75" s="596" t="str">
        <f>IF(details!T75="","",details!T75)</f>
        <v/>
      </c>
      <c r="AM75" s="596" t="str">
        <f>IF(details!U75="","",details!U75)</f>
        <v/>
      </c>
      <c r="AN75" s="596" t="str">
        <f>IF(details!V75="","",details!V75)</f>
        <v/>
      </c>
      <c r="AO75" s="596" t="str">
        <f>IF(details!W75="","",details!W75)</f>
        <v/>
      </c>
      <c r="AP75" s="601" t="str">
        <f t="shared" si="311"/>
        <v/>
      </c>
      <c r="AQ75" s="596" t="str">
        <f>IF(details!X75="","",details!X75)</f>
        <v/>
      </c>
      <c r="AR75" s="596" t="str">
        <f>IF(details!Y75="","",details!Y75)</f>
        <v/>
      </c>
      <c r="AS75" s="601" t="str">
        <f t="shared" si="312"/>
        <v/>
      </c>
      <c r="AT75" s="601" t="str">
        <f t="shared" si="313"/>
        <v/>
      </c>
      <c r="AU75" s="601" t="str">
        <f t="shared" si="314"/>
        <v/>
      </c>
      <c r="AV75" s="596" t="str">
        <f>IF(details!Z75="","",details!Z75)</f>
        <v/>
      </c>
      <c r="AW75" s="596" t="str">
        <f>IF(details!AA75="","",details!AA75)</f>
        <v/>
      </c>
      <c r="AX75" s="601" t="str">
        <f t="shared" si="315"/>
        <v/>
      </c>
      <c r="AY75" s="601" t="str">
        <f t="shared" si="316"/>
        <v/>
      </c>
      <c r="AZ75" s="601" t="str">
        <f t="shared" si="317"/>
        <v/>
      </c>
      <c r="BA75" s="597" t="str">
        <f t="shared" si="318"/>
        <v/>
      </c>
      <c r="BB75" s="599">
        <f t="shared" si="319"/>
        <v>0</v>
      </c>
      <c r="BC75" s="600">
        <f t="shared" si="320"/>
        <v>0</v>
      </c>
      <c r="BD75" s="600" t="str">
        <f t="shared" si="321"/>
        <v/>
      </c>
      <c r="BE75" s="600" t="str">
        <f t="shared" si="322"/>
        <v/>
      </c>
      <c r="BF75" s="600" t="str">
        <f t="shared" si="323"/>
        <v/>
      </c>
      <c r="BG75" s="599" t="str">
        <f t="shared" si="324"/>
        <v/>
      </c>
      <c r="BH75" s="600" t="str">
        <f t="shared" si="325"/>
        <v/>
      </c>
      <c r="BI75" s="599" t="str">
        <f t="shared" si="326"/>
        <v/>
      </c>
      <c r="BJ75" s="596" t="str">
        <f>IF(details!AB75="","",details!AB75)</f>
        <v/>
      </c>
      <c r="BK75" s="596" t="str">
        <f>IF(details!AC75="","",details!AC75)</f>
        <v/>
      </c>
      <c r="BL75" s="596" t="str">
        <f>IF(details!AD75="","",details!AD75)</f>
        <v/>
      </c>
      <c r="BM75" s="596" t="str">
        <f>IF(details!AE75="","",details!AE75)</f>
        <v/>
      </c>
      <c r="BN75" s="601" t="str">
        <f t="shared" si="327"/>
        <v/>
      </c>
      <c r="BO75" s="596" t="str">
        <f>IF(details!AF75="","",details!AF75)</f>
        <v/>
      </c>
      <c r="BP75" s="596" t="str">
        <f>IF(details!AG75="","",details!AG75)</f>
        <v/>
      </c>
      <c r="BQ75" s="601" t="str">
        <f t="shared" si="328"/>
        <v/>
      </c>
      <c r="BR75" s="601" t="str">
        <f t="shared" si="329"/>
        <v/>
      </c>
      <c r="BS75" s="601" t="str">
        <f t="shared" si="330"/>
        <v/>
      </c>
      <c r="BT75" s="596" t="str">
        <f>IF(details!AH75="","",details!AH75)</f>
        <v/>
      </c>
      <c r="BU75" s="596" t="str">
        <f>IF(details!AI75="","",details!AI75)</f>
        <v/>
      </c>
      <c r="BV75" s="601" t="str">
        <f t="shared" si="331"/>
        <v/>
      </c>
      <c r="BW75" s="601" t="str">
        <f t="shared" si="332"/>
        <v/>
      </c>
      <c r="BX75" s="601" t="str">
        <f t="shared" si="333"/>
        <v/>
      </c>
      <c r="BY75" s="597" t="str">
        <f t="shared" si="334"/>
        <v/>
      </c>
      <c r="BZ75" s="599">
        <f t="shared" si="335"/>
        <v>0</v>
      </c>
      <c r="CA75" s="600">
        <f t="shared" si="336"/>
        <v>0</v>
      </c>
      <c r="CB75" s="600" t="str">
        <f t="shared" si="337"/>
        <v/>
      </c>
      <c r="CC75" s="600" t="str">
        <f t="shared" si="338"/>
        <v/>
      </c>
      <c r="CD75" s="600" t="str">
        <f t="shared" si="339"/>
        <v/>
      </c>
      <c r="CE75" s="599" t="str">
        <f t="shared" si="340"/>
        <v/>
      </c>
      <c r="CF75" s="600" t="str">
        <f t="shared" si="341"/>
        <v/>
      </c>
      <c r="CG75" s="599" t="str">
        <f t="shared" si="342"/>
        <v/>
      </c>
      <c r="CH75" s="596" t="str">
        <f>IF(details!AJ75="","",details!AJ75)</f>
        <v/>
      </c>
      <c r="CI75" s="596" t="str">
        <f>IF(details!AK75="","",details!AK75)</f>
        <v/>
      </c>
      <c r="CJ75" s="596" t="str">
        <f>IF(details!AL75="","",details!AL75)</f>
        <v/>
      </c>
      <c r="CK75" s="596" t="str">
        <f>IF(details!AM75="","",details!AM75)</f>
        <v/>
      </c>
      <c r="CL75" s="601" t="str">
        <f t="shared" si="343"/>
        <v/>
      </c>
      <c r="CM75" s="596" t="str">
        <f>IF(details!AN75="","",details!AN75)</f>
        <v/>
      </c>
      <c r="CN75" s="596" t="str">
        <f>IF(details!AO75="","",details!AO75)</f>
        <v/>
      </c>
      <c r="CO75" s="601" t="str">
        <f t="shared" si="344"/>
        <v/>
      </c>
      <c r="CP75" s="601" t="str">
        <f t="shared" si="345"/>
        <v/>
      </c>
      <c r="CQ75" s="601" t="str">
        <f t="shared" si="346"/>
        <v/>
      </c>
      <c r="CR75" s="596" t="str">
        <f>IF(details!AP75="","",details!AP75)</f>
        <v/>
      </c>
      <c r="CS75" s="596" t="str">
        <f>IF(details!AQ75="","",details!AQ75)</f>
        <v/>
      </c>
      <c r="CT75" s="601" t="str">
        <f t="shared" si="347"/>
        <v/>
      </c>
      <c r="CU75" s="601" t="str">
        <f t="shared" si="348"/>
        <v/>
      </c>
      <c r="CV75" s="601" t="str">
        <f t="shared" si="349"/>
        <v/>
      </c>
      <c r="CW75" s="597" t="str">
        <f t="shared" si="350"/>
        <v/>
      </c>
      <c r="CX75" s="599">
        <f t="shared" si="351"/>
        <v>0</v>
      </c>
      <c r="CY75" s="600">
        <f t="shared" si="352"/>
        <v>0</v>
      </c>
      <c r="CZ75" s="600" t="str">
        <f t="shared" si="353"/>
        <v/>
      </c>
      <c r="DA75" s="600" t="str">
        <f t="shared" si="354"/>
        <v/>
      </c>
      <c r="DB75" s="600" t="str">
        <f t="shared" si="355"/>
        <v/>
      </c>
      <c r="DC75" s="599" t="str">
        <f t="shared" si="356"/>
        <v/>
      </c>
      <c r="DD75" s="600" t="str">
        <f t="shared" si="357"/>
        <v/>
      </c>
      <c r="DE75" s="599" t="str">
        <f t="shared" si="358"/>
        <v/>
      </c>
      <c r="DF75" s="600">
        <f t="shared" si="359"/>
        <v>0</v>
      </c>
      <c r="DG75" s="596" t="str">
        <f>IF(details!AR75="","",details!AR75)</f>
        <v/>
      </c>
      <c r="DH75" s="596" t="str">
        <f>IF(details!AS75="","",details!AS75)</f>
        <v/>
      </c>
      <c r="DI75" s="596" t="str">
        <f>IF(details!AT75="","",details!AT75)</f>
        <v/>
      </c>
      <c r="DJ75" s="601" t="str">
        <f t="shared" si="360"/>
        <v/>
      </c>
      <c r="DK75" s="596" t="str">
        <f>IF(details!AU75="","",details!AU75)</f>
        <v/>
      </c>
      <c r="DL75" s="601" t="str">
        <f t="shared" si="361"/>
        <v/>
      </c>
      <c r="DM75" s="596" t="str">
        <f>IF(details!AV75="","",details!AV75)</f>
        <v/>
      </c>
      <c r="DN75" s="603" t="str">
        <f t="shared" si="362"/>
        <v/>
      </c>
      <c r="DO75" s="599">
        <f t="shared" si="363"/>
        <v>0</v>
      </c>
      <c r="DP75" s="599">
        <f t="shared" si="364"/>
        <v>0</v>
      </c>
      <c r="DQ75" s="600" t="str">
        <f t="shared" si="365"/>
        <v/>
      </c>
      <c r="DR75" s="599" t="str">
        <f t="shared" si="366"/>
        <v/>
      </c>
      <c r="DS75" s="599" t="str">
        <f t="shared" si="266"/>
        <v/>
      </c>
      <c r="DT75" s="596" t="str">
        <f>IF(details!AW75="","",details!AW75)</f>
        <v/>
      </c>
      <c r="DU75" s="596" t="str">
        <f>IF(details!AX75="","",details!AX75)</f>
        <v/>
      </c>
      <c r="DV75" s="596" t="str">
        <f>IF(details!AY75="","",details!AY75)</f>
        <v/>
      </c>
      <c r="DW75" s="603" t="str">
        <f t="shared" si="367"/>
        <v/>
      </c>
      <c r="DX75" s="599">
        <f t="shared" si="368"/>
        <v>0</v>
      </c>
      <c r="DY75" s="599">
        <f t="shared" si="369"/>
        <v>0</v>
      </c>
      <c r="DZ75" s="600" t="str">
        <f t="shared" si="370"/>
        <v/>
      </c>
      <c r="EA75" s="599" t="str">
        <f t="shared" si="371"/>
        <v/>
      </c>
      <c r="EB75" s="599" t="str">
        <f t="shared" si="267"/>
        <v/>
      </c>
      <c r="EC75" s="599" t="str">
        <f t="shared" si="372"/>
        <v/>
      </c>
      <c r="ED75" s="599" t="str">
        <f t="shared" si="373"/>
        <v/>
      </c>
      <c r="EE75" s="599" t="str">
        <f t="shared" si="374"/>
        <v/>
      </c>
      <c r="EF75" s="599" t="str">
        <f t="shared" si="375"/>
        <v/>
      </c>
      <c r="EG75" s="599" t="str">
        <f t="shared" si="376"/>
        <v/>
      </c>
      <c r="EH75" s="599">
        <f t="shared" si="377"/>
        <v>0</v>
      </c>
      <c r="EI75" s="599">
        <f t="shared" si="378"/>
        <v>0</v>
      </c>
      <c r="EJ75" s="599">
        <f t="shared" si="379"/>
        <v>0</v>
      </c>
      <c r="EK75" s="599">
        <f t="shared" si="380"/>
        <v>0</v>
      </c>
      <c r="EL75" s="599">
        <f t="shared" si="381"/>
        <v>0</v>
      </c>
      <c r="EM75" s="599" t="str">
        <f t="shared" si="382"/>
        <v/>
      </c>
      <c r="EN75" s="599" t="str">
        <f t="shared" si="268"/>
        <v/>
      </c>
      <c r="EO75" s="606" t="str">
        <f>IF(details!BN75="","",details!BN75)</f>
        <v/>
      </c>
      <c r="EP75" s="607" t="str">
        <f>IF(details!BO75="","",details!BO75)</f>
        <v/>
      </c>
      <c r="EQ75" s="606" t="str">
        <f>IF(details!BV75="","",details!BV75)</f>
        <v/>
      </c>
      <c r="ER75" s="607" t="str">
        <f>IF(details!BW75="","",details!BW75)</f>
        <v/>
      </c>
      <c r="ES75" s="606" t="str">
        <f>IF(details!CD75="","",details!CD75)</f>
        <v/>
      </c>
      <c r="ET75" s="607" t="str">
        <f>IF(details!CE75="","",details!CE75)</f>
        <v/>
      </c>
      <c r="EU75" s="606" t="str">
        <f>IF(details!CL75="","",details!CL75)</f>
        <v/>
      </c>
      <c r="EV75" s="607" t="str">
        <f>IF(details!CM75="","",details!CM75)</f>
        <v/>
      </c>
      <c r="EW75" s="606" t="str">
        <f>IF(details!CV75="","",details!CV75)</f>
        <v/>
      </c>
      <c r="EX75" s="607" t="str">
        <f>IF(details!CW75="","",details!CW75)</f>
        <v/>
      </c>
      <c r="EY75" s="611" t="str">
        <f t="shared" si="383"/>
        <v/>
      </c>
      <c r="EZ75" s="596" t="str">
        <f t="shared" si="384"/>
        <v/>
      </c>
      <c r="FA75" s="596" t="str">
        <f t="shared" si="385"/>
        <v/>
      </c>
      <c r="FB75" s="612" t="str">
        <f t="shared" si="269"/>
        <v/>
      </c>
      <c r="FC75" s="596" t="str">
        <f t="shared" si="386"/>
        <v/>
      </c>
      <c r="FD75" s="613" t="str">
        <f t="shared" si="387"/>
        <v/>
      </c>
      <c r="FE75" s="612" t="str">
        <f t="shared" si="270"/>
        <v/>
      </c>
      <c r="FF75" s="614" t="str">
        <f t="shared" si="388"/>
        <v/>
      </c>
      <c r="FG75" s="596" t="str">
        <f t="shared" si="271"/>
        <v/>
      </c>
      <c r="FH75" s="596" t="str">
        <f t="shared" si="272"/>
        <v/>
      </c>
      <c r="FI75" s="596" t="str">
        <f t="shared" si="273"/>
        <v/>
      </c>
      <c r="FJ75" s="596" t="str">
        <f t="shared" si="274"/>
        <v/>
      </c>
      <c r="FK75" s="596" t="str">
        <f t="shared" si="389"/>
        <v/>
      </c>
      <c r="FL75" s="615" t="str">
        <f t="shared" si="275"/>
        <v/>
      </c>
      <c r="FM75" s="614" t="str">
        <f t="shared" si="390"/>
        <v/>
      </c>
      <c r="FN75" s="596" t="str">
        <f t="shared" si="276"/>
        <v/>
      </c>
      <c r="FO75" s="596" t="str">
        <f t="shared" si="277"/>
        <v/>
      </c>
      <c r="FP75" s="596" t="str">
        <f t="shared" si="278"/>
        <v/>
      </c>
      <c r="FQ75" s="596" t="str">
        <f t="shared" si="279"/>
        <v/>
      </c>
      <c r="FR75" s="596" t="str">
        <f t="shared" si="391"/>
        <v/>
      </c>
      <c r="FS75" s="615" t="str">
        <f t="shared" si="280"/>
        <v/>
      </c>
      <c r="FT75" s="614" t="str">
        <f t="shared" si="392"/>
        <v/>
      </c>
      <c r="FU75" s="596" t="str">
        <f t="shared" si="281"/>
        <v/>
      </c>
      <c r="FV75" s="596" t="str">
        <f t="shared" si="282"/>
        <v/>
      </c>
      <c r="FW75" s="596" t="str">
        <f t="shared" si="283"/>
        <v/>
      </c>
      <c r="FX75" s="596" t="str">
        <f t="shared" si="284"/>
        <v/>
      </c>
      <c r="FY75" s="596" t="str">
        <f t="shared" si="393"/>
        <v/>
      </c>
      <c r="FZ75" s="615" t="str">
        <f t="shared" si="285"/>
        <v/>
      </c>
      <c r="GA75" s="596" t="str">
        <f t="shared" si="394"/>
        <v/>
      </c>
      <c r="GB75" s="596" t="str">
        <f t="shared" si="395"/>
        <v/>
      </c>
      <c r="GC75" s="177" t="str">
        <f t="shared" si="396"/>
        <v xml:space="preserve">    </v>
      </c>
      <c r="GD75" s="177" t="str">
        <f t="shared" si="397"/>
        <v xml:space="preserve">    </v>
      </c>
      <c r="GE75" s="177" t="str">
        <f t="shared" si="398"/>
        <v xml:space="preserve">    </v>
      </c>
      <c r="GF75" s="177" t="str">
        <f t="shared" si="399"/>
        <v xml:space="preserve">        </v>
      </c>
      <c r="GG75" s="177" t="str">
        <f t="shared" si="286"/>
        <v xml:space="preserve">    </v>
      </c>
      <c r="GH75" s="177" t="str">
        <f t="shared" si="287"/>
        <v/>
      </c>
      <c r="GI75" s="39" t="str">
        <f t="shared" si="288"/>
        <v/>
      </c>
      <c r="GJ75" s="41" t="str">
        <f t="shared" si="289"/>
        <v/>
      </c>
      <c r="GK75" s="188" t="str">
        <f t="shared" si="290"/>
        <v/>
      </c>
      <c r="GL75" s="165" t="str">
        <f t="shared" si="291"/>
        <v/>
      </c>
      <c r="GM75" s="434" t="str">
        <f t="shared" si="400"/>
        <v/>
      </c>
      <c r="GN75" s="177" t="str">
        <f>IF(OR(GH75="iwjd",GH75="iqu% ijh{kk"),'result subject-wise'!AR75,GH75)</f>
        <v/>
      </c>
      <c r="GO75" s="346" t="str">
        <f t="shared" si="292"/>
        <v/>
      </c>
      <c r="GP75" s="172" t="str">
        <f t="shared" si="293"/>
        <v/>
      </c>
      <c r="GQ75" s="620" t="str">
        <f t="shared" si="401"/>
        <v/>
      </c>
      <c r="GR75" s="189"/>
      <c r="GS75" s="344"/>
      <c r="GT75" s="351" t="str">
        <f>'full report'!V1826</f>
        <v/>
      </c>
      <c r="GU75" s="164"/>
    </row>
    <row r="76" spans="1:203" s="5" customFormat="1" ht="13" customHeight="1">
      <c r="A76" s="595">
        <f>IF(details!A76="","",details!A76)</f>
        <v>69</v>
      </c>
      <c r="B76" s="596" t="str">
        <f>IF(details!B76="","",details!B76)</f>
        <v/>
      </c>
      <c r="C76" s="596" t="str">
        <f>IF(details!C76="","",details!C76)</f>
        <v/>
      </c>
      <c r="D76" s="597" t="str">
        <f>IF(details!D76="","",details!D76)</f>
        <v/>
      </c>
      <c r="E76" s="596" t="str">
        <f>IF(details!E76="","",details!E76)</f>
        <v/>
      </c>
      <c r="F76" s="598" t="str">
        <f>IF(details!F76="","",details!F76)</f>
        <v/>
      </c>
      <c r="G76" s="302" t="str">
        <f>IF(details!G76="","",details!G76)</f>
        <v/>
      </c>
      <c r="H76" s="302" t="str">
        <f>IF(details!H76="","",details!H76)</f>
        <v/>
      </c>
      <c r="I76" s="302" t="str">
        <f>IF(details!I76="","",details!I76)</f>
        <v/>
      </c>
      <c r="J76" s="596" t="str">
        <f>IF(details!J76="","",details!J76)</f>
        <v/>
      </c>
      <c r="K76" s="596" t="str">
        <f>IF(details!K76="","",details!K76)</f>
        <v/>
      </c>
      <c r="L76" s="596" t="str">
        <f>IF(details!L76="","",details!L76)</f>
        <v/>
      </c>
      <c r="M76" s="601" t="str">
        <f t="shared" si="294"/>
        <v/>
      </c>
      <c r="N76" s="596" t="str">
        <f>IF(details!M76="","",details!M76)</f>
        <v/>
      </c>
      <c r="O76" s="601" t="str">
        <f t="shared" si="295"/>
        <v/>
      </c>
      <c r="P76" s="596" t="str">
        <f>IF(details!N76="","",details!N76)</f>
        <v/>
      </c>
      <c r="Q76" s="603" t="str">
        <f t="shared" si="296"/>
        <v/>
      </c>
      <c r="R76" s="599">
        <f t="shared" si="297"/>
        <v>0</v>
      </c>
      <c r="S76" s="599">
        <f t="shared" si="298"/>
        <v>0</v>
      </c>
      <c r="T76" s="600" t="str">
        <f t="shared" si="299"/>
        <v/>
      </c>
      <c r="U76" s="599" t="str">
        <f t="shared" si="300"/>
        <v/>
      </c>
      <c r="V76" s="599" t="str">
        <f t="shared" si="301"/>
        <v/>
      </c>
      <c r="W76" s="599" t="str">
        <f t="shared" si="302"/>
        <v/>
      </c>
      <c r="X76" s="596" t="str">
        <f>IF(details!O76="","",details!O76)</f>
        <v/>
      </c>
      <c r="Y76" s="596" t="str">
        <f>IF(details!P76="","",details!P76)</f>
        <v/>
      </c>
      <c r="Z76" s="596" t="str">
        <f>IF(details!Q76="","",details!Q76)</f>
        <v/>
      </c>
      <c r="AA76" s="601" t="str">
        <f t="shared" si="303"/>
        <v/>
      </c>
      <c r="AB76" s="596" t="str">
        <f>IF(details!R76="","",details!R76)</f>
        <v/>
      </c>
      <c r="AC76" s="601" t="str">
        <f t="shared" si="304"/>
        <v/>
      </c>
      <c r="AD76" s="596" t="str">
        <f>IF(details!S76="","",details!S76)</f>
        <v/>
      </c>
      <c r="AE76" s="603" t="str">
        <f t="shared" si="305"/>
        <v/>
      </c>
      <c r="AF76" s="599">
        <f t="shared" si="306"/>
        <v>0</v>
      </c>
      <c r="AG76" s="599">
        <f t="shared" si="307"/>
        <v>0</v>
      </c>
      <c r="AH76" s="600" t="str">
        <f t="shared" si="308"/>
        <v/>
      </c>
      <c r="AI76" s="599" t="str">
        <f t="shared" si="309"/>
        <v/>
      </c>
      <c r="AJ76" s="599" t="str">
        <f t="shared" si="310"/>
        <v/>
      </c>
      <c r="AK76" s="599" t="str">
        <f t="shared" si="265"/>
        <v/>
      </c>
      <c r="AL76" s="596" t="str">
        <f>IF(details!T76="","",details!T76)</f>
        <v/>
      </c>
      <c r="AM76" s="596" t="str">
        <f>IF(details!U76="","",details!U76)</f>
        <v/>
      </c>
      <c r="AN76" s="596" t="str">
        <f>IF(details!V76="","",details!V76)</f>
        <v/>
      </c>
      <c r="AO76" s="596" t="str">
        <f>IF(details!W76="","",details!W76)</f>
        <v/>
      </c>
      <c r="AP76" s="601" t="str">
        <f t="shared" si="311"/>
        <v/>
      </c>
      <c r="AQ76" s="596" t="str">
        <f>IF(details!X76="","",details!X76)</f>
        <v/>
      </c>
      <c r="AR76" s="596" t="str">
        <f>IF(details!Y76="","",details!Y76)</f>
        <v/>
      </c>
      <c r="AS76" s="601" t="str">
        <f t="shared" si="312"/>
        <v/>
      </c>
      <c r="AT76" s="601" t="str">
        <f t="shared" si="313"/>
        <v/>
      </c>
      <c r="AU76" s="601" t="str">
        <f t="shared" si="314"/>
        <v/>
      </c>
      <c r="AV76" s="596" t="str">
        <f>IF(details!Z76="","",details!Z76)</f>
        <v/>
      </c>
      <c r="AW76" s="596" t="str">
        <f>IF(details!AA76="","",details!AA76)</f>
        <v/>
      </c>
      <c r="AX76" s="601" t="str">
        <f t="shared" si="315"/>
        <v/>
      </c>
      <c r="AY76" s="601" t="str">
        <f t="shared" si="316"/>
        <v/>
      </c>
      <c r="AZ76" s="601" t="str">
        <f t="shared" si="317"/>
        <v/>
      </c>
      <c r="BA76" s="597" t="str">
        <f t="shared" si="318"/>
        <v/>
      </c>
      <c r="BB76" s="599">
        <f t="shared" si="319"/>
        <v>0</v>
      </c>
      <c r="BC76" s="600">
        <f t="shared" si="320"/>
        <v>0</v>
      </c>
      <c r="BD76" s="600" t="str">
        <f t="shared" si="321"/>
        <v/>
      </c>
      <c r="BE76" s="600" t="str">
        <f t="shared" si="322"/>
        <v/>
      </c>
      <c r="BF76" s="600" t="str">
        <f t="shared" si="323"/>
        <v/>
      </c>
      <c r="BG76" s="599" t="str">
        <f t="shared" si="324"/>
        <v/>
      </c>
      <c r="BH76" s="600" t="str">
        <f t="shared" si="325"/>
        <v/>
      </c>
      <c r="BI76" s="599" t="str">
        <f t="shared" si="326"/>
        <v/>
      </c>
      <c r="BJ76" s="596" t="str">
        <f>IF(details!AB76="","",details!AB76)</f>
        <v/>
      </c>
      <c r="BK76" s="596" t="str">
        <f>IF(details!AC76="","",details!AC76)</f>
        <v/>
      </c>
      <c r="BL76" s="596" t="str">
        <f>IF(details!AD76="","",details!AD76)</f>
        <v/>
      </c>
      <c r="BM76" s="596" t="str">
        <f>IF(details!AE76="","",details!AE76)</f>
        <v/>
      </c>
      <c r="BN76" s="601" t="str">
        <f t="shared" si="327"/>
        <v/>
      </c>
      <c r="BO76" s="596" t="str">
        <f>IF(details!AF76="","",details!AF76)</f>
        <v/>
      </c>
      <c r="BP76" s="596" t="str">
        <f>IF(details!AG76="","",details!AG76)</f>
        <v/>
      </c>
      <c r="BQ76" s="601" t="str">
        <f t="shared" si="328"/>
        <v/>
      </c>
      <c r="BR76" s="601" t="str">
        <f t="shared" si="329"/>
        <v/>
      </c>
      <c r="BS76" s="601" t="str">
        <f t="shared" si="330"/>
        <v/>
      </c>
      <c r="BT76" s="596" t="str">
        <f>IF(details!AH76="","",details!AH76)</f>
        <v/>
      </c>
      <c r="BU76" s="596" t="str">
        <f>IF(details!AI76="","",details!AI76)</f>
        <v/>
      </c>
      <c r="BV76" s="601" t="str">
        <f t="shared" si="331"/>
        <v/>
      </c>
      <c r="BW76" s="601" t="str">
        <f t="shared" si="332"/>
        <v/>
      </c>
      <c r="BX76" s="601" t="str">
        <f t="shared" si="333"/>
        <v/>
      </c>
      <c r="BY76" s="597" t="str">
        <f t="shared" si="334"/>
        <v/>
      </c>
      <c r="BZ76" s="599">
        <f t="shared" si="335"/>
        <v>0</v>
      </c>
      <c r="CA76" s="600">
        <f t="shared" si="336"/>
        <v>0</v>
      </c>
      <c r="CB76" s="600" t="str">
        <f t="shared" si="337"/>
        <v/>
      </c>
      <c r="CC76" s="600" t="str">
        <f t="shared" si="338"/>
        <v/>
      </c>
      <c r="CD76" s="600" t="str">
        <f t="shared" si="339"/>
        <v/>
      </c>
      <c r="CE76" s="599" t="str">
        <f t="shared" si="340"/>
        <v/>
      </c>
      <c r="CF76" s="600" t="str">
        <f t="shared" si="341"/>
        <v/>
      </c>
      <c r="CG76" s="599" t="str">
        <f t="shared" si="342"/>
        <v/>
      </c>
      <c r="CH76" s="596" t="str">
        <f>IF(details!AJ76="","",details!AJ76)</f>
        <v/>
      </c>
      <c r="CI76" s="596" t="str">
        <f>IF(details!AK76="","",details!AK76)</f>
        <v/>
      </c>
      <c r="CJ76" s="596" t="str">
        <f>IF(details!AL76="","",details!AL76)</f>
        <v/>
      </c>
      <c r="CK76" s="596" t="str">
        <f>IF(details!AM76="","",details!AM76)</f>
        <v/>
      </c>
      <c r="CL76" s="601" t="str">
        <f t="shared" si="343"/>
        <v/>
      </c>
      <c r="CM76" s="596" t="str">
        <f>IF(details!AN76="","",details!AN76)</f>
        <v/>
      </c>
      <c r="CN76" s="596" t="str">
        <f>IF(details!AO76="","",details!AO76)</f>
        <v/>
      </c>
      <c r="CO76" s="601" t="str">
        <f t="shared" si="344"/>
        <v/>
      </c>
      <c r="CP76" s="601" t="str">
        <f t="shared" si="345"/>
        <v/>
      </c>
      <c r="CQ76" s="601" t="str">
        <f t="shared" si="346"/>
        <v/>
      </c>
      <c r="CR76" s="596" t="str">
        <f>IF(details!AP76="","",details!AP76)</f>
        <v/>
      </c>
      <c r="CS76" s="596" t="str">
        <f>IF(details!AQ76="","",details!AQ76)</f>
        <v/>
      </c>
      <c r="CT76" s="601" t="str">
        <f t="shared" si="347"/>
        <v/>
      </c>
      <c r="CU76" s="601" t="str">
        <f t="shared" si="348"/>
        <v/>
      </c>
      <c r="CV76" s="601" t="str">
        <f t="shared" si="349"/>
        <v/>
      </c>
      <c r="CW76" s="597" t="str">
        <f t="shared" si="350"/>
        <v/>
      </c>
      <c r="CX76" s="599">
        <f t="shared" si="351"/>
        <v>0</v>
      </c>
      <c r="CY76" s="600">
        <f t="shared" si="352"/>
        <v>0</v>
      </c>
      <c r="CZ76" s="600" t="str">
        <f t="shared" si="353"/>
        <v/>
      </c>
      <c r="DA76" s="600" t="str">
        <f t="shared" si="354"/>
        <v/>
      </c>
      <c r="DB76" s="600" t="str">
        <f t="shared" si="355"/>
        <v/>
      </c>
      <c r="DC76" s="599" t="str">
        <f t="shared" si="356"/>
        <v/>
      </c>
      <c r="DD76" s="600" t="str">
        <f t="shared" si="357"/>
        <v/>
      </c>
      <c r="DE76" s="599" t="str">
        <f t="shared" si="358"/>
        <v/>
      </c>
      <c r="DF76" s="600">
        <f t="shared" si="359"/>
        <v>0</v>
      </c>
      <c r="DG76" s="596" t="str">
        <f>IF(details!AR76="","",details!AR76)</f>
        <v/>
      </c>
      <c r="DH76" s="596" t="str">
        <f>IF(details!AS76="","",details!AS76)</f>
        <v/>
      </c>
      <c r="DI76" s="596" t="str">
        <f>IF(details!AT76="","",details!AT76)</f>
        <v/>
      </c>
      <c r="DJ76" s="601" t="str">
        <f t="shared" si="360"/>
        <v/>
      </c>
      <c r="DK76" s="596" t="str">
        <f>IF(details!AU76="","",details!AU76)</f>
        <v/>
      </c>
      <c r="DL76" s="601" t="str">
        <f t="shared" si="361"/>
        <v/>
      </c>
      <c r="DM76" s="596" t="str">
        <f>IF(details!AV76="","",details!AV76)</f>
        <v/>
      </c>
      <c r="DN76" s="603" t="str">
        <f t="shared" si="362"/>
        <v/>
      </c>
      <c r="DO76" s="599">
        <f t="shared" si="363"/>
        <v>0</v>
      </c>
      <c r="DP76" s="599">
        <f t="shared" si="364"/>
        <v>0</v>
      </c>
      <c r="DQ76" s="600" t="str">
        <f t="shared" si="365"/>
        <v/>
      </c>
      <c r="DR76" s="599" t="str">
        <f t="shared" si="366"/>
        <v/>
      </c>
      <c r="DS76" s="599" t="str">
        <f t="shared" si="266"/>
        <v/>
      </c>
      <c r="DT76" s="596" t="str">
        <f>IF(details!AW76="","",details!AW76)</f>
        <v/>
      </c>
      <c r="DU76" s="596" t="str">
        <f>IF(details!AX76="","",details!AX76)</f>
        <v/>
      </c>
      <c r="DV76" s="596" t="str">
        <f>IF(details!AY76="","",details!AY76)</f>
        <v/>
      </c>
      <c r="DW76" s="603" t="str">
        <f t="shared" si="367"/>
        <v/>
      </c>
      <c r="DX76" s="599">
        <f t="shared" si="368"/>
        <v>0</v>
      </c>
      <c r="DY76" s="599">
        <f t="shared" si="369"/>
        <v>0</v>
      </c>
      <c r="DZ76" s="600" t="str">
        <f t="shared" si="370"/>
        <v/>
      </c>
      <c r="EA76" s="599" t="str">
        <f t="shared" si="371"/>
        <v/>
      </c>
      <c r="EB76" s="599" t="str">
        <f t="shared" si="267"/>
        <v/>
      </c>
      <c r="EC76" s="599" t="str">
        <f t="shared" si="372"/>
        <v/>
      </c>
      <c r="ED76" s="599" t="str">
        <f t="shared" si="373"/>
        <v/>
      </c>
      <c r="EE76" s="599" t="str">
        <f t="shared" si="374"/>
        <v/>
      </c>
      <c r="EF76" s="599" t="str">
        <f t="shared" si="375"/>
        <v/>
      </c>
      <c r="EG76" s="599" t="str">
        <f t="shared" si="376"/>
        <v/>
      </c>
      <c r="EH76" s="599">
        <f t="shared" si="377"/>
        <v>0</v>
      </c>
      <c r="EI76" s="599">
        <f t="shared" si="378"/>
        <v>0</v>
      </c>
      <c r="EJ76" s="599">
        <f t="shared" si="379"/>
        <v>0</v>
      </c>
      <c r="EK76" s="599">
        <f t="shared" si="380"/>
        <v>0</v>
      </c>
      <c r="EL76" s="599">
        <f t="shared" si="381"/>
        <v>0</v>
      </c>
      <c r="EM76" s="599" t="str">
        <f t="shared" si="382"/>
        <v/>
      </c>
      <c r="EN76" s="599" t="str">
        <f t="shared" si="268"/>
        <v/>
      </c>
      <c r="EO76" s="606" t="str">
        <f>IF(details!BN76="","",details!BN76)</f>
        <v/>
      </c>
      <c r="EP76" s="607" t="str">
        <f>IF(details!BO76="","",details!BO76)</f>
        <v/>
      </c>
      <c r="EQ76" s="606" t="str">
        <f>IF(details!BV76="","",details!BV76)</f>
        <v/>
      </c>
      <c r="ER76" s="607" t="str">
        <f>IF(details!BW76="","",details!BW76)</f>
        <v/>
      </c>
      <c r="ES76" s="606" t="str">
        <f>IF(details!CD76="","",details!CD76)</f>
        <v/>
      </c>
      <c r="ET76" s="607" t="str">
        <f>IF(details!CE76="","",details!CE76)</f>
        <v/>
      </c>
      <c r="EU76" s="606" t="str">
        <f>IF(details!CL76="","",details!CL76)</f>
        <v/>
      </c>
      <c r="EV76" s="607" t="str">
        <f>IF(details!CM76="","",details!CM76)</f>
        <v/>
      </c>
      <c r="EW76" s="606" t="str">
        <f>IF(details!CV76="","",details!CV76)</f>
        <v/>
      </c>
      <c r="EX76" s="607" t="str">
        <f>IF(details!CW76="","",details!CW76)</f>
        <v/>
      </c>
      <c r="EY76" s="611" t="str">
        <f t="shared" si="383"/>
        <v/>
      </c>
      <c r="EZ76" s="596" t="str">
        <f t="shared" si="384"/>
        <v/>
      </c>
      <c r="FA76" s="596" t="str">
        <f t="shared" si="385"/>
        <v/>
      </c>
      <c r="FB76" s="612" t="str">
        <f t="shared" si="269"/>
        <v/>
      </c>
      <c r="FC76" s="596" t="str">
        <f t="shared" si="386"/>
        <v/>
      </c>
      <c r="FD76" s="613" t="str">
        <f t="shared" si="387"/>
        <v/>
      </c>
      <c r="FE76" s="612" t="str">
        <f t="shared" si="270"/>
        <v/>
      </c>
      <c r="FF76" s="614" t="str">
        <f t="shared" si="388"/>
        <v/>
      </c>
      <c r="FG76" s="596" t="str">
        <f t="shared" si="271"/>
        <v/>
      </c>
      <c r="FH76" s="596" t="str">
        <f t="shared" si="272"/>
        <v/>
      </c>
      <c r="FI76" s="596" t="str">
        <f t="shared" si="273"/>
        <v/>
      </c>
      <c r="FJ76" s="596" t="str">
        <f t="shared" si="274"/>
        <v/>
      </c>
      <c r="FK76" s="596" t="str">
        <f t="shared" si="389"/>
        <v/>
      </c>
      <c r="FL76" s="615" t="str">
        <f t="shared" si="275"/>
        <v/>
      </c>
      <c r="FM76" s="614" t="str">
        <f t="shared" si="390"/>
        <v/>
      </c>
      <c r="FN76" s="596" t="str">
        <f t="shared" si="276"/>
        <v/>
      </c>
      <c r="FO76" s="596" t="str">
        <f t="shared" si="277"/>
        <v/>
      </c>
      <c r="FP76" s="596" t="str">
        <f t="shared" si="278"/>
        <v/>
      </c>
      <c r="FQ76" s="596" t="str">
        <f t="shared" si="279"/>
        <v/>
      </c>
      <c r="FR76" s="596" t="str">
        <f t="shared" si="391"/>
        <v/>
      </c>
      <c r="FS76" s="615" t="str">
        <f t="shared" si="280"/>
        <v/>
      </c>
      <c r="FT76" s="614" t="str">
        <f t="shared" si="392"/>
        <v/>
      </c>
      <c r="FU76" s="596" t="str">
        <f t="shared" si="281"/>
        <v/>
      </c>
      <c r="FV76" s="596" t="str">
        <f t="shared" si="282"/>
        <v/>
      </c>
      <c r="FW76" s="596" t="str">
        <f t="shared" si="283"/>
        <v/>
      </c>
      <c r="FX76" s="596" t="str">
        <f t="shared" si="284"/>
        <v/>
      </c>
      <c r="FY76" s="596" t="str">
        <f t="shared" si="393"/>
        <v/>
      </c>
      <c r="FZ76" s="615" t="str">
        <f t="shared" si="285"/>
        <v/>
      </c>
      <c r="GA76" s="596" t="str">
        <f t="shared" si="394"/>
        <v/>
      </c>
      <c r="GB76" s="596" t="str">
        <f t="shared" si="395"/>
        <v/>
      </c>
      <c r="GC76" s="177" t="str">
        <f t="shared" si="396"/>
        <v xml:space="preserve">    </v>
      </c>
      <c r="GD76" s="177" t="str">
        <f t="shared" si="397"/>
        <v xml:space="preserve">    </v>
      </c>
      <c r="GE76" s="177" t="str">
        <f t="shared" si="398"/>
        <v xml:space="preserve">    </v>
      </c>
      <c r="GF76" s="177" t="str">
        <f t="shared" si="399"/>
        <v xml:space="preserve">        </v>
      </c>
      <c r="GG76" s="177" t="str">
        <f t="shared" si="286"/>
        <v xml:space="preserve">    </v>
      </c>
      <c r="GH76" s="177" t="str">
        <f t="shared" si="287"/>
        <v/>
      </c>
      <c r="GI76" s="39" t="str">
        <f t="shared" si="288"/>
        <v/>
      </c>
      <c r="GJ76" s="41" t="str">
        <f t="shared" si="289"/>
        <v/>
      </c>
      <c r="GK76" s="188" t="str">
        <f t="shared" si="290"/>
        <v/>
      </c>
      <c r="GL76" s="165" t="str">
        <f t="shared" si="291"/>
        <v/>
      </c>
      <c r="GM76" s="434" t="str">
        <f t="shared" si="400"/>
        <v/>
      </c>
      <c r="GN76" s="177" t="str">
        <f>IF(OR(GH76="iwjd",GH76="iqu% ijh{kk"),'result subject-wise'!AR76,GH76)</f>
        <v/>
      </c>
      <c r="GO76" s="346" t="str">
        <f t="shared" si="292"/>
        <v/>
      </c>
      <c r="GP76" s="172" t="str">
        <f t="shared" si="293"/>
        <v/>
      </c>
      <c r="GQ76" s="620" t="str">
        <f t="shared" si="401"/>
        <v/>
      </c>
      <c r="GR76" s="189"/>
      <c r="GS76" s="344"/>
      <c r="GT76" s="351" t="str">
        <f>'full report'!V1853</f>
        <v/>
      </c>
      <c r="GU76" s="164"/>
    </row>
    <row r="77" spans="1:203" s="5" customFormat="1" ht="13" customHeight="1">
      <c r="A77" s="595">
        <f>IF(details!A77="","",details!A77)</f>
        <v>70</v>
      </c>
      <c r="B77" s="596" t="str">
        <f>IF(details!B77="","",details!B77)</f>
        <v/>
      </c>
      <c r="C77" s="596" t="str">
        <f>IF(details!C77="","",details!C77)</f>
        <v/>
      </c>
      <c r="D77" s="597" t="str">
        <f>IF(details!D77="","",details!D77)</f>
        <v/>
      </c>
      <c r="E77" s="596" t="str">
        <f>IF(details!E77="","",details!E77)</f>
        <v/>
      </c>
      <c r="F77" s="598" t="str">
        <f>IF(details!F77="","",details!F77)</f>
        <v/>
      </c>
      <c r="G77" s="302" t="str">
        <f>IF(details!G77="","",details!G77)</f>
        <v/>
      </c>
      <c r="H77" s="302" t="str">
        <f>IF(details!H77="","",details!H77)</f>
        <v/>
      </c>
      <c r="I77" s="302" t="str">
        <f>IF(details!I77="","",details!I77)</f>
        <v/>
      </c>
      <c r="J77" s="596" t="str">
        <f>IF(details!J77="","",details!J77)</f>
        <v/>
      </c>
      <c r="K77" s="596" t="str">
        <f>IF(details!K77="","",details!K77)</f>
        <v/>
      </c>
      <c r="L77" s="596" t="str">
        <f>IF(details!L77="","",details!L77)</f>
        <v/>
      </c>
      <c r="M77" s="601" t="str">
        <f t="shared" si="294"/>
        <v/>
      </c>
      <c r="N77" s="596" t="str">
        <f>IF(details!M77="","",details!M77)</f>
        <v/>
      </c>
      <c r="O77" s="601" t="str">
        <f t="shared" si="295"/>
        <v/>
      </c>
      <c r="P77" s="596" t="str">
        <f>IF(details!N77="","",details!N77)</f>
        <v/>
      </c>
      <c r="Q77" s="603" t="str">
        <f t="shared" si="296"/>
        <v/>
      </c>
      <c r="R77" s="599">
        <f t="shared" si="297"/>
        <v>0</v>
      </c>
      <c r="S77" s="599">
        <f t="shared" si="298"/>
        <v>0</v>
      </c>
      <c r="T77" s="600" t="str">
        <f t="shared" si="299"/>
        <v/>
      </c>
      <c r="U77" s="599" t="str">
        <f t="shared" si="300"/>
        <v/>
      </c>
      <c r="V77" s="599" t="str">
        <f t="shared" si="301"/>
        <v/>
      </c>
      <c r="W77" s="599" t="str">
        <f t="shared" si="302"/>
        <v/>
      </c>
      <c r="X77" s="596" t="str">
        <f>IF(details!O77="","",details!O77)</f>
        <v/>
      </c>
      <c r="Y77" s="596" t="str">
        <f>IF(details!P77="","",details!P77)</f>
        <v/>
      </c>
      <c r="Z77" s="596" t="str">
        <f>IF(details!Q77="","",details!Q77)</f>
        <v/>
      </c>
      <c r="AA77" s="601" t="str">
        <f t="shared" si="303"/>
        <v/>
      </c>
      <c r="AB77" s="596" t="str">
        <f>IF(details!R77="","",details!R77)</f>
        <v/>
      </c>
      <c r="AC77" s="601" t="str">
        <f t="shared" si="304"/>
        <v/>
      </c>
      <c r="AD77" s="596" t="str">
        <f>IF(details!S77="","",details!S77)</f>
        <v/>
      </c>
      <c r="AE77" s="603" t="str">
        <f t="shared" si="305"/>
        <v/>
      </c>
      <c r="AF77" s="599">
        <f t="shared" si="306"/>
        <v>0</v>
      </c>
      <c r="AG77" s="599">
        <f t="shared" si="307"/>
        <v>0</v>
      </c>
      <c r="AH77" s="600" t="str">
        <f t="shared" si="308"/>
        <v/>
      </c>
      <c r="AI77" s="599" t="str">
        <f t="shared" si="309"/>
        <v/>
      </c>
      <c r="AJ77" s="599" t="str">
        <f t="shared" si="310"/>
        <v/>
      </c>
      <c r="AK77" s="599" t="str">
        <f t="shared" si="265"/>
        <v/>
      </c>
      <c r="AL77" s="596" t="str">
        <f>IF(details!T77="","",details!T77)</f>
        <v/>
      </c>
      <c r="AM77" s="596" t="str">
        <f>IF(details!U77="","",details!U77)</f>
        <v/>
      </c>
      <c r="AN77" s="596" t="str">
        <f>IF(details!V77="","",details!V77)</f>
        <v/>
      </c>
      <c r="AO77" s="596" t="str">
        <f>IF(details!W77="","",details!W77)</f>
        <v/>
      </c>
      <c r="AP77" s="601" t="str">
        <f t="shared" si="311"/>
        <v/>
      </c>
      <c r="AQ77" s="596" t="str">
        <f>IF(details!X77="","",details!X77)</f>
        <v/>
      </c>
      <c r="AR77" s="596" t="str">
        <f>IF(details!Y77="","",details!Y77)</f>
        <v/>
      </c>
      <c r="AS77" s="601" t="str">
        <f t="shared" si="312"/>
        <v/>
      </c>
      <c r="AT77" s="601" t="str">
        <f t="shared" si="313"/>
        <v/>
      </c>
      <c r="AU77" s="601" t="str">
        <f t="shared" si="314"/>
        <v/>
      </c>
      <c r="AV77" s="596" t="str">
        <f>IF(details!Z77="","",details!Z77)</f>
        <v/>
      </c>
      <c r="AW77" s="596" t="str">
        <f>IF(details!AA77="","",details!AA77)</f>
        <v/>
      </c>
      <c r="AX77" s="601" t="str">
        <f t="shared" si="315"/>
        <v/>
      </c>
      <c r="AY77" s="601" t="str">
        <f t="shared" si="316"/>
        <v/>
      </c>
      <c r="AZ77" s="601" t="str">
        <f t="shared" si="317"/>
        <v/>
      </c>
      <c r="BA77" s="597" t="str">
        <f t="shared" si="318"/>
        <v/>
      </c>
      <c r="BB77" s="599">
        <f t="shared" si="319"/>
        <v>0</v>
      </c>
      <c r="BC77" s="600">
        <f t="shared" si="320"/>
        <v>0</v>
      </c>
      <c r="BD77" s="600" t="str">
        <f t="shared" si="321"/>
        <v/>
      </c>
      <c r="BE77" s="600" t="str">
        <f t="shared" si="322"/>
        <v/>
      </c>
      <c r="BF77" s="600" t="str">
        <f t="shared" si="323"/>
        <v/>
      </c>
      <c r="BG77" s="599" t="str">
        <f t="shared" si="324"/>
        <v/>
      </c>
      <c r="BH77" s="600" t="str">
        <f t="shared" si="325"/>
        <v/>
      </c>
      <c r="BI77" s="599" t="str">
        <f t="shared" si="326"/>
        <v/>
      </c>
      <c r="BJ77" s="596" t="str">
        <f>IF(details!AB77="","",details!AB77)</f>
        <v/>
      </c>
      <c r="BK77" s="596" t="str">
        <f>IF(details!AC77="","",details!AC77)</f>
        <v/>
      </c>
      <c r="BL77" s="596" t="str">
        <f>IF(details!AD77="","",details!AD77)</f>
        <v/>
      </c>
      <c r="BM77" s="596" t="str">
        <f>IF(details!AE77="","",details!AE77)</f>
        <v/>
      </c>
      <c r="BN77" s="601" t="str">
        <f t="shared" si="327"/>
        <v/>
      </c>
      <c r="BO77" s="596" t="str">
        <f>IF(details!AF77="","",details!AF77)</f>
        <v/>
      </c>
      <c r="BP77" s="596" t="str">
        <f>IF(details!AG77="","",details!AG77)</f>
        <v/>
      </c>
      <c r="BQ77" s="601" t="str">
        <f t="shared" si="328"/>
        <v/>
      </c>
      <c r="BR77" s="601" t="str">
        <f t="shared" si="329"/>
        <v/>
      </c>
      <c r="BS77" s="601" t="str">
        <f t="shared" si="330"/>
        <v/>
      </c>
      <c r="BT77" s="596" t="str">
        <f>IF(details!AH77="","",details!AH77)</f>
        <v/>
      </c>
      <c r="BU77" s="596" t="str">
        <f>IF(details!AI77="","",details!AI77)</f>
        <v/>
      </c>
      <c r="BV77" s="601" t="str">
        <f t="shared" si="331"/>
        <v/>
      </c>
      <c r="BW77" s="601" t="str">
        <f t="shared" si="332"/>
        <v/>
      </c>
      <c r="BX77" s="601" t="str">
        <f t="shared" si="333"/>
        <v/>
      </c>
      <c r="BY77" s="597" t="str">
        <f t="shared" si="334"/>
        <v/>
      </c>
      <c r="BZ77" s="599">
        <f t="shared" si="335"/>
        <v>0</v>
      </c>
      <c r="CA77" s="600">
        <f t="shared" si="336"/>
        <v>0</v>
      </c>
      <c r="CB77" s="600" t="str">
        <f t="shared" si="337"/>
        <v/>
      </c>
      <c r="CC77" s="600" t="str">
        <f t="shared" si="338"/>
        <v/>
      </c>
      <c r="CD77" s="600" t="str">
        <f t="shared" si="339"/>
        <v/>
      </c>
      <c r="CE77" s="599" t="str">
        <f t="shared" si="340"/>
        <v/>
      </c>
      <c r="CF77" s="600" t="str">
        <f t="shared" si="341"/>
        <v/>
      </c>
      <c r="CG77" s="599" t="str">
        <f t="shared" si="342"/>
        <v/>
      </c>
      <c r="CH77" s="596" t="str">
        <f>IF(details!AJ77="","",details!AJ77)</f>
        <v/>
      </c>
      <c r="CI77" s="596" t="str">
        <f>IF(details!AK77="","",details!AK77)</f>
        <v/>
      </c>
      <c r="CJ77" s="596" t="str">
        <f>IF(details!AL77="","",details!AL77)</f>
        <v/>
      </c>
      <c r="CK77" s="596" t="str">
        <f>IF(details!AM77="","",details!AM77)</f>
        <v/>
      </c>
      <c r="CL77" s="601" t="str">
        <f t="shared" si="343"/>
        <v/>
      </c>
      <c r="CM77" s="596" t="str">
        <f>IF(details!AN77="","",details!AN77)</f>
        <v/>
      </c>
      <c r="CN77" s="596" t="str">
        <f>IF(details!AO77="","",details!AO77)</f>
        <v/>
      </c>
      <c r="CO77" s="601" t="str">
        <f t="shared" si="344"/>
        <v/>
      </c>
      <c r="CP77" s="601" t="str">
        <f t="shared" si="345"/>
        <v/>
      </c>
      <c r="CQ77" s="601" t="str">
        <f t="shared" si="346"/>
        <v/>
      </c>
      <c r="CR77" s="596" t="str">
        <f>IF(details!AP77="","",details!AP77)</f>
        <v/>
      </c>
      <c r="CS77" s="596" t="str">
        <f>IF(details!AQ77="","",details!AQ77)</f>
        <v/>
      </c>
      <c r="CT77" s="601" t="str">
        <f t="shared" si="347"/>
        <v/>
      </c>
      <c r="CU77" s="601" t="str">
        <f t="shared" si="348"/>
        <v/>
      </c>
      <c r="CV77" s="601" t="str">
        <f t="shared" si="349"/>
        <v/>
      </c>
      <c r="CW77" s="597" t="str">
        <f t="shared" si="350"/>
        <v/>
      </c>
      <c r="CX77" s="599">
        <f t="shared" si="351"/>
        <v>0</v>
      </c>
      <c r="CY77" s="600">
        <f t="shared" si="352"/>
        <v>0</v>
      </c>
      <c r="CZ77" s="600" t="str">
        <f t="shared" si="353"/>
        <v/>
      </c>
      <c r="DA77" s="600" t="str">
        <f t="shared" si="354"/>
        <v/>
      </c>
      <c r="DB77" s="600" t="str">
        <f t="shared" si="355"/>
        <v/>
      </c>
      <c r="DC77" s="599" t="str">
        <f t="shared" si="356"/>
        <v/>
      </c>
      <c r="DD77" s="600" t="str">
        <f t="shared" si="357"/>
        <v/>
      </c>
      <c r="DE77" s="599" t="str">
        <f t="shared" si="358"/>
        <v/>
      </c>
      <c r="DF77" s="600">
        <f t="shared" si="359"/>
        <v>0</v>
      </c>
      <c r="DG77" s="596" t="str">
        <f>IF(details!AR77="","",details!AR77)</f>
        <v/>
      </c>
      <c r="DH77" s="596" t="str">
        <f>IF(details!AS77="","",details!AS77)</f>
        <v/>
      </c>
      <c r="DI77" s="596" t="str">
        <f>IF(details!AT77="","",details!AT77)</f>
        <v/>
      </c>
      <c r="DJ77" s="601" t="str">
        <f t="shared" si="360"/>
        <v/>
      </c>
      <c r="DK77" s="596" t="str">
        <f>IF(details!AU77="","",details!AU77)</f>
        <v/>
      </c>
      <c r="DL77" s="601" t="str">
        <f t="shared" si="361"/>
        <v/>
      </c>
      <c r="DM77" s="596" t="str">
        <f>IF(details!AV77="","",details!AV77)</f>
        <v/>
      </c>
      <c r="DN77" s="603" t="str">
        <f t="shared" si="362"/>
        <v/>
      </c>
      <c r="DO77" s="599">
        <f t="shared" si="363"/>
        <v>0</v>
      </c>
      <c r="DP77" s="599">
        <f t="shared" si="364"/>
        <v>0</v>
      </c>
      <c r="DQ77" s="600" t="str">
        <f t="shared" si="365"/>
        <v/>
      </c>
      <c r="DR77" s="599" t="str">
        <f t="shared" si="366"/>
        <v/>
      </c>
      <c r="DS77" s="599" t="str">
        <f t="shared" si="266"/>
        <v/>
      </c>
      <c r="DT77" s="596" t="str">
        <f>IF(details!AW77="","",details!AW77)</f>
        <v/>
      </c>
      <c r="DU77" s="596" t="str">
        <f>IF(details!AX77="","",details!AX77)</f>
        <v/>
      </c>
      <c r="DV77" s="596" t="str">
        <f>IF(details!AY77="","",details!AY77)</f>
        <v/>
      </c>
      <c r="DW77" s="603" t="str">
        <f t="shared" si="367"/>
        <v/>
      </c>
      <c r="DX77" s="599">
        <f t="shared" si="368"/>
        <v>0</v>
      </c>
      <c r="DY77" s="599">
        <f t="shared" si="369"/>
        <v>0</v>
      </c>
      <c r="DZ77" s="600" t="str">
        <f t="shared" si="370"/>
        <v/>
      </c>
      <c r="EA77" s="599" t="str">
        <f t="shared" si="371"/>
        <v/>
      </c>
      <c r="EB77" s="599" t="str">
        <f t="shared" si="267"/>
        <v/>
      </c>
      <c r="EC77" s="599" t="str">
        <f t="shared" si="372"/>
        <v/>
      </c>
      <c r="ED77" s="599" t="str">
        <f t="shared" si="373"/>
        <v/>
      </c>
      <c r="EE77" s="599" t="str">
        <f t="shared" si="374"/>
        <v/>
      </c>
      <c r="EF77" s="599" t="str">
        <f t="shared" si="375"/>
        <v/>
      </c>
      <c r="EG77" s="599" t="str">
        <f t="shared" si="376"/>
        <v/>
      </c>
      <c r="EH77" s="599">
        <f t="shared" si="377"/>
        <v>0</v>
      </c>
      <c r="EI77" s="599">
        <f t="shared" si="378"/>
        <v>0</v>
      </c>
      <c r="EJ77" s="599">
        <f t="shared" si="379"/>
        <v>0</v>
      </c>
      <c r="EK77" s="599">
        <f t="shared" si="380"/>
        <v>0</v>
      </c>
      <c r="EL77" s="599">
        <f t="shared" si="381"/>
        <v>0</v>
      </c>
      <c r="EM77" s="599" t="str">
        <f t="shared" si="382"/>
        <v/>
      </c>
      <c r="EN77" s="599" t="str">
        <f t="shared" si="268"/>
        <v/>
      </c>
      <c r="EO77" s="606" t="str">
        <f>IF(details!BN77="","",details!BN77)</f>
        <v/>
      </c>
      <c r="EP77" s="607" t="str">
        <f>IF(details!BO77="","",details!BO77)</f>
        <v/>
      </c>
      <c r="EQ77" s="606" t="str">
        <f>IF(details!BV77="","",details!BV77)</f>
        <v/>
      </c>
      <c r="ER77" s="607" t="str">
        <f>IF(details!BW77="","",details!BW77)</f>
        <v/>
      </c>
      <c r="ES77" s="606" t="str">
        <f>IF(details!CD77="","",details!CD77)</f>
        <v/>
      </c>
      <c r="ET77" s="607" t="str">
        <f>IF(details!CE77="","",details!CE77)</f>
        <v/>
      </c>
      <c r="EU77" s="606" t="str">
        <f>IF(details!CL77="","",details!CL77)</f>
        <v/>
      </c>
      <c r="EV77" s="607" t="str">
        <f>IF(details!CM77="","",details!CM77)</f>
        <v/>
      </c>
      <c r="EW77" s="606" t="str">
        <f>IF(details!CV77="","",details!CV77)</f>
        <v/>
      </c>
      <c r="EX77" s="607" t="str">
        <f>IF(details!CW77="","",details!CW77)</f>
        <v/>
      </c>
      <c r="EY77" s="611" t="str">
        <f t="shared" si="383"/>
        <v/>
      </c>
      <c r="EZ77" s="596" t="str">
        <f t="shared" si="384"/>
        <v/>
      </c>
      <c r="FA77" s="596" t="str">
        <f t="shared" si="385"/>
        <v/>
      </c>
      <c r="FB77" s="612" t="str">
        <f t="shared" si="269"/>
        <v/>
      </c>
      <c r="FC77" s="596" t="str">
        <f t="shared" si="386"/>
        <v/>
      </c>
      <c r="FD77" s="613" t="str">
        <f t="shared" si="387"/>
        <v/>
      </c>
      <c r="FE77" s="612" t="str">
        <f t="shared" si="270"/>
        <v/>
      </c>
      <c r="FF77" s="614" t="str">
        <f t="shared" si="388"/>
        <v/>
      </c>
      <c r="FG77" s="596" t="str">
        <f t="shared" si="271"/>
        <v/>
      </c>
      <c r="FH77" s="596" t="str">
        <f t="shared" si="272"/>
        <v/>
      </c>
      <c r="FI77" s="596" t="str">
        <f t="shared" si="273"/>
        <v/>
      </c>
      <c r="FJ77" s="596" t="str">
        <f t="shared" si="274"/>
        <v/>
      </c>
      <c r="FK77" s="596" t="str">
        <f t="shared" si="389"/>
        <v/>
      </c>
      <c r="FL77" s="615" t="str">
        <f t="shared" si="275"/>
        <v/>
      </c>
      <c r="FM77" s="614" t="str">
        <f t="shared" si="390"/>
        <v/>
      </c>
      <c r="FN77" s="596" t="str">
        <f t="shared" si="276"/>
        <v/>
      </c>
      <c r="FO77" s="596" t="str">
        <f t="shared" si="277"/>
        <v/>
      </c>
      <c r="FP77" s="596" t="str">
        <f t="shared" si="278"/>
        <v/>
      </c>
      <c r="FQ77" s="596" t="str">
        <f t="shared" si="279"/>
        <v/>
      </c>
      <c r="FR77" s="596" t="str">
        <f t="shared" si="391"/>
        <v/>
      </c>
      <c r="FS77" s="615" t="str">
        <f t="shared" si="280"/>
        <v/>
      </c>
      <c r="FT77" s="614" t="str">
        <f t="shared" si="392"/>
        <v/>
      </c>
      <c r="FU77" s="596" t="str">
        <f t="shared" si="281"/>
        <v/>
      </c>
      <c r="FV77" s="596" t="str">
        <f t="shared" si="282"/>
        <v/>
      </c>
      <c r="FW77" s="596" t="str">
        <f t="shared" si="283"/>
        <v/>
      </c>
      <c r="FX77" s="596" t="str">
        <f t="shared" si="284"/>
        <v/>
      </c>
      <c r="FY77" s="596" t="str">
        <f t="shared" si="393"/>
        <v/>
      </c>
      <c r="FZ77" s="615" t="str">
        <f t="shared" si="285"/>
        <v/>
      </c>
      <c r="GA77" s="596" t="str">
        <f t="shared" si="394"/>
        <v/>
      </c>
      <c r="GB77" s="596" t="str">
        <f t="shared" si="395"/>
        <v/>
      </c>
      <c r="GC77" s="177" t="str">
        <f t="shared" si="396"/>
        <v xml:space="preserve">    </v>
      </c>
      <c r="GD77" s="177" t="str">
        <f t="shared" si="397"/>
        <v xml:space="preserve">    </v>
      </c>
      <c r="GE77" s="177" t="str">
        <f t="shared" si="398"/>
        <v xml:space="preserve">    </v>
      </c>
      <c r="GF77" s="177" t="str">
        <f t="shared" si="399"/>
        <v xml:space="preserve">        </v>
      </c>
      <c r="GG77" s="177" t="str">
        <f t="shared" si="286"/>
        <v xml:space="preserve">    </v>
      </c>
      <c r="GH77" s="177" t="str">
        <f t="shared" si="287"/>
        <v/>
      </c>
      <c r="GI77" s="39" t="str">
        <f t="shared" si="288"/>
        <v/>
      </c>
      <c r="GJ77" s="41" t="str">
        <f t="shared" si="289"/>
        <v/>
      </c>
      <c r="GK77" s="188" t="str">
        <f t="shared" si="290"/>
        <v/>
      </c>
      <c r="GL77" s="165" t="str">
        <f t="shared" si="291"/>
        <v/>
      </c>
      <c r="GM77" s="434" t="str">
        <f t="shared" si="400"/>
        <v/>
      </c>
      <c r="GN77" s="177" t="str">
        <f>IF(OR(GH77="iwjd",GH77="iqu% ijh{kk"),'result subject-wise'!AR77,GH77)</f>
        <v/>
      </c>
      <c r="GO77" s="346" t="str">
        <f t="shared" si="292"/>
        <v/>
      </c>
      <c r="GP77" s="172" t="str">
        <f t="shared" si="293"/>
        <v/>
      </c>
      <c r="GQ77" s="620" t="str">
        <f t="shared" si="401"/>
        <v/>
      </c>
      <c r="GR77" s="189"/>
      <c r="GS77" s="344"/>
      <c r="GT77" s="351" t="str">
        <f>'full report'!V1880</f>
        <v/>
      </c>
      <c r="GU77" s="164"/>
    </row>
    <row r="78" spans="1:203" s="5" customFormat="1" ht="13" customHeight="1">
      <c r="A78" s="595">
        <f>IF(details!A78="","",details!A78)</f>
        <v>71</v>
      </c>
      <c r="B78" s="596" t="str">
        <f>IF(details!B78="","",details!B78)</f>
        <v/>
      </c>
      <c r="C78" s="596" t="str">
        <f>IF(details!C78="","",details!C78)</f>
        <v/>
      </c>
      <c r="D78" s="597" t="str">
        <f>IF(details!D78="","",details!D78)</f>
        <v/>
      </c>
      <c r="E78" s="596" t="str">
        <f>IF(details!E78="","",details!E78)</f>
        <v/>
      </c>
      <c r="F78" s="598" t="str">
        <f>IF(details!F78="","",details!F78)</f>
        <v/>
      </c>
      <c r="G78" s="302" t="str">
        <f>IF(details!G78="","",details!G78)</f>
        <v/>
      </c>
      <c r="H78" s="302" t="str">
        <f>IF(details!H78="","",details!H78)</f>
        <v/>
      </c>
      <c r="I78" s="302" t="str">
        <f>IF(details!I78="","",details!I78)</f>
        <v/>
      </c>
      <c r="J78" s="596" t="str">
        <f>IF(details!J78="","",details!J78)</f>
        <v/>
      </c>
      <c r="K78" s="596" t="str">
        <f>IF(details!K78="","",details!K78)</f>
        <v/>
      </c>
      <c r="L78" s="596" t="str">
        <f>IF(details!L78="","",details!L78)</f>
        <v/>
      </c>
      <c r="M78" s="601" t="str">
        <f t="shared" si="294"/>
        <v/>
      </c>
      <c r="N78" s="596" t="str">
        <f>IF(details!M78="","",details!M78)</f>
        <v/>
      </c>
      <c r="O78" s="601" t="str">
        <f t="shared" si="295"/>
        <v/>
      </c>
      <c r="P78" s="596" t="str">
        <f>IF(details!N78="","",details!N78)</f>
        <v/>
      </c>
      <c r="Q78" s="603" t="str">
        <f t="shared" si="296"/>
        <v/>
      </c>
      <c r="R78" s="599">
        <f t="shared" si="297"/>
        <v>0</v>
      </c>
      <c r="S78" s="599">
        <f t="shared" si="298"/>
        <v>0</v>
      </c>
      <c r="T78" s="600" t="str">
        <f t="shared" si="299"/>
        <v/>
      </c>
      <c r="U78" s="599" t="str">
        <f t="shared" si="300"/>
        <v/>
      </c>
      <c r="V78" s="599" t="str">
        <f t="shared" si="301"/>
        <v/>
      </c>
      <c r="W78" s="599" t="str">
        <f t="shared" si="302"/>
        <v/>
      </c>
      <c r="X78" s="596" t="str">
        <f>IF(details!O78="","",details!O78)</f>
        <v/>
      </c>
      <c r="Y78" s="596" t="str">
        <f>IF(details!P78="","",details!P78)</f>
        <v/>
      </c>
      <c r="Z78" s="596" t="str">
        <f>IF(details!Q78="","",details!Q78)</f>
        <v/>
      </c>
      <c r="AA78" s="601" t="str">
        <f t="shared" si="303"/>
        <v/>
      </c>
      <c r="AB78" s="596" t="str">
        <f>IF(details!R78="","",details!R78)</f>
        <v/>
      </c>
      <c r="AC78" s="601" t="str">
        <f t="shared" si="304"/>
        <v/>
      </c>
      <c r="AD78" s="596" t="str">
        <f>IF(details!S78="","",details!S78)</f>
        <v/>
      </c>
      <c r="AE78" s="603" t="str">
        <f t="shared" si="305"/>
        <v/>
      </c>
      <c r="AF78" s="599">
        <f t="shared" si="306"/>
        <v>0</v>
      </c>
      <c r="AG78" s="599">
        <f t="shared" si="307"/>
        <v>0</v>
      </c>
      <c r="AH78" s="600" t="str">
        <f t="shared" si="308"/>
        <v/>
      </c>
      <c r="AI78" s="599" t="str">
        <f t="shared" si="309"/>
        <v/>
      </c>
      <c r="AJ78" s="599" t="str">
        <f t="shared" si="310"/>
        <v/>
      </c>
      <c r="AK78" s="599" t="str">
        <f t="shared" si="265"/>
        <v/>
      </c>
      <c r="AL78" s="596" t="str">
        <f>IF(details!T78="","",details!T78)</f>
        <v/>
      </c>
      <c r="AM78" s="596" t="str">
        <f>IF(details!U78="","",details!U78)</f>
        <v/>
      </c>
      <c r="AN78" s="596" t="str">
        <f>IF(details!V78="","",details!V78)</f>
        <v/>
      </c>
      <c r="AO78" s="596" t="str">
        <f>IF(details!W78="","",details!W78)</f>
        <v/>
      </c>
      <c r="AP78" s="601" t="str">
        <f t="shared" si="311"/>
        <v/>
      </c>
      <c r="AQ78" s="596" t="str">
        <f>IF(details!X78="","",details!X78)</f>
        <v/>
      </c>
      <c r="AR78" s="596" t="str">
        <f>IF(details!Y78="","",details!Y78)</f>
        <v/>
      </c>
      <c r="AS78" s="601" t="str">
        <f t="shared" si="312"/>
        <v/>
      </c>
      <c r="AT78" s="601" t="str">
        <f t="shared" si="313"/>
        <v/>
      </c>
      <c r="AU78" s="601" t="str">
        <f t="shared" si="314"/>
        <v/>
      </c>
      <c r="AV78" s="596" t="str">
        <f>IF(details!Z78="","",details!Z78)</f>
        <v/>
      </c>
      <c r="AW78" s="596" t="str">
        <f>IF(details!AA78="","",details!AA78)</f>
        <v/>
      </c>
      <c r="AX78" s="601" t="str">
        <f t="shared" si="315"/>
        <v/>
      </c>
      <c r="AY78" s="601" t="str">
        <f t="shared" si="316"/>
        <v/>
      </c>
      <c r="AZ78" s="601" t="str">
        <f t="shared" si="317"/>
        <v/>
      </c>
      <c r="BA78" s="597" t="str">
        <f t="shared" si="318"/>
        <v/>
      </c>
      <c r="BB78" s="599">
        <f t="shared" si="319"/>
        <v>0</v>
      </c>
      <c r="BC78" s="600">
        <f t="shared" si="320"/>
        <v>0</v>
      </c>
      <c r="BD78" s="600" t="str">
        <f t="shared" si="321"/>
        <v/>
      </c>
      <c r="BE78" s="600" t="str">
        <f t="shared" si="322"/>
        <v/>
      </c>
      <c r="BF78" s="600" t="str">
        <f t="shared" si="323"/>
        <v/>
      </c>
      <c r="BG78" s="599" t="str">
        <f t="shared" si="324"/>
        <v/>
      </c>
      <c r="BH78" s="600" t="str">
        <f t="shared" si="325"/>
        <v/>
      </c>
      <c r="BI78" s="599" t="str">
        <f t="shared" si="326"/>
        <v/>
      </c>
      <c r="BJ78" s="596" t="str">
        <f>IF(details!AB78="","",details!AB78)</f>
        <v/>
      </c>
      <c r="BK78" s="596" t="str">
        <f>IF(details!AC78="","",details!AC78)</f>
        <v/>
      </c>
      <c r="BL78" s="596" t="str">
        <f>IF(details!AD78="","",details!AD78)</f>
        <v/>
      </c>
      <c r="BM78" s="596" t="str">
        <f>IF(details!AE78="","",details!AE78)</f>
        <v/>
      </c>
      <c r="BN78" s="601" t="str">
        <f t="shared" si="327"/>
        <v/>
      </c>
      <c r="BO78" s="596" t="str">
        <f>IF(details!AF78="","",details!AF78)</f>
        <v/>
      </c>
      <c r="BP78" s="596" t="str">
        <f>IF(details!AG78="","",details!AG78)</f>
        <v/>
      </c>
      <c r="BQ78" s="601" t="str">
        <f t="shared" si="328"/>
        <v/>
      </c>
      <c r="BR78" s="601" t="str">
        <f t="shared" si="329"/>
        <v/>
      </c>
      <c r="BS78" s="601" t="str">
        <f t="shared" si="330"/>
        <v/>
      </c>
      <c r="BT78" s="596" t="str">
        <f>IF(details!AH78="","",details!AH78)</f>
        <v/>
      </c>
      <c r="BU78" s="596" t="str">
        <f>IF(details!AI78="","",details!AI78)</f>
        <v/>
      </c>
      <c r="BV78" s="601" t="str">
        <f t="shared" si="331"/>
        <v/>
      </c>
      <c r="BW78" s="601" t="str">
        <f t="shared" si="332"/>
        <v/>
      </c>
      <c r="BX78" s="601" t="str">
        <f t="shared" si="333"/>
        <v/>
      </c>
      <c r="BY78" s="597" t="str">
        <f t="shared" si="334"/>
        <v/>
      </c>
      <c r="BZ78" s="599">
        <f t="shared" si="335"/>
        <v>0</v>
      </c>
      <c r="CA78" s="600">
        <f t="shared" si="336"/>
        <v>0</v>
      </c>
      <c r="CB78" s="600" t="str">
        <f t="shared" si="337"/>
        <v/>
      </c>
      <c r="CC78" s="600" t="str">
        <f t="shared" si="338"/>
        <v/>
      </c>
      <c r="CD78" s="600" t="str">
        <f t="shared" si="339"/>
        <v/>
      </c>
      <c r="CE78" s="599" t="str">
        <f t="shared" si="340"/>
        <v/>
      </c>
      <c r="CF78" s="600" t="str">
        <f t="shared" si="341"/>
        <v/>
      </c>
      <c r="CG78" s="599" t="str">
        <f t="shared" si="342"/>
        <v/>
      </c>
      <c r="CH78" s="596" t="str">
        <f>IF(details!AJ78="","",details!AJ78)</f>
        <v/>
      </c>
      <c r="CI78" s="596" t="str">
        <f>IF(details!AK78="","",details!AK78)</f>
        <v/>
      </c>
      <c r="CJ78" s="596" t="str">
        <f>IF(details!AL78="","",details!AL78)</f>
        <v/>
      </c>
      <c r="CK78" s="596" t="str">
        <f>IF(details!AM78="","",details!AM78)</f>
        <v/>
      </c>
      <c r="CL78" s="601" t="str">
        <f t="shared" si="343"/>
        <v/>
      </c>
      <c r="CM78" s="596" t="str">
        <f>IF(details!AN78="","",details!AN78)</f>
        <v/>
      </c>
      <c r="CN78" s="596" t="str">
        <f>IF(details!AO78="","",details!AO78)</f>
        <v/>
      </c>
      <c r="CO78" s="601" t="str">
        <f t="shared" si="344"/>
        <v/>
      </c>
      <c r="CP78" s="601" t="str">
        <f t="shared" si="345"/>
        <v/>
      </c>
      <c r="CQ78" s="601" t="str">
        <f t="shared" si="346"/>
        <v/>
      </c>
      <c r="CR78" s="596" t="str">
        <f>IF(details!AP78="","",details!AP78)</f>
        <v/>
      </c>
      <c r="CS78" s="596" t="str">
        <f>IF(details!AQ78="","",details!AQ78)</f>
        <v/>
      </c>
      <c r="CT78" s="601" t="str">
        <f t="shared" si="347"/>
        <v/>
      </c>
      <c r="CU78" s="601" t="str">
        <f t="shared" si="348"/>
        <v/>
      </c>
      <c r="CV78" s="601" t="str">
        <f t="shared" si="349"/>
        <v/>
      </c>
      <c r="CW78" s="597" t="str">
        <f t="shared" si="350"/>
        <v/>
      </c>
      <c r="CX78" s="599">
        <f t="shared" si="351"/>
        <v>0</v>
      </c>
      <c r="CY78" s="600">
        <f t="shared" si="352"/>
        <v>0</v>
      </c>
      <c r="CZ78" s="600" t="str">
        <f t="shared" si="353"/>
        <v/>
      </c>
      <c r="DA78" s="600" t="str">
        <f t="shared" si="354"/>
        <v/>
      </c>
      <c r="DB78" s="600" t="str">
        <f t="shared" si="355"/>
        <v/>
      </c>
      <c r="DC78" s="599" t="str">
        <f t="shared" si="356"/>
        <v/>
      </c>
      <c r="DD78" s="600" t="str">
        <f t="shared" si="357"/>
        <v/>
      </c>
      <c r="DE78" s="599" t="str">
        <f t="shared" si="358"/>
        <v/>
      </c>
      <c r="DF78" s="600">
        <f t="shared" si="359"/>
        <v>0</v>
      </c>
      <c r="DG78" s="596" t="str">
        <f>IF(details!AR78="","",details!AR78)</f>
        <v/>
      </c>
      <c r="DH78" s="596" t="str">
        <f>IF(details!AS78="","",details!AS78)</f>
        <v/>
      </c>
      <c r="DI78" s="596" t="str">
        <f>IF(details!AT78="","",details!AT78)</f>
        <v/>
      </c>
      <c r="DJ78" s="601" t="str">
        <f t="shared" si="360"/>
        <v/>
      </c>
      <c r="DK78" s="596" t="str">
        <f>IF(details!AU78="","",details!AU78)</f>
        <v/>
      </c>
      <c r="DL78" s="601" t="str">
        <f t="shared" si="361"/>
        <v/>
      </c>
      <c r="DM78" s="596" t="str">
        <f>IF(details!AV78="","",details!AV78)</f>
        <v/>
      </c>
      <c r="DN78" s="603" t="str">
        <f t="shared" si="362"/>
        <v/>
      </c>
      <c r="DO78" s="599">
        <f t="shared" si="363"/>
        <v>0</v>
      </c>
      <c r="DP78" s="599">
        <f t="shared" si="364"/>
        <v>0</v>
      </c>
      <c r="DQ78" s="600" t="str">
        <f t="shared" si="365"/>
        <v/>
      </c>
      <c r="DR78" s="599" t="str">
        <f t="shared" si="366"/>
        <v/>
      </c>
      <c r="DS78" s="599" t="str">
        <f t="shared" si="266"/>
        <v/>
      </c>
      <c r="DT78" s="596" t="str">
        <f>IF(details!AW78="","",details!AW78)</f>
        <v/>
      </c>
      <c r="DU78" s="596" t="str">
        <f>IF(details!AX78="","",details!AX78)</f>
        <v/>
      </c>
      <c r="DV78" s="596" t="str">
        <f>IF(details!AY78="","",details!AY78)</f>
        <v/>
      </c>
      <c r="DW78" s="603" t="str">
        <f t="shared" si="367"/>
        <v/>
      </c>
      <c r="DX78" s="599">
        <f t="shared" si="368"/>
        <v>0</v>
      </c>
      <c r="DY78" s="599">
        <f t="shared" si="369"/>
        <v>0</v>
      </c>
      <c r="DZ78" s="600" t="str">
        <f t="shared" si="370"/>
        <v/>
      </c>
      <c r="EA78" s="599" t="str">
        <f t="shared" si="371"/>
        <v/>
      </c>
      <c r="EB78" s="599" t="str">
        <f t="shared" si="267"/>
        <v/>
      </c>
      <c r="EC78" s="599" t="str">
        <f t="shared" si="372"/>
        <v/>
      </c>
      <c r="ED78" s="599" t="str">
        <f t="shared" si="373"/>
        <v/>
      </c>
      <c r="EE78" s="599" t="str">
        <f t="shared" si="374"/>
        <v/>
      </c>
      <c r="EF78" s="599" t="str">
        <f t="shared" si="375"/>
        <v/>
      </c>
      <c r="EG78" s="599" t="str">
        <f t="shared" si="376"/>
        <v/>
      </c>
      <c r="EH78" s="599">
        <f t="shared" si="377"/>
        <v>0</v>
      </c>
      <c r="EI78" s="599">
        <f t="shared" si="378"/>
        <v>0</v>
      </c>
      <c r="EJ78" s="599">
        <f t="shared" si="379"/>
        <v>0</v>
      </c>
      <c r="EK78" s="599">
        <f t="shared" si="380"/>
        <v>0</v>
      </c>
      <c r="EL78" s="599">
        <f t="shared" si="381"/>
        <v>0</v>
      </c>
      <c r="EM78" s="599" t="str">
        <f t="shared" si="382"/>
        <v/>
      </c>
      <c r="EN78" s="599" t="str">
        <f t="shared" si="268"/>
        <v/>
      </c>
      <c r="EO78" s="606" t="str">
        <f>IF(details!BN78="","",details!BN78)</f>
        <v/>
      </c>
      <c r="EP78" s="607" t="str">
        <f>IF(details!BO78="","",details!BO78)</f>
        <v/>
      </c>
      <c r="EQ78" s="606" t="str">
        <f>IF(details!BV78="","",details!BV78)</f>
        <v/>
      </c>
      <c r="ER78" s="607" t="str">
        <f>IF(details!BW78="","",details!BW78)</f>
        <v/>
      </c>
      <c r="ES78" s="606" t="str">
        <f>IF(details!CD78="","",details!CD78)</f>
        <v/>
      </c>
      <c r="ET78" s="607" t="str">
        <f>IF(details!CE78="","",details!CE78)</f>
        <v/>
      </c>
      <c r="EU78" s="606" t="str">
        <f>IF(details!CL78="","",details!CL78)</f>
        <v/>
      </c>
      <c r="EV78" s="607" t="str">
        <f>IF(details!CM78="","",details!CM78)</f>
        <v/>
      </c>
      <c r="EW78" s="606" t="str">
        <f>IF(details!CV78="","",details!CV78)</f>
        <v/>
      </c>
      <c r="EX78" s="607" t="str">
        <f>IF(details!CW78="","",details!CW78)</f>
        <v/>
      </c>
      <c r="EY78" s="611" t="str">
        <f t="shared" si="383"/>
        <v/>
      </c>
      <c r="EZ78" s="596" t="str">
        <f t="shared" si="384"/>
        <v/>
      </c>
      <c r="FA78" s="596" t="str">
        <f t="shared" si="385"/>
        <v/>
      </c>
      <c r="FB78" s="612" t="str">
        <f t="shared" si="269"/>
        <v/>
      </c>
      <c r="FC78" s="596" t="str">
        <f t="shared" si="386"/>
        <v/>
      </c>
      <c r="FD78" s="613" t="str">
        <f t="shared" si="387"/>
        <v/>
      </c>
      <c r="FE78" s="612" t="str">
        <f t="shared" si="270"/>
        <v/>
      </c>
      <c r="FF78" s="614" t="str">
        <f t="shared" si="388"/>
        <v/>
      </c>
      <c r="FG78" s="596" t="str">
        <f t="shared" si="271"/>
        <v/>
      </c>
      <c r="FH78" s="596" t="str">
        <f t="shared" si="272"/>
        <v/>
      </c>
      <c r="FI78" s="596" t="str">
        <f t="shared" si="273"/>
        <v/>
      </c>
      <c r="FJ78" s="596" t="str">
        <f t="shared" si="274"/>
        <v/>
      </c>
      <c r="FK78" s="596" t="str">
        <f t="shared" si="389"/>
        <v/>
      </c>
      <c r="FL78" s="615" t="str">
        <f t="shared" si="275"/>
        <v/>
      </c>
      <c r="FM78" s="614" t="str">
        <f t="shared" si="390"/>
        <v/>
      </c>
      <c r="FN78" s="596" t="str">
        <f t="shared" si="276"/>
        <v/>
      </c>
      <c r="FO78" s="596" t="str">
        <f t="shared" si="277"/>
        <v/>
      </c>
      <c r="FP78" s="596" t="str">
        <f t="shared" si="278"/>
        <v/>
      </c>
      <c r="FQ78" s="596" t="str">
        <f t="shared" si="279"/>
        <v/>
      </c>
      <c r="FR78" s="596" t="str">
        <f t="shared" si="391"/>
        <v/>
      </c>
      <c r="FS78" s="615" t="str">
        <f t="shared" si="280"/>
        <v/>
      </c>
      <c r="FT78" s="614" t="str">
        <f t="shared" si="392"/>
        <v/>
      </c>
      <c r="FU78" s="596" t="str">
        <f t="shared" si="281"/>
        <v/>
      </c>
      <c r="FV78" s="596" t="str">
        <f t="shared" si="282"/>
        <v/>
      </c>
      <c r="FW78" s="596" t="str">
        <f t="shared" si="283"/>
        <v/>
      </c>
      <c r="FX78" s="596" t="str">
        <f t="shared" si="284"/>
        <v/>
      </c>
      <c r="FY78" s="596" t="str">
        <f t="shared" si="393"/>
        <v/>
      </c>
      <c r="FZ78" s="615" t="str">
        <f t="shared" si="285"/>
        <v/>
      </c>
      <c r="GA78" s="596" t="str">
        <f t="shared" si="394"/>
        <v/>
      </c>
      <c r="GB78" s="596" t="str">
        <f t="shared" si="395"/>
        <v/>
      </c>
      <c r="GC78" s="177" t="str">
        <f t="shared" si="396"/>
        <v xml:space="preserve">    </v>
      </c>
      <c r="GD78" s="177" t="str">
        <f t="shared" si="397"/>
        <v xml:space="preserve">    </v>
      </c>
      <c r="GE78" s="177" t="str">
        <f t="shared" si="398"/>
        <v xml:space="preserve">    </v>
      </c>
      <c r="GF78" s="177" t="str">
        <f t="shared" si="399"/>
        <v xml:space="preserve">        </v>
      </c>
      <c r="GG78" s="177" t="str">
        <f t="shared" si="286"/>
        <v xml:space="preserve">    </v>
      </c>
      <c r="GH78" s="177" t="str">
        <f t="shared" si="287"/>
        <v/>
      </c>
      <c r="GI78" s="39" t="str">
        <f t="shared" si="288"/>
        <v/>
      </c>
      <c r="GJ78" s="41" t="str">
        <f t="shared" si="289"/>
        <v/>
      </c>
      <c r="GK78" s="188" t="str">
        <f t="shared" si="290"/>
        <v/>
      </c>
      <c r="GL78" s="165" t="str">
        <f t="shared" si="291"/>
        <v/>
      </c>
      <c r="GM78" s="434" t="str">
        <f t="shared" si="400"/>
        <v/>
      </c>
      <c r="GN78" s="177" t="str">
        <f>IF(OR(GH78="iwjd",GH78="iqu% ijh{kk"),'result subject-wise'!AR78,GH78)</f>
        <v/>
      </c>
      <c r="GO78" s="346" t="str">
        <f t="shared" si="292"/>
        <v/>
      </c>
      <c r="GP78" s="172" t="str">
        <f t="shared" si="293"/>
        <v/>
      </c>
      <c r="GQ78" s="620" t="str">
        <f t="shared" si="401"/>
        <v/>
      </c>
      <c r="GR78" s="189"/>
      <c r="GS78" s="344"/>
      <c r="GT78" s="351" t="str">
        <f>'full report'!V1907</f>
        <v/>
      </c>
      <c r="GU78" s="164"/>
    </row>
    <row r="79" spans="1:203" s="5" customFormat="1" ht="13" customHeight="1">
      <c r="A79" s="595">
        <f>IF(details!A79="","",details!A79)</f>
        <v>72</v>
      </c>
      <c r="B79" s="596" t="str">
        <f>IF(details!B79="","",details!B79)</f>
        <v/>
      </c>
      <c r="C79" s="596" t="str">
        <f>IF(details!C79="","",details!C79)</f>
        <v/>
      </c>
      <c r="D79" s="597" t="str">
        <f>IF(details!D79="","",details!D79)</f>
        <v/>
      </c>
      <c r="E79" s="596" t="str">
        <f>IF(details!E79="","",details!E79)</f>
        <v/>
      </c>
      <c r="F79" s="598" t="str">
        <f>IF(details!F79="","",details!F79)</f>
        <v/>
      </c>
      <c r="G79" s="302" t="str">
        <f>IF(details!G79="","",details!G79)</f>
        <v/>
      </c>
      <c r="H79" s="302" t="str">
        <f>IF(details!H79="","",details!H79)</f>
        <v/>
      </c>
      <c r="I79" s="302" t="str">
        <f>IF(details!I79="","",details!I79)</f>
        <v/>
      </c>
      <c r="J79" s="596" t="str">
        <f>IF(details!J79="","",details!J79)</f>
        <v/>
      </c>
      <c r="K79" s="596" t="str">
        <f>IF(details!K79="","",details!K79)</f>
        <v/>
      </c>
      <c r="L79" s="596" t="str">
        <f>IF(details!L79="","",details!L79)</f>
        <v/>
      </c>
      <c r="M79" s="601" t="str">
        <f t="shared" si="294"/>
        <v/>
      </c>
      <c r="N79" s="596" t="str">
        <f>IF(details!M79="","",details!M79)</f>
        <v/>
      </c>
      <c r="O79" s="601" t="str">
        <f t="shared" si="295"/>
        <v/>
      </c>
      <c r="P79" s="596" t="str">
        <f>IF(details!N79="","",details!N79)</f>
        <v/>
      </c>
      <c r="Q79" s="603" t="str">
        <f t="shared" si="296"/>
        <v/>
      </c>
      <c r="R79" s="599">
        <f t="shared" si="297"/>
        <v>0</v>
      </c>
      <c r="S79" s="599">
        <f t="shared" si="298"/>
        <v>0</v>
      </c>
      <c r="T79" s="600" t="str">
        <f t="shared" si="299"/>
        <v/>
      </c>
      <c r="U79" s="599" t="str">
        <f t="shared" si="300"/>
        <v/>
      </c>
      <c r="V79" s="599" t="str">
        <f t="shared" si="301"/>
        <v/>
      </c>
      <c r="W79" s="599" t="str">
        <f t="shared" si="302"/>
        <v/>
      </c>
      <c r="X79" s="596" t="str">
        <f>IF(details!O79="","",details!O79)</f>
        <v/>
      </c>
      <c r="Y79" s="596" t="str">
        <f>IF(details!P79="","",details!P79)</f>
        <v/>
      </c>
      <c r="Z79" s="596" t="str">
        <f>IF(details!Q79="","",details!Q79)</f>
        <v/>
      </c>
      <c r="AA79" s="601" t="str">
        <f t="shared" si="303"/>
        <v/>
      </c>
      <c r="AB79" s="596" t="str">
        <f>IF(details!R79="","",details!R79)</f>
        <v/>
      </c>
      <c r="AC79" s="601" t="str">
        <f t="shared" si="304"/>
        <v/>
      </c>
      <c r="AD79" s="596" t="str">
        <f>IF(details!S79="","",details!S79)</f>
        <v/>
      </c>
      <c r="AE79" s="603" t="str">
        <f t="shared" si="305"/>
        <v/>
      </c>
      <c r="AF79" s="599">
        <f t="shared" si="306"/>
        <v>0</v>
      </c>
      <c r="AG79" s="599">
        <f t="shared" si="307"/>
        <v>0</v>
      </c>
      <c r="AH79" s="600" t="str">
        <f t="shared" si="308"/>
        <v/>
      </c>
      <c r="AI79" s="599" t="str">
        <f t="shared" si="309"/>
        <v/>
      </c>
      <c r="AJ79" s="599" t="str">
        <f t="shared" si="310"/>
        <v/>
      </c>
      <c r="AK79" s="599" t="str">
        <f t="shared" si="265"/>
        <v/>
      </c>
      <c r="AL79" s="596" t="str">
        <f>IF(details!T79="","",details!T79)</f>
        <v/>
      </c>
      <c r="AM79" s="596" t="str">
        <f>IF(details!U79="","",details!U79)</f>
        <v/>
      </c>
      <c r="AN79" s="596" t="str">
        <f>IF(details!V79="","",details!V79)</f>
        <v/>
      </c>
      <c r="AO79" s="596" t="str">
        <f>IF(details!W79="","",details!W79)</f>
        <v/>
      </c>
      <c r="AP79" s="601" t="str">
        <f t="shared" si="311"/>
        <v/>
      </c>
      <c r="AQ79" s="596" t="str">
        <f>IF(details!X79="","",details!X79)</f>
        <v/>
      </c>
      <c r="AR79" s="596" t="str">
        <f>IF(details!Y79="","",details!Y79)</f>
        <v/>
      </c>
      <c r="AS79" s="601" t="str">
        <f t="shared" si="312"/>
        <v/>
      </c>
      <c r="AT79" s="601" t="str">
        <f t="shared" si="313"/>
        <v/>
      </c>
      <c r="AU79" s="601" t="str">
        <f t="shared" si="314"/>
        <v/>
      </c>
      <c r="AV79" s="596" t="str">
        <f>IF(details!Z79="","",details!Z79)</f>
        <v/>
      </c>
      <c r="AW79" s="596" t="str">
        <f>IF(details!AA79="","",details!AA79)</f>
        <v/>
      </c>
      <c r="AX79" s="601" t="str">
        <f t="shared" si="315"/>
        <v/>
      </c>
      <c r="AY79" s="601" t="str">
        <f t="shared" si="316"/>
        <v/>
      </c>
      <c r="AZ79" s="601" t="str">
        <f t="shared" si="317"/>
        <v/>
      </c>
      <c r="BA79" s="597" t="str">
        <f t="shared" si="318"/>
        <v/>
      </c>
      <c r="BB79" s="599">
        <f t="shared" si="319"/>
        <v>0</v>
      </c>
      <c r="BC79" s="600">
        <f t="shared" si="320"/>
        <v>0</v>
      </c>
      <c r="BD79" s="600" t="str">
        <f t="shared" si="321"/>
        <v/>
      </c>
      <c r="BE79" s="600" t="str">
        <f t="shared" si="322"/>
        <v/>
      </c>
      <c r="BF79" s="600" t="str">
        <f t="shared" si="323"/>
        <v/>
      </c>
      <c r="BG79" s="599" t="str">
        <f t="shared" si="324"/>
        <v/>
      </c>
      <c r="BH79" s="600" t="str">
        <f t="shared" si="325"/>
        <v/>
      </c>
      <c r="BI79" s="599" t="str">
        <f t="shared" si="326"/>
        <v/>
      </c>
      <c r="BJ79" s="596" t="str">
        <f>IF(details!AB79="","",details!AB79)</f>
        <v/>
      </c>
      <c r="BK79" s="596" t="str">
        <f>IF(details!AC79="","",details!AC79)</f>
        <v/>
      </c>
      <c r="BL79" s="596" t="str">
        <f>IF(details!AD79="","",details!AD79)</f>
        <v/>
      </c>
      <c r="BM79" s="596" t="str">
        <f>IF(details!AE79="","",details!AE79)</f>
        <v/>
      </c>
      <c r="BN79" s="601" t="str">
        <f t="shared" si="327"/>
        <v/>
      </c>
      <c r="BO79" s="596" t="str">
        <f>IF(details!AF79="","",details!AF79)</f>
        <v/>
      </c>
      <c r="BP79" s="596" t="str">
        <f>IF(details!AG79="","",details!AG79)</f>
        <v/>
      </c>
      <c r="BQ79" s="601" t="str">
        <f t="shared" si="328"/>
        <v/>
      </c>
      <c r="BR79" s="601" t="str">
        <f t="shared" si="329"/>
        <v/>
      </c>
      <c r="BS79" s="601" t="str">
        <f t="shared" si="330"/>
        <v/>
      </c>
      <c r="BT79" s="596" t="str">
        <f>IF(details!AH79="","",details!AH79)</f>
        <v/>
      </c>
      <c r="BU79" s="596" t="str">
        <f>IF(details!AI79="","",details!AI79)</f>
        <v/>
      </c>
      <c r="BV79" s="601" t="str">
        <f t="shared" si="331"/>
        <v/>
      </c>
      <c r="BW79" s="601" t="str">
        <f t="shared" si="332"/>
        <v/>
      </c>
      <c r="BX79" s="601" t="str">
        <f t="shared" si="333"/>
        <v/>
      </c>
      <c r="BY79" s="597" t="str">
        <f t="shared" si="334"/>
        <v/>
      </c>
      <c r="BZ79" s="599">
        <f t="shared" si="335"/>
        <v>0</v>
      </c>
      <c r="CA79" s="600">
        <f t="shared" si="336"/>
        <v>0</v>
      </c>
      <c r="CB79" s="600" t="str">
        <f t="shared" si="337"/>
        <v/>
      </c>
      <c r="CC79" s="600" t="str">
        <f t="shared" si="338"/>
        <v/>
      </c>
      <c r="CD79" s="600" t="str">
        <f t="shared" si="339"/>
        <v/>
      </c>
      <c r="CE79" s="599" t="str">
        <f t="shared" si="340"/>
        <v/>
      </c>
      <c r="CF79" s="600" t="str">
        <f t="shared" si="341"/>
        <v/>
      </c>
      <c r="CG79" s="599" t="str">
        <f t="shared" si="342"/>
        <v/>
      </c>
      <c r="CH79" s="596" t="str">
        <f>IF(details!AJ79="","",details!AJ79)</f>
        <v/>
      </c>
      <c r="CI79" s="596" t="str">
        <f>IF(details!AK79="","",details!AK79)</f>
        <v/>
      </c>
      <c r="CJ79" s="596" t="str">
        <f>IF(details!AL79="","",details!AL79)</f>
        <v/>
      </c>
      <c r="CK79" s="596" t="str">
        <f>IF(details!AM79="","",details!AM79)</f>
        <v/>
      </c>
      <c r="CL79" s="601" t="str">
        <f t="shared" si="343"/>
        <v/>
      </c>
      <c r="CM79" s="596" t="str">
        <f>IF(details!AN79="","",details!AN79)</f>
        <v/>
      </c>
      <c r="CN79" s="596" t="str">
        <f>IF(details!AO79="","",details!AO79)</f>
        <v/>
      </c>
      <c r="CO79" s="601" t="str">
        <f t="shared" si="344"/>
        <v/>
      </c>
      <c r="CP79" s="601" t="str">
        <f t="shared" si="345"/>
        <v/>
      </c>
      <c r="CQ79" s="601" t="str">
        <f t="shared" si="346"/>
        <v/>
      </c>
      <c r="CR79" s="596" t="str">
        <f>IF(details!AP79="","",details!AP79)</f>
        <v/>
      </c>
      <c r="CS79" s="596" t="str">
        <f>IF(details!AQ79="","",details!AQ79)</f>
        <v/>
      </c>
      <c r="CT79" s="601" t="str">
        <f t="shared" si="347"/>
        <v/>
      </c>
      <c r="CU79" s="601" t="str">
        <f t="shared" si="348"/>
        <v/>
      </c>
      <c r="CV79" s="601" t="str">
        <f t="shared" si="349"/>
        <v/>
      </c>
      <c r="CW79" s="597" t="str">
        <f t="shared" si="350"/>
        <v/>
      </c>
      <c r="CX79" s="599">
        <f t="shared" si="351"/>
        <v>0</v>
      </c>
      <c r="CY79" s="600">
        <f t="shared" si="352"/>
        <v>0</v>
      </c>
      <c r="CZ79" s="600" t="str">
        <f t="shared" si="353"/>
        <v/>
      </c>
      <c r="DA79" s="600" t="str">
        <f t="shared" si="354"/>
        <v/>
      </c>
      <c r="DB79" s="600" t="str">
        <f t="shared" si="355"/>
        <v/>
      </c>
      <c r="DC79" s="599" t="str">
        <f t="shared" si="356"/>
        <v/>
      </c>
      <c r="DD79" s="600" t="str">
        <f t="shared" si="357"/>
        <v/>
      </c>
      <c r="DE79" s="599" t="str">
        <f t="shared" si="358"/>
        <v/>
      </c>
      <c r="DF79" s="600">
        <f t="shared" si="359"/>
        <v>0</v>
      </c>
      <c r="DG79" s="596" t="str">
        <f>IF(details!AR79="","",details!AR79)</f>
        <v/>
      </c>
      <c r="DH79" s="596" t="str">
        <f>IF(details!AS79="","",details!AS79)</f>
        <v/>
      </c>
      <c r="DI79" s="596" t="str">
        <f>IF(details!AT79="","",details!AT79)</f>
        <v/>
      </c>
      <c r="DJ79" s="601" t="str">
        <f t="shared" si="360"/>
        <v/>
      </c>
      <c r="DK79" s="596" t="str">
        <f>IF(details!AU79="","",details!AU79)</f>
        <v/>
      </c>
      <c r="DL79" s="601" t="str">
        <f t="shared" si="361"/>
        <v/>
      </c>
      <c r="DM79" s="596" t="str">
        <f>IF(details!AV79="","",details!AV79)</f>
        <v/>
      </c>
      <c r="DN79" s="603" t="str">
        <f t="shared" si="362"/>
        <v/>
      </c>
      <c r="DO79" s="599">
        <f t="shared" si="363"/>
        <v>0</v>
      </c>
      <c r="DP79" s="599">
        <f t="shared" si="364"/>
        <v>0</v>
      </c>
      <c r="DQ79" s="600" t="str">
        <f t="shared" si="365"/>
        <v/>
      </c>
      <c r="DR79" s="599" t="str">
        <f t="shared" si="366"/>
        <v/>
      </c>
      <c r="DS79" s="599" t="str">
        <f t="shared" si="266"/>
        <v/>
      </c>
      <c r="DT79" s="596" t="str">
        <f>IF(details!AW79="","",details!AW79)</f>
        <v/>
      </c>
      <c r="DU79" s="596" t="str">
        <f>IF(details!AX79="","",details!AX79)</f>
        <v/>
      </c>
      <c r="DV79" s="596" t="str">
        <f>IF(details!AY79="","",details!AY79)</f>
        <v/>
      </c>
      <c r="DW79" s="603" t="str">
        <f t="shared" si="367"/>
        <v/>
      </c>
      <c r="DX79" s="599">
        <f t="shared" si="368"/>
        <v>0</v>
      </c>
      <c r="DY79" s="599">
        <f t="shared" si="369"/>
        <v>0</v>
      </c>
      <c r="DZ79" s="600" t="str">
        <f t="shared" si="370"/>
        <v/>
      </c>
      <c r="EA79" s="599" t="str">
        <f t="shared" si="371"/>
        <v/>
      </c>
      <c r="EB79" s="599" t="str">
        <f t="shared" si="267"/>
        <v/>
      </c>
      <c r="EC79" s="599" t="str">
        <f t="shared" si="372"/>
        <v/>
      </c>
      <c r="ED79" s="599" t="str">
        <f t="shared" si="373"/>
        <v/>
      </c>
      <c r="EE79" s="599" t="str">
        <f t="shared" si="374"/>
        <v/>
      </c>
      <c r="EF79" s="599" t="str">
        <f t="shared" si="375"/>
        <v/>
      </c>
      <c r="EG79" s="599" t="str">
        <f t="shared" si="376"/>
        <v/>
      </c>
      <c r="EH79" s="599">
        <f t="shared" si="377"/>
        <v>0</v>
      </c>
      <c r="EI79" s="599">
        <f t="shared" si="378"/>
        <v>0</v>
      </c>
      <c r="EJ79" s="599">
        <f t="shared" si="379"/>
        <v>0</v>
      </c>
      <c r="EK79" s="599">
        <f t="shared" si="380"/>
        <v>0</v>
      </c>
      <c r="EL79" s="599">
        <f t="shared" si="381"/>
        <v>0</v>
      </c>
      <c r="EM79" s="599" t="str">
        <f t="shared" si="382"/>
        <v/>
      </c>
      <c r="EN79" s="599" t="str">
        <f t="shared" si="268"/>
        <v/>
      </c>
      <c r="EO79" s="606" t="str">
        <f>IF(details!BN79="","",details!BN79)</f>
        <v/>
      </c>
      <c r="EP79" s="607" t="str">
        <f>IF(details!BO79="","",details!BO79)</f>
        <v/>
      </c>
      <c r="EQ79" s="606" t="str">
        <f>IF(details!BV79="","",details!BV79)</f>
        <v/>
      </c>
      <c r="ER79" s="607" t="str">
        <f>IF(details!BW79="","",details!BW79)</f>
        <v/>
      </c>
      <c r="ES79" s="606" t="str">
        <f>IF(details!CD79="","",details!CD79)</f>
        <v/>
      </c>
      <c r="ET79" s="607" t="str">
        <f>IF(details!CE79="","",details!CE79)</f>
        <v/>
      </c>
      <c r="EU79" s="606" t="str">
        <f>IF(details!CL79="","",details!CL79)</f>
        <v/>
      </c>
      <c r="EV79" s="607" t="str">
        <f>IF(details!CM79="","",details!CM79)</f>
        <v/>
      </c>
      <c r="EW79" s="606" t="str">
        <f>IF(details!CV79="","",details!CV79)</f>
        <v/>
      </c>
      <c r="EX79" s="607" t="str">
        <f>IF(details!CW79="","",details!CW79)</f>
        <v/>
      </c>
      <c r="EY79" s="611" t="str">
        <f t="shared" si="383"/>
        <v/>
      </c>
      <c r="EZ79" s="596" t="str">
        <f t="shared" si="384"/>
        <v/>
      </c>
      <c r="FA79" s="596" t="str">
        <f t="shared" si="385"/>
        <v/>
      </c>
      <c r="FB79" s="612" t="str">
        <f t="shared" si="269"/>
        <v/>
      </c>
      <c r="FC79" s="596" t="str">
        <f t="shared" si="386"/>
        <v/>
      </c>
      <c r="FD79" s="613" t="str">
        <f t="shared" si="387"/>
        <v/>
      </c>
      <c r="FE79" s="612" t="str">
        <f t="shared" si="270"/>
        <v/>
      </c>
      <c r="FF79" s="614" t="str">
        <f t="shared" si="388"/>
        <v/>
      </c>
      <c r="FG79" s="596" t="str">
        <f t="shared" si="271"/>
        <v/>
      </c>
      <c r="FH79" s="596" t="str">
        <f t="shared" si="272"/>
        <v/>
      </c>
      <c r="FI79" s="596" t="str">
        <f t="shared" si="273"/>
        <v/>
      </c>
      <c r="FJ79" s="596" t="str">
        <f t="shared" si="274"/>
        <v/>
      </c>
      <c r="FK79" s="596" t="str">
        <f t="shared" si="389"/>
        <v/>
      </c>
      <c r="FL79" s="615" t="str">
        <f t="shared" si="275"/>
        <v/>
      </c>
      <c r="FM79" s="614" t="str">
        <f t="shared" si="390"/>
        <v/>
      </c>
      <c r="FN79" s="596" t="str">
        <f t="shared" si="276"/>
        <v/>
      </c>
      <c r="FO79" s="596" t="str">
        <f t="shared" si="277"/>
        <v/>
      </c>
      <c r="FP79" s="596" t="str">
        <f t="shared" si="278"/>
        <v/>
      </c>
      <c r="FQ79" s="596" t="str">
        <f t="shared" si="279"/>
        <v/>
      </c>
      <c r="FR79" s="596" t="str">
        <f t="shared" si="391"/>
        <v/>
      </c>
      <c r="FS79" s="615" t="str">
        <f t="shared" si="280"/>
        <v/>
      </c>
      <c r="FT79" s="614" t="str">
        <f t="shared" si="392"/>
        <v/>
      </c>
      <c r="FU79" s="596" t="str">
        <f t="shared" si="281"/>
        <v/>
      </c>
      <c r="FV79" s="596" t="str">
        <f t="shared" si="282"/>
        <v/>
      </c>
      <c r="FW79" s="596" t="str">
        <f t="shared" si="283"/>
        <v/>
      </c>
      <c r="FX79" s="596" t="str">
        <f t="shared" si="284"/>
        <v/>
      </c>
      <c r="FY79" s="596" t="str">
        <f t="shared" si="393"/>
        <v/>
      </c>
      <c r="FZ79" s="615" t="str">
        <f t="shared" si="285"/>
        <v/>
      </c>
      <c r="GA79" s="596" t="str">
        <f t="shared" si="394"/>
        <v/>
      </c>
      <c r="GB79" s="596" t="str">
        <f t="shared" si="395"/>
        <v/>
      </c>
      <c r="GC79" s="177" t="str">
        <f t="shared" si="396"/>
        <v xml:space="preserve">    </v>
      </c>
      <c r="GD79" s="177" t="str">
        <f t="shared" si="397"/>
        <v xml:space="preserve">    </v>
      </c>
      <c r="GE79" s="177" t="str">
        <f t="shared" si="398"/>
        <v xml:space="preserve">    </v>
      </c>
      <c r="GF79" s="177" t="str">
        <f t="shared" si="399"/>
        <v xml:space="preserve">        </v>
      </c>
      <c r="GG79" s="177" t="str">
        <f t="shared" si="286"/>
        <v xml:space="preserve">    </v>
      </c>
      <c r="GH79" s="177" t="str">
        <f t="shared" si="287"/>
        <v/>
      </c>
      <c r="GI79" s="39" t="str">
        <f t="shared" si="288"/>
        <v/>
      </c>
      <c r="GJ79" s="41" t="str">
        <f t="shared" si="289"/>
        <v/>
      </c>
      <c r="GK79" s="188" t="str">
        <f t="shared" si="290"/>
        <v/>
      </c>
      <c r="GL79" s="165" t="str">
        <f t="shared" si="291"/>
        <v/>
      </c>
      <c r="GM79" s="434" t="str">
        <f t="shared" si="400"/>
        <v/>
      </c>
      <c r="GN79" s="177" t="str">
        <f>IF(OR(GH79="iwjd",GH79="iqu% ijh{kk"),'result subject-wise'!AR79,GH79)</f>
        <v/>
      </c>
      <c r="GO79" s="346" t="str">
        <f t="shared" si="292"/>
        <v/>
      </c>
      <c r="GP79" s="172" t="str">
        <f t="shared" si="293"/>
        <v/>
      </c>
      <c r="GQ79" s="620" t="str">
        <f t="shared" si="401"/>
        <v/>
      </c>
      <c r="GR79" s="189"/>
      <c r="GS79" s="344"/>
      <c r="GT79" s="351" t="str">
        <f>'full report'!V1934</f>
        <v/>
      </c>
      <c r="GU79" s="164"/>
    </row>
    <row r="80" spans="1:203" s="5" customFormat="1" ht="13" customHeight="1">
      <c r="A80" s="595">
        <f>IF(details!A80="","",details!A80)</f>
        <v>73</v>
      </c>
      <c r="B80" s="596" t="str">
        <f>IF(details!B80="","",details!B80)</f>
        <v/>
      </c>
      <c r="C80" s="596" t="str">
        <f>IF(details!C80="","",details!C80)</f>
        <v/>
      </c>
      <c r="D80" s="597" t="str">
        <f>IF(details!D80="","",details!D80)</f>
        <v/>
      </c>
      <c r="E80" s="596" t="str">
        <f>IF(details!E80="","",details!E80)</f>
        <v/>
      </c>
      <c r="F80" s="598" t="str">
        <f>IF(details!F80="","",details!F80)</f>
        <v/>
      </c>
      <c r="G80" s="302" t="str">
        <f>IF(details!G80="","",details!G80)</f>
        <v/>
      </c>
      <c r="H80" s="302" t="str">
        <f>IF(details!H80="","",details!H80)</f>
        <v/>
      </c>
      <c r="I80" s="302" t="str">
        <f>IF(details!I80="","",details!I80)</f>
        <v/>
      </c>
      <c r="J80" s="596" t="str">
        <f>IF(details!J80="","",details!J80)</f>
        <v/>
      </c>
      <c r="K80" s="596" t="str">
        <f>IF(details!K80="","",details!K80)</f>
        <v/>
      </c>
      <c r="L80" s="596" t="str">
        <f>IF(details!L80="","",details!L80)</f>
        <v/>
      </c>
      <c r="M80" s="601" t="str">
        <f t="shared" si="294"/>
        <v/>
      </c>
      <c r="N80" s="596" t="str">
        <f>IF(details!M80="","",details!M80)</f>
        <v/>
      </c>
      <c r="O80" s="601" t="str">
        <f t="shared" si="295"/>
        <v/>
      </c>
      <c r="P80" s="596" t="str">
        <f>IF(details!N80="","",details!N80)</f>
        <v/>
      </c>
      <c r="Q80" s="603" t="str">
        <f t="shared" si="296"/>
        <v/>
      </c>
      <c r="R80" s="599">
        <f t="shared" si="297"/>
        <v>0</v>
      </c>
      <c r="S80" s="599">
        <f t="shared" si="298"/>
        <v>0</v>
      </c>
      <c r="T80" s="600" t="str">
        <f t="shared" si="299"/>
        <v/>
      </c>
      <c r="U80" s="599" t="str">
        <f t="shared" si="300"/>
        <v/>
      </c>
      <c r="V80" s="599" t="str">
        <f t="shared" si="301"/>
        <v/>
      </c>
      <c r="W80" s="599" t="str">
        <f t="shared" si="302"/>
        <v/>
      </c>
      <c r="X80" s="596" t="str">
        <f>IF(details!O80="","",details!O80)</f>
        <v/>
      </c>
      <c r="Y80" s="596" t="str">
        <f>IF(details!P80="","",details!P80)</f>
        <v/>
      </c>
      <c r="Z80" s="596" t="str">
        <f>IF(details!Q80="","",details!Q80)</f>
        <v/>
      </c>
      <c r="AA80" s="601" t="str">
        <f t="shared" si="303"/>
        <v/>
      </c>
      <c r="AB80" s="596" t="str">
        <f>IF(details!R80="","",details!R80)</f>
        <v/>
      </c>
      <c r="AC80" s="601" t="str">
        <f t="shared" si="304"/>
        <v/>
      </c>
      <c r="AD80" s="596" t="str">
        <f>IF(details!S80="","",details!S80)</f>
        <v/>
      </c>
      <c r="AE80" s="603" t="str">
        <f t="shared" si="305"/>
        <v/>
      </c>
      <c r="AF80" s="599">
        <f t="shared" si="306"/>
        <v>0</v>
      </c>
      <c r="AG80" s="599">
        <f t="shared" si="307"/>
        <v>0</v>
      </c>
      <c r="AH80" s="600" t="str">
        <f t="shared" si="308"/>
        <v/>
      </c>
      <c r="AI80" s="599" t="str">
        <f t="shared" si="309"/>
        <v/>
      </c>
      <c r="AJ80" s="599" t="str">
        <f t="shared" si="310"/>
        <v/>
      </c>
      <c r="AK80" s="599" t="str">
        <f t="shared" si="265"/>
        <v/>
      </c>
      <c r="AL80" s="596" t="str">
        <f>IF(details!T80="","",details!T80)</f>
        <v/>
      </c>
      <c r="AM80" s="596" t="str">
        <f>IF(details!U80="","",details!U80)</f>
        <v/>
      </c>
      <c r="AN80" s="596" t="str">
        <f>IF(details!V80="","",details!V80)</f>
        <v/>
      </c>
      <c r="AO80" s="596" t="str">
        <f>IF(details!W80="","",details!W80)</f>
        <v/>
      </c>
      <c r="AP80" s="601" t="str">
        <f t="shared" si="311"/>
        <v/>
      </c>
      <c r="AQ80" s="596" t="str">
        <f>IF(details!X80="","",details!X80)</f>
        <v/>
      </c>
      <c r="AR80" s="596" t="str">
        <f>IF(details!Y80="","",details!Y80)</f>
        <v/>
      </c>
      <c r="AS80" s="601" t="str">
        <f t="shared" si="312"/>
        <v/>
      </c>
      <c r="AT80" s="601" t="str">
        <f t="shared" si="313"/>
        <v/>
      </c>
      <c r="AU80" s="601" t="str">
        <f t="shared" si="314"/>
        <v/>
      </c>
      <c r="AV80" s="596" t="str">
        <f>IF(details!Z80="","",details!Z80)</f>
        <v/>
      </c>
      <c r="AW80" s="596" t="str">
        <f>IF(details!AA80="","",details!AA80)</f>
        <v/>
      </c>
      <c r="AX80" s="601" t="str">
        <f t="shared" si="315"/>
        <v/>
      </c>
      <c r="AY80" s="601" t="str">
        <f t="shared" si="316"/>
        <v/>
      </c>
      <c r="AZ80" s="601" t="str">
        <f t="shared" si="317"/>
        <v/>
      </c>
      <c r="BA80" s="597" t="str">
        <f t="shared" si="318"/>
        <v/>
      </c>
      <c r="BB80" s="599">
        <f t="shared" si="319"/>
        <v>0</v>
      </c>
      <c r="BC80" s="600">
        <f t="shared" si="320"/>
        <v>0</v>
      </c>
      <c r="BD80" s="600" t="str">
        <f t="shared" si="321"/>
        <v/>
      </c>
      <c r="BE80" s="600" t="str">
        <f t="shared" si="322"/>
        <v/>
      </c>
      <c r="BF80" s="600" t="str">
        <f t="shared" si="323"/>
        <v/>
      </c>
      <c r="BG80" s="599" t="str">
        <f t="shared" si="324"/>
        <v/>
      </c>
      <c r="BH80" s="600" t="str">
        <f t="shared" si="325"/>
        <v/>
      </c>
      <c r="BI80" s="599" t="str">
        <f t="shared" si="326"/>
        <v/>
      </c>
      <c r="BJ80" s="596" t="str">
        <f>IF(details!AB80="","",details!AB80)</f>
        <v/>
      </c>
      <c r="BK80" s="596" t="str">
        <f>IF(details!AC80="","",details!AC80)</f>
        <v/>
      </c>
      <c r="BL80" s="596" t="str">
        <f>IF(details!AD80="","",details!AD80)</f>
        <v/>
      </c>
      <c r="BM80" s="596" t="str">
        <f>IF(details!AE80="","",details!AE80)</f>
        <v/>
      </c>
      <c r="BN80" s="601" t="str">
        <f t="shared" si="327"/>
        <v/>
      </c>
      <c r="BO80" s="596" t="str">
        <f>IF(details!AF80="","",details!AF80)</f>
        <v/>
      </c>
      <c r="BP80" s="596" t="str">
        <f>IF(details!AG80="","",details!AG80)</f>
        <v/>
      </c>
      <c r="BQ80" s="601" t="str">
        <f t="shared" si="328"/>
        <v/>
      </c>
      <c r="BR80" s="601" t="str">
        <f t="shared" si="329"/>
        <v/>
      </c>
      <c r="BS80" s="601" t="str">
        <f t="shared" si="330"/>
        <v/>
      </c>
      <c r="BT80" s="596" t="str">
        <f>IF(details!AH80="","",details!AH80)</f>
        <v/>
      </c>
      <c r="BU80" s="596" t="str">
        <f>IF(details!AI80="","",details!AI80)</f>
        <v/>
      </c>
      <c r="BV80" s="601" t="str">
        <f t="shared" si="331"/>
        <v/>
      </c>
      <c r="BW80" s="601" t="str">
        <f t="shared" si="332"/>
        <v/>
      </c>
      <c r="BX80" s="601" t="str">
        <f t="shared" si="333"/>
        <v/>
      </c>
      <c r="BY80" s="597" t="str">
        <f t="shared" si="334"/>
        <v/>
      </c>
      <c r="BZ80" s="599">
        <f t="shared" si="335"/>
        <v>0</v>
      </c>
      <c r="CA80" s="600">
        <f t="shared" si="336"/>
        <v>0</v>
      </c>
      <c r="CB80" s="600" t="str">
        <f t="shared" si="337"/>
        <v/>
      </c>
      <c r="CC80" s="600" t="str">
        <f t="shared" si="338"/>
        <v/>
      </c>
      <c r="CD80" s="600" t="str">
        <f t="shared" si="339"/>
        <v/>
      </c>
      <c r="CE80" s="599" t="str">
        <f t="shared" si="340"/>
        <v/>
      </c>
      <c r="CF80" s="600" t="str">
        <f t="shared" si="341"/>
        <v/>
      </c>
      <c r="CG80" s="599" t="str">
        <f t="shared" si="342"/>
        <v/>
      </c>
      <c r="CH80" s="596" t="str">
        <f>IF(details!AJ80="","",details!AJ80)</f>
        <v/>
      </c>
      <c r="CI80" s="596" t="str">
        <f>IF(details!AK80="","",details!AK80)</f>
        <v/>
      </c>
      <c r="CJ80" s="596" t="str">
        <f>IF(details!AL80="","",details!AL80)</f>
        <v/>
      </c>
      <c r="CK80" s="596" t="str">
        <f>IF(details!AM80="","",details!AM80)</f>
        <v/>
      </c>
      <c r="CL80" s="601" t="str">
        <f t="shared" si="343"/>
        <v/>
      </c>
      <c r="CM80" s="596" t="str">
        <f>IF(details!AN80="","",details!AN80)</f>
        <v/>
      </c>
      <c r="CN80" s="596" t="str">
        <f>IF(details!AO80="","",details!AO80)</f>
        <v/>
      </c>
      <c r="CO80" s="601" t="str">
        <f t="shared" si="344"/>
        <v/>
      </c>
      <c r="CP80" s="601" t="str">
        <f t="shared" si="345"/>
        <v/>
      </c>
      <c r="CQ80" s="601" t="str">
        <f t="shared" si="346"/>
        <v/>
      </c>
      <c r="CR80" s="596" t="str">
        <f>IF(details!AP80="","",details!AP80)</f>
        <v/>
      </c>
      <c r="CS80" s="596" t="str">
        <f>IF(details!AQ80="","",details!AQ80)</f>
        <v/>
      </c>
      <c r="CT80" s="601" t="str">
        <f t="shared" si="347"/>
        <v/>
      </c>
      <c r="CU80" s="601" t="str">
        <f t="shared" si="348"/>
        <v/>
      </c>
      <c r="CV80" s="601" t="str">
        <f t="shared" si="349"/>
        <v/>
      </c>
      <c r="CW80" s="597" t="str">
        <f t="shared" si="350"/>
        <v/>
      </c>
      <c r="CX80" s="599">
        <f t="shared" si="351"/>
        <v>0</v>
      </c>
      <c r="CY80" s="600">
        <f t="shared" si="352"/>
        <v>0</v>
      </c>
      <c r="CZ80" s="600" t="str">
        <f t="shared" si="353"/>
        <v/>
      </c>
      <c r="DA80" s="600" t="str">
        <f t="shared" si="354"/>
        <v/>
      </c>
      <c r="DB80" s="600" t="str">
        <f t="shared" si="355"/>
        <v/>
      </c>
      <c r="DC80" s="599" t="str">
        <f t="shared" si="356"/>
        <v/>
      </c>
      <c r="DD80" s="600" t="str">
        <f t="shared" si="357"/>
        <v/>
      </c>
      <c r="DE80" s="599" t="str">
        <f t="shared" si="358"/>
        <v/>
      </c>
      <c r="DF80" s="600">
        <f t="shared" si="359"/>
        <v>0</v>
      </c>
      <c r="DG80" s="596" t="str">
        <f>IF(details!AR80="","",details!AR80)</f>
        <v/>
      </c>
      <c r="DH80" s="596" t="str">
        <f>IF(details!AS80="","",details!AS80)</f>
        <v/>
      </c>
      <c r="DI80" s="596" t="str">
        <f>IF(details!AT80="","",details!AT80)</f>
        <v/>
      </c>
      <c r="DJ80" s="601" t="str">
        <f t="shared" si="360"/>
        <v/>
      </c>
      <c r="DK80" s="596" t="str">
        <f>IF(details!AU80="","",details!AU80)</f>
        <v/>
      </c>
      <c r="DL80" s="601" t="str">
        <f t="shared" si="361"/>
        <v/>
      </c>
      <c r="DM80" s="596" t="str">
        <f>IF(details!AV80="","",details!AV80)</f>
        <v/>
      </c>
      <c r="DN80" s="603" t="str">
        <f t="shared" si="362"/>
        <v/>
      </c>
      <c r="DO80" s="599">
        <f t="shared" si="363"/>
        <v>0</v>
      </c>
      <c r="DP80" s="599">
        <f t="shared" si="364"/>
        <v>0</v>
      </c>
      <c r="DQ80" s="600" t="str">
        <f t="shared" si="365"/>
        <v/>
      </c>
      <c r="DR80" s="599" t="str">
        <f t="shared" si="366"/>
        <v/>
      </c>
      <c r="DS80" s="599" t="str">
        <f t="shared" si="266"/>
        <v/>
      </c>
      <c r="DT80" s="596" t="str">
        <f>IF(details!AW80="","",details!AW80)</f>
        <v/>
      </c>
      <c r="DU80" s="596" t="str">
        <f>IF(details!AX80="","",details!AX80)</f>
        <v/>
      </c>
      <c r="DV80" s="596" t="str">
        <f>IF(details!AY80="","",details!AY80)</f>
        <v/>
      </c>
      <c r="DW80" s="603" t="str">
        <f t="shared" si="367"/>
        <v/>
      </c>
      <c r="DX80" s="599">
        <f t="shared" si="368"/>
        <v>0</v>
      </c>
      <c r="DY80" s="599">
        <f t="shared" si="369"/>
        <v>0</v>
      </c>
      <c r="DZ80" s="600" t="str">
        <f t="shared" si="370"/>
        <v/>
      </c>
      <c r="EA80" s="599" t="str">
        <f t="shared" si="371"/>
        <v/>
      </c>
      <c r="EB80" s="599" t="str">
        <f t="shared" si="267"/>
        <v/>
      </c>
      <c r="EC80" s="599" t="str">
        <f t="shared" si="372"/>
        <v/>
      </c>
      <c r="ED80" s="599" t="str">
        <f t="shared" si="373"/>
        <v/>
      </c>
      <c r="EE80" s="599" t="str">
        <f t="shared" si="374"/>
        <v/>
      </c>
      <c r="EF80" s="599" t="str">
        <f t="shared" si="375"/>
        <v/>
      </c>
      <c r="EG80" s="599" t="str">
        <f t="shared" si="376"/>
        <v/>
      </c>
      <c r="EH80" s="599">
        <f t="shared" si="377"/>
        <v>0</v>
      </c>
      <c r="EI80" s="599">
        <f t="shared" si="378"/>
        <v>0</v>
      </c>
      <c r="EJ80" s="599">
        <f t="shared" si="379"/>
        <v>0</v>
      </c>
      <c r="EK80" s="599">
        <f t="shared" si="380"/>
        <v>0</v>
      </c>
      <c r="EL80" s="599">
        <f t="shared" si="381"/>
        <v>0</v>
      </c>
      <c r="EM80" s="599" t="str">
        <f t="shared" si="382"/>
        <v/>
      </c>
      <c r="EN80" s="599" t="str">
        <f t="shared" si="268"/>
        <v/>
      </c>
      <c r="EO80" s="606" t="str">
        <f>IF(details!BN80="","",details!BN80)</f>
        <v/>
      </c>
      <c r="EP80" s="607" t="str">
        <f>IF(details!BO80="","",details!BO80)</f>
        <v/>
      </c>
      <c r="EQ80" s="606" t="str">
        <f>IF(details!BV80="","",details!BV80)</f>
        <v/>
      </c>
      <c r="ER80" s="607" t="str">
        <f>IF(details!BW80="","",details!BW80)</f>
        <v/>
      </c>
      <c r="ES80" s="606" t="str">
        <f>IF(details!CD80="","",details!CD80)</f>
        <v/>
      </c>
      <c r="ET80" s="607" t="str">
        <f>IF(details!CE80="","",details!CE80)</f>
        <v/>
      </c>
      <c r="EU80" s="606" t="str">
        <f>IF(details!CL80="","",details!CL80)</f>
        <v/>
      </c>
      <c r="EV80" s="607" t="str">
        <f>IF(details!CM80="","",details!CM80)</f>
        <v/>
      </c>
      <c r="EW80" s="606" t="str">
        <f>IF(details!CV80="","",details!CV80)</f>
        <v/>
      </c>
      <c r="EX80" s="607" t="str">
        <f>IF(details!CW80="","",details!CW80)</f>
        <v/>
      </c>
      <c r="EY80" s="611" t="str">
        <f t="shared" si="383"/>
        <v/>
      </c>
      <c r="EZ80" s="596" t="str">
        <f t="shared" si="384"/>
        <v/>
      </c>
      <c r="FA80" s="596" t="str">
        <f t="shared" si="385"/>
        <v/>
      </c>
      <c r="FB80" s="612" t="str">
        <f t="shared" si="269"/>
        <v/>
      </c>
      <c r="FC80" s="596" t="str">
        <f t="shared" si="386"/>
        <v/>
      </c>
      <c r="FD80" s="613" t="str">
        <f t="shared" si="387"/>
        <v/>
      </c>
      <c r="FE80" s="612" t="str">
        <f t="shared" si="270"/>
        <v/>
      </c>
      <c r="FF80" s="614" t="str">
        <f t="shared" si="388"/>
        <v/>
      </c>
      <c r="FG80" s="596" t="str">
        <f t="shared" si="271"/>
        <v/>
      </c>
      <c r="FH80" s="596" t="str">
        <f t="shared" si="272"/>
        <v/>
      </c>
      <c r="FI80" s="596" t="str">
        <f t="shared" si="273"/>
        <v/>
      </c>
      <c r="FJ80" s="596" t="str">
        <f t="shared" si="274"/>
        <v/>
      </c>
      <c r="FK80" s="596" t="str">
        <f t="shared" si="389"/>
        <v/>
      </c>
      <c r="FL80" s="615" t="str">
        <f t="shared" si="275"/>
        <v/>
      </c>
      <c r="FM80" s="614" t="str">
        <f t="shared" si="390"/>
        <v/>
      </c>
      <c r="FN80" s="596" t="str">
        <f t="shared" si="276"/>
        <v/>
      </c>
      <c r="FO80" s="596" t="str">
        <f t="shared" si="277"/>
        <v/>
      </c>
      <c r="FP80" s="596" t="str">
        <f t="shared" si="278"/>
        <v/>
      </c>
      <c r="FQ80" s="596" t="str">
        <f t="shared" si="279"/>
        <v/>
      </c>
      <c r="FR80" s="596" t="str">
        <f t="shared" si="391"/>
        <v/>
      </c>
      <c r="FS80" s="615" t="str">
        <f t="shared" si="280"/>
        <v/>
      </c>
      <c r="FT80" s="614" t="str">
        <f t="shared" si="392"/>
        <v/>
      </c>
      <c r="FU80" s="596" t="str">
        <f t="shared" si="281"/>
        <v/>
      </c>
      <c r="FV80" s="596" t="str">
        <f t="shared" si="282"/>
        <v/>
      </c>
      <c r="FW80" s="596" t="str">
        <f t="shared" si="283"/>
        <v/>
      </c>
      <c r="FX80" s="596" t="str">
        <f t="shared" si="284"/>
        <v/>
      </c>
      <c r="FY80" s="596" t="str">
        <f t="shared" si="393"/>
        <v/>
      </c>
      <c r="FZ80" s="615" t="str">
        <f t="shared" si="285"/>
        <v/>
      </c>
      <c r="GA80" s="596" t="str">
        <f t="shared" si="394"/>
        <v/>
      </c>
      <c r="GB80" s="596" t="str">
        <f t="shared" si="395"/>
        <v/>
      </c>
      <c r="GC80" s="177" t="str">
        <f t="shared" si="396"/>
        <v xml:space="preserve">    </v>
      </c>
      <c r="GD80" s="177" t="str">
        <f t="shared" si="397"/>
        <v xml:space="preserve">    </v>
      </c>
      <c r="GE80" s="177" t="str">
        <f t="shared" si="398"/>
        <v xml:space="preserve">    </v>
      </c>
      <c r="GF80" s="177" t="str">
        <f t="shared" si="399"/>
        <v xml:space="preserve">        </v>
      </c>
      <c r="GG80" s="177" t="str">
        <f t="shared" si="286"/>
        <v xml:space="preserve">    </v>
      </c>
      <c r="GH80" s="177" t="str">
        <f t="shared" si="287"/>
        <v/>
      </c>
      <c r="GI80" s="39" t="str">
        <f t="shared" si="288"/>
        <v/>
      </c>
      <c r="GJ80" s="41" t="str">
        <f t="shared" si="289"/>
        <v/>
      </c>
      <c r="GK80" s="188" t="str">
        <f t="shared" si="290"/>
        <v/>
      </c>
      <c r="GL80" s="165" t="str">
        <f t="shared" si="291"/>
        <v/>
      </c>
      <c r="GM80" s="434" t="str">
        <f t="shared" si="400"/>
        <v/>
      </c>
      <c r="GN80" s="177" t="str">
        <f>IF(OR(GH80="iwjd",GH80="iqu% ijh{kk"),'result subject-wise'!AR80,GH80)</f>
        <v/>
      </c>
      <c r="GO80" s="346" t="str">
        <f t="shared" si="292"/>
        <v/>
      </c>
      <c r="GP80" s="172" t="str">
        <f t="shared" si="293"/>
        <v/>
      </c>
      <c r="GQ80" s="620" t="str">
        <f t="shared" si="401"/>
        <v/>
      </c>
      <c r="GR80" s="189"/>
      <c r="GS80" s="344"/>
      <c r="GT80" s="351" t="str">
        <f>'full report'!V1961</f>
        <v/>
      </c>
      <c r="GU80" s="164"/>
    </row>
    <row r="81" spans="1:205" s="5" customFormat="1" ht="13" customHeight="1">
      <c r="A81" s="595">
        <f>IF(details!A81="","",details!A81)</f>
        <v>74</v>
      </c>
      <c r="B81" s="596" t="str">
        <f>IF(details!B81="","",details!B81)</f>
        <v/>
      </c>
      <c r="C81" s="596" t="str">
        <f>IF(details!C81="","",details!C81)</f>
        <v/>
      </c>
      <c r="D81" s="597" t="str">
        <f>IF(details!D81="","",details!D81)</f>
        <v/>
      </c>
      <c r="E81" s="596" t="str">
        <f>IF(details!E81="","",details!E81)</f>
        <v/>
      </c>
      <c r="F81" s="598" t="str">
        <f>IF(details!F81="","",details!F81)</f>
        <v/>
      </c>
      <c r="G81" s="302" t="str">
        <f>IF(details!G81="","",details!G81)</f>
        <v/>
      </c>
      <c r="H81" s="302" t="str">
        <f>IF(details!H81="","",details!H81)</f>
        <v/>
      </c>
      <c r="I81" s="302" t="str">
        <f>IF(details!I81="","",details!I81)</f>
        <v/>
      </c>
      <c r="J81" s="596" t="str">
        <f>IF(details!J81="","",details!J81)</f>
        <v/>
      </c>
      <c r="K81" s="596" t="str">
        <f>IF(details!K81="","",details!K81)</f>
        <v/>
      </c>
      <c r="L81" s="596" t="str">
        <f>IF(details!L81="","",details!L81)</f>
        <v/>
      </c>
      <c r="M81" s="601" t="str">
        <f t="shared" si="294"/>
        <v/>
      </c>
      <c r="N81" s="596" t="str">
        <f>IF(details!M81="","",details!M81)</f>
        <v/>
      </c>
      <c r="O81" s="601" t="str">
        <f t="shared" si="295"/>
        <v/>
      </c>
      <c r="P81" s="596" t="str">
        <f>IF(details!N81="","",details!N81)</f>
        <v/>
      </c>
      <c r="Q81" s="603" t="str">
        <f t="shared" si="296"/>
        <v/>
      </c>
      <c r="R81" s="599">
        <f t="shared" si="297"/>
        <v>0</v>
      </c>
      <c r="S81" s="599">
        <f t="shared" si="298"/>
        <v>0</v>
      </c>
      <c r="T81" s="600" t="str">
        <f t="shared" si="299"/>
        <v/>
      </c>
      <c r="U81" s="599" t="str">
        <f t="shared" si="300"/>
        <v/>
      </c>
      <c r="V81" s="599" t="str">
        <f t="shared" si="301"/>
        <v/>
      </c>
      <c r="W81" s="599" t="str">
        <f t="shared" si="302"/>
        <v/>
      </c>
      <c r="X81" s="596" t="str">
        <f>IF(details!O81="","",details!O81)</f>
        <v/>
      </c>
      <c r="Y81" s="596" t="str">
        <f>IF(details!P81="","",details!P81)</f>
        <v/>
      </c>
      <c r="Z81" s="596" t="str">
        <f>IF(details!Q81="","",details!Q81)</f>
        <v/>
      </c>
      <c r="AA81" s="601" t="str">
        <f t="shared" si="303"/>
        <v/>
      </c>
      <c r="AB81" s="596" t="str">
        <f>IF(details!R81="","",details!R81)</f>
        <v/>
      </c>
      <c r="AC81" s="601" t="str">
        <f t="shared" si="304"/>
        <v/>
      </c>
      <c r="AD81" s="596" t="str">
        <f>IF(details!S81="","",details!S81)</f>
        <v/>
      </c>
      <c r="AE81" s="603" t="str">
        <f t="shared" si="305"/>
        <v/>
      </c>
      <c r="AF81" s="599">
        <f t="shared" si="306"/>
        <v>0</v>
      </c>
      <c r="AG81" s="599">
        <f t="shared" si="307"/>
        <v>0</v>
      </c>
      <c r="AH81" s="600" t="str">
        <f t="shared" si="308"/>
        <v/>
      </c>
      <c r="AI81" s="599" t="str">
        <f t="shared" si="309"/>
        <v/>
      </c>
      <c r="AJ81" s="599" t="str">
        <f t="shared" si="310"/>
        <v/>
      </c>
      <c r="AK81" s="599" t="str">
        <f t="shared" si="265"/>
        <v/>
      </c>
      <c r="AL81" s="596" t="str">
        <f>IF(details!T81="","",details!T81)</f>
        <v/>
      </c>
      <c r="AM81" s="596" t="str">
        <f>IF(details!U81="","",details!U81)</f>
        <v/>
      </c>
      <c r="AN81" s="596" t="str">
        <f>IF(details!V81="","",details!V81)</f>
        <v/>
      </c>
      <c r="AO81" s="596" t="str">
        <f>IF(details!W81="","",details!W81)</f>
        <v/>
      </c>
      <c r="AP81" s="601" t="str">
        <f t="shared" si="311"/>
        <v/>
      </c>
      <c r="AQ81" s="596" t="str">
        <f>IF(details!X81="","",details!X81)</f>
        <v/>
      </c>
      <c r="AR81" s="596" t="str">
        <f>IF(details!Y81="","",details!Y81)</f>
        <v/>
      </c>
      <c r="AS81" s="601" t="str">
        <f t="shared" si="312"/>
        <v/>
      </c>
      <c r="AT81" s="601" t="str">
        <f t="shared" si="313"/>
        <v/>
      </c>
      <c r="AU81" s="601" t="str">
        <f t="shared" si="314"/>
        <v/>
      </c>
      <c r="AV81" s="596" t="str">
        <f>IF(details!Z81="","",details!Z81)</f>
        <v/>
      </c>
      <c r="AW81" s="596" t="str">
        <f>IF(details!AA81="","",details!AA81)</f>
        <v/>
      </c>
      <c r="AX81" s="601" t="str">
        <f t="shared" si="315"/>
        <v/>
      </c>
      <c r="AY81" s="601" t="str">
        <f t="shared" si="316"/>
        <v/>
      </c>
      <c r="AZ81" s="601" t="str">
        <f t="shared" si="317"/>
        <v/>
      </c>
      <c r="BA81" s="597" t="str">
        <f t="shared" si="318"/>
        <v/>
      </c>
      <c r="BB81" s="599">
        <f t="shared" si="319"/>
        <v>0</v>
      </c>
      <c r="BC81" s="600">
        <f t="shared" si="320"/>
        <v>0</v>
      </c>
      <c r="BD81" s="600" t="str">
        <f t="shared" si="321"/>
        <v/>
      </c>
      <c r="BE81" s="600" t="str">
        <f t="shared" si="322"/>
        <v/>
      </c>
      <c r="BF81" s="600" t="str">
        <f t="shared" si="323"/>
        <v/>
      </c>
      <c r="BG81" s="599" t="str">
        <f t="shared" si="324"/>
        <v/>
      </c>
      <c r="BH81" s="600" t="str">
        <f t="shared" si="325"/>
        <v/>
      </c>
      <c r="BI81" s="599" t="str">
        <f t="shared" si="326"/>
        <v/>
      </c>
      <c r="BJ81" s="596" t="str">
        <f>IF(details!AB81="","",details!AB81)</f>
        <v/>
      </c>
      <c r="BK81" s="596" t="str">
        <f>IF(details!AC81="","",details!AC81)</f>
        <v/>
      </c>
      <c r="BL81" s="596" t="str">
        <f>IF(details!AD81="","",details!AD81)</f>
        <v/>
      </c>
      <c r="BM81" s="596" t="str">
        <f>IF(details!AE81="","",details!AE81)</f>
        <v/>
      </c>
      <c r="BN81" s="601" t="str">
        <f t="shared" si="327"/>
        <v/>
      </c>
      <c r="BO81" s="596" t="str">
        <f>IF(details!AF81="","",details!AF81)</f>
        <v/>
      </c>
      <c r="BP81" s="596" t="str">
        <f>IF(details!AG81="","",details!AG81)</f>
        <v/>
      </c>
      <c r="BQ81" s="601" t="str">
        <f t="shared" si="328"/>
        <v/>
      </c>
      <c r="BR81" s="601" t="str">
        <f t="shared" si="329"/>
        <v/>
      </c>
      <c r="BS81" s="601" t="str">
        <f t="shared" si="330"/>
        <v/>
      </c>
      <c r="BT81" s="596" t="str">
        <f>IF(details!AH81="","",details!AH81)</f>
        <v/>
      </c>
      <c r="BU81" s="596" t="str">
        <f>IF(details!AI81="","",details!AI81)</f>
        <v/>
      </c>
      <c r="BV81" s="601" t="str">
        <f t="shared" si="331"/>
        <v/>
      </c>
      <c r="BW81" s="601" t="str">
        <f t="shared" si="332"/>
        <v/>
      </c>
      <c r="BX81" s="601" t="str">
        <f t="shared" si="333"/>
        <v/>
      </c>
      <c r="BY81" s="597" t="str">
        <f t="shared" si="334"/>
        <v/>
      </c>
      <c r="BZ81" s="599">
        <f t="shared" si="335"/>
        <v>0</v>
      </c>
      <c r="CA81" s="600">
        <f t="shared" si="336"/>
        <v>0</v>
      </c>
      <c r="CB81" s="600" t="str">
        <f t="shared" si="337"/>
        <v/>
      </c>
      <c r="CC81" s="600" t="str">
        <f t="shared" si="338"/>
        <v/>
      </c>
      <c r="CD81" s="600" t="str">
        <f t="shared" si="339"/>
        <v/>
      </c>
      <c r="CE81" s="599" t="str">
        <f t="shared" si="340"/>
        <v/>
      </c>
      <c r="CF81" s="600" t="str">
        <f t="shared" si="341"/>
        <v/>
      </c>
      <c r="CG81" s="599" t="str">
        <f t="shared" si="342"/>
        <v/>
      </c>
      <c r="CH81" s="596" t="str">
        <f>IF(details!AJ81="","",details!AJ81)</f>
        <v/>
      </c>
      <c r="CI81" s="596" t="str">
        <f>IF(details!AK81="","",details!AK81)</f>
        <v/>
      </c>
      <c r="CJ81" s="596" t="str">
        <f>IF(details!AL81="","",details!AL81)</f>
        <v/>
      </c>
      <c r="CK81" s="596" t="str">
        <f>IF(details!AM81="","",details!AM81)</f>
        <v/>
      </c>
      <c r="CL81" s="601" t="str">
        <f t="shared" si="343"/>
        <v/>
      </c>
      <c r="CM81" s="596" t="str">
        <f>IF(details!AN81="","",details!AN81)</f>
        <v/>
      </c>
      <c r="CN81" s="596" t="str">
        <f>IF(details!AO81="","",details!AO81)</f>
        <v/>
      </c>
      <c r="CO81" s="601" t="str">
        <f t="shared" si="344"/>
        <v/>
      </c>
      <c r="CP81" s="601" t="str">
        <f t="shared" si="345"/>
        <v/>
      </c>
      <c r="CQ81" s="601" t="str">
        <f t="shared" si="346"/>
        <v/>
      </c>
      <c r="CR81" s="596" t="str">
        <f>IF(details!AP81="","",details!AP81)</f>
        <v/>
      </c>
      <c r="CS81" s="596" t="str">
        <f>IF(details!AQ81="","",details!AQ81)</f>
        <v/>
      </c>
      <c r="CT81" s="601" t="str">
        <f t="shared" si="347"/>
        <v/>
      </c>
      <c r="CU81" s="601" t="str">
        <f t="shared" si="348"/>
        <v/>
      </c>
      <c r="CV81" s="601" t="str">
        <f t="shared" si="349"/>
        <v/>
      </c>
      <c r="CW81" s="597" t="str">
        <f t="shared" si="350"/>
        <v/>
      </c>
      <c r="CX81" s="599">
        <f t="shared" si="351"/>
        <v>0</v>
      </c>
      <c r="CY81" s="600">
        <f t="shared" si="352"/>
        <v>0</v>
      </c>
      <c r="CZ81" s="600" t="str">
        <f t="shared" si="353"/>
        <v/>
      </c>
      <c r="DA81" s="600" t="str">
        <f t="shared" si="354"/>
        <v/>
      </c>
      <c r="DB81" s="600" t="str">
        <f t="shared" si="355"/>
        <v/>
      </c>
      <c r="DC81" s="599" t="str">
        <f t="shared" si="356"/>
        <v/>
      </c>
      <c r="DD81" s="600" t="str">
        <f t="shared" si="357"/>
        <v/>
      </c>
      <c r="DE81" s="599" t="str">
        <f t="shared" si="358"/>
        <v/>
      </c>
      <c r="DF81" s="600">
        <f t="shared" si="359"/>
        <v>0</v>
      </c>
      <c r="DG81" s="596" t="str">
        <f>IF(details!AR81="","",details!AR81)</f>
        <v/>
      </c>
      <c r="DH81" s="596" t="str">
        <f>IF(details!AS81="","",details!AS81)</f>
        <v/>
      </c>
      <c r="DI81" s="596" t="str">
        <f>IF(details!AT81="","",details!AT81)</f>
        <v/>
      </c>
      <c r="DJ81" s="601" t="str">
        <f t="shared" si="360"/>
        <v/>
      </c>
      <c r="DK81" s="596" t="str">
        <f>IF(details!AU81="","",details!AU81)</f>
        <v/>
      </c>
      <c r="DL81" s="601" t="str">
        <f t="shared" si="361"/>
        <v/>
      </c>
      <c r="DM81" s="596" t="str">
        <f>IF(details!AV81="","",details!AV81)</f>
        <v/>
      </c>
      <c r="DN81" s="603" t="str">
        <f t="shared" si="362"/>
        <v/>
      </c>
      <c r="DO81" s="599">
        <f t="shared" si="363"/>
        <v>0</v>
      </c>
      <c r="DP81" s="599">
        <f t="shared" si="364"/>
        <v>0</v>
      </c>
      <c r="DQ81" s="600" t="str">
        <f t="shared" si="365"/>
        <v/>
      </c>
      <c r="DR81" s="599" t="str">
        <f t="shared" si="366"/>
        <v/>
      </c>
      <c r="DS81" s="599" t="str">
        <f t="shared" si="266"/>
        <v/>
      </c>
      <c r="DT81" s="596" t="str">
        <f>IF(details!AW81="","",details!AW81)</f>
        <v/>
      </c>
      <c r="DU81" s="596" t="str">
        <f>IF(details!AX81="","",details!AX81)</f>
        <v/>
      </c>
      <c r="DV81" s="596" t="str">
        <f>IF(details!AY81="","",details!AY81)</f>
        <v/>
      </c>
      <c r="DW81" s="603" t="str">
        <f t="shared" si="367"/>
        <v/>
      </c>
      <c r="DX81" s="599">
        <f t="shared" si="368"/>
        <v>0</v>
      </c>
      <c r="DY81" s="599">
        <f t="shared" si="369"/>
        <v>0</v>
      </c>
      <c r="DZ81" s="600" t="str">
        <f t="shared" si="370"/>
        <v/>
      </c>
      <c r="EA81" s="599" t="str">
        <f t="shared" si="371"/>
        <v/>
      </c>
      <c r="EB81" s="599" t="str">
        <f t="shared" si="267"/>
        <v/>
      </c>
      <c r="EC81" s="599" t="str">
        <f t="shared" si="372"/>
        <v/>
      </c>
      <c r="ED81" s="599" t="str">
        <f t="shared" si="373"/>
        <v/>
      </c>
      <c r="EE81" s="599" t="str">
        <f t="shared" si="374"/>
        <v/>
      </c>
      <c r="EF81" s="599" t="str">
        <f t="shared" si="375"/>
        <v/>
      </c>
      <c r="EG81" s="599" t="str">
        <f t="shared" si="376"/>
        <v/>
      </c>
      <c r="EH81" s="599">
        <f t="shared" si="377"/>
        <v>0</v>
      </c>
      <c r="EI81" s="599">
        <f t="shared" si="378"/>
        <v>0</v>
      </c>
      <c r="EJ81" s="599">
        <f t="shared" si="379"/>
        <v>0</v>
      </c>
      <c r="EK81" s="599">
        <f t="shared" si="380"/>
        <v>0</v>
      </c>
      <c r="EL81" s="599">
        <f t="shared" si="381"/>
        <v>0</v>
      </c>
      <c r="EM81" s="599" t="str">
        <f t="shared" si="382"/>
        <v/>
      </c>
      <c r="EN81" s="599" t="str">
        <f t="shared" si="268"/>
        <v/>
      </c>
      <c r="EO81" s="606" t="str">
        <f>IF(details!BN81="","",details!BN81)</f>
        <v/>
      </c>
      <c r="EP81" s="607" t="str">
        <f>IF(details!BO81="","",details!BO81)</f>
        <v/>
      </c>
      <c r="EQ81" s="606" t="str">
        <f>IF(details!BV81="","",details!BV81)</f>
        <v/>
      </c>
      <c r="ER81" s="607" t="str">
        <f>IF(details!BW81="","",details!BW81)</f>
        <v/>
      </c>
      <c r="ES81" s="606" t="str">
        <f>IF(details!CD81="","",details!CD81)</f>
        <v/>
      </c>
      <c r="ET81" s="607" t="str">
        <f>IF(details!CE81="","",details!CE81)</f>
        <v/>
      </c>
      <c r="EU81" s="606" t="str">
        <f>IF(details!CL81="","",details!CL81)</f>
        <v/>
      </c>
      <c r="EV81" s="607" t="str">
        <f>IF(details!CM81="","",details!CM81)</f>
        <v/>
      </c>
      <c r="EW81" s="606" t="str">
        <f>IF(details!CV81="","",details!CV81)</f>
        <v/>
      </c>
      <c r="EX81" s="607" t="str">
        <f>IF(details!CW81="","",details!CW81)</f>
        <v/>
      </c>
      <c r="EY81" s="611" t="str">
        <f t="shared" si="383"/>
        <v/>
      </c>
      <c r="EZ81" s="596" t="str">
        <f t="shared" si="384"/>
        <v/>
      </c>
      <c r="FA81" s="596" t="str">
        <f t="shared" si="385"/>
        <v/>
      </c>
      <c r="FB81" s="612" t="str">
        <f t="shared" si="269"/>
        <v/>
      </c>
      <c r="FC81" s="596" t="str">
        <f t="shared" si="386"/>
        <v/>
      </c>
      <c r="FD81" s="613" t="str">
        <f t="shared" si="387"/>
        <v/>
      </c>
      <c r="FE81" s="612" t="str">
        <f t="shared" si="270"/>
        <v/>
      </c>
      <c r="FF81" s="614" t="str">
        <f t="shared" si="388"/>
        <v/>
      </c>
      <c r="FG81" s="596" t="str">
        <f t="shared" si="271"/>
        <v/>
      </c>
      <c r="FH81" s="596" t="str">
        <f t="shared" si="272"/>
        <v/>
      </c>
      <c r="FI81" s="596" t="str">
        <f t="shared" si="273"/>
        <v/>
      </c>
      <c r="FJ81" s="596" t="str">
        <f t="shared" si="274"/>
        <v/>
      </c>
      <c r="FK81" s="596" t="str">
        <f t="shared" si="389"/>
        <v/>
      </c>
      <c r="FL81" s="615" t="str">
        <f t="shared" si="275"/>
        <v/>
      </c>
      <c r="FM81" s="614" t="str">
        <f t="shared" si="390"/>
        <v/>
      </c>
      <c r="FN81" s="596" t="str">
        <f t="shared" si="276"/>
        <v/>
      </c>
      <c r="FO81" s="596" t="str">
        <f t="shared" si="277"/>
        <v/>
      </c>
      <c r="FP81" s="596" t="str">
        <f t="shared" si="278"/>
        <v/>
      </c>
      <c r="FQ81" s="596" t="str">
        <f t="shared" si="279"/>
        <v/>
      </c>
      <c r="FR81" s="596" t="str">
        <f t="shared" si="391"/>
        <v/>
      </c>
      <c r="FS81" s="615" t="str">
        <f t="shared" si="280"/>
        <v/>
      </c>
      <c r="FT81" s="614" t="str">
        <f t="shared" si="392"/>
        <v/>
      </c>
      <c r="FU81" s="596" t="str">
        <f t="shared" si="281"/>
        <v/>
      </c>
      <c r="FV81" s="596" t="str">
        <f t="shared" si="282"/>
        <v/>
      </c>
      <c r="FW81" s="596" t="str">
        <f t="shared" si="283"/>
        <v/>
      </c>
      <c r="FX81" s="596" t="str">
        <f t="shared" si="284"/>
        <v/>
      </c>
      <c r="FY81" s="596" t="str">
        <f t="shared" si="393"/>
        <v/>
      </c>
      <c r="FZ81" s="615" t="str">
        <f t="shared" si="285"/>
        <v/>
      </c>
      <c r="GA81" s="596" t="str">
        <f t="shared" si="394"/>
        <v/>
      </c>
      <c r="GB81" s="596" t="str">
        <f t="shared" si="395"/>
        <v/>
      </c>
      <c r="GC81" s="177" t="str">
        <f t="shared" si="396"/>
        <v xml:space="preserve">    </v>
      </c>
      <c r="GD81" s="177" t="str">
        <f t="shared" si="397"/>
        <v xml:space="preserve">    </v>
      </c>
      <c r="GE81" s="177" t="str">
        <f t="shared" si="398"/>
        <v xml:space="preserve">    </v>
      </c>
      <c r="GF81" s="177" t="str">
        <f t="shared" si="399"/>
        <v xml:space="preserve">        </v>
      </c>
      <c r="GG81" s="177" t="str">
        <f t="shared" si="286"/>
        <v xml:space="preserve">    </v>
      </c>
      <c r="GH81" s="177" t="str">
        <f t="shared" si="287"/>
        <v/>
      </c>
      <c r="GI81" s="39" t="str">
        <f t="shared" si="288"/>
        <v/>
      </c>
      <c r="GJ81" s="41" t="str">
        <f t="shared" si="289"/>
        <v/>
      </c>
      <c r="GK81" s="188" t="str">
        <f t="shared" si="290"/>
        <v/>
      </c>
      <c r="GL81" s="165" t="str">
        <f t="shared" si="291"/>
        <v/>
      </c>
      <c r="GM81" s="434" t="str">
        <f t="shared" si="400"/>
        <v/>
      </c>
      <c r="GN81" s="177" t="str">
        <f>IF(OR(GH81="iwjd",GH81="iqu% ijh{kk"),'result subject-wise'!AR81,GH81)</f>
        <v/>
      </c>
      <c r="GO81" s="346" t="str">
        <f t="shared" si="292"/>
        <v/>
      </c>
      <c r="GP81" s="172" t="str">
        <f t="shared" si="293"/>
        <v/>
      </c>
      <c r="GQ81" s="620" t="str">
        <f t="shared" si="401"/>
        <v/>
      </c>
      <c r="GR81" s="189"/>
      <c r="GS81" s="344"/>
      <c r="GT81" s="351" t="str">
        <f>'full report'!V1988</f>
        <v/>
      </c>
      <c r="GU81" s="164"/>
    </row>
    <row r="82" spans="1:205" s="5" customFormat="1" ht="13" customHeight="1">
      <c r="A82" s="595">
        <f>IF(details!A82="","",details!A82)</f>
        <v>75</v>
      </c>
      <c r="B82" s="596" t="str">
        <f>IF(details!B82="","",details!B82)</f>
        <v/>
      </c>
      <c r="C82" s="596" t="str">
        <f>IF(details!C82="","",details!C82)</f>
        <v/>
      </c>
      <c r="D82" s="597" t="str">
        <f>IF(details!D82="","",details!D82)</f>
        <v/>
      </c>
      <c r="E82" s="596" t="str">
        <f>IF(details!E82="","",details!E82)</f>
        <v/>
      </c>
      <c r="F82" s="598" t="str">
        <f>IF(details!F82="","",details!F82)</f>
        <v/>
      </c>
      <c r="G82" s="302" t="str">
        <f>IF(details!G82="","",details!G82)</f>
        <v/>
      </c>
      <c r="H82" s="302" t="str">
        <f>IF(details!H82="","",details!H82)</f>
        <v/>
      </c>
      <c r="I82" s="302" t="str">
        <f>IF(details!I82="","",details!I82)</f>
        <v/>
      </c>
      <c r="J82" s="596" t="str">
        <f>IF(details!J82="","",details!J82)</f>
        <v/>
      </c>
      <c r="K82" s="596" t="str">
        <f>IF(details!K82="","",details!K82)</f>
        <v/>
      </c>
      <c r="L82" s="596" t="str">
        <f>IF(details!L82="","",details!L82)</f>
        <v/>
      </c>
      <c r="M82" s="601" t="str">
        <f t="shared" si="294"/>
        <v/>
      </c>
      <c r="N82" s="596" t="str">
        <f>IF(details!M82="","",details!M82)</f>
        <v/>
      </c>
      <c r="O82" s="601" t="str">
        <f t="shared" si="295"/>
        <v/>
      </c>
      <c r="P82" s="596" t="str">
        <f>IF(details!N82="","",details!N82)</f>
        <v/>
      </c>
      <c r="Q82" s="603" t="str">
        <f t="shared" si="296"/>
        <v/>
      </c>
      <c r="R82" s="599">
        <f t="shared" si="297"/>
        <v>0</v>
      </c>
      <c r="S82" s="599">
        <f t="shared" si="298"/>
        <v>0</v>
      </c>
      <c r="T82" s="600" t="str">
        <f t="shared" si="299"/>
        <v/>
      </c>
      <c r="U82" s="599" t="str">
        <f t="shared" si="300"/>
        <v/>
      </c>
      <c r="V82" s="599" t="str">
        <f t="shared" si="301"/>
        <v/>
      </c>
      <c r="W82" s="599" t="str">
        <f t="shared" si="302"/>
        <v/>
      </c>
      <c r="X82" s="596" t="str">
        <f>IF(details!O82="","",details!O82)</f>
        <v/>
      </c>
      <c r="Y82" s="596" t="str">
        <f>IF(details!P82="","",details!P82)</f>
        <v/>
      </c>
      <c r="Z82" s="596" t="str">
        <f>IF(details!Q82="","",details!Q82)</f>
        <v/>
      </c>
      <c r="AA82" s="601" t="str">
        <f t="shared" si="303"/>
        <v/>
      </c>
      <c r="AB82" s="596" t="str">
        <f>IF(details!R82="","",details!R82)</f>
        <v/>
      </c>
      <c r="AC82" s="601" t="str">
        <f t="shared" si="304"/>
        <v/>
      </c>
      <c r="AD82" s="596" t="str">
        <f>IF(details!S82="","",details!S82)</f>
        <v/>
      </c>
      <c r="AE82" s="603" t="str">
        <f t="shared" si="305"/>
        <v/>
      </c>
      <c r="AF82" s="599">
        <f t="shared" si="306"/>
        <v>0</v>
      </c>
      <c r="AG82" s="599">
        <f t="shared" si="307"/>
        <v>0</v>
      </c>
      <c r="AH82" s="600" t="str">
        <f t="shared" si="308"/>
        <v/>
      </c>
      <c r="AI82" s="599" t="str">
        <f t="shared" si="309"/>
        <v/>
      </c>
      <c r="AJ82" s="599" t="str">
        <f t="shared" si="310"/>
        <v/>
      </c>
      <c r="AK82" s="599" t="str">
        <f t="shared" si="265"/>
        <v/>
      </c>
      <c r="AL82" s="596" t="str">
        <f>IF(details!T82="","",details!T82)</f>
        <v/>
      </c>
      <c r="AM82" s="596" t="str">
        <f>IF(details!U82="","",details!U82)</f>
        <v/>
      </c>
      <c r="AN82" s="596" t="str">
        <f>IF(details!V82="","",details!V82)</f>
        <v/>
      </c>
      <c r="AO82" s="596" t="str">
        <f>IF(details!W82="","",details!W82)</f>
        <v/>
      </c>
      <c r="AP82" s="601" t="str">
        <f t="shared" si="311"/>
        <v/>
      </c>
      <c r="AQ82" s="596" t="str">
        <f>IF(details!X82="","",details!X82)</f>
        <v/>
      </c>
      <c r="AR82" s="596" t="str">
        <f>IF(details!Y82="","",details!Y82)</f>
        <v/>
      </c>
      <c r="AS82" s="601" t="str">
        <f t="shared" si="312"/>
        <v/>
      </c>
      <c r="AT82" s="601" t="str">
        <f t="shared" si="313"/>
        <v/>
      </c>
      <c r="AU82" s="601" t="str">
        <f t="shared" si="314"/>
        <v/>
      </c>
      <c r="AV82" s="596" t="str">
        <f>IF(details!Z82="","",details!Z82)</f>
        <v/>
      </c>
      <c r="AW82" s="596" t="str">
        <f>IF(details!AA82="","",details!AA82)</f>
        <v/>
      </c>
      <c r="AX82" s="601" t="str">
        <f t="shared" si="315"/>
        <v/>
      </c>
      <c r="AY82" s="601" t="str">
        <f t="shared" si="316"/>
        <v/>
      </c>
      <c r="AZ82" s="601" t="str">
        <f t="shared" si="317"/>
        <v/>
      </c>
      <c r="BA82" s="597" t="str">
        <f t="shared" si="318"/>
        <v/>
      </c>
      <c r="BB82" s="599">
        <f t="shared" si="319"/>
        <v>0</v>
      </c>
      <c r="BC82" s="600">
        <f t="shared" si="320"/>
        <v>0</v>
      </c>
      <c r="BD82" s="600" t="str">
        <f t="shared" si="321"/>
        <v/>
      </c>
      <c r="BE82" s="600" t="str">
        <f t="shared" si="322"/>
        <v/>
      </c>
      <c r="BF82" s="600" t="str">
        <f t="shared" si="323"/>
        <v/>
      </c>
      <c r="BG82" s="599" t="str">
        <f t="shared" si="324"/>
        <v/>
      </c>
      <c r="BH82" s="600" t="str">
        <f t="shared" si="325"/>
        <v/>
      </c>
      <c r="BI82" s="599" t="str">
        <f t="shared" si="326"/>
        <v/>
      </c>
      <c r="BJ82" s="596" t="str">
        <f>IF(details!AB82="","",details!AB82)</f>
        <v/>
      </c>
      <c r="BK82" s="596" t="str">
        <f>IF(details!AC82="","",details!AC82)</f>
        <v/>
      </c>
      <c r="BL82" s="596" t="str">
        <f>IF(details!AD82="","",details!AD82)</f>
        <v/>
      </c>
      <c r="BM82" s="596" t="str">
        <f>IF(details!AE82="","",details!AE82)</f>
        <v/>
      </c>
      <c r="BN82" s="601" t="str">
        <f t="shared" si="327"/>
        <v/>
      </c>
      <c r="BO82" s="596" t="str">
        <f>IF(details!AF82="","",details!AF82)</f>
        <v/>
      </c>
      <c r="BP82" s="596" t="str">
        <f>IF(details!AG82="","",details!AG82)</f>
        <v/>
      </c>
      <c r="BQ82" s="601" t="str">
        <f t="shared" si="328"/>
        <v/>
      </c>
      <c r="BR82" s="601" t="str">
        <f t="shared" si="329"/>
        <v/>
      </c>
      <c r="BS82" s="601" t="str">
        <f t="shared" si="330"/>
        <v/>
      </c>
      <c r="BT82" s="596" t="str">
        <f>IF(details!AH82="","",details!AH82)</f>
        <v/>
      </c>
      <c r="BU82" s="596" t="str">
        <f>IF(details!AI82="","",details!AI82)</f>
        <v/>
      </c>
      <c r="BV82" s="601" t="str">
        <f t="shared" si="331"/>
        <v/>
      </c>
      <c r="BW82" s="601" t="str">
        <f t="shared" si="332"/>
        <v/>
      </c>
      <c r="BX82" s="601" t="str">
        <f t="shared" si="333"/>
        <v/>
      </c>
      <c r="BY82" s="597" t="str">
        <f t="shared" si="334"/>
        <v/>
      </c>
      <c r="BZ82" s="599">
        <f t="shared" si="335"/>
        <v>0</v>
      </c>
      <c r="CA82" s="600">
        <f t="shared" si="336"/>
        <v>0</v>
      </c>
      <c r="CB82" s="600" t="str">
        <f t="shared" si="337"/>
        <v/>
      </c>
      <c r="CC82" s="600" t="str">
        <f t="shared" si="338"/>
        <v/>
      </c>
      <c r="CD82" s="600" t="str">
        <f t="shared" si="339"/>
        <v/>
      </c>
      <c r="CE82" s="599" t="str">
        <f t="shared" si="340"/>
        <v/>
      </c>
      <c r="CF82" s="600" t="str">
        <f t="shared" si="341"/>
        <v/>
      </c>
      <c r="CG82" s="599" t="str">
        <f t="shared" si="342"/>
        <v/>
      </c>
      <c r="CH82" s="596" t="str">
        <f>IF(details!AJ82="","",details!AJ82)</f>
        <v/>
      </c>
      <c r="CI82" s="596" t="str">
        <f>IF(details!AK82="","",details!AK82)</f>
        <v/>
      </c>
      <c r="CJ82" s="596" t="str">
        <f>IF(details!AL82="","",details!AL82)</f>
        <v/>
      </c>
      <c r="CK82" s="596" t="str">
        <f>IF(details!AM82="","",details!AM82)</f>
        <v/>
      </c>
      <c r="CL82" s="601" t="str">
        <f t="shared" si="343"/>
        <v/>
      </c>
      <c r="CM82" s="596" t="str">
        <f>IF(details!AN82="","",details!AN82)</f>
        <v/>
      </c>
      <c r="CN82" s="596" t="str">
        <f>IF(details!AO82="","",details!AO82)</f>
        <v/>
      </c>
      <c r="CO82" s="601" t="str">
        <f t="shared" si="344"/>
        <v/>
      </c>
      <c r="CP82" s="601" t="str">
        <f t="shared" si="345"/>
        <v/>
      </c>
      <c r="CQ82" s="601" t="str">
        <f t="shared" si="346"/>
        <v/>
      </c>
      <c r="CR82" s="596" t="str">
        <f>IF(details!AP82="","",details!AP82)</f>
        <v/>
      </c>
      <c r="CS82" s="596" t="str">
        <f>IF(details!AQ82="","",details!AQ82)</f>
        <v/>
      </c>
      <c r="CT82" s="601" t="str">
        <f t="shared" si="347"/>
        <v/>
      </c>
      <c r="CU82" s="601" t="str">
        <f t="shared" si="348"/>
        <v/>
      </c>
      <c r="CV82" s="601" t="str">
        <f t="shared" si="349"/>
        <v/>
      </c>
      <c r="CW82" s="597" t="str">
        <f t="shared" si="350"/>
        <v/>
      </c>
      <c r="CX82" s="599">
        <f t="shared" si="351"/>
        <v>0</v>
      </c>
      <c r="CY82" s="600">
        <f t="shared" si="352"/>
        <v>0</v>
      </c>
      <c r="CZ82" s="600" t="str">
        <f t="shared" si="353"/>
        <v/>
      </c>
      <c r="DA82" s="600" t="str">
        <f t="shared" si="354"/>
        <v/>
      </c>
      <c r="DB82" s="600" t="str">
        <f t="shared" si="355"/>
        <v/>
      </c>
      <c r="DC82" s="599" t="str">
        <f t="shared" si="356"/>
        <v/>
      </c>
      <c r="DD82" s="600" t="str">
        <f t="shared" si="357"/>
        <v/>
      </c>
      <c r="DE82" s="599" t="str">
        <f t="shared" si="358"/>
        <v/>
      </c>
      <c r="DF82" s="600">
        <f t="shared" si="359"/>
        <v>0</v>
      </c>
      <c r="DG82" s="596" t="str">
        <f>IF(details!AR82="","",details!AR82)</f>
        <v/>
      </c>
      <c r="DH82" s="596" t="str">
        <f>IF(details!AS82="","",details!AS82)</f>
        <v/>
      </c>
      <c r="DI82" s="596" t="str">
        <f>IF(details!AT82="","",details!AT82)</f>
        <v/>
      </c>
      <c r="DJ82" s="601" t="str">
        <f t="shared" si="360"/>
        <v/>
      </c>
      <c r="DK82" s="596" t="str">
        <f>IF(details!AU82="","",details!AU82)</f>
        <v/>
      </c>
      <c r="DL82" s="601" t="str">
        <f t="shared" si="361"/>
        <v/>
      </c>
      <c r="DM82" s="596" t="str">
        <f>IF(details!AV82="","",details!AV82)</f>
        <v/>
      </c>
      <c r="DN82" s="603" t="str">
        <f t="shared" si="362"/>
        <v/>
      </c>
      <c r="DO82" s="599">
        <f t="shared" si="363"/>
        <v>0</v>
      </c>
      <c r="DP82" s="599">
        <f t="shared" si="364"/>
        <v>0</v>
      </c>
      <c r="DQ82" s="600" t="str">
        <f t="shared" si="365"/>
        <v/>
      </c>
      <c r="DR82" s="599" t="str">
        <f t="shared" si="366"/>
        <v/>
      </c>
      <c r="DS82" s="599" t="str">
        <f t="shared" si="266"/>
        <v/>
      </c>
      <c r="DT82" s="596" t="str">
        <f>IF(details!AW82="","",details!AW82)</f>
        <v/>
      </c>
      <c r="DU82" s="596" t="str">
        <f>IF(details!AX82="","",details!AX82)</f>
        <v/>
      </c>
      <c r="DV82" s="596" t="str">
        <f>IF(details!AY82="","",details!AY82)</f>
        <v/>
      </c>
      <c r="DW82" s="603" t="str">
        <f t="shared" si="367"/>
        <v/>
      </c>
      <c r="DX82" s="599">
        <f t="shared" si="368"/>
        <v>0</v>
      </c>
      <c r="DY82" s="599">
        <f t="shared" si="369"/>
        <v>0</v>
      </c>
      <c r="DZ82" s="600" t="str">
        <f t="shared" si="370"/>
        <v/>
      </c>
      <c r="EA82" s="599" t="str">
        <f t="shared" si="371"/>
        <v/>
      </c>
      <c r="EB82" s="599" t="str">
        <f t="shared" si="267"/>
        <v/>
      </c>
      <c r="EC82" s="599" t="str">
        <f t="shared" si="372"/>
        <v/>
      </c>
      <c r="ED82" s="599" t="str">
        <f t="shared" si="373"/>
        <v/>
      </c>
      <c r="EE82" s="599" t="str">
        <f t="shared" si="374"/>
        <v/>
      </c>
      <c r="EF82" s="599" t="str">
        <f t="shared" si="375"/>
        <v/>
      </c>
      <c r="EG82" s="599" t="str">
        <f t="shared" si="376"/>
        <v/>
      </c>
      <c r="EH82" s="599">
        <f t="shared" si="377"/>
        <v>0</v>
      </c>
      <c r="EI82" s="599">
        <f t="shared" si="378"/>
        <v>0</v>
      </c>
      <c r="EJ82" s="599">
        <f t="shared" si="379"/>
        <v>0</v>
      </c>
      <c r="EK82" s="599">
        <f t="shared" si="380"/>
        <v>0</v>
      </c>
      <c r="EL82" s="599">
        <f t="shared" si="381"/>
        <v>0</v>
      </c>
      <c r="EM82" s="599" t="str">
        <f t="shared" si="382"/>
        <v/>
      </c>
      <c r="EN82" s="599" t="str">
        <f t="shared" si="268"/>
        <v/>
      </c>
      <c r="EO82" s="606" t="str">
        <f>IF(details!BN82="","",details!BN82)</f>
        <v/>
      </c>
      <c r="EP82" s="607" t="str">
        <f>IF(details!BO82="","",details!BO82)</f>
        <v/>
      </c>
      <c r="EQ82" s="606" t="str">
        <f>IF(details!BV82="","",details!BV82)</f>
        <v/>
      </c>
      <c r="ER82" s="607" t="str">
        <f>IF(details!BW82="","",details!BW82)</f>
        <v/>
      </c>
      <c r="ES82" s="606" t="str">
        <f>IF(details!CD82="","",details!CD82)</f>
        <v/>
      </c>
      <c r="ET82" s="607" t="str">
        <f>IF(details!CE82="","",details!CE82)</f>
        <v/>
      </c>
      <c r="EU82" s="606" t="str">
        <f>IF(details!CL82="","",details!CL82)</f>
        <v/>
      </c>
      <c r="EV82" s="607" t="str">
        <f>IF(details!CM82="","",details!CM82)</f>
        <v/>
      </c>
      <c r="EW82" s="606" t="str">
        <f>IF(details!CV82="","",details!CV82)</f>
        <v/>
      </c>
      <c r="EX82" s="607" t="str">
        <f>IF(details!CW82="","",details!CW82)</f>
        <v/>
      </c>
      <c r="EY82" s="611" t="str">
        <f t="shared" si="383"/>
        <v/>
      </c>
      <c r="EZ82" s="596" t="str">
        <f t="shared" si="384"/>
        <v/>
      </c>
      <c r="FA82" s="596" t="str">
        <f t="shared" si="385"/>
        <v/>
      </c>
      <c r="FB82" s="612" t="str">
        <f t="shared" si="269"/>
        <v/>
      </c>
      <c r="FC82" s="596" t="str">
        <f t="shared" si="386"/>
        <v/>
      </c>
      <c r="FD82" s="613" t="str">
        <f t="shared" si="387"/>
        <v/>
      </c>
      <c r="FE82" s="612" t="str">
        <f t="shared" si="270"/>
        <v/>
      </c>
      <c r="FF82" s="614" t="str">
        <f t="shared" si="388"/>
        <v/>
      </c>
      <c r="FG82" s="596" t="str">
        <f t="shared" si="271"/>
        <v/>
      </c>
      <c r="FH82" s="596" t="str">
        <f t="shared" si="272"/>
        <v/>
      </c>
      <c r="FI82" s="596" t="str">
        <f t="shared" si="273"/>
        <v/>
      </c>
      <c r="FJ82" s="596" t="str">
        <f t="shared" si="274"/>
        <v/>
      </c>
      <c r="FK82" s="596" t="str">
        <f t="shared" si="389"/>
        <v/>
      </c>
      <c r="FL82" s="615" t="str">
        <f t="shared" si="275"/>
        <v/>
      </c>
      <c r="FM82" s="614" t="str">
        <f t="shared" si="390"/>
        <v/>
      </c>
      <c r="FN82" s="596" t="str">
        <f t="shared" si="276"/>
        <v/>
      </c>
      <c r="FO82" s="596" t="str">
        <f t="shared" si="277"/>
        <v/>
      </c>
      <c r="FP82" s="596" t="str">
        <f t="shared" si="278"/>
        <v/>
      </c>
      <c r="FQ82" s="596" t="str">
        <f t="shared" si="279"/>
        <v/>
      </c>
      <c r="FR82" s="596" t="str">
        <f t="shared" si="391"/>
        <v/>
      </c>
      <c r="FS82" s="615" t="str">
        <f t="shared" si="280"/>
        <v/>
      </c>
      <c r="FT82" s="614" t="str">
        <f t="shared" si="392"/>
        <v/>
      </c>
      <c r="FU82" s="596" t="str">
        <f t="shared" si="281"/>
        <v/>
      </c>
      <c r="FV82" s="596" t="str">
        <f t="shared" si="282"/>
        <v/>
      </c>
      <c r="FW82" s="596" t="str">
        <f t="shared" si="283"/>
        <v/>
      </c>
      <c r="FX82" s="596" t="str">
        <f t="shared" si="284"/>
        <v/>
      </c>
      <c r="FY82" s="596" t="str">
        <f t="shared" si="393"/>
        <v/>
      </c>
      <c r="FZ82" s="615" t="str">
        <f t="shared" si="285"/>
        <v/>
      </c>
      <c r="GA82" s="596" t="str">
        <f t="shared" si="394"/>
        <v/>
      </c>
      <c r="GB82" s="596" t="str">
        <f t="shared" si="395"/>
        <v/>
      </c>
      <c r="GC82" s="177" t="str">
        <f t="shared" si="396"/>
        <v xml:space="preserve">    </v>
      </c>
      <c r="GD82" s="177" t="str">
        <f t="shared" si="397"/>
        <v xml:space="preserve">    </v>
      </c>
      <c r="GE82" s="177" t="str">
        <f t="shared" si="398"/>
        <v xml:space="preserve">    </v>
      </c>
      <c r="GF82" s="177" t="str">
        <f t="shared" si="399"/>
        <v xml:space="preserve">        </v>
      </c>
      <c r="GG82" s="177" t="str">
        <f t="shared" si="286"/>
        <v xml:space="preserve">    </v>
      </c>
      <c r="GH82" s="177" t="str">
        <f t="shared" si="287"/>
        <v/>
      </c>
      <c r="GI82" s="39" t="str">
        <f t="shared" si="288"/>
        <v/>
      </c>
      <c r="GJ82" s="41" t="str">
        <f t="shared" si="289"/>
        <v/>
      </c>
      <c r="GK82" s="188" t="str">
        <f t="shared" si="290"/>
        <v/>
      </c>
      <c r="GL82" s="165" t="str">
        <f t="shared" si="291"/>
        <v/>
      </c>
      <c r="GM82" s="434" t="str">
        <f t="shared" si="400"/>
        <v/>
      </c>
      <c r="GN82" s="177" t="str">
        <f>IF(OR(GH82="iwjd",GH82="iqu% ijh{kk"),'result subject-wise'!AR82,GH82)</f>
        <v/>
      </c>
      <c r="GO82" s="346" t="str">
        <f t="shared" si="292"/>
        <v/>
      </c>
      <c r="GP82" s="172" t="str">
        <f t="shared" si="293"/>
        <v/>
      </c>
      <c r="GQ82" s="620" t="str">
        <f t="shared" si="401"/>
        <v/>
      </c>
      <c r="GR82" s="189"/>
      <c r="GS82" s="344"/>
      <c r="GT82" s="351" t="str">
        <f>'full report'!V2015</f>
        <v/>
      </c>
      <c r="GU82" s="164"/>
    </row>
    <row r="83" spans="1:205" s="5" customFormat="1" ht="13" customHeight="1">
      <c r="A83" s="595">
        <f>IF(details!A83="","",details!A83)</f>
        <v>76</v>
      </c>
      <c r="B83" s="596" t="str">
        <f>IF(details!B83="","",details!B83)</f>
        <v/>
      </c>
      <c r="C83" s="596" t="str">
        <f>IF(details!C83="","",details!C83)</f>
        <v/>
      </c>
      <c r="D83" s="597" t="str">
        <f>IF(details!D83="","",details!D83)</f>
        <v/>
      </c>
      <c r="E83" s="596" t="str">
        <f>IF(details!E83="","",details!E83)</f>
        <v/>
      </c>
      <c r="F83" s="598" t="str">
        <f>IF(details!F83="","",details!F83)</f>
        <v/>
      </c>
      <c r="G83" s="302" t="str">
        <f>IF(details!G83="","",details!G83)</f>
        <v/>
      </c>
      <c r="H83" s="302" t="str">
        <f>IF(details!H83="","",details!H83)</f>
        <v/>
      </c>
      <c r="I83" s="302" t="str">
        <f>IF(details!I83="","",details!I83)</f>
        <v/>
      </c>
      <c r="J83" s="596" t="str">
        <f>IF(details!J83="","",details!J83)</f>
        <v/>
      </c>
      <c r="K83" s="596" t="str">
        <f>IF(details!K83="","",details!K83)</f>
        <v/>
      </c>
      <c r="L83" s="596" t="str">
        <f>IF(details!L83="","",details!L83)</f>
        <v/>
      </c>
      <c r="M83" s="601" t="str">
        <f t="shared" si="294"/>
        <v/>
      </c>
      <c r="N83" s="596" t="str">
        <f>IF(details!M83="","",details!M83)</f>
        <v/>
      </c>
      <c r="O83" s="601" t="str">
        <f t="shared" si="295"/>
        <v/>
      </c>
      <c r="P83" s="596" t="str">
        <f>IF(details!N83="","",details!N83)</f>
        <v/>
      </c>
      <c r="Q83" s="603" t="str">
        <f t="shared" si="296"/>
        <v/>
      </c>
      <c r="R83" s="599">
        <f t="shared" si="297"/>
        <v>0</v>
      </c>
      <c r="S83" s="599">
        <f t="shared" si="298"/>
        <v>0</v>
      </c>
      <c r="T83" s="600" t="str">
        <f t="shared" si="299"/>
        <v/>
      </c>
      <c r="U83" s="599" t="str">
        <f t="shared" si="300"/>
        <v/>
      </c>
      <c r="V83" s="599" t="str">
        <f t="shared" si="301"/>
        <v/>
      </c>
      <c r="W83" s="599" t="str">
        <f t="shared" si="302"/>
        <v/>
      </c>
      <c r="X83" s="596" t="str">
        <f>IF(details!O83="","",details!O83)</f>
        <v/>
      </c>
      <c r="Y83" s="596" t="str">
        <f>IF(details!P83="","",details!P83)</f>
        <v/>
      </c>
      <c r="Z83" s="596" t="str">
        <f>IF(details!Q83="","",details!Q83)</f>
        <v/>
      </c>
      <c r="AA83" s="601" t="str">
        <f t="shared" si="303"/>
        <v/>
      </c>
      <c r="AB83" s="596" t="str">
        <f>IF(details!R83="","",details!R83)</f>
        <v/>
      </c>
      <c r="AC83" s="601" t="str">
        <f t="shared" si="304"/>
        <v/>
      </c>
      <c r="AD83" s="596" t="str">
        <f>IF(details!S83="","",details!S83)</f>
        <v/>
      </c>
      <c r="AE83" s="603" t="str">
        <f t="shared" si="305"/>
        <v/>
      </c>
      <c r="AF83" s="599">
        <f t="shared" si="306"/>
        <v>0</v>
      </c>
      <c r="AG83" s="599">
        <f t="shared" si="307"/>
        <v>0</v>
      </c>
      <c r="AH83" s="600" t="str">
        <f t="shared" si="308"/>
        <v/>
      </c>
      <c r="AI83" s="599" t="str">
        <f t="shared" si="309"/>
        <v/>
      </c>
      <c r="AJ83" s="599" t="str">
        <f t="shared" si="310"/>
        <v/>
      </c>
      <c r="AK83" s="599" t="str">
        <f t="shared" si="265"/>
        <v/>
      </c>
      <c r="AL83" s="596" t="str">
        <f>IF(details!T83="","",details!T83)</f>
        <v/>
      </c>
      <c r="AM83" s="596" t="str">
        <f>IF(details!U83="","",details!U83)</f>
        <v/>
      </c>
      <c r="AN83" s="596" t="str">
        <f>IF(details!V83="","",details!V83)</f>
        <v/>
      </c>
      <c r="AO83" s="596" t="str">
        <f>IF(details!W83="","",details!W83)</f>
        <v/>
      </c>
      <c r="AP83" s="601" t="str">
        <f t="shared" si="311"/>
        <v/>
      </c>
      <c r="AQ83" s="596" t="str">
        <f>IF(details!X83="","",details!X83)</f>
        <v/>
      </c>
      <c r="AR83" s="596" t="str">
        <f>IF(details!Y83="","",details!Y83)</f>
        <v/>
      </c>
      <c r="AS83" s="601" t="str">
        <f t="shared" si="312"/>
        <v/>
      </c>
      <c r="AT83" s="601" t="str">
        <f t="shared" si="313"/>
        <v/>
      </c>
      <c r="AU83" s="601" t="str">
        <f t="shared" si="314"/>
        <v/>
      </c>
      <c r="AV83" s="596" t="str">
        <f>IF(details!Z83="","",details!Z83)</f>
        <v/>
      </c>
      <c r="AW83" s="596" t="str">
        <f>IF(details!AA83="","",details!AA83)</f>
        <v/>
      </c>
      <c r="AX83" s="601" t="str">
        <f t="shared" si="315"/>
        <v/>
      </c>
      <c r="AY83" s="601" t="str">
        <f t="shared" si="316"/>
        <v/>
      </c>
      <c r="AZ83" s="601" t="str">
        <f t="shared" si="317"/>
        <v/>
      </c>
      <c r="BA83" s="597" t="str">
        <f t="shared" si="318"/>
        <v/>
      </c>
      <c r="BB83" s="599">
        <f t="shared" si="319"/>
        <v>0</v>
      </c>
      <c r="BC83" s="600">
        <f t="shared" si="320"/>
        <v>0</v>
      </c>
      <c r="BD83" s="600" t="str">
        <f t="shared" si="321"/>
        <v/>
      </c>
      <c r="BE83" s="600" t="str">
        <f t="shared" si="322"/>
        <v/>
      </c>
      <c r="BF83" s="600" t="str">
        <f t="shared" si="323"/>
        <v/>
      </c>
      <c r="BG83" s="599" t="str">
        <f t="shared" si="324"/>
        <v/>
      </c>
      <c r="BH83" s="600" t="str">
        <f t="shared" si="325"/>
        <v/>
      </c>
      <c r="BI83" s="599" t="str">
        <f t="shared" si="326"/>
        <v/>
      </c>
      <c r="BJ83" s="596" t="str">
        <f>IF(details!AB83="","",details!AB83)</f>
        <v/>
      </c>
      <c r="BK83" s="596" t="str">
        <f>IF(details!AC83="","",details!AC83)</f>
        <v/>
      </c>
      <c r="BL83" s="596" t="str">
        <f>IF(details!AD83="","",details!AD83)</f>
        <v/>
      </c>
      <c r="BM83" s="596" t="str">
        <f>IF(details!AE83="","",details!AE83)</f>
        <v/>
      </c>
      <c r="BN83" s="601" t="str">
        <f t="shared" si="327"/>
        <v/>
      </c>
      <c r="BO83" s="596" t="str">
        <f>IF(details!AF83="","",details!AF83)</f>
        <v/>
      </c>
      <c r="BP83" s="596" t="str">
        <f>IF(details!AG83="","",details!AG83)</f>
        <v/>
      </c>
      <c r="BQ83" s="601" t="str">
        <f t="shared" si="328"/>
        <v/>
      </c>
      <c r="BR83" s="601" t="str">
        <f t="shared" si="329"/>
        <v/>
      </c>
      <c r="BS83" s="601" t="str">
        <f t="shared" si="330"/>
        <v/>
      </c>
      <c r="BT83" s="596" t="str">
        <f>IF(details!AH83="","",details!AH83)</f>
        <v/>
      </c>
      <c r="BU83" s="596" t="str">
        <f>IF(details!AI83="","",details!AI83)</f>
        <v/>
      </c>
      <c r="BV83" s="601" t="str">
        <f t="shared" si="331"/>
        <v/>
      </c>
      <c r="BW83" s="601" t="str">
        <f t="shared" si="332"/>
        <v/>
      </c>
      <c r="BX83" s="601" t="str">
        <f t="shared" si="333"/>
        <v/>
      </c>
      <c r="BY83" s="597" t="str">
        <f t="shared" si="334"/>
        <v/>
      </c>
      <c r="BZ83" s="599">
        <f t="shared" si="335"/>
        <v>0</v>
      </c>
      <c r="CA83" s="600">
        <f t="shared" si="336"/>
        <v>0</v>
      </c>
      <c r="CB83" s="600" t="str">
        <f t="shared" si="337"/>
        <v/>
      </c>
      <c r="CC83" s="600" t="str">
        <f t="shared" si="338"/>
        <v/>
      </c>
      <c r="CD83" s="600" t="str">
        <f t="shared" si="339"/>
        <v/>
      </c>
      <c r="CE83" s="599" t="str">
        <f t="shared" si="340"/>
        <v/>
      </c>
      <c r="CF83" s="600" t="str">
        <f t="shared" si="341"/>
        <v/>
      </c>
      <c r="CG83" s="599" t="str">
        <f t="shared" si="342"/>
        <v/>
      </c>
      <c r="CH83" s="596" t="str">
        <f>IF(details!AJ83="","",details!AJ83)</f>
        <v/>
      </c>
      <c r="CI83" s="596" t="str">
        <f>IF(details!AK83="","",details!AK83)</f>
        <v/>
      </c>
      <c r="CJ83" s="596" t="str">
        <f>IF(details!AL83="","",details!AL83)</f>
        <v/>
      </c>
      <c r="CK83" s="596" t="str">
        <f>IF(details!AM83="","",details!AM83)</f>
        <v/>
      </c>
      <c r="CL83" s="601" t="str">
        <f t="shared" si="343"/>
        <v/>
      </c>
      <c r="CM83" s="596" t="str">
        <f>IF(details!AN83="","",details!AN83)</f>
        <v/>
      </c>
      <c r="CN83" s="596" t="str">
        <f>IF(details!AO83="","",details!AO83)</f>
        <v/>
      </c>
      <c r="CO83" s="601" t="str">
        <f t="shared" si="344"/>
        <v/>
      </c>
      <c r="CP83" s="601" t="str">
        <f t="shared" si="345"/>
        <v/>
      </c>
      <c r="CQ83" s="601" t="str">
        <f t="shared" si="346"/>
        <v/>
      </c>
      <c r="CR83" s="596" t="str">
        <f>IF(details!AP83="","",details!AP83)</f>
        <v/>
      </c>
      <c r="CS83" s="596" t="str">
        <f>IF(details!AQ83="","",details!AQ83)</f>
        <v/>
      </c>
      <c r="CT83" s="601" t="str">
        <f t="shared" si="347"/>
        <v/>
      </c>
      <c r="CU83" s="601" t="str">
        <f t="shared" si="348"/>
        <v/>
      </c>
      <c r="CV83" s="601" t="str">
        <f t="shared" si="349"/>
        <v/>
      </c>
      <c r="CW83" s="597" t="str">
        <f t="shared" si="350"/>
        <v/>
      </c>
      <c r="CX83" s="599">
        <f t="shared" si="351"/>
        <v>0</v>
      </c>
      <c r="CY83" s="600">
        <f t="shared" si="352"/>
        <v>0</v>
      </c>
      <c r="CZ83" s="600" t="str">
        <f t="shared" si="353"/>
        <v/>
      </c>
      <c r="DA83" s="600" t="str">
        <f t="shared" si="354"/>
        <v/>
      </c>
      <c r="DB83" s="600" t="str">
        <f t="shared" si="355"/>
        <v/>
      </c>
      <c r="DC83" s="599" t="str">
        <f t="shared" si="356"/>
        <v/>
      </c>
      <c r="DD83" s="600" t="str">
        <f t="shared" si="357"/>
        <v/>
      </c>
      <c r="DE83" s="599" t="str">
        <f t="shared" si="358"/>
        <v/>
      </c>
      <c r="DF83" s="600">
        <f t="shared" si="359"/>
        <v>0</v>
      </c>
      <c r="DG83" s="596" t="str">
        <f>IF(details!AR83="","",details!AR83)</f>
        <v/>
      </c>
      <c r="DH83" s="596" t="str">
        <f>IF(details!AS83="","",details!AS83)</f>
        <v/>
      </c>
      <c r="DI83" s="596" t="str">
        <f>IF(details!AT83="","",details!AT83)</f>
        <v/>
      </c>
      <c r="DJ83" s="601" t="str">
        <f t="shared" si="360"/>
        <v/>
      </c>
      <c r="DK83" s="596" t="str">
        <f>IF(details!AU83="","",details!AU83)</f>
        <v/>
      </c>
      <c r="DL83" s="601" t="str">
        <f t="shared" si="361"/>
        <v/>
      </c>
      <c r="DM83" s="596" t="str">
        <f>IF(details!AV83="","",details!AV83)</f>
        <v/>
      </c>
      <c r="DN83" s="603" t="str">
        <f t="shared" si="362"/>
        <v/>
      </c>
      <c r="DO83" s="599">
        <f t="shared" si="363"/>
        <v>0</v>
      </c>
      <c r="DP83" s="599">
        <f t="shared" si="364"/>
        <v>0</v>
      </c>
      <c r="DQ83" s="600" t="str">
        <f t="shared" si="365"/>
        <v/>
      </c>
      <c r="DR83" s="599" t="str">
        <f t="shared" si="366"/>
        <v/>
      </c>
      <c r="DS83" s="599" t="str">
        <f t="shared" si="266"/>
        <v/>
      </c>
      <c r="DT83" s="596" t="str">
        <f>IF(details!AW83="","",details!AW83)</f>
        <v/>
      </c>
      <c r="DU83" s="596" t="str">
        <f>IF(details!AX83="","",details!AX83)</f>
        <v/>
      </c>
      <c r="DV83" s="596" t="str">
        <f>IF(details!AY83="","",details!AY83)</f>
        <v/>
      </c>
      <c r="DW83" s="603" t="str">
        <f t="shared" si="367"/>
        <v/>
      </c>
      <c r="DX83" s="599">
        <f t="shared" si="368"/>
        <v>0</v>
      </c>
      <c r="DY83" s="599">
        <f t="shared" si="369"/>
        <v>0</v>
      </c>
      <c r="DZ83" s="600" t="str">
        <f t="shared" si="370"/>
        <v/>
      </c>
      <c r="EA83" s="599" t="str">
        <f t="shared" si="371"/>
        <v/>
      </c>
      <c r="EB83" s="599" t="str">
        <f t="shared" si="267"/>
        <v/>
      </c>
      <c r="EC83" s="599" t="str">
        <f t="shared" si="372"/>
        <v/>
      </c>
      <c r="ED83" s="599" t="str">
        <f t="shared" si="373"/>
        <v/>
      </c>
      <c r="EE83" s="599" t="str">
        <f t="shared" si="374"/>
        <v/>
      </c>
      <c r="EF83" s="599" t="str">
        <f t="shared" si="375"/>
        <v/>
      </c>
      <c r="EG83" s="599" t="str">
        <f t="shared" si="376"/>
        <v/>
      </c>
      <c r="EH83" s="599">
        <f t="shared" si="377"/>
        <v>0</v>
      </c>
      <c r="EI83" s="599">
        <f t="shared" si="378"/>
        <v>0</v>
      </c>
      <c r="EJ83" s="599">
        <f t="shared" si="379"/>
        <v>0</v>
      </c>
      <c r="EK83" s="599">
        <f t="shared" si="380"/>
        <v>0</v>
      </c>
      <c r="EL83" s="599">
        <f t="shared" si="381"/>
        <v>0</v>
      </c>
      <c r="EM83" s="599" t="str">
        <f t="shared" si="382"/>
        <v/>
      </c>
      <c r="EN83" s="599" t="str">
        <f t="shared" si="268"/>
        <v/>
      </c>
      <c r="EO83" s="606" t="str">
        <f>IF(details!BO83="","",details!BO83)</f>
        <v/>
      </c>
      <c r="EP83" s="607" t="str">
        <f>IF(details!BP83="","",details!BP83)</f>
        <v/>
      </c>
      <c r="EQ83" s="606" t="str">
        <f>IF(details!BW83="","",details!BW83)</f>
        <v/>
      </c>
      <c r="ER83" s="607" t="str">
        <f>IF(details!BX83="","",details!BX83)</f>
        <v/>
      </c>
      <c r="ES83" s="606" t="str">
        <f>IF(details!CE83="","",details!CE83)</f>
        <v/>
      </c>
      <c r="ET83" s="607" t="str">
        <f>IF(details!CF83="","",details!CF83)</f>
        <v/>
      </c>
      <c r="EU83" s="606" t="str">
        <f>IF(details!CM83="","",details!CM83)</f>
        <v/>
      </c>
      <c r="EV83" s="607" t="str">
        <f>IF(details!CN83="","",details!CN83)</f>
        <v/>
      </c>
      <c r="EW83" s="606" t="str">
        <f>IF(details!CV83="","",details!CV83)</f>
        <v/>
      </c>
      <c r="EX83" s="607" t="str">
        <f>IF(details!CW83="","",details!CW83)</f>
        <v/>
      </c>
      <c r="EY83" s="611" t="str">
        <f t="shared" si="383"/>
        <v/>
      </c>
      <c r="EZ83" s="596" t="str">
        <f t="shared" si="384"/>
        <v/>
      </c>
      <c r="FA83" s="596" t="str">
        <f t="shared" si="385"/>
        <v/>
      </c>
      <c r="FB83" s="612" t="str">
        <f t="shared" si="269"/>
        <v/>
      </c>
      <c r="FC83" s="596" t="str">
        <f t="shared" si="386"/>
        <v/>
      </c>
      <c r="FD83" s="613" t="str">
        <f t="shared" si="387"/>
        <v/>
      </c>
      <c r="FE83" s="612" t="str">
        <f t="shared" si="270"/>
        <v/>
      </c>
      <c r="FF83" s="614" t="str">
        <f t="shared" si="388"/>
        <v/>
      </c>
      <c r="FG83" s="596" t="str">
        <f t="shared" si="271"/>
        <v/>
      </c>
      <c r="FH83" s="596" t="str">
        <f t="shared" si="272"/>
        <v/>
      </c>
      <c r="FI83" s="596" t="str">
        <f t="shared" si="273"/>
        <v/>
      </c>
      <c r="FJ83" s="596" t="str">
        <f t="shared" si="274"/>
        <v/>
      </c>
      <c r="FK83" s="596" t="str">
        <f t="shared" si="389"/>
        <v/>
      </c>
      <c r="FL83" s="615" t="str">
        <f t="shared" si="275"/>
        <v/>
      </c>
      <c r="FM83" s="614" t="str">
        <f t="shared" si="390"/>
        <v/>
      </c>
      <c r="FN83" s="596" t="str">
        <f t="shared" si="276"/>
        <v/>
      </c>
      <c r="FO83" s="596" t="str">
        <f t="shared" si="277"/>
        <v/>
      </c>
      <c r="FP83" s="596" t="str">
        <f t="shared" si="278"/>
        <v/>
      </c>
      <c r="FQ83" s="596" t="str">
        <f t="shared" si="279"/>
        <v/>
      </c>
      <c r="FR83" s="596" t="str">
        <f t="shared" si="391"/>
        <v/>
      </c>
      <c r="FS83" s="615" t="str">
        <f t="shared" si="280"/>
        <v/>
      </c>
      <c r="FT83" s="614" t="str">
        <f t="shared" si="392"/>
        <v/>
      </c>
      <c r="FU83" s="596" t="str">
        <f t="shared" si="281"/>
        <v/>
      </c>
      <c r="FV83" s="596" t="str">
        <f t="shared" si="282"/>
        <v/>
      </c>
      <c r="FW83" s="596" t="str">
        <f t="shared" si="283"/>
        <v/>
      </c>
      <c r="FX83" s="596" t="str">
        <f t="shared" si="284"/>
        <v/>
      </c>
      <c r="FY83" s="596" t="str">
        <f t="shared" si="393"/>
        <v/>
      </c>
      <c r="FZ83" s="615" t="str">
        <f t="shared" si="285"/>
        <v/>
      </c>
      <c r="GA83" s="596" t="str">
        <f t="shared" si="394"/>
        <v/>
      </c>
      <c r="GB83" s="596" t="str">
        <f t="shared" si="395"/>
        <v/>
      </c>
      <c r="GC83" s="177" t="str">
        <f t="shared" si="396"/>
        <v xml:space="preserve">    </v>
      </c>
      <c r="GD83" s="177" t="str">
        <f t="shared" si="397"/>
        <v xml:space="preserve">    </v>
      </c>
      <c r="GE83" s="177" t="str">
        <f t="shared" si="398"/>
        <v xml:space="preserve">    </v>
      </c>
      <c r="GF83" s="177" t="str">
        <f t="shared" si="399"/>
        <v xml:space="preserve">        </v>
      </c>
      <c r="GG83" s="177" t="str">
        <f t="shared" si="286"/>
        <v xml:space="preserve">    </v>
      </c>
      <c r="GH83" s="177" t="str">
        <f t="shared" si="287"/>
        <v/>
      </c>
      <c r="GI83" s="39" t="str">
        <f t="shared" si="288"/>
        <v/>
      </c>
      <c r="GJ83" s="41" t="str">
        <f t="shared" si="289"/>
        <v/>
      </c>
      <c r="GK83" s="188" t="str">
        <f t="shared" si="290"/>
        <v/>
      </c>
      <c r="GL83" s="165" t="str">
        <f t="shared" si="291"/>
        <v/>
      </c>
      <c r="GM83" s="434" t="str">
        <f t="shared" si="400"/>
        <v/>
      </c>
      <c r="GN83" s="177" t="str">
        <f>IF(OR(GH83="iwjd",GH83="iqu% ijh{kk"),'result subject-wise'!AR83,GH83)</f>
        <v/>
      </c>
      <c r="GO83" s="346" t="str">
        <f t="shared" si="292"/>
        <v/>
      </c>
      <c r="GP83" s="172" t="str">
        <f t="shared" si="293"/>
        <v/>
      </c>
      <c r="GQ83" s="620" t="str">
        <f t="shared" si="401"/>
        <v/>
      </c>
      <c r="GR83" s="189"/>
      <c r="GS83" s="344"/>
      <c r="GT83" s="351" t="str">
        <f>'full report'!V2042</f>
        <v/>
      </c>
      <c r="GU83" s="164"/>
    </row>
    <row r="84" spans="1:205" s="5" customFormat="1" ht="13" customHeight="1">
      <c r="A84" s="595">
        <f>IF(details!A84="","",details!A84)</f>
        <v>77</v>
      </c>
      <c r="B84" s="596" t="str">
        <f>IF(details!B84="","",details!B84)</f>
        <v/>
      </c>
      <c r="C84" s="596" t="str">
        <f>IF(details!C84="","",details!C84)</f>
        <v/>
      </c>
      <c r="D84" s="597" t="str">
        <f>IF(details!D84="","",details!D84)</f>
        <v/>
      </c>
      <c r="E84" s="596" t="str">
        <f>IF(details!E84="","",details!E84)</f>
        <v/>
      </c>
      <c r="F84" s="598" t="str">
        <f>IF(details!F84="","",details!F84)</f>
        <v/>
      </c>
      <c r="G84" s="302" t="str">
        <f>IF(details!G84="","",details!G84)</f>
        <v/>
      </c>
      <c r="H84" s="302" t="str">
        <f>IF(details!H84="","",details!H84)</f>
        <v/>
      </c>
      <c r="I84" s="302" t="str">
        <f>IF(details!I84="","",details!I84)</f>
        <v/>
      </c>
      <c r="J84" s="596" t="str">
        <f>IF(details!J84="","",details!J84)</f>
        <v/>
      </c>
      <c r="K84" s="596" t="str">
        <f>IF(details!K84="","",details!K84)</f>
        <v/>
      </c>
      <c r="L84" s="596" t="str">
        <f>IF(details!L84="","",details!L84)</f>
        <v/>
      </c>
      <c r="M84" s="601" t="str">
        <f t="shared" si="294"/>
        <v/>
      </c>
      <c r="N84" s="596" t="str">
        <f>IF(details!M84="","",details!M84)</f>
        <v/>
      </c>
      <c r="O84" s="601" t="str">
        <f t="shared" si="295"/>
        <v/>
      </c>
      <c r="P84" s="596" t="str">
        <f>IF(details!N84="","",details!N84)</f>
        <v/>
      </c>
      <c r="Q84" s="603" t="str">
        <f t="shared" si="296"/>
        <v/>
      </c>
      <c r="R84" s="599">
        <f t="shared" si="297"/>
        <v>0</v>
      </c>
      <c r="S84" s="599">
        <f t="shared" si="298"/>
        <v>0</v>
      </c>
      <c r="T84" s="600" t="str">
        <f t="shared" si="299"/>
        <v/>
      </c>
      <c r="U84" s="599" t="str">
        <f t="shared" si="300"/>
        <v/>
      </c>
      <c r="V84" s="599" t="str">
        <f t="shared" si="301"/>
        <v/>
      </c>
      <c r="W84" s="599" t="str">
        <f t="shared" si="302"/>
        <v/>
      </c>
      <c r="X84" s="596" t="str">
        <f>IF(details!O84="","",details!O84)</f>
        <v/>
      </c>
      <c r="Y84" s="596" t="str">
        <f>IF(details!P84="","",details!P84)</f>
        <v/>
      </c>
      <c r="Z84" s="596" t="str">
        <f>IF(details!Q84="","",details!Q84)</f>
        <v/>
      </c>
      <c r="AA84" s="601" t="str">
        <f t="shared" si="303"/>
        <v/>
      </c>
      <c r="AB84" s="596" t="str">
        <f>IF(details!R84="","",details!R84)</f>
        <v/>
      </c>
      <c r="AC84" s="601" t="str">
        <f t="shared" si="304"/>
        <v/>
      </c>
      <c r="AD84" s="596" t="str">
        <f>IF(details!S84="","",details!S84)</f>
        <v/>
      </c>
      <c r="AE84" s="603" t="str">
        <f t="shared" si="305"/>
        <v/>
      </c>
      <c r="AF84" s="599">
        <f t="shared" si="306"/>
        <v>0</v>
      </c>
      <c r="AG84" s="599">
        <f t="shared" si="307"/>
        <v>0</v>
      </c>
      <c r="AH84" s="600" t="str">
        <f t="shared" si="308"/>
        <v/>
      </c>
      <c r="AI84" s="599" t="str">
        <f t="shared" si="309"/>
        <v/>
      </c>
      <c r="AJ84" s="599" t="str">
        <f t="shared" si="310"/>
        <v/>
      </c>
      <c r="AK84" s="599" t="str">
        <f t="shared" si="265"/>
        <v/>
      </c>
      <c r="AL84" s="596" t="str">
        <f>IF(details!T84="","",details!T84)</f>
        <v/>
      </c>
      <c r="AM84" s="596" t="str">
        <f>IF(details!U84="","",details!U84)</f>
        <v/>
      </c>
      <c r="AN84" s="596" t="str">
        <f>IF(details!V84="","",details!V84)</f>
        <v/>
      </c>
      <c r="AO84" s="596" t="str">
        <f>IF(details!W84="","",details!W84)</f>
        <v/>
      </c>
      <c r="AP84" s="601" t="str">
        <f t="shared" si="311"/>
        <v/>
      </c>
      <c r="AQ84" s="596" t="str">
        <f>IF(details!X84="","",details!X84)</f>
        <v/>
      </c>
      <c r="AR84" s="596" t="str">
        <f>IF(details!Y84="","",details!Y84)</f>
        <v/>
      </c>
      <c r="AS84" s="601" t="str">
        <f t="shared" si="312"/>
        <v/>
      </c>
      <c r="AT84" s="601" t="str">
        <f t="shared" si="313"/>
        <v/>
      </c>
      <c r="AU84" s="601" t="str">
        <f t="shared" si="314"/>
        <v/>
      </c>
      <c r="AV84" s="596" t="str">
        <f>IF(details!Z84="","",details!Z84)</f>
        <v/>
      </c>
      <c r="AW84" s="596" t="str">
        <f>IF(details!AA84="","",details!AA84)</f>
        <v/>
      </c>
      <c r="AX84" s="601" t="str">
        <f t="shared" si="315"/>
        <v/>
      </c>
      <c r="AY84" s="601" t="str">
        <f t="shared" si="316"/>
        <v/>
      </c>
      <c r="AZ84" s="601" t="str">
        <f t="shared" si="317"/>
        <v/>
      </c>
      <c r="BA84" s="597" t="str">
        <f t="shared" si="318"/>
        <v/>
      </c>
      <c r="BB84" s="599">
        <f t="shared" si="319"/>
        <v>0</v>
      </c>
      <c r="BC84" s="600">
        <f t="shared" si="320"/>
        <v>0</v>
      </c>
      <c r="BD84" s="600" t="str">
        <f t="shared" si="321"/>
        <v/>
      </c>
      <c r="BE84" s="600" t="str">
        <f t="shared" si="322"/>
        <v/>
      </c>
      <c r="BF84" s="600" t="str">
        <f t="shared" si="323"/>
        <v/>
      </c>
      <c r="BG84" s="599" t="str">
        <f t="shared" si="324"/>
        <v/>
      </c>
      <c r="BH84" s="600" t="str">
        <f t="shared" si="325"/>
        <v/>
      </c>
      <c r="BI84" s="599" t="str">
        <f t="shared" si="326"/>
        <v/>
      </c>
      <c r="BJ84" s="596" t="str">
        <f>IF(details!AB84="","",details!AB84)</f>
        <v/>
      </c>
      <c r="BK84" s="596" t="str">
        <f>IF(details!AC84="","",details!AC84)</f>
        <v/>
      </c>
      <c r="BL84" s="596" t="str">
        <f>IF(details!AD84="","",details!AD84)</f>
        <v/>
      </c>
      <c r="BM84" s="596" t="str">
        <f>IF(details!AE84="","",details!AE84)</f>
        <v/>
      </c>
      <c r="BN84" s="601" t="str">
        <f t="shared" si="327"/>
        <v/>
      </c>
      <c r="BO84" s="596" t="str">
        <f>IF(details!AF84="","",details!AF84)</f>
        <v/>
      </c>
      <c r="BP84" s="596" t="str">
        <f>IF(details!AG84="","",details!AG84)</f>
        <v/>
      </c>
      <c r="BQ84" s="601" t="str">
        <f t="shared" si="328"/>
        <v/>
      </c>
      <c r="BR84" s="601" t="str">
        <f t="shared" si="329"/>
        <v/>
      </c>
      <c r="BS84" s="601" t="str">
        <f t="shared" si="330"/>
        <v/>
      </c>
      <c r="BT84" s="596" t="str">
        <f>IF(details!AH84="","",details!AH84)</f>
        <v/>
      </c>
      <c r="BU84" s="596" t="str">
        <f>IF(details!AI84="","",details!AI84)</f>
        <v/>
      </c>
      <c r="BV84" s="601" t="str">
        <f t="shared" si="331"/>
        <v/>
      </c>
      <c r="BW84" s="601" t="str">
        <f t="shared" si="332"/>
        <v/>
      </c>
      <c r="BX84" s="601" t="str">
        <f t="shared" si="333"/>
        <v/>
      </c>
      <c r="BY84" s="597" t="str">
        <f t="shared" si="334"/>
        <v/>
      </c>
      <c r="BZ84" s="599">
        <f t="shared" si="335"/>
        <v>0</v>
      </c>
      <c r="CA84" s="600">
        <f t="shared" si="336"/>
        <v>0</v>
      </c>
      <c r="CB84" s="600" t="str">
        <f t="shared" si="337"/>
        <v/>
      </c>
      <c r="CC84" s="600" t="str">
        <f t="shared" si="338"/>
        <v/>
      </c>
      <c r="CD84" s="600" t="str">
        <f t="shared" si="339"/>
        <v/>
      </c>
      <c r="CE84" s="599" t="str">
        <f t="shared" si="340"/>
        <v/>
      </c>
      <c r="CF84" s="600" t="str">
        <f t="shared" si="341"/>
        <v/>
      </c>
      <c r="CG84" s="599" t="str">
        <f t="shared" si="342"/>
        <v/>
      </c>
      <c r="CH84" s="596" t="str">
        <f>IF(details!AJ84="","",details!AJ84)</f>
        <v/>
      </c>
      <c r="CI84" s="596" t="str">
        <f>IF(details!AK84="","",details!AK84)</f>
        <v/>
      </c>
      <c r="CJ84" s="596" t="str">
        <f>IF(details!AL84="","",details!AL84)</f>
        <v/>
      </c>
      <c r="CK84" s="596" t="str">
        <f>IF(details!AM84="","",details!AM84)</f>
        <v/>
      </c>
      <c r="CL84" s="601" t="str">
        <f t="shared" si="343"/>
        <v/>
      </c>
      <c r="CM84" s="596" t="str">
        <f>IF(details!AN84="","",details!AN84)</f>
        <v/>
      </c>
      <c r="CN84" s="596" t="str">
        <f>IF(details!AO84="","",details!AO84)</f>
        <v/>
      </c>
      <c r="CO84" s="601" t="str">
        <f t="shared" si="344"/>
        <v/>
      </c>
      <c r="CP84" s="601" t="str">
        <f t="shared" si="345"/>
        <v/>
      </c>
      <c r="CQ84" s="601" t="str">
        <f t="shared" si="346"/>
        <v/>
      </c>
      <c r="CR84" s="596" t="str">
        <f>IF(details!AP84="","",details!AP84)</f>
        <v/>
      </c>
      <c r="CS84" s="596" t="str">
        <f>IF(details!AQ84="","",details!AQ84)</f>
        <v/>
      </c>
      <c r="CT84" s="601" t="str">
        <f t="shared" si="347"/>
        <v/>
      </c>
      <c r="CU84" s="601" t="str">
        <f t="shared" si="348"/>
        <v/>
      </c>
      <c r="CV84" s="601" t="str">
        <f t="shared" si="349"/>
        <v/>
      </c>
      <c r="CW84" s="597" t="str">
        <f t="shared" si="350"/>
        <v/>
      </c>
      <c r="CX84" s="599">
        <f t="shared" si="351"/>
        <v>0</v>
      </c>
      <c r="CY84" s="600">
        <f t="shared" si="352"/>
        <v>0</v>
      </c>
      <c r="CZ84" s="600" t="str">
        <f t="shared" si="353"/>
        <v/>
      </c>
      <c r="DA84" s="600" t="str">
        <f t="shared" si="354"/>
        <v/>
      </c>
      <c r="DB84" s="600" t="str">
        <f t="shared" si="355"/>
        <v/>
      </c>
      <c r="DC84" s="599" t="str">
        <f t="shared" si="356"/>
        <v/>
      </c>
      <c r="DD84" s="600" t="str">
        <f t="shared" si="357"/>
        <v/>
      </c>
      <c r="DE84" s="599" t="str">
        <f t="shared" si="358"/>
        <v/>
      </c>
      <c r="DF84" s="600">
        <f t="shared" si="359"/>
        <v>0</v>
      </c>
      <c r="DG84" s="596" t="str">
        <f>IF(details!AR84="","",details!AR84)</f>
        <v/>
      </c>
      <c r="DH84" s="596" t="str">
        <f>IF(details!AS84="","",details!AS84)</f>
        <v/>
      </c>
      <c r="DI84" s="596" t="str">
        <f>IF(details!AT84="","",details!AT84)</f>
        <v/>
      </c>
      <c r="DJ84" s="601" t="str">
        <f t="shared" si="360"/>
        <v/>
      </c>
      <c r="DK84" s="596" t="str">
        <f>IF(details!AU84="","",details!AU84)</f>
        <v/>
      </c>
      <c r="DL84" s="601" t="str">
        <f t="shared" si="361"/>
        <v/>
      </c>
      <c r="DM84" s="596" t="str">
        <f>IF(details!AV84="","",details!AV84)</f>
        <v/>
      </c>
      <c r="DN84" s="603" t="str">
        <f t="shared" si="362"/>
        <v/>
      </c>
      <c r="DO84" s="599">
        <f t="shared" si="363"/>
        <v>0</v>
      </c>
      <c r="DP84" s="599">
        <f t="shared" si="364"/>
        <v>0</v>
      </c>
      <c r="DQ84" s="600" t="str">
        <f t="shared" si="365"/>
        <v/>
      </c>
      <c r="DR84" s="599" t="str">
        <f t="shared" si="366"/>
        <v/>
      </c>
      <c r="DS84" s="599" t="str">
        <f t="shared" si="266"/>
        <v/>
      </c>
      <c r="DT84" s="596" t="str">
        <f>IF(details!AW84="","",details!AW84)</f>
        <v/>
      </c>
      <c r="DU84" s="596" t="str">
        <f>IF(details!AX84="","",details!AX84)</f>
        <v/>
      </c>
      <c r="DV84" s="596" t="str">
        <f>IF(details!AY84="","",details!AY84)</f>
        <v/>
      </c>
      <c r="DW84" s="603" t="str">
        <f t="shared" si="367"/>
        <v/>
      </c>
      <c r="DX84" s="599">
        <f t="shared" si="368"/>
        <v>0</v>
      </c>
      <c r="DY84" s="599">
        <f t="shared" si="369"/>
        <v>0</v>
      </c>
      <c r="DZ84" s="600" t="str">
        <f t="shared" si="370"/>
        <v/>
      </c>
      <c r="EA84" s="599" t="str">
        <f t="shared" si="371"/>
        <v/>
      </c>
      <c r="EB84" s="599" t="str">
        <f t="shared" si="267"/>
        <v/>
      </c>
      <c r="EC84" s="599" t="str">
        <f t="shared" si="372"/>
        <v/>
      </c>
      <c r="ED84" s="599" t="str">
        <f t="shared" si="373"/>
        <v/>
      </c>
      <c r="EE84" s="599" t="str">
        <f t="shared" si="374"/>
        <v/>
      </c>
      <c r="EF84" s="599" t="str">
        <f t="shared" si="375"/>
        <v/>
      </c>
      <c r="EG84" s="599" t="str">
        <f t="shared" si="376"/>
        <v/>
      </c>
      <c r="EH84" s="599">
        <f t="shared" si="377"/>
        <v>0</v>
      </c>
      <c r="EI84" s="599">
        <f t="shared" si="378"/>
        <v>0</v>
      </c>
      <c r="EJ84" s="599">
        <f t="shared" si="379"/>
        <v>0</v>
      </c>
      <c r="EK84" s="599">
        <f t="shared" si="380"/>
        <v>0</v>
      </c>
      <c r="EL84" s="599">
        <f t="shared" si="381"/>
        <v>0</v>
      </c>
      <c r="EM84" s="599" t="str">
        <f t="shared" si="382"/>
        <v/>
      </c>
      <c r="EN84" s="599" t="str">
        <f t="shared" si="268"/>
        <v/>
      </c>
      <c r="EO84" s="606" t="str">
        <f>IF(details!BO84="","",details!BO84)</f>
        <v/>
      </c>
      <c r="EP84" s="607" t="str">
        <f>IF(details!BP84="","",details!BP84)</f>
        <v/>
      </c>
      <c r="EQ84" s="606" t="str">
        <f>IF(details!BW84="","",details!BW84)</f>
        <v/>
      </c>
      <c r="ER84" s="607" t="str">
        <f>IF(details!BX84="","",details!BX84)</f>
        <v/>
      </c>
      <c r="ES84" s="606" t="str">
        <f>IF(details!CE84="","",details!CE84)</f>
        <v/>
      </c>
      <c r="ET84" s="607" t="str">
        <f>IF(details!CF84="","",details!CF84)</f>
        <v/>
      </c>
      <c r="EU84" s="606" t="str">
        <f>IF(details!CM84="","",details!CM84)</f>
        <v/>
      </c>
      <c r="EV84" s="607" t="str">
        <f>IF(details!CN84="","",details!CN84)</f>
        <v/>
      </c>
      <c r="EW84" s="606" t="str">
        <f>IF(details!CV84="","",details!CV84)</f>
        <v/>
      </c>
      <c r="EX84" s="607" t="str">
        <f>IF(details!CW84="","",details!CW84)</f>
        <v/>
      </c>
      <c r="EY84" s="611" t="str">
        <f t="shared" si="383"/>
        <v/>
      </c>
      <c r="EZ84" s="596" t="str">
        <f t="shared" si="384"/>
        <v/>
      </c>
      <c r="FA84" s="596" t="str">
        <f t="shared" si="385"/>
        <v/>
      </c>
      <c r="FB84" s="612" t="str">
        <f t="shared" si="269"/>
        <v/>
      </c>
      <c r="FC84" s="596" t="str">
        <f t="shared" si="386"/>
        <v/>
      </c>
      <c r="FD84" s="613" t="str">
        <f t="shared" si="387"/>
        <v/>
      </c>
      <c r="FE84" s="612" t="str">
        <f t="shared" si="270"/>
        <v/>
      </c>
      <c r="FF84" s="614" t="str">
        <f t="shared" si="388"/>
        <v/>
      </c>
      <c r="FG84" s="596" t="str">
        <f t="shared" si="271"/>
        <v/>
      </c>
      <c r="FH84" s="596" t="str">
        <f t="shared" si="272"/>
        <v/>
      </c>
      <c r="FI84" s="596" t="str">
        <f t="shared" si="273"/>
        <v/>
      </c>
      <c r="FJ84" s="596" t="str">
        <f t="shared" si="274"/>
        <v/>
      </c>
      <c r="FK84" s="596" t="str">
        <f t="shared" si="389"/>
        <v/>
      </c>
      <c r="FL84" s="615" t="str">
        <f t="shared" si="275"/>
        <v/>
      </c>
      <c r="FM84" s="614" t="str">
        <f t="shared" si="390"/>
        <v/>
      </c>
      <c r="FN84" s="596" t="str">
        <f t="shared" si="276"/>
        <v/>
      </c>
      <c r="FO84" s="596" t="str">
        <f t="shared" si="277"/>
        <v/>
      </c>
      <c r="FP84" s="596" t="str">
        <f t="shared" si="278"/>
        <v/>
      </c>
      <c r="FQ84" s="596" t="str">
        <f t="shared" si="279"/>
        <v/>
      </c>
      <c r="FR84" s="596" t="str">
        <f t="shared" si="391"/>
        <v/>
      </c>
      <c r="FS84" s="615" t="str">
        <f t="shared" si="280"/>
        <v/>
      </c>
      <c r="FT84" s="614" t="str">
        <f t="shared" si="392"/>
        <v/>
      </c>
      <c r="FU84" s="596" t="str">
        <f t="shared" si="281"/>
        <v/>
      </c>
      <c r="FV84" s="596" t="str">
        <f t="shared" si="282"/>
        <v/>
      </c>
      <c r="FW84" s="596" t="str">
        <f t="shared" si="283"/>
        <v/>
      </c>
      <c r="FX84" s="596" t="str">
        <f t="shared" si="284"/>
        <v/>
      </c>
      <c r="FY84" s="596" t="str">
        <f t="shared" si="393"/>
        <v/>
      </c>
      <c r="FZ84" s="615" t="str">
        <f t="shared" si="285"/>
        <v/>
      </c>
      <c r="GA84" s="596" t="str">
        <f t="shared" si="394"/>
        <v/>
      </c>
      <c r="GB84" s="596" t="str">
        <f t="shared" si="395"/>
        <v/>
      </c>
      <c r="GC84" s="177" t="str">
        <f t="shared" si="396"/>
        <v xml:space="preserve">    </v>
      </c>
      <c r="GD84" s="177" t="str">
        <f t="shared" si="397"/>
        <v xml:space="preserve">    </v>
      </c>
      <c r="GE84" s="177" t="str">
        <f t="shared" si="398"/>
        <v xml:space="preserve">    </v>
      </c>
      <c r="GF84" s="177" t="str">
        <f t="shared" si="399"/>
        <v xml:space="preserve">        </v>
      </c>
      <c r="GG84" s="177" t="str">
        <f t="shared" si="286"/>
        <v xml:space="preserve">    </v>
      </c>
      <c r="GH84" s="177" t="str">
        <f t="shared" si="287"/>
        <v/>
      </c>
      <c r="GI84" s="39" t="str">
        <f t="shared" si="288"/>
        <v/>
      </c>
      <c r="GJ84" s="41" t="str">
        <f t="shared" si="289"/>
        <v/>
      </c>
      <c r="GK84" s="188" t="str">
        <f t="shared" si="290"/>
        <v/>
      </c>
      <c r="GL84" s="165" t="str">
        <f t="shared" si="291"/>
        <v/>
      </c>
      <c r="GM84" s="434" t="str">
        <f t="shared" si="400"/>
        <v/>
      </c>
      <c r="GN84" s="177" t="str">
        <f>IF(OR(GH84="iwjd",GH84="iqu% ijh{kk"),'result subject-wise'!AR84,GH84)</f>
        <v/>
      </c>
      <c r="GO84" s="346" t="str">
        <f t="shared" si="292"/>
        <v/>
      </c>
      <c r="GP84" s="172" t="str">
        <f t="shared" si="293"/>
        <v/>
      </c>
      <c r="GQ84" s="620" t="str">
        <f t="shared" si="401"/>
        <v/>
      </c>
      <c r="GR84" s="189"/>
      <c r="GS84" s="344"/>
      <c r="GT84" s="351" t="str">
        <f>'full report'!V2069</f>
        <v/>
      </c>
      <c r="GU84" s="164"/>
    </row>
    <row r="85" spans="1:205" s="5" customFormat="1" ht="13" customHeight="1">
      <c r="A85" s="595">
        <f>IF(details!A85="","",details!A85)</f>
        <v>78</v>
      </c>
      <c r="B85" s="596" t="str">
        <f>IF(details!B85="","",details!B85)</f>
        <v/>
      </c>
      <c r="C85" s="596" t="str">
        <f>IF(details!C85="","",details!C85)</f>
        <v/>
      </c>
      <c r="D85" s="597" t="str">
        <f>IF(details!D85="","",details!D85)</f>
        <v/>
      </c>
      <c r="E85" s="596" t="str">
        <f>IF(details!E85="","",details!E85)</f>
        <v/>
      </c>
      <c r="F85" s="598" t="str">
        <f>IF(details!F85="","",details!F85)</f>
        <v/>
      </c>
      <c r="G85" s="302" t="str">
        <f>IF(details!G85="","",details!G85)</f>
        <v/>
      </c>
      <c r="H85" s="302" t="str">
        <f>IF(details!H85="","",details!H85)</f>
        <v/>
      </c>
      <c r="I85" s="302" t="str">
        <f>IF(details!I85="","",details!I85)</f>
        <v/>
      </c>
      <c r="J85" s="596" t="str">
        <f>IF(details!J85="","",details!J85)</f>
        <v/>
      </c>
      <c r="K85" s="596" t="str">
        <f>IF(details!K85="","",details!K85)</f>
        <v/>
      </c>
      <c r="L85" s="596" t="str">
        <f>IF(details!L85="","",details!L85)</f>
        <v/>
      </c>
      <c r="M85" s="601" t="str">
        <f t="shared" si="294"/>
        <v/>
      </c>
      <c r="N85" s="596" t="str">
        <f>IF(details!M85="","",details!M85)</f>
        <v/>
      </c>
      <c r="O85" s="601" t="str">
        <f t="shared" si="295"/>
        <v/>
      </c>
      <c r="P85" s="596" t="str">
        <f>IF(details!N85="","",details!N85)</f>
        <v/>
      </c>
      <c r="Q85" s="603" t="str">
        <f t="shared" si="296"/>
        <v/>
      </c>
      <c r="R85" s="599">
        <f t="shared" si="297"/>
        <v>0</v>
      </c>
      <c r="S85" s="599">
        <f t="shared" si="298"/>
        <v>0</v>
      </c>
      <c r="T85" s="600" t="str">
        <f t="shared" si="299"/>
        <v/>
      </c>
      <c r="U85" s="599" t="str">
        <f t="shared" si="300"/>
        <v/>
      </c>
      <c r="V85" s="599" t="str">
        <f t="shared" si="301"/>
        <v/>
      </c>
      <c r="W85" s="599" t="str">
        <f t="shared" si="302"/>
        <v/>
      </c>
      <c r="X85" s="596" t="str">
        <f>IF(details!O85="","",details!O85)</f>
        <v/>
      </c>
      <c r="Y85" s="596" t="str">
        <f>IF(details!P85="","",details!P85)</f>
        <v/>
      </c>
      <c r="Z85" s="596" t="str">
        <f>IF(details!Q85="","",details!Q85)</f>
        <v/>
      </c>
      <c r="AA85" s="601" t="str">
        <f t="shared" si="303"/>
        <v/>
      </c>
      <c r="AB85" s="596" t="str">
        <f>IF(details!R85="","",details!R85)</f>
        <v/>
      </c>
      <c r="AC85" s="601" t="str">
        <f t="shared" si="304"/>
        <v/>
      </c>
      <c r="AD85" s="596" t="str">
        <f>IF(details!S85="","",details!S85)</f>
        <v/>
      </c>
      <c r="AE85" s="603" t="str">
        <f t="shared" si="305"/>
        <v/>
      </c>
      <c r="AF85" s="599">
        <f t="shared" si="306"/>
        <v>0</v>
      </c>
      <c r="AG85" s="599">
        <f t="shared" si="307"/>
        <v>0</v>
      </c>
      <c r="AH85" s="600" t="str">
        <f t="shared" si="308"/>
        <v/>
      </c>
      <c r="AI85" s="599" t="str">
        <f t="shared" si="309"/>
        <v/>
      </c>
      <c r="AJ85" s="599" t="str">
        <f t="shared" si="310"/>
        <v/>
      </c>
      <c r="AK85" s="599" t="str">
        <f t="shared" si="265"/>
        <v/>
      </c>
      <c r="AL85" s="596" t="str">
        <f>IF(details!T85="","",details!T85)</f>
        <v/>
      </c>
      <c r="AM85" s="596" t="str">
        <f>IF(details!U85="","",details!U85)</f>
        <v/>
      </c>
      <c r="AN85" s="596" t="str">
        <f>IF(details!V85="","",details!V85)</f>
        <v/>
      </c>
      <c r="AO85" s="596" t="str">
        <f>IF(details!W85="","",details!W85)</f>
        <v/>
      </c>
      <c r="AP85" s="601" t="str">
        <f t="shared" si="311"/>
        <v/>
      </c>
      <c r="AQ85" s="596" t="str">
        <f>IF(details!X85="","",details!X85)</f>
        <v/>
      </c>
      <c r="AR85" s="596" t="str">
        <f>IF(details!Y85="","",details!Y85)</f>
        <v/>
      </c>
      <c r="AS85" s="601" t="str">
        <f t="shared" si="312"/>
        <v/>
      </c>
      <c r="AT85" s="601" t="str">
        <f t="shared" si="313"/>
        <v/>
      </c>
      <c r="AU85" s="601" t="str">
        <f t="shared" si="314"/>
        <v/>
      </c>
      <c r="AV85" s="596" t="str">
        <f>IF(details!Z85="","",details!Z85)</f>
        <v/>
      </c>
      <c r="AW85" s="596" t="str">
        <f>IF(details!AA85="","",details!AA85)</f>
        <v/>
      </c>
      <c r="AX85" s="601" t="str">
        <f t="shared" si="315"/>
        <v/>
      </c>
      <c r="AY85" s="601" t="str">
        <f t="shared" si="316"/>
        <v/>
      </c>
      <c r="AZ85" s="601" t="str">
        <f t="shared" si="317"/>
        <v/>
      </c>
      <c r="BA85" s="597" t="str">
        <f t="shared" si="318"/>
        <v/>
      </c>
      <c r="BB85" s="599">
        <f t="shared" si="319"/>
        <v>0</v>
      </c>
      <c r="BC85" s="600">
        <f t="shared" si="320"/>
        <v>0</v>
      </c>
      <c r="BD85" s="600" t="str">
        <f t="shared" si="321"/>
        <v/>
      </c>
      <c r="BE85" s="600" t="str">
        <f t="shared" si="322"/>
        <v/>
      </c>
      <c r="BF85" s="600" t="str">
        <f t="shared" si="323"/>
        <v/>
      </c>
      <c r="BG85" s="599" t="str">
        <f t="shared" si="324"/>
        <v/>
      </c>
      <c r="BH85" s="600" t="str">
        <f t="shared" si="325"/>
        <v/>
      </c>
      <c r="BI85" s="599" t="str">
        <f t="shared" si="326"/>
        <v/>
      </c>
      <c r="BJ85" s="596" t="str">
        <f>IF(details!AB85="","",details!AB85)</f>
        <v/>
      </c>
      <c r="BK85" s="596" t="str">
        <f>IF(details!AC85="","",details!AC85)</f>
        <v/>
      </c>
      <c r="BL85" s="596" t="str">
        <f>IF(details!AD85="","",details!AD85)</f>
        <v/>
      </c>
      <c r="BM85" s="596" t="str">
        <f>IF(details!AE85="","",details!AE85)</f>
        <v/>
      </c>
      <c r="BN85" s="601" t="str">
        <f t="shared" si="327"/>
        <v/>
      </c>
      <c r="BO85" s="596" t="str">
        <f>IF(details!AF85="","",details!AF85)</f>
        <v/>
      </c>
      <c r="BP85" s="596" t="str">
        <f>IF(details!AG85="","",details!AG85)</f>
        <v/>
      </c>
      <c r="BQ85" s="601" t="str">
        <f t="shared" si="328"/>
        <v/>
      </c>
      <c r="BR85" s="601" t="str">
        <f t="shared" si="329"/>
        <v/>
      </c>
      <c r="BS85" s="601" t="str">
        <f t="shared" si="330"/>
        <v/>
      </c>
      <c r="BT85" s="596" t="str">
        <f>IF(details!AH85="","",details!AH85)</f>
        <v/>
      </c>
      <c r="BU85" s="596" t="str">
        <f>IF(details!AI85="","",details!AI85)</f>
        <v/>
      </c>
      <c r="BV85" s="601" t="str">
        <f t="shared" si="331"/>
        <v/>
      </c>
      <c r="BW85" s="601" t="str">
        <f t="shared" si="332"/>
        <v/>
      </c>
      <c r="BX85" s="601" t="str">
        <f t="shared" si="333"/>
        <v/>
      </c>
      <c r="BY85" s="597" t="str">
        <f t="shared" si="334"/>
        <v/>
      </c>
      <c r="BZ85" s="599">
        <f t="shared" si="335"/>
        <v>0</v>
      </c>
      <c r="CA85" s="600">
        <f t="shared" si="336"/>
        <v>0</v>
      </c>
      <c r="CB85" s="600" t="str">
        <f t="shared" si="337"/>
        <v/>
      </c>
      <c r="CC85" s="600" t="str">
        <f t="shared" si="338"/>
        <v/>
      </c>
      <c r="CD85" s="600" t="str">
        <f t="shared" si="339"/>
        <v/>
      </c>
      <c r="CE85" s="599" t="str">
        <f t="shared" si="340"/>
        <v/>
      </c>
      <c r="CF85" s="600" t="str">
        <f t="shared" si="341"/>
        <v/>
      </c>
      <c r="CG85" s="599" t="str">
        <f t="shared" si="342"/>
        <v/>
      </c>
      <c r="CH85" s="596" t="str">
        <f>IF(details!AJ85="","",details!AJ85)</f>
        <v/>
      </c>
      <c r="CI85" s="596" t="str">
        <f>IF(details!AK85="","",details!AK85)</f>
        <v/>
      </c>
      <c r="CJ85" s="596" t="str">
        <f>IF(details!AL85="","",details!AL85)</f>
        <v/>
      </c>
      <c r="CK85" s="596" t="str">
        <f>IF(details!AM85="","",details!AM85)</f>
        <v/>
      </c>
      <c r="CL85" s="601" t="str">
        <f t="shared" si="343"/>
        <v/>
      </c>
      <c r="CM85" s="596" t="str">
        <f>IF(details!AN85="","",details!AN85)</f>
        <v/>
      </c>
      <c r="CN85" s="596" t="str">
        <f>IF(details!AO85="","",details!AO85)</f>
        <v/>
      </c>
      <c r="CO85" s="601" t="str">
        <f t="shared" si="344"/>
        <v/>
      </c>
      <c r="CP85" s="601" t="str">
        <f t="shared" si="345"/>
        <v/>
      </c>
      <c r="CQ85" s="601" t="str">
        <f t="shared" si="346"/>
        <v/>
      </c>
      <c r="CR85" s="596" t="str">
        <f>IF(details!AP85="","",details!AP85)</f>
        <v/>
      </c>
      <c r="CS85" s="596" t="str">
        <f>IF(details!AQ85="","",details!AQ85)</f>
        <v/>
      </c>
      <c r="CT85" s="601" t="str">
        <f t="shared" si="347"/>
        <v/>
      </c>
      <c r="CU85" s="601" t="str">
        <f t="shared" si="348"/>
        <v/>
      </c>
      <c r="CV85" s="601" t="str">
        <f t="shared" si="349"/>
        <v/>
      </c>
      <c r="CW85" s="597" t="str">
        <f t="shared" si="350"/>
        <v/>
      </c>
      <c r="CX85" s="599">
        <f t="shared" si="351"/>
        <v>0</v>
      </c>
      <c r="CY85" s="600">
        <f t="shared" si="352"/>
        <v>0</v>
      </c>
      <c r="CZ85" s="600" t="str">
        <f t="shared" si="353"/>
        <v/>
      </c>
      <c r="DA85" s="600" t="str">
        <f t="shared" si="354"/>
        <v/>
      </c>
      <c r="DB85" s="600" t="str">
        <f t="shared" si="355"/>
        <v/>
      </c>
      <c r="DC85" s="599" t="str">
        <f t="shared" si="356"/>
        <v/>
      </c>
      <c r="DD85" s="600" t="str">
        <f t="shared" si="357"/>
        <v/>
      </c>
      <c r="DE85" s="599" t="str">
        <f t="shared" si="358"/>
        <v/>
      </c>
      <c r="DF85" s="600">
        <f t="shared" si="359"/>
        <v>0</v>
      </c>
      <c r="DG85" s="596" t="str">
        <f>IF(details!AR85="","",details!AR85)</f>
        <v/>
      </c>
      <c r="DH85" s="596" t="str">
        <f>IF(details!AS85="","",details!AS85)</f>
        <v/>
      </c>
      <c r="DI85" s="596" t="str">
        <f>IF(details!AT85="","",details!AT85)</f>
        <v/>
      </c>
      <c r="DJ85" s="601" t="str">
        <f t="shared" si="360"/>
        <v/>
      </c>
      <c r="DK85" s="596" t="str">
        <f>IF(details!AU85="","",details!AU85)</f>
        <v/>
      </c>
      <c r="DL85" s="601" t="str">
        <f t="shared" si="361"/>
        <v/>
      </c>
      <c r="DM85" s="596" t="str">
        <f>IF(details!AV85="","",details!AV85)</f>
        <v/>
      </c>
      <c r="DN85" s="603" t="str">
        <f t="shared" si="362"/>
        <v/>
      </c>
      <c r="DO85" s="599">
        <f t="shared" si="363"/>
        <v>0</v>
      </c>
      <c r="DP85" s="599">
        <f t="shared" si="364"/>
        <v>0</v>
      </c>
      <c r="DQ85" s="600" t="str">
        <f t="shared" si="365"/>
        <v/>
      </c>
      <c r="DR85" s="599" t="str">
        <f t="shared" si="366"/>
        <v/>
      </c>
      <c r="DS85" s="599" t="str">
        <f t="shared" si="266"/>
        <v/>
      </c>
      <c r="DT85" s="596" t="str">
        <f>IF(details!AW85="","",details!AW85)</f>
        <v/>
      </c>
      <c r="DU85" s="596" t="str">
        <f>IF(details!AX85="","",details!AX85)</f>
        <v/>
      </c>
      <c r="DV85" s="596" t="str">
        <f>IF(details!AY85="","",details!AY85)</f>
        <v/>
      </c>
      <c r="DW85" s="603" t="str">
        <f t="shared" si="367"/>
        <v/>
      </c>
      <c r="DX85" s="599">
        <f t="shared" si="368"/>
        <v>0</v>
      </c>
      <c r="DY85" s="599">
        <f t="shared" si="369"/>
        <v>0</v>
      </c>
      <c r="DZ85" s="600" t="str">
        <f t="shared" si="370"/>
        <v/>
      </c>
      <c r="EA85" s="599" t="str">
        <f t="shared" si="371"/>
        <v/>
      </c>
      <c r="EB85" s="599" t="str">
        <f t="shared" si="267"/>
        <v/>
      </c>
      <c r="EC85" s="599" t="str">
        <f t="shared" si="372"/>
        <v/>
      </c>
      <c r="ED85" s="599" t="str">
        <f t="shared" si="373"/>
        <v/>
      </c>
      <c r="EE85" s="599" t="str">
        <f t="shared" si="374"/>
        <v/>
      </c>
      <c r="EF85" s="599" t="str">
        <f t="shared" si="375"/>
        <v/>
      </c>
      <c r="EG85" s="599" t="str">
        <f t="shared" si="376"/>
        <v/>
      </c>
      <c r="EH85" s="599">
        <f t="shared" si="377"/>
        <v>0</v>
      </c>
      <c r="EI85" s="599">
        <f t="shared" si="378"/>
        <v>0</v>
      </c>
      <c r="EJ85" s="599">
        <f t="shared" si="379"/>
        <v>0</v>
      </c>
      <c r="EK85" s="599">
        <f t="shared" si="380"/>
        <v>0</v>
      </c>
      <c r="EL85" s="599">
        <f t="shared" si="381"/>
        <v>0</v>
      </c>
      <c r="EM85" s="599" t="str">
        <f t="shared" si="382"/>
        <v/>
      </c>
      <c r="EN85" s="599" t="str">
        <f t="shared" si="268"/>
        <v/>
      </c>
      <c r="EO85" s="606" t="str">
        <f>IF(details!BO85="","",details!BO85)</f>
        <v/>
      </c>
      <c r="EP85" s="607" t="str">
        <f>IF(details!BP85="","",details!BP85)</f>
        <v/>
      </c>
      <c r="EQ85" s="606" t="str">
        <f>IF(details!BW85="","",details!BW85)</f>
        <v/>
      </c>
      <c r="ER85" s="607" t="str">
        <f>IF(details!BX85="","",details!BX85)</f>
        <v/>
      </c>
      <c r="ES85" s="606" t="str">
        <f>IF(details!CE85="","",details!CE85)</f>
        <v/>
      </c>
      <c r="ET85" s="607" t="str">
        <f>IF(details!CF85="","",details!CF85)</f>
        <v/>
      </c>
      <c r="EU85" s="606" t="str">
        <f>IF(details!CM85="","",details!CM85)</f>
        <v/>
      </c>
      <c r="EV85" s="607" t="str">
        <f>IF(details!CN85="","",details!CN85)</f>
        <v/>
      </c>
      <c r="EW85" s="606" t="str">
        <f>IF(details!CV85="","",details!CV85)</f>
        <v/>
      </c>
      <c r="EX85" s="607" t="str">
        <f>IF(details!CW85="","",details!CW85)</f>
        <v/>
      </c>
      <c r="EY85" s="611" t="str">
        <f t="shared" si="383"/>
        <v/>
      </c>
      <c r="EZ85" s="596" t="str">
        <f t="shared" si="384"/>
        <v/>
      </c>
      <c r="FA85" s="596" t="str">
        <f t="shared" si="385"/>
        <v/>
      </c>
      <c r="FB85" s="612" t="str">
        <f t="shared" si="269"/>
        <v/>
      </c>
      <c r="FC85" s="596" t="str">
        <f t="shared" si="386"/>
        <v/>
      </c>
      <c r="FD85" s="613" t="str">
        <f t="shared" si="387"/>
        <v/>
      </c>
      <c r="FE85" s="612" t="str">
        <f t="shared" si="270"/>
        <v/>
      </c>
      <c r="FF85" s="614" t="str">
        <f t="shared" si="388"/>
        <v/>
      </c>
      <c r="FG85" s="596" t="str">
        <f t="shared" si="271"/>
        <v/>
      </c>
      <c r="FH85" s="596" t="str">
        <f t="shared" si="272"/>
        <v/>
      </c>
      <c r="FI85" s="596" t="str">
        <f t="shared" si="273"/>
        <v/>
      </c>
      <c r="FJ85" s="596" t="str">
        <f t="shared" si="274"/>
        <v/>
      </c>
      <c r="FK85" s="596" t="str">
        <f t="shared" si="389"/>
        <v/>
      </c>
      <c r="FL85" s="615" t="str">
        <f t="shared" si="275"/>
        <v/>
      </c>
      <c r="FM85" s="614" t="str">
        <f t="shared" si="390"/>
        <v/>
      </c>
      <c r="FN85" s="596" t="str">
        <f t="shared" si="276"/>
        <v/>
      </c>
      <c r="FO85" s="596" t="str">
        <f t="shared" si="277"/>
        <v/>
      </c>
      <c r="FP85" s="596" t="str">
        <f t="shared" si="278"/>
        <v/>
      </c>
      <c r="FQ85" s="596" t="str">
        <f t="shared" si="279"/>
        <v/>
      </c>
      <c r="FR85" s="596" t="str">
        <f t="shared" si="391"/>
        <v/>
      </c>
      <c r="FS85" s="615" t="str">
        <f t="shared" si="280"/>
        <v/>
      </c>
      <c r="FT85" s="614" t="str">
        <f t="shared" si="392"/>
        <v/>
      </c>
      <c r="FU85" s="596" t="str">
        <f t="shared" si="281"/>
        <v/>
      </c>
      <c r="FV85" s="596" t="str">
        <f t="shared" si="282"/>
        <v/>
      </c>
      <c r="FW85" s="596" t="str">
        <f t="shared" si="283"/>
        <v/>
      </c>
      <c r="FX85" s="596" t="str">
        <f t="shared" si="284"/>
        <v/>
      </c>
      <c r="FY85" s="596" t="str">
        <f t="shared" si="393"/>
        <v/>
      </c>
      <c r="FZ85" s="615" t="str">
        <f t="shared" si="285"/>
        <v/>
      </c>
      <c r="GA85" s="596" t="str">
        <f t="shared" si="394"/>
        <v/>
      </c>
      <c r="GB85" s="596" t="str">
        <f t="shared" si="395"/>
        <v/>
      </c>
      <c r="GC85" s="177" t="str">
        <f t="shared" si="396"/>
        <v xml:space="preserve">    </v>
      </c>
      <c r="GD85" s="177" t="str">
        <f t="shared" si="397"/>
        <v xml:space="preserve">    </v>
      </c>
      <c r="GE85" s="177" t="str">
        <f t="shared" si="398"/>
        <v xml:space="preserve">    </v>
      </c>
      <c r="GF85" s="177" t="str">
        <f t="shared" si="399"/>
        <v xml:space="preserve">        </v>
      </c>
      <c r="GG85" s="177" t="str">
        <f t="shared" si="286"/>
        <v xml:space="preserve">    </v>
      </c>
      <c r="GH85" s="177" t="str">
        <f t="shared" si="287"/>
        <v/>
      </c>
      <c r="GI85" s="39" t="str">
        <f t="shared" si="288"/>
        <v/>
      </c>
      <c r="GJ85" s="41" t="str">
        <f t="shared" si="289"/>
        <v/>
      </c>
      <c r="GK85" s="188" t="str">
        <f t="shared" si="290"/>
        <v/>
      </c>
      <c r="GL85" s="165" t="str">
        <f t="shared" si="291"/>
        <v/>
      </c>
      <c r="GM85" s="434" t="str">
        <f t="shared" si="400"/>
        <v/>
      </c>
      <c r="GN85" s="177" t="str">
        <f>IF(OR(GH85="iwjd",GH85="iqu% ijh{kk"),'result subject-wise'!AR85,GH85)</f>
        <v/>
      </c>
      <c r="GO85" s="346" t="str">
        <f t="shared" si="292"/>
        <v/>
      </c>
      <c r="GP85" s="172" t="str">
        <f t="shared" si="293"/>
        <v/>
      </c>
      <c r="GQ85" s="620" t="str">
        <f t="shared" si="401"/>
        <v/>
      </c>
      <c r="GR85" s="189"/>
      <c r="GS85" s="344"/>
      <c r="GT85" s="351" t="str">
        <f>'full report'!V2096</f>
        <v/>
      </c>
      <c r="GU85" s="164"/>
    </row>
    <row r="86" spans="1:205" s="5" customFormat="1" ht="13" customHeight="1">
      <c r="A86" s="595">
        <f>IF(details!A86="","",details!A86)</f>
        <v>79</v>
      </c>
      <c r="B86" s="596" t="str">
        <f>IF(details!B86="","",details!B86)</f>
        <v/>
      </c>
      <c r="C86" s="596" t="str">
        <f>IF(details!C86="","",details!C86)</f>
        <v/>
      </c>
      <c r="D86" s="597" t="str">
        <f>IF(details!D86="","",details!D86)</f>
        <v/>
      </c>
      <c r="E86" s="596" t="str">
        <f>IF(details!E86="","",details!E86)</f>
        <v/>
      </c>
      <c r="F86" s="598" t="str">
        <f>IF(details!F86="","",details!F86)</f>
        <v/>
      </c>
      <c r="G86" s="302" t="str">
        <f>IF(details!G86="","",details!G86)</f>
        <v/>
      </c>
      <c r="H86" s="302" t="str">
        <f>IF(details!H86="","",details!H86)</f>
        <v/>
      </c>
      <c r="I86" s="302" t="str">
        <f>IF(details!I86="","",details!I86)</f>
        <v/>
      </c>
      <c r="J86" s="596" t="str">
        <f>IF(details!J86="","",details!J86)</f>
        <v/>
      </c>
      <c r="K86" s="596" t="str">
        <f>IF(details!K86="","",details!K86)</f>
        <v/>
      </c>
      <c r="L86" s="596" t="str">
        <f>IF(details!L86="","",details!L86)</f>
        <v/>
      </c>
      <c r="M86" s="601" t="str">
        <f t="shared" si="294"/>
        <v/>
      </c>
      <c r="N86" s="596" t="str">
        <f>IF(details!M86="","",details!M86)</f>
        <v/>
      </c>
      <c r="O86" s="601" t="str">
        <f t="shared" si="295"/>
        <v/>
      </c>
      <c r="P86" s="596" t="str">
        <f>IF(details!N86="","",details!N86)</f>
        <v/>
      </c>
      <c r="Q86" s="603" t="str">
        <f t="shared" si="296"/>
        <v/>
      </c>
      <c r="R86" s="599">
        <f t="shared" si="297"/>
        <v>0</v>
      </c>
      <c r="S86" s="599">
        <f t="shared" si="298"/>
        <v>0</v>
      </c>
      <c r="T86" s="600" t="str">
        <f t="shared" si="299"/>
        <v/>
      </c>
      <c r="U86" s="599" t="str">
        <f t="shared" si="300"/>
        <v/>
      </c>
      <c r="V86" s="599" t="str">
        <f t="shared" si="301"/>
        <v/>
      </c>
      <c r="W86" s="599" t="str">
        <f t="shared" si="302"/>
        <v/>
      </c>
      <c r="X86" s="596" t="str">
        <f>IF(details!O86="","",details!O86)</f>
        <v/>
      </c>
      <c r="Y86" s="596" t="str">
        <f>IF(details!P86="","",details!P86)</f>
        <v/>
      </c>
      <c r="Z86" s="596" t="str">
        <f>IF(details!Q86="","",details!Q86)</f>
        <v/>
      </c>
      <c r="AA86" s="601" t="str">
        <f t="shared" si="303"/>
        <v/>
      </c>
      <c r="AB86" s="596" t="str">
        <f>IF(details!R86="","",details!R86)</f>
        <v/>
      </c>
      <c r="AC86" s="601" t="str">
        <f t="shared" si="304"/>
        <v/>
      </c>
      <c r="AD86" s="596" t="str">
        <f>IF(details!S86="","",details!S86)</f>
        <v/>
      </c>
      <c r="AE86" s="603" t="str">
        <f t="shared" si="305"/>
        <v/>
      </c>
      <c r="AF86" s="599">
        <f t="shared" si="306"/>
        <v>0</v>
      </c>
      <c r="AG86" s="599">
        <f t="shared" si="307"/>
        <v>0</v>
      </c>
      <c r="AH86" s="600" t="str">
        <f t="shared" si="308"/>
        <v/>
      </c>
      <c r="AI86" s="599" t="str">
        <f t="shared" si="309"/>
        <v/>
      </c>
      <c r="AJ86" s="599" t="str">
        <f t="shared" si="310"/>
        <v/>
      </c>
      <c r="AK86" s="599" t="str">
        <f t="shared" si="265"/>
        <v/>
      </c>
      <c r="AL86" s="596" t="str">
        <f>IF(details!T86="","",details!T86)</f>
        <v/>
      </c>
      <c r="AM86" s="596" t="str">
        <f>IF(details!U86="","",details!U86)</f>
        <v/>
      </c>
      <c r="AN86" s="596" t="str">
        <f>IF(details!V86="","",details!V86)</f>
        <v/>
      </c>
      <c r="AO86" s="596" t="str">
        <f>IF(details!W86="","",details!W86)</f>
        <v/>
      </c>
      <c r="AP86" s="601" t="str">
        <f t="shared" si="311"/>
        <v/>
      </c>
      <c r="AQ86" s="596" t="str">
        <f>IF(details!X86="","",details!X86)</f>
        <v/>
      </c>
      <c r="AR86" s="596" t="str">
        <f>IF(details!Y86="","",details!Y86)</f>
        <v/>
      </c>
      <c r="AS86" s="601" t="str">
        <f t="shared" si="312"/>
        <v/>
      </c>
      <c r="AT86" s="601" t="str">
        <f t="shared" si="313"/>
        <v/>
      </c>
      <c r="AU86" s="601" t="str">
        <f t="shared" si="314"/>
        <v/>
      </c>
      <c r="AV86" s="596" t="str">
        <f>IF(details!Z86="","",details!Z86)</f>
        <v/>
      </c>
      <c r="AW86" s="596" t="str">
        <f>IF(details!AA86="","",details!AA86)</f>
        <v/>
      </c>
      <c r="AX86" s="601" t="str">
        <f t="shared" si="315"/>
        <v/>
      </c>
      <c r="AY86" s="601" t="str">
        <f t="shared" si="316"/>
        <v/>
      </c>
      <c r="AZ86" s="601" t="str">
        <f t="shared" si="317"/>
        <v/>
      </c>
      <c r="BA86" s="597" t="str">
        <f t="shared" si="318"/>
        <v/>
      </c>
      <c r="BB86" s="599">
        <f t="shared" si="319"/>
        <v>0</v>
      </c>
      <c r="BC86" s="600">
        <f t="shared" si="320"/>
        <v>0</v>
      </c>
      <c r="BD86" s="600" t="str">
        <f t="shared" si="321"/>
        <v/>
      </c>
      <c r="BE86" s="600" t="str">
        <f t="shared" si="322"/>
        <v/>
      </c>
      <c r="BF86" s="600" t="str">
        <f t="shared" si="323"/>
        <v/>
      </c>
      <c r="BG86" s="599" t="str">
        <f t="shared" si="324"/>
        <v/>
      </c>
      <c r="BH86" s="600" t="str">
        <f t="shared" si="325"/>
        <v/>
      </c>
      <c r="BI86" s="599" t="str">
        <f t="shared" si="326"/>
        <v/>
      </c>
      <c r="BJ86" s="596" t="str">
        <f>IF(details!AB86="","",details!AB86)</f>
        <v/>
      </c>
      <c r="BK86" s="596" t="str">
        <f>IF(details!AC86="","",details!AC86)</f>
        <v/>
      </c>
      <c r="BL86" s="596" t="str">
        <f>IF(details!AD86="","",details!AD86)</f>
        <v/>
      </c>
      <c r="BM86" s="596" t="str">
        <f>IF(details!AE86="","",details!AE86)</f>
        <v/>
      </c>
      <c r="BN86" s="601" t="str">
        <f t="shared" si="327"/>
        <v/>
      </c>
      <c r="BO86" s="596" t="str">
        <f>IF(details!AF86="","",details!AF86)</f>
        <v/>
      </c>
      <c r="BP86" s="596" t="str">
        <f>IF(details!AG86="","",details!AG86)</f>
        <v/>
      </c>
      <c r="BQ86" s="601" t="str">
        <f t="shared" si="328"/>
        <v/>
      </c>
      <c r="BR86" s="601" t="str">
        <f t="shared" si="329"/>
        <v/>
      </c>
      <c r="BS86" s="601" t="str">
        <f t="shared" si="330"/>
        <v/>
      </c>
      <c r="BT86" s="596" t="str">
        <f>IF(details!AH86="","",details!AH86)</f>
        <v/>
      </c>
      <c r="BU86" s="596" t="str">
        <f>IF(details!AI86="","",details!AI86)</f>
        <v/>
      </c>
      <c r="BV86" s="601" t="str">
        <f t="shared" si="331"/>
        <v/>
      </c>
      <c r="BW86" s="601" t="str">
        <f t="shared" si="332"/>
        <v/>
      </c>
      <c r="BX86" s="601" t="str">
        <f t="shared" si="333"/>
        <v/>
      </c>
      <c r="BY86" s="597" t="str">
        <f t="shared" si="334"/>
        <v/>
      </c>
      <c r="BZ86" s="599">
        <f t="shared" si="335"/>
        <v>0</v>
      </c>
      <c r="CA86" s="600">
        <f t="shared" si="336"/>
        <v>0</v>
      </c>
      <c r="CB86" s="600" t="str">
        <f t="shared" si="337"/>
        <v/>
      </c>
      <c r="CC86" s="600" t="str">
        <f t="shared" si="338"/>
        <v/>
      </c>
      <c r="CD86" s="600" t="str">
        <f t="shared" si="339"/>
        <v/>
      </c>
      <c r="CE86" s="599" t="str">
        <f t="shared" si="340"/>
        <v/>
      </c>
      <c r="CF86" s="600" t="str">
        <f t="shared" si="341"/>
        <v/>
      </c>
      <c r="CG86" s="599" t="str">
        <f t="shared" si="342"/>
        <v/>
      </c>
      <c r="CH86" s="596" t="str">
        <f>IF(details!AJ86="","",details!AJ86)</f>
        <v/>
      </c>
      <c r="CI86" s="596" t="str">
        <f>IF(details!AK86="","",details!AK86)</f>
        <v/>
      </c>
      <c r="CJ86" s="596" t="str">
        <f>IF(details!AL86="","",details!AL86)</f>
        <v/>
      </c>
      <c r="CK86" s="596" t="str">
        <f>IF(details!AM86="","",details!AM86)</f>
        <v/>
      </c>
      <c r="CL86" s="601" t="str">
        <f t="shared" si="343"/>
        <v/>
      </c>
      <c r="CM86" s="596" t="str">
        <f>IF(details!AN86="","",details!AN86)</f>
        <v/>
      </c>
      <c r="CN86" s="596" t="str">
        <f>IF(details!AO86="","",details!AO86)</f>
        <v/>
      </c>
      <c r="CO86" s="601" t="str">
        <f t="shared" si="344"/>
        <v/>
      </c>
      <c r="CP86" s="601" t="str">
        <f t="shared" si="345"/>
        <v/>
      </c>
      <c r="CQ86" s="601" t="str">
        <f t="shared" si="346"/>
        <v/>
      </c>
      <c r="CR86" s="596" t="str">
        <f>IF(details!AP86="","",details!AP86)</f>
        <v/>
      </c>
      <c r="CS86" s="596" t="str">
        <f>IF(details!AQ86="","",details!AQ86)</f>
        <v/>
      </c>
      <c r="CT86" s="601" t="str">
        <f t="shared" si="347"/>
        <v/>
      </c>
      <c r="CU86" s="601" t="str">
        <f t="shared" si="348"/>
        <v/>
      </c>
      <c r="CV86" s="601" t="str">
        <f t="shared" si="349"/>
        <v/>
      </c>
      <c r="CW86" s="597" t="str">
        <f t="shared" si="350"/>
        <v/>
      </c>
      <c r="CX86" s="599">
        <f t="shared" si="351"/>
        <v>0</v>
      </c>
      <c r="CY86" s="600">
        <f t="shared" si="352"/>
        <v>0</v>
      </c>
      <c r="CZ86" s="600" t="str">
        <f t="shared" si="353"/>
        <v/>
      </c>
      <c r="DA86" s="600" t="str">
        <f t="shared" si="354"/>
        <v/>
      </c>
      <c r="DB86" s="600" t="str">
        <f t="shared" si="355"/>
        <v/>
      </c>
      <c r="DC86" s="599" t="str">
        <f t="shared" si="356"/>
        <v/>
      </c>
      <c r="DD86" s="600" t="str">
        <f t="shared" si="357"/>
        <v/>
      </c>
      <c r="DE86" s="599" t="str">
        <f t="shared" si="358"/>
        <v/>
      </c>
      <c r="DF86" s="600">
        <f t="shared" si="359"/>
        <v>0</v>
      </c>
      <c r="DG86" s="596" t="str">
        <f>IF(details!AR86="","",details!AR86)</f>
        <v/>
      </c>
      <c r="DH86" s="596" t="str">
        <f>IF(details!AS86="","",details!AS86)</f>
        <v/>
      </c>
      <c r="DI86" s="596" t="str">
        <f>IF(details!AT86="","",details!AT86)</f>
        <v/>
      </c>
      <c r="DJ86" s="601" t="str">
        <f t="shared" si="360"/>
        <v/>
      </c>
      <c r="DK86" s="596" t="str">
        <f>IF(details!AU86="","",details!AU86)</f>
        <v/>
      </c>
      <c r="DL86" s="601" t="str">
        <f t="shared" si="361"/>
        <v/>
      </c>
      <c r="DM86" s="596" t="str">
        <f>IF(details!AV86="","",details!AV86)</f>
        <v/>
      </c>
      <c r="DN86" s="603" t="str">
        <f t="shared" si="362"/>
        <v/>
      </c>
      <c r="DO86" s="599">
        <f t="shared" si="363"/>
        <v>0</v>
      </c>
      <c r="DP86" s="599">
        <f t="shared" si="364"/>
        <v>0</v>
      </c>
      <c r="DQ86" s="600" t="str">
        <f t="shared" si="365"/>
        <v/>
      </c>
      <c r="DR86" s="599" t="str">
        <f t="shared" si="366"/>
        <v/>
      </c>
      <c r="DS86" s="599" t="str">
        <f t="shared" si="266"/>
        <v/>
      </c>
      <c r="DT86" s="596" t="str">
        <f>IF(details!AW86="","",details!AW86)</f>
        <v/>
      </c>
      <c r="DU86" s="596" t="str">
        <f>IF(details!AX86="","",details!AX86)</f>
        <v/>
      </c>
      <c r="DV86" s="596" t="str">
        <f>IF(details!AY86="","",details!AY86)</f>
        <v/>
      </c>
      <c r="DW86" s="603" t="str">
        <f t="shared" si="367"/>
        <v/>
      </c>
      <c r="DX86" s="599">
        <f t="shared" si="368"/>
        <v>0</v>
      </c>
      <c r="DY86" s="599">
        <f t="shared" si="369"/>
        <v>0</v>
      </c>
      <c r="DZ86" s="600" t="str">
        <f t="shared" si="370"/>
        <v/>
      </c>
      <c r="EA86" s="599" t="str">
        <f t="shared" si="371"/>
        <v/>
      </c>
      <c r="EB86" s="599" t="str">
        <f t="shared" si="267"/>
        <v/>
      </c>
      <c r="EC86" s="599" t="str">
        <f t="shared" si="372"/>
        <v/>
      </c>
      <c r="ED86" s="599" t="str">
        <f t="shared" si="373"/>
        <v/>
      </c>
      <c r="EE86" s="599" t="str">
        <f t="shared" si="374"/>
        <v/>
      </c>
      <c r="EF86" s="599" t="str">
        <f t="shared" si="375"/>
        <v/>
      </c>
      <c r="EG86" s="599" t="str">
        <f t="shared" si="376"/>
        <v/>
      </c>
      <c r="EH86" s="599">
        <f t="shared" si="377"/>
        <v>0</v>
      </c>
      <c r="EI86" s="599">
        <f t="shared" si="378"/>
        <v>0</v>
      </c>
      <c r="EJ86" s="599">
        <f t="shared" si="379"/>
        <v>0</v>
      </c>
      <c r="EK86" s="599">
        <f t="shared" si="380"/>
        <v>0</v>
      </c>
      <c r="EL86" s="599">
        <f t="shared" si="381"/>
        <v>0</v>
      </c>
      <c r="EM86" s="599" t="str">
        <f t="shared" si="382"/>
        <v/>
      </c>
      <c r="EN86" s="599" t="str">
        <f t="shared" si="268"/>
        <v/>
      </c>
      <c r="EO86" s="606" t="str">
        <f>IF(details!BO86="","",details!BO86)</f>
        <v/>
      </c>
      <c r="EP86" s="607" t="str">
        <f>IF(details!BP86="","",details!BP86)</f>
        <v/>
      </c>
      <c r="EQ86" s="606" t="str">
        <f>IF(details!BW86="","",details!BW86)</f>
        <v/>
      </c>
      <c r="ER86" s="607" t="str">
        <f>IF(details!BX86="","",details!BX86)</f>
        <v/>
      </c>
      <c r="ES86" s="606" t="str">
        <f>IF(details!CE86="","",details!CE86)</f>
        <v/>
      </c>
      <c r="ET86" s="607" t="str">
        <f>IF(details!CF86="","",details!CF86)</f>
        <v/>
      </c>
      <c r="EU86" s="606" t="str">
        <f>IF(details!CM86="","",details!CM86)</f>
        <v/>
      </c>
      <c r="EV86" s="607" t="str">
        <f>IF(details!CN86="","",details!CN86)</f>
        <v/>
      </c>
      <c r="EW86" s="606" t="str">
        <f>IF(details!CV86="","",details!CV86)</f>
        <v/>
      </c>
      <c r="EX86" s="607" t="str">
        <f>IF(details!CW86="","",details!CW86)</f>
        <v/>
      </c>
      <c r="EY86" s="611" t="str">
        <f t="shared" si="383"/>
        <v/>
      </c>
      <c r="EZ86" s="596" t="str">
        <f t="shared" si="384"/>
        <v/>
      </c>
      <c r="FA86" s="596" t="str">
        <f t="shared" si="385"/>
        <v/>
      </c>
      <c r="FB86" s="612" t="str">
        <f t="shared" si="269"/>
        <v/>
      </c>
      <c r="FC86" s="596" t="str">
        <f t="shared" si="386"/>
        <v/>
      </c>
      <c r="FD86" s="613" t="str">
        <f t="shared" si="387"/>
        <v/>
      </c>
      <c r="FE86" s="612" t="str">
        <f t="shared" si="270"/>
        <v/>
      </c>
      <c r="FF86" s="614" t="str">
        <f t="shared" si="388"/>
        <v/>
      </c>
      <c r="FG86" s="596" t="str">
        <f t="shared" si="271"/>
        <v/>
      </c>
      <c r="FH86" s="596" t="str">
        <f t="shared" si="272"/>
        <v/>
      </c>
      <c r="FI86" s="596" t="str">
        <f t="shared" si="273"/>
        <v/>
      </c>
      <c r="FJ86" s="596" t="str">
        <f t="shared" si="274"/>
        <v/>
      </c>
      <c r="FK86" s="596" t="str">
        <f t="shared" si="389"/>
        <v/>
      </c>
      <c r="FL86" s="615" t="str">
        <f t="shared" si="275"/>
        <v/>
      </c>
      <c r="FM86" s="614" t="str">
        <f t="shared" si="390"/>
        <v/>
      </c>
      <c r="FN86" s="596" t="str">
        <f t="shared" si="276"/>
        <v/>
      </c>
      <c r="FO86" s="596" t="str">
        <f t="shared" si="277"/>
        <v/>
      </c>
      <c r="FP86" s="596" t="str">
        <f t="shared" si="278"/>
        <v/>
      </c>
      <c r="FQ86" s="596" t="str">
        <f t="shared" si="279"/>
        <v/>
      </c>
      <c r="FR86" s="596" t="str">
        <f t="shared" si="391"/>
        <v/>
      </c>
      <c r="FS86" s="615" t="str">
        <f t="shared" si="280"/>
        <v/>
      </c>
      <c r="FT86" s="614" t="str">
        <f t="shared" si="392"/>
        <v/>
      </c>
      <c r="FU86" s="596" t="str">
        <f t="shared" si="281"/>
        <v/>
      </c>
      <c r="FV86" s="596" t="str">
        <f t="shared" si="282"/>
        <v/>
      </c>
      <c r="FW86" s="596" t="str">
        <f t="shared" si="283"/>
        <v/>
      </c>
      <c r="FX86" s="596" t="str">
        <f t="shared" si="284"/>
        <v/>
      </c>
      <c r="FY86" s="596" t="str">
        <f t="shared" si="393"/>
        <v/>
      </c>
      <c r="FZ86" s="615" t="str">
        <f t="shared" si="285"/>
        <v/>
      </c>
      <c r="GA86" s="596" t="str">
        <f t="shared" si="394"/>
        <v/>
      </c>
      <c r="GB86" s="596" t="str">
        <f t="shared" si="395"/>
        <v/>
      </c>
      <c r="GC86" s="177" t="str">
        <f t="shared" si="396"/>
        <v xml:space="preserve">    </v>
      </c>
      <c r="GD86" s="177" t="str">
        <f t="shared" si="397"/>
        <v xml:space="preserve">    </v>
      </c>
      <c r="GE86" s="177" t="str">
        <f t="shared" si="398"/>
        <v xml:space="preserve">    </v>
      </c>
      <c r="GF86" s="177" t="str">
        <f t="shared" si="399"/>
        <v xml:space="preserve">        </v>
      </c>
      <c r="GG86" s="177" t="str">
        <f t="shared" si="286"/>
        <v xml:space="preserve">    </v>
      </c>
      <c r="GH86" s="177" t="str">
        <f t="shared" si="287"/>
        <v/>
      </c>
      <c r="GI86" s="39" t="str">
        <f t="shared" si="288"/>
        <v/>
      </c>
      <c r="GJ86" s="41" t="str">
        <f t="shared" si="289"/>
        <v/>
      </c>
      <c r="GK86" s="188" t="str">
        <f t="shared" si="290"/>
        <v/>
      </c>
      <c r="GL86" s="165" t="str">
        <f t="shared" si="291"/>
        <v/>
      </c>
      <c r="GM86" s="434" t="str">
        <f t="shared" si="400"/>
        <v/>
      </c>
      <c r="GN86" s="177" t="str">
        <f>IF(OR(GH86="iwjd",GH86="iqu% ijh{kk"),'result subject-wise'!AR86,GH86)</f>
        <v/>
      </c>
      <c r="GO86" s="346" t="str">
        <f t="shared" si="292"/>
        <v/>
      </c>
      <c r="GP86" s="172" t="str">
        <f t="shared" si="293"/>
        <v/>
      </c>
      <c r="GQ86" s="620" t="str">
        <f t="shared" si="401"/>
        <v/>
      </c>
      <c r="GR86" s="189"/>
      <c r="GS86" s="344"/>
      <c r="GT86" s="351" t="str">
        <f>'full report'!V2123</f>
        <v/>
      </c>
      <c r="GU86" s="164"/>
    </row>
    <row r="87" spans="1:205" s="5" customFormat="1" ht="13" customHeight="1">
      <c r="A87" s="595">
        <f>IF(details!A87="","",details!A87)</f>
        <v>80</v>
      </c>
      <c r="B87" s="596" t="str">
        <f>IF(details!B87="","",details!B87)</f>
        <v/>
      </c>
      <c r="C87" s="596" t="str">
        <f>IF(details!C87="","",details!C87)</f>
        <v/>
      </c>
      <c r="D87" s="597" t="str">
        <f>IF(details!D87="","",details!D87)</f>
        <v/>
      </c>
      <c r="E87" s="596" t="str">
        <f>IF(details!E87="","",details!E87)</f>
        <v/>
      </c>
      <c r="F87" s="598" t="str">
        <f>IF(details!F87="","",details!F87)</f>
        <v/>
      </c>
      <c r="G87" s="302" t="str">
        <f>IF(details!G87="","",details!G87)</f>
        <v/>
      </c>
      <c r="H87" s="302" t="str">
        <f>IF(details!H87="","",details!H87)</f>
        <v/>
      </c>
      <c r="I87" s="302" t="str">
        <f>IF(details!I87="","",details!I87)</f>
        <v/>
      </c>
      <c r="J87" s="596" t="str">
        <f>IF(details!J87="","",details!J87)</f>
        <v/>
      </c>
      <c r="K87" s="596" t="str">
        <f>IF(details!K87="","",details!K87)</f>
        <v/>
      </c>
      <c r="L87" s="596" t="str">
        <f>IF(details!L87="","",details!L87)</f>
        <v/>
      </c>
      <c r="M87" s="601" t="str">
        <f t="shared" si="294"/>
        <v/>
      </c>
      <c r="N87" s="596" t="str">
        <f>IF(details!M87="","",details!M87)</f>
        <v/>
      </c>
      <c r="O87" s="601" t="str">
        <f t="shared" si="295"/>
        <v/>
      </c>
      <c r="P87" s="596" t="str">
        <f>IF(details!N87="","",details!N87)</f>
        <v/>
      </c>
      <c r="Q87" s="603" t="str">
        <f t="shared" si="296"/>
        <v/>
      </c>
      <c r="R87" s="599">
        <f t="shared" si="297"/>
        <v>0</v>
      </c>
      <c r="S87" s="599">
        <f t="shared" si="298"/>
        <v>0</v>
      </c>
      <c r="T87" s="600" t="str">
        <f t="shared" si="299"/>
        <v/>
      </c>
      <c r="U87" s="599" t="str">
        <f t="shared" si="300"/>
        <v/>
      </c>
      <c r="V87" s="599" t="str">
        <f t="shared" si="301"/>
        <v/>
      </c>
      <c r="W87" s="599" t="str">
        <f t="shared" si="302"/>
        <v/>
      </c>
      <c r="X87" s="596" t="str">
        <f>IF(details!O87="","",details!O87)</f>
        <v/>
      </c>
      <c r="Y87" s="596" t="str">
        <f>IF(details!P87="","",details!P87)</f>
        <v/>
      </c>
      <c r="Z87" s="596" t="str">
        <f>IF(details!Q87="","",details!Q87)</f>
        <v/>
      </c>
      <c r="AA87" s="601" t="str">
        <f t="shared" si="303"/>
        <v/>
      </c>
      <c r="AB87" s="596" t="str">
        <f>IF(details!R87="","",details!R87)</f>
        <v/>
      </c>
      <c r="AC87" s="601" t="str">
        <f t="shared" si="304"/>
        <v/>
      </c>
      <c r="AD87" s="596" t="str">
        <f>IF(details!S87="","",details!S87)</f>
        <v/>
      </c>
      <c r="AE87" s="603" t="str">
        <f t="shared" si="305"/>
        <v/>
      </c>
      <c r="AF87" s="599">
        <f t="shared" si="306"/>
        <v>0</v>
      </c>
      <c r="AG87" s="599">
        <f t="shared" si="307"/>
        <v>0</v>
      </c>
      <c r="AH87" s="600" t="str">
        <f t="shared" si="308"/>
        <v/>
      </c>
      <c r="AI87" s="599" t="str">
        <f t="shared" si="309"/>
        <v/>
      </c>
      <c r="AJ87" s="599" t="str">
        <f t="shared" si="310"/>
        <v/>
      </c>
      <c r="AK87" s="599" t="str">
        <f t="shared" si="265"/>
        <v/>
      </c>
      <c r="AL87" s="596" t="str">
        <f>IF(details!T87="","",details!T87)</f>
        <v/>
      </c>
      <c r="AM87" s="596" t="str">
        <f>IF(details!U87="","",details!U87)</f>
        <v/>
      </c>
      <c r="AN87" s="596" t="str">
        <f>IF(details!V87="","",details!V87)</f>
        <v/>
      </c>
      <c r="AO87" s="596" t="str">
        <f>IF(details!W87="","",details!W87)</f>
        <v/>
      </c>
      <c r="AP87" s="601" t="str">
        <f t="shared" si="311"/>
        <v/>
      </c>
      <c r="AQ87" s="596" t="str">
        <f>IF(details!X87="","",details!X87)</f>
        <v/>
      </c>
      <c r="AR87" s="596" t="str">
        <f>IF(details!Y87="","",details!Y87)</f>
        <v/>
      </c>
      <c r="AS87" s="601" t="str">
        <f t="shared" si="312"/>
        <v/>
      </c>
      <c r="AT87" s="601" t="str">
        <f t="shared" si="313"/>
        <v/>
      </c>
      <c r="AU87" s="601" t="str">
        <f t="shared" si="314"/>
        <v/>
      </c>
      <c r="AV87" s="596" t="str">
        <f>IF(details!Z87="","",details!Z87)</f>
        <v/>
      </c>
      <c r="AW87" s="596" t="str">
        <f>IF(details!AA87="","",details!AA87)</f>
        <v/>
      </c>
      <c r="AX87" s="601" t="str">
        <f t="shared" si="315"/>
        <v/>
      </c>
      <c r="AY87" s="601" t="str">
        <f t="shared" si="316"/>
        <v/>
      </c>
      <c r="AZ87" s="601" t="str">
        <f t="shared" si="317"/>
        <v/>
      </c>
      <c r="BA87" s="597" t="str">
        <f t="shared" si="318"/>
        <v/>
      </c>
      <c r="BB87" s="599">
        <f t="shared" si="319"/>
        <v>0</v>
      </c>
      <c r="BC87" s="600">
        <f t="shared" si="320"/>
        <v>0</v>
      </c>
      <c r="BD87" s="600" t="str">
        <f t="shared" si="321"/>
        <v/>
      </c>
      <c r="BE87" s="600" t="str">
        <f t="shared" si="322"/>
        <v/>
      </c>
      <c r="BF87" s="600" t="str">
        <f t="shared" si="323"/>
        <v/>
      </c>
      <c r="BG87" s="599" t="str">
        <f t="shared" si="324"/>
        <v/>
      </c>
      <c r="BH87" s="600" t="str">
        <f t="shared" si="325"/>
        <v/>
      </c>
      <c r="BI87" s="599" t="str">
        <f t="shared" si="326"/>
        <v/>
      </c>
      <c r="BJ87" s="596" t="str">
        <f>IF(details!AB87="","",details!AB87)</f>
        <v/>
      </c>
      <c r="BK87" s="596" t="str">
        <f>IF(details!AC87="","",details!AC87)</f>
        <v/>
      </c>
      <c r="BL87" s="596" t="str">
        <f>IF(details!AD87="","",details!AD87)</f>
        <v/>
      </c>
      <c r="BM87" s="596" t="str">
        <f>IF(details!AE87="","",details!AE87)</f>
        <v/>
      </c>
      <c r="BN87" s="601" t="str">
        <f t="shared" si="327"/>
        <v/>
      </c>
      <c r="BO87" s="596" t="str">
        <f>IF(details!AF87="","",details!AF87)</f>
        <v/>
      </c>
      <c r="BP87" s="596" t="str">
        <f>IF(details!AG87="","",details!AG87)</f>
        <v/>
      </c>
      <c r="BQ87" s="601" t="str">
        <f t="shared" si="328"/>
        <v/>
      </c>
      <c r="BR87" s="601" t="str">
        <f t="shared" si="329"/>
        <v/>
      </c>
      <c r="BS87" s="601" t="str">
        <f t="shared" si="330"/>
        <v/>
      </c>
      <c r="BT87" s="596" t="str">
        <f>IF(details!AH87="","",details!AH87)</f>
        <v/>
      </c>
      <c r="BU87" s="596" t="str">
        <f>IF(details!AI87="","",details!AI87)</f>
        <v/>
      </c>
      <c r="BV87" s="601" t="str">
        <f t="shared" si="331"/>
        <v/>
      </c>
      <c r="BW87" s="601" t="str">
        <f t="shared" si="332"/>
        <v/>
      </c>
      <c r="BX87" s="601" t="str">
        <f t="shared" si="333"/>
        <v/>
      </c>
      <c r="BY87" s="597" t="str">
        <f t="shared" si="334"/>
        <v/>
      </c>
      <c r="BZ87" s="599">
        <f t="shared" si="335"/>
        <v>0</v>
      </c>
      <c r="CA87" s="600">
        <f t="shared" si="336"/>
        <v>0</v>
      </c>
      <c r="CB87" s="600" t="str">
        <f t="shared" si="337"/>
        <v/>
      </c>
      <c r="CC87" s="600" t="str">
        <f t="shared" si="338"/>
        <v/>
      </c>
      <c r="CD87" s="600" t="str">
        <f t="shared" si="339"/>
        <v/>
      </c>
      <c r="CE87" s="599" t="str">
        <f t="shared" si="340"/>
        <v/>
      </c>
      <c r="CF87" s="600" t="str">
        <f t="shared" si="341"/>
        <v/>
      </c>
      <c r="CG87" s="599" t="str">
        <f t="shared" si="342"/>
        <v/>
      </c>
      <c r="CH87" s="596" t="str">
        <f>IF(details!AJ87="","",details!AJ87)</f>
        <v/>
      </c>
      <c r="CI87" s="596" t="str">
        <f>IF(details!AK87="","",details!AK87)</f>
        <v/>
      </c>
      <c r="CJ87" s="596" t="str">
        <f>IF(details!AL87="","",details!AL87)</f>
        <v/>
      </c>
      <c r="CK87" s="596" t="str">
        <f>IF(details!AM87="","",details!AM87)</f>
        <v/>
      </c>
      <c r="CL87" s="601" t="str">
        <f t="shared" si="343"/>
        <v/>
      </c>
      <c r="CM87" s="596" t="str">
        <f>IF(details!AN87="","",details!AN87)</f>
        <v/>
      </c>
      <c r="CN87" s="596" t="str">
        <f>IF(details!AO87="","",details!AO87)</f>
        <v/>
      </c>
      <c r="CO87" s="601" t="str">
        <f t="shared" si="344"/>
        <v/>
      </c>
      <c r="CP87" s="601" t="str">
        <f t="shared" si="345"/>
        <v/>
      </c>
      <c r="CQ87" s="601" t="str">
        <f t="shared" si="346"/>
        <v/>
      </c>
      <c r="CR87" s="596" t="str">
        <f>IF(details!AP87="","",details!AP87)</f>
        <v/>
      </c>
      <c r="CS87" s="596" t="str">
        <f>IF(details!AQ87="","",details!AQ87)</f>
        <v/>
      </c>
      <c r="CT87" s="601" t="str">
        <f t="shared" si="347"/>
        <v/>
      </c>
      <c r="CU87" s="601" t="str">
        <f t="shared" si="348"/>
        <v/>
      </c>
      <c r="CV87" s="601" t="str">
        <f t="shared" si="349"/>
        <v/>
      </c>
      <c r="CW87" s="597" t="str">
        <f t="shared" si="350"/>
        <v/>
      </c>
      <c r="CX87" s="599">
        <f t="shared" si="351"/>
        <v>0</v>
      </c>
      <c r="CY87" s="600">
        <f t="shared" si="352"/>
        <v>0</v>
      </c>
      <c r="CZ87" s="600" t="str">
        <f t="shared" si="353"/>
        <v/>
      </c>
      <c r="DA87" s="600" t="str">
        <f t="shared" si="354"/>
        <v/>
      </c>
      <c r="DB87" s="600" t="str">
        <f t="shared" si="355"/>
        <v/>
      </c>
      <c r="DC87" s="599" t="str">
        <f t="shared" si="356"/>
        <v/>
      </c>
      <c r="DD87" s="600" t="str">
        <f t="shared" si="357"/>
        <v/>
      </c>
      <c r="DE87" s="599" t="str">
        <f t="shared" si="358"/>
        <v/>
      </c>
      <c r="DF87" s="600">
        <f t="shared" si="359"/>
        <v>0</v>
      </c>
      <c r="DG87" s="596" t="str">
        <f>IF(details!AR87="","",details!AR87)</f>
        <v/>
      </c>
      <c r="DH87" s="596" t="str">
        <f>IF(details!AS87="","",details!AS87)</f>
        <v/>
      </c>
      <c r="DI87" s="596" t="str">
        <f>IF(details!AT87="","",details!AT87)</f>
        <v/>
      </c>
      <c r="DJ87" s="601" t="str">
        <f t="shared" si="360"/>
        <v/>
      </c>
      <c r="DK87" s="596" t="str">
        <f>IF(details!AU87="","",details!AU87)</f>
        <v/>
      </c>
      <c r="DL87" s="601" t="str">
        <f t="shared" si="361"/>
        <v/>
      </c>
      <c r="DM87" s="596" t="str">
        <f>IF(details!AV87="","",details!AV87)</f>
        <v/>
      </c>
      <c r="DN87" s="603" t="str">
        <f t="shared" si="362"/>
        <v/>
      </c>
      <c r="DO87" s="599">
        <f t="shared" si="363"/>
        <v>0</v>
      </c>
      <c r="DP87" s="599">
        <f t="shared" si="364"/>
        <v>0</v>
      </c>
      <c r="DQ87" s="600" t="str">
        <f t="shared" si="365"/>
        <v/>
      </c>
      <c r="DR87" s="599" t="str">
        <f t="shared" si="366"/>
        <v/>
      </c>
      <c r="DS87" s="599" t="str">
        <f t="shared" si="266"/>
        <v/>
      </c>
      <c r="DT87" s="596" t="str">
        <f>IF(details!AW87="","",details!AW87)</f>
        <v/>
      </c>
      <c r="DU87" s="596" t="str">
        <f>IF(details!AX87="","",details!AX87)</f>
        <v/>
      </c>
      <c r="DV87" s="596" t="str">
        <f>IF(details!AY87="","",details!AY87)</f>
        <v/>
      </c>
      <c r="DW87" s="603" t="str">
        <f t="shared" si="367"/>
        <v/>
      </c>
      <c r="DX87" s="599">
        <f t="shared" si="368"/>
        <v>0</v>
      </c>
      <c r="DY87" s="599">
        <f t="shared" si="369"/>
        <v>0</v>
      </c>
      <c r="DZ87" s="600" t="str">
        <f t="shared" si="370"/>
        <v/>
      </c>
      <c r="EA87" s="599" t="str">
        <f t="shared" si="371"/>
        <v/>
      </c>
      <c r="EB87" s="599" t="str">
        <f t="shared" si="267"/>
        <v/>
      </c>
      <c r="EC87" s="599" t="str">
        <f t="shared" si="372"/>
        <v/>
      </c>
      <c r="ED87" s="599" t="str">
        <f t="shared" si="373"/>
        <v/>
      </c>
      <c r="EE87" s="599" t="str">
        <f t="shared" si="374"/>
        <v/>
      </c>
      <c r="EF87" s="599" t="str">
        <f t="shared" si="375"/>
        <v/>
      </c>
      <c r="EG87" s="599" t="str">
        <f t="shared" si="376"/>
        <v/>
      </c>
      <c r="EH87" s="599">
        <f t="shared" si="377"/>
        <v>0</v>
      </c>
      <c r="EI87" s="599">
        <f t="shared" si="378"/>
        <v>0</v>
      </c>
      <c r="EJ87" s="599">
        <f t="shared" si="379"/>
        <v>0</v>
      </c>
      <c r="EK87" s="599">
        <f t="shared" si="380"/>
        <v>0</v>
      </c>
      <c r="EL87" s="599">
        <f t="shared" si="381"/>
        <v>0</v>
      </c>
      <c r="EM87" s="599" t="str">
        <f t="shared" si="382"/>
        <v/>
      </c>
      <c r="EN87" s="599" t="str">
        <f t="shared" si="268"/>
        <v/>
      </c>
      <c r="EO87" s="606" t="str">
        <f>IF(details!BO87="","",details!BO87)</f>
        <v/>
      </c>
      <c r="EP87" s="607" t="str">
        <f>IF(details!BP87="","",details!BP87)</f>
        <v/>
      </c>
      <c r="EQ87" s="606" t="str">
        <f>IF(details!BW87="","",details!BW87)</f>
        <v/>
      </c>
      <c r="ER87" s="607" t="str">
        <f>IF(details!BX87="","",details!BX87)</f>
        <v/>
      </c>
      <c r="ES87" s="606" t="str">
        <f>IF(details!CE87="","",details!CE87)</f>
        <v/>
      </c>
      <c r="ET87" s="607" t="str">
        <f>IF(details!CF87="","",details!CF87)</f>
        <v/>
      </c>
      <c r="EU87" s="606" t="str">
        <f>IF(details!CM87="","",details!CM87)</f>
        <v/>
      </c>
      <c r="EV87" s="607" t="str">
        <f>IF(details!CN87="","",details!CN87)</f>
        <v/>
      </c>
      <c r="EW87" s="606" t="str">
        <f>IF(details!CV87="","",details!CV87)</f>
        <v/>
      </c>
      <c r="EX87" s="607" t="str">
        <f>IF(details!CW87="","",details!CW87)</f>
        <v/>
      </c>
      <c r="EY87" s="611" t="str">
        <f t="shared" si="383"/>
        <v/>
      </c>
      <c r="EZ87" s="596" t="str">
        <f t="shared" si="384"/>
        <v/>
      </c>
      <c r="FA87" s="596" t="str">
        <f t="shared" si="385"/>
        <v/>
      </c>
      <c r="FB87" s="612" t="str">
        <f t="shared" si="269"/>
        <v/>
      </c>
      <c r="FC87" s="596" t="str">
        <f t="shared" si="386"/>
        <v/>
      </c>
      <c r="FD87" s="613" t="str">
        <f t="shared" si="387"/>
        <v/>
      </c>
      <c r="FE87" s="612" t="str">
        <f t="shared" si="270"/>
        <v/>
      </c>
      <c r="FF87" s="614" t="str">
        <f t="shared" si="388"/>
        <v/>
      </c>
      <c r="FG87" s="596" t="str">
        <f t="shared" si="271"/>
        <v/>
      </c>
      <c r="FH87" s="596" t="str">
        <f t="shared" si="272"/>
        <v/>
      </c>
      <c r="FI87" s="596" t="str">
        <f t="shared" si="273"/>
        <v/>
      </c>
      <c r="FJ87" s="596" t="str">
        <f t="shared" si="274"/>
        <v/>
      </c>
      <c r="FK87" s="596" t="str">
        <f t="shared" si="389"/>
        <v/>
      </c>
      <c r="FL87" s="615" t="str">
        <f t="shared" si="275"/>
        <v/>
      </c>
      <c r="FM87" s="614" t="str">
        <f t="shared" si="390"/>
        <v/>
      </c>
      <c r="FN87" s="596" t="str">
        <f t="shared" si="276"/>
        <v/>
      </c>
      <c r="FO87" s="596" t="str">
        <f t="shared" si="277"/>
        <v/>
      </c>
      <c r="FP87" s="596" t="str">
        <f t="shared" si="278"/>
        <v/>
      </c>
      <c r="FQ87" s="596" t="str">
        <f t="shared" si="279"/>
        <v/>
      </c>
      <c r="FR87" s="596" t="str">
        <f t="shared" si="391"/>
        <v/>
      </c>
      <c r="FS87" s="615" t="str">
        <f t="shared" si="280"/>
        <v/>
      </c>
      <c r="FT87" s="614" t="str">
        <f t="shared" si="392"/>
        <v/>
      </c>
      <c r="FU87" s="596" t="str">
        <f t="shared" si="281"/>
        <v/>
      </c>
      <c r="FV87" s="596" t="str">
        <f t="shared" si="282"/>
        <v/>
      </c>
      <c r="FW87" s="596" t="str">
        <f t="shared" si="283"/>
        <v/>
      </c>
      <c r="FX87" s="596" t="str">
        <f t="shared" si="284"/>
        <v/>
      </c>
      <c r="FY87" s="596" t="str">
        <f t="shared" si="393"/>
        <v/>
      </c>
      <c r="FZ87" s="615" t="str">
        <f t="shared" si="285"/>
        <v/>
      </c>
      <c r="GA87" s="596" t="str">
        <f t="shared" si="394"/>
        <v/>
      </c>
      <c r="GB87" s="596" t="str">
        <f t="shared" si="395"/>
        <v/>
      </c>
      <c r="GC87" s="177" t="str">
        <f t="shared" si="396"/>
        <v xml:space="preserve">    </v>
      </c>
      <c r="GD87" s="177" t="str">
        <f t="shared" si="397"/>
        <v xml:space="preserve">    </v>
      </c>
      <c r="GE87" s="177" t="str">
        <f t="shared" si="398"/>
        <v xml:space="preserve">    </v>
      </c>
      <c r="GF87" s="177" t="str">
        <f t="shared" si="399"/>
        <v xml:space="preserve">        </v>
      </c>
      <c r="GG87" s="177" t="str">
        <f t="shared" si="286"/>
        <v xml:space="preserve">    </v>
      </c>
      <c r="GH87" s="177" t="str">
        <f t="shared" si="287"/>
        <v/>
      </c>
      <c r="GI87" s="39" t="str">
        <f t="shared" si="288"/>
        <v/>
      </c>
      <c r="GJ87" s="41" t="str">
        <f t="shared" si="289"/>
        <v/>
      </c>
      <c r="GK87" s="188" t="str">
        <f t="shared" si="290"/>
        <v/>
      </c>
      <c r="GL87" s="165" t="str">
        <f t="shared" si="291"/>
        <v/>
      </c>
      <c r="GM87" s="434" t="str">
        <f t="shared" si="400"/>
        <v/>
      </c>
      <c r="GN87" s="177" t="str">
        <f>IF(OR(GH87="iwjd",GH87="iqu% ijh{kk"),'result subject-wise'!AR87,GH87)</f>
        <v/>
      </c>
      <c r="GO87" s="346" t="str">
        <f t="shared" si="292"/>
        <v/>
      </c>
      <c r="GP87" s="172" t="str">
        <f t="shared" si="293"/>
        <v/>
      </c>
      <c r="GQ87" s="620" t="str">
        <f t="shared" si="401"/>
        <v/>
      </c>
      <c r="GR87" s="189"/>
      <c r="GS87" s="344"/>
      <c r="GT87" s="351" t="str">
        <f>'full report'!V2150</f>
        <v/>
      </c>
      <c r="GU87" s="164"/>
    </row>
    <row r="88" spans="1:205" s="5" customFormat="1" ht="13" customHeight="1">
      <c r="A88" s="595">
        <f>IF(details!A88="","",details!A88)</f>
        <v>81</v>
      </c>
      <c r="B88" s="596" t="str">
        <f>IF(details!B88="","",details!B88)</f>
        <v/>
      </c>
      <c r="C88" s="596" t="str">
        <f>IF(details!C88="","",details!C88)</f>
        <v/>
      </c>
      <c r="D88" s="597" t="str">
        <f>IF(details!D88="","",details!D88)</f>
        <v/>
      </c>
      <c r="E88" s="596" t="str">
        <f>IF(details!E88="","",details!E88)</f>
        <v/>
      </c>
      <c r="F88" s="598" t="str">
        <f>IF(details!F88="","",details!F88)</f>
        <v/>
      </c>
      <c r="G88" s="302" t="str">
        <f>IF(details!G88="","",details!G88)</f>
        <v/>
      </c>
      <c r="H88" s="302" t="str">
        <f>IF(details!H88="","",details!H88)</f>
        <v/>
      </c>
      <c r="I88" s="302" t="str">
        <f>IF(details!I88="","",details!I88)</f>
        <v/>
      </c>
      <c r="J88" s="596" t="str">
        <f>IF(details!J88="","",details!J88)</f>
        <v/>
      </c>
      <c r="K88" s="596" t="str">
        <f>IF(details!K88="","",details!K88)</f>
        <v/>
      </c>
      <c r="L88" s="596" t="str">
        <f>IF(details!L88="","",details!L88)</f>
        <v/>
      </c>
      <c r="M88" s="601" t="str">
        <f t="shared" si="294"/>
        <v/>
      </c>
      <c r="N88" s="596" t="str">
        <f>IF(details!M88="","",details!M88)</f>
        <v/>
      </c>
      <c r="O88" s="601" t="str">
        <f t="shared" si="295"/>
        <v/>
      </c>
      <c r="P88" s="596" t="str">
        <f>IF(details!N88="","",details!N88)</f>
        <v/>
      </c>
      <c r="Q88" s="603" t="str">
        <f t="shared" si="296"/>
        <v/>
      </c>
      <c r="R88" s="599">
        <f t="shared" si="297"/>
        <v>0</v>
      </c>
      <c r="S88" s="599">
        <f t="shared" si="298"/>
        <v>0</v>
      </c>
      <c r="T88" s="600" t="str">
        <f t="shared" si="299"/>
        <v/>
      </c>
      <c r="U88" s="599" t="str">
        <f t="shared" si="300"/>
        <v/>
      </c>
      <c r="V88" s="599" t="str">
        <f t="shared" si="301"/>
        <v/>
      </c>
      <c r="W88" s="599" t="str">
        <f t="shared" si="302"/>
        <v/>
      </c>
      <c r="X88" s="596" t="str">
        <f>IF(details!O88="","",details!O88)</f>
        <v/>
      </c>
      <c r="Y88" s="596" t="str">
        <f>IF(details!P88="","",details!P88)</f>
        <v/>
      </c>
      <c r="Z88" s="596" t="str">
        <f>IF(details!Q88="","",details!Q88)</f>
        <v/>
      </c>
      <c r="AA88" s="601" t="str">
        <f t="shared" si="303"/>
        <v/>
      </c>
      <c r="AB88" s="596" t="str">
        <f>IF(details!R88="","",details!R88)</f>
        <v/>
      </c>
      <c r="AC88" s="601" t="str">
        <f t="shared" si="304"/>
        <v/>
      </c>
      <c r="AD88" s="596" t="str">
        <f>IF(details!S88="","",details!S88)</f>
        <v/>
      </c>
      <c r="AE88" s="603" t="str">
        <f t="shared" si="305"/>
        <v/>
      </c>
      <c r="AF88" s="599">
        <f t="shared" si="306"/>
        <v>0</v>
      </c>
      <c r="AG88" s="599">
        <f t="shared" si="307"/>
        <v>0</v>
      </c>
      <c r="AH88" s="600" t="str">
        <f t="shared" si="308"/>
        <v/>
      </c>
      <c r="AI88" s="599" t="str">
        <f t="shared" si="309"/>
        <v/>
      </c>
      <c r="AJ88" s="599" t="str">
        <f t="shared" si="310"/>
        <v/>
      </c>
      <c r="AK88" s="599" t="str">
        <f t="shared" si="265"/>
        <v/>
      </c>
      <c r="AL88" s="596" t="str">
        <f>IF(details!T88="","",details!T88)</f>
        <v/>
      </c>
      <c r="AM88" s="596" t="str">
        <f>IF(details!U88="","",details!U88)</f>
        <v/>
      </c>
      <c r="AN88" s="596" t="str">
        <f>IF(details!V88="","",details!V88)</f>
        <v/>
      </c>
      <c r="AO88" s="596" t="str">
        <f>IF(details!W88="","",details!W88)</f>
        <v/>
      </c>
      <c r="AP88" s="601" t="str">
        <f t="shared" si="311"/>
        <v/>
      </c>
      <c r="AQ88" s="596" t="str">
        <f>IF(details!X88="","",details!X88)</f>
        <v/>
      </c>
      <c r="AR88" s="596" t="str">
        <f>IF(details!Y88="","",details!Y88)</f>
        <v/>
      </c>
      <c r="AS88" s="601" t="str">
        <f t="shared" si="312"/>
        <v/>
      </c>
      <c r="AT88" s="601" t="str">
        <f t="shared" si="313"/>
        <v/>
      </c>
      <c r="AU88" s="601" t="str">
        <f t="shared" si="314"/>
        <v/>
      </c>
      <c r="AV88" s="596" t="str">
        <f>IF(details!Z88="","",details!Z88)</f>
        <v/>
      </c>
      <c r="AW88" s="596" t="str">
        <f>IF(details!AA88="","",details!AA88)</f>
        <v/>
      </c>
      <c r="AX88" s="601" t="str">
        <f t="shared" si="315"/>
        <v/>
      </c>
      <c r="AY88" s="601" t="str">
        <f t="shared" si="316"/>
        <v/>
      </c>
      <c r="AZ88" s="601" t="str">
        <f t="shared" si="317"/>
        <v/>
      </c>
      <c r="BA88" s="597" t="str">
        <f t="shared" si="318"/>
        <v/>
      </c>
      <c r="BB88" s="599">
        <f t="shared" si="319"/>
        <v>0</v>
      </c>
      <c r="BC88" s="600">
        <f t="shared" si="320"/>
        <v>0</v>
      </c>
      <c r="BD88" s="600" t="str">
        <f t="shared" si="321"/>
        <v/>
      </c>
      <c r="BE88" s="600" t="str">
        <f t="shared" si="322"/>
        <v/>
      </c>
      <c r="BF88" s="600" t="str">
        <f t="shared" si="323"/>
        <v/>
      </c>
      <c r="BG88" s="599" t="str">
        <f t="shared" si="324"/>
        <v/>
      </c>
      <c r="BH88" s="600" t="str">
        <f t="shared" si="325"/>
        <v/>
      </c>
      <c r="BI88" s="599" t="str">
        <f t="shared" si="326"/>
        <v/>
      </c>
      <c r="BJ88" s="596" t="str">
        <f>IF(details!AB88="","",details!AB88)</f>
        <v/>
      </c>
      <c r="BK88" s="596" t="str">
        <f>IF(details!AC88="","",details!AC88)</f>
        <v/>
      </c>
      <c r="BL88" s="596" t="str">
        <f>IF(details!AD88="","",details!AD88)</f>
        <v/>
      </c>
      <c r="BM88" s="596" t="str">
        <f>IF(details!AE88="","",details!AE88)</f>
        <v/>
      </c>
      <c r="BN88" s="601" t="str">
        <f t="shared" si="327"/>
        <v/>
      </c>
      <c r="BO88" s="596" t="str">
        <f>IF(details!AF88="","",details!AF88)</f>
        <v/>
      </c>
      <c r="BP88" s="596" t="str">
        <f>IF(details!AG88="","",details!AG88)</f>
        <v/>
      </c>
      <c r="BQ88" s="601" t="str">
        <f t="shared" si="328"/>
        <v/>
      </c>
      <c r="BR88" s="601" t="str">
        <f t="shared" si="329"/>
        <v/>
      </c>
      <c r="BS88" s="601" t="str">
        <f t="shared" si="330"/>
        <v/>
      </c>
      <c r="BT88" s="596" t="str">
        <f>IF(details!AH88="","",details!AH88)</f>
        <v/>
      </c>
      <c r="BU88" s="596" t="str">
        <f>IF(details!AI88="","",details!AI88)</f>
        <v/>
      </c>
      <c r="BV88" s="601" t="str">
        <f t="shared" si="331"/>
        <v/>
      </c>
      <c r="BW88" s="601" t="str">
        <f t="shared" si="332"/>
        <v/>
      </c>
      <c r="BX88" s="601" t="str">
        <f t="shared" si="333"/>
        <v/>
      </c>
      <c r="BY88" s="597" t="str">
        <f t="shared" si="334"/>
        <v/>
      </c>
      <c r="BZ88" s="599">
        <f t="shared" si="335"/>
        <v>0</v>
      </c>
      <c r="CA88" s="600">
        <f t="shared" si="336"/>
        <v>0</v>
      </c>
      <c r="CB88" s="600" t="str">
        <f t="shared" si="337"/>
        <v/>
      </c>
      <c r="CC88" s="600" t="str">
        <f t="shared" si="338"/>
        <v/>
      </c>
      <c r="CD88" s="600" t="str">
        <f t="shared" si="339"/>
        <v/>
      </c>
      <c r="CE88" s="599" t="str">
        <f t="shared" si="340"/>
        <v/>
      </c>
      <c r="CF88" s="600" t="str">
        <f t="shared" si="341"/>
        <v/>
      </c>
      <c r="CG88" s="599" t="str">
        <f t="shared" si="342"/>
        <v/>
      </c>
      <c r="CH88" s="596" t="str">
        <f>IF(details!AJ88="","",details!AJ88)</f>
        <v/>
      </c>
      <c r="CI88" s="596" t="str">
        <f>IF(details!AK88="","",details!AK88)</f>
        <v/>
      </c>
      <c r="CJ88" s="596" t="str">
        <f>IF(details!AL88="","",details!AL88)</f>
        <v/>
      </c>
      <c r="CK88" s="596" t="str">
        <f>IF(details!AM88="","",details!AM88)</f>
        <v/>
      </c>
      <c r="CL88" s="601" t="str">
        <f t="shared" si="343"/>
        <v/>
      </c>
      <c r="CM88" s="596" t="str">
        <f>IF(details!AN88="","",details!AN88)</f>
        <v/>
      </c>
      <c r="CN88" s="596" t="str">
        <f>IF(details!AO88="","",details!AO88)</f>
        <v/>
      </c>
      <c r="CO88" s="601" t="str">
        <f t="shared" si="344"/>
        <v/>
      </c>
      <c r="CP88" s="601" t="str">
        <f t="shared" si="345"/>
        <v/>
      </c>
      <c r="CQ88" s="601" t="str">
        <f t="shared" si="346"/>
        <v/>
      </c>
      <c r="CR88" s="596" t="str">
        <f>IF(details!AP88="","",details!AP88)</f>
        <v/>
      </c>
      <c r="CS88" s="596" t="str">
        <f>IF(details!AQ88="","",details!AQ88)</f>
        <v/>
      </c>
      <c r="CT88" s="601" t="str">
        <f t="shared" si="347"/>
        <v/>
      </c>
      <c r="CU88" s="601" t="str">
        <f t="shared" si="348"/>
        <v/>
      </c>
      <c r="CV88" s="601" t="str">
        <f t="shared" si="349"/>
        <v/>
      </c>
      <c r="CW88" s="597" t="str">
        <f t="shared" si="350"/>
        <v/>
      </c>
      <c r="CX88" s="599">
        <f t="shared" si="351"/>
        <v>0</v>
      </c>
      <c r="CY88" s="600">
        <f t="shared" si="352"/>
        <v>0</v>
      </c>
      <c r="CZ88" s="600" t="str">
        <f t="shared" si="353"/>
        <v/>
      </c>
      <c r="DA88" s="600" t="str">
        <f t="shared" si="354"/>
        <v/>
      </c>
      <c r="DB88" s="600" t="str">
        <f t="shared" si="355"/>
        <v/>
      </c>
      <c r="DC88" s="599" t="str">
        <f t="shared" si="356"/>
        <v/>
      </c>
      <c r="DD88" s="600" t="str">
        <f t="shared" si="357"/>
        <v/>
      </c>
      <c r="DE88" s="599" t="str">
        <f t="shared" si="358"/>
        <v/>
      </c>
      <c r="DF88" s="600">
        <f t="shared" si="359"/>
        <v>0</v>
      </c>
      <c r="DG88" s="596" t="str">
        <f>IF(details!AR88="","",details!AR88)</f>
        <v/>
      </c>
      <c r="DH88" s="596" t="str">
        <f>IF(details!AS88="","",details!AS88)</f>
        <v/>
      </c>
      <c r="DI88" s="596" t="str">
        <f>IF(details!AT88="","",details!AT88)</f>
        <v/>
      </c>
      <c r="DJ88" s="601" t="str">
        <f t="shared" si="360"/>
        <v/>
      </c>
      <c r="DK88" s="596" t="str">
        <f>IF(details!AU88="","",details!AU88)</f>
        <v/>
      </c>
      <c r="DL88" s="601" t="str">
        <f t="shared" si="361"/>
        <v/>
      </c>
      <c r="DM88" s="596" t="str">
        <f>IF(details!AV88="","",details!AV88)</f>
        <v/>
      </c>
      <c r="DN88" s="603" t="str">
        <f t="shared" si="362"/>
        <v/>
      </c>
      <c r="DO88" s="599">
        <f t="shared" si="363"/>
        <v>0</v>
      </c>
      <c r="DP88" s="599">
        <f t="shared" si="364"/>
        <v>0</v>
      </c>
      <c r="DQ88" s="600" t="str">
        <f t="shared" si="365"/>
        <v/>
      </c>
      <c r="DR88" s="599" t="str">
        <f t="shared" si="366"/>
        <v/>
      </c>
      <c r="DS88" s="599" t="str">
        <f t="shared" si="266"/>
        <v/>
      </c>
      <c r="DT88" s="596" t="str">
        <f>IF(details!AW88="","",details!AW88)</f>
        <v/>
      </c>
      <c r="DU88" s="596" t="str">
        <f>IF(details!AX88="","",details!AX88)</f>
        <v/>
      </c>
      <c r="DV88" s="596" t="str">
        <f>IF(details!AY88="","",details!AY88)</f>
        <v/>
      </c>
      <c r="DW88" s="603" t="str">
        <f t="shared" si="367"/>
        <v/>
      </c>
      <c r="DX88" s="599">
        <f t="shared" si="368"/>
        <v>0</v>
      </c>
      <c r="DY88" s="599">
        <f t="shared" si="369"/>
        <v>0</v>
      </c>
      <c r="DZ88" s="600" t="str">
        <f t="shared" si="370"/>
        <v/>
      </c>
      <c r="EA88" s="599" t="str">
        <f t="shared" si="371"/>
        <v/>
      </c>
      <c r="EB88" s="599" t="str">
        <f t="shared" si="267"/>
        <v/>
      </c>
      <c r="EC88" s="599" t="str">
        <f t="shared" si="372"/>
        <v/>
      </c>
      <c r="ED88" s="599" t="str">
        <f t="shared" si="373"/>
        <v/>
      </c>
      <c r="EE88" s="599" t="str">
        <f t="shared" si="374"/>
        <v/>
      </c>
      <c r="EF88" s="599" t="str">
        <f t="shared" si="375"/>
        <v/>
      </c>
      <c r="EG88" s="599" t="str">
        <f t="shared" si="376"/>
        <v/>
      </c>
      <c r="EH88" s="599">
        <f t="shared" si="377"/>
        <v>0</v>
      </c>
      <c r="EI88" s="599">
        <f t="shared" si="378"/>
        <v>0</v>
      </c>
      <c r="EJ88" s="599">
        <f t="shared" si="379"/>
        <v>0</v>
      </c>
      <c r="EK88" s="599">
        <f t="shared" si="380"/>
        <v>0</v>
      </c>
      <c r="EL88" s="599">
        <f t="shared" si="381"/>
        <v>0</v>
      </c>
      <c r="EM88" s="599" t="str">
        <f t="shared" si="382"/>
        <v/>
      </c>
      <c r="EN88" s="599" t="str">
        <f t="shared" si="268"/>
        <v/>
      </c>
      <c r="EO88" s="606" t="str">
        <f>IF(details!BO88="","",details!BO88)</f>
        <v/>
      </c>
      <c r="EP88" s="607" t="str">
        <f>IF(details!BP88="","",details!BP88)</f>
        <v/>
      </c>
      <c r="EQ88" s="606" t="str">
        <f>IF(details!BW88="","",details!BW88)</f>
        <v/>
      </c>
      <c r="ER88" s="607" t="str">
        <f>IF(details!BX88="","",details!BX88)</f>
        <v/>
      </c>
      <c r="ES88" s="606" t="str">
        <f>IF(details!CE88="","",details!CE88)</f>
        <v/>
      </c>
      <c r="ET88" s="607" t="str">
        <f>IF(details!CF88="","",details!CF88)</f>
        <v/>
      </c>
      <c r="EU88" s="606" t="str">
        <f>IF(details!CM88="","",details!CM88)</f>
        <v/>
      </c>
      <c r="EV88" s="607" t="str">
        <f>IF(details!CN88="","",details!CN88)</f>
        <v/>
      </c>
      <c r="EW88" s="606" t="str">
        <f>IF(details!CV88="","",details!CV88)</f>
        <v/>
      </c>
      <c r="EX88" s="607" t="str">
        <f>IF(details!CW88="","",details!CW88)</f>
        <v/>
      </c>
      <c r="EY88" s="611" t="str">
        <f t="shared" si="383"/>
        <v/>
      </c>
      <c r="EZ88" s="596" t="str">
        <f t="shared" si="384"/>
        <v/>
      </c>
      <c r="FA88" s="596" t="str">
        <f t="shared" si="385"/>
        <v/>
      </c>
      <c r="FB88" s="612" t="str">
        <f t="shared" si="269"/>
        <v/>
      </c>
      <c r="FC88" s="596" t="str">
        <f t="shared" si="386"/>
        <v/>
      </c>
      <c r="FD88" s="613" t="str">
        <f t="shared" si="387"/>
        <v/>
      </c>
      <c r="FE88" s="612" t="str">
        <f t="shared" si="270"/>
        <v/>
      </c>
      <c r="FF88" s="614" t="str">
        <f t="shared" si="388"/>
        <v/>
      </c>
      <c r="FG88" s="596" t="str">
        <f t="shared" si="271"/>
        <v/>
      </c>
      <c r="FH88" s="596" t="str">
        <f t="shared" si="272"/>
        <v/>
      </c>
      <c r="FI88" s="596" t="str">
        <f t="shared" si="273"/>
        <v/>
      </c>
      <c r="FJ88" s="596" t="str">
        <f t="shared" si="274"/>
        <v/>
      </c>
      <c r="FK88" s="596" t="str">
        <f t="shared" si="389"/>
        <v/>
      </c>
      <c r="FL88" s="615" t="str">
        <f t="shared" si="275"/>
        <v/>
      </c>
      <c r="FM88" s="614" t="str">
        <f t="shared" si="390"/>
        <v/>
      </c>
      <c r="FN88" s="596" t="str">
        <f t="shared" si="276"/>
        <v/>
      </c>
      <c r="FO88" s="596" t="str">
        <f t="shared" si="277"/>
        <v/>
      </c>
      <c r="FP88" s="596" t="str">
        <f t="shared" si="278"/>
        <v/>
      </c>
      <c r="FQ88" s="596" t="str">
        <f t="shared" si="279"/>
        <v/>
      </c>
      <c r="FR88" s="596" t="str">
        <f t="shared" si="391"/>
        <v/>
      </c>
      <c r="FS88" s="615" t="str">
        <f t="shared" si="280"/>
        <v/>
      </c>
      <c r="FT88" s="614" t="str">
        <f t="shared" si="392"/>
        <v/>
      </c>
      <c r="FU88" s="596" t="str">
        <f t="shared" si="281"/>
        <v/>
      </c>
      <c r="FV88" s="596" t="str">
        <f t="shared" si="282"/>
        <v/>
      </c>
      <c r="FW88" s="596" t="str">
        <f t="shared" si="283"/>
        <v/>
      </c>
      <c r="FX88" s="596" t="str">
        <f t="shared" si="284"/>
        <v/>
      </c>
      <c r="FY88" s="596" t="str">
        <f t="shared" si="393"/>
        <v/>
      </c>
      <c r="FZ88" s="615" t="str">
        <f t="shared" si="285"/>
        <v/>
      </c>
      <c r="GA88" s="596" t="str">
        <f t="shared" si="394"/>
        <v/>
      </c>
      <c r="GB88" s="596" t="str">
        <f t="shared" si="395"/>
        <v/>
      </c>
      <c r="GC88" s="177" t="str">
        <f t="shared" si="396"/>
        <v xml:space="preserve">    </v>
      </c>
      <c r="GD88" s="177" t="str">
        <f t="shared" si="397"/>
        <v xml:space="preserve">    </v>
      </c>
      <c r="GE88" s="177" t="str">
        <f t="shared" si="398"/>
        <v xml:space="preserve">    </v>
      </c>
      <c r="GF88" s="177" t="str">
        <f t="shared" si="399"/>
        <v xml:space="preserve">        </v>
      </c>
      <c r="GG88" s="177" t="str">
        <f t="shared" si="286"/>
        <v xml:space="preserve">    </v>
      </c>
      <c r="GH88" s="177" t="str">
        <f t="shared" si="287"/>
        <v/>
      </c>
      <c r="GI88" s="39" t="str">
        <f t="shared" si="288"/>
        <v/>
      </c>
      <c r="GJ88" s="41" t="str">
        <f t="shared" si="289"/>
        <v/>
      </c>
      <c r="GK88" s="188" t="str">
        <f t="shared" si="290"/>
        <v/>
      </c>
      <c r="GL88" s="165" t="str">
        <f t="shared" si="291"/>
        <v/>
      </c>
      <c r="GM88" s="434" t="str">
        <f t="shared" si="400"/>
        <v/>
      </c>
      <c r="GN88" s="177" t="str">
        <f>IF(OR(GH88="iwjd",GH88="iqu% ijh{kk"),'result subject-wise'!AR88,GH88)</f>
        <v/>
      </c>
      <c r="GO88" s="346" t="str">
        <f t="shared" si="292"/>
        <v/>
      </c>
      <c r="GP88" s="172" t="str">
        <f t="shared" si="293"/>
        <v/>
      </c>
      <c r="GQ88" s="620" t="str">
        <f t="shared" si="401"/>
        <v/>
      </c>
      <c r="GR88" s="189"/>
      <c r="GS88" s="344"/>
      <c r="GT88" s="351" t="str">
        <f>'full report'!V2177</f>
        <v/>
      </c>
      <c r="GU88" s="164"/>
    </row>
    <row r="89" spans="1:205" s="5" customFormat="1" ht="13" customHeight="1">
      <c r="A89" s="595">
        <f>IF(details!A89="","",details!A89)</f>
        <v>82</v>
      </c>
      <c r="B89" s="596" t="str">
        <f>IF(details!B89="","",details!B89)</f>
        <v/>
      </c>
      <c r="C89" s="596" t="str">
        <f>IF(details!C89="","",details!C89)</f>
        <v/>
      </c>
      <c r="D89" s="597" t="str">
        <f>IF(details!D89="","",details!D89)</f>
        <v/>
      </c>
      <c r="E89" s="596" t="str">
        <f>IF(details!E89="","",details!E89)</f>
        <v/>
      </c>
      <c r="F89" s="598" t="str">
        <f>IF(details!F89="","",details!F89)</f>
        <v/>
      </c>
      <c r="G89" s="302" t="str">
        <f>IF(details!G89="","",details!G89)</f>
        <v/>
      </c>
      <c r="H89" s="302" t="str">
        <f>IF(details!H89="","",details!H89)</f>
        <v/>
      </c>
      <c r="I89" s="302" t="str">
        <f>IF(details!I89="","",details!I89)</f>
        <v/>
      </c>
      <c r="J89" s="596" t="str">
        <f>IF(details!J89="","",details!J89)</f>
        <v/>
      </c>
      <c r="K89" s="596" t="str">
        <f>IF(details!K89="","",details!K89)</f>
        <v/>
      </c>
      <c r="L89" s="596" t="str">
        <f>IF(details!L89="","",details!L89)</f>
        <v/>
      </c>
      <c r="M89" s="601" t="str">
        <f t="shared" si="294"/>
        <v/>
      </c>
      <c r="N89" s="596" t="str">
        <f>IF(details!M89="","",details!M89)</f>
        <v/>
      </c>
      <c r="O89" s="601" t="str">
        <f t="shared" si="295"/>
        <v/>
      </c>
      <c r="P89" s="596" t="str">
        <f>IF(details!N89="","",details!N89)</f>
        <v/>
      </c>
      <c r="Q89" s="603" t="str">
        <f t="shared" si="296"/>
        <v/>
      </c>
      <c r="R89" s="599">
        <f t="shared" si="297"/>
        <v>0</v>
      </c>
      <c r="S89" s="599">
        <f t="shared" si="298"/>
        <v>0</v>
      </c>
      <c r="T89" s="600" t="str">
        <f t="shared" si="299"/>
        <v/>
      </c>
      <c r="U89" s="599" t="str">
        <f t="shared" si="300"/>
        <v/>
      </c>
      <c r="V89" s="599" t="str">
        <f t="shared" si="301"/>
        <v/>
      </c>
      <c r="W89" s="599" t="str">
        <f t="shared" si="302"/>
        <v/>
      </c>
      <c r="X89" s="596" t="str">
        <f>IF(details!O89="","",details!O89)</f>
        <v/>
      </c>
      <c r="Y89" s="596" t="str">
        <f>IF(details!P89="","",details!P89)</f>
        <v/>
      </c>
      <c r="Z89" s="596" t="str">
        <f>IF(details!Q89="","",details!Q89)</f>
        <v/>
      </c>
      <c r="AA89" s="601" t="str">
        <f t="shared" si="303"/>
        <v/>
      </c>
      <c r="AB89" s="596" t="str">
        <f>IF(details!R89="","",details!R89)</f>
        <v/>
      </c>
      <c r="AC89" s="601" t="str">
        <f t="shared" si="304"/>
        <v/>
      </c>
      <c r="AD89" s="596" t="str">
        <f>IF(details!S89="","",details!S89)</f>
        <v/>
      </c>
      <c r="AE89" s="603" t="str">
        <f t="shared" si="305"/>
        <v/>
      </c>
      <c r="AF89" s="599">
        <f t="shared" si="306"/>
        <v>0</v>
      </c>
      <c r="AG89" s="599">
        <f t="shared" si="307"/>
        <v>0</v>
      </c>
      <c r="AH89" s="600" t="str">
        <f t="shared" si="308"/>
        <v/>
      </c>
      <c r="AI89" s="599" t="str">
        <f t="shared" si="309"/>
        <v/>
      </c>
      <c r="AJ89" s="599" t="str">
        <f t="shared" si="310"/>
        <v/>
      </c>
      <c r="AK89" s="599" t="str">
        <f t="shared" si="265"/>
        <v/>
      </c>
      <c r="AL89" s="596" t="str">
        <f>IF(details!T89="","",details!T89)</f>
        <v/>
      </c>
      <c r="AM89" s="596" t="str">
        <f>IF(details!U89="","",details!U89)</f>
        <v/>
      </c>
      <c r="AN89" s="596" t="str">
        <f>IF(details!V89="","",details!V89)</f>
        <v/>
      </c>
      <c r="AO89" s="596" t="str">
        <f>IF(details!W89="","",details!W89)</f>
        <v/>
      </c>
      <c r="AP89" s="601" t="str">
        <f t="shared" si="311"/>
        <v/>
      </c>
      <c r="AQ89" s="596" t="str">
        <f>IF(details!X89="","",details!X89)</f>
        <v/>
      </c>
      <c r="AR89" s="596" t="str">
        <f>IF(details!Y89="","",details!Y89)</f>
        <v/>
      </c>
      <c r="AS89" s="601" t="str">
        <f t="shared" si="312"/>
        <v/>
      </c>
      <c r="AT89" s="601" t="str">
        <f t="shared" si="313"/>
        <v/>
      </c>
      <c r="AU89" s="601" t="str">
        <f t="shared" si="314"/>
        <v/>
      </c>
      <c r="AV89" s="596" t="str">
        <f>IF(details!Z89="","",details!Z89)</f>
        <v/>
      </c>
      <c r="AW89" s="596" t="str">
        <f>IF(details!AA89="","",details!AA89)</f>
        <v/>
      </c>
      <c r="AX89" s="601" t="str">
        <f t="shared" si="315"/>
        <v/>
      </c>
      <c r="AY89" s="601" t="str">
        <f t="shared" si="316"/>
        <v/>
      </c>
      <c r="AZ89" s="601" t="str">
        <f t="shared" si="317"/>
        <v/>
      </c>
      <c r="BA89" s="597" t="str">
        <f t="shared" si="318"/>
        <v/>
      </c>
      <c r="BB89" s="599">
        <f t="shared" si="319"/>
        <v>0</v>
      </c>
      <c r="BC89" s="600">
        <f t="shared" si="320"/>
        <v>0</v>
      </c>
      <c r="BD89" s="600" t="str">
        <f t="shared" si="321"/>
        <v/>
      </c>
      <c r="BE89" s="600" t="str">
        <f t="shared" si="322"/>
        <v/>
      </c>
      <c r="BF89" s="600" t="str">
        <f t="shared" si="323"/>
        <v/>
      </c>
      <c r="BG89" s="599" t="str">
        <f t="shared" si="324"/>
        <v/>
      </c>
      <c r="BH89" s="600" t="str">
        <f t="shared" si="325"/>
        <v/>
      </c>
      <c r="BI89" s="599" t="str">
        <f t="shared" si="326"/>
        <v/>
      </c>
      <c r="BJ89" s="596" t="str">
        <f>IF(details!AB89="","",details!AB89)</f>
        <v/>
      </c>
      <c r="BK89" s="596" t="str">
        <f>IF(details!AC89="","",details!AC89)</f>
        <v/>
      </c>
      <c r="BL89" s="596" t="str">
        <f>IF(details!AD89="","",details!AD89)</f>
        <v/>
      </c>
      <c r="BM89" s="596" t="str">
        <f>IF(details!AE89="","",details!AE89)</f>
        <v/>
      </c>
      <c r="BN89" s="601" t="str">
        <f t="shared" si="327"/>
        <v/>
      </c>
      <c r="BO89" s="596" t="str">
        <f>IF(details!AF89="","",details!AF89)</f>
        <v/>
      </c>
      <c r="BP89" s="596" t="str">
        <f>IF(details!AG89="","",details!AG89)</f>
        <v/>
      </c>
      <c r="BQ89" s="601" t="str">
        <f t="shared" si="328"/>
        <v/>
      </c>
      <c r="BR89" s="601" t="str">
        <f t="shared" si="329"/>
        <v/>
      </c>
      <c r="BS89" s="601" t="str">
        <f t="shared" si="330"/>
        <v/>
      </c>
      <c r="BT89" s="596" t="str">
        <f>IF(details!AH89="","",details!AH89)</f>
        <v/>
      </c>
      <c r="BU89" s="596" t="str">
        <f>IF(details!AI89="","",details!AI89)</f>
        <v/>
      </c>
      <c r="BV89" s="601" t="str">
        <f t="shared" si="331"/>
        <v/>
      </c>
      <c r="BW89" s="601" t="str">
        <f t="shared" si="332"/>
        <v/>
      </c>
      <c r="BX89" s="601" t="str">
        <f t="shared" si="333"/>
        <v/>
      </c>
      <c r="BY89" s="597" t="str">
        <f t="shared" si="334"/>
        <v/>
      </c>
      <c r="BZ89" s="599">
        <f t="shared" si="335"/>
        <v>0</v>
      </c>
      <c r="CA89" s="600">
        <f t="shared" si="336"/>
        <v>0</v>
      </c>
      <c r="CB89" s="600" t="str">
        <f t="shared" si="337"/>
        <v/>
      </c>
      <c r="CC89" s="600" t="str">
        <f t="shared" si="338"/>
        <v/>
      </c>
      <c r="CD89" s="600" t="str">
        <f t="shared" si="339"/>
        <v/>
      </c>
      <c r="CE89" s="599" t="str">
        <f t="shared" si="340"/>
        <v/>
      </c>
      <c r="CF89" s="600" t="str">
        <f t="shared" si="341"/>
        <v/>
      </c>
      <c r="CG89" s="599" t="str">
        <f t="shared" si="342"/>
        <v/>
      </c>
      <c r="CH89" s="596" t="str">
        <f>IF(details!AJ89="","",details!AJ89)</f>
        <v/>
      </c>
      <c r="CI89" s="596" t="str">
        <f>IF(details!AK89="","",details!AK89)</f>
        <v/>
      </c>
      <c r="CJ89" s="596" t="str">
        <f>IF(details!AL89="","",details!AL89)</f>
        <v/>
      </c>
      <c r="CK89" s="596" t="str">
        <f>IF(details!AM89="","",details!AM89)</f>
        <v/>
      </c>
      <c r="CL89" s="601" t="str">
        <f t="shared" si="343"/>
        <v/>
      </c>
      <c r="CM89" s="596" t="str">
        <f>IF(details!AN89="","",details!AN89)</f>
        <v/>
      </c>
      <c r="CN89" s="596" t="str">
        <f>IF(details!AO89="","",details!AO89)</f>
        <v/>
      </c>
      <c r="CO89" s="601" t="str">
        <f t="shared" si="344"/>
        <v/>
      </c>
      <c r="CP89" s="601" t="str">
        <f t="shared" si="345"/>
        <v/>
      </c>
      <c r="CQ89" s="601" t="str">
        <f t="shared" si="346"/>
        <v/>
      </c>
      <c r="CR89" s="596" t="str">
        <f>IF(details!AP89="","",details!AP89)</f>
        <v/>
      </c>
      <c r="CS89" s="596" t="str">
        <f>IF(details!AQ89="","",details!AQ89)</f>
        <v/>
      </c>
      <c r="CT89" s="601" t="str">
        <f t="shared" si="347"/>
        <v/>
      </c>
      <c r="CU89" s="601" t="str">
        <f t="shared" si="348"/>
        <v/>
      </c>
      <c r="CV89" s="601" t="str">
        <f t="shared" si="349"/>
        <v/>
      </c>
      <c r="CW89" s="597" t="str">
        <f t="shared" si="350"/>
        <v/>
      </c>
      <c r="CX89" s="599">
        <f t="shared" si="351"/>
        <v>0</v>
      </c>
      <c r="CY89" s="600">
        <f t="shared" si="352"/>
        <v>0</v>
      </c>
      <c r="CZ89" s="600" t="str">
        <f t="shared" si="353"/>
        <v/>
      </c>
      <c r="DA89" s="600" t="str">
        <f t="shared" si="354"/>
        <v/>
      </c>
      <c r="DB89" s="600" t="str">
        <f t="shared" si="355"/>
        <v/>
      </c>
      <c r="DC89" s="599" t="str">
        <f t="shared" si="356"/>
        <v/>
      </c>
      <c r="DD89" s="600" t="str">
        <f t="shared" si="357"/>
        <v/>
      </c>
      <c r="DE89" s="599" t="str">
        <f t="shared" si="358"/>
        <v/>
      </c>
      <c r="DF89" s="600">
        <f t="shared" si="359"/>
        <v>0</v>
      </c>
      <c r="DG89" s="596" t="str">
        <f>IF(details!AR89="","",details!AR89)</f>
        <v/>
      </c>
      <c r="DH89" s="596" t="str">
        <f>IF(details!AS89="","",details!AS89)</f>
        <v/>
      </c>
      <c r="DI89" s="596" t="str">
        <f>IF(details!AT89="","",details!AT89)</f>
        <v/>
      </c>
      <c r="DJ89" s="601" t="str">
        <f t="shared" si="360"/>
        <v/>
      </c>
      <c r="DK89" s="596" t="str">
        <f>IF(details!AU89="","",details!AU89)</f>
        <v/>
      </c>
      <c r="DL89" s="601" t="str">
        <f t="shared" si="361"/>
        <v/>
      </c>
      <c r="DM89" s="596" t="str">
        <f>IF(details!AV89="","",details!AV89)</f>
        <v/>
      </c>
      <c r="DN89" s="603" t="str">
        <f t="shared" si="362"/>
        <v/>
      </c>
      <c r="DO89" s="599">
        <f t="shared" si="363"/>
        <v>0</v>
      </c>
      <c r="DP89" s="599">
        <f t="shared" si="364"/>
        <v>0</v>
      </c>
      <c r="DQ89" s="600" t="str">
        <f t="shared" si="365"/>
        <v/>
      </c>
      <c r="DR89" s="599" t="str">
        <f t="shared" si="366"/>
        <v/>
      </c>
      <c r="DS89" s="599" t="str">
        <f t="shared" si="266"/>
        <v/>
      </c>
      <c r="DT89" s="596" t="str">
        <f>IF(details!AW89="","",details!AW89)</f>
        <v/>
      </c>
      <c r="DU89" s="596" t="str">
        <f>IF(details!AX89="","",details!AX89)</f>
        <v/>
      </c>
      <c r="DV89" s="596" t="str">
        <f>IF(details!AY89="","",details!AY89)</f>
        <v/>
      </c>
      <c r="DW89" s="603" t="str">
        <f t="shared" si="367"/>
        <v/>
      </c>
      <c r="DX89" s="599">
        <f t="shared" si="368"/>
        <v>0</v>
      </c>
      <c r="DY89" s="599">
        <f t="shared" si="369"/>
        <v>0</v>
      </c>
      <c r="DZ89" s="600" t="str">
        <f t="shared" si="370"/>
        <v/>
      </c>
      <c r="EA89" s="599" t="str">
        <f t="shared" si="371"/>
        <v/>
      </c>
      <c r="EB89" s="599" t="str">
        <f t="shared" si="267"/>
        <v/>
      </c>
      <c r="EC89" s="599" t="str">
        <f t="shared" si="372"/>
        <v/>
      </c>
      <c r="ED89" s="599" t="str">
        <f t="shared" si="373"/>
        <v/>
      </c>
      <c r="EE89" s="599" t="str">
        <f t="shared" si="374"/>
        <v/>
      </c>
      <c r="EF89" s="599" t="str">
        <f t="shared" si="375"/>
        <v/>
      </c>
      <c r="EG89" s="599" t="str">
        <f t="shared" si="376"/>
        <v/>
      </c>
      <c r="EH89" s="599">
        <f t="shared" si="377"/>
        <v>0</v>
      </c>
      <c r="EI89" s="599">
        <f t="shared" si="378"/>
        <v>0</v>
      </c>
      <c r="EJ89" s="599">
        <f t="shared" si="379"/>
        <v>0</v>
      </c>
      <c r="EK89" s="599">
        <f t="shared" si="380"/>
        <v>0</v>
      </c>
      <c r="EL89" s="599">
        <f t="shared" si="381"/>
        <v>0</v>
      </c>
      <c r="EM89" s="599" t="str">
        <f t="shared" si="382"/>
        <v/>
      </c>
      <c r="EN89" s="599" t="str">
        <f t="shared" si="268"/>
        <v/>
      </c>
      <c r="EO89" s="606" t="str">
        <f>IF(details!BO89="","",details!BO89)</f>
        <v/>
      </c>
      <c r="EP89" s="607" t="str">
        <f>IF(details!BP89="","",details!BP89)</f>
        <v/>
      </c>
      <c r="EQ89" s="606" t="str">
        <f>IF(details!BW89="","",details!BW89)</f>
        <v/>
      </c>
      <c r="ER89" s="607" t="str">
        <f>IF(details!BX89="","",details!BX89)</f>
        <v/>
      </c>
      <c r="ES89" s="606" t="str">
        <f>IF(details!CE89="","",details!CE89)</f>
        <v/>
      </c>
      <c r="ET89" s="607" t="str">
        <f>IF(details!CF89="","",details!CF89)</f>
        <v/>
      </c>
      <c r="EU89" s="606" t="str">
        <f>IF(details!CM89="","",details!CM89)</f>
        <v/>
      </c>
      <c r="EV89" s="607" t="str">
        <f>IF(details!CN89="","",details!CN89)</f>
        <v/>
      </c>
      <c r="EW89" s="606" t="str">
        <f>IF(details!CV89="","",details!CV89)</f>
        <v/>
      </c>
      <c r="EX89" s="607" t="str">
        <f>IF(details!CW89="","",details!CW89)</f>
        <v/>
      </c>
      <c r="EY89" s="611" t="str">
        <f t="shared" si="383"/>
        <v/>
      </c>
      <c r="EZ89" s="596" t="str">
        <f t="shared" si="384"/>
        <v/>
      </c>
      <c r="FA89" s="596" t="str">
        <f t="shared" si="385"/>
        <v/>
      </c>
      <c r="FB89" s="612" t="str">
        <f t="shared" si="269"/>
        <v/>
      </c>
      <c r="FC89" s="596" t="str">
        <f t="shared" si="386"/>
        <v/>
      </c>
      <c r="FD89" s="613" t="str">
        <f t="shared" si="387"/>
        <v/>
      </c>
      <c r="FE89" s="612" t="str">
        <f t="shared" si="270"/>
        <v/>
      </c>
      <c r="FF89" s="614" t="str">
        <f t="shared" si="388"/>
        <v/>
      </c>
      <c r="FG89" s="596" t="str">
        <f t="shared" si="271"/>
        <v/>
      </c>
      <c r="FH89" s="596" t="str">
        <f t="shared" si="272"/>
        <v/>
      </c>
      <c r="FI89" s="596" t="str">
        <f t="shared" si="273"/>
        <v/>
      </c>
      <c r="FJ89" s="596" t="str">
        <f t="shared" si="274"/>
        <v/>
      </c>
      <c r="FK89" s="596" t="str">
        <f t="shared" si="389"/>
        <v/>
      </c>
      <c r="FL89" s="615" t="str">
        <f t="shared" si="275"/>
        <v/>
      </c>
      <c r="FM89" s="614" t="str">
        <f t="shared" si="390"/>
        <v/>
      </c>
      <c r="FN89" s="596" t="str">
        <f t="shared" si="276"/>
        <v/>
      </c>
      <c r="FO89" s="596" t="str">
        <f t="shared" si="277"/>
        <v/>
      </c>
      <c r="FP89" s="596" t="str">
        <f t="shared" si="278"/>
        <v/>
      </c>
      <c r="FQ89" s="596" t="str">
        <f t="shared" si="279"/>
        <v/>
      </c>
      <c r="FR89" s="596" t="str">
        <f t="shared" si="391"/>
        <v/>
      </c>
      <c r="FS89" s="615" t="str">
        <f t="shared" si="280"/>
        <v/>
      </c>
      <c r="FT89" s="614" t="str">
        <f t="shared" si="392"/>
        <v/>
      </c>
      <c r="FU89" s="596" t="str">
        <f t="shared" si="281"/>
        <v/>
      </c>
      <c r="FV89" s="596" t="str">
        <f t="shared" si="282"/>
        <v/>
      </c>
      <c r="FW89" s="596" t="str">
        <f t="shared" si="283"/>
        <v/>
      </c>
      <c r="FX89" s="596" t="str">
        <f t="shared" si="284"/>
        <v/>
      </c>
      <c r="FY89" s="596" t="str">
        <f t="shared" si="393"/>
        <v/>
      </c>
      <c r="FZ89" s="615" t="str">
        <f t="shared" si="285"/>
        <v/>
      </c>
      <c r="GA89" s="596" t="str">
        <f t="shared" si="394"/>
        <v/>
      </c>
      <c r="GB89" s="596" t="str">
        <f t="shared" si="395"/>
        <v/>
      </c>
      <c r="GC89" s="177" t="str">
        <f t="shared" si="396"/>
        <v xml:space="preserve">    </v>
      </c>
      <c r="GD89" s="177" t="str">
        <f t="shared" si="397"/>
        <v xml:space="preserve">    </v>
      </c>
      <c r="GE89" s="177" t="str">
        <f t="shared" si="398"/>
        <v xml:space="preserve">    </v>
      </c>
      <c r="GF89" s="177" t="str">
        <f t="shared" si="399"/>
        <v xml:space="preserve">        </v>
      </c>
      <c r="GG89" s="177" t="str">
        <f t="shared" si="286"/>
        <v xml:space="preserve">    </v>
      </c>
      <c r="GH89" s="177" t="str">
        <f t="shared" si="287"/>
        <v/>
      </c>
      <c r="GI89" s="39" t="str">
        <f t="shared" si="288"/>
        <v/>
      </c>
      <c r="GJ89" s="41" t="str">
        <f t="shared" si="289"/>
        <v/>
      </c>
      <c r="GK89" s="188" t="str">
        <f t="shared" si="290"/>
        <v/>
      </c>
      <c r="GL89" s="165" t="str">
        <f t="shared" si="291"/>
        <v/>
      </c>
      <c r="GM89" s="434" t="str">
        <f t="shared" si="400"/>
        <v/>
      </c>
      <c r="GN89" s="177" t="str">
        <f>IF(OR(GH89="iwjd",GH89="iqu% ijh{kk"),'result subject-wise'!AR89,GH89)</f>
        <v/>
      </c>
      <c r="GO89" s="346" t="str">
        <f t="shared" si="292"/>
        <v/>
      </c>
      <c r="GP89" s="172" t="str">
        <f t="shared" si="293"/>
        <v/>
      </c>
      <c r="GQ89" s="620" t="str">
        <f t="shared" si="401"/>
        <v/>
      </c>
      <c r="GR89" s="189"/>
      <c r="GS89" s="344"/>
      <c r="GT89" s="351" t="str">
        <f>'full report'!V2204</f>
        <v/>
      </c>
      <c r="GU89" s="164"/>
    </row>
    <row r="90" spans="1:205" s="5" customFormat="1" ht="13" customHeight="1">
      <c r="A90" s="595">
        <f>IF(details!A90="","",details!A90)</f>
        <v>83</v>
      </c>
      <c r="B90" s="596" t="str">
        <f>IF(details!B90="","",details!B90)</f>
        <v/>
      </c>
      <c r="C90" s="596" t="str">
        <f>IF(details!C90="","",details!C90)</f>
        <v/>
      </c>
      <c r="D90" s="597" t="str">
        <f>IF(details!D90="","",details!D90)</f>
        <v/>
      </c>
      <c r="E90" s="596" t="str">
        <f>IF(details!E90="","",details!E90)</f>
        <v/>
      </c>
      <c r="F90" s="598" t="str">
        <f>IF(details!F90="","",details!F90)</f>
        <v/>
      </c>
      <c r="G90" s="302" t="str">
        <f>IF(details!G90="","",details!G90)</f>
        <v/>
      </c>
      <c r="H90" s="302" t="str">
        <f>IF(details!H90="","",details!H90)</f>
        <v/>
      </c>
      <c r="I90" s="302" t="str">
        <f>IF(details!I90="","",details!I90)</f>
        <v/>
      </c>
      <c r="J90" s="596" t="str">
        <f>IF(details!J90="","",details!J90)</f>
        <v/>
      </c>
      <c r="K90" s="596" t="str">
        <f>IF(details!K90="","",details!K90)</f>
        <v/>
      </c>
      <c r="L90" s="596" t="str">
        <f>IF(details!L90="","",details!L90)</f>
        <v/>
      </c>
      <c r="M90" s="601" t="str">
        <f t="shared" si="294"/>
        <v/>
      </c>
      <c r="N90" s="596" t="str">
        <f>IF(details!M90="","",details!M90)</f>
        <v/>
      </c>
      <c r="O90" s="601" t="str">
        <f t="shared" si="295"/>
        <v/>
      </c>
      <c r="P90" s="596" t="str">
        <f>IF(details!N90="","",details!N90)</f>
        <v/>
      </c>
      <c r="Q90" s="603" t="str">
        <f t="shared" si="296"/>
        <v/>
      </c>
      <c r="R90" s="599">
        <f t="shared" si="297"/>
        <v>0</v>
      </c>
      <c r="S90" s="599">
        <f t="shared" si="298"/>
        <v>0</v>
      </c>
      <c r="T90" s="600" t="str">
        <f t="shared" si="299"/>
        <v/>
      </c>
      <c r="U90" s="599" t="str">
        <f t="shared" si="300"/>
        <v/>
      </c>
      <c r="V90" s="599" t="str">
        <f t="shared" si="301"/>
        <v/>
      </c>
      <c r="W90" s="599" t="str">
        <f t="shared" si="302"/>
        <v/>
      </c>
      <c r="X90" s="596" t="str">
        <f>IF(details!O90="","",details!O90)</f>
        <v/>
      </c>
      <c r="Y90" s="596" t="str">
        <f>IF(details!P90="","",details!P90)</f>
        <v/>
      </c>
      <c r="Z90" s="596" t="str">
        <f>IF(details!Q90="","",details!Q90)</f>
        <v/>
      </c>
      <c r="AA90" s="601" t="str">
        <f t="shared" si="303"/>
        <v/>
      </c>
      <c r="AB90" s="596" t="str">
        <f>IF(details!R90="","",details!R90)</f>
        <v/>
      </c>
      <c r="AC90" s="601" t="str">
        <f t="shared" si="304"/>
        <v/>
      </c>
      <c r="AD90" s="596" t="str">
        <f>IF(details!S90="","",details!S90)</f>
        <v/>
      </c>
      <c r="AE90" s="603" t="str">
        <f t="shared" si="305"/>
        <v/>
      </c>
      <c r="AF90" s="599">
        <f t="shared" si="306"/>
        <v>0</v>
      </c>
      <c r="AG90" s="599">
        <f t="shared" si="307"/>
        <v>0</v>
      </c>
      <c r="AH90" s="600" t="str">
        <f t="shared" si="308"/>
        <v/>
      </c>
      <c r="AI90" s="599" t="str">
        <f t="shared" si="309"/>
        <v/>
      </c>
      <c r="AJ90" s="599" t="str">
        <f t="shared" si="310"/>
        <v/>
      </c>
      <c r="AK90" s="599" t="str">
        <f t="shared" si="265"/>
        <v/>
      </c>
      <c r="AL90" s="596" t="str">
        <f>IF(details!T90="","",details!T90)</f>
        <v/>
      </c>
      <c r="AM90" s="596" t="str">
        <f>IF(details!U90="","",details!U90)</f>
        <v/>
      </c>
      <c r="AN90" s="596" t="str">
        <f>IF(details!V90="","",details!V90)</f>
        <v/>
      </c>
      <c r="AO90" s="596" t="str">
        <f>IF(details!W90="","",details!W90)</f>
        <v/>
      </c>
      <c r="AP90" s="601" t="str">
        <f t="shared" si="311"/>
        <v/>
      </c>
      <c r="AQ90" s="596" t="str">
        <f>IF(details!X90="","",details!X90)</f>
        <v/>
      </c>
      <c r="AR90" s="596" t="str">
        <f>IF(details!Y90="","",details!Y90)</f>
        <v/>
      </c>
      <c r="AS90" s="601" t="str">
        <f t="shared" si="312"/>
        <v/>
      </c>
      <c r="AT90" s="601" t="str">
        <f t="shared" si="313"/>
        <v/>
      </c>
      <c r="AU90" s="601" t="str">
        <f t="shared" si="314"/>
        <v/>
      </c>
      <c r="AV90" s="596" t="str">
        <f>IF(details!Z90="","",details!Z90)</f>
        <v/>
      </c>
      <c r="AW90" s="596" t="str">
        <f>IF(details!AA90="","",details!AA90)</f>
        <v/>
      </c>
      <c r="AX90" s="601" t="str">
        <f t="shared" si="315"/>
        <v/>
      </c>
      <c r="AY90" s="601" t="str">
        <f t="shared" si="316"/>
        <v/>
      </c>
      <c r="AZ90" s="601" t="str">
        <f t="shared" si="317"/>
        <v/>
      </c>
      <c r="BA90" s="597" t="str">
        <f t="shared" si="318"/>
        <v/>
      </c>
      <c r="BB90" s="599">
        <f t="shared" si="319"/>
        <v>0</v>
      </c>
      <c r="BC90" s="600">
        <f t="shared" si="320"/>
        <v>0</v>
      </c>
      <c r="BD90" s="600" t="str">
        <f t="shared" si="321"/>
        <v/>
      </c>
      <c r="BE90" s="600" t="str">
        <f t="shared" si="322"/>
        <v/>
      </c>
      <c r="BF90" s="600" t="str">
        <f t="shared" si="323"/>
        <v/>
      </c>
      <c r="BG90" s="599" t="str">
        <f t="shared" si="324"/>
        <v/>
      </c>
      <c r="BH90" s="600" t="str">
        <f t="shared" si="325"/>
        <v/>
      </c>
      <c r="BI90" s="599" t="str">
        <f t="shared" si="326"/>
        <v/>
      </c>
      <c r="BJ90" s="596" t="str">
        <f>IF(details!AB90="","",details!AB90)</f>
        <v/>
      </c>
      <c r="BK90" s="596" t="str">
        <f>IF(details!AC90="","",details!AC90)</f>
        <v/>
      </c>
      <c r="BL90" s="596" t="str">
        <f>IF(details!AD90="","",details!AD90)</f>
        <v/>
      </c>
      <c r="BM90" s="596" t="str">
        <f>IF(details!AE90="","",details!AE90)</f>
        <v/>
      </c>
      <c r="BN90" s="601" t="str">
        <f t="shared" si="327"/>
        <v/>
      </c>
      <c r="BO90" s="596" t="str">
        <f>IF(details!AF90="","",details!AF90)</f>
        <v/>
      </c>
      <c r="BP90" s="596" t="str">
        <f>IF(details!AG90="","",details!AG90)</f>
        <v/>
      </c>
      <c r="BQ90" s="601" t="str">
        <f t="shared" si="328"/>
        <v/>
      </c>
      <c r="BR90" s="601" t="str">
        <f t="shared" si="329"/>
        <v/>
      </c>
      <c r="BS90" s="601" t="str">
        <f t="shared" si="330"/>
        <v/>
      </c>
      <c r="BT90" s="596" t="str">
        <f>IF(details!AH90="","",details!AH90)</f>
        <v/>
      </c>
      <c r="BU90" s="596" t="str">
        <f>IF(details!AI90="","",details!AI90)</f>
        <v/>
      </c>
      <c r="BV90" s="601" t="str">
        <f t="shared" si="331"/>
        <v/>
      </c>
      <c r="BW90" s="601" t="str">
        <f t="shared" si="332"/>
        <v/>
      </c>
      <c r="BX90" s="601" t="str">
        <f t="shared" si="333"/>
        <v/>
      </c>
      <c r="BY90" s="597" t="str">
        <f t="shared" si="334"/>
        <v/>
      </c>
      <c r="BZ90" s="599">
        <f t="shared" si="335"/>
        <v>0</v>
      </c>
      <c r="CA90" s="600">
        <f t="shared" si="336"/>
        <v>0</v>
      </c>
      <c r="CB90" s="600" t="str">
        <f t="shared" si="337"/>
        <v/>
      </c>
      <c r="CC90" s="600" t="str">
        <f t="shared" si="338"/>
        <v/>
      </c>
      <c r="CD90" s="600" t="str">
        <f t="shared" si="339"/>
        <v/>
      </c>
      <c r="CE90" s="599" t="str">
        <f t="shared" si="340"/>
        <v/>
      </c>
      <c r="CF90" s="600" t="str">
        <f t="shared" si="341"/>
        <v/>
      </c>
      <c r="CG90" s="599" t="str">
        <f t="shared" si="342"/>
        <v/>
      </c>
      <c r="CH90" s="596" t="str">
        <f>IF(details!AJ90="","",details!AJ90)</f>
        <v/>
      </c>
      <c r="CI90" s="596" t="str">
        <f>IF(details!AK90="","",details!AK90)</f>
        <v/>
      </c>
      <c r="CJ90" s="596" t="str">
        <f>IF(details!AL90="","",details!AL90)</f>
        <v/>
      </c>
      <c r="CK90" s="596" t="str">
        <f>IF(details!AM90="","",details!AM90)</f>
        <v/>
      </c>
      <c r="CL90" s="601" t="str">
        <f t="shared" si="343"/>
        <v/>
      </c>
      <c r="CM90" s="596" t="str">
        <f>IF(details!AN90="","",details!AN90)</f>
        <v/>
      </c>
      <c r="CN90" s="596" t="str">
        <f>IF(details!AO90="","",details!AO90)</f>
        <v/>
      </c>
      <c r="CO90" s="601" t="str">
        <f t="shared" si="344"/>
        <v/>
      </c>
      <c r="CP90" s="601" t="str">
        <f t="shared" si="345"/>
        <v/>
      </c>
      <c r="CQ90" s="601" t="str">
        <f t="shared" si="346"/>
        <v/>
      </c>
      <c r="CR90" s="596" t="str">
        <f>IF(details!AP90="","",details!AP90)</f>
        <v/>
      </c>
      <c r="CS90" s="596" t="str">
        <f>IF(details!AQ90="","",details!AQ90)</f>
        <v/>
      </c>
      <c r="CT90" s="601" t="str">
        <f t="shared" si="347"/>
        <v/>
      </c>
      <c r="CU90" s="601" t="str">
        <f t="shared" si="348"/>
        <v/>
      </c>
      <c r="CV90" s="601" t="str">
        <f t="shared" si="349"/>
        <v/>
      </c>
      <c r="CW90" s="597" t="str">
        <f t="shared" si="350"/>
        <v/>
      </c>
      <c r="CX90" s="599">
        <f t="shared" si="351"/>
        <v>0</v>
      </c>
      <c r="CY90" s="600">
        <f t="shared" si="352"/>
        <v>0</v>
      </c>
      <c r="CZ90" s="600" t="str">
        <f t="shared" si="353"/>
        <v/>
      </c>
      <c r="DA90" s="600" t="str">
        <f t="shared" si="354"/>
        <v/>
      </c>
      <c r="DB90" s="600" t="str">
        <f t="shared" si="355"/>
        <v/>
      </c>
      <c r="DC90" s="599" t="str">
        <f t="shared" si="356"/>
        <v/>
      </c>
      <c r="DD90" s="600" t="str">
        <f t="shared" si="357"/>
        <v/>
      </c>
      <c r="DE90" s="599" t="str">
        <f t="shared" si="358"/>
        <v/>
      </c>
      <c r="DF90" s="600">
        <f t="shared" si="359"/>
        <v>0</v>
      </c>
      <c r="DG90" s="596" t="str">
        <f>IF(details!AR90="","",details!AR90)</f>
        <v/>
      </c>
      <c r="DH90" s="596" t="str">
        <f>IF(details!AS90="","",details!AS90)</f>
        <v/>
      </c>
      <c r="DI90" s="596" t="str">
        <f>IF(details!AT90="","",details!AT90)</f>
        <v/>
      </c>
      <c r="DJ90" s="601" t="str">
        <f t="shared" si="360"/>
        <v/>
      </c>
      <c r="DK90" s="596" t="str">
        <f>IF(details!AU90="","",details!AU90)</f>
        <v/>
      </c>
      <c r="DL90" s="601" t="str">
        <f t="shared" si="361"/>
        <v/>
      </c>
      <c r="DM90" s="596" t="str">
        <f>IF(details!AV90="","",details!AV90)</f>
        <v/>
      </c>
      <c r="DN90" s="603" t="str">
        <f t="shared" si="362"/>
        <v/>
      </c>
      <c r="DO90" s="599">
        <f t="shared" si="363"/>
        <v>0</v>
      </c>
      <c r="DP90" s="599">
        <f t="shared" si="364"/>
        <v>0</v>
      </c>
      <c r="DQ90" s="600" t="str">
        <f t="shared" si="365"/>
        <v/>
      </c>
      <c r="DR90" s="599" t="str">
        <f t="shared" si="366"/>
        <v/>
      </c>
      <c r="DS90" s="599" t="str">
        <f t="shared" si="266"/>
        <v/>
      </c>
      <c r="DT90" s="596" t="str">
        <f>IF(details!AW90="","",details!AW90)</f>
        <v/>
      </c>
      <c r="DU90" s="596" t="str">
        <f>IF(details!AX90="","",details!AX90)</f>
        <v/>
      </c>
      <c r="DV90" s="596" t="str">
        <f>IF(details!AY90="","",details!AY90)</f>
        <v/>
      </c>
      <c r="DW90" s="603" t="str">
        <f t="shared" si="367"/>
        <v/>
      </c>
      <c r="DX90" s="599">
        <f t="shared" si="368"/>
        <v>0</v>
      </c>
      <c r="DY90" s="599">
        <f t="shared" si="369"/>
        <v>0</v>
      </c>
      <c r="DZ90" s="600" t="str">
        <f t="shared" si="370"/>
        <v/>
      </c>
      <c r="EA90" s="599" t="str">
        <f t="shared" si="371"/>
        <v/>
      </c>
      <c r="EB90" s="599" t="str">
        <f t="shared" si="267"/>
        <v/>
      </c>
      <c r="EC90" s="599" t="str">
        <f t="shared" si="372"/>
        <v/>
      </c>
      <c r="ED90" s="599" t="str">
        <f t="shared" si="373"/>
        <v/>
      </c>
      <c r="EE90" s="599" t="str">
        <f t="shared" si="374"/>
        <v/>
      </c>
      <c r="EF90" s="599" t="str">
        <f t="shared" si="375"/>
        <v/>
      </c>
      <c r="EG90" s="599" t="str">
        <f t="shared" si="376"/>
        <v/>
      </c>
      <c r="EH90" s="599">
        <f t="shared" si="377"/>
        <v>0</v>
      </c>
      <c r="EI90" s="599">
        <f t="shared" si="378"/>
        <v>0</v>
      </c>
      <c r="EJ90" s="599">
        <f t="shared" si="379"/>
        <v>0</v>
      </c>
      <c r="EK90" s="599">
        <f t="shared" si="380"/>
        <v>0</v>
      </c>
      <c r="EL90" s="599">
        <f t="shared" si="381"/>
        <v>0</v>
      </c>
      <c r="EM90" s="599" t="str">
        <f t="shared" si="382"/>
        <v/>
      </c>
      <c r="EN90" s="599" t="str">
        <f t="shared" si="268"/>
        <v/>
      </c>
      <c r="EO90" s="606" t="str">
        <f>IF(details!BO90="","",details!BO90)</f>
        <v/>
      </c>
      <c r="EP90" s="607" t="str">
        <f>IF(details!BP90="","",details!BP90)</f>
        <v/>
      </c>
      <c r="EQ90" s="606" t="str">
        <f>IF(details!BW90="","",details!BW90)</f>
        <v/>
      </c>
      <c r="ER90" s="607" t="str">
        <f>IF(details!BX90="","",details!BX90)</f>
        <v/>
      </c>
      <c r="ES90" s="606" t="str">
        <f>IF(details!CE90="","",details!CE90)</f>
        <v/>
      </c>
      <c r="ET90" s="607" t="str">
        <f>IF(details!CF90="","",details!CF90)</f>
        <v/>
      </c>
      <c r="EU90" s="606" t="str">
        <f>IF(details!CM90="","",details!CM90)</f>
        <v/>
      </c>
      <c r="EV90" s="607" t="str">
        <f>IF(details!CN90="","",details!CN90)</f>
        <v/>
      </c>
      <c r="EW90" s="606" t="str">
        <f>IF(details!CV90="","",details!CV90)</f>
        <v/>
      </c>
      <c r="EX90" s="607" t="str">
        <f>IF(details!CW90="","",details!CW90)</f>
        <v/>
      </c>
      <c r="EY90" s="611" t="str">
        <f t="shared" si="383"/>
        <v/>
      </c>
      <c r="EZ90" s="596" t="str">
        <f t="shared" si="384"/>
        <v/>
      </c>
      <c r="FA90" s="596" t="str">
        <f t="shared" si="385"/>
        <v/>
      </c>
      <c r="FB90" s="612" t="str">
        <f t="shared" si="269"/>
        <v/>
      </c>
      <c r="FC90" s="596" t="str">
        <f t="shared" si="386"/>
        <v/>
      </c>
      <c r="FD90" s="613" t="str">
        <f t="shared" si="387"/>
        <v/>
      </c>
      <c r="FE90" s="612" t="str">
        <f t="shared" si="270"/>
        <v/>
      </c>
      <c r="FF90" s="614" t="str">
        <f t="shared" si="388"/>
        <v/>
      </c>
      <c r="FG90" s="596" t="str">
        <f t="shared" si="271"/>
        <v/>
      </c>
      <c r="FH90" s="596" t="str">
        <f t="shared" si="272"/>
        <v/>
      </c>
      <c r="FI90" s="596" t="str">
        <f t="shared" si="273"/>
        <v/>
      </c>
      <c r="FJ90" s="596" t="str">
        <f t="shared" si="274"/>
        <v/>
      </c>
      <c r="FK90" s="596" t="str">
        <f t="shared" si="389"/>
        <v/>
      </c>
      <c r="FL90" s="615" t="str">
        <f t="shared" si="275"/>
        <v/>
      </c>
      <c r="FM90" s="614" t="str">
        <f t="shared" si="390"/>
        <v/>
      </c>
      <c r="FN90" s="596" t="str">
        <f t="shared" si="276"/>
        <v/>
      </c>
      <c r="FO90" s="596" t="str">
        <f t="shared" si="277"/>
        <v/>
      </c>
      <c r="FP90" s="596" t="str">
        <f t="shared" si="278"/>
        <v/>
      </c>
      <c r="FQ90" s="596" t="str">
        <f t="shared" si="279"/>
        <v/>
      </c>
      <c r="FR90" s="596" t="str">
        <f t="shared" si="391"/>
        <v/>
      </c>
      <c r="FS90" s="615" t="str">
        <f t="shared" si="280"/>
        <v/>
      </c>
      <c r="FT90" s="614" t="str">
        <f t="shared" si="392"/>
        <v/>
      </c>
      <c r="FU90" s="596" t="str">
        <f t="shared" si="281"/>
        <v/>
      </c>
      <c r="FV90" s="596" t="str">
        <f t="shared" si="282"/>
        <v/>
      </c>
      <c r="FW90" s="596" t="str">
        <f t="shared" si="283"/>
        <v/>
      </c>
      <c r="FX90" s="596" t="str">
        <f t="shared" si="284"/>
        <v/>
      </c>
      <c r="FY90" s="596" t="str">
        <f t="shared" si="393"/>
        <v/>
      </c>
      <c r="FZ90" s="615" t="str">
        <f t="shared" si="285"/>
        <v/>
      </c>
      <c r="GA90" s="596" t="str">
        <f t="shared" si="394"/>
        <v/>
      </c>
      <c r="GB90" s="596" t="str">
        <f t="shared" si="395"/>
        <v/>
      </c>
      <c r="GC90" s="177" t="str">
        <f t="shared" si="396"/>
        <v xml:space="preserve">    </v>
      </c>
      <c r="GD90" s="177" t="str">
        <f t="shared" si="397"/>
        <v xml:space="preserve">    </v>
      </c>
      <c r="GE90" s="177" t="str">
        <f t="shared" si="398"/>
        <v xml:space="preserve">    </v>
      </c>
      <c r="GF90" s="177" t="str">
        <f t="shared" si="399"/>
        <v xml:space="preserve">        </v>
      </c>
      <c r="GG90" s="177" t="str">
        <f t="shared" si="286"/>
        <v xml:space="preserve">    </v>
      </c>
      <c r="GH90" s="177" t="str">
        <f t="shared" si="287"/>
        <v/>
      </c>
      <c r="GI90" s="39" t="str">
        <f t="shared" si="288"/>
        <v/>
      </c>
      <c r="GJ90" s="41" t="str">
        <f t="shared" si="289"/>
        <v/>
      </c>
      <c r="GK90" s="188" t="str">
        <f t="shared" si="290"/>
        <v/>
      </c>
      <c r="GL90" s="165" t="str">
        <f t="shared" si="291"/>
        <v/>
      </c>
      <c r="GM90" s="434" t="str">
        <f t="shared" si="400"/>
        <v/>
      </c>
      <c r="GN90" s="177" t="str">
        <f>IF(OR(GH90="iwjd",GH90="iqu% ijh{kk"),'result subject-wise'!AR90,GH90)</f>
        <v/>
      </c>
      <c r="GO90" s="346" t="str">
        <f t="shared" si="292"/>
        <v/>
      </c>
      <c r="GP90" s="172" t="str">
        <f t="shared" si="293"/>
        <v/>
      </c>
      <c r="GQ90" s="620" t="str">
        <f t="shared" si="401"/>
        <v/>
      </c>
      <c r="GR90" s="189"/>
      <c r="GS90" s="344"/>
      <c r="GT90" s="351" t="str">
        <f>'full report'!V2231</f>
        <v/>
      </c>
      <c r="GU90" s="164"/>
    </row>
    <row r="91" spans="1:205" s="5" customFormat="1" ht="13" customHeight="1">
      <c r="A91" s="595">
        <f>IF(details!A91="","",details!A91)</f>
        <v>84</v>
      </c>
      <c r="B91" s="596" t="str">
        <f>IF(details!B91="","",details!B91)</f>
        <v/>
      </c>
      <c r="C91" s="596" t="str">
        <f>IF(details!C91="","",details!C91)</f>
        <v/>
      </c>
      <c r="D91" s="597" t="str">
        <f>IF(details!D91="","",details!D91)</f>
        <v/>
      </c>
      <c r="E91" s="596" t="str">
        <f>IF(details!E91="","",details!E91)</f>
        <v/>
      </c>
      <c r="F91" s="598" t="str">
        <f>IF(details!F91="","",details!F91)</f>
        <v/>
      </c>
      <c r="G91" s="302" t="str">
        <f>IF(details!G91="","",details!G91)</f>
        <v/>
      </c>
      <c r="H91" s="302" t="str">
        <f>IF(details!H91="","",details!H91)</f>
        <v/>
      </c>
      <c r="I91" s="302" t="str">
        <f>IF(details!I91="","",details!I91)</f>
        <v/>
      </c>
      <c r="J91" s="596" t="str">
        <f>IF(details!J91="","",details!J91)</f>
        <v/>
      </c>
      <c r="K91" s="596" t="str">
        <f>IF(details!K91="","",details!K91)</f>
        <v/>
      </c>
      <c r="L91" s="596" t="str">
        <f>IF(details!L91="","",details!L91)</f>
        <v/>
      </c>
      <c r="M91" s="601" t="str">
        <f t="shared" si="294"/>
        <v/>
      </c>
      <c r="N91" s="596" t="str">
        <f>IF(details!M91="","",details!M91)</f>
        <v/>
      </c>
      <c r="O91" s="601" t="str">
        <f t="shared" si="295"/>
        <v/>
      </c>
      <c r="P91" s="596" t="str">
        <f>IF(details!N91="","",details!N91)</f>
        <v/>
      </c>
      <c r="Q91" s="603" t="str">
        <f t="shared" si="296"/>
        <v/>
      </c>
      <c r="R91" s="599">
        <f t="shared" si="297"/>
        <v>0</v>
      </c>
      <c r="S91" s="599">
        <f t="shared" si="298"/>
        <v>0</v>
      </c>
      <c r="T91" s="600" t="str">
        <f t="shared" si="299"/>
        <v/>
      </c>
      <c r="U91" s="599" t="str">
        <f t="shared" si="300"/>
        <v/>
      </c>
      <c r="V91" s="599" t="str">
        <f t="shared" si="301"/>
        <v/>
      </c>
      <c r="W91" s="599" t="str">
        <f t="shared" si="302"/>
        <v/>
      </c>
      <c r="X91" s="596" t="str">
        <f>IF(details!O91="","",details!O91)</f>
        <v/>
      </c>
      <c r="Y91" s="596" t="str">
        <f>IF(details!P91="","",details!P91)</f>
        <v/>
      </c>
      <c r="Z91" s="596" t="str">
        <f>IF(details!Q91="","",details!Q91)</f>
        <v/>
      </c>
      <c r="AA91" s="601" t="str">
        <f t="shared" si="303"/>
        <v/>
      </c>
      <c r="AB91" s="596" t="str">
        <f>IF(details!R91="","",details!R91)</f>
        <v/>
      </c>
      <c r="AC91" s="601" t="str">
        <f t="shared" si="304"/>
        <v/>
      </c>
      <c r="AD91" s="596" t="str">
        <f>IF(details!S91="","",details!S91)</f>
        <v/>
      </c>
      <c r="AE91" s="603" t="str">
        <f t="shared" si="305"/>
        <v/>
      </c>
      <c r="AF91" s="599">
        <f t="shared" si="306"/>
        <v>0</v>
      </c>
      <c r="AG91" s="599">
        <f t="shared" si="307"/>
        <v>0</v>
      </c>
      <c r="AH91" s="600" t="str">
        <f t="shared" si="308"/>
        <v/>
      </c>
      <c r="AI91" s="599" t="str">
        <f t="shared" si="309"/>
        <v/>
      </c>
      <c r="AJ91" s="599" t="str">
        <f t="shared" si="310"/>
        <v/>
      </c>
      <c r="AK91" s="599" t="str">
        <f t="shared" si="265"/>
        <v/>
      </c>
      <c r="AL91" s="596" t="str">
        <f>IF(details!T91="","",details!T91)</f>
        <v/>
      </c>
      <c r="AM91" s="596" t="str">
        <f>IF(details!U91="","",details!U91)</f>
        <v/>
      </c>
      <c r="AN91" s="596" t="str">
        <f>IF(details!V91="","",details!V91)</f>
        <v/>
      </c>
      <c r="AO91" s="596" t="str">
        <f>IF(details!W91="","",details!W91)</f>
        <v/>
      </c>
      <c r="AP91" s="601" t="str">
        <f t="shared" si="311"/>
        <v/>
      </c>
      <c r="AQ91" s="596" t="str">
        <f>IF(details!X91="","",details!X91)</f>
        <v/>
      </c>
      <c r="AR91" s="596" t="str">
        <f>IF(details!Y91="","",details!Y91)</f>
        <v/>
      </c>
      <c r="AS91" s="601" t="str">
        <f t="shared" si="312"/>
        <v/>
      </c>
      <c r="AT91" s="601" t="str">
        <f t="shared" si="313"/>
        <v/>
      </c>
      <c r="AU91" s="601" t="str">
        <f t="shared" si="314"/>
        <v/>
      </c>
      <c r="AV91" s="596" t="str">
        <f>IF(details!Z91="","",details!Z91)</f>
        <v/>
      </c>
      <c r="AW91" s="596" t="str">
        <f>IF(details!AA91="","",details!AA91)</f>
        <v/>
      </c>
      <c r="AX91" s="601" t="str">
        <f t="shared" si="315"/>
        <v/>
      </c>
      <c r="AY91" s="601" t="str">
        <f t="shared" si="316"/>
        <v/>
      </c>
      <c r="AZ91" s="601" t="str">
        <f t="shared" si="317"/>
        <v/>
      </c>
      <c r="BA91" s="597" t="str">
        <f t="shared" si="318"/>
        <v/>
      </c>
      <c r="BB91" s="599">
        <f t="shared" si="319"/>
        <v>0</v>
      </c>
      <c r="BC91" s="600">
        <f t="shared" si="320"/>
        <v>0</v>
      </c>
      <c r="BD91" s="600" t="str">
        <f t="shared" si="321"/>
        <v/>
      </c>
      <c r="BE91" s="600" t="str">
        <f t="shared" si="322"/>
        <v/>
      </c>
      <c r="BF91" s="600" t="str">
        <f t="shared" si="323"/>
        <v/>
      </c>
      <c r="BG91" s="599" t="str">
        <f t="shared" si="324"/>
        <v/>
      </c>
      <c r="BH91" s="600" t="str">
        <f t="shared" si="325"/>
        <v/>
      </c>
      <c r="BI91" s="599" t="str">
        <f t="shared" si="326"/>
        <v/>
      </c>
      <c r="BJ91" s="596" t="str">
        <f>IF(details!AB91="","",details!AB91)</f>
        <v/>
      </c>
      <c r="BK91" s="596" t="str">
        <f>IF(details!AC91="","",details!AC91)</f>
        <v/>
      </c>
      <c r="BL91" s="596" t="str">
        <f>IF(details!AD91="","",details!AD91)</f>
        <v/>
      </c>
      <c r="BM91" s="596" t="str">
        <f>IF(details!AE91="","",details!AE91)</f>
        <v/>
      </c>
      <c r="BN91" s="601" t="str">
        <f t="shared" si="327"/>
        <v/>
      </c>
      <c r="BO91" s="596" t="str">
        <f>IF(details!AF91="","",details!AF91)</f>
        <v/>
      </c>
      <c r="BP91" s="596" t="str">
        <f>IF(details!AG91="","",details!AG91)</f>
        <v/>
      </c>
      <c r="BQ91" s="601" t="str">
        <f t="shared" si="328"/>
        <v/>
      </c>
      <c r="BR91" s="601" t="str">
        <f t="shared" si="329"/>
        <v/>
      </c>
      <c r="BS91" s="601" t="str">
        <f t="shared" si="330"/>
        <v/>
      </c>
      <c r="BT91" s="596" t="str">
        <f>IF(details!AH91="","",details!AH91)</f>
        <v/>
      </c>
      <c r="BU91" s="596" t="str">
        <f>IF(details!AI91="","",details!AI91)</f>
        <v/>
      </c>
      <c r="BV91" s="601" t="str">
        <f t="shared" si="331"/>
        <v/>
      </c>
      <c r="BW91" s="601" t="str">
        <f t="shared" si="332"/>
        <v/>
      </c>
      <c r="BX91" s="601" t="str">
        <f t="shared" si="333"/>
        <v/>
      </c>
      <c r="BY91" s="597" t="str">
        <f t="shared" si="334"/>
        <v/>
      </c>
      <c r="BZ91" s="599">
        <f t="shared" si="335"/>
        <v>0</v>
      </c>
      <c r="CA91" s="600">
        <f t="shared" si="336"/>
        <v>0</v>
      </c>
      <c r="CB91" s="600" t="str">
        <f t="shared" si="337"/>
        <v/>
      </c>
      <c r="CC91" s="600" t="str">
        <f t="shared" si="338"/>
        <v/>
      </c>
      <c r="CD91" s="600" t="str">
        <f t="shared" si="339"/>
        <v/>
      </c>
      <c r="CE91" s="599" t="str">
        <f t="shared" si="340"/>
        <v/>
      </c>
      <c r="CF91" s="600" t="str">
        <f t="shared" si="341"/>
        <v/>
      </c>
      <c r="CG91" s="599" t="str">
        <f t="shared" si="342"/>
        <v/>
      </c>
      <c r="CH91" s="596" t="str">
        <f>IF(details!AJ91="","",details!AJ91)</f>
        <v/>
      </c>
      <c r="CI91" s="596" t="str">
        <f>IF(details!AK91="","",details!AK91)</f>
        <v/>
      </c>
      <c r="CJ91" s="596" t="str">
        <f>IF(details!AL91="","",details!AL91)</f>
        <v/>
      </c>
      <c r="CK91" s="596" t="str">
        <f>IF(details!AM91="","",details!AM91)</f>
        <v/>
      </c>
      <c r="CL91" s="601" t="str">
        <f t="shared" si="343"/>
        <v/>
      </c>
      <c r="CM91" s="596" t="str">
        <f>IF(details!AN91="","",details!AN91)</f>
        <v/>
      </c>
      <c r="CN91" s="596" t="str">
        <f>IF(details!AO91="","",details!AO91)</f>
        <v/>
      </c>
      <c r="CO91" s="601" t="str">
        <f t="shared" si="344"/>
        <v/>
      </c>
      <c r="CP91" s="601" t="str">
        <f t="shared" si="345"/>
        <v/>
      </c>
      <c r="CQ91" s="601" t="str">
        <f t="shared" si="346"/>
        <v/>
      </c>
      <c r="CR91" s="596" t="str">
        <f>IF(details!AP91="","",details!AP91)</f>
        <v/>
      </c>
      <c r="CS91" s="596" t="str">
        <f>IF(details!AQ91="","",details!AQ91)</f>
        <v/>
      </c>
      <c r="CT91" s="601" t="str">
        <f t="shared" si="347"/>
        <v/>
      </c>
      <c r="CU91" s="601" t="str">
        <f t="shared" si="348"/>
        <v/>
      </c>
      <c r="CV91" s="601" t="str">
        <f t="shared" si="349"/>
        <v/>
      </c>
      <c r="CW91" s="597" t="str">
        <f t="shared" si="350"/>
        <v/>
      </c>
      <c r="CX91" s="599">
        <f t="shared" si="351"/>
        <v>0</v>
      </c>
      <c r="CY91" s="600">
        <f t="shared" si="352"/>
        <v>0</v>
      </c>
      <c r="CZ91" s="600" t="str">
        <f t="shared" si="353"/>
        <v/>
      </c>
      <c r="DA91" s="600" t="str">
        <f t="shared" si="354"/>
        <v/>
      </c>
      <c r="DB91" s="600" t="str">
        <f t="shared" si="355"/>
        <v/>
      </c>
      <c r="DC91" s="599" t="str">
        <f t="shared" si="356"/>
        <v/>
      </c>
      <c r="DD91" s="600" t="str">
        <f t="shared" si="357"/>
        <v/>
      </c>
      <c r="DE91" s="599" t="str">
        <f t="shared" si="358"/>
        <v/>
      </c>
      <c r="DF91" s="600">
        <f t="shared" si="359"/>
        <v>0</v>
      </c>
      <c r="DG91" s="596" t="str">
        <f>IF(details!AR91="","",details!AR91)</f>
        <v/>
      </c>
      <c r="DH91" s="596" t="str">
        <f>IF(details!AS91="","",details!AS91)</f>
        <v/>
      </c>
      <c r="DI91" s="596" t="str">
        <f>IF(details!AT91="","",details!AT91)</f>
        <v/>
      </c>
      <c r="DJ91" s="601" t="str">
        <f t="shared" si="360"/>
        <v/>
      </c>
      <c r="DK91" s="596" t="str">
        <f>IF(details!AU91="","",details!AU91)</f>
        <v/>
      </c>
      <c r="DL91" s="601" t="str">
        <f t="shared" si="361"/>
        <v/>
      </c>
      <c r="DM91" s="596" t="str">
        <f>IF(details!AV91="","",details!AV91)</f>
        <v/>
      </c>
      <c r="DN91" s="603" t="str">
        <f t="shared" si="362"/>
        <v/>
      </c>
      <c r="DO91" s="599">
        <f t="shared" si="363"/>
        <v>0</v>
      </c>
      <c r="DP91" s="599">
        <f t="shared" si="364"/>
        <v>0</v>
      </c>
      <c r="DQ91" s="600" t="str">
        <f t="shared" si="365"/>
        <v/>
      </c>
      <c r="DR91" s="599" t="str">
        <f t="shared" si="366"/>
        <v/>
      </c>
      <c r="DS91" s="599" t="str">
        <f t="shared" si="266"/>
        <v/>
      </c>
      <c r="DT91" s="596" t="str">
        <f>IF(details!AW91="","",details!AW91)</f>
        <v/>
      </c>
      <c r="DU91" s="596" t="str">
        <f>IF(details!AX91="","",details!AX91)</f>
        <v/>
      </c>
      <c r="DV91" s="596" t="str">
        <f>IF(details!AY91="","",details!AY91)</f>
        <v/>
      </c>
      <c r="DW91" s="603" t="str">
        <f t="shared" si="367"/>
        <v/>
      </c>
      <c r="DX91" s="599">
        <f t="shared" si="368"/>
        <v>0</v>
      </c>
      <c r="DY91" s="599">
        <f t="shared" si="369"/>
        <v>0</v>
      </c>
      <c r="DZ91" s="600" t="str">
        <f t="shared" si="370"/>
        <v/>
      </c>
      <c r="EA91" s="599" t="str">
        <f t="shared" si="371"/>
        <v/>
      </c>
      <c r="EB91" s="599" t="str">
        <f t="shared" si="267"/>
        <v/>
      </c>
      <c r="EC91" s="599" t="str">
        <f t="shared" si="372"/>
        <v/>
      </c>
      <c r="ED91" s="599" t="str">
        <f t="shared" si="373"/>
        <v/>
      </c>
      <c r="EE91" s="599" t="str">
        <f t="shared" si="374"/>
        <v/>
      </c>
      <c r="EF91" s="599" t="str">
        <f t="shared" si="375"/>
        <v/>
      </c>
      <c r="EG91" s="599" t="str">
        <f t="shared" si="376"/>
        <v/>
      </c>
      <c r="EH91" s="599">
        <f t="shared" si="377"/>
        <v>0</v>
      </c>
      <c r="EI91" s="599">
        <f t="shared" si="378"/>
        <v>0</v>
      </c>
      <c r="EJ91" s="599">
        <f t="shared" si="379"/>
        <v>0</v>
      </c>
      <c r="EK91" s="599">
        <f t="shared" si="380"/>
        <v>0</v>
      </c>
      <c r="EL91" s="599">
        <f t="shared" si="381"/>
        <v>0</v>
      </c>
      <c r="EM91" s="599" t="str">
        <f t="shared" si="382"/>
        <v/>
      </c>
      <c r="EN91" s="599" t="str">
        <f t="shared" si="268"/>
        <v/>
      </c>
      <c r="EO91" s="606" t="str">
        <f>IF(details!BO91="","",details!BO91)</f>
        <v/>
      </c>
      <c r="EP91" s="607" t="str">
        <f>IF(details!BP91="","",details!BP91)</f>
        <v/>
      </c>
      <c r="EQ91" s="606" t="str">
        <f>IF(details!BW91="","",details!BW91)</f>
        <v/>
      </c>
      <c r="ER91" s="607" t="str">
        <f>IF(details!BX91="","",details!BX91)</f>
        <v/>
      </c>
      <c r="ES91" s="606" t="str">
        <f>IF(details!CE91="","",details!CE91)</f>
        <v/>
      </c>
      <c r="ET91" s="607" t="str">
        <f>IF(details!CF91="","",details!CF91)</f>
        <v/>
      </c>
      <c r="EU91" s="606" t="str">
        <f>IF(details!CM91="","",details!CM91)</f>
        <v/>
      </c>
      <c r="EV91" s="607" t="str">
        <f>IF(details!CN91="","",details!CN91)</f>
        <v/>
      </c>
      <c r="EW91" s="606" t="str">
        <f>IF(details!CV91="","",details!CV91)</f>
        <v/>
      </c>
      <c r="EX91" s="607" t="str">
        <f>IF(details!CW91="","",details!CW91)</f>
        <v/>
      </c>
      <c r="EY91" s="611" t="str">
        <f t="shared" si="383"/>
        <v/>
      </c>
      <c r="EZ91" s="596" t="str">
        <f t="shared" si="384"/>
        <v/>
      </c>
      <c r="FA91" s="596" t="str">
        <f t="shared" si="385"/>
        <v/>
      </c>
      <c r="FB91" s="612" t="str">
        <f t="shared" si="269"/>
        <v/>
      </c>
      <c r="FC91" s="596" t="str">
        <f t="shared" si="386"/>
        <v/>
      </c>
      <c r="FD91" s="613" t="str">
        <f t="shared" si="387"/>
        <v/>
      </c>
      <c r="FE91" s="612" t="str">
        <f t="shared" si="270"/>
        <v/>
      </c>
      <c r="FF91" s="614" t="str">
        <f t="shared" si="388"/>
        <v/>
      </c>
      <c r="FG91" s="596" t="str">
        <f t="shared" si="271"/>
        <v/>
      </c>
      <c r="FH91" s="596" t="str">
        <f t="shared" si="272"/>
        <v/>
      </c>
      <c r="FI91" s="596" t="str">
        <f t="shared" si="273"/>
        <v/>
      </c>
      <c r="FJ91" s="596" t="str">
        <f t="shared" si="274"/>
        <v/>
      </c>
      <c r="FK91" s="596" t="str">
        <f t="shared" si="389"/>
        <v/>
      </c>
      <c r="FL91" s="615" t="str">
        <f t="shared" si="275"/>
        <v/>
      </c>
      <c r="FM91" s="614" t="str">
        <f t="shared" si="390"/>
        <v/>
      </c>
      <c r="FN91" s="596" t="str">
        <f t="shared" si="276"/>
        <v/>
      </c>
      <c r="FO91" s="596" t="str">
        <f t="shared" si="277"/>
        <v/>
      </c>
      <c r="FP91" s="596" t="str">
        <f t="shared" si="278"/>
        <v/>
      </c>
      <c r="FQ91" s="596" t="str">
        <f t="shared" si="279"/>
        <v/>
      </c>
      <c r="FR91" s="596" t="str">
        <f t="shared" si="391"/>
        <v/>
      </c>
      <c r="FS91" s="615" t="str">
        <f t="shared" si="280"/>
        <v/>
      </c>
      <c r="FT91" s="614" t="str">
        <f t="shared" si="392"/>
        <v/>
      </c>
      <c r="FU91" s="596" t="str">
        <f t="shared" si="281"/>
        <v/>
      </c>
      <c r="FV91" s="596" t="str">
        <f t="shared" si="282"/>
        <v/>
      </c>
      <c r="FW91" s="596" t="str">
        <f t="shared" si="283"/>
        <v/>
      </c>
      <c r="FX91" s="596" t="str">
        <f t="shared" si="284"/>
        <v/>
      </c>
      <c r="FY91" s="596" t="str">
        <f t="shared" si="393"/>
        <v/>
      </c>
      <c r="FZ91" s="615" t="str">
        <f t="shared" si="285"/>
        <v/>
      </c>
      <c r="GA91" s="596" t="str">
        <f t="shared" si="394"/>
        <v/>
      </c>
      <c r="GB91" s="596" t="str">
        <f t="shared" si="395"/>
        <v/>
      </c>
      <c r="GC91" s="177" t="str">
        <f t="shared" si="396"/>
        <v xml:space="preserve">    </v>
      </c>
      <c r="GD91" s="177" t="str">
        <f t="shared" si="397"/>
        <v xml:space="preserve">    </v>
      </c>
      <c r="GE91" s="177" t="str">
        <f t="shared" si="398"/>
        <v xml:space="preserve">    </v>
      </c>
      <c r="GF91" s="177" t="str">
        <f t="shared" si="399"/>
        <v xml:space="preserve">        </v>
      </c>
      <c r="GG91" s="177" t="str">
        <f t="shared" si="286"/>
        <v xml:space="preserve">    </v>
      </c>
      <c r="GH91" s="177" t="str">
        <f t="shared" si="287"/>
        <v/>
      </c>
      <c r="GI91" s="39" t="str">
        <f t="shared" si="288"/>
        <v/>
      </c>
      <c r="GJ91" s="41" t="str">
        <f t="shared" si="289"/>
        <v/>
      </c>
      <c r="GK91" s="188" t="str">
        <f t="shared" si="290"/>
        <v/>
      </c>
      <c r="GL91" s="165" t="str">
        <f t="shared" si="291"/>
        <v/>
      </c>
      <c r="GM91" s="434" t="str">
        <f t="shared" si="400"/>
        <v/>
      </c>
      <c r="GN91" s="177" t="str">
        <f>IF(OR(GH91="iwjd",GH91="iqu% ijh{kk"),'result subject-wise'!AR91,GH91)</f>
        <v/>
      </c>
      <c r="GO91" s="346" t="str">
        <f t="shared" si="292"/>
        <v/>
      </c>
      <c r="GP91" s="172" t="str">
        <f t="shared" si="293"/>
        <v/>
      </c>
      <c r="GQ91" s="620" t="str">
        <f t="shared" si="401"/>
        <v/>
      </c>
      <c r="GR91" s="189"/>
      <c r="GS91" s="344"/>
      <c r="GT91" s="351" t="str">
        <f>'full report'!V2258</f>
        <v/>
      </c>
      <c r="GU91" s="164"/>
      <c r="GW91" s="10"/>
    </row>
    <row r="92" spans="1:205" s="5" customFormat="1" ht="13" customHeight="1">
      <c r="A92" s="595">
        <f>IF(details!A92="","",details!A92)</f>
        <v>85</v>
      </c>
      <c r="B92" s="596" t="str">
        <f>IF(details!B92="","",details!B92)</f>
        <v/>
      </c>
      <c r="C92" s="596" t="str">
        <f>IF(details!C92="","",details!C92)</f>
        <v/>
      </c>
      <c r="D92" s="597" t="str">
        <f>IF(details!D92="","",details!D92)</f>
        <v/>
      </c>
      <c r="E92" s="596" t="str">
        <f>IF(details!E92="","",details!E92)</f>
        <v/>
      </c>
      <c r="F92" s="598" t="str">
        <f>IF(details!F92="","",details!F92)</f>
        <v/>
      </c>
      <c r="G92" s="302" t="str">
        <f>IF(details!G92="","",details!G92)</f>
        <v/>
      </c>
      <c r="H92" s="302" t="str">
        <f>IF(details!H92="","",details!H92)</f>
        <v/>
      </c>
      <c r="I92" s="302" t="str">
        <f>IF(details!I92="","",details!I92)</f>
        <v/>
      </c>
      <c r="J92" s="596" t="str">
        <f>IF(details!J92="","",details!J92)</f>
        <v/>
      </c>
      <c r="K92" s="596" t="str">
        <f>IF(details!K92="","",details!K92)</f>
        <v/>
      </c>
      <c r="L92" s="596" t="str">
        <f>IF(details!L92="","",details!L92)</f>
        <v/>
      </c>
      <c r="M92" s="601" t="str">
        <f t="shared" si="294"/>
        <v/>
      </c>
      <c r="N92" s="596" t="str">
        <f>IF(details!M92="","",details!M92)</f>
        <v/>
      </c>
      <c r="O92" s="601" t="str">
        <f t="shared" si="295"/>
        <v/>
      </c>
      <c r="P92" s="596" t="str">
        <f>IF(details!N92="","",details!N92)</f>
        <v/>
      </c>
      <c r="Q92" s="603" t="str">
        <f t="shared" si="296"/>
        <v/>
      </c>
      <c r="R92" s="599">
        <f t="shared" si="297"/>
        <v>0</v>
      </c>
      <c r="S92" s="599">
        <f t="shared" si="298"/>
        <v>0</v>
      </c>
      <c r="T92" s="600" t="str">
        <f t="shared" si="299"/>
        <v/>
      </c>
      <c r="U92" s="599" t="str">
        <f t="shared" si="300"/>
        <v/>
      </c>
      <c r="V92" s="599" t="str">
        <f t="shared" si="301"/>
        <v/>
      </c>
      <c r="W92" s="599" t="str">
        <f t="shared" si="302"/>
        <v/>
      </c>
      <c r="X92" s="596" t="str">
        <f>IF(details!O92="","",details!O92)</f>
        <v/>
      </c>
      <c r="Y92" s="596" t="str">
        <f>IF(details!P92="","",details!P92)</f>
        <v/>
      </c>
      <c r="Z92" s="596" t="str">
        <f>IF(details!Q92="","",details!Q92)</f>
        <v/>
      </c>
      <c r="AA92" s="601" t="str">
        <f t="shared" si="303"/>
        <v/>
      </c>
      <c r="AB92" s="596" t="str">
        <f>IF(details!R92="","",details!R92)</f>
        <v/>
      </c>
      <c r="AC92" s="601" t="str">
        <f t="shared" si="304"/>
        <v/>
      </c>
      <c r="AD92" s="596" t="str">
        <f>IF(details!S92="","",details!S92)</f>
        <v/>
      </c>
      <c r="AE92" s="603" t="str">
        <f t="shared" si="305"/>
        <v/>
      </c>
      <c r="AF92" s="599">
        <f t="shared" si="306"/>
        <v>0</v>
      </c>
      <c r="AG92" s="599">
        <f t="shared" si="307"/>
        <v>0</v>
      </c>
      <c r="AH92" s="600" t="str">
        <f t="shared" si="308"/>
        <v/>
      </c>
      <c r="AI92" s="599" t="str">
        <f t="shared" si="309"/>
        <v/>
      </c>
      <c r="AJ92" s="599" t="str">
        <f t="shared" si="310"/>
        <v/>
      </c>
      <c r="AK92" s="599" t="str">
        <f t="shared" si="265"/>
        <v/>
      </c>
      <c r="AL92" s="596" t="str">
        <f>IF(details!T92="","",details!T92)</f>
        <v/>
      </c>
      <c r="AM92" s="596" t="str">
        <f>IF(details!U92="","",details!U92)</f>
        <v/>
      </c>
      <c r="AN92" s="596" t="str">
        <f>IF(details!V92="","",details!V92)</f>
        <v/>
      </c>
      <c r="AO92" s="596" t="str">
        <f>IF(details!W92="","",details!W92)</f>
        <v/>
      </c>
      <c r="AP92" s="601" t="str">
        <f t="shared" si="311"/>
        <v/>
      </c>
      <c r="AQ92" s="596" t="str">
        <f>IF(details!X92="","",details!X92)</f>
        <v/>
      </c>
      <c r="AR92" s="596" t="str">
        <f>IF(details!Y92="","",details!Y92)</f>
        <v/>
      </c>
      <c r="AS92" s="601" t="str">
        <f t="shared" si="312"/>
        <v/>
      </c>
      <c r="AT92" s="601" t="str">
        <f t="shared" si="313"/>
        <v/>
      </c>
      <c r="AU92" s="601" t="str">
        <f t="shared" si="314"/>
        <v/>
      </c>
      <c r="AV92" s="596" t="str">
        <f>IF(details!Z92="","",details!Z92)</f>
        <v/>
      </c>
      <c r="AW92" s="596" t="str">
        <f>IF(details!AA92="","",details!AA92)</f>
        <v/>
      </c>
      <c r="AX92" s="601" t="str">
        <f t="shared" si="315"/>
        <v/>
      </c>
      <c r="AY92" s="601" t="str">
        <f t="shared" si="316"/>
        <v/>
      </c>
      <c r="AZ92" s="601" t="str">
        <f t="shared" si="317"/>
        <v/>
      </c>
      <c r="BA92" s="597" t="str">
        <f t="shared" si="318"/>
        <v/>
      </c>
      <c r="BB92" s="599">
        <f t="shared" si="319"/>
        <v>0</v>
      </c>
      <c r="BC92" s="600">
        <f t="shared" si="320"/>
        <v>0</v>
      </c>
      <c r="BD92" s="600" t="str">
        <f t="shared" si="321"/>
        <v/>
      </c>
      <c r="BE92" s="600" t="str">
        <f t="shared" si="322"/>
        <v/>
      </c>
      <c r="BF92" s="600" t="str">
        <f t="shared" si="323"/>
        <v/>
      </c>
      <c r="BG92" s="599" t="str">
        <f t="shared" si="324"/>
        <v/>
      </c>
      <c r="BH92" s="600" t="str">
        <f t="shared" si="325"/>
        <v/>
      </c>
      <c r="BI92" s="599" t="str">
        <f t="shared" si="326"/>
        <v/>
      </c>
      <c r="BJ92" s="596" t="str">
        <f>IF(details!AB92="","",details!AB92)</f>
        <v/>
      </c>
      <c r="BK92" s="596" t="str">
        <f>IF(details!AC92="","",details!AC92)</f>
        <v/>
      </c>
      <c r="BL92" s="596" t="str">
        <f>IF(details!AD92="","",details!AD92)</f>
        <v/>
      </c>
      <c r="BM92" s="596" t="str">
        <f>IF(details!AE92="","",details!AE92)</f>
        <v/>
      </c>
      <c r="BN92" s="601" t="str">
        <f t="shared" si="327"/>
        <v/>
      </c>
      <c r="BO92" s="596" t="str">
        <f>IF(details!AF92="","",details!AF92)</f>
        <v/>
      </c>
      <c r="BP92" s="596" t="str">
        <f>IF(details!AG92="","",details!AG92)</f>
        <v/>
      </c>
      <c r="BQ92" s="601" t="str">
        <f t="shared" si="328"/>
        <v/>
      </c>
      <c r="BR92" s="601" t="str">
        <f t="shared" si="329"/>
        <v/>
      </c>
      <c r="BS92" s="601" t="str">
        <f t="shared" si="330"/>
        <v/>
      </c>
      <c r="BT92" s="596" t="str">
        <f>IF(details!AH92="","",details!AH92)</f>
        <v/>
      </c>
      <c r="BU92" s="596" t="str">
        <f>IF(details!AI92="","",details!AI92)</f>
        <v/>
      </c>
      <c r="BV92" s="601" t="str">
        <f t="shared" si="331"/>
        <v/>
      </c>
      <c r="BW92" s="601" t="str">
        <f t="shared" si="332"/>
        <v/>
      </c>
      <c r="BX92" s="601" t="str">
        <f t="shared" si="333"/>
        <v/>
      </c>
      <c r="BY92" s="597" t="str">
        <f t="shared" si="334"/>
        <v/>
      </c>
      <c r="BZ92" s="599">
        <f t="shared" si="335"/>
        <v>0</v>
      </c>
      <c r="CA92" s="600">
        <f t="shared" si="336"/>
        <v>0</v>
      </c>
      <c r="CB92" s="600" t="str">
        <f t="shared" si="337"/>
        <v/>
      </c>
      <c r="CC92" s="600" t="str">
        <f t="shared" si="338"/>
        <v/>
      </c>
      <c r="CD92" s="600" t="str">
        <f t="shared" si="339"/>
        <v/>
      </c>
      <c r="CE92" s="599" t="str">
        <f t="shared" si="340"/>
        <v/>
      </c>
      <c r="CF92" s="600" t="str">
        <f t="shared" si="341"/>
        <v/>
      </c>
      <c r="CG92" s="599" t="str">
        <f t="shared" si="342"/>
        <v/>
      </c>
      <c r="CH92" s="596" t="str">
        <f>IF(details!AJ92="","",details!AJ92)</f>
        <v/>
      </c>
      <c r="CI92" s="596" t="str">
        <f>IF(details!AK92="","",details!AK92)</f>
        <v/>
      </c>
      <c r="CJ92" s="596" t="str">
        <f>IF(details!AL92="","",details!AL92)</f>
        <v/>
      </c>
      <c r="CK92" s="596" t="str">
        <f>IF(details!AM92="","",details!AM92)</f>
        <v/>
      </c>
      <c r="CL92" s="601" t="str">
        <f t="shared" si="343"/>
        <v/>
      </c>
      <c r="CM92" s="596" t="str">
        <f>IF(details!AN92="","",details!AN92)</f>
        <v/>
      </c>
      <c r="CN92" s="596" t="str">
        <f>IF(details!AO92="","",details!AO92)</f>
        <v/>
      </c>
      <c r="CO92" s="601" t="str">
        <f t="shared" si="344"/>
        <v/>
      </c>
      <c r="CP92" s="601" t="str">
        <f t="shared" si="345"/>
        <v/>
      </c>
      <c r="CQ92" s="601" t="str">
        <f t="shared" si="346"/>
        <v/>
      </c>
      <c r="CR92" s="596" t="str">
        <f>IF(details!AP92="","",details!AP92)</f>
        <v/>
      </c>
      <c r="CS92" s="596" t="str">
        <f>IF(details!AQ92="","",details!AQ92)</f>
        <v/>
      </c>
      <c r="CT92" s="601" t="str">
        <f t="shared" si="347"/>
        <v/>
      </c>
      <c r="CU92" s="601" t="str">
        <f t="shared" si="348"/>
        <v/>
      </c>
      <c r="CV92" s="601" t="str">
        <f t="shared" si="349"/>
        <v/>
      </c>
      <c r="CW92" s="597" t="str">
        <f t="shared" si="350"/>
        <v/>
      </c>
      <c r="CX92" s="599">
        <f t="shared" si="351"/>
        <v>0</v>
      </c>
      <c r="CY92" s="600">
        <f t="shared" si="352"/>
        <v>0</v>
      </c>
      <c r="CZ92" s="600" t="str">
        <f t="shared" si="353"/>
        <v/>
      </c>
      <c r="DA92" s="600" t="str">
        <f t="shared" si="354"/>
        <v/>
      </c>
      <c r="DB92" s="600" t="str">
        <f t="shared" si="355"/>
        <v/>
      </c>
      <c r="DC92" s="599" t="str">
        <f t="shared" si="356"/>
        <v/>
      </c>
      <c r="DD92" s="600" t="str">
        <f t="shared" si="357"/>
        <v/>
      </c>
      <c r="DE92" s="599" t="str">
        <f t="shared" si="358"/>
        <v/>
      </c>
      <c r="DF92" s="600">
        <f t="shared" si="359"/>
        <v>0</v>
      </c>
      <c r="DG92" s="596" t="str">
        <f>IF(details!AR92="","",details!AR92)</f>
        <v/>
      </c>
      <c r="DH92" s="596" t="str">
        <f>IF(details!AS92="","",details!AS92)</f>
        <v/>
      </c>
      <c r="DI92" s="596" t="str">
        <f>IF(details!AT92="","",details!AT92)</f>
        <v/>
      </c>
      <c r="DJ92" s="601" t="str">
        <f t="shared" si="360"/>
        <v/>
      </c>
      <c r="DK92" s="596" t="str">
        <f>IF(details!AU92="","",details!AU92)</f>
        <v/>
      </c>
      <c r="DL92" s="601" t="str">
        <f t="shared" si="361"/>
        <v/>
      </c>
      <c r="DM92" s="596" t="str">
        <f>IF(details!AV92="","",details!AV92)</f>
        <v/>
      </c>
      <c r="DN92" s="603" t="str">
        <f t="shared" si="362"/>
        <v/>
      </c>
      <c r="DO92" s="599">
        <f t="shared" si="363"/>
        <v>0</v>
      </c>
      <c r="DP92" s="599">
        <f t="shared" si="364"/>
        <v>0</v>
      </c>
      <c r="DQ92" s="600" t="str">
        <f t="shared" si="365"/>
        <v/>
      </c>
      <c r="DR92" s="599" t="str">
        <f t="shared" si="366"/>
        <v/>
      </c>
      <c r="DS92" s="599" t="str">
        <f t="shared" si="266"/>
        <v/>
      </c>
      <c r="DT92" s="596" t="str">
        <f>IF(details!AW92="","",details!AW92)</f>
        <v/>
      </c>
      <c r="DU92" s="596" t="str">
        <f>IF(details!AX92="","",details!AX92)</f>
        <v/>
      </c>
      <c r="DV92" s="596" t="str">
        <f>IF(details!AY92="","",details!AY92)</f>
        <v/>
      </c>
      <c r="DW92" s="603" t="str">
        <f t="shared" si="367"/>
        <v/>
      </c>
      <c r="DX92" s="599">
        <f t="shared" si="368"/>
        <v>0</v>
      </c>
      <c r="DY92" s="599">
        <f t="shared" si="369"/>
        <v>0</v>
      </c>
      <c r="DZ92" s="600" t="str">
        <f t="shared" si="370"/>
        <v/>
      </c>
      <c r="EA92" s="599" t="str">
        <f t="shared" si="371"/>
        <v/>
      </c>
      <c r="EB92" s="599" t="str">
        <f t="shared" si="267"/>
        <v/>
      </c>
      <c r="EC92" s="599" t="str">
        <f t="shared" si="372"/>
        <v/>
      </c>
      <c r="ED92" s="599" t="str">
        <f t="shared" si="373"/>
        <v/>
      </c>
      <c r="EE92" s="599" t="str">
        <f t="shared" si="374"/>
        <v/>
      </c>
      <c r="EF92" s="599" t="str">
        <f t="shared" si="375"/>
        <v/>
      </c>
      <c r="EG92" s="599" t="str">
        <f t="shared" si="376"/>
        <v/>
      </c>
      <c r="EH92" s="599">
        <f t="shared" si="377"/>
        <v>0</v>
      </c>
      <c r="EI92" s="599">
        <f t="shared" si="378"/>
        <v>0</v>
      </c>
      <c r="EJ92" s="599">
        <f t="shared" si="379"/>
        <v>0</v>
      </c>
      <c r="EK92" s="599">
        <f t="shared" si="380"/>
        <v>0</v>
      </c>
      <c r="EL92" s="599">
        <f t="shared" si="381"/>
        <v>0</v>
      </c>
      <c r="EM92" s="599" t="str">
        <f t="shared" si="382"/>
        <v/>
      </c>
      <c r="EN92" s="599" t="str">
        <f t="shared" si="268"/>
        <v/>
      </c>
      <c r="EO92" s="606" t="str">
        <f>IF(details!BO92="","",details!BO92)</f>
        <v/>
      </c>
      <c r="EP92" s="607" t="str">
        <f>IF(details!BP92="","",details!BP92)</f>
        <v/>
      </c>
      <c r="EQ92" s="606" t="str">
        <f>IF(details!BW92="","",details!BW92)</f>
        <v/>
      </c>
      <c r="ER92" s="607" t="str">
        <f>IF(details!BX92="","",details!BX92)</f>
        <v/>
      </c>
      <c r="ES92" s="606" t="str">
        <f>IF(details!CE92="","",details!CE92)</f>
        <v/>
      </c>
      <c r="ET92" s="607" t="str">
        <f>IF(details!CF92="","",details!CF92)</f>
        <v/>
      </c>
      <c r="EU92" s="606" t="str">
        <f>IF(details!CM92="","",details!CM92)</f>
        <v/>
      </c>
      <c r="EV92" s="607" t="str">
        <f>IF(details!CN92="","",details!CN92)</f>
        <v/>
      </c>
      <c r="EW92" s="606" t="str">
        <f>IF(details!CV92="","",details!CV92)</f>
        <v/>
      </c>
      <c r="EX92" s="607" t="str">
        <f>IF(details!CW92="","",details!CW92)</f>
        <v/>
      </c>
      <c r="EY92" s="611" t="str">
        <f t="shared" si="383"/>
        <v/>
      </c>
      <c r="EZ92" s="596" t="str">
        <f t="shared" si="384"/>
        <v/>
      </c>
      <c r="FA92" s="596" t="str">
        <f t="shared" si="385"/>
        <v/>
      </c>
      <c r="FB92" s="612" t="str">
        <f t="shared" si="269"/>
        <v/>
      </c>
      <c r="FC92" s="596" t="str">
        <f t="shared" si="386"/>
        <v/>
      </c>
      <c r="FD92" s="613" t="str">
        <f t="shared" si="387"/>
        <v/>
      </c>
      <c r="FE92" s="612" t="str">
        <f t="shared" si="270"/>
        <v/>
      </c>
      <c r="FF92" s="614" t="str">
        <f t="shared" si="388"/>
        <v/>
      </c>
      <c r="FG92" s="596" t="str">
        <f t="shared" si="271"/>
        <v/>
      </c>
      <c r="FH92" s="596" t="str">
        <f t="shared" si="272"/>
        <v/>
      </c>
      <c r="FI92" s="596" t="str">
        <f t="shared" si="273"/>
        <v/>
      </c>
      <c r="FJ92" s="596" t="str">
        <f t="shared" si="274"/>
        <v/>
      </c>
      <c r="FK92" s="596" t="str">
        <f t="shared" si="389"/>
        <v/>
      </c>
      <c r="FL92" s="615" t="str">
        <f t="shared" si="275"/>
        <v/>
      </c>
      <c r="FM92" s="614" t="str">
        <f t="shared" si="390"/>
        <v/>
      </c>
      <c r="FN92" s="596" t="str">
        <f t="shared" si="276"/>
        <v/>
      </c>
      <c r="FO92" s="596" t="str">
        <f t="shared" si="277"/>
        <v/>
      </c>
      <c r="FP92" s="596" t="str">
        <f t="shared" si="278"/>
        <v/>
      </c>
      <c r="FQ92" s="596" t="str">
        <f t="shared" si="279"/>
        <v/>
      </c>
      <c r="FR92" s="596" t="str">
        <f t="shared" si="391"/>
        <v/>
      </c>
      <c r="FS92" s="615" t="str">
        <f t="shared" si="280"/>
        <v/>
      </c>
      <c r="FT92" s="614" t="str">
        <f t="shared" si="392"/>
        <v/>
      </c>
      <c r="FU92" s="596" t="str">
        <f t="shared" si="281"/>
        <v/>
      </c>
      <c r="FV92" s="596" t="str">
        <f t="shared" si="282"/>
        <v/>
      </c>
      <c r="FW92" s="596" t="str">
        <f t="shared" si="283"/>
        <v/>
      </c>
      <c r="FX92" s="596" t="str">
        <f t="shared" si="284"/>
        <v/>
      </c>
      <c r="FY92" s="596" t="str">
        <f t="shared" si="393"/>
        <v/>
      </c>
      <c r="FZ92" s="615" t="str">
        <f t="shared" si="285"/>
        <v/>
      </c>
      <c r="GA92" s="596" t="str">
        <f t="shared" si="394"/>
        <v/>
      </c>
      <c r="GB92" s="596" t="str">
        <f t="shared" si="395"/>
        <v/>
      </c>
      <c r="GC92" s="177" t="str">
        <f t="shared" si="396"/>
        <v xml:space="preserve">    </v>
      </c>
      <c r="GD92" s="177" t="str">
        <f t="shared" si="397"/>
        <v xml:space="preserve">    </v>
      </c>
      <c r="GE92" s="177" t="str">
        <f t="shared" si="398"/>
        <v xml:space="preserve">    </v>
      </c>
      <c r="GF92" s="177" t="str">
        <f t="shared" si="399"/>
        <v xml:space="preserve">        </v>
      </c>
      <c r="GG92" s="177" t="str">
        <f t="shared" si="286"/>
        <v xml:space="preserve">    </v>
      </c>
      <c r="GH92" s="177" t="str">
        <f t="shared" si="287"/>
        <v/>
      </c>
      <c r="GI92" s="39" t="str">
        <f t="shared" si="288"/>
        <v/>
      </c>
      <c r="GJ92" s="41" t="str">
        <f t="shared" si="289"/>
        <v/>
      </c>
      <c r="GK92" s="188" t="str">
        <f t="shared" si="290"/>
        <v/>
      </c>
      <c r="GL92" s="165" t="str">
        <f t="shared" si="291"/>
        <v/>
      </c>
      <c r="GM92" s="434" t="str">
        <f t="shared" si="400"/>
        <v/>
      </c>
      <c r="GN92" s="177" t="str">
        <f>IF(OR(GH92="iwjd",GH92="iqu% ijh{kk"),'result subject-wise'!AR92,GH92)</f>
        <v/>
      </c>
      <c r="GO92" s="346" t="str">
        <f t="shared" si="292"/>
        <v/>
      </c>
      <c r="GP92" s="172" t="str">
        <f t="shared" si="293"/>
        <v/>
      </c>
      <c r="GQ92" s="620" t="str">
        <f t="shared" si="401"/>
        <v/>
      </c>
      <c r="GR92" s="189"/>
      <c r="GS92" s="344"/>
      <c r="GT92" s="351" t="str">
        <f>'full report'!V2285</f>
        <v/>
      </c>
      <c r="GU92" s="164"/>
      <c r="GW92" s="10"/>
    </row>
    <row r="93" spans="1:205" s="5" customFormat="1" ht="13" customHeight="1">
      <c r="A93" s="595">
        <f>IF(details!A93="","",details!A93)</f>
        <v>86</v>
      </c>
      <c r="B93" s="596" t="str">
        <f>IF(details!B93="","",details!B93)</f>
        <v/>
      </c>
      <c r="C93" s="596" t="str">
        <f>IF(details!C93="","",details!C93)</f>
        <v/>
      </c>
      <c r="D93" s="597" t="str">
        <f>IF(details!D93="","",details!D93)</f>
        <v/>
      </c>
      <c r="E93" s="596" t="str">
        <f>IF(details!E93="","",details!E93)</f>
        <v/>
      </c>
      <c r="F93" s="598" t="str">
        <f>IF(details!F93="","",details!F93)</f>
        <v/>
      </c>
      <c r="G93" s="302" t="str">
        <f>IF(details!G93="","",details!G93)</f>
        <v/>
      </c>
      <c r="H93" s="302" t="str">
        <f>IF(details!H93="","",details!H93)</f>
        <v/>
      </c>
      <c r="I93" s="302" t="str">
        <f>IF(details!I93="","",details!I93)</f>
        <v/>
      </c>
      <c r="J93" s="596" t="str">
        <f>IF(details!J93="","",details!J93)</f>
        <v/>
      </c>
      <c r="K93" s="596" t="str">
        <f>IF(details!K93="","",details!K93)</f>
        <v/>
      </c>
      <c r="L93" s="596" t="str">
        <f>IF(details!L93="","",details!L93)</f>
        <v/>
      </c>
      <c r="M93" s="601" t="str">
        <f t="shared" si="294"/>
        <v/>
      </c>
      <c r="N93" s="596" t="str">
        <f>IF(details!M93="","",details!M93)</f>
        <v/>
      </c>
      <c r="O93" s="601" t="str">
        <f t="shared" si="295"/>
        <v/>
      </c>
      <c r="P93" s="596" t="str">
        <f>IF(details!N93="","",details!N93)</f>
        <v/>
      </c>
      <c r="Q93" s="603" t="str">
        <f t="shared" si="296"/>
        <v/>
      </c>
      <c r="R93" s="599">
        <f t="shared" si="297"/>
        <v>0</v>
      </c>
      <c r="S93" s="599">
        <f t="shared" si="298"/>
        <v>0</v>
      </c>
      <c r="T93" s="600" t="str">
        <f t="shared" si="299"/>
        <v/>
      </c>
      <c r="U93" s="599" t="str">
        <f t="shared" si="300"/>
        <v/>
      </c>
      <c r="V93" s="599" t="str">
        <f t="shared" si="301"/>
        <v/>
      </c>
      <c r="W93" s="599" t="str">
        <f t="shared" si="302"/>
        <v/>
      </c>
      <c r="X93" s="596" t="str">
        <f>IF(details!O93="","",details!O93)</f>
        <v/>
      </c>
      <c r="Y93" s="596" t="str">
        <f>IF(details!P93="","",details!P93)</f>
        <v/>
      </c>
      <c r="Z93" s="596" t="str">
        <f>IF(details!Q93="","",details!Q93)</f>
        <v/>
      </c>
      <c r="AA93" s="601" t="str">
        <f t="shared" si="303"/>
        <v/>
      </c>
      <c r="AB93" s="596" t="str">
        <f>IF(details!R93="","",details!R93)</f>
        <v/>
      </c>
      <c r="AC93" s="601" t="str">
        <f t="shared" si="304"/>
        <v/>
      </c>
      <c r="AD93" s="596" t="str">
        <f>IF(details!S93="","",details!S93)</f>
        <v/>
      </c>
      <c r="AE93" s="603" t="str">
        <f t="shared" si="305"/>
        <v/>
      </c>
      <c r="AF93" s="599">
        <f t="shared" si="306"/>
        <v>0</v>
      </c>
      <c r="AG93" s="599">
        <f t="shared" si="307"/>
        <v>0</v>
      </c>
      <c r="AH93" s="600" t="str">
        <f t="shared" si="308"/>
        <v/>
      </c>
      <c r="AI93" s="599" t="str">
        <f t="shared" si="309"/>
        <v/>
      </c>
      <c r="AJ93" s="599" t="str">
        <f t="shared" si="310"/>
        <v/>
      </c>
      <c r="AK93" s="599" t="str">
        <f t="shared" si="265"/>
        <v/>
      </c>
      <c r="AL93" s="596" t="str">
        <f>IF(details!T93="","",details!T93)</f>
        <v/>
      </c>
      <c r="AM93" s="596" t="str">
        <f>IF(details!U93="","",details!U93)</f>
        <v/>
      </c>
      <c r="AN93" s="596" t="str">
        <f>IF(details!V93="","",details!V93)</f>
        <v/>
      </c>
      <c r="AO93" s="596" t="str">
        <f>IF(details!W93="","",details!W93)</f>
        <v/>
      </c>
      <c r="AP93" s="601" t="str">
        <f t="shared" si="311"/>
        <v/>
      </c>
      <c r="AQ93" s="596" t="str">
        <f>IF(details!X93="","",details!X93)</f>
        <v/>
      </c>
      <c r="AR93" s="596" t="str">
        <f>IF(details!Y93="","",details!Y93)</f>
        <v/>
      </c>
      <c r="AS93" s="601" t="str">
        <f t="shared" si="312"/>
        <v/>
      </c>
      <c r="AT93" s="601" t="str">
        <f t="shared" si="313"/>
        <v/>
      </c>
      <c r="AU93" s="601" t="str">
        <f t="shared" si="314"/>
        <v/>
      </c>
      <c r="AV93" s="596" t="str">
        <f>IF(details!Z93="","",details!Z93)</f>
        <v/>
      </c>
      <c r="AW93" s="596" t="str">
        <f>IF(details!AA93="","",details!AA93)</f>
        <v/>
      </c>
      <c r="AX93" s="601" t="str">
        <f t="shared" si="315"/>
        <v/>
      </c>
      <c r="AY93" s="601" t="str">
        <f t="shared" si="316"/>
        <v/>
      </c>
      <c r="AZ93" s="601" t="str">
        <f t="shared" si="317"/>
        <v/>
      </c>
      <c r="BA93" s="597" t="str">
        <f t="shared" si="318"/>
        <v/>
      </c>
      <c r="BB93" s="599">
        <f t="shared" si="319"/>
        <v>0</v>
      </c>
      <c r="BC93" s="600">
        <f t="shared" si="320"/>
        <v>0</v>
      </c>
      <c r="BD93" s="600" t="str">
        <f t="shared" si="321"/>
        <v/>
      </c>
      <c r="BE93" s="600" t="str">
        <f t="shared" si="322"/>
        <v/>
      </c>
      <c r="BF93" s="600" t="str">
        <f t="shared" si="323"/>
        <v/>
      </c>
      <c r="BG93" s="599" t="str">
        <f t="shared" si="324"/>
        <v/>
      </c>
      <c r="BH93" s="600" t="str">
        <f t="shared" si="325"/>
        <v/>
      </c>
      <c r="BI93" s="599" t="str">
        <f t="shared" si="326"/>
        <v/>
      </c>
      <c r="BJ93" s="596" t="str">
        <f>IF(details!AB93="","",details!AB93)</f>
        <v/>
      </c>
      <c r="BK93" s="596" t="str">
        <f>IF(details!AC93="","",details!AC93)</f>
        <v/>
      </c>
      <c r="BL93" s="596" t="str">
        <f>IF(details!AD93="","",details!AD93)</f>
        <v/>
      </c>
      <c r="BM93" s="596" t="str">
        <f>IF(details!AE93="","",details!AE93)</f>
        <v/>
      </c>
      <c r="BN93" s="601" t="str">
        <f t="shared" si="327"/>
        <v/>
      </c>
      <c r="BO93" s="596" t="str">
        <f>IF(details!AF93="","",details!AF93)</f>
        <v/>
      </c>
      <c r="BP93" s="596" t="str">
        <f>IF(details!AG93="","",details!AG93)</f>
        <v/>
      </c>
      <c r="BQ93" s="601" t="str">
        <f t="shared" si="328"/>
        <v/>
      </c>
      <c r="BR93" s="601" t="str">
        <f t="shared" si="329"/>
        <v/>
      </c>
      <c r="BS93" s="601" t="str">
        <f t="shared" si="330"/>
        <v/>
      </c>
      <c r="BT93" s="596" t="str">
        <f>IF(details!AH93="","",details!AH93)</f>
        <v/>
      </c>
      <c r="BU93" s="596" t="str">
        <f>IF(details!AI93="","",details!AI93)</f>
        <v/>
      </c>
      <c r="BV93" s="601" t="str">
        <f t="shared" si="331"/>
        <v/>
      </c>
      <c r="BW93" s="601" t="str">
        <f t="shared" si="332"/>
        <v/>
      </c>
      <c r="BX93" s="601" t="str">
        <f t="shared" si="333"/>
        <v/>
      </c>
      <c r="BY93" s="597" t="str">
        <f t="shared" si="334"/>
        <v/>
      </c>
      <c r="BZ93" s="599">
        <f t="shared" si="335"/>
        <v>0</v>
      </c>
      <c r="CA93" s="600">
        <f t="shared" si="336"/>
        <v>0</v>
      </c>
      <c r="CB93" s="600" t="str">
        <f t="shared" si="337"/>
        <v/>
      </c>
      <c r="CC93" s="600" t="str">
        <f t="shared" si="338"/>
        <v/>
      </c>
      <c r="CD93" s="600" t="str">
        <f t="shared" si="339"/>
        <v/>
      </c>
      <c r="CE93" s="599" t="str">
        <f t="shared" si="340"/>
        <v/>
      </c>
      <c r="CF93" s="600" t="str">
        <f t="shared" si="341"/>
        <v/>
      </c>
      <c r="CG93" s="599" t="str">
        <f t="shared" si="342"/>
        <v/>
      </c>
      <c r="CH93" s="596" t="str">
        <f>IF(details!AJ93="","",details!AJ93)</f>
        <v/>
      </c>
      <c r="CI93" s="596" t="str">
        <f>IF(details!AK93="","",details!AK93)</f>
        <v/>
      </c>
      <c r="CJ93" s="596" t="str">
        <f>IF(details!AL93="","",details!AL93)</f>
        <v/>
      </c>
      <c r="CK93" s="596" t="str">
        <f>IF(details!AM93="","",details!AM93)</f>
        <v/>
      </c>
      <c r="CL93" s="601" t="str">
        <f t="shared" si="343"/>
        <v/>
      </c>
      <c r="CM93" s="596" t="str">
        <f>IF(details!AN93="","",details!AN93)</f>
        <v/>
      </c>
      <c r="CN93" s="596" t="str">
        <f>IF(details!AO93="","",details!AO93)</f>
        <v/>
      </c>
      <c r="CO93" s="601" t="str">
        <f t="shared" si="344"/>
        <v/>
      </c>
      <c r="CP93" s="601" t="str">
        <f t="shared" si="345"/>
        <v/>
      </c>
      <c r="CQ93" s="601" t="str">
        <f t="shared" si="346"/>
        <v/>
      </c>
      <c r="CR93" s="596" t="str">
        <f>IF(details!AP93="","",details!AP93)</f>
        <v/>
      </c>
      <c r="CS93" s="596" t="str">
        <f>IF(details!AQ93="","",details!AQ93)</f>
        <v/>
      </c>
      <c r="CT93" s="601" t="str">
        <f t="shared" si="347"/>
        <v/>
      </c>
      <c r="CU93" s="601" t="str">
        <f t="shared" si="348"/>
        <v/>
      </c>
      <c r="CV93" s="601" t="str">
        <f t="shared" si="349"/>
        <v/>
      </c>
      <c r="CW93" s="597" t="str">
        <f t="shared" si="350"/>
        <v/>
      </c>
      <c r="CX93" s="599">
        <f t="shared" si="351"/>
        <v>0</v>
      </c>
      <c r="CY93" s="600">
        <f t="shared" si="352"/>
        <v>0</v>
      </c>
      <c r="CZ93" s="600" t="str">
        <f t="shared" si="353"/>
        <v/>
      </c>
      <c r="DA93" s="600" t="str">
        <f t="shared" si="354"/>
        <v/>
      </c>
      <c r="DB93" s="600" t="str">
        <f t="shared" si="355"/>
        <v/>
      </c>
      <c r="DC93" s="599" t="str">
        <f t="shared" si="356"/>
        <v/>
      </c>
      <c r="DD93" s="600" t="str">
        <f t="shared" si="357"/>
        <v/>
      </c>
      <c r="DE93" s="599" t="str">
        <f t="shared" si="358"/>
        <v/>
      </c>
      <c r="DF93" s="600">
        <f t="shared" si="359"/>
        <v>0</v>
      </c>
      <c r="DG93" s="596" t="str">
        <f>IF(details!AR93="","",details!AR93)</f>
        <v/>
      </c>
      <c r="DH93" s="596" t="str">
        <f>IF(details!AS93="","",details!AS93)</f>
        <v/>
      </c>
      <c r="DI93" s="596" t="str">
        <f>IF(details!AT93="","",details!AT93)</f>
        <v/>
      </c>
      <c r="DJ93" s="601" t="str">
        <f t="shared" si="360"/>
        <v/>
      </c>
      <c r="DK93" s="596" t="str">
        <f>IF(details!AU93="","",details!AU93)</f>
        <v/>
      </c>
      <c r="DL93" s="601" t="str">
        <f t="shared" si="361"/>
        <v/>
      </c>
      <c r="DM93" s="596" t="str">
        <f>IF(details!AV93="","",details!AV93)</f>
        <v/>
      </c>
      <c r="DN93" s="603" t="str">
        <f t="shared" si="362"/>
        <v/>
      </c>
      <c r="DO93" s="599">
        <f t="shared" si="363"/>
        <v>0</v>
      </c>
      <c r="DP93" s="599">
        <f t="shared" si="364"/>
        <v>0</v>
      </c>
      <c r="DQ93" s="600" t="str">
        <f t="shared" si="365"/>
        <v/>
      </c>
      <c r="DR93" s="599" t="str">
        <f t="shared" si="366"/>
        <v/>
      </c>
      <c r="DS93" s="599" t="str">
        <f t="shared" si="266"/>
        <v/>
      </c>
      <c r="DT93" s="596" t="str">
        <f>IF(details!AW93="","",details!AW93)</f>
        <v/>
      </c>
      <c r="DU93" s="596" t="str">
        <f>IF(details!AX93="","",details!AX93)</f>
        <v/>
      </c>
      <c r="DV93" s="596" t="str">
        <f>IF(details!AY93="","",details!AY93)</f>
        <v/>
      </c>
      <c r="DW93" s="603" t="str">
        <f t="shared" si="367"/>
        <v/>
      </c>
      <c r="DX93" s="599">
        <f t="shared" si="368"/>
        <v>0</v>
      </c>
      <c r="DY93" s="599">
        <f t="shared" si="369"/>
        <v>0</v>
      </c>
      <c r="DZ93" s="600" t="str">
        <f t="shared" si="370"/>
        <v/>
      </c>
      <c r="EA93" s="599" t="str">
        <f t="shared" si="371"/>
        <v/>
      </c>
      <c r="EB93" s="599" t="str">
        <f t="shared" si="267"/>
        <v/>
      </c>
      <c r="EC93" s="599" t="str">
        <f t="shared" si="372"/>
        <v/>
      </c>
      <c r="ED93" s="599" t="str">
        <f t="shared" si="373"/>
        <v/>
      </c>
      <c r="EE93" s="599" t="str">
        <f t="shared" si="374"/>
        <v/>
      </c>
      <c r="EF93" s="599" t="str">
        <f t="shared" si="375"/>
        <v/>
      </c>
      <c r="EG93" s="599" t="str">
        <f t="shared" si="376"/>
        <v/>
      </c>
      <c r="EH93" s="599">
        <f t="shared" si="377"/>
        <v>0</v>
      </c>
      <c r="EI93" s="599">
        <f t="shared" si="378"/>
        <v>0</v>
      </c>
      <c r="EJ93" s="599">
        <f t="shared" si="379"/>
        <v>0</v>
      </c>
      <c r="EK93" s="599">
        <f t="shared" si="380"/>
        <v>0</v>
      </c>
      <c r="EL93" s="599">
        <f t="shared" si="381"/>
        <v>0</v>
      </c>
      <c r="EM93" s="599" t="str">
        <f t="shared" si="382"/>
        <v/>
      </c>
      <c r="EN93" s="599" t="str">
        <f t="shared" si="268"/>
        <v/>
      </c>
      <c r="EO93" s="606" t="str">
        <f>IF(details!BO93="","",details!BO93)</f>
        <v/>
      </c>
      <c r="EP93" s="607" t="str">
        <f>IF(details!BP93="","",details!BP93)</f>
        <v/>
      </c>
      <c r="EQ93" s="606" t="str">
        <f>IF(details!BW93="","",details!BW93)</f>
        <v/>
      </c>
      <c r="ER93" s="607" t="str">
        <f>IF(details!BX93="","",details!BX93)</f>
        <v/>
      </c>
      <c r="ES93" s="606" t="str">
        <f>IF(details!CE93="","",details!CE93)</f>
        <v/>
      </c>
      <c r="ET93" s="607" t="str">
        <f>IF(details!CF93="","",details!CF93)</f>
        <v/>
      </c>
      <c r="EU93" s="606" t="str">
        <f>IF(details!CM93="","",details!CM93)</f>
        <v/>
      </c>
      <c r="EV93" s="607" t="str">
        <f>IF(details!CN93="","",details!CN93)</f>
        <v/>
      </c>
      <c r="EW93" s="606" t="str">
        <f>IF(details!CV93="","",details!CV93)</f>
        <v/>
      </c>
      <c r="EX93" s="607" t="str">
        <f>IF(details!CW93="","",details!CW93)</f>
        <v/>
      </c>
      <c r="EY93" s="611" t="str">
        <f t="shared" si="383"/>
        <v/>
      </c>
      <c r="EZ93" s="596" t="str">
        <f t="shared" si="384"/>
        <v/>
      </c>
      <c r="FA93" s="596" t="str">
        <f t="shared" si="385"/>
        <v/>
      </c>
      <c r="FB93" s="612" t="str">
        <f t="shared" si="269"/>
        <v/>
      </c>
      <c r="FC93" s="596" t="str">
        <f t="shared" si="386"/>
        <v/>
      </c>
      <c r="FD93" s="613" t="str">
        <f t="shared" si="387"/>
        <v/>
      </c>
      <c r="FE93" s="612" t="str">
        <f t="shared" si="270"/>
        <v/>
      </c>
      <c r="FF93" s="614" t="str">
        <f t="shared" si="388"/>
        <v/>
      </c>
      <c r="FG93" s="596" t="str">
        <f t="shared" si="271"/>
        <v/>
      </c>
      <c r="FH93" s="596" t="str">
        <f t="shared" si="272"/>
        <v/>
      </c>
      <c r="FI93" s="596" t="str">
        <f t="shared" si="273"/>
        <v/>
      </c>
      <c r="FJ93" s="596" t="str">
        <f t="shared" si="274"/>
        <v/>
      </c>
      <c r="FK93" s="596" t="str">
        <f t="shared" si="389"/>
        <v/>
      </c>
      <c r="FL93" s="615" t="str">
        <f t="shared" si="275"/>
        <v/>
      </c>
      <c r="FM93" s="614" t="str">
        <f t="shared" si="390"/>
        <v/>
      </c>
      <c r="FN93" s="596" t="str">
        <f t="shared" si="276"/>
        <v/>
      </c>
      <c r="FO93" s="596" t="str">
        <f t="shared" si="277"/>
        <v/>
      </c>
      <c r="FP93" s="596" t="str">
        <f t="shared" si="278"/>
        <v/>
      </c>
      <c r="FQ93" s="596" t="str">
        <f t="shared" si="279"/>
        <v/>
      </c>
      <c r="FR93" s="596" t="str">
        <f t="shared" si="391"/>
        <v/>
      </c>
      <c r="FS93" s="615" t="str">
        <f t="shared" si="280"/>
        <v/>
      </c>
      <c r="FT93" s="614" t="str">
        <f t="shared" si="392"/>
        <v/>
      </c>
      <c r="FU93" s="596" t="str">
        <f t="shared" si="281"/>
        <v/>
      </c>
      <c r="FV93" s="596" t="str">
        <f t="shared" si="282"/>
        <v/>
      </c>
      <c r="FW93" s="596" t="str">
        <f t="shared" si="283"/>
        <v/>
      </c>
      <c r="FX93" s="596" t="str">
        <f t="shared" si="284"/>
        <v/>
      </c>
      <c r="FY93" s="596" t="str">
        <f t="shared" si="393"/>
        <v/>
      </c>
      <c r="FZ93" s="615" t="str">
        <f t="shared" si="285"/>
        <v/>
      </c>
      <c r="GA93" s="596" t="str">
        <f t="shared" si="394"/>
        <v/>
      </c>
      <c r="GB93" s="596" t="str">
        <f t="shared" si="395"/>
        <v/>
      </c>
      <c r="GC93" s="177" t="str">
        <f t="shared" si="396"/>
        <v xml:space="preserve">    </v>
      </c>
      <c r="GD93" s="177" t="str">
        <f t="shared" si="397"/>
        <v xml:space="preserve">    </v>
      </c>
      <c r="GE93" s="177" t="str">
        <f t="shared" si="398"/>
        <v xml:space="preserve">    </v>
      </c>
      <c r="GF93" s="177" t="str">
        <f t="shared" si="399"/>
        <v xml:space="preserve">        </v>
      </c>
      <c r="GG93" s="177" t="str">
        <f t="shared" si="286"/>
        <v xml:space="preserve">    </v>
      </c>
      <c r="GH93" s="177" t="str">
        <f t="shared" si="287"/>
        <v/>
      </c>
      <c r="GI93" s="39" t="str">
        <f t="shared" si="288"/>
        <v/>
      </c>
      <c r="GJ93" s="41" t="str">
        <f t="shared" si="289"/>
        <v/>
      </c>
      <c r="GK93" s="188" t="str">
        <f t="shared" si="290"/>
        <v/>
      </c>
      <c r="GL93" s="165" t="str">
        <f t="shared" si="291"/>
        <v/>
      </c>
      <c r="GM93" s="434" t="str">
        <f t="shared" si="400"/>
        <v/>
      </c>
      <c r="GN93" s="177" t="str">
        <f>IF(OR(GH93="iwjd",GH93="iqu% ijh{kk"),'result subject-wise'!AR93,GH93)</f>
        <v/>
      </c>
      <c r="GO93" s="346" t="str">
        <f t="shared" si="292"/>
        <v/>
      </c>
      <c r="GP93" s="172" t="str">
        <f t="shared" si="293"/>
        <v/>
      </c>
      <c r="GQ93" s="620" t="str">
        <f t="shared" si="401"/>
        <v/>
      </c>
      <c r="GR93" s="189"/>
      <c r="GS93" s="344"/>
      <c r="GT93" s="351" t="str">
        <f>'full report'!V2312</f>
        <v/>
      </c>
      <c r="GU93" s="164"/>
      <c r="GW93" s="10"/>
    </row>
    <row r="94" spans="1:205" s="5" customFormat="1" ht="13" customHeight="1">
      <c r="A94" s="595">
        <f>IF(details!A94="","",details!A94)</f>
        <v>87</v>
      </c>
      <c r="B94" s="596" t="str">
        <f>IF(details!B94="","",details!B94)</f>
        <v/>
      </c>
      <c r="C94" s="596" t="str">
        <f>IF(details!C94="","",details!C94)</f>
        <v/>
      </c>
      <c r="D94" s="597" t="str">
        <f>IF(details!D94="","",details!D94)</f>
        <v/>
      </c>
      <c r="E94" s="596" t="str">
        <f>IF(details!E94="","",details!E94)</f>
        <v/>
      </c>
      <c r="F94" s="598" t="str">
        <f>IF(details!F94="","",details!F94)</f>
        <v/>
      </c>
      <c r="G94" s="302" t="str">
        <f>IF(details!G94="","",details!G94)</f>
        <v/>
      </c>
      <c r="H94" s="302" t="str">
        <f>IF(details!H94="","",details!H94)</f>
        <v/>
      </c>
      <c r="I94" s="302" t="str">
        <f>IF(details!I94="","",details!I94)</f>
        <v/>
      </c>
      <c r="J94" s="596" t="str">
        <f>IF(details!J94="","",details!J94)</f>
        <v/>
      </c>
      <c r="K94" s="596" t="str">
        <f>IF(details!K94="","",details!K94)</f>
        <v/>
      </c>
      <c r="L94" s="596" t="str">
        <f>IF(details!L94="","",details!L94)</f>
        <v/>
      </c>
      <c r="M94" s="601" t="str">
        <f t="shared" si="294"/>
        <v/>
      </c>
      <c r="N94" s="596" t="str">
        <f>IF(details!M94="","",details!M94)</f>
        <v/>
      </c>
      <c r="O94" s="601" t="str">
        <f t="shared" si="295"/>
        <v/>
      </c>
      <c r="P94" s="596" t="str">
        <f>IF(details!N94="","",details!N94)</f>
        <v/>
      </c>
      <c r="Q94" s="603" t="str">
        <f t="shared" si="296"/>
        <v/>
      </c>
      <c r="R94" s="599">
        <f t="shared" si="297"/>
        <v>0</v>
      </c>
      <c r="S94" s="599">
        <f t="shared" si="298"/>
        <v>0</v>
      </c>
      <c r="T94" s="600" t="str">
        <f t="shared" si="299"/>
        <v/>
      </c>
      <c r="U94" s="599" t="str">
        <f t="shared" si="300"/>
        <v/>
      </c>
      <c r="V94" s="599" t="str">
        <f t="shared" si="301"/>
        <v/>
      </c>
      <c r="W94" s="599" t="str">
        <f t="shared" si="302"/>
        <v/>
      </c>
      <c r="X94" s="596" t="str">
        <f>IF(details!O94="","",details!O94)</f>
        <v/>
      </c>
      <c r="Y94" s="596" t="str">
        <f>IF(details!P94="","",details!P94)</f>
        <v/>
      </c>
      <c r="Z94" s="596" t="str">
        <f>IF(details!Q94="","",details!Q94)</f>
        <v/>
      </c>
      <c r="AA94" s="601" t="str">
        <f t="shared" si="303"/>
        <v/>
      </c>
      <c r="AB94" s="596" t="str">
        <f>IF(details!R94="","",details!R94)</f>
        <v/>
      </c>
      <c r="AC94" s="601" t="str">
        <f t="shared" si="304"/>
        <v/>
      </c>
      <c r="AD94" s="596" t="str">
        <f>IF(details!S94="","",details!S94)</f>
        <v/>
      </c>
      <c r="AE94" s="603" t="str">
        <f t="shared" si="305"/>
        <v/>
      </c>
      <c r="AF94" s="599">
        <f t="shared" si="306"/>
        <v>0</v>
      </c>
      <c r="AG94" s="599">
        <f t="shared" si="307"/>
        <v>0</v>
      </c>
      <c r="AH94" s="600" t="str">
        <f t="shared" si="308"/>
        <v/>
      </c>
      <c r="AI94" s="599" t="str">
        <f t="shared" si="309"/>
        <v/>
      </c>
      <c r="AJ94" s="599" t="str">
        <f t="shared" si="310"/>
        <v/>
      </c>
      <c r="AK94" s="599" t="str">
        <f t="shared" si="265"/>
        <v/>
      </c>
      <c r="AL94" s="596" t="str">
        <f>IF(details!T94="","",details!T94)</f>
        <v/>
      </c>
      <c r="AM94" s="596" t="str">
        <f>IF(details!U94="","",details!U94)</f>
        <v/>
      </c>
      <c r="AN94" s="596" t="str">
        <f>IF(details!V94="","",details!V94)</f>
        <v/>
      </c>
      <c r="AO94" s="596" t="str">
        <f>IF(details!W94="","",details!W94)</f>
        <v/>
      </c>
      <c r="AP94" s="601" t="str">
        <f t="shared" si="311"/>
        <v/>
      </c>
      <c r="AQ94" s="596" t="str">
        <f>IF(details!X94="","",details!X94)</f>
        <v/>
      </c>
      <c r="AR94" s="596" t="str">
        <f>IF(details!Y94="","",details!Y94)</f>
        <v/>
      </c>
      <c r="AS94" s="601" t="str">
        <f t="shared" si="312"/>
        <v/>
      </c>
      <c r="AT94" s="601" t="str">
        <f t="shared" si="313"/>
        <v/>
      </c>
      <c r="AU94" s="601" t="str">
        <f t="shared" si="314"/>
        <v/>
      </c>
      <c r="AV94" s="596" t="str">
        <f>IF(details!Z94="","",details!Z94)</f>
        <v/>
      </c>
      <c r="AW94" s="596" t="str">
        <f>IF(details!AA94="","",details!AA94)</f>
        <v/>
      </c>
      <c r="AX94" s="601" t="str">
        <f t="shared" si="315"/>
        <v/>
      </c>
      <c r="AY94" s="601" t="str">
        <f t="shared" si="316"/>
        <v/>
      </c>
      <c r="AZ94" s="601" t="str">
        <f t="shared" si="317"/>
        <v/>
      </c>
      <c r="BA94" s="597" t="str">
        <f t="shared" si="318"/>
        <v/>
      </c>
      <c r="BB94" s="599">
        <f t="shared" si="319"/>
        <v>0</v>
      </c>
      <c r="BC94" s="600">
        <f t="shared" si="320"/>
        <v>0</v>
      </c>
      <c r="BD94" s="600" t="str">
        <f t="shared" si="321"/>
        <v/>
      </c>
      <c r="BE94" s="600" t="str">
        <f t="shared" si="322"/>
        <v/>
      </c>
      <c r="BF94" s="600" t="str">
        <f t="shared" si="323"/>
        <v/>
      </c>
      <c r="BG94" s="599" t="str">
        <f t="shared" si="324"/>
        <v/>
      </c>
      <c r="BH94" s="600" t="str">
        <f t="shared" si="325"/>
        <v/>
      </c>
      <c r="BI94" s="599" t="str">
        <f t="shared" si="326"/>
        <v/>
      </c>
      <c r="BJ94" s="596" t="str">
        <f>IF(details!AB94="","",details!AB94)</f>
        <v/>
      </c>
      <c r="BK94" s="596" t="str">
        <f>IF(details!AC94="","",details!AC94)</f>
        <v/>
      </c>
      <c r="BL94" s="596" t="str">
        <f>IF(details!AD94="","",details!AD94)</f>
        <v/>
      </c>
      <c r="BM94" s="596" t="str">
        <f>IF(details!AE94="","",details!AE94)</f>
        <v/>
      </c>
      <c r="BN94" s="601" t="str">
        <f t="shared" si="327"/>
        <v/>
      </c>
      <c r="BO94" s="596" t="str">
        <f>IF(details!AF94="","",details!AF94)</f>
        <v/>
      </c>
      <c r="BP94" s="596" t="str">
        <f>IF(details!AG94="","",details!AG94)</f>
        <v/>
      </c>
      <c r="BQ94" s="601" t="str">
        <f t="shared" si="328"/>
        <v/>
      </c>
      <c r="BR94" s="601" t="str">
        <f t="shared" si="329"/>
        <v/>
      </c>
      <c r="BS94" s="601" t="str">
        <f t="shared" si="330"/>
        <v/>
      </c>
      <c r="BT94" s="596" t="str">
        <f>IF(details!AH94="","",details!AH94)</f>
        <v/>
      </c>
      <c r="BU94" s="596" t="str">
        <f>IF(details!AI94="","",details!AI94)</f>
        <v/>
      </c>
      <c r="BV94" s="601" t="str">
        <f t="shared" si="331"/>
        <v/>
      </c>
      <c r="BW94" s="601" t="str">
        <f t="shared" si="332"/>
        <v/>
      </c>
      <c r="BX94" s="601" t="str">
        <f t="shared" si="333"/>
        <v/>
      </c>
      <c r="BY94" s="597" t="str">
        <f t="shared" si="334"/>
        <v/>
      </c>
      <c r="BZ94" s="599">
        <f t="shared" si="335"/>
        <v>0</v>
      </c>
      <c r="CA94" s="600">
        <f t="shared" si="336"/>
        <v>0</v>
      </c>
      <c r="CB94" s="600" t="str">
        <f t="shared" si="337"/>
        <v/>
      </c>
      <c r="CC94" s="600" t="str">
        <f t="shared" si="338"/>
        <v/>
      </c>
      <c r="CD94" s="600" t="str">
        <f t="shared" si="339"/>
        <v/>
      </c>
      <c r="CE94" s="599" t="str">
        <f t="shared" si="340"/>
        <v/>
      </c>
      <c r="CF94" s="600" t="str">
        <f t="shared" si="341"/>
        <v/>
      </c>
      <c r="CG94" s="599" t="str">
        <f t="shared" si="342"/>
        <v/>
      </c>
      <c r="CH94" s="596" t="str">
        <f>IF(details!AJ94="","",details!AJ94)</f>
        <v/>
      </c>
      <c r="CI94" s="596" t="str">
        <f>IF(details!AK94="","",details!AK94)</f>
        <v/>
      </c>
      <c r="CJ94" s="596" t="str">
        <f>IF(details!AL94="","",details!AL94)</f>
        <v/>
      </c>
      <c r="CK94" s="596" t="str">
        <f>IF(details!AM94="","",details!AM94)</f>
        <v/>
      </c>
      <c r="CL94" s="601" t="str">
        <f t="shared" si="343"/>
        <v/>
      </c>
      <c r="CM94" s="596" t="str">
        <f>IF(details!AN94="","",details!AN94)</f>
        <v/>
      </c>
      <c r="CN94" s="596" t="str">
        <f>IF(details!AO94="","",details!AO94)</f>
        <v/>
      </c>
      <c r="CO94" s="601" t="str">
        <f t="shared" si="344"/>
        <v/>
      </c>
      <c r="CP94" s="601" t="str">
        <f t="shared" si="345"/>
        <v/>
      </c>
      <c r="CQ94" s="601" t="str">
        <f t="shared" si="346"/>
        <v/>
      </c>
      <c r="CR94" s="596" t="str">
        <f>IF(details!AP94="","",details!AP94)</f>
        <v/>
      </c>
      <c r="CS94" s="596" t="str">
        <f>IF(details!AQ94="","",details!AQ94)</f>
        <v/>
      </c>
      <c r="CT94" s="601" t="str">
        <f t="shared" si="347"/>
        <v/>
      </c>
      <c r="CU94" s="601" t="str">
        <f t="shared" si="348"/>
        <v/>
      </c>
      <c r="CV94" s="601" t="str">
        <f t="shared" si="349"/>
        <v/>
      </c>
      <c r="CW94" s="597" t="str">
        <f t="shared" si="350"/>
        <v/>
      </c>
      <c r="CX94" s="599">
        <f t="shared" si="351"/>
        <v>0</v>
      </c>
      <c r="CY94" s="600">
        <f t="shared" si="352"/>
        <v>0</v>
      </c>
      <c r="CZ94" s="600" t="str">
        <f t="shared" si="353"/>
        <v/>
      </c>
      <c r="DA94" s="600" t="str">
        <f t="shared" si="354"/>
        <v/>
      </c>
      <c r="DB94" s="600" t="str">
        <f t="shared" si="355"/>
        <v/>
      </c>
      <c r="DC94" s="599" t="str">
        <f t="shared" si="356"/>
        <v/>
      </c>
      <c r="DD94" s="600" t="str">
        <f t="shared" si="357"/>
        <v/>
      </c>
      <c r="DE94" s="599" t="str">
        <f t="shared" si="358"/>
        <v/>
      </c>
      <c r="DF94" s="600">
        <f t="shared" si="359"/>
        <v>0</v>
      </c>
      <c r="DG94" s="596" t="str">
        <f>IF(details!AR94="","",details!AR94)</f>
        <v/>
      </c>
      <c r="DH94" s="596" t="str">
        <f>IF(details!AS94="","",details!AS94)</f>
        <v/>
      </c>
      <c r="DI94" s="596" t="str">
        <f>IF(details!AT94="","",details!AT94)</f>
        <v/>
      </c>
      <c r="DJ94" s="601" t="str">
        <f t="shared" si="360"/>
        <v/>
      </c>
      <c r="DK94" s="596" t="str">
        <f>IF(details!AU94="","",details!AU94)</f>
        <v/>
      </c>
      <c r="DL94" s="601" t="str">
        <f t="shared" si="361"/>
        <v/>
      </c>
      <c r="DM94" s="596" t="str">
        <f>IF(details!AV94="","",details!AV94)</f>
        <v/>
      </c>
      <c r="DN94" s="603" t="str">
        <f t="shared" si="362"/>
        <v/>
      </c>
      <c r="DO94" s="599">
        <f t="shared" si="363"/>
        <v>0</v>
      </c>
      <c r="DP94" s="599">
        <f t="shared" si="364"/>
        <v>0</v>
      </c>
      <c r="DQ94" s="600" t="str">
        <f t="shared" si="365"/>
        <v/>
      </c>
      <c r="DR94" s="599" t="str">
        <f t="shared" si="366"/>
        <v/>
      </c>
      <c r="DS94" s="599" t="str">
        <f t="shared" si="266"/>
        <v/>
      </c>
      <c r="DT94" s="596" t="str">
        <f>IF(details!AW94="","",details!AW94)</f>
        <v/>
      </c>
      <c r="DU94" s="596" t="str">
        <f>IF(details!AX94="","",details!AX94)</f>
        <v/>
      </c>
      <c r="DV94" s="596" t="str">
        <f>IF(details!AY94="","",details!AY94)</f>
        <v/>
      </c>
      <c r="DW94" s="603" t="str">
        <f t="shared" si="367"/>
        <v/>
      </c>
      <c r="DX94" s="599">
        <f t="shared" si="368"/>
        <v>0</v>
      </c>
      <c r="DY94" s="599">
        <f t="shared" si="369"/>
        <v>0</v>
      </c>
      <c r="DZ94" s="600" t="str">
        <f t="shared" si="370"/>
        <v/>
      </c>
      <c r="EA94" s="599" t="str">
        <f t="shared" si="371"/>
        <v/>
      </c>
      <c r="EB94" s="599" t="str">
        <f t="shared" si="267"/>
        <v/>
      </c>
      <c r="EC94" s="599" t="str">
        <f t="shared" si="372"/>
        <v/>
      </c>
      <c r="ED94" s="599" t="str">
        <f t="shared" si="373"/>
        <v/>
      </c>
      <c r="EE94" s="599" t="str">
        <f t="shared" si="374"/>
        <v/>
      </c>
      <c r="EF94" s="599" t="str">
        <f t="shared" si="375"/>
        <v/>
      </c>
      <c r="EG94" s="599" t="str">
        <f t="shared" si="376"/>
        <v/>
      </c>
      <c r="EH94" s="599">
        <f t="shared" si="377"/>
        <v>0</v>
      </c>
      <c r="EI94" s="599">
        <f t="shared" si="378"/>
        <v>0</v>
      </c>
      <c r="EJ94" s="599">
        <f t="shared" si="379"/>
        <v>0</v>
      </c>
      <c r="EK94" s="599">
        <f t="shared" si="380"/>
        <v>0</v>
      </c>
      <c r="EL94" s="599">
        <f t="shared" si="381"/>
        <v>0</v>
      </c>
      <c r="EM94" s="599" t="str">
        <f t="shared" si="382"/>
        <v/>
      </c>
      <c r="EN94" s="599" t="str">
        <f t="shared" si="268"/>
        <v/>
      </c>
      <c r="EO94" s="606" t="str">
        <f>IF(details!BO94="","",details!BO94)</f>
        <v/>
      </c>
      <c r="EP94" s="607" t="str">
        <f>IF(details!BP94="","",details!BP94)</f>
        <v/>
      </c>
      <c r="EQ94" s="606" t="str">
        <f>IF(details!BW94="","",details!BW94)</f>
        <v/>
      </c>
      <c r="ER94" s="607" t="str">
        <f>IF(details!BX94="","",details!BX94)</f>
        <v/>
      </c>
      <c r="ES94" s="606" t="str">
        <f>IF(details!CE94="","",details!CE94)</f>
        <v/>
      </c>
      <c r="ET94" s="607" t="str">
        <f>IF(details!CF94="","",details!CF94)</f>
        <v/>
      </c>
      <c r="EU94" s="606" t="str">
        <f>IF(details!CM94="","",details!CM94)</f>
        <v/>
      </c>
      <c r="EV94" s="607" t="str">
        <f>IF(details!CN94="","",details!CN94)</f>
        <v/>
      </c>
      <c r="EW94" s="606" t="str">
        <f>IF(details!CV94="","",details!CV94)</f>
        <v/>
      </c>
      <c r="EX94" s="607" t="str">
        <f>IF(details!CW94="","",details!CW94)</f>
        <v/>
      </c>
      <c r="EY94" s="611" t="str">
        <f t="shared" si="383"/>
        <v/>
      </c>
      <c r="EZ94" s="596" t="str">
        <f t="shared" si="384"/>
        <v/>
      </c>
      <c r="FA94" s="596" t="str">
        <f t="shared" si="385"/>
        <v/>
      </c>
      <c r="FB94" s="612" t="str">
        <f t="shared" si="269"/>
        <v/>
      </c>
      <c r="FC94" s="596" t="str">
        <f t="shared" si="386"/>
        <v/>
      </c>
      <c r="FD94" s="613" t="str">
        <f t="shared" si="387"/>
        <v/>
      </c>
      <c r="FE94" s="612" t="str">
        <f t="shared" si="270"/>
        <v/>
      </c>
      <c r="FF94" s="614" t="str">
        <f t="shared" si="388"/>
        <v/>
      </c>
      <c r="FG94" s="596" t="str">
        <f t="shared" si="271"/>
        <v/>
      </c>
      <c r="FH94" s="596" t="str">
        <f t="shared" si="272"/>
        <v/>
      </c>
      <c r="FI94" s="596" t="str">
        <f t="shared" si="273"/>
        <v/>
      </c>
      <c r="FJ94" s="596" t="str">
        <f t="shared" si="274"/>
        <v/>
      </c>
      <c r="FK94" s="596" t="str">
        <f t="shared" si="389"/>
        <v/>
      </c>
      <c r="FL94" s="615" t="str">
        <f t="shared" si="275"/>
        <v/>
      </c>
      <c r="FM94" s="614" t="str">
        <f t="shared" si="390"/>
        <v/>
      </c>
      <c r="FN94" s="596" t="str">
        <f t="shared" si="276"/>
        <v/>
      </c>
      <c r="FO94" s="596" t="str">
        <f t="shared" si="277"/>
        <v/>
      </c>
      <c r="FP94" s="596" t="str">
        <f t="shared" si="278"/>
        <v/>
      </c>
      <c r="FQ94" s="596" t="str">
        <f t="shared" si="279"/>
        <v/>
      </c>
      <c r="FR94" s="596" t="str">
        <f t="shared" si="391"/>
        <v/>
      </c>
      <c r="FS94" s="615" t="str">
        <f t="shared" si="280"/>
        <v/>
      </c>
      <c r="FT94" s="614" t="str">
        <f t="shared" si="392"/>
        <v/>
      </c>
      <c r="FU94" s="596" t="str">
        <f t="shared" si="281"/>
        <v/>
      </c>
      <c r="FV94" s="596" t="str">
        <f t="shared" si="282"/>
        <v/>
      </c>
      <c r="FW94" s="596" t="str">
        <f t="shared" si="283"/>
        <v/>
      </c>
      <c r="FX94" s="596" t="str">
        <f t="shared" si="284"/>
        <v/>
      </c>
      <c r="FY94" s="596" t="str">
        <f t="shared" si="393"/>
        <v/>
      </c>
      <c r="FZ94" s="615" t="str">
        <f t="shared" si="285"/>
        <v/>
      </c>
      <c r="GA94" s="596" t="str">
        <f t="shared" si="394"/>
        <v/>
      </c>
      <c r="GB94" s="596" t="str">
        <f t="shared" si="395"/>
        <v/>
      </c>
      <c r="GC94" s="177" t="str">
        <f t="shared" si="396"/>
        <v xml:space="preserve">    </v>
      </c>
      <c r="GD94" s="177" t="str">
        <f t="shared" si="397"/>
        <v xml:space="preserve">    </v>
      </c>
      <c r="GE94" s="177" t="str">
        <f t="shared" si="398"/>
        <v xml:space="preserve">    </v>
      </c>
      <c r="GF94" s="177" t="str">
        <f t="shared" si="399"/>
        <v xml:space="preserve">        </v>
      </c>
      <c r="GG94" s="177" t="str">
        <f t="shared" si="286"/>
        <v xml:space="preserve">    </v>
      </c>
      <c r="GH94" s="177" t="str">
        <f t="shared" si="287"/>
        <v/>
      </c>
      <c r="GI94" s="39" t="str">
        <f t="shared" si="288"/>
        <v/>
      </c>
      <c r="GJ94" s="41" t="str">
        <f t="shared" si="289"/>
        <v/>
      </c>
      <c r="GK94" s="188" t="str">
        <f t="shared" si="290"/>
        <v/>
      </c>
      <c r="GL94" s="165" t="str">
        <f t="shared" si="291"/>
        <v/>
      </c>
      <c r="GM94" s="434" t="str">
        <f t="shared" si="400"/>
        <v/>
      </c>
      <c r="GN94" s="177" t="str">
        <f>IF(OR(GH94="iwjd",GH94="iqu% ijh{kk"),'result subject-wise'!AR94,GH94)</f>
        <v/>
      </c>
      <c r="GO94" s="346" t="str">
        <f t="shared" si="292"/>
        <v/>
      </c>
      <c r="GP94" s="172" t="str">
        <f t="shared" si="293"/>
        <v/>
      </c>
      <c r="GQ94" s="620" t="str">
        <f t="shared" si="401"/>
        <v/>
      </c>
      <c r="GR94" s="189"/>
      <c r="GS94" s="344"/>
      <c r="GT94" s="351" t="str">
        <f>'full report'!V2339</f>
        <v/>
      </c>
      <c r="GU94" s="164"/>
      <c r="GW94" s="10"/>
    </row>
    <row r="95" spans="1:205" s="5" customFormat="1" ht="13" customHeight="1">
      <c r="A95" s="595">
        <f>IF(details!A95="","",details!A95)</f>
        <v>88</v>
      </c>
      <c r="B95" s="596" t="str">
        <f>IF(details!B95="","",details!B95)</f>
        <v/>
      </c>
      <c r="C95" s="596" t="str">
        <f>IF(details!C95="","",details!C95)</f>
        <v/>
      </c>
      <c r="D95" s="597" t="str">
        <f>IF(details!D95="","",details!D95)</f>
        <v/>
      </c>
      <c r="E95" s="596" t="str">
        <f>IF(details!E95="","",details!E95)</f>
        <v/>
      </c>
      <c r="F95" s="598" t="str">
        <f>IF(details!F95="","",details!F95)</f>
        <v/>
      </c>
      <c r="G95" s="302" t="str">
        <f>IF(details!G95="","",details!G95)</f>
        <v/>
      </c>
      <c r="H95" s="302" t="str">
        <f>IF(details!H95="","",details!H95)</f>
        <v/>
      </c>
      <c r="I95" s="302" t="str">
        <f>IF(details!I95="","",details!I95)</f>
        <v/>
      </c>
      <c r="J95" s="596" t="str">
        <f>IF(details!J95="","",details!J95)</f>
        <v/>
      </c>
      <c r="K95" s="596" t="str">
        <f>IF(details!K95="","",details!K95)</f>
        <v/>
      </c>
      <c r="L95" s="596" t="str">
        <f>IF(details!L95="","",details!L95)</f>
        <v/>
      </c>
      <c r="M95" s="601" t="str">
        <f t="shared" si="294"/>
        <v/>
      </c>
      <c r="N95" s="596" t="str">
        <f>IF(details!M95="","",details!M95)</f>
        <v/>
      </c>
      <c r="O95" s="601" t="str">
        <f t="shared" si="295"/>
        <v/>
      </c>
      <c r="P95" s="596" t="str">
        <f>IF(details!N95="","",details!N95)</f>
        <v/>
      </c>
      <c r="Q95" s="603" t="str">
        <f t="shared" si="296"/>
        <v/>
      </c>
      <c r="R95" s="599">
        <f t="shared" si="297"/>
        <v>0</v>
      </c>
      <c r="S95" s="599">
        <f t="shared" si="298"/>
        <v>0</v>
      </c>
      <c r="T95" s="600" t="str">
        <f t="shared" si="299"/>
        <v/>
      </c>
      <c r="U95" s="599" t="str">
        <f t="shared" si="300"/>
        <v/>
      </c>
      <c r="V95" s="599" t="str">
        <f t="shared" si="301"/>
        <v/>
      </c>
      <c r="W95" s="599" t="str">
        <f t="shared" si="302"/>
        <v/>
      </c>
      <c r="X95" s="596" t="str">
        <f>IF(details!O95="","",details!O95)</f>
        <v/>
      </c>
      <c r="Y95" s="596" t="str">
        <f>IF(details!P95="","",details!P95)</f>
        <v/>
      </c>
      <c r="Z95" s="596" t="str">
        <f>IF(details!Q95="","",details!Q95)</f>
        <v/>
      </c>
      <c r="AA95" s="601" t="str">
        <f t="shared" si="303"/>
        <v/>
      </c>
      <c r="AB95" s="596" t="str">
        <f>IF(details!R95="","",details!R95)</f>
        <v/>
      </c>
      <c r="AC95" s="601" t="str">
        <f t="shared" si="304"/>
        <v/>
      </c>
      <c r="AD95" s="596" t="str">
        <f>IF(details!S95="","",details!S95)</f>
        <v/>
      </c>
      <c r="AE95" s="603" t="str">
        <f t="shared" si="305"/>
        <v/>
      </c>
      <c r="AF95" s="599">
        <f t="shared" si="306"/>
        <v>0</v>
      </c>
      <c r="AG95" s="599">
        <f t="shared" si="307"/>
        <v>0</v>
      </c>
      <c r="AH95" s="600" t="str">
        <f t="shared" si="308"/>
        <v/>
      </c>
      <c r="AI95" s="599" t="str">
        <f t="shared" si="309"/>
        <v/>
      </c>
      <c r="AJ95" s="599" t="str">
        <f t="shared" si="310"/>
        <v/>
      </c>
      <c r="AK95" s="599" t="str">
        <f t="shared" si="265"/>
        <v/>
      </c>
      <c r="AL95" s="596" t="str">
        <f>IF(details!T95="","",details!T95)</f>
        <v/>
      </c>
      <c r="AM95" s="596" t="str">
        <f>IF(details!U95="","",details!U95)</f>
        <v/>
      </c>
      <c r="AN95" s="596" t="str">
        <f>IF(details!V95="","",details!V95)</f>
        <v/>
      </c>
      <c r="AO95" s="596" t="str">
        <f>IF(details!W95="","",details!W95)</f>
        <v/>
      </c>
      <c r="AP95" s="601" t="str">
        <f t="shared" si="311"/>
        <v/>
      </c>
      <c r="AQ95" s="596" t="str">
        <f>IF(details!X95="","",details!X95)</f>
        <v/>
      </c>
      <c r="AR95" s="596" t="str">
        <f>IF(details!Y95="","",details!Y95)</f>
        <v/>
      </c>
      <c r="AS95" s="601" t="str">
        <f t="shared" si="312"/>
        <v/>
      </c>
      <c r="AT95" s="601" t="str">
        <f t="shared" si="313"/>
        <v/>
      </c>
      <c r="AU95" s="601" t="str">
        <f t="shared" si="314"/>
        <v/>
      </c>
      <c r="AV95" s="596" t="str">
        <f>IF(details!Z95="","",details!Z95)</f>
        <v/>
      </c>
      <c r="AW95" s="596" t="str">
        <f>IF(details!AA95="","",details!AA95)</f>
        <v/>
      </c>
      <c r="AX95" s="601" t="str">
        <f t="shared" si="315"/>
        <v/>
      </c>
      <c r="AY95" s="601" t="str">
        <f t="shared" si="316"/>
        <v/>
      </c>
      <c r="AZ95" s="601" t="str">
        <f t="shared" si="317"/>
        <v/>
      </c>
      <c r="BA95" s="597" t="str">
        <f t="shared" si="318"/>
        <v/>
      </c>
      <c r="BB95" s="599">
        <f t="shared" si="319"/>
        <v>0</v>
      </c>
      <c r="BC95" s="600">
        <f t="shared" si="320"/>
        <v>0</v>
      </c>
      <c r="BD95" s="600" t="str">
        <f t="shared" si="321"/>
        <v/>
      </c>
      <c r="BE95" s="600" t="str">
        <f t="shared" si="322"/>
        <v/>
      </c>
      <c r="BF95" s="600" t="str">
        <f t="shared" si="323"/>
        <v/>
      </c>
      <c r="BG95" s="599" t="str">
        <f t="shared" si="324"/>
        <v/>
      </c>
      <c r="BH95" s="600" t="str">
        <f t="shared" si="325"/>
        <v/>
      </c>
      <c r="BI95" s="599" t="str">
        <f t="shared" si="326"/>
        <v/>
      </c>
      <c r="BJ95" s="596" t="str">
        <f>IF(details!AB95="","",details!AB95)</f>
        <v/>
      </c>
      <c r="BK95" s="596" t="str">
        <f>IF(details!AC95="","",details!AC95)</f>
        <v/>
      </c>
      <c r="BL95" s="596" t="str">
        <f>IF(details!AD95="","",details!AD95)</f>
        <v/>
      </c>
      <c r="BM95" s="596" t="str">
        <f>IF(details!AE95="","",details!AE95)</f>
        <v/>
      </c>
      <c r="BN95" s="601" t="str">
        <f t="shared" si="327"/>
        <v/>
      </c>
      <c r="BO95" s="596" t="str">
        <f>IF(details!AF95="","",details!AF95)</f>
        <v/>
      </c>
      <c r="BP95" s="596" t="str">
        <f>IF(details!AG95="","",details!AG95)</f>
        <v/>
      </c>
      <c r="BQ95" s="601" t="str">
        <f t="shared" si="328"/>
        <v/>
      </c>
      <c r="BR95" s="601" t="str">
        <f t="shared" si="329"/>
        <v/>
      </c>
      <c r="BS95" s="601" t="str">
        <f t="shared" si="330"/>
        <v/>
      </c>
      <c r="BT95" s="596" t="str">
        <f>IF(details!AH95="","",details!AH95)</f>
        <v/>
      </c>
      <c r="BU95" s="596" t="str">
        <f>IF(details!AI95="","",details!AI95)</f>
        <v/>
      </c>
      <c r="BV95" s="601" t="str">
        <f t="shared" si="331"/>
        <v/>
      </c>
      <c r="BW95" s="601" t="str">
        <f t="shared" si="332"/>
        <v/>
      </c>
      <c r="BX95" s="601" t="str">
        <f t="shared" si="333"/>
        <v/>
      </c>
      <c r="BY95" s="597" t="str">
        <f t="shared" si="334"/>
        <v/>
      </c>
      <c r="BZ95" s="599">
        <f t="shared" si="335"/>
        <v>0</v>
      </c>
      <c r="CA95" s="600">
        <f t="shared" si="336"/>
        <v>0</v>
      </c>
      <c r="CB95" s="600" t="str">
        <f t="shared" si="337"/>
        <v/>
      </c>
      <c r="CC95" s="600" t="str">
        <f t="shared" si="338"/>
        <v/>
      </c>
      <c r="CD95" s="600" t="str">
        <f t="shared" si="339"/>
        <v/>
      </c>
      <c r="CE95" s="599" t="str">
        <f t="shared" si="340"/>
        <v/>
      </c>
      <c r="CF95" s="600" t="str">
        <f t="shared" si="341"/>
        <v/>
      </c>
      <c r="CG95" s="599" t="str">
        <f t="shared" si="342"/>
        <v/>
      </c>
      <c r="CH95" s="596" t="str">
        <f>IF(details!AJ95="","",details!AJ95)</f>
        <v/>
      </c>
      <c r="CI95" s="596" t="str">
        <f>IF(details!AK95="","",details!AK95)</f>
        <v/>
      </c>
      <c r="CJ95" s="596" t="str">
        <f>IF(details!AL95="","",details!AL95)</f>
        <v/>
      </c>
      <c r="CK95" s="596" t="str">
        <f>IF(details!AM95="","",details!AM95)</f>
        <v/>
      </c>
      <c r="CL95" s="601" t="str">
        <f t="shared" si="343"/>
        <v/>
      </c>
      <c r="CM95" s="596" t="str">
        <f>IF(details!AN95="","",details!AN95)</f>
        <v/>
      </c>
      <c r="CN95" s="596" t="str">
        <f>IF(details!AO95="","",details!AO95)</f>
        <v/>
      </c>
      <c r="CO95" s="601" t="str">
        <f t="shared" si="344"/>
        <v/>
      </c>
      <c r="CP95" s="601" t="str">
        <f t="shared" si="345"/>
        <v/>
      </c>
      <c r="CQ95" s="601" t="str">
        <f t="shared" si="346"/>
        <v/>
      </c>
      <c r="CR95" s="596" t="str">
        <f>IF(details!AP95="","",details!AP95)</f>
        <v/>
      </c>
      <c r="CS95" s="596" t="str">
        <f>IF(details!AQ95="","",details!AQ95)</f>
        <v/>
      </c>
      <c r="CT95" s="601" t="str">
        <f t="shared" si="347"/>
        <v/>
      </c>
      <c r="CU95" s="601" t="str">
        <f t="shared" si="348"/>
        <v/>
      </c>
      <c r="CV95" s="601" t="str">
        <f t="shared" si="349"/>
        <v/>
      </c>
      <c r="CW95" s="597" t="str">
        <f t="shared" si="350"/>
        <v/>
      </c>
      <c r="CX95" s="599">
        <f t="shared" si="351"/>
        <v>0</v>
      </c>
      <c r="CY95" s="600">
        <f t="shared" si="352"/>
        <v>0</v>
      </c>
      <c r="CZ95" s="600" t="str">
        <f t="shared" si="353"/>
        <v/>
      </c>
      <c r="DA95" s="600" t="str">
        <f t="shared" si="354"/>
        <v/>
      </c>
      <c r="DB95" s="600" t="str">
        <f t="shared" si="355"/>
        <v/>
      </c>
      <c r="DC95" s="599" t="str">
        <f t="shared" si="356"/>
        <v/>
      </c>
      <c r="DD95" s="600" t="str">
        <f t="shared" si="357"/>
        <v/>
      </c>
      <c r="DE95" s="599" t="str">
        <f t="shared" si="358"/>
        <v/>
      </c>
      <c r="DF95" s="600">
        <f t="shared" si="359"/>
        <v>0</v>
      </c>
      <c r="DG95" s="596" t="str">
        <f>IF(details!AR95="","",details!AR95)</f>
        <v/>
      </c>
      <c r="DH95" s="596" t="str">
        <f>IF(details!AS95="","",details!AS95)</f>
        <v/>
      </c>
      <c r="DI95" s="596" t="str">
        <f>IF(details!AT95="","",details!AT95)</f>
        <v/>
      </c>
      <c r="DJ95" s="601" t="str">
        <f t="shared" si="360"/>
        <v/>
      </c>
      <c r="DK95" s="596" t="str">
        <f>IF(details!AU95="","",details!AU95)</f>
        <v/>
      </c>
      <c r="DL95" s="601" t="str">
        <f t="shared" si="361"/>
        <v/>
      </c>
      <c r="DM95" s="596" t="str">
        <f>IF(details!AV95="","",details!AV95)</f>
        <v/>
      </c>
      <c r="DN95" s="603" t="str">
        <f t="shared" si="362"/>
        <v/>
      </c>
      <c r="DO95" s="599">
        <f t="shared" si="363"/>
        <v>0</v>
      </c>
      <c r="DP95" s="599">
        <f t="shared" si="364"/>
        <v>0</v>
      </c>
      <c r="DQ95" s="600" t="str">
        <f t="shared" si="365"/>
        <v/>
      </c>
      <c r="DR95" s="599" t="str">
        <f t="shared" si="366"/>
        <v/>
      </c>
      <c r="DS95" s="599" t="str">
        <f t="shared" si="266"/>
        <v/>
      </c>
      <c r="DT95" s="596" t="str">
        <f>IF(details!AW95="","",details!AW95)</f>
        <v/>
      </c>
      <c r="DU95" s="596" t="str">
        <f>IF(details!AX95="","",details!AX95)</f>
        <v/>
      </c>
      <c r="DV95" s="596" t="str">
        <f>IF(details!AY95="","",details!AY95)</f>
        <v/>
      </c>
      <c r="DW95" s="603" t="str">
        <f t="shared" si="367"/>
        <v/>
      </c>
      <c r="DX95" s="599">
        <f t="shared" si="368"/>
        <v>0</v>
      </c>
      <c r="DY95" s="599">
        <f t="shared" si="369"/>
        <v>0</v>
      </c>
      <c r="DZ95" s="600" t="str">
        <f t="shared" si="370"/>
        <v/>
      </c>
      <c r="EA95" s="599" t="str">
        <f t="shared" si="371"/>
        <v/>
      </c>
      <c r="EB95" s="599" t="str">
        <f t="shared" si="267"/>
        <v/>
      </c>
      <c r="EC95" s="599" t="str">
        <f t="shared" si="372"/>
        <v/>
      </c>
      <c r="ED95" s="599" t="str">
        <f t="shared" si="373"/>
        <v/>
      </c>
      <c r="EE95" s="599" t="str">
        <f t="shared" si="374"/>
        <v/>
      </c>
      <c r="EF95" s="599" t="str">
        <f t="shared" si="375"/>
        <v/>
      </c>
      <c r="EG95" s="599" t="str">
        <f t="shared" si="376"/>
        <v/>
      </c>
      <c r="EH95" s="599">
        <f t="shared" si="377"/>
        <v>0</v>
      </c>
      <c r="EI95" s="599">
        <f t="shared" si="378"/>
        <v>0</v>
      </c>
      <c r="EJ95" s="599">
        <f t="shared" si="379"/>
        <v>0</v>
      </c>
      <c r="EK95" s="599">
        <f t="shared" si="380"/>
        <v>0</v>
      </c>
      <c r="EL95" s="599">
        <f t="shared" si="381"/>
        <v>0</v>
      </c>
      <c r="EM95" s="599" t="str">
        <f t="shared" si="382"/>
        <v/>
      </c>
      <c r="EN95" s="599" t="str">
        <f t="shared" si="268"/>
        <v/>
      </c>
      <c r="EO95" s="606" t="str">
        <f>IF(details!BO95="","",details!BO95)</f>
        <v/>
      </c>
      <c r="EP95" s="607" t="str">
        <f>IF(details!BP95="","",details!BP95)</f>
        <v/>
      </c>
      <c r="EQ95" s="606" t="str">
        <f>IF(details!BW95="","",details!BW95)</f>
        <v/>
      </c>
      <c r="ER95" s="607" t="str">
        <f>IF(details!BX95="","",details!BX95)</f>
        <v/>
      </c>
      <c r="ES95" s="606" t="str">
        <f>IF(details!CE95="","",details!CE95)</f>
        <v/>
      </c>
      <c r="ET95" s="607" t="str">
        <f>IF(details!CF95="","",details!CF95)</f>
        <v/>
      </c>
      <c r="EU95" s="606" t="str">
        <f>IF(details!CM95="","",details!CM95)</f>
        <v/>
      </c>
      <c r="EV95" s="607" t="str">
        <f>IF(details!CN95="","",details!CN95)</f>
        <v/>
      </c>
      <c r="EW95" s="606" t="str">
        <f>IF(details!CV95="","",details!CV95)</f>
        <v/>
      </c>
      <c r="EX95" s="607" t="str">
        <f>IF(details!CW95="","",details!CW95)</f>
        <v/>
      </c>
      <c r="EY95" s="611" t="str">
        <f t="shared" si="383"/>
        <v/>
      </c>
      <c r="EZ95" s="596" t="str">
        <f t="shared" si="384"/>
        <v/>
      </c>
      <c r="FA95" s="596" t="str">
        <f t="shared" si="385"/>
        <v/>
      </c>
      <c r="FB95" s="612" t="str">
        <f t="shared" si="269"/>
        <v/>
      </c>
      <c r="FC95" s="596" t="str">
        <f t="shared" si="386"/>
        <v/>
      </c>
      <c r="FD95" s="613" t="str">
        <f t="shared" si="387"/>
        <v/>
      </c>
      <c r="FE95" s="612" t="str">
        <f t="shared" si="270"/>
        <v/>
      </c>
      <c r="FF95" s="614" t="str">
        <f t="shared" si="388"/>
        <v/>
      </c>
      <c r="FG95" s="596" t="str">
        <f t="shared" si="271"/>
        <v/>
      </c>
      <c r="FH95" s="596" t="str">
        <f t="shared" si="272"/>
        <v/>
      </c>
      <c r="FI95" s="596" t="str">
        <f t="shared" si="273"/>
        <v/>
      </c>
      <c r="FJ95" s="596" t="str">
        <f t="shared" si="274"/>
        <v/>
      </c>
      <c r="FK95" s="596" t="str">
        <f t="shared" si="389"/>
        <v/>
      </c>
      <c r="FL95" s="615" t="str">
        <f t="shared" si="275"/>
        <v/>
      </c>
      <c r="FM95" s="614" t="str">
        <f t="shared" si="390"/>
        <v/>
      </c>
      <c r="FN95" s="596" t="str">
        <f t="shared" si="276"/>
        <v/>
      </c>
      <c r="FO95" s="596" t="str">
        <f t="shared" si="277"/>
        <v/>
      </c>
      <c r="FP95" s="596" t="str">
        <f t="shared" si="278"/>
        <v/>
      </c>
      <c r="FQ95" s="596" t="str">
        <f t="shared" si="279"/>
        <v/>
      </c>
      <c r="FR95" s="596" t="str">
        <f t="shared" si="391"/>
        <v/>
      </c>
      <c r="FS95" s="615" t="str">
        <f t="shared" si="280"/>
        <v/>
      </c>
      <c r="FT95" s="614" t="str">
        <f t="shared" si="392"/>
        <v/>
      </c>
      <c r="FU95" s="596" t="str">
        <f t="shared" si="281"/>
        <v/>
      </c>
      <c r="FV95" s="596" t="str">
        <f t="shared" si="282"/>
        <v/>
      </c>
      <c r="FW95" s="596" t="str">
        <f t="shared" si="283"/>
        <v/>
      </c>
      <c r="FX95" s="596" t="str">
        <f t="shared" si="284"/>
        <v/>
      </c>
      <c r="FY95" s="596" t="str">
        <f t="shared" si="393"/>
        <v/>
      </c>
      <c r="FZ95" s="615" t="str">
        <f t="shared" si="285"/>
        <v/>
      </c>
      <c r="GA95" s="596" t="str">
        <f t="shared" si="394"/>
        <v/>
      </c>
      <c r="GB95" s="596" t="str">
        <f t="shared" si="395"/>
        <v/>
      </c>
      <c r="GC95" s="177" t="str">
        <f t="shared" si="396"/>
        <v xml:space="preserve">    </v>
      </c>
      <c r="GD95" s="177" t="str">
        <f t="shared" si="397"/>
        <v xml:space="preserve">    </v>
      </c>
      <c r="GE95" s="177" t="str">
        <f t="shared" si="398"/>
        <v xml:space="preserve">    </v>
      </c>
      <c r="GF95" s="177" t="str">
        <f t="shared" si="399"/>
        <v xml:space="preserve">        </v>
      </c>
      <c r="GG95" s="177" t="str">
        <f t="shared" si="286"/>
        <v xml:space="preserve">    </v>
      </c>
      <c r="GH95" s="177" t="str">
        <f t="shared" si="287"/>
        <v/>
      </c>
      <c r="GI95" s="39" t="str">
        <f t="shared" si="288"/>
        <v/>
      </c>
      <c r="GJ95" s="41" t="str">
        <f t="shared" si="289"/>
        <v/>
      </c>
      <c r="GK95" s="188" t="str">
        <f t="shared" si="290"/>
        <v/>
      </c>
      <c r="GL95" s="165" t="str">
        <f t="shared" si="291"/>
        <v/>
      </c>
      <c r="GM95" s="434" t="str">
        <f t="shared" si="400"/>
        <v/>
      </c>
      <c r="GN95" s="177" t="str">
        <f>IF(OR(GH95="iwjd",GH95="iqu% ijh{kk"),'result subject-wise'!AR95,GH95)</f>
        <v/>
      </c>
      <c r="GO95" s="346" t="str">
        <f t="shared" si="292"/>
        <v/>
      </c>
      <c r="GP95" s="172" t="str">
        <f t="shared" si="293"/>
        <v/>
      </c>
      <c r="GQ95" s="620" t="str">
        <f t="shared" si="401"/>
        <v/>
      </c>
      <c r="GR95" s="189"/>
      <c r="GS95" s="344"/>
      <c r="GT95" s="351" t="str">
        <f>'full report'!V2366</f>
        <v/>
      </c>
      <c r="GU95" s="164"/>
      <c r="GW95" s="10"/>
    </row>
    <row r="96" spans="1:205" s="5" customFormat="1" ht="13" customHeight="1">
      <c r="A96" s="595">
        <f>IF(details!A96="","",details!A96)</f>
        <v>89</v>
      </c>
      <c r="B96" s="596" t="str">
        <f>IF(details!B96="","",details!B96)</f>
        <v/>
      </c>
      <c r="C96" s="596" t="str">
        <f>IF(details!C96="","",details!C96)</f>
        <v/>
      </c>
      <c r="D96" s="597" t="str">
        <f>IF(details!D96="","",details!D96)</f>
        <v/>
      </c>
      <c r="E96" s="596" t="str">
        <f>IF(details!E96="","",details!E96)</f>
        <v/>
      </c>
      <c r="F96" s="598" t="str">
        <f>IF(details!F96="","",details!F96)</f>
        <v/>
      </c>
      <c r="G96" s="302" t="str">
        <f>IF(details!G96="","",details!G96)</f>
        <v/>
      </c>
      <c r="H96" s="302" t="str">
        <f>IF(details!H96="","",details!H96)</f>
        <v/>
      </c>
      <c r="I96" s="302" t="str">
        <f>IF(details!I96="","",details!I96)</f>
        <v/>
      </c>
      <c r="J96" s="596" t="str">
        <f>IF(details!J96="","",details!J96)</f>
        <v/>
      </c>
      <c r="K96" s="596" t="str">
        <f>IF(details!K96="","",details!K96)</f>
        <v/>
      </c>
      <c r="L96" s="596" t="str">
        <f>IF(details!L96="","",details!L96)</f>
        <v/>
      </c>
      <c r="M96" s="601" t="str">
        <f t="shared" si="294"/>
        <v/>
      </c>
      <c r="N96" s="596" t="str">
        <f>IF(details!M96="","",details!M96)</f>
        <v/>
      </c>
      <c r="O96" s="601" t="str">
        <f t="shared" si="295"/>
        <v/>
      </c>
      <c r="P96" s="596" t="str">
        <f>IF(details!N96="","",details!N96)</f>
        <v/>
      </c>
      <c r="Q96" s="603" t="str">
        <f t="shared" si="296"/>
        <v/>
      </c>
      <c r="R96" s="599">
        <f t="shared" si="297"/>
        <v>0</v>
      </c>
      <c r="S96" s="599">
        <f t="shared" si="298"/>
        <v>0</v>
      </c>
      <c r="T96" s="600" t="str">
        <f t="shared" si="299"/>
        <v/>
      </c>
      <c r="U96" s="599" t="str">
        <f t="shared" si="300"/>
        <v/>
      </c>
      <c r="V96" s="599" t="str">
        <f t="shared" si="301"/>
        <v/>
      </c>
      <c r="W96" s="599" t="str">
        <f t="shared" si="302"/>
        <v/>
      </c>
      <c r="X96" s="596" t="str">
        <f>IF(details!O96="","",details!O96)</f>
        <v/>
      </c>
      <c r="Y96" s="596" t="str">
        <f>IF(details!P96="","",details!P96)</f>
        <v/>
      </c>
      <c r="Z96" s="596" t="str">
        <f>IF(details!Q96="","",details!Q96)</f>
        <v/>
      </c>
      <c r="AA96" s="601" t="str">
        <f t="shared" si="303"/>
        <v/>
      </c>
      <c r="AB96" s="596" t="str">
        <f>IF(details!R96="","",details!R96)</f>
        <v/>
      </c>
      <c r="AC96" s="601" t="str">
        <f t="shared" si="304"/>
        <v/>
      </c>
      <c r="AD96" s="596" t="str">
        <f>IF(details!S96="","",details!S96)</f>
        <v/>
      </c>
      <c r="AE96" s="603" t="str">
        <f t="shared" si="305"/>
        <v/>
      </c>
      <c r="AF96" s="599">
        <f t="shared" si="306"/>
        <v>0</v>
      </c>
      <c r="AG96" s="599">
        <f t="shared" si="307"/>
        <v>0</v>
      </c>
      <c r="AH96" s="600" t="str">
        <f t="shared" si="308"/>
        <v/>
      </c>
      <c r="AI96" s="599" t="str">
        <f t="shared" si="309"/>
        <v/>
      </c>
      <c r="AJ96" s="599" t="str">
        <f t="shared" si="310"/>
        <v/>
      </c>
      <c r="AK96" s="599" t="str">
        <f t="shared" si="265"/>
        <v/>
      </c>
      <c r="AL96" s="596" t="str">
        <f>IF(details!T96="","",details!T96)</f>
        <v/>
      </c>
      <c r="AM96" s="596" t="str">
        <f>IF(details!U96="","",details!U96)</f>
        <v/>
      </c>
      <c r="AN96" s="596" t="str">
        <f>IF(details!V96="","",details!V96)</f>
        <v/>
      </c>
      <c r="AO96" s="596" t="str">
        <f>IF(details!W96="","",details!W96)</f>
        <v/>
      </c>
      <c r="AP96" s="601" t="str">
        <f t="shared" si="311"/>
        <v/>
      </c>
      <c r="AQ96" s="596" t="str">
        <f>IF(details!X96="","",details!X96)</f>
        <v/>
      </c>
      <c r="AR96" s="596" t="str">
        <f>IF(details!Y96="","",details!Y96)</f>
        <v/>
      </c>
      <c r="AS96" s="601" t="str">
        <f t="shared" si="312"/>
        <v/>
      </c>
      <c r="AT96" s="601" t="str">
        <f t="shared" si="313"/>
        <v/>
      </c>
      <c r="AU96" s="601" t="str">
        <f t="shared" si="314"/>
        <v/>
      </c>
      <c r="AV96" s="596" t="str">
        <f>IF(details!Z96="","",details!Z96)</f>
        <v/>
      </c>
      <c r="AW96" s="596" t="str">
        <f>IF(details!AA96="","",details!AA96)</f>
        <v/>
      </c>
      <c r="AX96" s="601" t="str">
        <f t="shared" si="315"/>
        <v/>
      </c>
      <c r="AY96" s="601" t="str">
        <f t="shared" si="316"/>
        <v/>
      </c>
      <c r="AZ96" s="601" t="str">
        <f t="shared" si="317"/>
        <v/>
      </c>
      <c r="BA96" s="597" t="str">
        <f t="shared" si="318"/>
        <v/>
      </c>
      <c r="BB96" s="599">
        <f t="shared" si="319"/>
        <v>0</v>
      </c>
      <c r="BC96" s="600">
        <f t="shared" si="320"/>
        <v>0</v>
      </c>
      <c r="BD96" s="600" t="str">
        <f t="shared" si="321"/>
        <v/>
      </c>
      <c r="BE96" s="600" t="str">
        <f t="shared" si="322"/>
        <v/>
      </c>
      <c r="BF96" s="600" t="str">
        <f t="shared" si="323"/>
        <v/>
      </c>
      <c r="BG96" s="599" t="str">
        <f t="shared" si="324"/>
        <v/>
      </c>
      <c r="BH96" s="600" t="str">
        <f t="shared" si="325"/>
        <v/>
      </c>
      <c r="BI96" s="599" t="str">
        <f t="shared" si="326"/>
        <v/>
      </c>
      <c r="BJ96" s="596" t="str">
        <f>IF(details!AB96="","",details!AB96)</f>
        <v/>
      </c>
      <c r="BK96" s="596" t="str">
        <f>IF(details!AC96="","",details!AC96)</f>
        <v/>
      </c>
      <c r="BL96" s="596" t="str">
        <f>IF(details!AD96="","",details!AD96)</f>
        <v/>
      </c>
      <c r="BM96" s="596" t="str">
        <f>IF(details!AE96="","",details!AE96)</f>
        <v/>
      </c>
      <c r="BN96" s="601" t="str">
        <f t="shared" si="327"/>
        <v/>
      </c>
      <c r="BO96" s="596" t="str">
        <f>IF(details!AF96="","",details!AF96)</f>
        <v/>
      </c>
      <c r="BP96" s="596" t="str">
        <f>IF(details!AG96="","",details!AG96)</f>
        <v/>
      </c>
      <c r="BQ96" s="601" t="str">
        <f t="shared" si="328"/>
        <v/>
      </c>
      <c r="BR96" s="601" t="str">
        <f t="shared" si="329"/>
        <v/>
      </c>
      <c r="BS96" s="601" t="str">
        <f t="shared" si="330"/>
        <v/>
      </c>
      <c r="BT96" s="596" t="str">
        <f>IF(details!AH96="","",details!AH96)</f>
        <v/>
      </c>
      <c r="BU96" s="596" t="str">
        <f>IF(details!AI96="","",details!AI96)</f>
        <v/>
      </c>
      <c r="BV96" s="601" t="str">
        <f t="shared" si="331"/>
        <v/>
      </c>
      <c r="BW96" s="601" t="str">
        <f t="shared" si="332"/>
        <v/>
      </c>
      <c r="BX96" s="601" t="str">
        <f t="shared" si="333"/>
        <v/>
      </c>
      <c r="BY96" s="597" t="str">
        <f t="shared" si="334"/>
        <v/>
      </c>
      <c r="BZ96" s="599">
        <f t="shared" si="335"/>
        <v>0</v>
      </c>
      <c r="CA96" s="600">
        <f t="shared" si="336"/>
        <v>0</v>
      </c>
      <c r="CB96" s="600" t="str">
        <f t="shared" si="337"/>
        <v/>
      </c>
      <c r="CC96" s="600" t="str">
        <f t="shared" si="338"/>
        <v/>
      </c>
      <c r="CD96" s="600" t="str">
        <f t="shared" si="339"/>
        <v/>
      </c>
      <c r="CE96" s="599" t="str">
        <f t="shared" si="340"/>
        <v/>
      </c>
      <c r="CF96" s="600" t="str">
        <f t="shared" si="341"/>
        <v/>
      </c>
      <c r="CG96" s="599" t="str">
        <f t="shared" si="342"/>
        <v/>
      </c>
      <c r="CH96" s="596" t="str">
        <f>IF(details!AJ96="","",details!AJ96)</f>
        <v/>
      </c>
      <c r="CI96" s="596" t="str">
        <f>IF(details!AK96="","",details!AK96)</f>
        <v/>
      </c>
      <c r="CJ96" s="596" t="str">
        <f>IF(details!AL96="","",details!AL96)</f>
        <v/>
      </c>
      <c r="CK96" s="596" t="str">
        <f>IF(details!AM96="","",details!AM96)</f>
        <v/>
      </c>
      <c r="CL96" s="601" t="str">
        <f t="shared" si="343"/>
        <v/>
      </c>
      <c r="CM96" s="596" t="str">
        <f>IF(details!AN96="","",details!AN96)</f>
        <v/>
      </c>
      <c r="CN96" s="596" t="str">
        <f>IF(details!AO96="","",details!AO96)</f>
        <v/>
      </c>
      <c r="CO96" s="601" t="str">
        <f t="shared" si="344"/>
        <v/>
      </c>
      <c r="CP96" s="601" t="str">
        <f t="shared" si="345"/>
        <v/>
      </c>
      <c r="CQ96" s="601" t="str">
        <f t="shared" si="346"/>
        <v/>
      </c>
      <c r="CR96" s="596" t="str">
        <f>IF(details!AP96="","",details!AP96)</f>
        <v/>
      </c>
      <c r="CS96" s="596" t="str">
        <f>IF(details!AQ96="","",details!AQ96)</f>
        <v/>
      </c>
      <c r="CT96" s="601" t="str">
        <f t="shared" si="347"/>
        <v/>
      </c>
      <c r="CU96" s="601" t="str">
        <f t="shared" si="348"/>
        <v/>
      </c>
      <c r="CV96" s="601" t="str">
        <f t="shared" si="349"/>
        <v/>
      </c>
      <c r="CW96" s="597" t="str">
        <f t="shared" si="350"/>
        <v/>
      </c>
      <c r="CX96" s="599">
        <f t="shared" si="351"/>
        <v>0</v>
      </c>
      <c r="CY96" s="600">
        <f t="shared" si="352"/>
        <v>0</v>
      </c>
      <c r="CZ96" s="600" t="str">
        <f t="shared" si="353"/>
        <v/>
      </c>
      <c r="DA96" s="600" t="str">
        <f t="shared" si="354"/>
        <v/>
      </c>
      <c r="DB96" s="600" t="str">
        <f t="shared" si="355"/>
        <v/>
      </c>
      <c r="DC96" s="599" t="str">
        <f t="shared" si="356"/>
        <v/>
      </c>
      <c r="DD96" s="600" t="str">
        <f t="shared" si="357"/>
        <v/>
      </c>
      <c r="DE96" s="599" t="str">
        <f t="shared" si="358"/>
        <v/>
      </c>
      <c r="DF96" s="600">
        <f t="shared" si="359"/>
        <v>0</v>
      </c>
      <c r="DG96" s="596" t="str">
        <f>IF(details!AR96="","",details!AR96)</f>
        <v/>
      </c>
      <c r="DH96" s="596" t="str">
        <f>IF(details!AS96="","",details!AS96)</f>
        <v/>
      </c>
      <c r="DI96" s="596" t="str">
        <f>IF(details!AT96="","",details!AT96)</f>
        <v/>
      </c>
      <c r="DJ96" s="601" t="str">
        <f t="shared" si="360"/>
        <v/>
      </c>
      <c r="DK96" s="596" t="str">
        <f>IF(details!AU96="","",details!AU96)</f>
        <v/>
      </c>
      <c r="DL96" s="601" t="str">
        <f t="shared" si="361"/>
        <v/>
      </c>
      <c r="DM96" s="596" t="str">
        <f>IF(details!AV96="","",details!AV96)</f>
        <v/>
      </c>
      <c r="DN96" s="603" t="str">
        <f t="shared" si="362"/>
        <v/>
      </c>
      <c r="DO96" s="599">
        <f t="shared" si="363"/>
        <v>0</v>
      </c>
      <c r="DP96" s="599">
        <f t="shared" si="364"/>
        <v>0</v>
      </c>
      <c r="DQ96" s="600" t="str">
        <f t="shared" si="365"/>
        <v/>
      </c>
      <c r="DR96" s="599" t="str">
        <f t="shared" si="366"/>
        <v/>
      </c>
      <c r="DS96" s="599" t="str">
        <f t="shared" si="266"/>
        <v/>
      </c>
      <c r="DT96" s="596" t="str">
        <f>IF(details!AW96="","",details!AW96)</f>
        <v/>
      </c>
      <c r="DU96" s="596" t="str">
        <f>IF(details!AX96="","",details!AX96)</f>
        <v/>
      </c>
      <c r="DV96" s="596" t="str">
        <f>IF(details!AY96="","",details!AY96)</f>
        <v/>
      </c>
      <c r="DW96" s="603" t="str">
        <f t="shared" si="367"/>
        <v/>
      </c>
      <c r="DX96" s="599">
        <f t="shared" si="368"/>
        <v>0</v>
      </c>
      <c r="DY96" s="599">
        <f t="shared" si="369"/>
        <v>0</v>
      </c>
      <c r="DZ96" s="600" t="str">
        <f t="shared" si="370"/>
        <v/>
      </c>
      <c r="EA96" s="599" t="str">
        <f t="shared" si="371"/>
        <v/>
      </c>
      <c r="EB96" s="599" t="str">
        <f t="shared" si="267"/>
        <v/>
      </c>
      <c r="EC96" s="599" t="str">
        <f t="shared" si="372"/>
        <v/>
      </c>
      <c r="ED96" s="599" t="str">
        <f t="shared" si="373"/>
        <v/>
      </c>
      <c r="EE96" s="599" t="str">
        <f t="shared" si="374"/>
        <v/>
      </c>
      <c r="EF96" s="599" t="str">
        <f t="shared" si="375"/>
        <v/>
      </c>
      <c r="EG96" s="599" t="str">
        <f t="shared" si="376"/>
        <v/>
      </c>
      <c r="EH96" s="599">
        <f t="shared" si="377"/>
        <v>0</v>
      </c>
      <c r="EI96" s="599">
        <f t="shared" si="378"/>
        <v>0</v>
      </c>
      <c r="EJ96" s="599">
        <f t="shared" si="379"/>
        <v>0</v>
      </c>
      <c r="EK96" s="599">
        <f t="shared" si="380"/>
        <v>0</v>
      </c>
      <c r="EL96" s="599">
        <f t="shared" si="381"/>
        <v>0</v>
      </c>
      <c r="EM96" s="599" t="str">
        <f t="shared" si="382"/>
        <v/>
      </c>
      <c r="EN96" s="599" t="str">
        <f t="shared" si="268"/>
        <v/>
      </c>
      <c r="EO96" s="606" t="str">
        <f>IF(details!BO96="","",details!BO96)</f>
        <v/>
      </c>
      <c r="EP96" s="607" t="str">
        <f>IF(details!BP96="","",details!BP96)</f>
        <v/>
      </c>
      <c r="EQ96" s="606" t="str">
        <f>IF(details!BW96="","",details!BW96)</f>
        <v/>
      </c>
      <c r="ER96" s="607" t="str">
        <f>IF(details!BX96="","",details!BX96)</f>
        <v/>
      </c>
      <c r="ES96" s="606" t="str">
        <f>IF(details!CE96="","",details!CE96)</f>
        <v/>
      </c>
      <c r="ET96" s="607" t="str">
        <f>IF(details!CF96="","",details!CF96)</f>
        <v/>
      </c>
      <c r="EU96" s="606" t="str">
        <f>IF(details!CM96="","",details!CM96)</f>
        <v/>
      </c>
      <c r="EV96" s="607" t="str">
        <f>IF(details!CN96="","",details!CN96)</f>
        <v/>
      </c>
      <c r="EW96" s="606" t="str">
        <f>IF(details!CV96="","",details!CV96)</f>
        <v/>
      </c>
      <c r="EX96" s="607" t="str">
        <f>IF(details!CW96="","",details!CW96)</f>
        <v/>
      </c>
      <c r="EY96" s="611" t="str">
        <f t="shared" si="383"/>
        <v/>
      </c>
      <c r="EZ96" s="596" t="str">
        <f t="shared" si="384"/>
        <v/>
      </c>
      <c r="FA96" s="596" t="str">
        <f t="shared" si="385"/>
        <v/>
      </c>
      <c r="FB96" s="612" t="str">
        <f t="shared" si="269"/>
        <v/>
      </c>
      <c r="FC96" s="596" t="str">
        <f t="shared" si="386"/>
        <v/>
      </c>
      <c r="FD96" s="613" t="str">
        <f t="shared" si="387"/>
        <v/>
      </c>
      <c r="FE96" s="612" t="str">
        <f t="shared" si="270"/>
        <v/>
      </c>
      <c r="FF96" s="614" t="str">
        <f t="shared" si="388"/>
        <v/>
      </c>
      <c r="FG96" s="596" t="str">
        <f t="shared" si="271"/>
        <v/>
      </c>
      <c r="FH96" s="596" t="str">
        <f t="shared" si="272"/>
        <v/>
      </c>
      <c r="FI96" s="596" t="str">
        <f t="shared" si="273"/>
        <v/>
      </c>
      <c r="FJ96" s="596" t="str">
        <f t="shared" si="274"/>
        <v/>
      </c>
      <c r="FK96" s="596" t="str">
        <f t="shared" si="389"/>
        <v/>
      </c>
      <c r="FL96" s="615" t="str">
        <f t="shared" si="275"/>
        <v/>
      </c>
      <c r="FM96" s="614" t="str">
        <f t="shared" si="390"/>
        <v/>
      </c>
      <c r="FN96" s="596" t="str">
        <f t="shared" si="276"/>
        <v/>
      </c>
      <c r="FO96" s="596" t="str">
        <f t="shared" si="277"/>
        <v/>
      </c>
      <c r="FP96" s="596" t="str">
        <f t="shared" si="278"/>
        <v/>
      </c>
      <c r="FQ96" s="596" t="str">
        <f t="shared" si="279"/>
        <v/>
      </c>
      <c r="FR96" s="596" t="str">
        <f t="shared" si="391"/>
        <v/>
      </c>
      <c r="FS96" s="615" t="str">
        <f t="shared" si="280"/>
        <v/>
      </c>
      <c r="FT96" s="614" t="str">
        <f t="shared" si="392"/>
        <v/>
      </c>
      <c r="FU96" s="596" t="str">
        <f t="shared" si="281"/>
        <v/>
      </c>
      <c r="FV96" s="596" t="str">
        <f t="shared" si="282"/>
        <v/>
      </c>
      <c r="FW96" s="596" t="str">
        <f t="shared" si="283"/>
        <v/>
      </c>
      <c r="FX96" s="596" t="str">
        <f t="shared" si="284"/>
        <v/>
      </c>
      <c r="FY96" s="596" t="str">
        <f t="shared" si="393"/>
        <v/>
      </c>
      <c r="FZ96" s="615" t="str">
        <f t="shared" si="285"/>
        <v/>
      </c>
      <c r="GA96" s="596" t="str">
        <f t="shared" si="394"/>
        <v/>
      </c>
      <c r="GB96" s="596" t="str">
        <f t="shared" si="395"/>
        <v/>
      </c>
      <c r="GC96" s="177" t="str">
        <f t="shared" si="396"/>
        <v xml:space="preserve">    </v>
      </c>
      <c r="GD96" s="177" t="str">
        <f t="shared" si="397"/>
        <v xml:space="preserve">    </v>
      </c>
      <c r="GE96" s="177" t="str">
        <f t="shared" si="398"/>
        <v xml:space="preserve">    </v>
      </c>
      <c r="GF96" s="177" t="str">
        <f t="shared" si="399"/>
        <v xml:space="preserve">        </v>
      </c>
      <c r="GG96" s="177" t="str">
        <f t="shared" si="286"/>
        <v xml:space="preserve">    </v>
      </c>
      <c r="GH96" s="177" t="str">
        <f t="shared" si="287"/>
        <v/>
      </c>
      <c r="GI96" s="39" t="str">
        <f t="shared" si="288"/>
        <v/>
      </c>
      <c r="GJ96" s="41" t="str">
        <f t="shared" si="289"/>
        <v/>
      </c>
      <c r="GK96" s="188" t="str">
        <f t="shared" si="290"/>
        <v/>
      </c>
      <c r="GL96" s="165" t="str">
        <f t="shared" si="291"/>
        <v/>
      </c>
      <c r="GM96" s="434" t="str">
        <f t="shared" si="400"/>
        <v/>
      </c>
      <c r="GN96" s="177" t="str">
        <f>IF(OR(GH96="iwjd",GH96="iqu% ijh{kk"),'result subject-wise'!AR96,GH96)</f>
        <v/>
      </c>
      <c r="GO96" s="346" t="str">
        <f t="shared" si="292"/>
        <v/>
      </c>
      <c r="GP96" s="172" t="str">
        <f t="shared" si="293"/>
        <v/>
      </c>
      <c r="GQ96" s="620" t="str">
        <f t="shared" si="401"/>
        <v/>
      </c>
      <c r="GR96" s="189"/>
      <c r="GS96" s="344"/>
      <c r="GT96" s="351" t="str">
        <f>'full report'!V2393</f>
        <v/>
      </c>
      <c r="GU96" s="164"/>
      <c r="GW96" s="10"/>
    </row>
    <row r="97" spans="1:228" s="5" customFormat="1" ht="13" customHeight="1">
      <c r="A97" s="595">
        <f>IF(details!A97="","",details!A97)</f>
        <v>90</v>
      </c>
      <c r="B97" s="596" t="str">
        <f>IF(details!B97="","",details!B97)</f>
        <v/>
      </c>
      <c r="C97" s="596" t="str">
        <f>IF(details!C97="","",details!C97)</f>
        <v/>
      </c>
      <c r="D97" s="597" t="str">
        <f>IF(details!D97="","",details!D97)</f>
        <v/>
      </c>
      <c r="E97" s="596" t="str">
        <f>IF(details!E97="","",details!E97)</f>
        <v/>
      </c>
      <c r="F97" s="598" t="str">
        <f>IF(details!F97="","",details!F97)</f>
        <v/>
      </c>
      <c r="G97" s="302" t="str">
        <f>IF(details!G97="","",details!G97)</f>
        <v/>
      </c>
      <c r="H97" s="302" t="str">
        <f>IF(details!H97="","",details!H97)</f>
        <v/>
      </c>
      <c r="I97" s="302" t="str">
        <f>IF(details!I97="","",details!I97)</f>
        <v/>
      </c>
      <c r="J97" s="596" t="str">
        <f>IF(details!J97="","",details!J97)</f>
        <v/>
      </c>
      <c r="K97" s="596" t="str">
        <f>IF(details!K97="","",details!K97)</f>
        <v/>
      </c>
      <c r="L97" s="596" t="str">
        <f>IF(details!L97="","",details!L97)</f>
        <v/>
      </c>
      <c r="M97" s="601" t="str">
        <f t="shared" si="294"/>
        <v/>
      </c>
      <c r="N97" s="596" t="str">
        <f>IF(details!M97="","",details!M97)</f>
        <v/>
      </c>
      <c r="O97" s="601" t="str">
        <f t="shared" si="295"/>
        <v/>
      </c>
      <c r="P97" s="596" t="str">
        <f>IF(details!N97="","",details!N97)</f>
        <v/>
      </c>
      <c r="Q97" s="603" t="str">
        <f t="shared" si="296"/>
        <v/>
      </c>
      <c r="R97" s="599">
        <f t="shared" si="297"/>
        <v>0</v>
      </c>
      <c r="S97" s="599">
        <f t="shared" si="298"/>
        <v>0</v>
      </c>
      <c r="T97" s="600" t="str">
        <f t="shared" si="299"/>
        <v/>
      </c>
      <c r="U97" s="599" t="str">
        <f t="shared" si="300"/>
        <v/>
      </c>
      <c r="V97" s="599" t="str">
        <f t="shared" si="301"/>
        <v/>
      </c>
      <c r="W97" s="599" t="str">
        <f t="shared" si="302"/>
        <v/>
      </c>
      <c r="X97" s="596" t="str">
        <f>IF(details!O97="","",details!O97)</f>
        <v/>
      </c>
      <c r="Y97" s="596" t="str">
        <f>IF(details!P97="","",details!P97)</f>
        <v/>
      </c>
      <c r="Z97" s="596" t="str">
        <f>IF(details!Q97="","",details!Q97)</f>
        <v/>
      </c>
      <c r="AA97" s="601" t="str">
        <f t="shared" si="303"/>
        <v/>
      </c>
      <c r="AB97" s="596" t="str">
        <f>IF(details!R97="","",details!R97)</f>
        <v/>
      </c>
      <c r="AC97" s="601" t="str">
        <f t="shared" si="304"/>
        <v/>
      </c>
      <c r="AD97" s="596" t="str">
        <f>IF(details!S97="","",details!S97)</f>
        <v/>
      </c>
      <c r="AE97" s="603" t="str">
        <f t="shared" si="305"/>
        <v/>
      </c>
      <c r="AF97" s="599">
        <f t="shared" si="306"/>
        <v>0</v>
      </c>
      <c r="AG97" s="599">
        <f t="shared" si="307"/>
        <v>0</v>
      </c>
      <c r="AH97" s="600" t="str">
        <f t="shared" si="308"/>
        <v/>
      </c>
      <c r="AI97" s="599" t="str">
        <f t="shared" si="309"/>
        <v/>
      </c>
      <c r="AJ97" s="599" t="str">
        <f t="shared" si="310"/>
        <v/>
      </c>
      <c r="AK97" s="599" t="str">
        <f t="shared" si="265"/>
        <v/>
      </c>
      <c r="AL97" s="596" t="str">
        <f>IF(details!T97="","",details!T97)</f>
        <v/>
      </c>
      <c r="AM97" s="596" t="str">
        <f>IF(details!U97="","",details!U97)</f>
        <v/>
      </c>
      <c r="AN97" s="596" t="str">
        <f>IF(details!V97="","",details!V97)</f>
        <v/>
      </c>
      <c r="AO97" s="596" t="str">
        <f>IF(details!W97="","",details!W97)</f>
        <v/>
      </c>
      <c r="AP97" s="601" t="str">
        <f t="shared" si="311"/>
        <v/>
      </c>
      <c r="AQ97" s="596" t="str">
        <f>IF(details!X97="","",details!X97)</f>
        <v/>
      </c>
      <c r="AR97" s="596" t="str">
        <f>IF(details!Y97="","",details!Y97)</f>
        <v/>
      </c>
      <c r="AS97" s="601" t="str">
        <f t="shared" si="312"/>
        <v/>
      </c>
      <c r="AT97" s="601" t="str">
        <f t="shared" si="313"/>
        <v/>
      </c>
      <c r="AU97" s="601" t="str">
        <f t="shared" si="314"/>
        <v/>
      </c>
      <c r="AV97" s="596" t="str">
        <f>IF(details!Z97="","",details!Z97)</f>
        <v/>
      </c>
      <c r="AW97" s="596" t="str">
        <f>IF(details!AA97="","",details!AA97)</f>
        <v/>
      </c>
      <c r="AX97" s="601" t="str">
        <f t="shared" si="315"/>
        <v/>
      </c>
      <c r="AY97" s="601" t="str">
        <f t="shared" si="316"/>
        <v/>
      </c>
      <c r="AZ97" s="601" t="str">
        <f t="shared" si="317"/>
        <v/>
      </c>
      <c r="BA97" s="597" t="str">
        <f t="shared" si="318"/>
        <v/>
      </c>
      <c r="BB97" s="599">
        <f t="shared" si="319"/>
        <v>0</v>
      </c>
      <c r="BC97" s="600">
        <f t="shared" si="320"/>
        <v>0</v>
      </c>
      <c r="BD97" s="600" t="str">
        <f t="shared" si="321"/>
        <v/>
      </c>
      <c r="BE97" s="600" t="str">
        <f t="shared" si="322"/>
        <v/>
      </c>
      <c r="BF97" s="600" t="str">
        <f t="shared" si="323"/>
        <v/>
      </c>
      <c r="BG97" s="599" t="str">
        <f t="shared" si="324"/>
        <v/>
      </c>
      <c r="BH97" s="600" t="str">
        <f t="shared" si="325"/>
        <v/>
      </c>
      <c r="BI97" s="599" t="str">
        <f t="shared" si="326"/>
        <v/>
      </c>
      <c r="BJ97" s="596" t="str">
        <f>IF(details!AB97="","",details!AB97)</f>
        <v/>
      </c>
      <c r="BK97" s="596" t="str">
        <f>IF(details!AC97="","",details!AC97)</f>
        <v/>
      </c>
      <c r="BL97" s="596" t="str">
        <f>IF(details!AD97="","",details!AD97)</f>
        <v/>
      </c>
      <c r="BM97" s="596" t="str">
        <f>IF(details!AE97="","",details!AE97)</f>
        <v/>
      </c>
      <c r="BN97" s="601" t="str">
        <f t="shared" si="327"/>
        <v/>
      </c>
      <c r="BO97" s="596" t="str">
        <f>IF(details!AF97="","",details!AF97)</f>
        <v/>
      </c>
      <c r="BP97" s="596" t="str">
        <f>IF(details!AG97="","",details!AG97)</f>
        <v/>
      </c>
      <c r="BQ97" s="601" t="str">
        <f t="shared" si="328"/>
        <v/>
      </c>
      <c r="BR97" s="601" t="str">
        <f t="shared" si="329"/>
        <v/>
      </c>
      <c r="BS97" s="601" t="str">
        <f t="shared" si="330"/>
        <v/>
      </c>
      <c r="BT97" s="596" t="str">
        <f>IF(details!AH97="","",details!AH97)</f>
        <v/>
      </c>
      <c r="BU97" s="596" t="str">
        <f>IF(details!AI97="","",details!AI97)</f>
        <v/>
      </c>
      <c r="BV97" s="601" t="str">
        <f t="shared" si="331"/>
        <v/>
      </c>
      <c r="BW97" s="601" t="str">
        <f t="shared" si="332"/>
        <v/>
      </c>
      <c r="BX97" s="601" t="str">
        <f t="shared" si="333"/>
        <v/>
      </c>
      <c r="BY97" s="597" t="str">
        <f t="shared" si="334"/>
        <v/>
      </c>
      <c r="BZ97" s="599">
        <f t="shared" si="335"/>
        <v>0</v>
      </c>
      <c r="CA97" s="600">
        <f t="shared" si="336"/>
        <v>0</v>
      </c>
      <c r="CB97" s="600" t="str">
        <f t="shared" si="337"/>
        <v/>
      </c>
      <c r="CC97" s="600" t="str">
        <f t="shared" si="338"/>
        <v/>
      </c>
      <c r="CD97" s="600" t="str">
        <f t="shared" si="339"/>
        <v/>
      </c>
      <c r="CE97" s="599" t="str">
        <f t="shared" si="340"/>
        <v/>
      </c>
      <c r="CF97" s="600" t="str">
        <f t="shared" si="341"/>
        <v/>
      </c>
      <c r="CG97" s="599" t="str">
        <f t="shared" si="342"/>
        <v/>
      </c>
      <c r="CH97" s="596" t="str">
        <f>IF(details!AJ97="","",details!AJ97)</f>
        <v/>
      </c>
      <c r="CI97" s="596" t="str">
        <f>IF(details!AK97="","",details!AK97)</f>
        <v/>
      </c>
      <c r="CJ97" s="596" t="str">
        <f>IF(details!AL97="","",details!AL97)</f>
        <v/>
      </c>
      <c r="CK97" s="596" t="str">
        <f>IF(details!AM97="","",details!AM97)</f>
        <v/>
      </c>
      <c r="CL97" s="601" t="str">
        <f t="shared" si="343"/>
        <v/>
      </c>
      <c r="CM97" s="596" t="str">
        <f>IF(details!AN97="","",details!AN97)</f>
        <v/>
      </c>
      <c r="CN97" s="596" t="str">
        <f>IF(details!AO97="","",details!AO97)</f>
        <v/>
      </c>
      <c r="CO97" s="601" t="str">
        <f t="shared" si="344"/>
        <v/>
      </c>
      <c r="CP97" s="601" t="str">
        <f t="shared" si="345"/>
        <v/>
      </c>
      <c r="CQ97" s="601" t="str">
        <f t="shared" si="346"/>
        <v/>
      </c>
      <c r="CR97" s="596" t="str">
        <f>IF(details!AP97="","",details!AP97)</f>
        <v/>
      </c>
      <c r="CS97" s="596" t="str">
        <f>IF(details!AQ97="","",details!AQ97)</f>
        <v/>
      </c>
      <c r="CT97" s="601" t="str">
        <f t="shared" si="347"/>
        <v/>
      </c>
      <c r="CU97" s="601" t="str">
        <f t="shared" si="348"/>
        <v/>
      </c>
      <c r="CV97" s="601" t="str">
        <f t="shared" si="349"/>
        <v/>
      </c>
      <c r="CW97" s="597" t="str">
        <f t="shared" si="350"/>
        <v/>
      </c>
      <c r="CX97" s="599">
        <f t="shared" si="351"/>
        <v>0</v>
      </c>
      <c r="CY97" s="600">
        <f t="shared" si="352"/>
        <v>0</v>
      </c>
      <c r="CZ97" s="600" t="str">
        <f t="shared" si="353"/>
        <v/>
      </c>
      <c r="DA97" s="600" t="str">
        <f t="shared" si="354"/>
        <v/>
      </c>
      <c r="DB97" s="600" t="str">
        <f t="shared" si="355"/>
        <v/>
      </c>
      <c r="DC97" s="599" t="str">
        <f t="shared" si="356"/>
        <v/>
      </c>
      <c r="DD97" s="600" t="str">
        <f t="shared" si="357"/>
        <v/>
      </c>
      <c r="DE97" s="599" t="str">
        <f t="shared" si="358"/>
        <v/>
      </c>
      <c r="DF97" s="600">
        <f t="shared" si="359"/>
        <v>0</v>
      </c>
      <c r="DG97" s="596" t="str">
        <f>IF(details!AR97="","",details!AR97)</f>
        <v/>
      </c>
      <c r="DH97" s="596" t="str">
        <f>IF(details!AS97="","",details!AS97)</f>
        <v/>
      </c>
      <c r="DI97" s="596" t="str">
        <f>IF(details!AT97="","",details!AT97)</f>
        <v/>
      </c>
      <c r="DJ97" s="601" t="str">
        <f t="shared" si="360"/>
        <v/>
      </c>
      <c r="DK97" s="596" t="str">
        <f>IF(details!AU97="","",details!AU97)</f>
        <v/>
      </c>
      <c r="DL97" s="601" t="str">
        <f t="shared" si="361"/>
        <v/>
      </c>
      <c r="DM97" s="596" t="str">
        <f>IF(details!AV97="","",details!AV97)</f>
        <v/>
      </c>
      <c r="DN97" s="603" t="str">
        <f t="shared" si="362"/>
        <v/>
      </c>
      <c r="DO97" s="599">
        <f t="shared" si="363"/>
        <v>0</v>
      </c>
      <c r="DP97" s="599">
        <f t="shared" si="364"/>
        <v>0</v>
      </c>
      <c r="DQ97" s="600" t="str">
        <f t="shared" si="365"/>
        <v/>
      </c>
      <c r="DR97" s="599" t="str">
        <f t="shared" si="366"/>
        <v/>
      </c>
      <c r="DS97" s="599" t="str">
        <f t="shared" si="266"/>
        <v/>
      </c>
      <c r="DT97" s="596" t="str">
        <f>IF(details!AW97="","",details!AW97)</f>
        <v/>
      </c>
      <c r="DU97" s="596" t="str">
        <f>IF(details!AX97="","",details!AX97)</f>
        <v/>
      </c>
      <c r="DV97" s="596" t="str">
        <f>IF(details!AY97="","",details!AY97)</f>
        <v/>
      </c>
      <c r="DW97" s="603" t="str">
        <f t="shared" si="367"/>
        <v/>
      </c>
      <c r="DX97" s="599">
        <f t="shared" si="368"/>
        <v>0</v>
      </c>
      <c r="DY97" s="599">
        <f t="shared" si="369"/>
        <v>0</v>
      </c>
      <c r="DZ97" s="600" t="str">
        <f t="shared" si="370"/>
        <v/>
      </c>
      <c r="EA97" s="599" t="str">
        <f t="shared" si="371"/>
        <v/>
      </c>
      <c r="EB97" s="599" t="str">
        <f t="shared" si="267"/>
        <v/>
      </c>
      <c r="EC97" s="599" t="str">
        <f t="shared" si="372"/>
        <v/>
      </c>
      <c r="ED97" s="599" t="str">
        <f t="shared" si="373"/>
        <v/>
      </c>
      <c r="EE97" s="599" t="str">
        <f t="shared" si="374"/>
        <v/>
      </c>
      <c r="EF97" s="599" t="str">
        <f t="shared" si="375"/>
        <v/>
      </c>
      <c r="EG97" s="599" t="str">
        <f t="shared" si="376"/>
        <v/>
      </c>
      <c r="EH97" s="599">
        <f t="shared" si="377"/>
        <v>0</v>
      </c>
      <c r="EI97" s="599">
        <f t="shared" si="378"/>
        <v>0</v>
      </c>
      <c r="EJ97" s="599">
        <f t="shared" si="379"/>
        <v>0</v>
      </c>
      <c r="EK97" s="599">
        <f t="shared" si="380"/>
        <v>0</v>
      </c>
      <c r="EL97" s="599">
        <f t="shared" si="381"/>
        <v>0</v>
      </c>
      <c r="EM97" s="599" t="str">
        <f t="shared" si="382"/>
        <v/>
      </c>
      <c r="EN97" s="599" t="str">
        <f t="shared" si="268"/>
        <v/>
      </c>
      <c r="EO97" s="606" t="str">
        <f>IF(details!BO97="","",details!BO97)</f>
        <v/>
      </c>
      <c r="EP97" s="607" t="str">
        <f>IF(details!BP97="","",details!BP97)</f>
        <v/>
      </c>
      <c r="EQ97" s="606" t="str">
        <f>IF(details!BW97="","",details!BW97)</f>
        <v/>
      </c>
      <c r="ER97" s="607" t="str">
        <f>IF(details!BX97="","",details!BX97)</f>
        <v/>
      </c>
      <c r="ES97" s="606" t="str">
        <f>IF(details!CE97="","",details!CE97)</f>
        <v/>
      </c>
      <c r="ET97" s="607" t="str">
        <f>IF(details!CF97="","",details!CF97)</f>
        <v/>
      </c>
      <c r="EU97" s="606" t="str">
        <f>IF(details!CM97="","",details!CM97)</f>
        <v/>
      </c>
      <c r="EV97" s="607" t="str">
        <f>IF(details!CN97="","",details!CN97)</f>
        <v/>
      </c>
      <c r="EW97" s="606" t="str">
        <f>IF(details!CV97="","",details!CV97)</f>
        <v/>
      </c>
      <c r="EX97" s="607" t="str">
        <f>IF(details!CW97="","",details!CW97)</f>
        <v/>
      </c>
      <c r="EY97" s="611" t="str">
        <f t="shared" si="383"/>
        <v/>
      </c>
      <c r="EZ97" s="596" t="str">
        <f t="shared" si="384"/>
        <v/>
      </c>
      <c r="FA97" s="596" t="str">
        <f t="shared" si="385"/>
        <v/>
      </c>
      <c r="FB97" s="612" t="str">
        <f t="shared" si="269"/>
        <v/>
      </c>
      <c r="FC97" s="596" t="str">
        <f t="shared" si="386"/>
        <v/>
      </c>
      <c r="FD97" s="613" t="str">
        <f t="shared" si="387"/>
        <v/>
      </c>
      <c r="FE97" s="612" t="str">
        <f t="shared" si="270"/>
        <v/>
      </c>
      <c r="FF97" s="614" t="str">
        <f t="shared" si="388"/>
        <v/>
      </c>
      <c r="FG97" s="596" t="str">
        <f t="shared" si="271"/>
        <v/>
      </c>
      <c r="FH97" s="596" t="str">
        <f t="shared" si="272"/>
        <v/>
      </c>
      <c r="FI97" s="596" t="str">
        <f t="shared" si="273"/>
        <v/>
      </c>
      <c r="FJ97" s="596" t="str">
        <f t="shared" si="274"/>
        <v/>
      </c>
      <c r="FK97" s="596" t="str">
        <f t="shared" si="389"/>
        <v/>
      </c>
      <c r="FL97" s="615" t="str">
        <f t="shared" si="275"/>
        <v/>
      </c>
      <c r="FM97" s="614" t="str">
        <f t="shared" si="390"/>
        <v/>
      </c>
      <c r="FN97" s="596" t="str">
        <f t="shared" si="276"/>
        <v/>
      </c>
      <c r="FO97" s="596" t="str">
        <f t="shared" si="277"/>
        <v/>
      </c>
      <c r="FP97" s="596" t="str">
        <f t="shared" si="278"/>
        <v/>
      </c>
      <c r="FQ97" s="596" t="str">
        <f t="shared" si="279"/>
        <v/>
      </c>
      <c r="FR97" s="596" t="str">
        <f t="shared" si="391"/>
        <v/>
      </c>
      <c r="FS97" s="615" t="str">
        <f t="shared" si="280"/>
        <v/>
      </c>
      <c r="FT97" s="614" t="str">
        <f t="shared" si="392"/>
        <v/>
      </c>
      <c r="FU97" s="596" t="str">
        <f t="shared" si="281"/>
        <v/>
      </c>
      <c r="FV97" s="596" t="str">
        <f t="shared" si="282"/>
        <v/>
      </c>
      <c r="FW97" s="596" t="str">
        <f t="shared" si="283"/>
        <v/>
      </c>
      <c r="FX97" s="596" t="str">
        <f t="shared" si="284"/>
        <v/>
      </c>
      <c r="FY97" s="596" t="str">
        <f t="shared" si="393"/>
        <v/>
      </c>
      <c r="FZ97" s="615" t="str">
        <f t="shared" si="285"/>
        <v/>
      </c>
      <c r="GA97" s="596" t="str">
        <f t="shared" si="394"/>
        <v/>
      </c>
      <c r="GB97" s="596" t="str">
        <f t="shared" si="395"/>
        <v/>
      </c>
      <c r="GC97" s="177" t="str">
        <f t="shared" si="396"/>
        <v xml:space="preserve">    </v>
      </c>
      <c r="GD97" s="177" t="str">
        <f t="shared" si="397"/>
        <v xml:space="preserve">    </v>
      </c>
      <c r="GE97" s="177" t="str">
        <f t="shared" si="398"/>
        <v xml:space="preserve">    </v>
      </c>
      <c r="GF97" s="177" t="str">
        <f t="shared" si="399"/>
        <v xml:space="preserve">        </v>
      </c>
      <c r="GG97" s="177" t="str">
        <f t="shared" si="286"/>
        <v xml:space="preserve">    </v>
      </c>
      <c r="GH97" s="177" t="str">
        <f t="shared" si="287"/>
        <v/>
      </c>
      <c r="GI97" s="39" t="str">
        <f t="shared" si="288"/>
        <v/>
      </c>
      <c r="GJ97" s="41" t="str">
        <f t="shared" si="289"/>
        <v/>
      </c>
      <c r="GK97" s="188" t="str">
        <f t="shared" si="290"/>
        <v/>
      </c>
      <c r="GL97" s="165" t="str">
        <f t="shared" si="291"/>
        <v/>
      </c>
      <c r="GM97" s="434" t="str">
        <f t="shared" si="400"/>
        <v/>
      </c>
      <c r="GN97" s="177" t="str">
        <f>IF(OR(GH97="iwjd",GH97="iqu% ijh{kk"),'result subject-wise'!AR97,GH97)</f>
        <v/>
      </c>
      <c r="GO97" s="346" t="str">
        <f t="shared" si="292"/>
        <v/>
      </c>
      <c r="GP97" s="172" t="str">
        <f t="shared" si="293"/>
        <v/>
      </c>
      <c r="GQ97" s="620" t="str">
        <f t="shared" si="401"/>
        <v/>
      </c>
      <c r="GR97" s="189"/>
      <c r="GS97" s="344"/>
      <c r="GT97" s="351" t="str">
        <f>'full report'!V2420</f>
        <v/>
      </c>
      <c r="GU97" s="164"/>
      <c r="GW97" s="10"/>
    </row>
    <row r="98" spans="1:228" s="5" customFormat="1" ht="13" customHeight="1">
      <c r="A98" s="595">
        <f>IF(details!A98="","",details!A98)</f>
        <v>91</v>
      </c>
      <c r="B98" s="596" t="str">
        <f>IF(details!B98="","",details!B98)</f>
        <v/>
      </c>
      <c r="C98" s="596" t="str">
        <f>IF(details!C98="","",details!C98)</f>
        <v/>
      </c>
      <c r="D98" s="597" t="str">
        <f>IF(details!D98="","",details!D98)</f>
        <v/>
      </c>
      <c r="E98" s="596" t="str">
        <f>IF(details!E98="","",details!E98)</f>
        <v/>
      </c>
      <c r="F98" s="598" t="str">
        <f>IF(details!F98="","",details!F98)</f>
        <v/>
      </c>
      <c r="G98" s="302" t="str">
        <f>IF(details!G98="","",details!G98)</f>
        <v/>
      </c>
      <c r="H98" s="302" t="str">
        <f>IF(details!H98="","",details!H98)</f>
        <v/>
      </c>
      <c r="I98" s="302" t="str">
        <f>IF(details!I98="","",details!I98)</f>
        <v/>
      </c>
      <c r="J98" s="596" t="str">
        <f>IF(details!J98="","",details!J98)</f>
        <v/>
      </c>
      <c r="K98" s="596" t="str">
        <f>IF(details!K98="","",details!K98)</f>
        <v/>
      </c>
      <c r="L98" s="596" t="str">
        <f>IF(details!L98="","",details!L98)</f>
        <v/>
      </c>
      <c r="M98" s="601" t="str">
        <f t="shared" si="294"/>
        <v/>
      </c>
      <c r="N98" s="596" t="str">
        <f>IF(details!M98="","",details!M98)</f>
        <v/>
      </c>
      <c r="O98" s="601" t="str">
        <f t="shared" si="295"/>
        <v/>
      </c>
      <c r="P98" s="596" t="str">
        <f>IF(details!N98="","",details!N98)</f>
        <v/>
      </c>
      <c r="Q98" s="603" t="str">
        <f t="shared" si="296"/>
        <v/>
      </c>
      <c r="R98" s="599">
        <f t="shared" si="297"/>
        <v>0</v>
      </c>
      <c r="S98" s="599">
        <f t="shared" si="298"/>
        <v>0</v>
      </c>
      <c r="T98" s="600" t="str">
        <f t="shared" si="299"/>
        <v/>
      </c>
      <c r="U98" s="599" t="str">
        <f t="shared" si="300"/>
        <v/>
      </c>
      <c r="V98" s="599" t="str">
        <f t="shared" si="301"/>
        <v/>
      </c>
      <c r="W98" s="599" t="str">
        <f t="shared" si="302"/>
        <v/>
      </c>
      <c r="X98" s="596" t="str">
        <f>IF(details!O98="","",details!O98)</f>
        <v/>
      </c>
      <c r="Y98" s="596" t="str">
        <f>IF(details!P98="","",details!P98)</f>
        <v/>
      </c>
      <c r="Z98" s="596" t="str">
        <f>IF(details!Q98="","",details!Q98)</f>
        <v/>
      </c>
      <c r="AA98" s="601" t="str">
        <f t="shared" si="303"/>
        <v/>
      </c>
      <c r="AB98" s="596" t="str">
        <f>IF(details!R98="","",details!R98)</f>
        <v/>
      </c>
      <c r="AC98" s="601" t="str">
        <f t="shared" si="304"/>
        <v/>
      </c>
      <c r="AD98" s="596" t="str">
        <f>IF(details!S98="","",details!S98)</f>
        <v/>
      </c>
      <c r="AE98" s="603" t="str">
        <f t="shared" si="305"/>
        <v/>
      </c>
      <c r="AF98" s="599">
        <f t="shared" si="306"/>
        <v>0</v>
      </c>
      <c r="AG98" s="599">
        <f t="shared" si="307"/>
        <v>0</v>
      </c>
      <c r="AH98" s="600" t="str">
        <f t="shared" si="308"/>
        <v/>
      </c>
      <c r="AI98" s="599" t="str">
        <f t="shared" si="309"/>
        <v/>
      </c>
      <c r="AJ98" s="599" t="str">
        <f t="shared" si="310"/>
        <v/>
      </c>
      <c r="AK98" s="599" t="str">
        <f t="shared" si="265"/>
        <v/>
      </c>
      <c r="AL98" s="596" t="str">
        <f>IF(details!T98="","",details!T98)</f>
        <v/>
      </c>
      <c r="AM98" s="596" t="str">
        <f>IF(details!U98="","",details!U98)</f>
        <v/>
      </c>
      <c r="AN98" s="596" t="str">
        <f>IF(details!V98="","",details!V98)</f>
        <v/>
      </c>
      <c r="AO98" s="596" t="str">
        <f>IF(details!W98="","",details!W98)</f>
        <v/>
      </c>
      <c r="AP98" s="601" t="str">
        <f t="shared" si="311"/>
        <v/>
      </c>
      <c r="AQ98" s="596" t="str">
        <f>IF(details!X98="","",details!X98)</f>
        <v/>
      </c>
      <c r="AR98" s="596" t="str">
        <f>IF(details!Y98="","",details!Y98)</f>
        <v/>
      </c>
      <c r="AS98" s="601" t="str">
        <f t="shared" si="312"/>
        <v/>
      </c>
      <c r="AT98" s="601" t="str">
        <f t="shared" si="313"/>
        <v/>
      </c>
      <c r="AU98" s="601" t="str">
        <f t="shared" si="314"/>
        <v/>
      </c>
      <c r="AV98" s="596" t="str">
        <f>IF(details!Z98="","",details!Z98)</f>
        <v/>
      </c>
      <c r="AW98" s="596" t="str">
        <f>IF(details!AA98="","",details!AA98)</f>
        <v/>
      </c>
      <c r="AX98" s="601" t="str">
        <f t="shared" si="315"/>
        <v/>
      </c>
      <c r="AY98" s="601" t="str">
        <f t="shared" si="316"/>
        <v/>
      </c>
      <c r="AZ98" s="601" t="str">
        <f t="shared" si="317"/>
        <v/>
      </c>
      <c r="BA98" s="597" t="str">
        <f t="shared" si="318"/>
        <v/>
      </c>
      <c r="BB98" s="599">
        <f t="shared" si="319"/>
        <v>0</v>
      </c>
      <c r="BC98" s="600">
        <f t="shared" si="320"/>
        <v>0</v>
      </c>
      <c r="BD98" s="600" t="str">
        <f t="shared" si="321"/>
        <v/>
      </c>
      <c r="BE98" s="600" t="str">
        <f t="shared" si="322"/>
        <v/>
      </c>
      <c r="BF98" s="600" t="str">
        <f t="shared" si="323"/>
        <v/>
      </c>
      <c r="BG98" s="599" t="str">
        <f t="shared" si="324"/>
        <v/>
      </c>
      <c r="BH98" s="600" t="str">
        <f t="shared" si="325"/>
        <v/>
      </c>
      <c r="BI98" s="599" t="str">
        <f t="shared" si="326"/>
        <v/>
      </c>
      <c r="BJ98" s="596" t="str">
        <f>IF(details!AB98="","",details!AB98)</f>
        <v/>
      </c>
      <c r="BK98" s="596" t="str">
        <f>IF(details!AC98="","",details!AC98)</f>
        <v/>
      </c>
      <c r="BL98" s="596" t="str">
        <f>IF(details!AD98="","",details!AD98)</f>
        <v/>
      </c>
      <c r="BM98" s="596" t="str">
        <f>IF(details!AE98="","",details!AE98)</f>
        <v/>
      </c>
      <c r="BN98" s="601" t="str">
        <f t="shared" si="327"/>
        <v/>
      </c>
      <c r="BO98" s="596" t="str">
        <f>IF(details!AF98="","",details!AF98)</f>
        <v/>
      </c>
      <c r="BP98" s="596" t="str">
        <f>IF(details!AG98="","",details!AG98)</f>
        <v/>
      </c>
      <c r="BQ98" s="601" t="str">
        <f t="shared" si="328"/>
        <v/>
      </c>
      <c r="BR98" s="601" t="str">
        <f t="shared" si="329"/>
        <v/>
      </c>
      <c r="BS98" s="601" t="str">
        <f t="shared" si="330"/>
        <v/>
      </c>
      <c r="BT98" s="596" t="str">
        <f>IF(details!AH98="","",details!AH98)</f>
        <v/>
      </c>
      <c r="BU98" s="596" t="str">
        <f>IF(details!AI98="","",details!AI98)</f>
        <v/>
      </c>
      <c r="BV98" s="601" t="str">
        <f t="shared" si="331"/>
        <v/>
      </c>
      <c r="BW98" s="601" t="str">
        <f t="shared" si="332"/>
        <v/>
      </c>
      <c r="BX98" s="601" t="str">
        <f t="shared" si="333"/>
        <v/>
      </c>
      <c r="BY98" s="597" t="str">
        <f t="shared" si="334"/>
        <v/>
      </c>
      <c r="BZ98" s="599">
        <f t="shared" si="335"/>
        <v>0</v>
      </c>
      <c r="CA98" s="600">
        <f t="shared" si="336"/>
        <v>0</v>
      </c>
      <c r="CB98" s="600" t="str">
        <f t="shared" si="337"/>
        <v/>
      </c>
      <c r="CC98" s="600" t="str">
        <f t="shared" si="338"/>
        <v/>
      </c>
      <c r="CD98" s="600" t="str">
        <f t="shared" si="339"/>
        <v/>
      </c>
      <c r="CE98" s="599" t="str">
        <f t="shared" si="340"/>
        <v/>
      </c>
      <c r="CF98" s="600" t="str">
        <f t="shared" si="341"/>
        <v/>
      </c>
      <c r="CG98" s="599" t="str">
        <f t="shared" si="342"/>
        <v/>
      </c>
      <c r="CH98" s="596" t="str">
        <f>IF(details!AJ98="","",details!AJ98)</f>
        <v/>
      </c>
      <c r="CI98" s="596" t="str">
        <f>IF(details!AK98="","",details!AK98)</f>
        <v/>
      </c>
      <c r="CJ98" s="596" t="str">
        <f>IF(details!AL98="","",details!AL98)</f>
        <v/>
      </c>
      <c r="CK98" s="596" t="str">
        <f>IF(details!AM98="","",details!AM98)</f>
        <v/>
      </c>
      <c r="CL98" s="601" t="str">
        <f t="shared" si="343"/>
        <v/>
      </c>
      <c r="CM98" s="596" t="str">
        <f>IF(details!AN98="","",details!AN98)</f>
        <v/>
      </c>
      <c r="CN98" s="596" t="str">
        <f>IF(details!AO98="","",details!AO98)</f>
        <v/>
      </c>
      <c r="CO98" s="601" t="str">
        <f t="shared" si="344"/>
        <v/>
      </c>
      <c r="CP98" s="601" t="str">
        <f t="shared" si="345"/>
        <v/>
      </c>
      <c r="CQ98" s="601" t="str">
        <f t="shared" si="346"/>
        <v/>
      </c>
      <c r="CR98" s="596" t="str">
        <f>IF(details!AP98="","",details!AP98)</f>
        <v/>
      </c>
      <c r="CS98" s="596" t="str">
        <f>IF(details!AQ98="","",details!AQ98)</f>
        <v/>
      </c>
      <c r="CT98" s="601" t="str">
        <f t="shared" si="347"/>
        <v/>
      </c>
      <c r="CU98" s="601" t="str">
        <f t="shared" si="348"/>
        <v/>
      </c>
      <c r="CV98" s="601" t="str">
        <f t="shared" si="349"/>
        <v/>
      </c>
      <c r="CW98" s="597" t="str">
        <f t="shared" si="350"/>
        <v/>
      </c>
      <c r="CX98" s="599">
        <f t="shared" si="351"/>
        <v>0</v>
      </c>
      <c r="CY98" s="600">
        <f t="shared" si="352"/>
        <v>0</v>
      </c>
      <c r="CZ98" s="600" t="str">
        <f t="shared" si="353"/>
        <v/>
      </c>
      <c r="DA98" s="600" t="str">
        <f t="shared" si="354"/>
        <v/>
      </c>
      <c r="DB98" s="600" t="str">
        <f t="shared" si="355"/>
        <v/>
      </c>
      <c r="DC98" s="599" t="str">
        <f t="shared" si="356"/>
        <v/>
      </c>
      <c r="DD98" s="600" t="str">
        <f t="shared" si="357"/>
        <v/>
      </c>
      <c r="DE98" s="599" t="str">
        <f t="shared" si="358"/>
        <v/>
      </c>
      <c r="DF98" s="600">
        <f t="shared" si="359"/>
        <v>0</v>
      </c>
      <c r="DG98" s="596" t="str">
        <f>IF(details!AR98="","",details!AR98)</f>
        <v/>
      </c>
      <c r="DH98" s="596" t="str">
        <f>IF(details!AS98="","",details!AS98)</f>
        <v/>
      </c>
      <c r="DI98" s="596" t="str">
        <f>IF(details!AT98="","",details!AT98)</f>
        <v/>
      </c>
      <c r="DJ98" s="601" t="str">
        <f t="shared" si="360"/>
        <v/>
      </c>
      <c r="DK98" s="596" t="str">
        <f>IF(details!AU98="","",details!AU98)</f>
        <v/>
      </c>
      <c r="DL98" s="601" t="str">
        <f t="shared" si="361"/>
        <v/>
      </c>
      <c r="DM98" s="596" t="str">
        <f>IF(details!AV98="","",details!AV98)</f>
        <v/>
      </c>
      <c r="DN98" s="603" t="str">
        <f t="shared" si="362"/>
        <v/>
      </c>
      <c r="DO98" s="599">
        <f t="shared" si="363"/>
        <v>0</v>
      </c>
      <c r="DP98" s="599">
        <f t="shared" si="364"/>
        <v>0</v>
      </c>
      <c r="DQ98" s="600" t="str">
        <f t="shared" si="365"/>
        <v/>
      </c>
      <c r="DR98" s="599" t="str">
        <f t="shared" si="366"/>
        <v/>
      </c>
      <c r="DS98" s="599" t="str">
        <f t="shared" si="266"/>
        <v/>
      </c>
      <c r="DT98" s="596" t="str">
        <f>IF(details!AW98="","",details!AW98)</f>
        <v/>
      </c>
      <c r="DU98" s="596" t="str">
        <f>IF(details!AX98="","",details!AX98)</f>
        <v/>
      </c>
      <c r="DV98" s="596" t="str">
        <f>IF(details!AY98="","",details!AY98)</f>
        <v/>
      </c>
      <c r="DW98" s="603" t="str">
        <f t="shared" si="367"/>
        <v/>
      </c>
      <c r="DX98" s="599">
        <f t="shared" si="368"/>
        <v>0</v>
      </c>
      <c r="DY98" s="599">
        <f t="shared" si="369"/>
        <v>0</v>
      </c>
      <c r="DZ98" s="600" t="str">
        <f t="shared" si="370"/>
        <v/>
      </c>
      <c r="EA98" s="599" t="str">
        <f t="shared" si="371"/>
        <v/>
      </c>
      <c r="EB98" s="599" t="str">
        <f t="shared" si="267"/>
        <v/>
      </c>
      <c r="EC98" s="599" t="str">
        <f t="shared" si="372"/>
        <v/>
      </c>
      <c r="ED98" s="599" t="str">
        <f t="shared" si="373"/>
        <v/>
      </c>
      <c r="EE98" s="599" t="str">
        <f t="shared" si="374"/>
        <v/>
      </c>
      <c r="EF98" s="599" t="str">
        <f t="shared" si="375"/>
        <v/>
      </c>
      <c r="EG98" s="599" t="str">
        <f t="shared" si="376"/>
        <v/>
      </c>
      <c r="EH98" s="599">
        <f t="shared" si="377"/>
        <v>0</v>
      </c>
      <c r="EI98" s="599">
        <f t="shared" si="378"/>
        <v>0</v>
      </c>
      <c r="EJ98" s="599">
        <f t="shared" si="379"/>
        <v>0</v>
      </c>
      <c r="EK98" s="599">
        <f t="shared" si="380"/>
        <v>0</v>
      </c>
      <c r="EL98" s="599">
        <f t="shared" si="381"/>
        <v>0</v>
      </c>
      <c r="EM98" s="599" t="str">
        <f t="shared" si="382"/>
        <v/>
      </c>
      <c r="EN98" s="599" t="str">
        <f t="shared" si="268"/>
        <v/>
      </c>
      <c r="EO98" s="606" t="str">
        <f>IF(details!BO98="","",details!BO98)</f>
        <v/>
      </c>
      <c r="EP98" s="607" t="str">
        <f>IF(details!BP98="","",details!BP98)</f>
        <v/>
      </c>
      <c r="EQ98" s="606" t="str">
        <f>IF(details!BW98="","",details!BW98)</f>
        <v/>
      </c>
      <c r="ER98" s="607" t="str">
        <f>IF(details!BX98="","",details!BX98)</f>
        <v/>
      </c>
      <c r="ES98" s="606" t="str">
        <f>IF(details!CE98="","",details!CE98)</f>
        <v/>
      </c>
      <c r="ET98" s="607" t="str">
        <f>IF(details!CF98="","",details!CF98)</f>
        <v/>
      </c>
      <c r="EU98" s="606" t="str">
        <f>IF(details!CM98="","",details!CM98)</f>
        <v/>
      </c>
      <c r="EV98" s="607" t="str">
        <f>IF(details!CN98="","",details!CN98)</f>
        <v/>
      </c>
      <c r="EW98" s="606" t="str">
        <f>IF(details!CV98="","",details!CV98)</f>
        <v/>
      </c>
      <c r="EX98" s="607" t="str">
        <f>IF(details!CW98="","",details!CW98)</f>
        <v/>
      </c>
      <c r="EY98" s="611" t="str">
        <f t="shared" si="383"/>
        <v/>
      </c>
      <c r="EZ98" s="596" t="str">
        <f t="shared" si="384"/>
        <v/>
      </c>
      <c r="FA98" s="596" t="str">
        <f t="shared" si="385"/>
        <v/>
      </c>
      <c r="FB98" s="612" t="str">
        <f t="shared" si="269"/>
        <v/>
      </c>
      <c r="FC98" s="596" t="str">
        <f t="shared" si="386"/>
        <v/>
      </c>
      <c r="FD98" s="613" t="str">
        <f t="shared" si="387"/>
        <v/>
      </c>
      <c r="FE98" s="612" t="str">
        <f t="shared" si="270"/>
        <v/>
      </c>
      <c r="FF98" s="614" t="str">
        <f t="shared" si="388"/>
        <v/>
      </c>
      <c r="FG98" s="596" t="str">
        <f t="shared" si="271"/>
        <v/>
      </c>
      <c r="FH98" s="596" t="str">
        <f t="shared" si="272"/>
        <v/>
      </c>
      <c r="FI98" s="596" t="str">
        <f t="shared" si="273"/>
        <v/>
      </c>
      <c r="FJ98" s="596" t="str">
        <f t="shared" si="274"/>
        <v/>
      </c>
      <c r="FK98" s="596" t="str">
        <f t="shared" si="389"/>
        <v/>
      </c>
      <c r="FL98" s="615" t="str">
        <f t="shared" si="275"/>
        <v/>
      </c>
      <c r="FM98" s="614" t="str">
        <f t="shared" si="390"/>
        <v/>
      </c>
      <c r="FN98" s="596" t="str">
        <f t="shared" si="276"/>
        <v/>
      </c>
      <c r="FO98" s="596" t="str">
        <f t="shared" si="277"/>
        <v/>
      </c>
      <c r="FP98" s="596" t="str">
        <f t="shared" si="278"/>
        <v/>
      </c>
      <c r="FQ98" s="596" t="str">
        <f t="shared" si="279"/>
        <v/>
      </c>
      <c r="FR98" s="596" t="str">
        <f t="shared" si="391"/>
        <v/>
      </c>
      <c r="FS98" s="615" t="str">
        <f t="shared" si="280"/>
        <v/>
      </c>
      <c r="FT98" s="614" t="str">
        <f t="shared" si="392"/>
        <v/>
      </c>
      <c r="FU98" s="596" t="str">
        <f t="shared" si="281"/>
        <v/>
      </c>
      <c r="FV98" s="596" t="str">
        <f t="shared" si="282"/>
        <v/>
      </c>
      <c r="FW98" s="596" t="str">
        <f t="shared" si="283"/>
        <v/>
      </c>
      <c r="FX98" s="596" t="str">
        <f t="shared" si="284"/>
        <v/>
      </c>
      <c r="FY98" s="596" t="str">
        <f t="shared" si="393"/>
        <v/>
      </c>
      <c r="FZ98" s="615" t="str">
        <f t="shared" si="285"/>
        <v/>
      </c>
      <c r="GA98" s="596" t="str">
        <f t="shared" si="394"/>
        <v/>
      </c>
      <c r="GB98" s="596" t="str">
        <f t="shared" si="395"/>
        <v/>
      </c>
      <c r="GC98" s="177" t="str">
        <f t="shared" si="396"/>
        <v xml:space="preserve">    </v>
      </c>
      <c r="GD98" s="177" t="str">
        <f t="shared" si="397"/>
        <v xml:space="preserve">    </v>
      </c>
      <c r="GE98" s="177" t="str">
        <f t="shared" si="398"/>
        <v xml:space="preserve">    </v>
      </c>
      <c r="GF98" s="177" t="str">
        <f t="shared" si="399"/>
        <v xml:space="preserve">        </v>
      </c>
      <c r="GG98" s="177" t="str">
        <f t="shared" si="286"/>
        <v xml:space="preserve">    </v>
      </c>
      <c r="GH98" s="177" t="str">
        <f t="shared" si="287"/>
        <v/>
      </c>
      <c r="GI98" s="39" t="str">
        <f t="shared" si="288"/>
        <v/>
      </c>
      <c r="GJ98" s="41" t="str">
        <f t="shared" si="289"/>
        <v/>
      </c>
      <c r="GK98" s="188" t="str">
        <f t="shared" si="290"/>
        <v/>
      </c>
      <c r="GL98" s="165" t="str">
        <f t="shared" si="291"/>
        <v/>
      </c>
      <c r="GM98" s="434" t="str">
        <f t="shared" si="400"/>
        <v/>
      </c>
      <c r="GN98" s="177" t="str">
        <f>IF(OR(GH98="iwjd",GH98="iqu% ijh{kk"),'result subject-wise'!AR98,GH98)</f>
        <v/>
      </c>
      <c r="GO98" s="346" t="str">
        <f t="shared" si="292"/>
        <v/>
      </c>
      <c r="GP98" s="172" t="str">
        <f t="shared" si="293"/>
        <v/>
      </c>
      <c r="GQ98" s="620" t="str">
        <f t="shared" si="401"/>
        <v/>
      </c>
      <c r="GR98" s="189"/>
      <c r="GS98" s="344"/>
      <c r="GT98" s="351" t="str">
        <f>'full report'!V2447</f>
        <v/>
      </c>
      <c r="GU98" s="164"/>
      <c r="GW98" s="10"/>
    </row>
    <row r="99" spans="1:228" s="5" customFormat="1" ht="13" customHeight="1">
      <c r="A99" s="595">
        <f>IF(details!A99="","",details!A99)</f>
        <v>92</v>
      </c>
      <c r="B99" s="596" t="str">
        <f>IF(details!B99="","",details!B99)</f>
        <v/>
      </c>
      <c r="C99" s="596" t="str">
        <f>IF(details!C99="","",details!C99)</f>
        <v/>
      </c>
      <c r="D99" s="597" t="str">
        <f>IF(details!D99="","",details!D99)</f>
        <v/>
      </c>
      <c r="E99" s="596" t="str">
        <f>IF(details!E99="","",details!E99)</f>
        <v/>
      </c>
      <c r="F99" s="598" t="str">
        <f>IF(details!F99="","",details!F99)</f>
        <v/>
      </c>
      <c r="G99" s="302" t="str">
        <f>IF(details!G99="","",details!G99)</f>
        <v/>
      </c>
      <c r="H99" s="302" t="str">
        <f>IF(details!H99="","",details!H99)</f>
        <v/>
      </c>
      <c r="I99" s="302" t="str">
        <f>IF(details!I99="","",details!I99)</f>
        <v/>
      </c>
      <c r="J99" s="596" t="str">
        <f>IF(details!J99="","",details!J99)</f>
        <v/>
      </c>
      <c r="K99" s="596" t="str">
        <f>IF(details!K99="","",details!K99)</f>
        <v/>
      </c>
      <c r="L99" s="596" t="str">
        <f>IF(details!L99="","",details!L99)</f>
        <v/>
      </c>
      <c r="M99" s="601" t="str">
        <f t="shared" si="294"/>
        <v/>
      </c>
      <c r="N99" s="596" t="str">
        <f>IF(details!M99="","",details!M99)</f>
        <v/>
      </c>
      <c r="O99" s="601" t="str">
        <f t="shared" si="295"/>
        <v/>
      </c>
      <c r="P99" s="596" t="str">
        <f>IF(details!N99="","",details!N99)</f>
        <v/>
      </c>
      <c r="Q99" s="603" t="str">
        <f t="shared" si="296"/>
        <v/>
      </c>
      <c r="R99" s="599">
        <f t="shared" si="297"/>
        <v>0</v>
      </c>
      <c r="S99" s="599">
        <f t="shared" si="298"/>
        <v>0</v>
      </c>
      <c r="T99" s="600" t="str">
        <f t="shared" si="299"/>
        <v/>
      </c>
      <c r="U99" s="599" t="str">
        <f t="shared" si="300"/>
        <v/>
      </c>
      <c r="V99" s="599" t="str">
        <f t="shared" si="301"/>
        <v/>
      </c>
      <c r="W99" s="599" t="str">
        <f t="shared" si="302"/>
        <v/>
      </c>
      <c r="X99" s="596" t="str">
        <f>IF(details!O99="","",details!O99)</f>
        <v/>
      </c>
      <c r="Y99" s="596" t="str">
        <f>IF(details!P99="","",details!P99)</f>
        <v/>
      </c>
      <c r="Z99" s="596" t="str">
        <f>IF(details!Q99="","",details!Q99)</f>
        <v/>
      </c>
      <c r="AA99" s="601" t="str">
        <f t="shared" si="303"/>
        <v/>
      </c>
      <c r="AB99" s="596" t="str">
        <f>IF(details!R99="","",details!R99)</f>
        <v/>
      </c>
      <c r="AC99" s="601" t="str">
        <f t="shared" si="304"/>
        <v/>
      </c>
      <c r="AD99" s="596" t="str">
        <f>IF(details!S99="","",details!S99)</f>
        <v/>
      </c>
      <c r="AE99" s="603" t="str">
        <f t="shared" si="305"/>
        <v/>
      </c>
      <c r="AF99" s="599">
        <f t="shared" si="306"/>
        <v>0</v>
      </c>
      <c r="AG99" s="599">
        <f t="shared" si="307"/>
        <v>0</v>
      </c>
      <c r="AH99" s="600" t="str">
        <f t="shared" si="308"/>
        <v/>
      </c>
      <c r="AI99" s="599" t="str">
        <f t="shared" si="309"/>
        <v/>
      </c>
      <c r="AJ99" s="599" t="str">
        <f t="shared" si="310"/>
        <v/>
      </c>
      <c r="AK99" s="599" t="str">
        <f t="shared" si="265"/>
        <v/>
      </c>
      <c r="AL99" s="596" t="str">
        <f>IF(details!T99="","",details!T99)</f>
        <v/>
      </c>
      <c r="AM99" s="596" t="str">
        <f>IF(details!U99="","",details!U99)</f>
        <v/>
      </c>
      <c r="AN99" s="596" t="str">
        <f>IF(details!V99="","",details!V99)</f>
        <v/>
      </c>
      <c r="AO99" s="596" t="str">
        <f>IF(details!W99="","",details!W99)</f>
        <v/>
      </c>
      <c r="AP99" s="601" t="str">
        <f t="shared" si="311"/>
        <v/>
      </c>
      <c r="AQ99" s="596" t="str">
        <f>IF(details!X99="","",details!X99)</f>
        <v/>
      </c>
      <c r="AR99" s="596" t="str">
        <f>IF(details!Y99="","",details!Y99)</f>
        <v/>
      </c>
      <c r="AS99" s="601" t="str">
        <f t="shared" si="312"/>
        <v/>
      </c>
      <c r="AT99" s="601" t="str">
        <f t="shared" si="313"/>
        <v/>
      </c>
      <c r="AU99" s="601" t="str">
        <f t="shared" si="314"/>
        <v/>
      </c>
      <c r="AV99" s="596" t="str">
        <f>IF(details!Z99="","",details!Z99)</f>
        <v/>
      </c>
      <c r="AW99" s="596" t="str">
        <f>IF(details!AA99="","",details!AA99)</f>
        <v/>
      </c>
      <c r="AX99" s="601" t="str">
        <f t="shared" si="315"/>
        <v/>
      </c>
      <c r="AY99" s="601" t="str">
        <f t="shared" si="316"/>
        <v/>
      </c>
      <c r="AZ99" s="601" t="str">
        <f t="shared" si="317"/>
        <v/>
      </c>
      <c r="BA99" s="597" t="str">
        <f t="shared" si="318"/>
        <v/>
      </c>
      <c r="BB99" s="599">
        <f t="shared" si="319"/>
        <v>0</v>
      </c>
      <c r="BC99" s="600">
        <f t="shared" si="320"/>
        <v>0</v>
      </c>
      <c r="BD99" s="600" t="str">
        <f t="shared" si="321"/>
        <v/>
      </c>
      <c r="BE99" s="600" t="str">
        <f t="shared" si="322"/>
        <v/>
      </c>
      <c r="BF99" s="600" t="str">
        <f t="shared" si="323"/>
        <v/>
      </c>
      <c r="BG99" s="599" t="str">
        <f t="shared" si="324"/>
        <v/>
      </c>
      <c r="BH99" s="600" t="str">
        <f t="shared" si="325"/>
        <v/>
      </c>
      <c r="BI99" s="599" t="str">
        <f t="shared" si="326"/>
        <v/>
      </c>
      <c r="BJ99" s="596" t="str">
        <f>IF(details!AB99="","",details!AB99)</f>
        <v/>
      </c>
      <c r="BK99" s="596" t="str">
        <f>IF(details!AC99="","",details!AC99)</f>
        <v/>
      </c>
      <c r="BL99" s="596" t="str">
        <f>IF(details!AD99="","",details!AD99)</f>
        <v/>
      </c>
      <c r="BM99" s="596" t="str">
        <f>IF(details!AE99="","",details!AE99)</f>
        <v/>
      </c>
      <c r="BN99" s="601" t="str">
        <f t="shared" si="327"/>
        <v/>
      </c>
      <c r="BO99" s="596" t="str">
        <f>IF(details!AF99="","",details!AF99)</f>
        <v/>
      </c>
      <c r="BP99" s="596" t="str">
        <f>IF(details!AG99="","",details!AG99)</f>
        <v/>
      </c>
      <c r="BQ99" s="601" t="str">
        <f t="shared" si="328"/>
        <v/>
      </c>
      <c r="BR99" s="601" t="str">
        <f t="shared" si="329"/>
        <v/>
      </c>
      <c r="BS99" s="601" t="str">
        <f t="shared" si="330"/>
        <v/>
      </c>
      <c r="BT99" s="596" t="str">
        <f>IF(details!AH99="","",details!AH99)</f>
        <v/>
      </c>
      <c r="BU99" s="596" t="str">
        <f>IF(details!AI99="","",details!AI99)</f>
        <v/>
      </c>
      <c r="BV99" s="601" t="str">
        <f t="shared" si="331"/>
        <v/>
      </c>
      <c r="BW99" s="601" t="str">
        <f t="shared" si="332"/>
        <v/>
      </c>
      <c r="BX99" s="601" t="str">
        <f t="shared" si="333"/>
        <v/>
      </c>
      <c r="BY99" s="597" t="str">
        <f t="shared" si="334"/>
        <v/>
      </c>
      <c r="BZ99" s="599">
        <f t="shared" si="335"/>
        <v>0</v>
      </c>
      <c r="CA99" s="600">
        <f t="shared" si="336"/>
        <v>0</v>
      </c>
      <c r="CB99" s="600" t="str">
        <f t="shared" si="337"/>
        <v/>
      </c>
      <c r="CC99" s="600" t="str">
        <f t="shared" si="338"/>
        <v/>
      </c>
      <c r="CD99" s="600" t="str">
        <f t="shared" si="339"/>
        <v/>
      </c>
      <c r="CE99" s="599" t="str">
        <f t="shared" si="340"/>
        <v/>
      </c>
      <c r="CF99" s="600" t="str">
        <f t="shared" si="341"/>
        <v/>
      </c>
      <c r="CG99" s="599" t="str">
        <f t="shared" si="342"/>
        <v/>
      </c>
      <c r="CH99" s="596" t="str">
        <f>IF(details!AJ99="","",details!AJ99)</f>
        <v/>
      </c>
      <c r="CI99" s="596" t="str">
        <f>IF(details!AK99="","",details!AK99)</f>
        <v/>
      </c>
      <c r="CJ99" s="596" t="str">
        <f>IF(details!AL99="","",details!AL99)</f>
        <v/>
      </c>
      <c r="CK99" s="596" t="str">
        <f>IF(details!AM99="","",details!AM99)</f>
        <v/>
      </c>
      <c r="CL99" s="601" t="str">
        <f t="shared" si="343"/>
        <v/>
      </c>
      <c r="CM99" s="596" t="str">
        <f>IF(details!AN99="","",details!AN99)</f>
        <v/>
      </c>
      <c r="CN99" s="596" t="str">
        <f>IF(details!AO99="","",details!AO99)</f>
        <v/>
      </c>
      <c r="CO99" s="601" t="str">
        <f t="shared" si="344"/>
        <v/>
      </c>
      <c r="CP99" s="601" t="str">
        <f t="shared" si="345"/>
        <v/>
      </c>
      <c r="CQ99" s="601" t="str">
        <f t="shared" si="346"/>
        <v/>
      </c>
      <c r="CR99" s="596" t="str">
        <f>IF(details!AP99="","",details!AP99)</f>
        <v/>
      </c>
      <c r="CS99" s="596" t="str">
        <f>IF(details!AQ99="","",details!AQ99)</f>
        <v/>
      </c>
      <c r="CT99" s="601" t="str">
        <f t="shared" si="347"/>
        <v/>
      </c>
      <c r="CU99" s="601" t="str">
        <f t="shared" si="348"/>
        <v/>
      </c>
      <c r="CV99" s="601" t="str">
        <f t="shared" si="349"/>
        <v/>
      </c>
      <c r="CW99" s="597" t="str">
        <f t="shared" si="350"/>
        <v/>
      </c>
      <c r="CX99" s="599">
        <f t="shared" si="351"/>
        <v>0</v>
      </c>
      <c r="CY99" s="600">
        <f t="shared" si="352"/>
        <v>0</v>
      </c>
      <c r="CZ99" s="600" t="str">
        <f t="shared" si="353"/>
        <v/>
      </c>
      <c r="DA99" s="600" t="str">
        <f t="shared" si="354"/>
        <v/>
      </c>
      <c r="DB99" s="600" t="str">
        <f t="shared" si="355"/>
        <v/>
      </c>
      <c r="DC99" s="599" t="str">
        <f t="shared" si="356"/>
        <v/>
      </c>
      <c r="DD99" s="600" t="str">
        <f t="shared" si="357"/>
        <v/>
      </c>
      <c r="DE99" s="599" t="str">
        <f t="shared" si="358"/>
        <v/>
      </c>
      <c r="DF99" s="600">
        <f t="shared" si="359"/>
        <v>0</v>
      </c>
      <c r="DG99" s="596" t="str">
        <f>IF(details!AR99="","",details!AR99)</f>
        <v/>
      </c>
      <c r="DH99" s="596" t="str">
        <f>IF(details!AS99="","",details!AS99)</f>
        <v/>
      </c>
      <c r="DI99" s="596" t="str">
        <f>IF(details!AT99="","",details!AT99)</f>
        <v/>
      </c>
      <c r="DJ99" s="601" t="str">
        <f t="shared" si="360"/>
        <v/>
      </c>
      <c r="DK99" s="596" t="str">
        <f>IF(details!AU99="","",details!AU99)</f>
        <v/>
      </c>
      <c r="DL99" s="601" t="str">
        <f t="shared" si="361"/>
        <v/>
      </c>
      <c r="DM99" s="596" t="str">
        <f>IF(details!AV99="","",details!AV99)</f>
        <v/>
      </c>
      <c r="DN99" s="603" t="str">
        <f t="shared" si="362"/>
        <v/>
      </c>
      <c r="DO99" s="599">
        <f t="shared" si="363"/>
        <v>0</v>
      </c>
      <c r="DP99" s="599">
        <f t="shared" si="364"/>
        <v>0</v>
      </c>
      <c r="DQ99" s="600" t="str">
        <f t="shared" si="365"/>
        <v/>
      </c>
      <c r="DR99" s="599" t="str">
        <f t="shared" si="366"/>
        <v/>
      </c>
      <c r="DS99" s="599" t="str">
        <f t="shared" si="266"/>
        <v/>
      </c>
      <c r="DT99" s="596" t="str">
        <f>IF(details!AW99="","",details!AW99)</f>
        <v/>
      </c>
      <c r="DU99" s="596" t="str">
        <f>IF(details!AX99="","",details!AX99)</f>
        <v/>
      </c>
      <c r="DV99" s="596" t="str">
        <f>IF(details!AY99="","",details!AY99)</f>
        <v/>
      </c>
      <c r="DW99" s="603" t="str">
        <f t="shared" si="367"/>
        <v/>
      </c>
      <c r="DX99" s="599">
        <f t="shared" si="368"/>
        <v>0</v>
      </c>
      <c r="DY99" s="599">
        <f t="shared" si="369"/>
        <v>0</v>
      </c>
      <c r="DZ99" s="600" t="str">
        <f t="shared" si="370"/>
        <v/>
      </c>
      <c r="EA99" s="599" t="str">
        <f t="shared" si="371"/>
        <v/>
      </c>
      <c r="EB99" s="599" t="str">
        <f t="shared" si="267"/>
        <v/>
      </c>
      <c r="EC99" s="599" t="str">
        <f t="shared" si="372"/>
        <v/>
      </c>
      <c r="ED99" s="599" t="str">
        <f t="shared" si="373"/>
        <v/>
      </c>
      <c r="EE99" s="599" t="str">
        <f t="shared" si="374"/>
        <v/>
      </c>
      <c r="EF99" s="599" t="str">
        <f t="shared" si="375"/>
        <v/>
      </c>
      <c r="EG99" s="599" t="str">
        <f t="shared" si="376"/>
        <v/>
      </c>
      <c r="EH99" s="599">
        <f t="shared" si="377"/>
        <v>0</v>
      </c>
      <c r="EI99" s="599">
        <f t="shared" si="378"/>
        <v>0</v>
      </c>
      <c r="EJ99" s="599">
        <f t="shared" si="379"/>
        <v>0</v>
      </c>
      <c r="EK99" s="599">
        <f t="shared" si="380"/>
        <v>0</v>
      </c>
      <c r="EL99" s="599">
        <f t="shared" si="381"/>
        <v>0</v>
      </c>
      <c r="EM99" s="599" t="str">
        <f t="shared" si="382"/>
        <v/>
      </c>
      <c r="EN99" s="599" t="str">
        <f t="shared" si="268"/>
        <v/>
      </c>
      <c r="EO99" s="606" t="str">
        <f>IF(details!BO99="","",details!BO99)</f>
        <v/>
      </c>
      <c r="EP99" s="607" t="str">
        <f>IF(details!BP99="","",details!BP99)</f>
        <v/>
      </c>
      <c r="EQ99" s="606" t="str">
        <f>IF(details!BW99="","",details!BW99)</f>
        <v/>
      </c>
      <c r="ER99" s="607" t="str">
        <f>IF(details!BX99="","",details!BX99)</f>
        <v/>
      </c>
      <c r="ES99" s="606" t="str">
        <f>IF(details!CE99="","",details!CE99)</f>
        <v/>
      </c>
      <c r="ET99" s="607" t="str">
        <f>IF(details!CF99="","",details!CF99)</f>
        <v/>
      </c>
      <c r="EU99" s="606" t="str">
        <f>IF(details!CM99="","",details!CM99)</f>
        <v/>
      </c>
      <c r="EV99" s="607" t="str">
        <f>IF(details!CN99="","",details!CN99)</f>
        <v/>
      </c>
      <c r="EW99" s="606" t="str">
        <f>IF(details!CV99="","",details!CV99)</f>
        <v/>
      </c>
      <c r="EX99" s="607" t="str">
        <f>IF(details!CW99="","",details!CW99)</f>
        <v/>
      </c>
      <c r="EY99" s="611" t="str">
        <f t="shared" si="383"/>
        <v/>
      </c>
      <c r="EZ99" s="596" t="str">
        <f t="shared" si="384"/>
        <v/>
      </c>
      <c r="FA99" s="596" t="str">
        <f t="shared" si="385"/>
        <v/>
      </c>
      <c r="FB99" s="612" t="str">
        <f t="shared" si="269"/>
        <v/>
      </c>
      <c r="FC99" s="596" t="str">
        <f t="shared" si="386"/>
        <v/>
      </c>
      <c r="FD99" s="613" t="str">
        <f t="shared" si="387"/>
        <v/>
      </c>
      <c r="FE99" s="612" t="str">
        <f t="shared" si="270"/>
        <v/>
      </c>
      <c r="FF99" s="614" t="str">
        <f t="shared" si="388"/>
        <v/>
      </c>
      <c r="FG99" s="596" t="str">
        <f t="shared" si="271"/>
        <v/>
      </c>
      <c r="FH99" s="596" t="str">
        <f t="shared" si="272"/>
        <v/>
      </c>
      <c r="FI99" s="596" t="str">
        <f t="shared" si="273"/>
        <v/>
      </c>
      <c r="FJ99" s="596" t="str">
        <f t="shared" si="274"/>
        <v/>
      </c>
      <c r="FK99" s="596" t="str">
        <f t="shared" si="389"/>
        <v/>
      </c>
      <c r="FL99" s="615" t="str">
        <f t="shared" si="275"/>
        <v/>
      </c>
      <c r="FM99" s="614" t="str">
        <f t="shared" si="390"/>
        <v/>
      </c>
      <c r="FN99" s="596" t="str">
        <f t="shared" si="276"/>
        <v/>
      </c>
      <c r="FO99" s="596" t="str">
        <f t="shared" si="277"/>
        <v/>
      </c>
      <c r="FP99" s="596" t="str">
        <f t="shared" si="278"/>
        <v/>
      </c>
      <c r="FQ99" s="596" t="str">
        <f t="shared" si="279"/>
        <v/>
      </c>
      <c r="FR99" s="596" t="str">
        <f t="shared" si="391"/>
        <v/>
      </c>
      <c r="FS99" s="615" t="str">
        <f t="shared" si="280"/>
        <v/>
      </c>
      <c r="FT99" s="614" t="str">
        <f t="shared" si="392"/>
        <v/>
      </c>
      <c r="FU99" s="596" t="str">
        <f t="shared" si="281"/>
        <v/>
      </c>
      <c r="FV99" s="596" t="str">
        <f t="shared" si="282"/>
        <v/>
      </c>
      <c r="FW99" s="596" t="str">
        <f t="shared" si="283"/>
        <v/>
      </c>
      <c r="FX99" s="596" t="str">
        <f t="shared" si="284"/>
        <v/>
      </c>
      <c r="FY99" s="596" t="str">
        <f t="shared" si="393"/>
        <v/>
      </c>
      <c r="FZ99" s="615" t="str">
        <f t="shared" si="285"/>
        <v/>
      </c>
      <c r="GA99" s="596" t="str">
        <f t="shared" si="394"/>
        <v/>
      </c>
      <c r="GB99" s="596" t="str">
        <f t="shared" si="395"/>
        <v/>
      </c>
      <c r="GC99" s="177" t="str">
        <f t="shared" si="396"/>
        <v xml:space="preserve">    </v>
      </c>
      <c r="GD99" s="177" t="str">
        <f t="shared" si="397"/>
        <v xml:space="preserve">    </v>
      </c>
      <c r="GE99" s="177" t="str">
        <f t="shared" si="398"/>
        <v xml:space="preserve">    </v>
      </c>
      <c r="GF99" s="177" t="str">
        <f t="shared" si="399"/>
        <v xml:space="preserve">        </v>
      </c>
      <c r="GG99" s="177" t="str">
        <f t="shared" si="286"/>
        <v xml:space="preserve">    </v>
      </c>
      <c r="GH99" s="177" t="str">
        <f t="shared" si="287"/>
        <v/>
      </c>
      <c r="GI99" s="39" t="str">
        <f t="shared" si="288"/>
        <v/>
      </c>
      <c r="GJ99" s="41" t="str">
        <f t="shared" si="289"/>
        <v/>
      </c>
      <c r="GK99" s="188" t="str">
        <f t="shared" si="290"/>
        <v/>
      </c>
      <c r="GL99" s="165" t="str">
        <f t="shared" si="291"/>
        <v/>
      </c>
      <c r="GM99" s="434" t="str">
        <f t="shared" si="400"/>
        <v/>
      </c>
      <c r="GN99" s="177" t="str">
        <f>IF(OR(GH99="iwjd",GH99="iqu% ijh{kk"),'result subject-wise'!AR99,GH99)</f>
        <v/>
      </c>
      <c r="GO99" s="346" t="str">
        <f t="shared" si="292"/>
        <v/>
      </c>
      <c r="GP99" s="172" t="str">
        <f t="shared" si="293"/>
        <v/>
      </c>
      <c r="GQ99" s="620" t="str">
        <f t="shared" si="401"/>
        <v/>
      </c>
      <c r="GR99" s="189"/>
      <c r="GS99" s="344"/>
      <c r="GT99" s="351" t="str">
        <f>'full report'!V2474</f>
        <v/>
      </c>
      <c r="GU99" s="164"/>
      <c r="GW99" s="10"/>
    </row>
    <row r="100" spans="1:228" s="5" customFormat="1" ht="13" customHeight="1">
      <c r="A100" s="595">
        <f>IF(details!A100="","",details!A100)</f>
        <v>93</v>
      </c>
      <c r="B100" s="596" t="str">
        <f>IF(details!B100="","",details!B100)</f>
        <v/>
      </c>
      <c r="C100" s="596" t="str">
        <f>IF(details!C100="","",details!C100)</f>
        <v/>
      </c>
      <c r="D100" s="597" t="str">
        <f>IF(details!D100="","",details!D100)</f>
        <v/>
      </c>
      <c r="E100" s="596" t="str">
        <f>IF(details!E100="","",details!E100)</f>
        <v/>
      </c>
      <c r="F100" s="598" t="str">
        <f>IF(details!F100="","",details!F100)</f>
        <v/>
      </c>
      <c r="G100" s="302" t="str">
        <f>IF(details!G100="","",details!G100)</f>
        <v/>
      </c>
      <c r="H100" s="302" t="str">
        <f>IF(details!H100="","",details!H100)</f>
        <v/>
      </c>
      <c r="I100" s="302" t="str">
        <f>IF(details!I100="","",details!I100)</f>
        <v/>
      </c>
      <c r="J100" s="596" t="str">
        <f>IF(details!J100="","",details!J100)</f>
        <v/>
      </c>
      <c r="K100" s="596" t="str">
        <f>IF(details!K100="","",details!K100)</f>
        <v/>
      </c>
      <c r="L100" s="596" t="str">
        <f>IF(details!L100="","",details!L100)</f>
        <v/>
      </c>
      <c r="M100" s="601" t="str">
        <f t="shared" si="294"/>
        <v/>
      </c>
      <c r="N100" s="596" t="str">
        <f>IF(details!M100="","",details!M100)</f>
        <v/>
      </c>
      <c r="O100" s="601" t="str">
        <f t="shared" si="295"/>
        <v/>
      </c>
      <c r="P100" s="596" t="str">
        <f>IF(details!N100="","",details!N100)</f>
        <v/>
      </c>
      <c r="Q100" s="603" t="str">
        <f t="shared" si="296"/>
        <v/>
      </c>
      <c r="R100" s="599">
        <f t="shared" si="297"/>
        <v>0</v>
      </c>
      <c r="S100" s="599">
        <f t="shared" si="298"/>
        <v>0</v>
      </c>
      <c r="T100" s="600" t="str">
        <f t="shared" si="299"/>
        <v/>
      </c>
      <c r="U100" s="599" t="str">
        <f t="shared" si="300"/>
        <v/>
      </c>
      <c r="V100" s="599" t="str">
        <f t="shared" si="301"/>
        <v/>
      </c>
      <c r="W100" s="599" t="str">
        <f t="shared" si="302"/>
        <v/>
      </c>
      <c r="X100" s="596" t="str">
        <f>IF(details!O100="","",details!O100)</f>
        <v/>
      </c>
      <c r="Y100" s="596" t="str">
        <f>IF(details!P100="","",details!P100)</f>
        <v/>
      </c>
      <c r="Z100" s="596" t="str">
        <f>IF(details!Q100="","",details!Q100)</f>
        <v/>
      </c>
      <c r="AA100" s="601" t="str">
        <f t="shared" si="303"/>
        <v/>
      </c>
      <c r="AB100" s="596" t="str">
        <f>IF(details!R100="","",details!R100)</f>
        <v/>
      </c>
      <c r="AC100" s="601" t="str">
        <f t="shared" si="304"/>
        <v/>
      </c>
      <c r="AD100" s="596" t="str">
        <f>IF(details!S100="","",details!S100)</f>
        <v/>
      </c>
      <c r="AE100" s="603" t="str">
        <f t="shared" si="305"/>
        <v/>
      </c>
      <c r="AF100" s="599">
        <f t="shared" si="306"/>
        <v>0</v>
      </c>
      <c r="AG100" s="599">
        <f t="shared" si="307"/>
        <v>0</v>
      </c>
      <c r="AH100" s="600" t="str">
        <f t="shared" si="308"/>
        <v/>
      </c>
      <c r="AI100" s="599" t="str">
        <f t="shared" si="309"/>
        <v/>
      </c>
      <c r="AJ100" s="599" t="str">
        <f t="shared" si="310"/>
        <v/>
      </c>
      <c r="AK100" s="599" t="str">
        <f t="shared" si="265"/>
        <v/>
      </c>
      <c r="AL100" s="596" t="str">
        <f>IF(details!T100="","",details!T100)</f>
        <v/>
      </c>
      <c r="AM100" s="596" t="str">
        <f>IF(details!U100="","",details!U100)</f>
        <v/>
      </c>
      <c r="AN100" s="596" t="str">
        <f>IF(details!V100="","",details!V100)</f>
        <v/>
      </c>
      <c r="AO100" s="596" t="str">
        <f>IF(details!W100="","",details!W100)</f>
        <v/>
      </c>
      <c r="AP100" s="601" t="str">
        <f t="shared" si="311"/>
        <v/>
      </c>
      <c r="AQ100" s="596" t="str">
        <f>IF(details!X100="","",details!X100)</f>
        <v/>
      </c>
      <c r="AR100" s="596" t="str">
        <f>IF(details!Y100="","",details!Y100)</f>
        <v/>
      </c>
      <c r="AS100" s="601" t="str">
        <f t="shared" si="312"/>
        <v/>
      </c>
      <c r="AT100" s="601" t="str">
        <f t="shared" si="313"/>
        <v/>
      </c>
      <c r="AU100" s="601" t="str">
        <f t="shared" si="314"/>
        <v/>
      </c>
      <c r="AV100" s="596" t="str">
        <f>IF(details!Z100="","",details!Z100)</f>
        <v/>
      </c>
      <c r="AW100" s="596" t="str">
        <f>IF(details!AA100="","",details!AA100)</f>
        <v/>
      </c>
      <c r="AX100" s="601" t="str">
        <f t="shared" si="315"/>
        <v/>
      </c>
      <c r="AY100" s="601" t="str">
        <f t="shared" si="316"/>
        <v/>
      </c>
      <c r="AZ100" s="601" t="str">
        <f t="shared" si="317"/>
        <v/>
      </c>
      <c r="BA100" s="597" t="str">
        <f t="shared" si="318"/>
        <v/>
      </c>
      <c r="BB100" s="599">
        <f t="shared" si="319"/>
        <v>0</v>
      </c>
      <c r="BC100" s="600">
        <f t="shared" si="320"/>
        <v>0</v>
      </c>
      <c r="BD100" s="600" t="str">
        <f t="shared" si="321"/>
        <v/>
      </c>
      <c r="BE100" s="600" t="str">
        <f t="shared" si="322"/>
        <v/>
      </c>
      <c r="BF100" s="600" t="str">
        <f t="shared" si="323"/>
        <v/>
      </c>
      <c r="BG100" s="599" t="str">
        <f t="shared" si="324"/>
        <v/>
      </c>
      <c r="BH100" s="600" t="str">
        <f t="shared" si="325"/>
        <v/>
      </c>
      <c r="BI100" s="599" t="str">
        <f t="shared" si="326"/>
        <v/>
      </c>
      <c r="BJ100" s="596" t="str">
        <f>IF(details!AB100="","",details!AB100)</f>
        <v/>
      </c>
      <c r="BK100" s="596" t="str">
        <f>IF(details!AC100="","",details!AC100)</f>
        <v/>
      </c>
      <c r="BL100" s="596" t="str">
        <f>IF(details!AD100="","",details!AD100)</f>
        <v/>
      </c>
      <c r="BM100" s="596" t="str">
        <f>IF(details!AE100="","",details!AE100)</f>
        <v/>
      </c>
      <c r="BN100" s="601" t="str">
        <f t="shared" si="327"/>
        <v/>
      </c>
      <c r="BO100" s="596" t="str">
        <f>IF(details!AF100="","",details!AF100)</f>
        <v/>
      </c>
      <c r="BP100" s="596" t="str">
        <f>IF(details!AG100="","",details!AG100)</f>
        <v/>
      </c>
      <c r="BQ100" s="601" t="str">
        <f t="shared" si="328"/>
        <v/>
      </c>
      <c r="BR100" s="601" t="str">
        <f t="shared" si="329"/>
        <v/>
      </c>
      <c r="BS100" s="601" t="str">
        <f t="shared" si="330"/>
        <v/>
      </c>
      <c r="BT100" s="596" t="str">
        <f>IF(details!AH100="","",details!AH100)</f>
        <v/>
      </c>
      <c r="BU100" s="596" t="str">
        <f>IF(details!AI100="","",details!AI100)</f>
        <v/>
      </c>
      <c r="BV100" s="601" t="str">
        <f t="shared" si="331"/>
        <v/>
      </c>
      <c r="BW100" s="601" t="str">
        <f t="shared" si="332"/>
        <v/>
      </c>
      <c r="BX100" s="601" t="str">
        <f t="shared" si="333"/>
        <v/>
      </c>
      <c r="BY100" s="597" t="str">
        <f t="shared" si="334"/>
        <v/>
      </c>
      <c r="BZ100" s="599">
        <f t="shared" si="335"/>
        <v>0</v>
      </c>
      <c r="CA100" s="600">
        <f t="shared" si="336"/>
        <v>0</v>
      </c>
      <c r="CB100" s="600" t="str">
        <f t="shared" si="337"/>
        <v/>
      </c>
      <c r="CC100" s="600" t="str">
        <f t="shared" si="338"/>
        <v/>
      </c>
      <c r="CD100" s="600" t="str">
        <f t="shared" si="339"/>
        <v/>
      </c>
      <c r="CE100" s="599" t="str">
        <f t="shared" si="340"/>
        <v/>
      </c>
      <c r="CF100" s="600" t="str">
        <f t="shared" si="341"/>
        <v/>
      </c>
      <c r="CG100" s="599" t="str">
        <f t="shared" si="342"/>
        <v/>
      </c>
      <c r="CH100" s="596" t="str">
        <f>IF(details!AJ100="","",details!AJ100)</f>
        <v/>
      </c>
      <c r="CI100" s="596" t="str">
        <f>IF(details!AK100="","",details!AK100)</f>
        <v/>
      </c>
      <c r="CJ100" s="596" t="str">
        <f>IF(details!AL100="","",details!AL100)</f>
        <v/>
      </c>
      <c r="CK100" s="596" t="str">
        <f>IF(details!AM100="","",details!AM100)</f>
        <v/>
      </c>
      <c r="CL100" s="601" t="str">
        <f t="shared" si="343"/>
        <v/>
      </c>
      <c r="CM100" s="596" t="str">
        <f>IF(details!AN100="","",details!AN100)</f>
        <v/>
      </c>
      <c r="CN100" s="596" t="str">
        <f>IF(details!AO100="","",details!AO100)</f>
        <v/>
      </c>
      <c r="CO100" s="601" t="str">
        <f t="shared" si="344"/>
        <v/>
      </c>
      <c r="CP100" s="601" t="str">
        <f t="shared" si="345"/>
        <v/>
      </c>
      <c r="CQ100" s="601" t="str">
        <f t="shared" si="346"/>
        <v/>
      </c>
      <c r="CR100" s="596" t="str">
        <f>IF(details!AP100="","",details!AP100)</f>
        <v/>
      </c>
      <c r="CS100" s="596" t="str">
        <f>IF(details!AQ100="","",details!AQ100)</f>
        <v/>
      </c>
      <c r="CT100" s="601" t="str">
        <f t="shared" si="347"/>
        <v/>
      </c>
      <c r="CU100" s="601" t="str">
        <f t="shared" si="348"/>
        <v/>
      </c>
      <c r="CV100" s="601" t="str">
        <f t="shared" si="349"/>
        <v/>
      </c>
      <c r="CW100" s="597" t="str">
        <f t="shared" si="350"/>
        <v/>
      </c>
      <c r="CX100" s="599">
        <f t="shared" si="351"/>
        <v>0</v>
      </c>
      <c r="CY100" s="600">
        <f t="shared" si="352"/>
        <v>0</v>
      </c>
      <c r="CZ100" s="600" t="str">
        <f t="shared" si="353"/>
        <v/>
      </c>
      <c r="DA100" s="600" t="str">
        <f t="shared" si="354"/>
        <v/>
      </c>
      <c r="DB100" s="600" t="str">
        <f t="shared" si="355"/>
        <v/>
      </c>
      <c r="DC100" s="599" t="str">
        <f t="shared" si="356"/>
        <v/>
      </c>
      <c r="DD100" s="600" t="str">
        <f t="shared" si="357"/>
        <v/>
      </c>
      <c r="DE100" s="599" t="str">
        <f t="shared" si="358"/>
        <v/>
      </c>
      <c r="DF100" s="600">
        <f t="shared" si="359"/>
        <v>0</v>
      </c>
      <c r="DG100" s="596" t="str">
        <f>IF(details!AR100="","",details!AR100)</f>
        <v/>
      </c>
      <c r="DH100" s="596" t="str">
        <f>IF(details!AS100="","",details!AS100)</f>
        <v/>
      </c>
      <c r="DI100" s="596" t="str">
        <f>IF(details!AT100="","",details!AT100)</f>
        <v/>
      </c>
      <c r="DJ100" s="601" t="str">
        <f t="shared" si="360"/>
        <v/>
      </c>
      <c r="DK100" s="596" t="str">
        <f>IF(details!AU100="","",details!AU100)</f>
        <v/>
      </c>
      <c r="DL100" s="601" t="str">
        <f t="shared" si="361"/>
        <v/>
      </c>
      <c r="DM100" s="596" t="str">
        <f>IF(details!AV100="","",details!AV100)</f>
        <v/>
      </c>
      <c r="DN100" s="603" t="str">
        <f t="shared" si="362"/>
        <v/>
      </c>
      <c r="DO100" s="599">
        <f t="shared" si="363"/>
        <v>0</v>
      </c>
      <c r="DP100" s="599">
        <f t="shared" si="364"/>
        <v>0</v>
      </c>
      <c r="DQ100" s="600" t="str">
        <f t="shared" si="365"/>
        <v/>
      </c>
      <c r="DR100" s="599" t="str">
        <f t="shared" si="366"/>
        <v/>
      </c>
      <c r="DS100" s="599" t="str">
        <f t="shared" si="266"/>
        <v/>
      </c>
      <c r="DT100" s="596" t="str">
        <f>IF(details!AW100="","",details!AW100)</f>
        <v/>
      </c>
      <c r="DU100" s="596" t="str">
        <f>IF(details!AX100="","",details!AX100)</f>
        <v/>
      </c>
      <c r="DV100" s="596" t="str">
        <f>IF(details!AY100="","",details!AY100)</f>
        <v/>
      </c>
      <c r="DW100" s="603" t="str">
        <f t="shared" si="367"/>
        <v/>
      </c>
      <c r="DX100" s="599">
        <f t="shared" si="368"/>
        <v>0</v>
      </c>
      <c r="DY100" s="599">
        <f t="shared" si="369"/>
        <v>0</v>
      </c>
      <c r="DZ100" s="600" t="str">
        <f t="shared" si="370"/>
        <v/>
      </c>
      <c r="EA100" s="599" t="str">
        <f t="shared" si="371"/>
        <v/>
      </c>
      <c r="EB100" s="599" t="str">
        <f t="shared" si="267"/>
        <v/>
      </c>
      <c r="EC100" s="599" t="str">
        <f t="shared" si="372"/>
        <v/>
      </c>
      <c r="ED100" s="599" t="str">
        <f t="shared" si="373"/>
        <v/>
      </c>
      <c r="EE100" s="599" t="str">
        <f t="shared" si="374"/>
        <v/>
      </c>
      <c r="EF100" s="599" t="str">
        <f t="shared" si="375"/>
        <v/>
      </c>
      <c r="EG100" s="599" t="str">
        <f t="shared" si="376"/>
        <v/>
      </c>
      <c r="EH100" s="599">
        <f t="shared" si="377"/>
        <v>0</v>
      </c>
      <c r="EI100" s="599">
        <f t="shared" si="378"/>
        <v>0</v>
      </c>
      <c r="EJ100" s="599">
        <f t="shared" si="379"/>
        <v>0</v>
      </c>
      <c r="EK100" s="599">
        <f t="shared" si="380"/>
        <v>0</v>
      </c>
      <c r="EL100" s="599">
        <f t="shared" si="381"/>
        <v>0</v>
      </c>
      <c r="EM100" s="599" t="str">
        <f t="shared" si="382"/>
        <v/>
      </c>
      <c r="EN100" s="599" t="str">
        <f t="shared" si="268"/>
        <v/>
      </c>
      <c r="EO100" s="606" t="str">
        <f>IF(details!BO100="","",details!BO100)</f>
        <v/>
      </c>
      <c r="EP100" s="607" t="str">
        <f>IF(details!BP100="","",details!BP100)</f>
        <v/>
      </c>
      <c r="EQ100" s="606" t="str">
        <f>IF(details!BW100="","",details!BW100)</f>
        <v/>
      </c>
      <c r="ER100" s="607" t="str">
        <f>IF(details!BX100="","",details!BX100)</f>
        <v/>
      </c>
      <c r="ES100" s="606" t="str">
        <f>IF(details!CE100="","",details!CE100)</f>
        <v/>
      </c>
      <c r="ET100" s="607" t="str">
        <f>IF(details!CF100="","",details!CF100)</f>
        <v/>
      </c>
      <c r="EU100" s="606" t="str">
        <f>IF(details!CM100="","",details!CM100)</f>
        <v/>
      </c>
      <c r="EV100" s="607" t="str">
        <f>IF(details!CN100="","",details!CN100)</f>
        <v/>
      </c>
      <c r="EW100" s="606" t="str">
        <f>IF(details!CV100="","",details!CV100)</f>
        <v/>
      </c>
      <c r="EX100" s="607" t="str">
        <f>IF(details!CW100="","",details!CW100)</f>
        <v/>
      </c>
      <c r="EY100" s="611" t="str">
        <f t="shared" si="383"/>
        <v/>
      </c>
      <c r="EZ100" s="596" t="str">
        <f t="shared" si="384"/>
        <v/>
      </c>
      <c r="FA100" s="596" t="str">
        <f t="shared" si="385"/>
        <v/>
      </c>
      <c r="FB100" s="612" t="str">
        <f t="shared" si="269"/>
        <v/>
      </c>
      <c r="FC100" s="596" t="str">
        <f t="shared" si="386"/>
        <v/>
      </c>
      <c r="FD100" s="613" t="str">
        <f t="shared" si="387"/>
        <v/>
      </c>
      <c r="FE100" s="612" t="str">
        <f t="shared" si="270"/>
        <v/>
      </c>
      <c r="FF100" s="614" t="str">
        <f t="shared" si="388"/>
        <v/>
      </c>
      <c r="FG100" s="596" t="str">
        <f t="shared" si="271"/>
        <v/>
      </c>
      <c r="FH100" s="596" t="str">
        <f t="shared" si="272"/>
        <v/>
      </c>
      <c r="FI100" s="596" t="str">
        <f t="shared" si="273"/>
        <v/>
      </c>
      <c r="FJ100" s="596" t="str">
        <f t="shared" si="274"/>
        <v/>
      </c>
      <c r="FK100" s="596" t="str">
        <f t="shared" si="389"/>
        <v/>
      </c>
      <c r="FL100" s="615" t="str">
        <f t="shared" si="275"/>
        <v/>
      </c>
      <c r="FM100" s="614" t="str">
        <f t="shared" si="390"/>
        <v/>
      </c>
      <c r="FN100" s="596" t="str">
        <f t="shared" si="276"/>
        <v/>
      </c>
      <c r="FO100" s="596" t="str">
        <f t="shared" si="277"/>
        <v/>
      </c>
      <c r="FP100" s="596" t="str">
        <f t="shared" si="278"/>
        <v/>
      </c>
      <c r="FQ100" s="596" t="str">
        <f t="shared" si="279"/>
        <v/>
      </c>
      <c r="FR100" s="596" t="str">
        <f t="shared" si="391"/>
        <v/>
      </c>
      <c r="FS100" s="615" t="str">
        <f t="shared" si="280"/>
        <v/>
      </c>
      <c r="FT100" s="614" t="str">
        <f t="shared" si="392"/>
        <v/>
      </c>
      <c r="FU100" s="596" t="str">
        <f t="shared" si="281"/>
        <v/>
      </c>
      <c r="FV100" s="596" t="str">
        <f t="shared" si="282"/>
        <v/>
      </c>
      <c r="FW100" s="596" t="str">
        <f t="shared" si="283"/>
        <v/>
      </c>
      <c r="FX100" s="596" t="str">
        <f t="shared" si="284"/>
        <v/>
      </c>
      <c r="FY100" s="596" t="str">
        <f t="shared" si="393"/>
        <v/>
      </c>
      <c r="FZ100" s="615" t="str">
        <f t="shared" si="285"/>
        <v/>
      </c>
      <c r="GA100" s="596" t="str">
        <f t="shared" si="394"/>
        <v/>
      </c>
      <c r="GB100" s="596" t="str">
        <f t="shared" si="395"/>
        <v/>
      </c>
      <c r="GC100" s="177" t="str">
        <f t="shared" si="396"/>
        <v xml:space="preserve">    </v>
      </c>
      <c r="GD100" s="177" t="str">
        <f t="shared" si="397"/>
        <v xml:space="preserve">    </v>
      </c>
      <c r="GE100" s="177" t="str">
        <f t="shared" si="398"/>
        <v xml:space="preserve">    </v>
      </c>
      <c r="GF100" s="177" t="str">
        <f t="shared" si="399"/>
        <v xml:space="preserve">        </v>
      </c>
      <c r="GG100" s="177" t="str">
        <f t="shared" si="286"/>
        <v xml:space="preserve">    </v>
      </c>
      <c r="GH100" s="177" t="str">
        <f t="shared" si="287"/>
        <v/>
      </c>
      <c r="GI100" s="39" t="str">
        <f t="shared" si="288"/>
        <v/>
      </c>
      <c r="GJ100" s="41" t="str">
        <f t="shared" si="289"/>
        <v/>
      </c>
      <c r="GK100" s="188" t="str">
        <f t="shared" si="290"/>
        <v/>
      </c>
      <c r="GL100" s="165" t="str">
        <f t="shared" si="291"/>
        <v/>
      </c>
      <c r="GM100" s="434" t="str">
        <f t="shared" si="400"/>
        <v/>
      </c>
      <c r="GN100" s="177" t="str">
        <f>IF(OR(GH100="iwjd",GH100="iqu% ijh{kk"),'result subject-wise'!AR100,GH100)</f>
        <v/>
      </c>
      <c r="GO100" s="346" t="str">
        <f t="shared" si="292"/>
        <v/>
      </c>
      <c r="GP100" s="172" t="str">
        <f t="shared" si="293"/>
        <v/>
      </c>
      <c r="GQ100" s="620" t="str">
        <f t="shared" si="401"/>
        <v/>
      </c>
      <c r="GR100" s="189"/>
      <c r="GS100" s="344"/>
      <c r="GT100" s="351" t="str">
        <f>'full report'!V2501</f>
        <v/>
      </c>
      <c r="GU100" s="164"/>
      <c r="GW100" s="10"/>
    </row>
    <row r="101" spans="1:228" s="5" customFormat="1" ht="13" customHeight="1">
      <c r="A101" s="595">
        <f>IF(details!A101="","",details!A101)</f>
        <v>94</v>
      </c>
      <c r="B101" s="596" t="str">
        <f>IF(details!B101="","",details!B101)</f>
        <v/>
      </c>
      <c r="C101" s="596" t="str">
        <f>IF(details!C101="","",details!C101)</f>
        <v/>
      </c>
      <c r="D101" s="597" t="str">
        <f>IF(details!D101="","",details!D101)</f>
        <v/>
      </c>
      <c r="E101" s="596" t="str">
        <f>IF(details!E101="","",details!E101)</f>
        <v/>
      </c>
      <c r="F101" s="598" t="str">
        <f>IF(details!F101="","",details!F101)</f>
        <v/>
      </c>
      <c r="G101" s="302" t="str">
        <f>IF(details!G101="","",details!G101)</f>
        <v/>
      </c>
      <c r="H101" s="302" t="str">
        <f>IF(details!H101="","",details!H101)</f>
        <v/>
      </c>
      <c r="I101" s="302" t="str">
        <f>IF(details!I101="","",details!I101)</f>
        <v/>
      </c>
      <c r="J101" s="596" t="str">
        <f>IF(details!J101="","",details!J101)</f>
        <v/>
      </c>
      <c r="K101" s="596" t="str">
        <f>IF(details!K101="","",details!K101)</f>
        <v/>
      </c>
      <c r="L101" s="596" t="str">
        <f>IF(details!L101="","",details!L101)</f>
        <v/>
      </c>
      <c r="M101" s="601" t="str">
        <f t="shared" si="294"/>
        <v/>
      </c>
      <c r="N101" s="596" t="str">
        <f>IF(details!M101="","",details!M101)</f>
        <v/>
      </c>
      <c r="O101" s="601" t="str">
        <f t="shared" si="295"/>
        <v/>
      </c>
      <c r="P101" s="596" t="str">
        <f>IF(details!N101="","",details!N101)</f>
        <v/>
      </c>
      <c r="Q101" s="603" t="str">
        <f t="shared" si="296"/>
        <v/>
      </c>
      <c r="R101" s="599">
        <f t="shared" si="297"/>
        <v>0</v>
      </c>
      <c r="S101" s="599">
        <f t="shared" si="298"/>
        <v>0</v>
      </c>
      <c r="T101" s="600" t="str">
        <f t="shared" si="299"/>
        <v/>
      </c>
      <c r="U101" s="599" t="str">
        <f t="shared" si="300"/>
        <v/>
      </c>
      <c r="V101" s="599" t="str">
        <f t="shared" si="301"/>
        <v/>
      </c>
      <c r="W101" s="599" t="str">
        <f t="shared" si="302"/>
        <v/>
      </c>
      <c r="X101" s="596" t="str">
        <f>IF(details!O101="","",details!O101)</f>
        <v/>
      </c>
      <c r="Y101" s="596" t="str">
        <f>IF(details!P101="","",details!P101)</f>
        <v/>
      </c>
      <c r="Z101" s="596" t="str">
        <f>IF(details!Q101="","",details!Q101)</f>
        <v/>
      </c>
      <c r="AA101" s="601" t="str">
        <f t="shared" si="303"/>
        <v/>
      </c>
      <c r="AB101" s="596" t="str">
        <f>IF(details!R101="","",details!R101)</f>
        <v/>
      </c>
      <c r="AC101" s="601" t="str">
        <f t="shared" si="304"/>
        <v/>
      </c>
      <c r="AD101" s="596" t="str">
        <f>IF(details!S101="","",details!S101)</f>
        <v/>
      </c>
      <c r="AE101" s="603" t="str">
        <f t="shared" si="305"/>
        <v/>
      </c>
      <c r="AF101" s="599">
        <f t="shared" si="306"/>
        <v>0</v>
      </c>
      <c r="AG101" s="599">
        <f t="shared" si="307"/>
        <v>0</v>
      </c>
      <c r="AH101" s="600" t="str">
        <f t="shared" si="308"/>
        <v/>
      </c>
      <c r="AI101" s="599" t="str">
        <f t="shared" si="309"/>
        <v/>
      </c>
      <c r="AJ101" s="599" t="str">
        <f t="shared" si="310"/>
        <v/>
      </c>
      <c r="AK101" s="599" t="str">
        <f t="shared" si="265"/>
        <v/>
      </c>
      <c r="AL101" s="596" t="str">
        <f>IF(details!T101="","",details!T101)</f>
        <v/>
      </c>
      <c r="AM101" s="596" t="str">
        <f>IF(details!U101="","",details!U101)</f>
        <v/>
      </c>
      <c r="AN101" s="596" t="str">
        <f>IF(details!V101="","",details!V101)</f>
        <v/>
      </c>
      <c r="AO101" s="596" t="str">
        <f>IF(details!W101="","",details!W101)</f>
        <v/>
      </c>
      <c r="AP101" s="601" t="str">
        <f t="shared" si="311"/>
        <v/>
      </c>
      <c r="AQ101" s="596" t="str">
        <f>IF(details!X101="","",details!X101)</f>
        <v/>
      </c>
      <c r="AR101" s="596" t="str">
        <f>IF(details!Y101="","",details!Y101)</f>
        <v/>
      </c>
      <c r="AS101" s="601" t="str">
        <f t="shared" si="312"/>
        <v/>
      </c>
      <c r="AT101" s="601" t="str">
        <f t="shared" si="313"/>
        <v/>
      </c>
      <c r="AU101" s="601" t="str">
        <f t="shared" si="314"/>
        <v/>
      </c>
      <c r="AV101" s="596" t="str">
        <f>IF(details!Z101="","",details!Z101)</f>
        <v/>
      </c>
      <c r="AW101" s="596" t="str">
        <f>IF(details!AA101="","",details!AA101)</f>
        <v/>
      </c>
      <c r="AX101" s="601" t="str">
        <f t="shared" si="315"/>
        <v/>
      </c>
      <c r="AY101" s="601" t="str">
        <f t="shared" si="316"/>
        <v/>
      </c>
      <c r="AZ101" s="601" t="str">
        <f t="shared" si="317"/>
        <v/>
      </c>
      <c r="BA101" s="597" t="str">
        <f t="shared" si="318"/>
        <v/>
      </c>
      <c r="BB101" s="599">
        <f t="shared" si="319"/>
        <v>0</v>
      </c>
      <c r="BC101" s="600">
        <f t="shared" si="320"/>
        <v>0</v>
      </c>
      <c r="BD101" s="600" t="str">
        <f t="shared" si="321"/>
        <v/>
      </c>
      <c r="BE101" s="600" t="str">
        <f t="shared" si="322"/>
        <v/>
      </c>
      <c r="BF101" s="600" t="str">
        <f t="shared" si="323"/>
        <v/>
      </c>
      <c r="BG101" s="599" t="str">
        <f t="shared" si="324"/>
        <v/>
      </c>
      <c r="BH101" s="600" t="str">
        <f t="shared" si="325"/>
        <v/>
      </c>
      <c r="BI101" s="599" t="str">
        <f t="shared" si="326"/>
        <v/>
      </c>
      <c r="BJ101" s="596" t="str">
        <f>IF(details!AB101="","",details!AB101)</f>
        <v/>
      </c>
      <c r="BK101" s="596" t="str">
        <f>IF(details!AC101="","",details!AC101)</f>
        <v/>
      </c>
      <c r="BL101" s="596" t="str">
        <f>IF(details!AD101="","",details!AD101)</f>
        <v/>
      </c>
      <c r="BM101" s="596" t="str">
        <f>IF(details!AE101="","",details!AE101)</f>
        <v/>
      </c>
      <c r="BN101" s="601" t="str">
        <f t="shared" si="327"/>
        <v/>
      </c>
      <c r="BO101" s="596" t="str">
        <f>IF(details!AF101="","",details!AF101)</f>
        <v/>
      </c>
      <c r="BP101" s="596" t="str">
        <f>IF(details!AG101="","",details!AG101)</f>
        <v/>
      </c>
      <c r="BQ101" s="601" t="str">
        <f t="shared" si="328"/>
        <v/>
      </c>
      <c r="BR101" s="601" t="str">
        <f t="shared" si="329"/>
        <v/>
      </c>
      <c r="BS101" s="601" t="str">
        <f t="shared" si="330"/>
        <v/>
      </c>
      <c r="BT101" s="596" t="str">
        <f>IF(details!AH101="","",details!AH101)</f>
        <v/>
      </c>
      <c r="BU101" s="596" t="str">
        <f>IF(details!AI101="","",details!AI101)</f>
        <v/>
      </c>
      <c r="BV101" s="601" t="str">
        <f t="shared" si="331"/>
        <v/>
      </c>
      <c r="BW101" s="601" t="str">
        <f t="shared" si="332"/>
        <v/>
      </c>
      <c r="BX101" s="601" t="str">
        <f t="shared" si="333"/>
        <v/>
      </c>
      <c r="BY101" s="597" t="str">
        <f t="shared" si="334"/>
        <v/>
      </c>
      <c r="BZ101" s="599">
        <f t="shared" si="335"/>
        <v>0</v>
      </c>
      <c r="CA101" s="600">
        <f t="shared" si="336"/>
        <v>0</v>
      </c>
      <c r="CB101" s="600" t="str">
        <f t="shared" si="337"/>
        <v/>
      </c>
      <c r="CC101" s="600" t="str">
        <f t="shared" si="338"/>
        <v/>
      </c>
      <c r="CD101" s="600" t="str">
        <f t="shared" si="339"/>
        <v/>
      </c>
      <c r="CE101" s="599" t="str">
        <f t="shared" si="340"/>
        <v/>
      </c>
      <c r="CF101" s="600" t="str">
        <f t="shared" si="341"/>
        <v/>
      </c>
      <c r="CG101" s="599" t="str">
        <f t="shared" si="342"/>
        <v/>
      </c>
      <c r="CH101" s="596" t="str">
        <f>IF(details!AJ101="","",details!AJ101)</f>
        <v/>
      </c>
      <c r="CI101" s="596" t="str">
        <f>IF(details!AK101="","",details!AK101)</f>
        <v/>
      </c>
      <c r="CJ101" s="596" t="str">
        <f>IF(details!AL101="","",details!AL101)</f>
        <v/>
      </c>
      <c r="CK101" s="596" t="str">
        <f>IF(details!AM101="","",details!AM101)</f>
        <v/>
      </c>
      <c r="CL101" s="601" t="str">
        <f t="shared" si="343"/>
        <v/>
      </c>
      <c r="CM101" s="596" t="str">
        <f>IF(details!AN101="","",details!AN101)</f>
        <v/>
      </c>
      <c r="CN101" s="596" t="str">
        <f>IF(details!AO101="","",details!AO101)</f>
        <v/>
      </c>
      <c r="CO101" s="601" t="str">
        <f t="shared" si="344"/>
        <v/>
      </c>
      <c r="CP101" s="601" t="str">
        <f t="shared" si="345"/>
        <v/>
      </c>
      <c r="CQ101" s="601" t="str">
        <f t="shared" si="346"/>
        <v/>
      </c>
      <c r="CR101" s="596" t="str">
        <f>IF(details!AP101="","",details!AP101)</f>
        <v/>
      </c>
      <c r="CS101" s="596" t="str">
        <f>IF(details!AQ101="","",details!AQ101)</f>
        <v/>
      </c>
      <c r="CT101" s="601" t="str">
        <f t="shared" si="347"/>
        <v/>
      </c>
      <c r="CU101" s="601" t="str">
        <f t="shared" si="348"/>
        <v/>
      </c>
      <c r="CV101" s="601" t="str">
        <f t="shared" si="349"/>
        <v/>
      </c>
      <c r="CW101" s="597" t="str">
        <f t="shared" si="350"/>
        <v/>
      </c>
      <c r="CX101" s="599">
        <f t="shared" si="351"/>
        <v>0</v>
      </c>
      <c r="CY101" s="600">
        <f t="shared" si="352"/>
        <v>0</v>
      </c>
      <c r="CZ101" s="600" t="str">
        <f t="shared" si="353"/>
        <v/>
      </c>
      <c r="DA101" s="600" t="str">
        <f t="shared" si="354"/>
        <v/>
      </c>
      <c r="DB101" s="600" t="str">
        <f t="shared" si="355"/>
        <v/>
      </c>
      <c r="DC101" s="599" t="str">
        <f t="shared" si="356"/>
        <v/>
      </c>
      <c r="DD101" s="600" t="str">
        <f t="shared" si="357"/>
        <v/>
      </c>
      <c r="DE101" s="599" t="str">
        <f t="shared" si="358"/>
        <v/>
      </c>
      <c r="DF101" s="600">
        <f t="shared" si="359"/>
        <v>0</v>
      </c>
      <c r="DG101" s="596" t="str">
        <f>IF(details!AR101="","",details!AR101)</f>
        <v/>
      </c>
      <c r="DH101" s="596" t="str">
        <f>IF(details!AS101="","",details!AS101)</f>
        <v/>
      </c>
      <c r="DI101" s="596" t="str">
        <f>IF(details!AT101="","",details!AT101)</f>
        <v/>
      </c>
      <c r="DJ101" s="601" t="str">
        <f t="shared" si="360"/>
        <v/>
      </c>
      <c r="DK101" s="596" t="str">
        <f>IF(details!AU101="","",details!AU101)</f>
        <v/>
      </c>
      <c r="DL101" s="601" t="str">
        <f t="shared" si="361"/>
        <v/>
      </c>
      <c r="DM101" s="596" t="str">
        <f>IF(details!AV101="","",details!AV101)</f>
        <v/>
      </c>
      <c r="DN101" s="603" t="str">
        <f t="shared" si="362"/>
        <v/>
      </c>
      <c r="DO101" s="599">
        <f t="shared" si="363"/>
        <v>0</v>
      </c>
      <c r="DP101" s="599">
        <f t="shared" si="364"/>
        <v>0</v>
      </c>
      <c r="DQ101" s="600" t="str">
        <f t="shared" si="365"/>
        <v/>
      </c>
      <c r="DR101" s="599" t="str">
        <f t="shared" si="366"/>
        <v/>
      </c>
      <c r="DS101" s="599" t="str">
        <f t="shared" si="266"/>
        <v/>
      </c>
      <c r="DT101" s="596" t="str">
        <f>IF(details!AW101="","",details!AW101)</f>
        <v/>
      </c>
      <c r="DU101" s="596" t="str">
        <f>IF(details!AX101="","",details!AX101)</f>
        <v/>
      </c>
      <c r="DV101" s="596" t="str">
        <f>IF(details!AY101="","",details!AY101)</f>
        <v/>
      </c>
      <c r="DW101" s="603" t="str">
        <f t="shared" si="367"/>
        <v/>
      </c>
      <c r="DX101" s="599">
        <f t="shared" si="368"/>
        <v>0</v>
      </c>
      <c r="DY101" s="599">
        <f t="shared" si="369"/>
        <v>0</v>
      </c>
      <c r="DZ101" s="600" t="str">
        <f t="shared" si="370"/>
        <v/>
      </c>
      <c r="EA101" s="599" t="str">
        <f t="shared" si="371"/>
        <v/>
      </c>
      <c r="EB101" s="599" t="str">
        <f t="shared" si="267"/>
        <v/>
      </c>
      <c r="EC101" s="599" t="str">
        <f t="shared" si="372"/>
        <v/>
      </c>
      <c r="ED101" s="599" t="str">
        <f t="shared" si="373"/>
        <v/>
      </c>
      <c r="EE101" s="599" t="str">
        <f t="shared" si="374"/>
        <v/>
      </c>
      <c r="EF101" s="599" t="str">
        <f t="shared" si="375"/>
        <v/>
      </c>
      <c r="EG101" s="599" t="str">
        <f t="shared" si="376"/>
        <v/>
      </c>
      <c r="EH101" s="599">
        <f t="shared" si="377"/>
        <v>0</v>
      </c>
      <c r="EI101" s="599">
        <f t="shared" si="378"/>
        <v>0</v>
      </c>
      <c r="EJ101" s="599">
        <f t="shared" si="379"/>
        <v>0</v>
      </c>
      <c r="EK101" s="599">
        <f t="shared" si="380"/>
        <v>0</v>
      </c>
      <c r="EL101" s="599">
        <f t="shared" si="381"/>
        <v>0</v>
      </c>
      <c r="EM101" s="599" t="str">
        <f t="shared" si="382"/>
        <v/>
      </c>
      <c r="EN101" s="599" t="str">
        <f t="shared" si="268"/>
        <v/>
      </c>
      <c r="EO101" s="606" t="str">
        <f>IF(details!BO101="","",details!BO101)</f>
        <v/>
      </c>
      <c r="EP101" s="607" t="str">
        <f>IF(details!BP101="","",details!BP101)</f>
        <v/>
      </c>
      <c r="EQ101" s="606" t="str">
        <f>IF(details!BW101="","",details!BW101)</f>
        <v/>
      </c>
      <c r="ER101" s="607" t="str">
        <f>IF(details!BX101="","",details!BX101)</f>
        <v/>
      </c>
      <c r="ES101" s="606" t="str">
        <f>IF(details!CE101="","",details!CE101)</f>
        <v/>
      </c>
      <c r="ET101" s="607" t="str">
        <f>IF(details!CF101="","",details!CF101)</f>
        <v/>
      </c>
      <c r="EU101" s="606" t="str">
        <f>IF(details!CM101="","",details!CM101)</f>
        <v/>
      </c>
      <c r="EV101" s="607" t="str">
        <f>IF(details!CN101="","",details!CN101)</f>
        <v/>
      </c>
      <c r="EW101" s="606" t="str">
        <f>IF(details!CV101="","",details!CV101)</f>
        <v/>
      </c>
      <c r="EX101" s="607" t="str">
        <f>IF(details!CW101="","",details!CW101)</f>
        <v/>
      </c>
      <c r="EY101" s="611" t="str">
        <f t="shared" si="383"/>
        <v/>
      </c>
      <c r="EZ101" s="596" t="str">
        <f t="shared" si="384"/>
        <v/>
      </c>
      <c r="FA101" s="596" t="str">
        <f t="shared" si="385"/>
        <v/>
      </c>
      <c r="FB101" s="612" t="str">
        <f t="shared" si="269"/>
        <v/>
      </c>
      <c r="FC101" s="596" t="str">
        <f t="shared" si="386"/>
        <v/>
      </c>
      <c r="FD101" s="613" t="str">
        <f t="shared" si="387"/>
        <v/>
      </c>
      <c r="FE101" s="612" t="str">
        <f t="shared" si="270"/>
        <v/>
      </c>
      <c r="FF101" s="614" t="str">
        <f t="shared" si="388"/>
        <v/>
      </c>
      <c r="FG101" s="596" t="str">
        <f t="shared" si="271"/>
        <v/>
      </c>
      <c r="FH101" s="596" t="str">
        <f t="shared" si="272"/>
        <v/>
      </c>
      <c r="FI101" s="596" t="str">
        <f t="shared" si="273"/>
        <v/>
      </c>
      <c r="FJ101" s="596" t="str">
        <f t="shared" si="274"/>
        <v/>
      </c>
      <c r="FK101" s="596" t="str">
        <f t="shared" si="389"/>
        <v/>
      </c>
      <c r="FL101" s="615" t="str">
        <f t="shared" si="275"/>
        <v/>
      </c>
      <c r="FM101" s="614" t="str">
        <f t="shared" si="390"/>
        <v/>
      </c>
      <c r="FN101" s="596" t="str">
        <f t="shared" si="276"/>
        <v/>
      </c>
      <c r="FO101" s="596" t="str">
        <f t="shared" si="277"/>
        <v/>
      </c>
      <c r="FP101" s="596" t="str">
        <f t="shared" si="278"/>
        <v/>
      </c>
      <c r="FQ101" s="596" t="str">
        <f t="shared" si="279"/>
        <v/>
      </c>
      <c r="FR101" s="596" t="str">
        <f t="shared" si="391"/>
        <v/>
      </c>
      <c r="FS101" s="615" t="str">
        <f t="shared" si="280"/>
        <v/>
      </c>
      <c r="FT101" s="614" t="str">
        <f t="shared" si="392"/>
        <v/>
      </c>
      <c r="FU101" s="596" t="str">
        <f t="shared" si="281"/>
        <v/>
      </c>
      <c r="FV101" s="596" t="str">
        <f t="shared" si="282"/>
        <v/>
      </c>
      <c r="FW101" s="596" t="str">
        <f t="shared" si="283"/>
        <v/>
      </c>
      <c r="FX101" s="596" t="str">
        <f t="shared" si="284"/>
        <v/>
      </c>
      <c r="FY101" s="596" t="str">
        <f t="shared" si="393"/>
        <v/>
      </c>
      <c r="FZ101" s="615" t="str">
        <f t="shared" si="285"/>
        <v/>
      </c>
      <c r="GA101" s="596" t="str">
        <f t="shared" si="394"/>
        <v/>
      </c>
      <c r="GB101" s="596" t="str">
        <f t="shared" si="395"/>
        <v/>
      </c>
      <c r="GC101" s="177" t="str">
        <f t="shared" si="396"/>
        <v xml:space="preserve">    </v>
      </c>
      <c r="GD101" s="177" t="str">
        <f t="shared" si="397"/>
        <v xml:space="preserve">    </v>
      </c>
      <c r="GE101" s="177" t="str">
        <f t="shared" si="398"/>
        <v xml:space="preserve">    </v>
      </c>
      <c r="GF101" s="177" t="str">
        <f t="shared" si="399"/>
        <v xml:space="preserve">        </v>
      </c>
      <c r="GG101" s="177" t="str">
        <f t="shared" si="286"/>
        <v xml:space="preserve">    </v>
      </c>
      <c r="GH101" s="177" t="str">
        <f t="shared" si="287"/>
        <v/>
      </c>
      <c r="GI101" s="39" t="str">
        <f t="shared" si="288"/>
        <v/>
      </c>
      <c r="GJ101" s="41" t="str">
        <f t="shared" si="289"/>
        <v/>
      </c>
      <c r="GK101" s="188" t="str">
        <f t="shared" si="290"/>
        <v/>
      </c>
      <c r="GL101" s="165" t="str">
        <f t="shared" si="291"/>
        <v/>
      </c>
      <c r="GM101" s="434" t="str">
        <f t="shared" si="400"/>
        <v/>
      </c>
      <c r="GN101" s="177" t="str">
        <f>IF(OR(GH101="iwjd",GH101="iqu% ijh{kk"),'result subject-wise'!AR101,GH101)</f>
        <v/>
      </c>
      <c r="GO101" s="346" t="str">
        <f t="shared" si="292"/>
        <v/>
      </c>
      <c r="GP101" s="172" t="str">
        <f t="shared" si="293"/>
        <v/>
      </c>
      <c r="GQ101" s="620" t="str">
        <f t="shared" si="401"/>
        <v/>
      </c>
      <c r="GR101" s="189"/>
      <c r="GS101" s="344"/>
      <c r="GT101" s="351" t="str">
        <f>'full report'!V2528</f>
        <v/>
      </c>
      <c r="GU101" s="164"/>
      <c r="GW101" s="10"/>
    </row>
    <row r="102" spans="1:228" s="5" customFormat="1" ht="13" customHeight="1">
      <c r="A102" s="595">
        <f>IF(details!A102="","",details!A102)</f>
        <v>95</v>
      </c>
      <c r="B102" s="596" t="str">
        <f>IF(details!B102="","",details!B102)</f>
        <v/>
      </c>
      <c r="C102" s="596" t="str">
        <f>IF(details!C102="","",details!C102)</f>
        <v/>
      </c>
      <c r="D102" s="597" t="str">
        <f>IF(details!D102="","",details!D102)</f>
        <v/>
      </c>
      <c r="E102" s="596" t="str">
        <f>IF(details!E102="","",details!E102)</f>
        <v/>
      </c>
      <c r="F102" s="598" t="str">
        <f>IF(details!F102="","",details!F102)</f>
        <v/>
      </c>
      <c r="G102" s="302" t="str">
        <f>IF(details!G102="","",details!G102)</f>
        <v/>
      </c>
      <c r="H102" s="302" t="str">
        <f>IF(details!H102="","",details!H102)</f>
        <v/>
      </c>
      <c r="I102" s="302" t="str">
        <f>IF(details!I102="","",details!I102)</f>
        <v/>
      </c>
      <c r="J102" s="596" t="str">
        <f>IF(details!J102="","",details!J102)</f>
        <v/>
      </c>
      <c r="K102" s="596" t="str">
        <f>IF(details!K102="","",details!K102)</f>
        <v/>
      </c>
      <c r="L102" s="596" t="str">
        <f>IF(details!L102="","",details!L102)</f>
        <v/>
      </c>
      <c r="M102" s="601" t="str">
        <f t="shared" si="294"/>
        <v/>
      </c>
      <c r="N102" s="596" t="str">
        <f>IF(details!M102="","",details!M102)</f>
        <v/>
      </c>
      <c r="O102" s="601" t="str">
        <f t="shared" si="295"/>
        <v/>
      </c>
      <c r="P102" s="596" t="str">
        <f>IF(details!N102="","",details!N102)</f>
        <v/>
      </c>
      <c r="Q102" s="603" t="str">
        <f t="shared" si="296"/>
        <v/>
      </c>
      <c r="R102" s="599">
        <f t="shared" si="297"/>
        <v>0</v>
      </c>
      <c r="S102" s="599">
        <f t="shared" si="298"/>
        <v>0</v>
      </c>
      <c r="T102" s="600" t="str">
        <f t="shared" si="299"/>
        <v/>
      </c>
      <c r="U102" s="599" t="str">
        <f t="shared" si="300"/>
        <v/>
      </c>
      <c r="V102" s="599" t="str">
        <f t="shared" si="301"/>
        <v/>
      </c>
      <c r="W102" s="599" t="str">
        <f t="shared" si="302"/>
        <v/>
      </c>
      <c r="X102" s="596" t="str">
        <f>IF(details!O102="","",details!O102)</f>
        <v/>
      </c>
      <c r="Y102" s="596" t="str">
        <f>IF(details!P102="","",details!P102)</f>
        <v/>
      </c>
      <c r="Z102" s="596" t="str">
        <f>IF(details!Q102="","",details!Q102)</f>
        <v/>
      </c>
      <c r="AA102" s="601" t="str">
        <f t="shared" si="303"/>
        <v/>
      </c>
      <c r="AB102" s="596" t="str">
        <f>IF(details!R102="","",details!R102)</f>
        <v/>
      </c>
      <c r="AC102" s="601" t="str">
        <f t="shared" si="304"/>
        <v/>
      </c>
      <c r="AD102" s="596" t="str">
        <f>IF(details!S102="","",details!S102)</f>
        <v/>
      </c>
      <c r="AE102" s="603" t="str">
        <f t="shared" si="305"/>
        <v/>
      </c>
      <c r="AF102" s="599">
        <f t="shared" si="306"/>
        <v>0</v>
      </c>
      <c r="AG102" s="599">
        <f t="shared" si="307"/>
        <v>0</v>
      </c>
      <c r="AH102" s="600" t="str">
        <f t="shared" si="308"/>
        <v/>
      </c>
      <c r="AI102" s="599" t="str">
        <f t="shared" si="309"/>
        <v/>
      </c>
      <c r="AJ102" s="599" t="str">
        <f t="shared" si="310"/>
        <v/>
      </c>
      <c r="AK102" s="599" t="str">
        <f t="shared" si="265"/>
        <v/>
      </c>
      <c r="AL102" s="596" t="str">
        <f>IF(details!T102="","",details!T102)</f>
        <v/>
      </c>
      <c r="AM102" s="596" t="str">
        <f>IF(details!U102="","",details!U102)</f>
        <v/>
      </c>
      <c r="AN102" s="596" t="str">
        <f>IF(details!V102="","",details!V102)</f>
        <v/>
      </c>
      <c r="AO102" s="596" t="str">
        <f>IF(details!W102="","",details!W102)</f>
        <v/>
      </c>
      <c r="AP102" s="601" t="str">
        <f t="shared" si="311"/>
        <v/>
      </c>
      <c r="AQ102" s="596" t="str">
        <f>IF(details!X102="","",details!X102)</f>
        <v/>
      </c>
      <c r="AR102" s="596" t="str">
        <f>IF(details!Y102="","",details!Y102)</f>
        <v/>
      </c>
      <c r="AS102" s="601" t="str">
        <f t="shared" si="312"/>
        <v/>
      </c>
      <c r="AT102" s="601" t="str">
        <f t="shared" si="313"/>
        <v/>
      </c>
      <c r="AU102" s="601" t="str">
        <f t="shared" si="314"/>
        <v/>
      </c>
      <c r="AV102" s="596" t="str">
        <f>IF(details!Z102="","",details!Z102)</f>
        <v/>
      </c>
      <c r="AW102" s="596" t="str">
        <f>IF(details!AA102="","",details!AA102)</f>
        <v/>
      </c>
      <c r="AX102" s="601" t="str">
        <f t="shared" si="315"/>
        <v/>
      </c>
      <c r="AY102" s="601" t="str">
        <f t="shared" si="316"/>
        <v/>
      </c>
      <c r="AZ102" s="601" t="str">
        <f t="shared" si="317"/>
        <v/>
      </c>
      <c r="BA102" s="597" t="str">
        <f t="shared" si="318"/>
        <v/>
      </c>
      <c r="BB102" s="599">
        <f t="shared" si="319"/>
        <v>0</v>
      </c>
      <c r="BC102" s="600">
        <f t="shared" si="320"/>
        <v>0</v>
      </c>
      <c r="BD102" s="600" t="str">
        <f t="shared" si="321"/>
        <v/>
      </c>
      <c r="BE102" s="600" t="str">
        <f t="shared" si="322"/>
        <v/>
      </c>
      <c r="BF102" s="600" t="str">
        <f t="shared" si="323"/>
        <v/>
      </c>
      <c r="BG102" s="599" t="str">
        <f t="shared" si="324"/>
        <v/>
      </c>
      <c r="BH102" s="600" t="str">
        <f t="shared" si="325"/>
        <v/>
      </c>
      <c r="BI102" s="599" t="str">
        <f t="shared" si="326"/>
        <v/>
      </c>
      <c r="BJ102" s="596" t="str">
        <f>IF(details!AB102="","",details!AB102)</f>
        <v/>
      </c>
      <c r="BK102" s="596" t="str">
        <f>IF(details!AC102="","",details!AC102)</f>
        <v/>
      </c>
      <c r="BL102" s="596" t="str">
        <f>IF(details!AD102="","",details!AD102)</f>
        <v/>
      </c>
      <c r="BM102" s="596" t="str">
        <f>IF(details!AE102="","",details!AE102)</f>
        <v/>
      </c>
      <c r="BN102" s="601" t="str">
        <f t="shared" si="327"/>
        <v/>
      </c>
      <c r="BO102" s="596" t="str">
        <f>IF(details!AF102="","",details!AF102)</f>
        <v/>
      </c>
      <c r="BP102" s="596" t="str">
        <f>IF(details!AG102="","",details!AG102)</f>
        <v/>
      </c>
      <c r="BQ102" s="601" t="str">
        <f t="shared" si="328"/>
        <v/>
      </c>
      <c r="BR102" s="601" t="str">
        <f t="shared" si="329"/>
        <v/>
      </c>
      <c r="BS102" s="601" t="str">
        <f t="shared" si="330"/>
        <v/>
      </c>
      <c r="BT102" s="596" t="str">
        <f>IF(details!AH102="","",details!AH102)</f>
        <v/>
      </c>
      <c r="BU102" s="596" t="str">
        <f>IF(details!AI102="","",details!AI102)</f>
        <v/>
      </c>
      <c r="BV102" s="601" t="str">
        <f t="shared" si="331"/>
        <v/>
      </c>
      <c r="BW102" s="601" t="str">
        <f t="shared" si="332"/>
        <v/>
      </c>
      <c r="BX102" s="601" t="str">
        <f t="shared" si="333"/>
        <v/>
      </c>
      <c r="BY102" s="597" t="str">
        <f t="shared" si="334"/>
        <v/>
      </c>
      <c r="BZ102" s="599">
        <f t="shared" si="335"/>
        <v>0</v>
      </c>
      <c r="CA102" s="600">
        <f t="shared" si="336"/>
        <v>0</v>
      </c>
      <c r="CB102" s="600" t="str">
        <f t="shared" si="337"/>
        <v/>
      </c>
      <c r="CC102" s="600" t="str">
        <f t="shared" si="338"/>
        <v/>
      </c>
      <c r="CD102" s="600" t="str">
        <f t="shared" si="339"/>
        <v/>
      </c>
      <c r="CE102" s="599" t="str">
        <f t="shared" si="340"/>
        <v/>
      </c>
      <c r="CF102" s="600" t="str">
        <f t="shared" si="341"/>
        <v/>
      </c>
      <c r="CG102" s="599" t="str">
        <f t="shared" si="342"/>
        <v/>
      </c>
      <c r="CH102" s="596" t="str">
        <f>IF(details!AJ102="","",details!AJ102)</f>
        <v/>
      </c>
      <c r="CI102" s="596" t="str">
        <f>IF(details!AK102="","",details!AK102)</f>
        <v/>
      </c>
      <c r="CJ102" s="596" t="str">
        <f>IF(details!AL102="","",details!AL102)</f>
        <v/>
      </c>
      <c r="CK102" s="596" t="str">
        <f>IF(details!AM102="","",details!AM102)</f>
        <v/>
      </c>
      <c r="CL102" s="601" t="str">
        <f t="shared" si="343"/>
        <v/>
      </c>
      <c r="CM102" s="596" t="str">
        <f>IF(details!AN102="","",details!AN102)</f>
        <v/>
      </c>
      <c r="CN102" s="596" t="str">
        <f>IF(details!AO102="","",details!AO102)</f>
        <v/>
      </c>
      <c r="CO102" s="601" t="str">
        <f t="shared" si="344"/>
        <v/>
      </c>
      <c r="CP102" s="601" t="str">
        <f t="shared" si="345"/>
        <v/>
      </c>
      <c r="CQ102" s="601" t="str">
        <f t="shared" si="346"/>
        <v/>
      </c>
      <c r="CR102" s="596" t="str">
        <f>IF(details!AP102="","",details!AP102)</f>
        <v/>
      </c>
      <c r="CS102" s="596" t="str">
        <f>IF(details!AQ102="","",details!AQ102)</f>
        <v/>
      </c>
      <c r="CT102" s="601" t="str">
        <f t="shared" si="347"/>
        <v/>
      </c>
      <c r="CU102" s="601" t="str">
        <f t="shared" si="348"/>
        <v/>
      </c>
      <c r="CV102" s="601" t="str">
        <f t="shared" si="349"/>
        <v/>
      </c>
      <c r="CW102" s="597" t="str">
        <f t="shared" si="350"/>
        <v/>
      </c>
      <c r="CX102" s="599">
        <f t="shared" si="351"/>
        <v>0</v>
      </c>
      <c r="CY102" s="600">
        <f t="shared" si="352"/>
        <v>0</v>
      </c>
      <c r="CZ102" s="600" t="str">
        <f t="shared" si="353"/>
        <v/>
      </c>
      <c r="DA102" s="600" t="str">
        <f t="shared" si="354"/>
        <v/>
      </c>
      <c r="DB102" s="600" t="str">
        <f t="shared" si="355"/>
        <v/>
      </c>
      <c r="DC102" s="599" t="str">
        <f t="shared" si="356"/>
        <v/>
      </c>
      <c r="DD102" s="600" t="str">
        <f t="shared" si="357"/>
        <v/>
      </c>
      <c r="DE102" s="599" t="str">
        <f t="shared" si="358"/>
        <v/>
      </c>
      <c r="DF102" s="600">
        <f t="shared" si="359"/>
        <v>0</v>
      </c>
      <c r="DG102" s="596" t="str">
        <f>IF(details!AR102="","",details!AR102)</f>
        <v/>
      </c>
      <c r="DH102" s="596" t="str">
        <f>IF(details!AS102="","",details!AS102)</f>
        <v/>
      </c>
      <c r="DI102" s="596" t="str">
        <f>IF(details!AT102="","",details!AT102)</f>
        <v/>
      </c>
      <c r="DJ102" s="601" t="str">
        <f t="shared" si="360"/>
        <v/>
      </c>
      <c r="DK102" s="596" t="str">
        <f>IF(details!AU102="","",details!AU102)</f>
        <v/>
      </c>
      <c r="DL102" s="601" t="str">
        <f t="shared" si="361"/>
        <v/>
      </c>
      <c r="DM102" s="596" t="str">
        <f>IF(details!AV102="","",details!AV102)</f>
        <v/>
      </c>
      <c r="DN102" s="603" t="str">
        <f t="shared" si="362"/>
        <v/>
      </c>
      <c r="DO102" s="599">
        <f t="shared" si="363"/>
        <v>0</v>
      </c>
      <c r="DP102" s="599">
        <f t="shared" si="364"/>
        <v>0</v>
      </c>
      <c r="DQ102" s="600" t="str">
        <f t="shared" si="365"/>
        <v/>
      </c>
      <c r="DR102" s="599" t="str">
        <f t="shared" si="366"/>
        <v/>
      </c>
      <c r="DS102" s="599" t="str">
        <f t="shared" si="266"/>
        <v/>
      </c>
      <c r="DT102" s="596" t="str">
        <f>IF(details!AW102="","",details!AW102)</f>
        <v/>
      </c>
      <c r="DU102" s="596" t="str">
        <f>IF(details!AX102="","",details!AX102)</f>
        <v/>
      </c>
      <c r="DV102" s="596" t="str">
        <f>IF(details!AY102="","",details!AY102)</f>
        <v/>
      </c>
      <c r="DW102" s="603" t="str">
        <f t="shared" si="367"/>
        <v/>
      </c>
      <c r="DX102" s="599">
        <f t="shared" si="368"/>
        <v>0</v>
      </c>
      <c r="DY102" s="599">
        <f t="shared" si="369"/>
        <v>0</v>
      </c>
      <c r="DZ102" s="600" t="str">
        <f t="shared" si="370"/>
        <v/>
      </c>
      <c r="EA102" s="599" t="str">
        <f t="shared" si="371"/>
        <v/>
      </c>
      <c r="EB102" s="599" t="str">
        <f t="shared" si="267"/>
        <v/>
      </c>
      <c r="EC102" s="599" t="str">
        <f t="shared" si="372"/>
        <v/>
      </c>
      <c r="ED102" s="599" t="str">
        <f t="shared" si="373"/>
        <v/>
      </c>
      <c r="EE102" s="599" t="str">
        <f t="shared" si="374"/>
        <v/>
      </c>
      <c r="EF102" s="599" t="str">
        <f t="shared" si="375"/>
        <v/>
      </c>
      <c r="EG102" s="599" t="str">
        <f t="shared" si="376"/>
        <v/>
      </c>
      <c r="EH102" s="599">
        <f t="shared" si="377"/>
        <v>0</v>
      </c>
      <c r="EI102" s="599">
        <f t="shared" si="378"/>
        <v>0</v>
      </c>
      <c r="EJ102" s="599">
        <f t="shared" si="379"/>
        <v>0</v>
      </c>
      <c r="EK102" s="599">
        <f t="shared" si="380"/>
        <v>0</v>
      </c>
      <c r="EL102" s="599">
        <f t="shared" si="381"/>
        <v>0</v>
      </c>
      <c r="EM102" s="599" t="str">
        <f t="shared" si="382"/>
        <v/>
      </c>
      <c r="EN102" s="599" t="str">
        <f t="shared" si="268"/>
        <v/>
      </c>
      <c r="EO102" s="606" t="str">
        <f>IF(details!BO102="","",details!BO102)</f>
        <v/>
      </c>
      <c r="EP102" s="607" t="str">
        <f>IF(details!BP102="","",details!BP102)</f>
        <v/>
      </c>
      <c r="EQ102" s="606" t="str">
        <f>IF(details!BW102="","",details!BW102)</f>
        <v/>
      </c>
      <c r="ER102" s="607" t="str">
        <f>IF(details!BX102="","",details!BX102)</f>
        <v/>
      </c>
      <c r="ES102" s="606" t="str">
        <f>IF(details!CE102="","",details!CE102)</f>
        <v/>
      </c>
      <c r="ET102" s="607" t="str">
        <f>IF(details!CF102="","",details!CF102)</f>
        <v/>
      </c>
      <c r="EU102" s="606" t="str">
        <f>IF(details!CM102="","",details!CM102)</f>
        <v/>
      </c>
      <c r="EV102" s="607" t="str">
        <f>IF(details!CN102="","",details!CN102)</f>
        <v/>
      </c>
      <c r="EW102" s="606" t="str">
        <f>IF(details!CV102="","",details!CV102)</f>
        <v/>
      </c>
      <c r="EX102" s="607" t="str">
        <f>IF(details!CW102="","",details!CW102)</f>
        <v/>
      </c>
      <c r="EY102" s="611" t="str">
        <f t="shared" si="383"/>
        <v/>
      </c>
      <c r="EZ102" s="596" t="str">
        <f t="shared" si="384"/>
        <v/>
      </c>
      <c r="FA102" s="596" t="str">
        <f t="shared" si="385"/>
        <v/>
      </c>
      <c r="FB102" s="612" t="str">
        <f t="shared" si="269"/>
        <v/>
      </c>
      <c r="FC102" s="596" t="str">
        <f t="shared" si="386"/>
        <v/>
      </c>
      <c r="FD102" s="613" t="str">
        <f t="shared" si="387"/>
        <v/>
      </c>
      <c r="FE102" s="612" t="str">
        <f t="shared" si="270"/>
        <v/>
      </c>
      <c r="FF102" s="614" t="str">
        <f t="shared" si="388"/>
        <v/>
      </c>
      <c r="FG102" s="596" t="str">
        <f t="shared" si="271"/>
        <v/>
      </c>
      <c r="FH102" s="596" t="str">
        <f t="shared" si="272"/>
        <v/>
      </c>
      <c r="FI102" s="596" t="str">
        <f t="shared" si="273"/>
        <v/>
      </c>
      <c r="FJ102" s="596" t="str">
        <f t="shared" si="274"/>
        <v/>
      </c>
      <c r="FK102" s="596" t="str">
        <f t="shared" si="389"/>
        <v/>
      </c>
      <c r="FL102" s="615" t="str">
        <f t="shared" si="275"/>
        <v/>
      </c>
      <c r="FM102" s="614" t="str">
        <f t="shared" si="390"/>
        <v/>
      </c>
      <c r="FN102" s="596" t="str">
        <f t="shared" si="276"/>
        <v/>
      </c>
      <c r="FO102" s="596" t="str">
        <f t="shared" si="277"/>
        <v/>
      </c>
      <c r="FP102" s="596" t="str">
        <f t="shared" si="278"/>
        <v/>
      </c>
      <c r="FQ102" s="596" t="str">
        <f t="shared" si="279"/>
        <v/>
      </c>
      <c r="FR102" s="596" t="str">
        <f t="shared" si="391"/>
        <v/>
      </c>
      <c r="FS102" s="615" t="str">
        <f t="shared" si="280"/>
        <v/>
      </c>
      <c r="FT102" s="614" t="str">
        <f t="shared" si="392"/>
        <v/>
      </c>
      <c r="FU102" s="596" t="str">
        <f t="shared" si="281"/>
        <v/>
      </c>
      <c r="FV102" s="596" t="str">
        <f t="shared" si="282"/>
        <v/>
      </c>
      <c r="FW102" s="596" t="str">
        <f t="shared" si="283"/>
        <v/>
      </c>
      <c r="FX102" s="596" t="str">
        <f t="shared" si="284"/>
        <v/>
      </c>
      <c r="FY102" s="596" t="str">
        <f t="shared" si="393"/>
        <v/>
      </c>
      <c r="FZ102" s="615" t="str">
        <f t="shared" si="285"/>
        <v/>
      </c>
      <c r="GA102" s="596" t="str">
        <f t="shared" si="394"/>
        <v/>
      </c>
      <c r="GB102" s="596" t="str">
        <f t="shared" si="395"/>
        <v/>
      </c>
      <c r="GC102" s="177" t="str">
        <f t="shared" si="396"/>
        <v xml:space="preserve">    </v>
      </c>
      <c r="GD102" s="177" t="str">
        <f t="shared" si="397"/>
        <v xml:space="preserve">    </v>
      </c>
      <c r="GE102" s="177" t="str">
        <f t="shared" si="398"/>
        <v xml:space="preserve">    </v>
      </c>
      <c r="GF102" s="177" t="str">
        <f t="shared" si="399"/>
        <v xml:space="preserve">        </v>
      </c>
      <c r="GG102" s="177" t="str">
        <f t="shared" si="286"/>
        <v xml:space="preserve">    </v>
      </c>
      <c r="GH102" s="177" t="str">
        <f t="shared" si="287"/>
        <v/>
      </c>
      <c r="GI102" s="39" t="str">
        <f t="shared" si="288"/>
        <v/>
      </c>
      <c r="GJ102" s="41" t="str">
        <f t="shared" si="289"/>
        <v/>
      </c>
      <c r="GK102" s="188" t="str">
        <f t="shared" si="290"/>
        <v/>
      </c>
      <c r="GL102" s="165" t="str">
        <f t="shared" si="291"/>
        <v/>
      </c>
      <c r="GM102" s="434" t="str">
        <f t="shared" si="400"/>
        <v/>
      </c>
      <c r="GN102" s="177" t="str">
        <f>IF(OR(GH102="iwjd",GH102="iqu% ijh{kk"),'result subject-wise'!AR102,GH102)</f>
        <v/>
      </c>
      <c r="GO102" s="346" t="str">
        <f t="shared" si="292"/>
        <v/>
      </c>
      <c r="GP102" s="172" t="str">
        <f t="shared" si="293"/>
        <v/>
      </c>
      <c r="GQ102" s="620" t="str">
        <f t="shared" si="401"/>
        <v/>
      </c>
      <c r="GR102" s="189"/>
      <c r="GS102" s="344"/>
      <c r="GT102" s="351" t="str">
        <f>'full report'!V2555</f>
        <v/>
      </c>
      <c r="GU102" s="164"/>
      <c r="GW102" s="10"/>
    </row>
    <row r="103" spans="1:228" s="5" customFormat="1" ht="13" customHeight="1">
      <c r="A103" s="595">
        <f>IF(details!A103="","",details!A103)</f>
        <v>96</v>
      </c>
      <c r="B103" s="596" t="str">
        <f>IF(details!B103="","",details!B103)</f>
        <v/>
      </c>
      <c r="C103" s="596" t="str">
        <f>IF(details!C103="","",details!C103)</f>
        <v/>
      </c>
      <c r="D103" s="597" t="str">
        <f>IF(details!D103="","",details!D103)</f>
        <v/>
      </c>
      <c r="E103" s="596" t="str">
        <f>IF(details!E103="","",details!E103)</f>
        <v/>
      </c>
      <c r="F103" s="598" t="str">
        <f>IF(details!F103="","",details!F103)</f>
        <v/>
      </c>
      <c r="G103" s="302" t="str">
        <f>IF(details!G103="","",details!G103)</f>
        <v/>
      </c>
      <c r="H103" s="302" t="str">
        <f>IF(details!H103="","",details!H103)</f>
        <v/>
      </c>
      <c r="I103" s="302" t="str">
        <f>IF(details!I103="","",details!I103)</f>
        <v/>
      </c>
      <c r="J103" s="596" t="str">
        <f>IF(details!J103="","",details!J103)</f>
        <v/>
      </c>
      <c r="K103" s="596" t="str">
        <f>IF(details!K103="","",details!K103)</f>
        <v/>
      </c>
      <c r="L103" s="596" t="str">
        <f>IF(details!L103="","",details!L103)</f>
        <v/>
      </c>
      <c r="M103" s="601" t="str">
        <f t="shared" si="294"/>
        <v/>
      </c>
      <c r="N103" s="596" t="str">
        <f>IF(details!M103="","",details!M103)</f>
        <v/>
      </c>
      <c r="O103" s="601" t="str">
        <f t="shared" si="295"/>
        <v/>
      </c>
      <c r="P103" s="596" t="str">
        <f>IF(details!N103="","",details!N103)</f>
        <v/>
      </c>
      <c r="Q103" s="603" t="str">
        <f t="shared" si="296"/>
        <v/>
      </c>
      <c r="R103" s="599">
        <f t="shared" si="297"/>
        <v>0</v>
      </c>
      <c r="S103" s="599">
        <f t="shared" si="298"/>
        <v>0</v>
      </c>
      <c r="T103" s="600" t="str">
        <f t="shared" si="299"/>
        <v/>
      </c>
      <c r="U103" s="599" t="str">
        <f t="shared" si="300"/>
        <v/>
      </c>
      <c r="V103" s="599" t="str">
        <f t="shared" si="301"/>
        <v/>
      </c>
      <c r="W103" s="599" t="str">
        <f t="shared" si="302"/>
        <v/>
      </c>
      <c r="X103" s="596" t="str">
        <f>IF(details!O103="","",details!O103)</f>
        <v/>
      </c>
      <c r="Y103" s="596" t="str">
        <f>IF(details!P103="","",details!P103)</f>
        <v/>
      </c>
      <c r="Z103" s="596" t="str">
        <f>IF(details!Q103="","",details!Q103)</f>
        <v/>
      </c>
      <c r="AA103" s="601" t="str">
        <f t="shared" si="303"/>
        <v/>
      </c>
      <c r="AB103" s="596" t="str">
        <f>IF(details!R103="","",details!R103)</f>
        <v/>
      </c>
      <c r="AC103" s="601" t="str">
        <f t="shared" si="304"/>
        <v/>
      </c>
      <c r="AD103" s="596" t="str">
        <f>IF(details!S103="","",details!S103)</f>
        <v/>
      </c>
      <c r="AE103" s="603" t="str">
        <f t="shared" si="305"/>
        <v/>
      </c>
      <c r="AF103" s="599">
        <f t="shared" si="306"/>
        <v>0</v>
      </c>
      <c r="AG103" s="599">
        <f t="shared" si="307"/>
        <v>0</v>
      </c>
      <c r="AH103" s="600" t="str">
        <f t="shared" si="308"/>
        <v/>
      </c>
      <c r="AI103" s="599" t="str">
        <f t="shared" si="309"/>
        <v/>
      </c>
      <c r="AJ103" s="599" t="str">
        <f t="shared" si="310"/>
        <v/>
      </c>
      <c r="AK103" s="599" t="str">
        <f t="shared" si="265"/>
        <v/>
      </c>
      <c r="AL103" s="596" t="str">
        <f>IF(details!T103="","",details!T103)</f>
        <v/>
      </c>
      <c r="AM103" s="596" t="str">
        <f>IF(details!U103="","",details!U103)</f>
        <v/>
      </c>
      <c r="AN103" s="596" t="str">
        <f>IF(details!V103="","",details!V103)</f>
        <v/>
      </c>
      <c r="AO103" s="596" t="str">
        <f>IF(details!W103="","",details!W103)</f>
        <v/>
      </c>
      <c r="AP103" s="601" t="str">
        <f t="shared" si="311"/>
        <v/>
      </c>
      <c r="AQ103" s="596" t="str">
        <f>IF(details!X103="","",details!X103)</f>
        <v/>
      </c>
      <c r="AR103" s="596" t="str">
        <f>IF(details!Y103="","",details!Y103)</f>
        <v/>
      </c>
      <c r="AS103" s="601" t="str">
        <f t="shared" si="312"/>
        <v/>
      </c>
      <c r="AT103" s="601" t="str">
        <f t="shared" si="313"/>
        <v/>
      </c>
      <c r="AU103" s="601" t="str">
        <f t="shared" si="314"/>
        <v/>
      </c>
      <c r="AV103" s="596" t="str">
        <f>IF(details!Z103="","",details!Z103)</f>
        <v/>
      </c>
      <c r="AW103" s="596" t="str">
        <f>IF(details!AA103="","",details!AA103)</f>
        <v/>
      </c>
      <c r="AX103" s="601" t="str">
        <f t="shared" si="315"/>
        <v/>
      </c>
      <c r="AY103" s="601" t="str">
        <f t="shared" si="316"/>
        <v/>
      </c>
      <c r="AZ103" s="601" t="str">
        <f t="shared" si="317"/>
        <v/>
      </c>
      <c r="BA103" s="597" t="str">
        <f t="shared" si="318"/>
        <v/>
      </c>
      <c r="BB103" s="599">
        <f t="shared" si="319"/>
        <v>0</v>
      </c>
      <c r="BC103" s="600">
        <f t="shared" si="320"/>
        <v>0</v>
      </c>
      <c r="BD103" s="600" t="str">
        <f t="shared" si="321"/>
        <v/>
      </c>
      <c r="BE103" s="600" t="str">
        <f t="shared" si="322"/>
        <v/>
      </c>
      <c r="BF103" s="600" t="str">
        <f t="shared" si="323"/>
        <v/>
      </c>
      <c r="BG103" s="599" t="str">
        <f t="shared" si="324"/>
        <v/>
      </c>
      <c r="BH103" s="600" t="str">
        <f t="shared" si="325"/>
        <v/>
      </c>
      <c r="BI103" s="599" t="str">
        <f t="shared" si="326"/>
        <v/>
      </c>
      <c r="BJ103" s="596" t="str">
        <f>IF(details!AB103="","",details!AB103)</f>
        <v/>
      </c>
      <c r="BK103" s="596" t="str">
        <f>IF(details!AC103="","",details!AC103)</f>
        <v/>
      </c>
      <c r="BL103" s="596" t="str">
        <f>IF(details!AD103="","",details!AD103)</f>
        <v/>
      </c>
      <c r="BM103" s="596" t="str">
        <f>IF(details!AE103="","",details!AE103)</f>
        <v/>
      </c>
      <c r="BN103" s="601" t="str">
        <f t="shared" si="327"/>
        <v/>
      </c>
      <c r="BO103" s="596" t="str">
        <f>IF(details!AF103="","",details!AF103)</f>
        <v/>
      </c>
      <c r="BP103" s="596" t="str">
        <f>IF(details!AG103="","",details!AG103)</f>
        <v/>
      </c>
      <c r="BQ103" s="601" t="str">
        <f t="shared" si="328"/>
        <v/>
      </c>
      <c r="BR103" s="601" t="str">
        <f t="shared" si="329"/>
        <v/>
      </c>
      <c r="BS103" s="601" t="str">
        <f t="shared" si="330"/>
        <v/>
      </c>
      <c r="BT103" s="596" t="str">
        <f>IF(details!AH103="","",details!AH103)</f>
        <v/>
      </c>
      <c r="BU103" s="596" t="str">
        <f>IF(details!AI103="","",details!AI103)</f>
        <v/>
      </c>
      <c r="BV103" s="601" t="str">
        <f t="shared" si="331"/>
        <v/>
      </c>
      <c r="BW103" s="601" t="str">
        <f t="shared" si="332"/>
        <v/>
      </c>
      <c r="BX103" s="601" t="str">
        <f t="shared" si="333"/>
        <v/>
      </c>
      <c r="BY103" s="597" t="str">
        <f t="shared" si="334"/>
        <v/>
      </c>
      <c r="BZ103" s="599">
        <f t="shared" si="335"/>
        <v>0</v>
      </c>
      <c r="CA103" s="600">
        <f t="shared" si="336"/>
        <v>0</v>
      </c>
      <c r="CB103" s="600" t="str">
        <f t="shared" si="337"/>
        <v/>
      </c>
      <c r="CC103" s="600" t="str">
        <f t="shared" si="338"/>
        <v/>
      </c>
      <c r="CD103" s="600" t="str">
        <f t="shared" si="339"/>
        <v/>
      </c>
      <c r="CE103" s="599" t="str">
        <f t="shared" si="340"/>
        <v/>
      </c>
      <c r="CF103" s="600" t="str">
        <f t="shared" si="341"/>
        <v/>
      </c>
      <c r="CG103" s="599" t="str">
        <f t="shared" si="342"/>
        <v/>
      </c>
      <c r="CH103" s="596" t="str">
        <f>IF(details!AJ103="","",details!AJ103)</f>
        <v/>
      </c>
      <c r="CI103" s="596" t="str">
        <f>IF(details!AK103="","",details!AK103)</f>
        <v/>
      </c>
      <c r="CJ103" s="596" t="str">
        <f>IF(details!AL103="","",details!AL103)</f>
        <v/>
      </c>
      <c r="CK103" s="596" t="str">
        <f>IF(details!AM103="","",details!AM103)</f>
        <v/>
      </c>
      <c r="CL103" s="601" t="str">
        <f t="shared" si="343"/>
        <v/>
      </c>
      <c r="CM103" s="596" t="str">
        <f>IF(details!AN103="","",details!AN103)</f>
        <v/>
      </c>
      <c r="CN103" s="596" t="str">
        <f>IF(details!AO103="","",details!AO103)</f>
        <v/>
      </c>
      <c r="CO103" s="601" t="str">
        <f t="shared" si="344"/>
        <v/>
      </c>
      <c r="CP103" s="601" t="str">
        <f t="shared" si="345"/>
        <v/>
      </c>
      <c r="CQ103" s="601" t="str">
        <f t="shared" si="346"/>
        <v/>
      </c>
      <c r="CR103" s="596" t="str">
        <f>IF(details!AP103="","",details!AP103)</f>
        <v/>
      </c>
      <c r="CS103" s="596" t="str">
        <f>IF(details!AQ103="","",details!AQ103)</f>
        <v/>
      </c>
      <c r="CT103" s="601" t="str">
        <f t="shared" si="347"/>
        <v/>
      </c>
      <c r="CU103" s="601" t="str">
        <f t="shared" si="348"/>
        <v/>
      </c>
      <c r="CV103" s="601" t="str">
        <f t="shared" si="349"/>
        <v/>
      </c>
      <c r="CW103" s="597" t="str">
        <f t="shared" si="350"/>
        <v/>
      </c>
      <c r="CX103" s="599">
        <f t="shared" si="351"/>
        <v>0</v>
      </c>
      <c r="CY103" s="600">
        <f t="shared" si="352"/>
        <v>0</v>
      </c>
      <c r="CZ103" s="600" t="str">
        <f t="shared" si="353"/>
        <v/>
      </c>
      <c r="DA103" s="600" t="str">
        <f t="shared" si="354"/>
        <v/>
      </c>
      <c r="DB103" s="600" t="str">
        <f t="shared" si="355"/>
        <v/>
      </c>
      <c r="DC103" s="599" t="str">
        <f t="shared" si="356"/>
        <v/>
      </c>
      <c r="DD103" s="600" t="str">
        <f t="shared" si="357"/>
        <v/>
      </c>
      <c r="DE103" s="599" t="str">
        <f t="shared" si="358"/>
        <v/>
      </c>
      <c r="DF103" s="600">
        <f t="shared" si="359"/>
        <v>0</v>
      </c>
      <c r="DG103" s="596" t="str">
        <f>IF(details!AR103="","",details!AR103)</f>
        <v/>
      </c>
      <c r="DH103" s="596" t="str">
        <f>IF(details!AS103="","",details!AS103)</f>
        <v/>
      </c>
      <c r="DI103" s="596" t="str">
        <f>IF(details!AT103="","",details!AT103)</f>
        <v/>
      </c>
      <c r="DJ103" s="601" t="str">
        <f t="shared" si="360"/>
        <v/>
      </c>
      <c r="DK103" s="596" t="str">
        <f>IF(details!AU103="","",details!AU103)</f>
        <v/>
      </c>
      <c r="DL103" s="601" t="str">
        <f t="shared" si="361"/>
        <v/>
      </c>
      <c r="DM103" s="596" t="str">
        <f>IF(details!AV103="","",details!AV103)</f>
        <v/>
      </c>
      <c r="DN103" s="603" t="str">
        <f t="shared" si="362"/>
        <v/>
      </c>
      <c r="DO103" s="599">
        <f t="shared" si="363"/>
        <v>0</v>
      </c>
      <c r="DP103" s="599">
        <f t="shared" si="364"/>
        <v>0</v>
      </c>
      <c r="DQ103" s="600" t="str">
        <f t="shared" si="365"/>
        <v/>
      </c>
      <c r="DR103" s="599" t="str">
        <f t="shared" si="366"/>
        <v/>
      </c>
      <c r="DS103" s="599" t="str">
        <f t="shared" si="266"/>
        <v/>
      </c>
      <c r="DT103" s="596" t="str">
        <f>IF(details!AW103="","",details!AW103)</f>
        <v/>
      </c>
      <c r="DU103" s="596" t="str">
        <f>IF(details!AX103="","",details!AX103)</f>
        <v/>
      </c>
      <c r="DV103" s="596" t="str">
        <f>IF(details!AY103="","",details!AY103)</f>
        <v/>
      </c>
      <c r="DW103" s="603" t="str">
        <f t="shared" si="367"/>
        <v/>
      </c>
      <c r="DX103" s="599">
        <f t="shared" si="368"/>
        <v>0</v>
      </c>
      <c r="DY103" s="599">
        <f t="shared" si="369"/>
        <v>0</v>
      </c>
      <c r="DZ103" s="600" t="str">
        <f t="shared" si="370"/>
        <v/>
      </c>
      <c r="EA103" s="599" t="str">
        <f t="shared" si="371"/>
        <v/>
      </c>
      <c r="EB103" s="599" t="str">
        <f t="shared" si="267"/>
        <v/>
      </c>
      <c r="EC103" s="599" t="str">
        <f t="shared" si="372"/>
        <v/>
      </c>
      <c r="ED103" s="599" t="str">
        <f t="shared" si="373"/>
        <v/>
      </c>
      <c r="EE103" s="599" t="str">
        <f t="shared" si="374"/>
        <v/>
      </c>
      <c r="EF103" s="599" t="str">
        <f t="shared" si="375"/>
        <v/>
      </c>
      <c r="EG103" s="599" t="str">
        <f t="shared" si="376"/>
        <v/>
      </c>
      <c r="EH103" s="599">
        <f t="shared" si="377"/>
        <v>0</v>
      </c>
      <c r="EI103" s="599">
        <f t="shared" si="378"/>
        <v>0</v>
      </c>
      <c r="EJ103" s="599">
        <f t="shared" si="379"/>
        <v>0</v>
      </c>
      <c r="EK103" s="599">
        <f t="shared" si="380"/>
        <v>0</v>
      </c>
      <c r="EL103" s="599">
        <f t="shared" si="381"/>
        <v>0</v>
      </c>
      <c r="EM103" s="599" t="str">
        <f t="shared" si="382"/>
        <v/>
      </c>
      <c r="EN103" s="599" t="str">
        <f t="shared" si="268"/>
        <v/>
      </c>
      <c r="EO103" s="606" t="str">
        <f>IF(details!BO103="","",details!BO103)</f>
        <v/>
      </c>
      <c r="EP103" s="607" t="str">
        <f>IF(details!BP103="","",details!BP103)</f>
        <v/>
      </c>
      <c r="EQ103" s="606" t="str">
        <f>IF(details!BW103="","",details!BW103)</f>
        <v/>
      </c>
      <c r="ER103" s="607" t="str">
        <f>IF(details!BX103="","",details!BX103)</f>
        <v/>
      </c>
      <c r="ES103" s="606" t="str">
        <f>IF(details!CE103="","",details!CE103)</f>
        <v/>
      </c>
      <c r="ET103" s="607" t="str">
        <f>IF(details!CF103="","",details!CF103)</f>
        <v/>
      </c>
      <c r="EU103" s="606" t="str">
        <f>IF(details!CM103="","",details!CM103)</f>
        <v/>
      </c>
      <c r="EV103" s="607" t="str">
        <f>IF(details!CN103="","",details!CN103)</f>
        <v/>
      </c>
      <c r="EW103" s="606" t="str">
        <f>IF(details!CV103="","",details!CV103)</f>
        <v/>
      </c>
      <c r="EX103" s="607" t="str">
        <f>IF(details!CW103="","",details!CW103)</f>
        <v/>
      </c>
      <c r="EY103" s="611" t="str">
        <f t="shared" si="383"/>
        <v/>
      </c>
      <c r="EZ103" s="596" t="str">
        <f t="shared" si="384"/>
        <v/>
      </c>
      <c r="FA103" s="596" t="str">
        <f t="shared" si="385"/>
        <v/>
      </c>
      <c r="FB103" s="612" t="str">
        <f t="shared" si="269"/>
        <v/>
      </c>
      <c r="FC103" s="596" t="str">
        <f t="shared" si="386"/>
        <v/>
      </c>
      <c r="FD103" s="613" t="str">
        <f t="shared" si="387"/>
        <v/>
      </c>
      <c r="FE103" s="612" t="str">
        <f t="shared" si="270"/>
        <v/>
      </c>
      <c r="FF103" s="614" t="str">
        <f t="shared" si="388"/>
        <v/>
      </c>
      <c r="FG103" s="596" t="str">
        <f t="shared" si="271"/>
        <v/>
      </c>
      <c r="FH103" s="596" t="str">
        <f t="shared" si="272"/>
        <v/>
      </c>
      <c r="FI103" s="596" t="str">
        <f t="shared" si="273"/>
        <v/>
      </c>
      <c r="FJ103" s="596" t="str">
        <f t="shared" si="274"/>
        <v/>
      </c>
      <c r="FK103" s="596" t="str">
        <f t="shared" si="389"/>
        <v/>
      </c>
      <c r="FL103" s="615" t="str">
        <f t="shared" si="275"/>
        <v/>
      </c>
      <c r="FM103" s="614" t="str">
        <f t="shared" si="390"/>
        <v/>
      </c>
      <c r="FN103" s="596" t="str">
        <f t="shared" si="276"/>
        <v/>
      </c>
      <c r="FO103" s="596" t="str">
        <f t="shared" si="277"/>
        <v/>
      </c>
      <c r="FP103" s="596" t="str">
        <f t="shared" si="278"/>
        <v/>
      </c>
      <c r="FQ103" s="596" t="str">
        <f t="shared" si="279"/>
        <v/>
      </c>
      <c r="FR103" s="596" t="str">
        <f t="shared" si="391"/>
        <v/>
      </c>
      <c r="FS103" s="615" t="str">
        <f t="shared" si="280"/>
        <v/>
      </c>
      <c r="FT103" s="614" t="str">
        <f t="shared" si="392"/>
        <v/>
      </c>
      <c r="FU103" s="596" t="str">
        <f t="shared" si="281"/>
        <v/>
      </c>
      <c r="FV103" s="596" t="str">
        <f t="shared" si="282"/>
        <v/>
      </c>
      <c r="FW103" s="596" t="str">
        <f t="shared" si="283"/>
        <v/>
      </c>
      <c r="FX103" s="596" t="str">
        <f t="shared" si="284"/>
        <v/>
      </c>
      <c r="FY103" s="596" t="str">
        <f t="shared" si="393"/>
        <v/>
      </c>
      <c r="FZ103" s="615" t="str">
        <f t="shared" si="285"/>
        <v/>
      </c>
      <c r="GA103" s="596" t="str">
        <f t="shared" si="394"/>
        <v/>
      </c>
      <c r="GB103" s="596" t="str">
        <f t="shared" si="395"/>
        <v/>
      </c>
      <c r="GC103" s="177" t="str">
        <f t="shared" si="396"/>
        <v xml:space="preserve">    </v>
      </c>
      <c r="GD103" s="177" t="str">
        <f t="shared" si="397"/>
        <v xml:space="preserve">    </v>
      </c>
      <c r="GE103" s="177" t="str">
        <f t="shared" si="398"/>
        <v xml:space="preserve">    </v>
      </c>
      <c r="GF103" s="177" t="str">
        <f t="shared" si="399"/>
        <v xml:space="preserve">        </v>
      </c>
      <c r="GG103" s="177" t="str">
        <f t="shared" si="286"/>
        <v xml:space="preserve">    </v>
      </c>
      <c r="GH103" s="177" t="str">
        <f t="shared" si="287"/>
        <v/>
      </c>
      <c r="GI103" s="39" t="str">
        <f t="shared" si="288"/>
        <v/>
      </c>
      <c r="GJ103" s="41" t="str">
        <f t="shared" si="289"/>
        <v/>
      </c>
      <c r="GK103" s="188" t="str">
        <f t="shared" si="290"/>
        <v/>
      </c>
      <c r="GL103" s="165" t="str">
        <f t="shared" si="291"/>
        <v/>
      </c>
      <c r="GM103" s="434" t="str">
        <f t="shared" si="400"/>
        <v/>
      </c>
      <c r="GN103" s="177" t="str">
        <f>IF(OR(GH103="iwjd",GH103="iqu% ijh{kk"),'result subject-wise'!AR103,GH103)</f>
        <v/>
      </c>
      <c r="GO103" s="346" t="str">
        <f t="shared" si="292"/>
        <v/>
      </c>
      <c r="GP103" s="172" t="str">
        <f t="shared" si="293"/>
        <v/>
      </c>
      <c r="GQ103" s="620" t="str">
        <f t="shared" si="401"/>
        <v/>
      </c>
      <c r="GR103" s="189"/>
      <c r="GS103" s="344"/>
      <c r="GT103" s="351" t="str">
        <f>'full report'!V2582</f>
        <v/>
      </c>
      <c r="GU103" s="164"/>
      <c r="GW103" s="10"/>
    </row>
    <row r="104" spans="1:228" s="5" customFormat="1" ht="13" customHeight="1">
      <c r="A104" s="595">
        <f>IF(details!A104="","",details!A104)</f>
        <v>97</v>
      </c>
      <c r="B104" s="596" t="str">
        <f>IF(details!B104="","",details!B104)</f>
        <v/>
      </c>
      <c r="C104" s="596" t="str">
        <f>IF(details!C104="","",details!C104)</f>
        <v/>
      </c>
      <c r="D104" s="597" t="str">
        <f>IF(details!D104="","",details!D104)</f>
        <v/>
      </c>
      <c r="E104" s="596" t="str">
        <f>IF(details!E104="","",details!E104)</f>
        <v/>
      </c>
      <c r="F104" s="598" t="str">
        <f>IF(details!F104="","",details!F104)</f>
        <v/>
      </c>
      <c r="G104" s="302" t="str">
        <f>IF(details!G104="","",details!G104)</f>
        <v/>
      </c>
      <c r="H104" s="302" t="str">
        <f>IF(details!H104="","",details!H104)</f>
        <v/>
      </c>
      <c r="I104" s="302" t="str">
        <f>IF(details!I104="","",details!I104)</f>
        <v/>
      </c>
      <c r="J104" s="596" t="str">
        <f>IF(details!J104="","",details!J104)</f>
        <v/>
      </c>
      <c r="K104" s="596" t="str">
        <f>IF(details!K104="","",details!K104)</f>
        <v/>
      </c>
      <c r="L104" s="596" t="str">
        <f>IF(details!L104="","",details!L104)</f>
        <v/>
      </c>
      <c r="M104" s="601" t="str">
        <f t="shared" si="294"/>
        <v/>
      </c>
      <c r="N104" s="596" t="str">
        <f>IF(details!M104="","",details!M104)</f>
        <v/>
      </c>
      <c r="O104" s="601" t="str">
        <f t="shared" si="295"/>
        <v/>
      </c>
      <c r="P104" s="596" t="str">
        <f>IF(details!N104="","",details!N104)</f>
        <v/>
      </c>
      <c r="Q104" s="603" t="str">
        <f t="shared" si="296"/>
        <v/>
      </c>
      <c r="R104" s="599">
        <f t="shared" si="297"/>
        <v>0</v>
      </c>
      <c r="S104" s="599">
        <f t="shared" si="298"/>
        <v>0</v>
      </c>
      <c r="T104" s="600" t="str">
        <f t="shared" si="299"/>
        <v/>
      </c>
      <c r="U104" s="599" t="str">
        <f t="shared" si="300"/>
        <v/>
      </c>
      <c r="V104" s="599" t="str">
        <f t="shared" si="301"/>
        <v/>
      </c>
      <c r="W104" s="599" t="str">
        <f t="shared" si="302"/>
        <v/>
      </c>
      <c r="X104" s="596" t="str">
        <f>IF(details!O104="","",details!O104)</f>
        <v/>
      </c>
      <c r="Y104" s="596" t="str">
        <f>IF(details!P104="","",details!P104)</f>
        <v/>
      </c>
      <c r="Z104" s="596" t="str">
        <f>IF(details!Q104="","",details!Q104)</f>
        <v/>
      </c>
      <c r="AA104" s="601" t="str">
        <f t="shared" si="303"/>
        <v/>
      </c>
      <c r="AB104" s="596" t="str">
        <f>IF(details!R104="","",details!R104)</f>
        <v/>
      </c>
      <c r="AC104" s="601" t="str">
        <f t="shared" si="304"/>
        <v/>
      </c>
      <c r="AD104" s="596" t="str">
        <f>IF(details!S104="","",details!S104)</f>
        <v/>
      </c>
      <c r="AE104" s="603" t="str">
        <f t="shared" si="305"/>
        <v/>
      </c>
      <c r="AF104" s="599">
        <f t="shared" si="306"/>
        <v>0</v>
      </c>
      <c r="AG104" s="599">
        <f t="shared" si="307"/>
        <v>0</v>
      </c>
      <c r="AH104" s="600" t="str">
        <f t="shared" si="308"/>
        <v/>
      </c>
      <c r="AI104" s="599" t="str">
        <f t="shared" si="309"/>
        <v/>
      </c>
      <c r="AJ104" s="599" t="str">
        <f t="shared" si="310"/>
        <v/>
      </c>
      <c r="AK104" s="599" t="str">
        <f t="shared" si="265"/>
        <v/>
      </c>
      <c r="AL104" s="596" t="str">
        <f>IF(details!T104="","",details!T104)</f>
        <v/>
      </c>
      <c r="AM104" s="596" t="str">
        <f>IF(details!U104="","",details!U104)</f>
        <v/>
      </c>
      <c r="AN104" s="596" t="str">
        <f>IF(details!V104="","",details!V104)</f>
        <v/>
      </c>
      <c r="AO104" s="596" t="str">
        <f>IF(details!W104="","",details!W104)</f>
        <v/>
      </c>
      <c r="AP104" s="601" t="str">
        <f t="shared" si="311"/>
        <v/>
      </c>
      <c r="AQ104" s="596" t="str">
        <f>IF(details!X104="","",details!X104)</f>
        <v/>
      </c>
      <c r="AR104" s="596" t="str">
        <f>IF(details!Y104="","",details!Y104)</f>
        <v/>
      </c>
      <c r="AS104" s="601" t="str">
        <f t="shared" si="312"/>
        <v/>
      </c>
      <c r="AT104" s="601" t="str">
        <f t="shared" si="313"/>
        <v/>
      </c>
      <c r="AU104" s="601" t="str">
        <f t="shared" si="314"/>
        <v/>
      </c>
      <c r="AV104" s="596" t="str">
        <f>IF(details!Z104="","",details!Z104)</f>
        <v/>
      </c>
      <c r="AW104" s="596" t="str">
        <f>IF(details!AA104="","",details!AA104)</f>
        <v/>
      </c>
      <c r="AX104" s="601" t="str">
        <f t="shared" si="315"/>
        <v/>
      </c>
      <c r="AY104" s="601" t="str">
        <f t="shared" si="316"/>
        <v/>
      </c>
      <c r="AZ104" s="601" t="str">
        <f t="shared" si="317"/>
        <v/>
      </c>
      <c r="BA104" s="597" t="str">
        <f t="shared" si="318"/>
        <v/>
      </c>
      <c r="BB104" s="599">
        <f t="shared" si="319"/>
        <v>0</v>
      </c>
      <c r="BC104" s="600">
        <f t="shared" si="320"/>
        <v>0</v>
      </c>
      <c r="BD104" s="600" t="str">
        <f t="shared" si="321"/>
        <v/>
      </c>
      <c r="BE104" s="600" t="str">
        <f t="shared" si="322"/>
        <v/>
      </c>
      <c r="BF104" s="600" t="str">
        <f t="shared" si="323"/>
        <v/>
      </c>
      <c r="BG104" s="599" t="str">
        <f t="shared" si="324"/>
        <v/>
      </c>
      <c r="BH104" s="600" t="str">
        <f t="shared" si="325"/>
        <v/>
      </c>
      <c r="BI104" s="599" t="str">
        <f t="shared" si="326"/>
        <v/>
      </c>
      <c r="BJ104" s="596" t="str">
        <f>IF(details!AB104="","",details!AB104)</f>
        <v/>
      </c>
      <c r="BK104" s="596" t="str">
        <f>IF(details!AC104="","",details!AC104)</f>
        <v/>
      </c>
      <c r="BL104" s="596" t="str">
        <f>IF(details!AD104="","",details!AD104)</f>
        <v/>
      </c>
      <c r="BM104" s="596" t="str">
        <f>IF(details!AE104="","",details!AE104)</f>
        <v/>
      </c>
      <c r="BN104" s="601" t="str">
        <f t="shared" si="327"/>
        <v/>
      </c>
      <c r="BO104" s="596" t="str">
        <f>IF(details!AF104="","",details!AF104)</f>
        <v/>
      </c>
      <c r="BP104" s="596" t="str">
        <f>IF(details!AG104="","",details!AG104)</f>
        <v/>
      </c>
      <c r="BQ104" s="601" t="str">
        <f t="shared" si="328"/>
        <v/>
      </c>
      <c r="BR104" s="601" t="str">
        <f t="shared" si="329"/>
        <v/>
      </c>
      <c r="BS104" s="601" t="str">
        <f t="shared" si="330"/>
        <v/>
      </c>
      <c r="BT104" s="596" t="str">
        <f>IF(details!AH104="","",details!AH104)</f>
        <v/>
      </c>
      <c r="BU104" s="596" t="str">
        <f>IF(details!AI104="","",details!AI104)</f>
        <v/>
      </c>
      <c r="BV104" s="601" t="str">
        <f t="shared" si="331"/>
        <v/>
      </c>
      <c r="BW104" s="601" t="str">
        <f t="shared" si="332"/>
        <v/>
      </c>
      <c r="BX104" s="601" t="str">
        <f t="shared" si="333"/>
        <v/>
      </c>
      <c r="BY104" s="597" t="str">
        <f t="shared" si="334"/>
        <v/>
      </c>
      <c r="BZ104" s="599">
        <f t="shared" si="335"/>
        <v>0</v>
      </c>
      <c r="CA104" s="600">
        <f t="shared" si="336"/>
        <v>0</v>
      </c>
      <c r="CB104" s="600" t="str">
        <f t="shared" si="337"/>
        <v/>
      </c>
      <c r="CC104" s="600" t="str">
        <f t="shared" si="338"/>
        <v/>
      </c>
      <c r="CD104" s="600" t="str">
        <f t="shared" si="339"/>
        <v/>
      </c>
      <c r="CE104" s="599" t="str">
        <f t="shared" si="340"/>
        <v/>
      </c>
      <c r="CF104" s="600" t="str">
        <f t="shared" si="341"/>
        <v/>
      </c>
      <c r="CG104" s="599" t="str">
        <f t="shared" si="342"/>
        <v/>
      </c>
      <c r="CH104" s="596" t="str">
        <f>IF(details!AJ104="","",details!AJ104)</f>
        <v/>
      </c>
      <c r="CI104" s="596" t="str">
        <f>IF(details!AK104="","",details!AK104)</f>
        <v/>
      </c>
      <c r="CJ104" s="596" t="str">
        <f>IF(details!AL104="","",details!AL104)</f>
        <v/>
      </c>
      <c r="CK104" s="596" t="str">
        <f>IF(details!AM104="","",details!AM104)</f>
        <v/>
      </c>
      <c r="CL104" s="601" t="str">
        <f t="shared" si="343"/>
        <v/>
      </c>
      <c r="CM104" s="596" t="str">
        <f>IF(details!AN104="","",details!AN104)</f>
        <v/>
      </c>
      <c r="CN104" s="596" t="str">
        <f>IF(details!AO104="","",details!AO104)</f>
        <v/>
      </c>
      <c r="CO104" s="601" t="str">
        <f t="shared" si="344"/>
        <v/>
      </c>
      <c r="CP104" s="601" t="str">
        <f t="shared" si="345"/>
        <v/>
      </c>
      <c r="CQ104" s="601" t="str">
        <f t="shared" si="346"/>
        <v/>
      </c>
      <c r="CR104" s="596" t="str">
        <f>IF(details!AP104="","",details!AP104)</f>
        <v/>
      </c>
      <c r="CS104" s="596" t="str">
        <f>IF(details!AQ104="","",details!AQ104)</f>
        <v/>
      </c>
      <c r="CT104" s="601" t="str">
        <f t="shared" si="347"/>
        <v/>
      </c>
      <c r="CU104" s="601" t="str">
        <f t="shared" si="348"/>
        <v/>
      </c>
      <c r="CV104" s="601" t="str">
        <f t="shared" si="349"/>
        <v/>
      </c>
      <c r="CW104" s="597" t="str">
        <f t="shared" si="350"/>
        <v/>
      </c>
      <c r="CX104" s="599">
        <f t="shared" si="351"/>
        <v>0</v>
      </c>
      <c r="CY104" s="600">
        <f t="shared" si="352"/>
        <v>0</v>
      </c>
      <c r="CZ104" s="600" t="str">
        <f t="shared" si="353"/>
        <v/>
      </c>
      <c r="DA104" s="600" t="str">
        <f t="shared" si="354"/>
        <v/>
      </c>
      <c r="DB104" s="600" t="str">
        <f t="shared" si="355"/>
        <v/>
      </c>
      <c r="DC104" s="599" t="str">
        <f t="shared" si="356"/>
        <v/>
      </c>
      <c r="DD104" s="600" t="str">
        <f t="shared" si="357"/>
        <v/>
      </c>
      <c r="DE104" s="599" t="str">
        <f t="shared" si="358"/>
        <v/>
      </c>
      <c r="DF104" s="600">
        <f t="shared" si="359"/>
        <v>0</v>
      </c>
      <c r="DG104" s="596" t="str">
        <f>IF(details!AR104="","",details!AR104)</f>
        <v/>
      </c>
      <c r="DH104" s="596" t="str">
        <f>IF(details!AS104="","",details!AS104)</f>
        <v/>
      </c>
      <c r="DI104" s="596" t="str">
        <f>IF(details!AT104="","",details!AT104)</f>
        <v/>
      </c>
      <c r="DJ104" s="601" t="str">
        <f t="shared" si="360"/>
        <v/>
      </c>
      <c r="DK104" s="596" t="str">
        <f>IF(details!AU104="","",details!AU104)</f>
        <v/>
      </c>
      <c r="DL104" s="601" t="str">
        <f t="shared" si="361"/>
        <v/>
      </c>
      <c r="DM104" s="596" t="str">
        <f>IF(details!AV104="","",details!AV104)</f>
        <v/>
      </c>
      <c r="DN104" s="603" t="str">
        <f t="shared" si="362"/>
        <v/>
      </c>
      <c r="DO104" s="599">
        <f t="shared" si="363"/>
        <v>0</v>
      </c>
      <c r="DP104" s="599">
        <f t="shared" si="364"/>
        <v>0</v>
      </c>
      <c r="DQ104" s="600" t="str">
        <f t="shared" si="365"/>
        <v/>
      </c>
      <c r="DR104" s="599" t="str">
        <f t="shared" si="366"/>
        <v/>
      </c>
      <c r="DS104" s="599" t="str">
        <f t="shared" ref="DS104:DS107" si="402">IF(OR($D104="NSO",$D104=0,DM104=""),"",IF(OR(DR104="AB",DM104="ab"),"AB",IF(AND(EN104="vuqRrh.kZ",(OR(DM104="ml",DM104&lt;20%*$DM$6,DN104&lt;36%*DQ104))),"F",IF(OR(DM104="ML",DM104&lt;20%*$DM$6,DN104&lt;36%*DQ104),"RE",IF(DN104&gt;80%*DQ104,"A",IF(DN104&gt;60%*DQ104,"B",IF(DN104&gt;40%*DQ104,"C","D")))))))</f>
        <v/>
      </c>
      <c r="DT104" s="596" t="str">
        <f>IF(details!AW104="","",details!AW104)</f>
        <v/>
      </c>
      <c r="DU104" s="596" t="str">
        <f>IF(details!AX104="","",details!AX104)</f>
        <v/>
      </c>
      <c r="DV104" s="596" t="str">
        <f>IF(details!AY104="","",details!AY104)</f>
        <v/>
      </c>
      <c r="DW104" s="603" t="str">
        <f t="shared" si="367"/>
        <v/>
      </c>
      <c r="DX104" s="599">
        <f t="shared" si="368"/>
        <v>0</v>
      </c>
      <c r="DY104" s="599">
        <f t="shared" si="369"/>
        <v>0</v>
      </c>
      <c r="DZ104" s="600" t="str">
        <f t="shared" si="370"/>
        <v/>
      </c>
      <c r="EA104" s="599" t="str">
        <f t="shared" si="371"/>
        <v/>
      </c>
      <c r="EB104" s="599" t="str">
        <f t="shared" ref="EB104:EB107" si="403">IF(OR($D104="NSO",$D104=0,DV104=""),"",IF(OR(EA104="AB",DV104="ab"),"AB",IF(AND(EN104="vuqRrh.kZ",(OR(DV104="ml",DV104&lt;20%*$DV$6,DW104&lt;36%*DZ104))),"F",IF(OR(DV104="ML",DV104&lt;20%*$DV$6,DW104&lt;36%*DZ104),"RE",IF(DW104&gt;80%*DZ104,"A",IF(DW104&gt;60%*DZ104,"B",IF(DW104&gt;40%*DZ104,"C","D")))))))</f>
        <v/>
      </c>
      <c r="EC104" s="599" t="str">
        <f t="shared" si="372"/>
        <v/>
      </c>
      <c r="ED104" s="599" t="str">
        <f t="shared" si="373"/>
        <v/>
      </c>
      <c r="EE104" s="599" t="str">
        <f t="shared" si="374"/>
        <v/>
      </c>
      <c r="EF104" s="599" t="str">
        <f t="shared" si="375"/>
        <v/>
      </c>
      <c r="EG104" s="599" t="str">
        <f t="shared" si="376"/>
        <v/>
      </c>
      <c r="EH104" s="599">
        <f t="shared" si="377"/>
        <v>0</v>
      </c>
      <c r="EI104" s="599">
        <f t="shared" si="378"/>
        <v>0</v>
      </c>
      <c r="EJ104" s="599">
        <f t="shared" si="379"/>
        <v>0</v>
      </c>
      <c r="EK104" s="599">
        <f t="shared" si="380"/>
        <v>0</v>
      </c>
      <c r="EL104" s="599">
        <f t="shared" si="381"/>
        <v>0</v>
      </c>
      <c r="EM104" s="599" t="str">
        <f t="shared" si="382"/>
        <v/>
      </c>
      <c r="EN104" s="599" t="str">
        <f t="shared" si="268"/>
        <v/>
      </c>
      <c r="EO104" s="606" t="str">
        <f>IF(details!BO104="","",details!BO104)</f>
        <v/>
      </c>
      <c r="EP104" s="607" t="str">
        <f>IF(details!BP104="","",details!BP104)</f>
        <v/>
      </c>
      <c r="EQ104" s="606" t="str">
        <f>IF(details!BW104="","",details!BW104)</f>
        <v/>
      </c>
      <c r="ER104" s="607" t="str">
        <f>IF(details!BX104="","",details!BX104)</f>
        <v/>
      </c>
      <c r="ES104" s="606" t="str">
        <f>IF(details!CE104="","",details!CE104)</f>
        <v/>
      </c>
      <c r="ET104" s="607" t="str">
        <f>IF(details!CF104="","",details!CF104)</f>
        <v/>
      </c>
      <c r="EU104" s="606" t="str">
        <f>IF(details!CM104="","",details!CM104)</f>
        <v/>
      </c>
      <c r="EV104" s="607" t="str">
        <f>IF(details!CN104="","",details!CN104)</f>
        <v/>
      </c>
      <c r="EW104" s="606" t="str">
        <f>IF(details!CV104="","",details!CV104)</f>
        <v/>
      </c>
      <c r="EX104" s="607" t="str">
        <f>IF(details!CW104="","",details!CW104)</f>
        <v/>
      </c>
      <c r="EY104" s="611" t="str">
        <f t="shared" si="383"/>
        <v/>
      </c>
      <c r="EZ104" s="596" t="str">
        <f t="shared" si="384"/>
        <v/>
      </c>
      <c r="FA104" s="596" t="str">
        <f t="shared" si="385"/>
        <v/>
      </c>
      <c r="FB104" s="612" t="str">
        <f t="shared" si="269"/>
        <v/>
      </c>
      <c r="FC104" s="596" t="str">
        <f t="shared" si="386"/>
        <v/>
      </c>
      <c r="FD104" s="613" t="str">
        <f t="shared" si="387"/>
        <v/>
      </c>
      <c r="FE104" s="612" t="str">
        <f t="shared" si="270"/>
        <v/>
      </c>
      <c r="FF104" s="614" t="str">
        <f t="shared" si="388"/>
        <v/>
      </c>
      <c r="FG104" s="596" t="str">
        <f t="shared" ref="FG104:FG107" si="404">IF(AL104="a",FF104,"")</f>
        <v/>
      </c>
      <c r="FH104" s="596" t="str">
        <f t="shared" si="272"/>
        <v/>
      </c>
      <c r="FI104" s="596" t="str">
        <f t="shared" si="273"/>
        <v/>
      </c>
      <c r="FJ104" s="596" t="str">
        <f t="shared" si="274"/>
        <v/>
      </c>
      <c r="FK104" s="596" t="str">
        <f t="shared" si="389"/>
        <v/>
      </c>
      <c r="FL104" s="615" t="str">
        <f t="shared" si="275"/>
        <v/>
      </c>
      <c r="FM104" s="614" t="str">
        <f t="shared" si="390"/>
        <v/>
      </c>
      <c r="FN104" s="596" t="str">
        <f t="shared" ref="FN104:FN107" si="405">IF(BJ104="a",FM104,"")</f>
        <v/>
      </c>
      <c r="FO104" s="596" t="str">
        <f t="shared" si="277"/>
        <v/>
      </c>
      <c r="FP104" s="596" t="str">
        <f t="shared" si="278"/>
        <v/>
      </c>
      <c r="FQ104" s="596" t="str">
        <f t="shared" si="279"/>
        <v/>
      </c>
      <c r="FR104" s="596" t="str">
        <f t="shared" si="391"/>
        <v/>
      </c>
      <c r="FS104" s="615" t="str">
        <f t="shared" si="280"/>
        <v/>
      </c>
      <c r="FT104" s="614" t="str">
        <f t="shared" si="392"/>
        <v/>
      </c>
      <c r="FU104" s="596" t="str">
        <f t="shared" ref="FU104:FU107" si="406">IF(CH104="a",FT104,"")</f>
        <v/>
      </c>
      <c r="FV104" s="596" t="str">
        <f t="shared" si="282"/>
        <v/>
      </c>
      <c r="FW104" s="596" t="str">
        <f t="shared" si="283"/>
        <v/>
      </c>
      <c r="FX104" s="596" t="str">
        <f t="shared" si="284"/>
        <v/>
      </c>
      <c r="FY104" s="596" t="str">
        <f t="shared" si="393"/>
        <v/>
      </c>
      <c r="FZ104" s="615" t="str">
        <f t="shared" si="285"/>
        <v/>
      </c>
      <c r="GA104" s="596" t="str">
        <f t="shared" si="394"/>
        <v/>
      </c>
      <c r="GB104" s="596" t="str">
        <f t="shared" si="395"/>
        <v/>
      </c>
      <c r="GC104" s="177" t="str">
        <f t="shared" si="396"/>
        <v xml:space="preserve">    </v>
      </c>
      <c r="GD104" s="177" t="str">
        <f t="shared" si="397"/>
        <v xml:space="preserve">    </v>
      </c>
      <c r="GE104" s="177" t="str">
        <f t="shared" si="398"/>
        <v xml:space="preserve">    </v>
      </c>
      <c r="GF104" s="177" t="str">
        <f t="shared" si="399"/>
        <v xml:space="preserve">        </v>
      </c>
      <c r="GG104" s="177" t="str">
        <f t="shared" si="286"/>
        <v xml:space="preserve">    </v>
      </c>
      <c r="GH104" s="177" t="str">
        <f t="shared" si="287"/>
        <v/>
      </c>
      <c r="GI104" s="39" t="str">
        <f t="shared" si="288"/>
        <v/>
      </c>
      <c r="GJ104" s="41" t="str">
        <f t="shared" ref="GJ104:GJ107" si="407">IF(GI104="","",GI104*100/(1000-DF104))</f>
        <v/>
      </c>
      <c r="GK104" s="188" t="str">
        <f t="shared" ref="GK104:GK107" si="408">IF(GJ104="","",IF(AND(GJ104&gt;=60,(GH104="mRrh.kZ")),"I",IF(AND(GJ104&gt;=60,(GH104="lk- mRrh.kZ")),"I",IF(AND(GJ104&gt;=48,(GH104="mRrh.kZ")),"II",IF(AND(GJ104&gt;=48,(GH104="lk- mRrh.kZ")),"II",IF(AND(GJ104&gt;=36,(GH104="mRrh.kZ")),"III",IF(AND(GJ104&gt;=36,(GH104="lk- mRrh.kZ")),"III","")))))))</f>
        <v/>
      </c>
      <c r="GL104" s="165" t="str">
        <f t="shared" si="291"/>
        <v/>
      </c>
      <c r="GM104" s="434" t="str">
        <f t="shared" si="400"/>
        <v/>
      </c>
      <c r="GN104" s="177" t="str">
        <f>IF(OR(GH104="iwjd",GH104="iqu% ijh{kk"),'result subject-wise'!AR104,GH104)</f>
        <v/>
      </c>
      <c r="GO104" s="346" t="str">
        <f t="shared" si="292"/>
        <v/>
      </c>
      <c r="GP104" s="172" t="str">
        <f t="shared" ref="GP104:GP107" si="409">IF(GO104="",GJ104,GO104)</f>
        <v/>
      </c>
      <c r="GQ104" s="620" t="str">
        <f t="shared" si="401"/>
        <v/>
      </c>
      <c r="GR104" s="189"/>
      <c r="GS104" s="344"/>
      <c r="GT104" s="351" t="str">
        <f>'full report'!V2609</f>
        <v/>
      </c>
      <c r="GU104" s="164"/>
      <c r="GW104" s="10"/>
    </row>
    <row r="105" spans="1:228" s="5" customFormat="1" ht="13" customHeight="1">
      <c r="A105" s="595">
        <f>IF(details!A105="","",details!A105)</f>
        <v>98</v>
      </c>
      <c r="B105" s="596" t="str">
        <f>IF(details!B105="","",details!B105)</f>
        <v/>
      </c>
      <c r="C105" s="596" t="str">
        <f>IF(details!C105="","",details!C105)</f>
        <v/>
      </c>
      <c r="D105" s="597" t="str">
        <f>IF(details!D105="","",details!D105)</f>
        <v/>
      </c>
      <c r="E105" s="596" t="str">
        <f>IF(details!E105="","",details!E105)</f>
        <v/>
      </c>
      <c r="F105" s="598" t="str">
        <f>IF(details!F105="","",details!F105)</f>
        <v/>
      </c>
      <c r="G105" s="302" t="str">
        <f>IF(details!G105="","",details!G105)</f>
        <v/>
      </c>
      <c r="H105" s="302" t="str">
        <f>IF(details!H105="","",details!H105)</f>
        <v/>
      </c>
      <c r="I105" s="302" t="str">
        <f>IF(details!I105="","",details!I105)</f>
        <v/>
      </c>
      <c r="J105" s="596" t="str">
        <f>IF(details!J105="","",details!J105)</f>
        <v/>
      </c>
      <c r="K105" s="596" t="str">
        <f>IF(details!K105="","",details!K105)</f>
        <v/>
      </c>
      <c r="L105" s="596" t="str">
        <f>IF(details!L105="","",details!L105)</f>
        <v/>
      </c>
      <c r="M105" s="601" t="str">
        <f t="shared" si="294"/>
        <v/>
      </c>
      <c r="N105" s="596" t="str">
        <f>IF(details!M105="","",details!M105)</f>
        <v/>
      </c>
      <c r="O105" s="601" t="str">
        <f t="shared" si="295"/>
        <v/>
      </c>
      <c r="P105" s="596" t="str">
        <f>IF(details!N105="","",details!N105)</f>
        <v/>
      </c>
      <c r="Q105" s="603" t="str">
        <f t="shared" si="296"/>
        <v/>
      </c>
      <c r="R105" s="599">
        <f t="shared" si="297"/>
        <v>0</v>
      </c>
      <c r="S105" s="599">
        <f t="shared" si="298"/>
        <v>0</v>
      </c>
      <c r="T105" s="600" t="str">
        <f t="shared" si="299"/>
        <v/>
      </c>
      <c r="U105" s="599" t="str">
        <f t="shared" si="300"/>
        <v/>
      </c>
      <c r="V105" s="599" t="str">
        <f t="shared" si="301"/>
        <v/>
      </c>
      <c r="W105" s="599" t="str">
        <f t="shared" si="302"/>
        <v/>
      </c>
      <c r="X105" s="596" t="str">
        <f>IF(details!O105="","",details!O105)</f>
        <v/>
      </c>
      <c r="Y105" s="596" t="str">
        <f>IF(details!P105="","",details!P105)</f>
        <v/>
      </c>
      <c r="Z105" s="596" t="str">
        <f>IF(details!Q105="","",details!Q105)</f>
        <v/>
      </c>
      <c r="AA105" s="601" t="str">
        <f t="shared" si="303"/>
        <v/>
      </c>
      <c r="AB105" s="596" t="str">
        <f>IF(details!R105="","",details!R105)</f>
        <v/>
      </c>
      <c r="AC105" s="601" t="str">
        <f t="shared" si="304"/>
        <v/>
      </c>
      <c r="AD105" s="596" t="str">
        <f>IF(details!S105="","",details!S105)</f>
        <v/>
      </c>
      <c r="AE105" s="603" t="str">
        <f t="shared" si="305"/>
        <v/>
      </c>
      <c r="AF105" s="599">
        <f t="shared" si="306"/>
        <v>0</v>
      </c>
      <c r="AG105" s="599">
        <f t="shared" si="307"/>
        <v>0</v>
      </c>
      <c r="AH105" s="600" t="str">
        <f t="shared" si="308"/>
        <v/>
      </c>
      <c r="AI105" s="599" t="str">
        <f t="shared" si="309"/>
        <v/>
      </c>
      <c r="AJ105" s="599" t="str">
        <f t="shared" si="310"/>
        <v/>
      </c>
      <c r="AK105" s="599" t="str">
        <f t="shared" si="265"/>
        <v/>
      </c>
      <c r="AL105" s="596" t="str">
        <f>IF(details!T105="","",details!T105)</f>
        <v/>
      </c>
      <c r="AM105" s="596" t="str">
        <f>IF(details!U105="","",details!U105)</f>
        <v/>
      </c>
      <c r="AN105" s="596" t="str">
        <f>IF(details!V105="","",details!V105)</f>
        <v/>
      </c>
      <c r="AO105" s="596" t="str">
        <f>IF(details!W105="","",details!W105)</f>
        <v/>
      </c>
      <c r="AP105" s="601" t="str">
        <f t="shared" si="311"/>
        <v/>
      </c>
      <c r="AQ105" s="596" t="str">
        <f>IF(details!X105="","",details!X105)</f>
        <v/>
      </c>
      <c r="AR105" s="596" t="str">
        <f>IF(details!Y105="","",details!Y105)</f>
        <v/>
      </c>
      <c r="AS105" s="601" t="str">
        <f t="shared" si="312"/>
        <v/>
      </c>
      <c r="AT105" s="601" t="str">
        <f t="shared" si="313"/>
        <v/>
      </c>
      <c r="AU105" s="601" t="str">
        <f t="shared" si="314"/>
        <v/>
      </c>
      <c r="AV105" s="596" t="str">
        <f>IF(details!Z105="","",details!Z105)</f>
        <v/>
      </c>
      <c r="AW105" s="596" t="str">
        <f>IF(details!AA105="","",details!AA105)</f>
        <v/>
      </c>
      <c r="AX105" s="601" t="str">
        <f t="shared" si="315"/>
        <v/>
      </c>
      <c r="AY105" s="601" t="str">
        <f t="shared" si="316"/>
        <v/>
      </c>
      <c r="AZ105" s="601" t="str">
        <f t="shared" si="317"/>
        <v/>
      </c>
      <c r="BA105" s="597" t="str">
        <f t="shared" si="318"/>
        <v/>
      </c>
      <c r="BB105" s="599">
        <f t="shared" si="319"/>
        <v>0</v>
      </c>
      <c r="BC105" s="600">
        <f t="shared" si="320"/>
        <v>0</v>
      </c>
      <c r="BD105" s="600" t="str">
        <f t="shared" si="321"/>
        <v/>
      </c>
      <c r="BE105" s="600" t="str">
        <f t="shared" si="322"/>
        <v/>
      </c>
      <c r="BF105" s="600" t="str">
        <f t="shared" si="323"/>
        <v/>
      </c>
      <c r="BG105" s="599" t="str">
        <f t="shared" si="324"/>
        <v/>
      </c>
      <c r="BH105" s="600" t="str">
        <f t="shared" si="325"/>
        <v/>
      </c>
      <c r="BI105" s="599" t="str">
        <f t="shared" si="326"/>
        <v/>
      </c>
      <c r="BJ105" s="596" t="str">
        <f>IF(details!AB105="","",details!AB105)</f>
        <v/>
      </c>
      <c r="BK105" s="596" t="str">
        <f>IF(details!AC105="","",details!AC105)</f>
        <v/>
      </c>
      <c r="BL105" s="596" t="str">
        <f>IF(details!AD105="","",details!AD105)</f>
        <v/>
      </c>
      <c r="BM105" s="596" t="str">
        <f>IF(details!AE105="","",details!AE105)</f>
        <v/>
      </c>
      <c r="BN105" s="601" t="str">
        <f t="shared" si="327"/>
        <v/>
      </c>
      <c r="BO105" s="596" t="str">
        <f>IF(details!AF105="","",details!AF105)</f>
        <v/>
      </c>
      <c r="BP105" s="596" t="str">
        <f>IF(details!AG105="","",details!AG105)</f>
        <v/>
      </c>
      <c r="BQ105" s="601" t="str">
        <f t="shared" si="328"/>
        <v/>
      </c>
      <c r="BR105" s="601" t="str">
        <f t="shared" si="329"/>
        <v/>
      </c>
      <c r="BS105" s="601" t="str">
        <f t="shared" si="330"/>
        <v/>
      </c>
      <c r="BT105" s="596" t="str">
        <f>IF(details!AH105="","",details!AH105)</f>
        <v/>
      </c>
      <c r="BU105" s="596" t="str">
        <f>IF(details!AI105="","",details!AI105)</f>
        <v/>
      </c>
      <c r="BV105" s="601" t="str">
        <f t="shared" si="331"/>
        <v/>
      </c>
      <c r="BW105" s="601" t="str">
        <f t="shared" si="332"/>
        <v/>
      </c>
      <c r="BX105" s="601" t="str">
        <f t="shared" si="333"/>
        <v/>
      </c>
      <c r="BY105" s="597" t="str">
        <f t="shared" si="334"/>
        <v/>
      </c>
      <c r="BZ105" s="599">
        <f t="shared" si="335"/>
        <v>0</v>
      </c>
      <c r="CA105" s="600">
        <f t="shared" si="336"/>
        <v>0</v>
      </c>
      <c r="CB105" s="600" t="str">
        <f t="shared" si="337"/>
        <v/>
      </c>
      <c r="CC105" s="600" t="str">
        <f t="shared" si="338"/>
        <v/>
      </c>
      <c r="CD105" s="600" t="str">
        <f t="shared" si="339"/>
        <v/>
      </c>
      <c r="CE105" s="599" t="str">
        <f t="shared" si="340"/>
        <v/>
      </c>
      <c r="CF105" s="600" t="str">
        <f t="shared" si="341"/>
        <v/>
      </c>
      <c r="CG105" s="599" t="str">
        <f t="shared" si="342"/>
        <v/>
      </c>
      <c r="CH105" s="596" t="str">
        <f>IF(details!AJ105="","",details!AJ105)</f>
        <v/>
      </c>
      <c r="CI105" s="596" t="str">
        <f>IF(details!AK105="","",details!AK105)</f>
        <v/>
      </c>
      <c r="CJ105" s="596" t="str">
        <f>IF(details!AL105="","",details!AL105)</f>
        <v/>
      </c>
      <c r="CK105" s="596" t="str">
        <f>IF(details!AM105="","",details!AM105)</f>
        <v/>
      </c>
      <c r="CL105" s="601" t="str">
        <f t="shared" si="343"/>
        <v/>
      </c>
      <c r="CM105" s="596" t="str">
        <f>IF(details!AN105="","",details!AN105)</f>
        <v/>
      </c>
      <c r="CN105" s="596" t="str">
        <f>IF(details!AO105="","",details!AO105)</f>
        <v/>
      </c>
      <c r="CO105" s="601" t="str">
        <f t="shared" si="344"/>
        <v/>
      </c>
      <c r="CP105" s="601" t="str">
        <f t="shared" si="345"/>
        <v/>
      </c>
      <c r="CQ105" s="601" t="str">
        <f t="shared" si="346"/>
        <v/>
      </c>
      <c r="CR105" s="596" t="str">
        <f>IF(details!AP105="","",details!AP105)</f>
        <v/>
      </c>
      <c r="CS105" s="596" t="str">
        <f>IF(details!AQ105="","",details!AQ105)</f>
        <v/>
      </c>
      <c r="CT105" s="601" t="str">
        <f t="shared" si="347"/>
        <v/>
      </c>
      <c r="CU105" s="601" t="str">
        <f t="shared" si="348"/>
        <v/>
      </c>
      <c r="CV105" s="601" t="str">
        <f t="shared" si="349"/>
        <v/>
      </c>
      <c r="CW105" s="597" t="str">
        <f t="shared" si="350"/>
        <v/>
      </c>
      <c r="CX105" s="599">
        <f t="shared" si="351"/>
        <v>0</v>
      </c>
      <c r="CY105" s="600">
        <f t="shared" si="352"/>
        <v>0</v>
      </c>
      <c r="CZ105" s="600" t="str">
        <f t="shared" si="353"/>
        <v/>
      </c>
      <c r="DA105" s="600" t="str">
        <f t="shared" si="354"/>
        <v/>
      </c>
      <c r="DB105" s="600" t="str">
        <f t="shared" si="355"/>
        <v/>
      </c>
      <c r="DC105" s="599" t="str">
        <f t="shared" si="356"/>
        <v/>
      </c>
      <c r="DD105" s="600" t="str">
        <f t="shared" si="357"/>
        <v/>
      </c>
      <c r="DE105" s="599" t="str">
        <f t="shared" si="358"/>
        <v/>
      </c>
      <c r="DF105" s="600">
        <f t="shared" si="359"/>
        <v>0</v>
      </c>
      <c r="DG105" s="596" t="str">
        <f>IF(details!AR105="","",details!AR105)</f>
        <v/>
      </c>
      <c r="DH105" s="596" t="str">
        <f>IF(details!AS105="","",details!AS105)</f>
        <v/>
      </c>
      <c r="DI105" s="596" t="str">
        <f>IF(details!AT105="","",details!AT105)</f>
        <v/>
      </c>
      <c r="DJ105" s="601" t="str">
        <f t="shared" si="360"/>
        <v/>
      </c>
      <c r="DK105" s="596" t="str">
        <f>IF(details!AU105="","",details!AU105)</f>
        <v/>
      </c>
      <c r="DL105" s="601" t="str">
        <f t="shared" si="361"/>
        <v/>
      </c>
      <c r="DM105" s="596" t="str">
        <f>IF(details!AV105="","",details!AV105)</f>
        <v/>
      </c>
      <c r="DN105" s="603" t="str">
        <f t="shared" si="362"/>
        <v/>
      </c>
      <c r="DO105" s="599">
        <f t="shared" si="363"/>
        <v>0</v>
      </c>
      <c r="DP105" s="599">
        <f t="shared" si="364"/>
        <v>0</v>
      </c>
      <c r="DQ105" s="600" t="str">
        <f t="shared" si="365"/>
        <v/>
      </c>
      <c r="DR105" s="599" t="str">
        <f t="shared" si="366"/>
        <v/>
      </c>
      <c r="DS105" s="599" t="str">
        <f t="shared" si="402"/>
        <v/>
      </c>
      <c r="DT105" s="596" t="str">
        <f>IF(details!AW105="","",details!AW105)</f>
        <v/>
      </c>
      <c r="DU105" s="596" t="str">
        <f>IF(details!AX105="","",details!AX105)</f>
        <v/>
      </c>
      <c r="DV105" s="596" t="str">
        <f>IF(details!AY105="","",details!AY105)</f>
        <v/>
      </c>
      <c r="DW105" s="603" t="str">
        <f t="shared" si="367"/>
        <v/>
      </c>
      <c r="DX105" s="599">
        <f t="shared" si="368"/>
        <v>0</v>
      </c>
      <c r="DY105" s="599">
        <f t="shared" si="369"/>
        <v>0</v>
      </c>
      <c r="DZ105" s="600" t="str">
        <f t="shared" si="370"/>
        <v/>
      </c>
      <c r="EA105" s="599" t="str">
        <f t="shared" si="371"/>
        <v/>
      </c>
      <c r="EB105" s="599" t="str">
        <f t="shared" si="403"/>
        <v/>
      </c>
      <c r="EC105" s="599" t="str">
        <f t="shared" si="372"/>
        <v/>
      </c>
      <c r="ED105" s="599" t="str">
        <f t="shared" si="373"/>
        <v/>
      </c>
      <c r="EE105" s="599" t="str">
        <f t="shared" si="374"/>
        <v/>
      </c>
      <c r="EF105" s="599" t="str">
        <f t="shared" si="375"/>
        <v/>
      </c>
      <c r="EG105" s="599" t="str">
        <f t="shared" si="376"/>
        <v/>
      </c>
      <c r="EH105" s="599">
        <f t="shared" si="377"/>
        <v>0</v>
      </c>
      <c r="EI105" s="599">
        <f t="shared" si="378"/>
        <v>0</v>
      </c>
      <c r="EJ105" s="599">
        <f t="shared" si="379"/>
        <v>0</v>
      </c>
      <c r="EK105" s="599">
        <f t="shared" si="380"/>
        <v>0</v>
      </c>
      <c r="EL105" s="599">
        <f t="shared" si="381"/>
        <v>0</v>
      </c>
      <c r="EM105" s="599" t="str">
        <f t="shared" si="382"/>
        <v/>
      </c>
      <c r="EN105" s="599" t="str">
        <f t="shared" si="268"/>
        <v/>
      </c>
      <c r="EO105" s="606" t="str">
        <f>IF(details!BO105="","",details!BO105)</f>
        <v/>
      </c>
      <c r="EP105" s="607" t="str">
        <f>IF(details!BP105="","",details!BP105)</f>
        <v/>
      </c>
      <c r="EQ105" s="606" t="str">
        <f>IF(details!BW105="","",details!BW105)</f>
        <v/>
      </c>
      <c r="ER105" s="607" t="str">
        <f>IF(details!BX105="","",details!BX105)</f>
        <v/>
      </c>
      <c r="ES105" s="606" t="str">
        <f>IF(details!CE105="","",details!CE105)</f>
        <v/>
      </c>
      <c r="ET105" s="607" t="str">
        <f>IF(details!CF105="","",details!CF105)</f>
        <v/>
      </c>
      <c r="EU105" s="606" t="str">
        <f>IF(details!CM105="","",details!CM105)</f>
        <v/>
      </c>
      <c r="EV105" s="607" t="str">
        <f>IF(details!CN105="","",details!CN105)</f>
        <v/>
      </c>
      <c r="EW105" s="606" t="str">
        <f>IF(details!CV105="","",details!CV105)</f>
        <v/>
      </c>
      <c r="EX105" s="607" t="str">
        <f>IF(details!CW105="","",details!CW105)</f>
        <v/>
      </c>
      <c r="EY105" s="611" t="str">
        <f t="shared" si="383"/>
        <v/>
      </c>
      <c r="EZ105" s="596" t="str">
        <f t="shared" si="384"/>
        <v/>
      </c>
      <c r="FA105" s="596" t="str">
        <f t="shared" si="385"/>
        <v/>
      </c>
      <c r="FB105" s="612" t="str">
        <f t="shared" si="269"/>
        <v/>
      </c>
      <c r="FC105" s="596" t="str">
        <f t="shared" si="386"/>
        <v/>
      </c>
      <c r="FD105" s="613" t="str">
        <f t="shared" si="387"/>
        <v/>
      </c>
      <c r="FE105" s="612" t="str">
        <f t="shared" si="270"/>
        <v/>
      </c>
      <c r="FF105" s="614" t="str">
        <f t="shared" si="388"/>
        <v/>
      </c>
      <c r="FG105" s="596" t="str">
        <f t="shared" si="404"/>
        <v/>
      </c>
      <c r="FH105" s="596" t="str">
        <f t="shared" si="272"/>
        <v/>
      </c>
      <c r="FI105" s="596" t="str">
        <f t="shared" si="273"/>
        <v/>
      </c>
      <c r="FJ105" s="596" t="str">
        <f t="shared" si="274"/>
        <v/>
      </c>
      <c r="FK105" s="596" t="str">
        <f t="shared" si="389"/>
        <v/>
      </c>
      <c r="FL105" s="615" t="str">
        <f t="shared" si="275"/>
        <v/>
      </c>
      <c r="FM105" s="614" t="str">
        <f t="shared" si="390"/>
        <v/>
      </c>
      <c r="FN105" s="596" t="str">
        <f t="shared" si="405"/>
        <v/>
      </c>
      <c r="FO105" s="596" t="str">
        <f t="shared" si="277"/>
        <v/>
      </c>
      <c r="FP105" s="596" t="str">
        <f t="shared" si="278"/>
        <v/>
      </c>
      <c r="FQ105" s="596" t="str">
        <f t="shared" si="279"/>
        <v/>
      </c>
      <c r="FR105" s="596" t="str">
        <f t="shared" si="391"/>
        <v/>
      </c>
      <c r="FS105" s="615" t="str">
        <f t="shared" si="280"/>
        <v/>
      </c>
      <c r="FT105" s="614" t="str">
        <f t="shared" si="392"/>
        <v/>
      </c>
      <c r="FU105" s="596" t="str">
        <f t="shared" si="406"/>
        <v/>
      </c>
      <c r="FV105" s="596" t="str">
        <f t="shared" si="282"/>
        <v/>
      </c>
      <c r="FW105" s="596" t="str">
        <f t="shared" si="283"/>
        <v/>
      </c>
      <c r="FX105" s="596" t="str">
        <f t="shared" si="284"/>
        <v/>
      </c>
      <c r="FY105" s="596" t="str">
        <f t="shared" si="393"/>
        <v/>
      </c>
      <c r="FZ105" s="615" t="str">
        <f t="shared" si="285"/>
        <v/>
      </c>
      <c r="GA105" s="596" t="str">
        <f t="shared" si="394"/>
        <v/>
      </c>
      <c r="GB105" s="596" t="str">
        <f t="shared" si="395"/>
        <v/>
      </c>
      <c r="GC105" s="177" t="str">
        <f t="shared" si="396"/>
        <v xml:space="preserve">    </v>
      </c>
      <c r="GD105" s="177" t="str">
        <f t="shared" si="397"/>
        <v xml:space="preserve">    </v>
      </c>
      <c r="GE105" s="177" t="str">
        <f t="shared" si="398"/>
        <v xml:space="preserve">    </v>
      </c>
      <c r="GF105" s="177" t="str">
        <f t="shared" si="399"/>
        <v xml:space="preserve">        </v>
      </c>
      <c r="GG105" s="177" t="str">
        <f t="shared" si="286"/>
        <v xml:space="preserve">    </v>
      </c>
      <c r="GH105" s="177" t="str">
        <f t="shared" si="287"/>
        <v/>
      </c>
      <c r="GI105" s="39" t="str">
        <f t="shared" si="288"/>
        <v/>
      </c>
      <c r="GJ105" s="41" t="str">
        <f t="shared" si="407"/>
        <v/>
      </c>
      <c r="GK105" s="188" t="str">
        <f t="shared" si="408"/>
        <v/>
      </c>
      <c r="GL105" s="165" t="str">
        <f t="shared" si="291"/>
        <v/>
      </c>
      <c r="GM105" s="434" t="str">
        <f t="shared" si="400"/>
        <v/>
      </c>
      <c r="GN105" s="177" t="str">
        <f>IF(OR(GH105="iwjd",GH105="iqu% ijh{kk"),'result subject-wise'!AR105,GH105)</f>
        <v/>
      </c>
      <c r="GO105" s="346" t="str">
        <f t="shared" si="292"/>
        <v/>
      </c>
      <c r="GP105" s="172" t="str">
        <f t="shared" si="409"/>
        <v/>
      </c>
      <c r="GQ105" s="620" t="str">
        <f t="shared" si="401"/>
        <v/>
      </c>
      <c r="GR105" s="189"/>
      <c r="GS105" s="344"/>
      <c r="GT105" s="351" t="str">
        <f>'full report'!V2636</f>
        <v/>
      </c>
      <c r="GU105" s="164"/>
      <c r="GW105" s="10"/>
    </row>
    <row r="106" spans="1:228" s="5" customFormat="1" ht="13" customHeight="1">
      <c r="A106" s="595">
        <f>IF(details!A106="","",details!A106)</f>
        <v>99</v>
      </c>
      <c r="B106" s="596" t="str">
        <f>IF(details!B106="","",details!B106)</f>
        <v/>
      </c>
      <c r="C106" s="596" t="str">
        <f>IF(details!C106="","",details!C106)</f>
        <v/>
      </c>
      <c r="D106" s="597" t="str">
        <f>IF(details!D106="","",details!D106)</f>
        <v/>
      </c>
      <c r="E106" s="596" t="str">
        <f>IF(details!E106="","",details!E106)</f>
        <v/>
      </c>
      <c r="F106" s="598" t="str">
        <f>IF(details!F106="","",details!F106)</f>
        <v/>
      </c>
      <c r="G106" s="302" t="str">
        <f>IF(details!G106="","",details!G106)</f>
        <v/>
      </c>
      <c r="H106" s="302" t="str">
        <f>IF(details!H106="","",details!H106)</f>
        <v/>
      </c>
      <c r="I106" s="302" t="str">
        <f>IF(details!I106="","",details!I106)</f>
        <v/>
      </c>
      <c r="J106" s="596" t="str">
        <f>IF(details!J106="","",details!J106)</f>
        <v/>
      </c>
      <c r="K106" s="596" t="str">
        <f>IF(details!K106="","",details!K106)</f>
        <v/>
      </c>
      <c r="L106" s="596" t="str">
        <f>IF(details!L106="","",details!L106)</f>
        <v/>
      </c>
      <c r="M106" s="601" t="str">
        <f t="shared" si="294"/>
        <v/>
      </c>
      <c r="N106" s="596" t="str">
        <f>IF(details!M106="","",details!M106)</f>
        <v/>
      </c>
      <c r="O106" s="601" t="str">
        <f t="shared" si="295"/>
        <v/>
      </c>
      <c r="P106" s="596" t="str">
        <f>IF(details!N106="","",details!N106)</f>
        <v/>
      </c>
      <c r="Q106" s="603" t="str">
        <f t="shared" si="296"/>
        <v/>
      </c>
      <c r="R106" s="599">
        <f t="shared" si="297"/>
        <v>0</v>
      </c>
      <c r="S106" s="599">
        <f t="shared" si="298"/>
        <v>0</v>
      </c>
      <c r="T106" s="600" t="str">
        <f t="shared" si="299"/>
        <v/>
      </c>
      <c r="U106" s="599" t="str">
        <f t="shared" si="300"/>
        <v/>
      </c>
      <c r="V106" s="599" t="str">
        <f t="shared" si="301"/>
        <v/>
      </c>
      <c r="W106" s="599" t="str">
        <f t="shared" si="302"/>
        <v/>
      </c>
      <c r="X106" s="596" t="str">
        <f>IF(details!O106="","",details!O106)</f>
        <v/>
      </c>
      <c r="Y106" s="596" t="str">
        <f>IF(details!P106="","",details!P106)</f>
        <v/>
      </c>
      <c r="Z106" s="596" t="str">
        <f>IF(details!Q106="","",details!Q106)</f>
        <v/>
      </c>
      <c r="AA106" s="601" t="str">
        <f t="shared" si="303"/>
        <v/>
      </c>
      <c r="AB106" s="596" t="str">
        <f>IF(details!R106="","",details!R106)</f>
        <v/>
      </c>
      <c r="AC106" s="601" t="str">
        <f t="shared" si="304"/>
        <v/>
      </c>
      <c r="AD106" s="596" t="str">
        <f>IF(details!S106="","",details!S106)</f>
        <v/>
      </c>
      <c r="AE106" s="603" t="str">
        <f t="shared" si="305"/>
        <v/>
      </c>
      <c r="AF106" s="599">
        <f t="shared" si="306"/>
        <v>0</v>
      </c>
      <c r="AG106" s="599">
        <f t="shared" si="307"/>
        <v>0</v>
      </c>
      <c r="AH106" s="600" t="str">
        <f t="shared" si="308"/>
        <v/>
      </c>
      <c r="AI106" s="599" t="str">
        <f t="shared" si="309"/>
        <v/>
      </c>
      <c r="AJ106" s="599" t="str">
        <f t="shared" si="310"/>
        <v/>
      </c>
      <c r="AK106" s="599" t="str">
        <f t="shared" si="265"/>
        <v/>
      </c>
      <c r="AL106" s="596" t="str">
        <f>IF(details!T106="","",details!T106)</f>
        <v/>
      </c>
      <c r="AM106" s="596" t="str">
        <f>IF(details!U106="","",details!U106)</f>
        <v/>
      </c>
      <c r="AN106" s="596" t="str">
        <f>IF(details!V106="","",details!V106)</f>
        <v/>
      </c>
      <c r="AO106" s="596" t="str">
        <f>IF(details!W106="","",details!W106)</f>
        <v/>
      </c>
      <c r="AP106" s="601" t="str">
        <f t="shared" si="311"/>
        <v/>
      </c>
      <c r="AQ106" s="596" t="str">
        <f>IF(details!X106="","",details!X106)</f>
        <v/>
      </c>
      <c r="AR106" s="596" t="str">
        <f>IF(details!Y106="","",details!Y106)</f>
        <v/>
      </c>
      <c r="AS106" s="601" t="str">
        <f t="shared" si="312"/>
        <v/>
      </c>
      <c r="AT106" s="601" t="str">
        <f t="shared" si="313"/>
        <v/>
      </c>
      <c r="AU106" s="601" t="str">
        <f t="shared" si="314"/>
        <v/>
      </c>
      <c r="AV106" s="596" t="str">
        <f>IF(details!Z106="","",details!Z106)</f>
        <v/>
      </c>
      <c r="AW106" s="596" t="str">
        <f>IF(details!AA106="","",details!AA106)</f>
        <v/>
      </c>
      <c r="AX106" s="601" t="str">
        <f t="shared" si="315"/>
        <v/>
      </c>
      <c r="AY106" s="601" t="str">
        <f t="shared" si="316"/>
        <v/>
      </c>
      <c r="AZ106" s="601" t="str">
        <f t="shared" si="317"/>
        <v/>
      </c>
      <c r="BA106" s="597" t="str">
        <f t="shared" si="318"/>
        <v/>
      </c>
      <c r="BB106" s="599">
        <f t="shared" si="319"/>
        <v>0</v>
      </c>
      <c r="BC106" s="600">
        <f t="shared" si="320"/>
        <v>0</v>
      </c>
      <c r="BD106" s="600" t="str">
        <f t="shared" si="321"/>
        <v/>
      </c>
      <c r="BE106" s="600" t="str">
        <f t="shared" si="322"/>
        <v/>
      </c>
      <c r="BF106" s="600" t="str">
        <f t="shared" si="323"/>
        <v/>
      </c>
      <c r="BG106" s="599" t="str">
        <f t="shared" si="324"/>
        <v/>
      </c>
      <c r="BH106" s="600" t="str">
        <f t="shared" si="325"/>
        <v/>
      </c>
      <c r="BI106" s="599" t="str">
        <f t="shared" si="326"/>
        <v/>
      </c>
      <c r="BJ106" s="596" t="str">
        <f>IF(details!AB106="","",details!AB106)</f>
        <v/>
      </c>
      <c r="BK106" s="596" t="str">
        <f>IF(details!AC106="","",details!AC106)</f>
        <v/>
      </c>
      <c r="BL106" s="596" t="str">
        <f>IF(details!AD106="","",details!AD106)</f>
        <v/>
      </c>
      <c r="BM106" s="596" t="str">
        <f>IF(details!AE106="","",details!AE106)</f>
        <v/>
      </c>
      <c r="BN106" s="601" t="str">
        <f t="shared" si="327"/>
        <v/>
      </c>
      <c r="BO106" s="596" t="str">
        <f>IF(details!AF106="","",details!AF106)</f>
        <v/>
      </c>
      <c r="BP106" s="596" t="str">
        <f>IF(details!AG106="","",details!AG106)</f>
        <v/>
      </c>
      <c r="BQ106" s="601" t="str">
        <f t="shared" si="328"/>
        <v/>
      </c>
      <c r="BR106" s="601" t="str">
        <f t="shared" si="329"/>
        <v/>
      </c>
      <c r="BS106" s="601" t="str">
        <f t="shared" si="330"/>
        <v/>
      </c>
      <c r="BT106" s="596" t="str">
        <f>IF(details!AH106="","",details!AH106)</f>
        <v/>
      </c>
      <c r="BU106" s="596" t="str">
        <f>IF(details!AI106="","",details!AI106)</f>
        <v/>
      </c>
      <c r="BV106" s="601" t="str">
        <f t="shared" si="331"/>
        <v/>
      </c>
      <c r="BW106" s="601" t="str">
        <f t="shared" si="332"/>
        <v/>
      </c>
      <c r="BX106" s="601" t="str">
        <f t="shared" si="333"/>
        <v/>
      </c>
      <c r="BY106" s="597" t="str">
        <f t="shared" si="334"/>
        <v/>
      </c>
      <c r="BZ106" s="599">
        <f t="shared" si="335"/>
        <v>0</v>
      </c>
      <c r="CA106" s="600">
        <f t="shared" si="336"/>
        <v>0</v>
      </c>
      <c r="CB106" s="600" t="str">
        <f t="shared" si="337"/>
        <v/>
      </c>
      <c r="CC106" s="600" t="str">
        <f t="shared" si="338"/>
        <v/>
      </c>
      <c r="CD106" s="600" t="str">
        <f t="shared" si="339"/>
        <v/>
      </c>
      <c r="CE106" s="599" t="str">
        <f t="shared" si="340"/>
        <v/>
      </c>
      <c r="CF106" s="600" t="str">
        <f t="shared" si="341"/>
        <v/>
      </c>
      <c r="CG106" s="599" t="str">
        <f t="shared" si="342"/>
        <v/>
      </c>
      <c r="CH106" s="596" t="str">
        <f>IF(details!AJ106="","",details!AJ106)</f>
        <v/>
      </c>
      <c r="CI106" s="596" t="str">
        <f>IF(details!AK106="","",details!AK106)</f>
        <v/>
      </c>
      <c r="CJ106" s="596" t="str">
        <f>IF(details!AL106="","",details!AL106)</f>
        <v/>
      </c>
      <c r="CK106" s="596" t="str">
        <f>IF(details!AM106="","",details!AM106)</f>
        <v/>
      </c>
      <c r="CL106" s="601" t="str">
        <f t="shared" si="343"/>
        <v/>
      </c>
      <c r="CM106" s="596" t="str">
        <f>IF(details!AN106="","",details!AN106)</f>
        <v/>
      </c>
      <c r="CN106" s="596" t="str">
        <f>IF(details!AO106="","",details!AO106)</f>
        <v/>
      </c>
      <c r="CO106" s="601" t="str">
        <f t="shared" si="344"/>
        <v/>
      </c>
      <c r="CP106" s="601" t="str">
        <f t="shared" si="345"/>
        <v/>
      </c>
      <c r="CQ106" s="601" t="str">
        <f t="shared" si="346"/>
        <v/>
      </c>
      <c r="CR106" s="596" t="str">
        <f>IF(details!AP106="","",details!AP106)</f>
        <v/>
      </c>
      <c r="CS106" s="596" t="str">
        <f>IF(details!AQ106="","",details!AQ106)</f>
        <v/>
      </c>
      <c r="CT106" s="601" t="str">
        <f t="shared" si="347"/>
        <v/>
      </c>
      <c r="CU106" s="601" t="str">
        <f t="shared" si="348"/>
        <v/>
      </c>
      <c r="CV106" s="601" t="str">
        <f t="shared" si="349"/>
        <v/>
      </c>
      <c r="CW106" s="597" t="str">
        <f t="shared" si="350"/>
        <v/>
      </c>
      <c r="CX106" s="599">
        <f t="shared" si="351"/>
        <v>0</v>
      </c>
      <c r="CY106" s="600">
        <f t="shared" si="352"/>
        <v>0</v>
      </c>
      <c r="CZ106" s="600" t="str">
        <f t="shared" si="353"/>
        <v/>
      </c>
      <c r="DA106" s="600" t="str">
        <f t="shared" si="354"/>
        <v/>
      </c>
      <c r="DB106" s="600" t="str">
        <f t="shared" si="355"/>
        <v/>
      </c>
      <c r="DC106" s="599" t="str">
        <f t="shared" si="356"/>
        <v/>
      </c>
      <c r="DD106" s="600" t="str">
        <f t="shared" si="357"/>
        <v/>
      </c>
      <c r="DE106" s="599" t="str">
        <f t="shared" si="358"/>
        <v/>
      </c>
      <c r="DF106" s="600">
        <f t="shared" si="359"/>
        <v>0</v>
      </c>
      <c r="DG106" s="596" t="str">
        <f>IF(details!AR106="","",details!AR106)</f>
        <v/>
      </c>
      <c r="DH106" s="596" t="str">
        <f>IF(details!AS106="","",details!AS106)</f>
        <v/>
      </c>
      <c r="DI106" s="596" t="str">
        <f>IF(details!AT106="","",details!AT106)</f>
        <v/>
      </c>
      <c r="DJ106" s="601" t="str">
        <f t="shared" si="360"/>
        <v/>
      </c>
      <c r="DK106" s="596" t="str">
        <f>IF(details!AU106="","",details!AU106)</f>
        <v/>
      </c>
      <c r="DL106" s="601" t="str">
        <f t="shared" si="361"/>
        <v/>
      </c>
      <c r="DM106" s="596" t="str">
        <f>IF(details!AV106="","",details!AV106)</f>
        <v/>
      </c>
      <c r="DN106" s="603" t="str">
        <f t="shared" si="362"/>
        <v/>
      </c>
      <c r="DO106" s="599">
        <f t="shared" si="363"/>
        <v>0</v>
      </c>
      <c r="DP106" s="599">
        <f t="shared" si="364"/>
        <v>0</v>
      </c>
      <c r="DQ106" s="600" t="str">
        <f t="shared" si="365"/>
        <v/>
      </c>
      <c r="DR106" s="599" t="str">
        <f t="shared" si="366"/>
        <v/>
      </c>
      <c r="DS106" s="599" t="str">
        <f t="shared" si="402"/>
        <v/>
      </c>
      <c r="DT106" s="596" t="str">
        <f>IF(details!AW106="","",details!AW106)</f>
        <v/>
      </c>
      <c r="DU106" s="596" t="str">
        <f>IF(details!AX106="","",details!AX106)</f>
        <v/>
      </c>
      <c r="DV106" s="596" t="str">
        <f>IF(details!AY106="","",details!AY106)</f>
        <v/>
      </c>
      <c r="DW106" s="603" t="str">
        <f t="shared" si="367"/>
        <v/>
      </c>
      <c r="DX106" s="599">
        <f t="shared" si="368"/>
        <v>0</v>
      </c>
      <c r="DY106" s="599">
        <f t="shared" si="369"/>
        <v>0</v>
      </c>
      <c r="DZ106" s="600" t="str">
        <f t="shared" si="370"/>
        <v/>
      </c>
      <c r="EA106" s="599" t="str">
        <f t="shared" si="371"/>
        <v/>
      </c>
      <c r="EB106" s="599" t="str">
        <f t="shared" si="403"/>
        <v/>
      </c>
      <c r="EC106" s="599" t="str">
        <f t="shared" si="372"/>
        <v/>
      </c>
      <c r="ED106" s="599" t="str">
        <f t="shared" si="373"/>
        <v/>
      </c>
      <c r="EE106" s="599" t="str">
        <f t="shared" si="374"/>
        <v/>
      </c>
      <c r="EF106" s="599" t="str">
        <f t="shared" si="375"/>
        <v/>
      </c>
      <c r="EG106" s="599" t="str">
        <f t="shared" si="376"/>
        <v/>
      </c>
      <c r="EH106" s="599">
        <f t="shared" si="377"/>
        <v>0</v>
      </c>
      <c r="EI106" s="599">
        <f t="shared" si="378"/>
        <v>0</v>
      </c>
      <c r="EJ106" s="599">
        <f t="shared" si="379"/>
        <v>0</v>
      </c>
      <c r="EK106" s="599">
        <f t="shared" si="380"/>
        <v>0</v>
      </c>
      <c r="EL106" s="599">
        <f t="shared" si="381"/>
        <v>0</v>
      </c>
      <c r="EM106" s="599" t="str">
        <f t="shared" si="382"/>
        <v/>
      </c>
      <c r="EN106" s="599" t="str">
        <f t="shared" si="268"/>
        <v/>
      </c>
      <c r="EO106" s="606" t="str">
        <f>IF(details!BO106="","",details!BO106)</f>
        <v/>
      </c>
      <c r="EP106" s="607" t="str">
        <f>IF(details!BP106="","",details!BP106)</f>
        <v/>
      </c>
      <c r="EQ106" s="606" t="str">
        <f>IF(details!BW106="","",details!BW106)</f>
        <v/>
      </c>
      <c r="ER106" s="607" t="str">
        <f>IF(details!BX106="","",details!BX106)</f>
        <v/>
      </c>
      <c r="ES106" s="606" t="str">
        <f>IF(details!CE106="","",details!CE106)</f>
        <v/>
      </c>
      <c r="ET106" s="607" t="str">
        <f>IF(details!CF106="","",details!CF106)</f>
        <v/>
      </c>
      <c r="EU106" s="606" t="str">
        <f>IF(details!CM106="","",details!CM106)</f>
        <v/>
      </c>
      <c r="EV106" s="607" t="str">
        <f>IF(details!CN106="","",details!CN106)</f>
        <v/>
      </c>
      <c r="EW106" s="606" t="str">
        <f>IF(details!CV106="","",details!CV106)</f>
        <v/>
      </c>
      <c r="EX106" s="607" t="str">
        <f>IF(details!CW106="","",details!CW106)</f>
        <v/>
      </c>
      <c r="EY106" s="611" t="str">
        <f t="shared" si="383"/>
        <v/>
      </c>
      <c r="EZ106" s="596" t="str">
        <f t="shared" si="384"/>
        <v/>
      </c>
      <c r="FA106" s="596" t="str">
        <f t="shared" si="385"/>
        <v/>
      </c>
      <c r="FB106" s="612" t="str">
        <f t="shared" si="269"/>
        <v/>
      </c>
      <c r="FC106" s="596" t="str">
        <f t="shared" si="386"/>
        <v/>
      </c>
      <c r="FD106" s="613" t="str">
        <f t="shared" si="387"/>
        <v/>
      </c>
      <c r="FE106" s="612" t="str">
        <f t="shared" si="270"/>
        <v/>
      </c>
      <c r="FF106" s="614" t="str">
        <f t="shared" si="388"/>
        <v/>
      </c>
      <c r="FG106" s="596" t="str">
        <f t="shared" si="404"/>
        <v/>
      </c>
      <c r="FH106" s="596" t="str">
        <f t="shared" si="272"/>
        <v/>
      </c>
      <c r="FI106" s="596" t="str">
        <f t="shared" si="273"/>
        <v/>
      </c>
      <c r="FJ106" s="596" t="str">
        <f t="shared" si="274"/>
        <v/>
      </c>
      <c r="FK106" s="596" t="str">
        <f t="shared" si="389"/>
        <v/>
      </c>
      <c r="FL106" s="615" t="str">
        <f t="shared" si="275"/>
        <v/>
      </c>
      <c r="FM106" s="614" t="str">
        <f t="shared" si="390"/>
        <v/>
      </c>
      <c r="FN106" s="596" t="str">
        <f t="shared" si="405"/>
        <v/>
      </c>
      <c r="FO106" s="596" t="str">
        <f t="shared" si="277"/>
        <v/>
      </c>
      <c r="FP106" s="596" t="str">
        <f t="shared" si="278"/>
        <v/>
      </c>
      <c r="FQ106" s="596" t="str">
        <f t="shared" si="279"/>
        <v/>
      </c>
      <c r="FR106" s="596" t="str">
        <f t="shared" si="391"/>
        <v/>
      </c>
      <c r="FS106" s="615" t="str">
        <f t="shared" si="280"/>
        <v/>
      </c>
      <c r="FT106" s="614" t="str">
        <f t="shared" si="392"/>
        <v/>
      </c>
      <c r="FU106" s="596" t="str">
        <f t="shared" si="406"/>
        <v/>
      </c>
      <c r="FV106" s="596" t="str">
        <f t="shared" si="282"/>
        <v/>
      </c>
      <c r="FW106" s="596" t="str">
        <f t="shared" si="283"/>
        <v/>
      </c>
      <c r="FX106" s="596" t="str">
        <f t="shared" si="284"/>
        <v/>
      </c>
      <c r="FY106" s="596" t="str">
        <f t="shared" si="393"/>
        <v/>
      </c>
      <c r="FZ106" s="615" t="str">
        <f t="shared" si="285"/>
        <v/>
      </c>
      <c r="GA106" s="596" t="str">
        <f t="shared" si="394"/>
        <v/>
      </c>
      <c r="GB106" s="596" t="str">
        <f t="shared" si="395"/>
        <v/>
      </c>
      <c r="GC106" s="177" t="str">
        <f t="shared" si="396"/>
        <v xml:space="preserve">    </v>
      </c>
      <c r="GD106" s="177" t="str">
        <f t="shared" si="397"/>
        <v xml:space="preserve">    </v>
      </c>
      <c r="GE106" s="177" t="str">
        <f t="shared" si="398"/>
        <v xml:space="preserve">    </v>
      </c>
      <c r="GF106" s="177" t="str">
        <f t="shared" si="399"/>
        <v xml:space="preserve">        </v>
      </c>
      <c r="GG106" s="177" t="str">
        <f t="shared" si="286"/>
        <v xml:space="preserve">    </v>
      </c>
      <c r="GH106" s="177" t="str">
        <f t="shared" si="287"/>
        <v/>
      </c>
      <c r="GI106" s="39" t="str">
        <f t="shared" si="288"/>
        <v/>
      </c>
      <c r="GJ106" s="41" t="str">
        <f t="shared" si="407"/>
        <v/>
      </c>
      <c r="GK106" s="188" t="str">
        <f t="shared" si="408"/>
        <v/>
      </c>
      <c r="GL106" s="165" t="str">
        <f t="shared" si="291"/>
        <v/>
      </c>
      <c r="GM106" s="434" t="str">
        <f t="shared" si="400"/>
        <v/>
      </c>
      <c r="GN106" s="177" t="str">
        <f>IF(OR(GH106="iwjd",GH106="iqu% ijh{kk"),'result subject-wise'!AR106,GH106)</f>
        <v/>
      </c>
      <c r="GO106" s="346" t="str">
        <f t="shared" si="292"/>
        <v/>
      </c>
      <c r="GP106" s="172" t="str">
        <f t="shared" si="409"/>
        <v/>
      </c>
      <c r="GQ106" s="620" t="str">
        <f t="shared" si="401"/>
        <v/>
      </c>
      <c r="GR106" s="189"/>
      <c r="GS106" s="344"/>
      <c r="GT106" s="351" t="str">
        <f>'full report'!V2663</f>
        <v/>
      </c>
      <c r="GU106" s="164"/>
      <c r="GW106" s="10"/>
    </row>
    <row r="107" spans="1:228" s="5" customFormat="1" ht="13" customHeight="1">
      <c r="A107" s="595">
        <f>IF(details!A107="","",details!A107)</f>
        <v>100</v>
      </c>
      <c r="B107" s="596" t="str">
        <f>IF(details!B107="","",details!B107)</f>
        <v/>
      </c>
      <c r="C107" s="596" t="str">
        <f>IF(details!C107="","",details!C107)</f>
        <v/>
      </c>
      <c r="D107" s="597" t="str">
        <f>IF(details!D107="","",details!D107)</f>
        <v/>
      </c>
      <c r="E107" s="596" t="str">
        <f>IF(details!E107="","",details!E107)</f>
        <v/>
      </c>
      <c r="F107" s="598" t="str">
        <f>IF(details!F107="","",details!F107)</f>
        <v/>
      </c>
      <c r="G107" s="302" t="str">
        <f>IF(details!G107="","",details!G107)</f>
        <v/>
      </c>
      <c r="H107" s="302" t="str">
        <f>IF(details!H107="","",details!H107)</f>
        <v/>
      </c>
      <c r="I107" s="302" t="str">
        <f>IF(details!I107="","",details!I107)</f>
        <v/>
      </c>
      <c r="J107" s="596" t="str">
        <f>IF(details!J107="","",details!J107)</f>
        <v/>
      </c>
      <c r="K107" s="596" t="str">
        <f>IF(details!K107="","",details!K107)</f>
        <v/>
      </c>
      <c r="L107" s="596" t="str">
        <f>IF(details!L107="","",details!L107)</f>
        <v/>
      </c>
      <c r="M107" s="601" t="str">
        <f t="shared" si="294"/>
        <v/>
      </c>
      <c r="N107" s="596" t="str">
        <f>IF(details!M107="","",details!M107)</f>
        <v/>
      </c>
      <c r="O107" s="601" t="str">
        <f t="shared" si="295"/>
        <v/>
      </c>
      <c r="P107" s="596" t="str">
        <f>IF(details!N107="","",details!N107)</f>
        <v/>
      </c>
      <c r="Q107" s="603" t="str">
        <f t="shared" si="296"/>
        <v/>
      </c>
      <c r="R107" s="599">
        <f t="shared" si="297"/>
        <v>0</v>
      </c>
      <c r="S107" s="599">
        <f t="shared" si="298"/>
        <v>0</v>
      </c>
      <c r="T107" s="600" t="str">
        <f t="shared" si="299"/>
        <v/>
      </c>
      <c r="U107" s="599" t="str">
        <f t="shared" si="300"/>
        <v/>
      </c>
      <c r="V107" s="599" t="str">
        <f t="shared" si="301"/>
        <v/>
      </c>
      <c r="W107" s="599" t="str">
        <f t="shared" si="302"/>
        <v/>
      </c>
      <c r="X107" s="596" t="str">
        <f>IF(details!O107="","",details!O107)</f>
        <v/>
      </c>
      <c r="Y107" s="596" t="str">
        <f>IF(details!P107="","",details!P107)</f>
        <v/>
      </c>
      <c r="Z107" s="596" t="str">
        <f>IF(details!Q107="","",details!Q107)</f>
        <v/>
      </c>
      <c r="AA107" s="601" t="str">
        <f t="shared" si="303"/>
        <v/>
      </c>
      <c r="AB107" s="596" t="str">
        <f>IF(details!R107="","",details!R107)</f>
        <v/>
      </c>
      <c r="AC107" s="601" t="str">
        <f t="shared" si="304"/>
        <v/>
      </c>
      <c r="AD107" s="596" t="str">
        <f>IF(details!S107="","",details!S107)</f>
        <v/>
      </c>
      <c r="AE107" s="603" t="str">
        <f t="shared" si="305"/>
        <v/>
      </c>
      <c r="AF107" s="599">
        <f t="shared" si="306"/>
        <v>0</v>
      </c>
      <c r="AG107" s="599">
        <f t="shared" si="307"/>
        <v>0</v>
      </c>
      <c r="AH107" s="600" t="str">
        <f t="shared" si="308"/>
        <v/>
      </c>
      <c r="AI107" s="599" t="str">
        <f t="shared" si="309"/>
        <v/>
      </c>
      <c r="AJ107" s="599" t="str">
        <f t="shared" si="310"/>
        <v/>
      </c>
      <c r="AK107" s="599" t="str">
        <f t="shared" si="265"/>
        <v/>
      </c>
      <c r="AL107" s="596" t="str">
        <f>IF(details!T107="","",details!T107)</f>
        <v/>
      </c>
      <c r="AM107" s="596" t="str">
        <f>IF(details!U107="","",details!U107)</f>
        <v/>
      </c>
      <c r="AN107" s="596" t="str">
        <f>IF(details!V107="","",details!V107)</f>
        <v/>
      </c>
      <c r="AO107" s="596" t="str">
        <f>IF(details!W107="","",details!W107)</f>
        <v/>
      </c>
      <c r="AP107" s="601" t="str">
        <f t="shared" si="311"/>
        <v/>
      </c>
      <c r="AQ107" s="596" t="str">
        <f>IF(details!X107="","",details!X107)</f>
        <v/>
      </c>
      <c r="AR107" s="596" t="str">
        <f>IF(details!Y107="","",details!Y107)</f>
        <v/>
      </c>
      <c r="AS107" s="601" t="str">
        <f t="shared" si="312"/>
        <v/>
      </c>
      <c r="AT107" s="601" t="str">
        <f t="shared" si="313"/>
        <v/>
      </c>
      <c r="AU107" s="601" t="str">
        <f t="shared" si="314"/>
        <v/>
      </c>
      <c r="AV107" s="596" t="str">
        <f>IF(details!Z107="","",details!Z107)</f>
        <v/>
      </c>
      <c r="AW107" s="596" t="str">
        <f>IF(details!AA107="","",details!AA107)</f>
        <v/>
      </c>
      <c r="AX107" s="601" t="str">
        <f t="shared" si="315"/>
        <v/>
      </c>
      <c r="AY107" s="601" t="str">
        <f t="shared" si="316"/>
        <v/>
      </c>
      <c r="AZ107" s="601" t="str">
        <f t="shared" si="317"/>
        <v/>
      </c>
      <c r="BA107" s="597" t="str">
        <f t="shared" si="318"/>
        <v/>
      </c>
      <c r="BB107" s="599">
        <f t="shared" si="319"/>
        <v>0</v>
      </c>
      <c r="BC107" s="600">
        <f t="shared" si="320"/>
        <v>0</v>
      </c>
      <c r="BD107" s="600" t="str">
        <f t="shared" si="321"/>
        <v/>
      </c>
      <c r="BE107" s="600" t="str">
        <f t="shared" si="322"/>
        <v/>
      </c>
      <c r="BF107" s="600" t="str">
        <f t="shared" si="323"/>
        <v/>
      </c>
      <c r="BG107" s="599" t="str">
        <f t="shared" si="324"/>
        <v/>
      </c>
      <c r="BH107" s="600" t="str">
        <f t="shared" si="325"/>
        <v/>
      </c>
      <c r="BI107" s="599" t="str">
        <f t="shared" si="326"/>
        <v/>
      </c>
      <c r="BJ107" s="596" t="str">
        <f>IF(details!AB107="","",details!AB107)</f>
        <v/>
      </c>
      <c r="BK107" s="596" t="str">
        <f>IF(details!AC107="","",details!AC107)</f>
        <v/>
      </c>
      <c r="BL107" s="596" t="str">
        <f>IF(details!AD107="","",details!AD107)</f>
        <v/>
      </c>
      <c r="BM107" s="596" t="str">
        <f>IF(details!AE107="","",details!AE107)</f>
        <v/>
      </c>
      <c r="BN107" s="601" t="str">
        <f t="shared" si="327"/>
        <v/>
      </c>
      <c r="BO107" s="596" t="str">
        <f>IF(details!AF107="","",details!AF107)</f>
        <v/>
      </c>
      <c r="BP107" s="596" t="str">
        <f>IF(details!AG107="","",details!AG107)</f>
        <v/>
      </c>
      <c r="BQ107" s="601" t="str">
        <f t="shared" si="328"/>
        <v/>
      </c>
      <c r="BR107" s="601" t="str">
        <f t="shared" si="329"/>
        <v/>
      </c>
      <c r="BS107" s="601" t="str">
        <f t="shared" si="330"/>
        <v/>
      </c>
      <c r="BT107" s="596" t="str">
        <f>IF(details!AH107="","",details!AH107)</f>
        <v/>
      </c>
      <c r="BU107" s="596" t="str">
        <f>IF(details!AI107="","",details!AI107)</f>
        <v/>
      </c>
      <c r="BV107" s="601" t="str">
        <f t="shared" si="331"/>
        <v/>
      </c>
      <c r="BW107" s="601" t="str">
        <f t="shared" si="332"/>
        <v/>
      </c>
      <c r="BX107" s="601" t="str">
        <f t="shared" si="333"/>
        <v/>
      </c>
      <c r="BY107" s="597" t="str">
        <f t="shared" si="334"/>
        <v/>
      </c>
      <c r="BZ107" s="599">
        <f t="shared" si="335"/>
        <v>0</v>
      </c>
      <c r="CA107" s="600">
        <f t="shared" si="336"/>
        <v>0</v>
      </c>
      <c r="CB107" s="600" t="str">
        <f t="shared" si="337"/>
        <v/>
      </c>
      <c r="CC107" s="600" t="str">
        <f t="shared" si="338"/>
        <v/>
      </c>
      <c r="CD107" s="600" t="str">
        <f t="shared" si="339"/>
        <v/>
      </c>
      <c r="CE107" s="599" t="str">
        <f t="shared" si="340"/>
        <v/>
      </c>
      <c r="CF107" s="600" t="str">
        <f t="shared" si="341"/>
        <v/>
      </c>
      <c r="CG107" s="599" t="str">
        <f t="shared" si="342"/>
        <v/>
      </c>
      <c r="CH107" s="596" t="str">
        <f>IF(details!AJ107="","",details!AJ107)</f>
        <v/>
      </c>
      <c r="CI107" s="596" t="str">
        <f>IF(details!AK107="","",details!AK107)</f>
        <v/>
      </c>
      <c r="CJ107" s="596" t="str">
        <f>IF(details!AL107="","",details!AL107)</f>
        <v/>
      </c>
      <c r="CK107" s="596" t="str">
        <f>IF(details!AM107="","",details!AM107)</f>
        <v/>
      </c>
      <c r="CL107" s="601" t="str">
        <f t="shared" si="343"/>
        <v/>
      </c>
      <c r="CM107" s="596" t="str">
        <f>IF(details!AN107="","",details!AN107)</f>
        <v/>
      </c>
      <c r="CN107" s="596" t="str">
        <f>IF(details!AO107="","",details!AO107)</f>
        <v/>
      </c>
      <c r="CO107" s="601" t="str">
        <f t="shared" si="344"/>
        <v/>
      </c>
      <c r="CP107" s="601" t="str">
        <f t="shared" si="345"/>
        <v/>
      </c>
      <c r="CQ107" s="601" t="str">
        <f t="shared" si="346"/>
        <v/>
      </c>
      <c r="CR107" s="596" t="str">
        <f>IF(details!AP107="","",details!AP107)</f>
        <v/>
      </c>
      <c r="CS107" s="596" t="str">
        <f>IF(details!AQ107="","",details!AQ107)</f>
        <v/>
      </c>
      <c r="CT107" s="601" t="str">
        <f t="shared" si="347"/>
        <v/>
      </c>
      <c r="CU107" s="601" t="str">
        <f t="shared" si="348"/>
        <v/>
      </c>
      <c r="CV107" s="601" t="str">
        <f t="shared" si="349"/>
        <v/>
      </c>
      <c r="CW107" s="597" t="str">
        <f t="shared" si="350"/>
        <v/>
      </c>
      <c r="CX107" s="599">
        <f t="shared" si="351"/>
        <v>0</v>
      </c>
      <c r="CY107" s="600">
        <f t="shared" si="352"/>
        <v>0</v>
      </c>
      <c r="CZ107" s="600" t="str">
        <f t="shared" si="353"/>
        <v/>
      </c>
      <c r="DA107" s="600" t="str">
        <f t="shared" si="354"/>
        <v/>
      </c>
      <c r="DB107" s="600" t="str">
        <f t="shared" si="355"/>
        <v/>
      </c>
      <c r="DC107" s="599" t="str">
        <f t="shared" si="356"/>
        <v/>
      </c>
      <c r="DD107" s="600" t="str">
        <f t="shared" si="357"/>
        <v/>
      </c>
      <c r="DE107" s="599" t="str">
        <f t="shared" si="358"/>
        <v/>
      </c>
      <c r="DF107" s="600">
        <f t="shared" si="359"/>
        <v>0</v>
      </c>
      <c r="DG107" s="596" t="str">
        <f>IF(details!AR107="","",details!AR107)</f>
        <v/>
      </c>
      <c r="DH107" s="596" t="str">
        <f>IF(details!AS107="","",details!AS107)</f>
        <v/>
      </c>
      <c r="DI107" s="596" t="str">
        <f>IF(details!AT107="","",details!AT107)</f>
        <v/>
      </c>
      <c r="DJ107" s="601" t="str">
        <f t="shared" si="360"/>
        <v/>
      </c>
      <c r="DK107" s="596" t="str">
        <f>IF(details!AU107="","",details!AU107)</f>
        <v/>
      </c>
      <c r="DL107" s="601" t="str">
        <f t="shared" si="361"/>
        <v/>
      </c>
      <c r="DM107" s="596" t="str">
        <f>IF(details!AV107="","",details!AV107)</f>
        <v/>
      </c>
      <c r="DN107" s="603" t="str">
        <f t="shared" si="362"/>
        <v/>
      </c>
      <c r="DO107" s="599">
        <f t="shared" si="363"/>
        <v>0</v>
      </c>
      <c r="DP107" s="599">
        <f t="shared" si="364"/>
        <v>0</v>
      </c>
      <c r="DQ107" s="600" t="str">
        <f t="shared" si="365"/>
        <v/>
      </c>
      <c r="DR107" s="599" t="str">
        <f t="shared" si="366"/>
        <v/>
      </c>
      <c r="DS107" s="599" t="str">
        <f t="shared" si="402"/>
        <v/>
      </c>
      <c r="DT107" s="596" t="str">
        <f>IF(details!AW107="","",details!AW107)</f>
        <v/>
      </c>
      <c r="DU107" s="596" t="str">
        <f>IF(details!AX107="","",details!AX107)</f>
        <v/>
      </c>
      <c r="DV107" s="596" t="str">
        <f>IF(details!AY107="","",details!AY107)</f>
        <v/>
      </c>
      <c r="DW107" s="603" t="str">
        <f t="shared" si="367"/>
        <v/>
      </c>
      <c r="DX107" s="599">
        <f t="shared" si="368"/>
        <v>0</v>
      </c>
      <c r="DY107" s="599">
        <f t="shared" si="369"/>
        <v>0</v>
      </c>
      <c r="DZ107" s="600" t="str">
        <f t="shared" si="370"/>
        <v/>
      </c>
      <c r="EA107" s="599" t="str">
        <f t="shared" si="371"/>
        <v/>
      </c>
      <c r="EB107" s="599" t="str">
        <f t="shared" si="403"/>
        <v/>
      </c>
      <c r="EC107" s="599" t="str">
        <f t="shared" si="372"/>
        <v/>
      </c>
      <c r="ED107" s="599" t="str">
        <f t="shared" si="373"/>
        <v/>
      </c>
      <c r="EE107" s="599" t="str">
        <f t="shared" si="374"/>
        <v/>
      </c>
      <c r="EF107" s="599" t="str">
        <f t="shared" si="375"/>
        <v/>
      </c>
      <c r="EG107" s="599" t="str">
        <f t="shared" si="376"/>
        <v/>
      </c>
      <c r="EH107" s="599">
        <f t="shared" si="377"/>
        <v>0</v>
      </c>
      <c r="EI107" s="599">
        <f t="shared" si="378"/>
        <v>0</v>
      </c>
      <c r="EJ107" s="599">
        <f t="shared" si="379"/>
        <v>0</v>
      </c>
      <c r="EK107" s="599">
        <f t="shared" si="380"/>
        <v>0</v>
      </c>
      <c r="EL107" s="599">
        <f t="shared" si="381"/>
        <v>0</v>
      </c>
      <c r="EM107" s="599" t="str">
        <f t="shared" si="382"/>
        <v/>
      </c>
      <c r="EN107" s="599" t="str">
        <f t="shared" si="268"/>
        <v/>
      </c>
      <c r="EO107" s="606" t="str">
        <f>IF(details!BO107="","",details!BO107)</f>
        <v/>
      </c>
      <c r="EP107" s="607" t="str">
        <f>IF(details!BP107="","",details!BP107)</f>
        <v/>
      </c>
      <c r="EQ107" s="606" t="str">
        <f>IF(details!BW107="","",details!BW107)</f>
        <v/>
      </c>
      <c r="ER107" s="607" t="str">
        <f>IF(details!BX107="","",details!BX107)</f>
        <v/>
      </c>
      <c r="ES107" s="606" t="str">
        <f>IF(details!CE107="","",details!CE107)</f>
        <v/>
      </c>
      <c r="ET107" s="607" t="str">
        <f>IF(details!CF107="","",details!CF107)</f>
        <v/>
      </c>
      <c r="EU107" s="606" t="str">
        <f>IF(details!CM107="","",details!CM107)</f>
        <v/>
      </c>
      <c r="EV107" s="607" t="str">
        <f>IF(details!CN107="","",details!CN107)</f>
        <v/>
      </c>
      <c r="EW107" s="606" t="str">
        <f>IF(details!CV107="","",details!CV107)</f>
        <v/>
      </c>
      <c r="EX107" s="607" t="str">
        <f>IF(details!CW107="","",details!CW107)</f>
        <v/>
      </c>
      <c r="EY107" s="611" t="str">
        <f t="shared" si="383"/>
        <v/>
      </c>
      <c r="EZ107" s="596" t="str">
        <f t="shared" si="384"/>
        <v/>
      </c>
      <c r="FA107" s="596" t="str">
        <f t="shared" si="385"/>
        <v/>
      </c>
      <c r="FB107" s="612" t="str">
        <f t="shared" si="269"/>
        <v/>
      </c>
      <c r="FC107" s="596" t="str">
        <f t="shared" si="386"/>
        <v/>
      </c>
      <c r="FD107" s="613" t="str">
        <f t="shared" si="387"/>
        <v/>
      </c>
      <c r="FE107" s="612" t="str">
        <f t="shared" si="270"/>
        <v/>
      </c>
      <c r="FF107" s="614" t="str">
        <f t="shared" si="388"/>
        <v/>
      </c>
      <c r="FG107" s="596" t="str">
        <f t="shared" si="404"/>
        <v/>
      </c>
      <c r="FH107" s="596" t="str">
        <f t="shared" si="272"/>
        <v/>
      </c>
      <c r="FI107" s="596" t="str">
        <f t="shared" si="273"/>
        <v/>
      </c>
      <c r="FJ107" s="596" t="str">
        <f t="shared" si="274"/>
        <v/>
      </c>
      <c r="FK107" s="596" t="str">
        <f t="shared" si="389"/>
        <v/>
      </c>
      <c r="FL107" s="615" t="str">
        <f t="shared" si="275"/>
        <v/>
      </c>
      <c r="FM107" s="614" t="str">
        <f t="shared" si="390"/>
        <v/>
      </c>
      <c r="FN107" s="596" t="str">
        <f t="shared" si="405"/>
        <v/>
      </c>
      <c r="FO107" s="596" t="str">
        <f t="shared" si="277"/>
        <v/>
      </c>
      <c r="FP107" s="596" t="str">
        <f t="shared" si="278"/>
        <v/>
      </c>
      <c r="FQ107" s="596" t="str">
        <f t="shared" si="279"/>
        <v/>
      </c>
      <c r="FR107" s="596" t="str">
        <f t="shared" si="391"/>
        <v/>
      </c>
      <c r="FS107" s="615" t="str">
        <f t="shared" si="280"/>
        <v/>
      </c>
      <c r="FT107" s="614" t="str">
        <f t="shared" si="392"/>
        <v/>
      </c>
      <c r="FU107" s="596" t="str">
        <f t="shared" si="406"/>
        <v/>
      </c>
      <c r="FV107" s="596" t="str">
        <f t="shared" si="282"/>
        <v/>
      </c>
      <c r="FW107" s="596" t="str">
        <f t="shared" si="283"/>
        <v/>
      </c>
      <c r="FX107" s="596" t="str">
        <f t="shared" si="284"/>
        <v/>
      </c>
      <c r="FY107" s="596" t="str">
        <f t="shared" si="393"/>
        <v/>
      </c>
      <c r="FZ107" s="615" t="str">
        <f t="shared" si="285"/>
        <v/>
      </c>
      <c r="GA107" s="596" t="str">
        <f t="shared" si="394"/>
        <v/>
      </c>
      <c r="GB107" s="596" t="str">
        <f t="shared" si="395"/>
        <v/>
      </c>
      <c r="GC107" s="177" t="str">
        <f t="shared" si="396"/>
        <v xml:space="preserve">    </v>
      </c>
      <c r="GD107" s="177" t="str">
        <f t="shared" si="397"/>
        <v xml:space="preserve">    </v>
      </c>
      <c r="GE107" s="177" t="str">
        <f t="shared" si="398"/>
        <v xml:space="preserve">    </v>
      </c>
      <c r="GF107" s="177" t="str">
        <f t="shared" si="399"/>
        <v xml:space="preserve">        </v>
      </c>
      <c r="GG107" s="177" t="str">
        <f t="shared" si="286"/>
        <v xml:space="preserve">    </v>
      </c>
      <c r="GH107" s="177" t="str">
        <f t="shared" si="287"/>
        <v/>
      </c>
      <c r="GI107" s="39" t="str">
        <f t="shared" si="288"/>
        <v/>
      </c>
      <c r="GJ107" s="41" t="str">
        <f t="shared" si="407"/>
        <v/>
      </c>
      <c r="GK107" s="188" t="str">
        <f t="shared" si="408"/>
        <v/>
      </c>
      <c r="GL107" s="165" t="str">
        <f t="shared" si="291"/>
        <v/>
      </c>
      <c r="GM107" s="434" t="str">
        <f t="shared" si="400"/>
        <v/>
      </c>
      <c r="GN107" s="177" t="str">
        <f>IF(OR(GH107="iwjd",GH107="iqu% ijh{kk"),'result subject-wise'!AR107,GH107)</f>
        <v/>
      </c>
      <c r="GO107" s="346" t="str">
        <f t="shared" si="292"/>
        <v/>
      </c>
      <c r="GP107" s="172" t="str">
        <f t="shared" si="409"/>
        <v/>
      </c>
      <c r="GQ107" s="620" t="str">
        <f t="shared" si="401"/>
        <v/>
      </c>
      <c r="GR107" s="189"/>
      <c r="GS107" s="344"/>
      <c r="GT107" s="351" t="str">
        <f>'full report'!V2690</f>
        <v/>
      </c>
      <c r="GU107" s="164"/>
      <c r="GW107" s="10"/>
    </row>
    <row r="108" spans="1:228" s="5" customFormat="1" ht="8.25" customHeight="1">
      <c r="A108" s="964"/>
      <c r="B108" s="965"/>
      <c r="C108" s="965"/>
      <c r="D108" s="965"/>
      <c r="E108" s="965"/>
      <c r="F108" s="965"/>
      <c r="G108" s="965"/>
      <c r="H108" s="965"/>
      <c r="I108" s="965"/>
      <c r="J108" s="980"/>
      <c r="K108" s="980"/>
      <c r="L108" s="980"/>
      <c r="M108" s="980"/>
      <c r="N108" s="980"/>
      <c r="O108" s="980"/>
      <c r="P108" s="980"/>
      <c r="Q108" s="980"/>
      <c r="R108" s="980"/>
      <c r="S108" s="980"/>
      <c r="T108" s="980"/>
      <c r="U108" s="980"/>
      <c r="V108" s="980"/>
      <c r="W108" s="980"/>
      <c r="X108" s="980"/>
      <c r="Y108" s="980"/>
      <c r="Z108" s="980"/>
      <c r="AA108" s="980"/>
      <c r="AB108" s="980"/>
      <c r="AC108" s="980"/>
      <c r="AD108" s="980"/>
      <c r="AE108" s="980"/>
      <c r="AF108" s="980"/>
      <c r="AG108" s="980"/>
      <c r="AH108" s="980"/>
      <c r="AI108" s="980"/>
      <c r="AJ108" s="980"/>
      <c r="AK108" s="980"/>
      <c r="AL108" s="980"/>
      <c r="AM108" s="980"/>
      <c r="AN108" s="980"/>
      <c r="AO108" s="980"/>
      <c r="AP108" s="980"/>
      <c r="AQ108" s="980"/>
      <c r="AR108" s="980"/>
      <c r="AS108" s="980"/>
      <c r="AT108" s="980"/>
      <c r="AU108" s="980"/>
      <c r="AV108" s="980"/>
      <c r="AW108" s="980"/>
      <c r="AX108" s="980"/>
      <c r="AY108" s="980"/>
      <c r="AZ108" s="980"/>
      <c r="BA108" s="980"/>
      <c r="BB108" s="980"/>
      <c r="BC108" s="980"/>
      <c r="BD108" s="980"/>
      <c r="BE108" s="980"/>
      <c r="BF108" s="980"/>
      <c r="BG108" s="980"/>
      <c r="BH108" s="980"/>
      <c r="BI108" s="980"/>
      <c r="BJ108" s="980"/>
      <c r="BK108" s="980"/>
      <c r="BL108" s="980"/>
      <c r="BM108" s="980"/>
      <c r="BN108" s="980"/>
      <c r="BO108" s="980"/>
      <c r="BP108" s="980"/>
      <c r="BQ108" s="980"/>
      <c r="BR108" s="980"/>
      <c r="BS108" s="980"/>
      <c r="BT108" s="980"/>
      <c r="BU108" s="980"/>
      <c r="BV108" s="980"/>
      <c r="BW108" s="980"/>
      <c r="BX108" s="980"/>
      <c r="BY108" s="980"/>
      <c r="BZ108" s="980"/>
      <c r="CA108" s="980"/>
      <c r="CB108" s="980"/>
      <c r="CC108" s="980"/>
      <c r="CD108" s="980"/>
      <c r="CE108" s="980"/>
      <c r="CF108" s="980"/>
      <c r="CG108" s="980"/>
      <c r="CH108" s="980"/>
      <c r="CI108" s="980"/>
      <c r="CJ108" s="980"/>
      <c r="CK108" s="980"/>
      <c r="CL108" s="980"/>
      <c r="CM108" s="980"/>
      <c r="CN108" s="980"/>
      <c r="CO108" s="980"/>
      <c r="CP108" s="980"/>
      <c r="CQ108" s="980"/>
      <c r="CR108" s="980"/>
      <c r="CS108" s="980"/>
      <c r="CT108" s="980"/>
      <c r="CU108" s="980"/>
      <c r="CV108" s="980"/>
      <c r="CW108" s="980"/>
      <c r="CX108" s="980"/>
      <c r="CY108" s="980"/>
      <c r="CZ108" s="980"/>
      <c r="DA108" s="980"/>
      <c r="DB108" s="980"/>
      <c r="DC108" s="980"/>
      <c r="DD108" s="980"/>
      <c r="DE108" s="980"/>
      <c r="DF108" s="980"/>
      <c r="DG108" s="980"/>
      <c r="DH108" s="980"/>
      <c r="DI108" s="980"/>
      <c r="DJ108" s="980"/>
      <c r="DK108" s="980"/>
      <c r="DL108" s="980"/>
      <c r="DM108" s="980"/>
      <c r="DN108" s="980"/>
      <c r="DO108" s="980"/>
      <c r="DP108" s="980"/>
      <c r="DQ108" s="980"/>
      <c r="DR108" s="980"/>
      <c r="DS108" s="980"/>
      <c r="DT108" s="980"/>
      <c r="DU108" s="980"/>
      <c r="DV108" s="980"/>
      <c r="DW108" s="980"/>
      <c r="DX108" s="980"/>
      <c r="DY108" s="980"/>
      <c r="DZ108" s="980"/>
      <c r="EA108" s="980"/>
      <c r="EB108" s="980"/>
      <c r="EC108" s="980"/>
      <c r="ED108" s="980"/>
      <c r="EE108" s="980"/>
      <c r="EF108" s="980"/>
      <c r="EG108" s="980"/>
      <c r="EH108" s="980"/>
      <c r="EI108" s="980"/>
      <c r="EJ108" s="980"/>
      <c r="EK108" s="980"/>
      <c r="EL108" s="980"/>
      <c r="EM108" s="980"/>
      <c r="EN108" s="980"/>
      <c r="EO108" s="980"/>
      <c r="EP108" s="980"/>
      <c r="EQ108" s="980"/>
      <c r="ER108" s="980"/>
      <c r="ES108" s="980"/>
      <c r="ET108" s="980"/>
      <c r="EU108" s="980"/>
      <c r="EV108" s="980"/>
      <c r="EW108" s="980"/>
      <c r="EX108" s="980"/>
      <c r="EY108" s="980"/>
      <c r="EZ108" s="980"/>
      <c r="FA108" s="980"/>
      <c r="FB108" s="980"/>
      <c r="FC108" s="980"/>
      <c r="FD108" s="980"/>
      <c r="FE108" s="980"/>
      <c r="FF108" s="980"/>
      <c r="FG108" s="980"/>
      <c r="FH108" s="980"/>
      <c r="FI108" s="980"/>
      <c r="FJ108" s="980"/>
      <c r="FK108" s="980"/>
      <c r="FL108" s="980"/>
      <c r="FM108" s="980"/>
      <c r="FN108" s="980"/>
      <c r="FO108" s="980"/>
      <c r="FP108" s="980"/>
      <c r="FQ108" s="980"/>
      <c r="FR108" s="980"/>
      <c r="FS108" s="980"/>
      <c r="FT108" s="980"/>
      <c r="FU108" s="980"/>
      <c r="FV108" s="980"/>
      <c r="FW108" s="980"/>
      <c r="FX108" s="980"/>
      <c r="FY108" s="980"/>
      <c r="FZ108" s="980"/>
      <c r="GA108" s="980"/>
      <c r="GB108" s="980"/>
      <c r="GC108" s="980"/>
      <c r="GD108" s="980"/>
      <c r="GE108" s="980"/>
      <c r="GF108" s="980"/>
      <c r="GG108" s="980"/>
      <c r="GH108" s="980"/>
      <c r="GI108" s="980"/>
      <c r="GJ108" s="980"/>
      <c r="GK108" s="980"/>
      <c r="GL108" s="980"/>
      <c r="GM108" s="980"/>
      <c r="GN108" s="980"/>
      <c r="GO108" s="980"/>
      <c r="GP108" s="980"/>
      <c r="GQ108" s="980"/>
      <c r="GR108" s="981"/>
      <c r="GS108" s="345"/>
      <c r="GT108" s="351"/>
      <c r="GU108" s="164"/>
      <c r="GW108" s="10"/>
    </row>
    <row r="109" spans="1:228" s="11" customFormat="1" ht="15" customHeight="1">
      <c r="A109" s="251"/>
      <c r="B109" s="905" t="s">
        <v>329</v>
      </c>
      <c r="C109" s="905"/>
      <c r="D109" s="905"/>
      <c r="E109" s="905"/>
      <c r="F109" s="905"/>
      <c r="G109" s="905"/>
      <c r="H109" s="921" t="s">
        <v>19</v>
      </c>
      <c r="I109" s="921"/>
      <c r="J109" s="956" t="str">
        <f>J3</f>
        <v>vfuok;Z fgUnh</v>
      </c>
      <c r="K109" s="956"/>
      <c r="L109" s="956"/>
      <c r="M109" s="956"/>
      <c r="N109" s="956"/>
      <c r="O109" s="956"/>
      <c r="P109" s="956"/>
      <c r="Q109" s="956"/>
      <c r="R109" s="956"/>
      <c r="S109" s="956"/>
      <c r="T109" s="956"/>
      <c r="U109" s="956"/>
      <c r="V109" s="956"/>
      <c r="W109" s="956"/>
      <c r="X109" s="956" t="str">
        <f>X3</f>
        <v>vaxzsth</v>
      </c>
      <c r="Y109" s="956"/>
      <c r="Z109" s="956"/>
      <c r="AA109" s="956"/>
      <c r="AB109" s="956"/>
      <c r="AC109" s="956"/>
      <c r="AD109" s="956"/>
      <c r="AE109" s="956"/>
      <c r="AF109" s="956"/>
      <c r="AG109" s="956"/>
      <c r="AH109" s="956"/>
      <c r="AI109" s="956"/>
      <c r="AJ109" s="956"/>
      <c r="AK109" s="956"/>
      <c r="AL109" s="956" t="str">
        <f>AL3</f>
        <v>vaxzsth lkfgR;</v>
      </c>
      <c r="AM109" s="956"/>
      <c r="AN109" s="956"/>
      <c r="AO109" s="956"/>
      <c r="AP109" s="956"/>
      <c r="AQ109" s="956" t="str">
        <f>AR3</f>
        <v/>
      </c>
      <c r="AR109" s="956"/>
      <c r="AS109" s="956"/>
      <c r="AT109" s="956"/>
      <c r="AU109" s="956"/>
      <c r="AV109" s="956" t="str">
        <f>AX3</f>
        <v/>
      </c>
      <c r="AW109" s="956"/>
      <c r="AX109" s="956"/>
      <c r="AY109" s="956"/>
      <c r="AZ109" s="956"/>
      <c r="BA109" s="956" t="str">
        <f>BD3</f>
        <v/>
      </c>
      <c r="BB109" s="956"/>
      <c r="BC109" s="956"/>
      <c r="BD109" s="956"/>
      <c r="BE109" s="956"/>
      <c r="BF109" s="929" t="str">
        <f>AL1</f>
        <v>oSdfYid fo"k; 1</v>
      </c>
      <c r="BG109" s="929"/>
      <c r="BH109" s="929"/>
      <c r="BI109" s="929"/>
      <c r="BJ109" s="956" t="str">
        <f>BJ3</f>
        <v>x`gfoKku</v>
      </c>
      <c r="BK109" s="956"/>
      <c r="BL109" s="956"/>
      <c r="BM109" s="956"/>
      <c r="BN109" s="956"/>
      <c r="BO109" s="956" t="str">
        <f>BP3</f>
        <v/>
      </c>
      <c r="BP109" s="956"/>
      <c r="BQ109" s="956"/>
      <c r="BR109" s="956"/>
      <c r="BS109" s="956"/>
      <c r="BT109" s="956" t="str">
        <f>BV3</f>
        <v/>
      </c>
      <c r="BU109" s="956"/>
      <c r="BV109" s="956"/>
      <c r="BW109" s="956"/>
      <c r="BX109" s="956"/>
      <c r="BY109" s="956" t="str">
        <f>CB3</f>
        <v/>
      </c>
      <c r="BZ109" s="956"/>
      <c r="CA109" s="956"/>
      <c r="CB109" s="956"/>
      <c r="CC109" s="956"/>
      <c r="CD109" s="929" t="str">
        <f>BJ1</f>
        <v>oSdfYid fo"k; 2</v>
      </c>
      <c r="CE109" s="929"/>
      <c r="CF109" s="929"/>
      <c r="CG109" s="929"/>
      <c r="CH109" s="956" t="str">
        <f>CH3</f>
        <v>fgUnh lkfgR;</v>
      </c>
      <c r="CI109" s="956"/>
      <c r="CJ109" s="956"/>
      <c r="CK109" s="956"/>
      <c r="CL109" s="956"/>
      <c r="CM109" s="956" t="str">
        <f>CN3</f>
        <v/>
      </c>
      <c r="CN109" s="956"/>
      <c r="CO109" s="956"/>
      <c r="CP109" s="956"/>
      <c r="CQ109" s="956"/>
      <c r="CR109" s="956" t="str">
        <f>CT3</f>
        <v/>
      </c>
      <c r="CS109" s="956"/>
      <c r="CT109" s="956"/>
      <c r="CU109" s="956"/>
      <c r="CV109" s="956"/>
      <c r="CW109" s="956">
        <f>CX3</f>
        <v>0</v>
      </c>
      <c r="CX109" s="956"/>
      <c r="CY109" s="956"/>
      <c r="CZ109" s="956"/>
      <c r="DA109" s="956"/>
      <c r="DB109" s="956" t="str">
        <f>CH1</f>
        <v>oSdfYid fo"k; 3</v>
      </c>
      <c r="DC109" s="956"/>
      <c r="DD109" s="956"/>
      <c r="DE109" s="956"/>
      <c r="DF109" s="178"/>
      <c r="DG109" s="956" t="str">
        <f>DG3</f>
        <v>jktLFkku v/;;u</v>
      </c>
      <c r="DH109" s="956"/>
      <c r="DI109" s="956"/>
      <c r="DJ109" s="956"/>
      <c r="DK109" s="956"/>
      <c r="DL109" s="956"/>
      <c r="DM109" s="956"/>
      <c r="DN109" s="956"/>
      <c r="DO109" s="956"/>
      <c r="DP109" s="956"/>
      <c r="DQ109" s="956"/>
      <c r="DR109" s="956"/>
      <c r="DS109" s="956"/>
      <c r="DT109" s="1004" t="str">
        <f>DT3</f>
        <v>thou dkS'ky f'k{kk</v>
      </c>
      <c r="DU109" s="1004"/>
      <c r="DV109" s="1004"/>
      <c r="DW109" s="1004"/>
      <c r="DX109" s="1004"/>
      <c r="DY109" s="1004"/>
      <c r="DZ109" s="1004"/>
      <c r="EA109" s="1004"/>
      <c r="EB109" s="1004"/>
      <c r="EC109" s="905"/>
      <c r="ED109" s="905"/>
      <c r="EE109" s="905"/>
      <c r="EF109" s="905"/>
      <c r="EG109" s="905"/>
      <c r="EH109" s="905"/>
      <c r="EI109" s="905"/>
      <c r="EJ109" s="905"/>
      <c r="EK109" s="905"/>
      <c r="EL109" s="905"/>
      <c r="EM109" s="905"/>
      <c r="EN109" s="905"/>
      <c r="EO109" s="909"/>
      <c r="EP109" s="910"/>
      <c r="EQ109" s="910"/>
      <c r="ER109" s="910"/>
      <c r="ES109" s="910"/>
      <c r="ET109" s="910"/>
      <c r="EU109" s="910"/>
      <c r="EV109" s="910"/>
      <c r="EW109" s="910"/>
      <c r="EX109" s="910"/>
      <c r="EY109" s="910"/>
      <c r="EZ109" s="910"/>
      <c r="FA109" s="910"/>
      <c r="FB109" s="910"/>
      <c r="FC109" s="910"/>
      <c r="FD109" s="910"/>
      <c r="FE109" s="910"/>
      <c r="FF109" s="910"/>
      <c r="FG109" s="910"/>
      <c r="FH109" s="910"/>
      <c r="FI109" s="910"/>
      <c r="FJ109" s="910"/>
      <c r="FK109" s="910"/>
      <c r="FL109" s="910"/>
      <c r="FM109" s="910"/>
      <c r="FN109" s="910"/>
      <c r="FO109" s="910"/>
      <c r="FP109" s="910"/>
      <c r="FQ109" s="910"/>
      <c r="FR109" s="910"/>
      <c r="FS109" s="910"/>
      <c r="FT109" s="910"/>
      <c r="FU109" s="910"/>
      <c r="FV109" s="910"/>
      <c r="FW109" s="910"/>
      <c r="FX109" s="910"/>
      <c r="FY109" s="910"/>
      <c r="FZ109" s="910"/>
      <c r="GA109" s="910"/>
      <c r="GB109" s="910"/>
      <c r="GC109" s="910"/>
      <c r="GD109" s="911"/>
      <c r="GE109" s="907" t="s">
        <v>20</v>
      </c>
      <c r="GF109" s="908"/>
      <c r="GG109" s="341" t="s">
        <v>351</v>
      </c>
      <c r="GH109" s="342">
        <f>IF(details!E6="","",details!E6)</f>
        <v>42460</v>
      </c>
      <c r="GI109" s="920" t="s">
        <v>58</v>
      </c>
      <c r="GJ109" s="920"/>
      <c r="GK109" s="185">
        <f>SUM(GK113:GK115,GK117)</f>
        <v>9</v>
      </c>
      <c r="GL109" s="326"/>
      <c r="GM109" s="326"/>
      <c r="GN109" s="326"/>
      <c r="GO109" s="326"/>
      <c r="GP109" s="326"/>
      <c r="GQ109" s="326"/>
      <c r="GR109" s="353"/>
      <c r="GS109" s="364"/>
      <c r="GT109" s="365"/>
      <c r="GU109" s="326"/>
      <c r="GV109" s="326"/>
      <c r="GW109" s="10"/>
      <c r="GX109" s="5"/>
      <c r="GY109" s="5"/>
      <c r="GZ109" s="5"/>
      <c r="HA109" s="5"/>
      <c r="HB109" s="5"/>
      <c r="HC109" s="5"/>
      <c r="HD109" s="5"/>
      <c r="HE109" s="5"/>
      <c r="HF109" s="5"/>
      <c r="HG109" s="5"/>
      <c r="HH109" s="5"/>
      <c r="HI109" s="5"/>
      <c r="HJ109" s="5"/>
      <c r="HK109" s="330"/>
      <c r="HM109" s="331"/>
      <c r="HN109" s="331"/>
      <c r="HO109" s="331"/>
      <c r="HP109" s="331"/>
      <c r="HQ109" s="331"/>
      <c r="HR109" s="331"/>
      <c r="HS109" s="331"/>
      <c r="HT109" s="332"/>
    </row>
    <row r="110" spans="1:228" s="12" customFormat="1" ht="15" customHeight="1" thickBot="1">
      <c r="A110" s="251"/>
      <c r="B110" s="905" t="s">
        <v>21</v>
      </c>
      <c r="C110" s="905"/>
      <c r="D110" s="905"/>
      <c r="E110" s="622"/>
      <c r="F110" s="1051">
        <f>COUNTA(D8:D107)-COUNTIF(D8:D107,"nso")-COUNTBLANK(D8:D107)</f>
        <v>9</v>
      </c>
      <c r="G110" s="1052"/>
      <c r="H110" s="920" t="s">
        <v>13</v>
      </c>
      <c r="I110" s="920"/>
      <c r="J110" s="956" t="str">
        <f>details!J3</f>
        <v>Jherh lqeuyrk 'kekZ</v>
      </c>
      <c r="K110" s="956"/>
      <c r="L110" s="956"/>
      <c r="M110" s="956"/>
      <c r="N110" s="956"/>
      <c r="O110" s="956"/>
      <c r="P110" s="956"/>
      <c r="Q110" s="956"/>
      <c r="R110" s="956"/>
      <c r="S110" s="956"/>
      <c r="T110" s="956"/>
      <c r="U110" s="956"/>
      <c r="V110" s="956"/>
      <c r="W110" s="956"/>
      <c r="X110" s="905" t="str">
        <f>details!O3</f>
        <v>Jherh Mh- dfork</v>
      </c>
      <c r="Y110" s="905"/>
      <c r="Z110" s="905"/>
      <c r="AA110" s="905"/>
      <c r="AB110" s="905"/>
      <c r="AC110" s="905"/>
      <c r="AD110" s="905"/>
      <c r="AE110" s="905"/>
      <c r="AF110" s="905"/>
      <c r="AG110" s="905"/>
      <c r="AH110" s="905"/>
      <c r="AI110" s="905"/>
      <c r="AJ110" s="905"/>
      <c r="AK110" s="905"/>
      <c r="AL110" s="975" t="str">
        <f>details!T3</f>
        <v>v</v>
      </c>
      <c r="AM110" s="975"/>
      <c r="AN110" s="975"/>
      <c r="AO110" s="975"/>
      <c r="AP110" s="975"/>
      <c r="AQ110" s="905" t="str">
        <f>details!V3</f>
        <v>c</v>
      </c>
      <c r="AR110" s="905"/>
      <c r="AS110" s="905"/>
      <c r="AT110" s="905"/>
      <c r="AU110" s="905"/>
      <c r="AV110" s="905" t="str">
        <f>details!X3</f>
        <v>l</v>
      </c>
      <c r="AW110" s="905"/>
      <c r="AX110" s="905"/>
      <c r="AY110" s="905"/>
      <c r="AZ110" s="905"/>
      <c r="BA110" s="905" t="str">
        <f>details!Z3</f>
        <v>n</v>
      </c>
      <c r="BB110" s="905"/>
      <c r="BC110" s="905"/>
      <c r="BD110" s="905"/>
      <c r="BE110" s="905"/>
      <c r="BF110" s="188" t="s">
        <v>37</v>
      </c>
      <c r="BG110" s="188">
        <f>SUM(AL113,AQ113,AV113,BA113)</f>
        <v>0</v>
      </c>
      <c r="BH110" s="188">
        <f>COUNTIF(FF8:FF107,"D")</f>
        <v>0</v>
      </c>
      <c r="BI110" s="187"/>
      <c r="BJ110" s="905" t="str">
        <f>details!AB3</f>
        <v>v</v>
      </c>
      <c r="BK110" s="905"/>
      <c r="BL110" s="905"/>
      <c r="BM110" s="905"/>
      <c r="BN110" s="905"/>
      <c r="BO110" s="905" t="str">
        <f>details!AD3</f>
        <v>c</v>
      </c>
      <c r="BP110" s="905"/>
      <c r="BQ110" s="905"/>
      <c r="BR110" s="905"/>
      <c r="BS110" s="905"/>
      <c r="BT110" s="905" t="str">
        <f>details!AF3</f>
        <v>l</v>
      </c>
      <c r="BU110" s="905"/>
      <c r="BV110" s="905"/>
      <c r="BW110" s="905"/>
      <c r="BX110" s="905"/>
      <c r="BY110" s="905" t="str">
        <f>details!AH3</f>
        <v>n</v>
      </c>
      <c r="BZ110" s="905"/>
      <c r="CA110" s="905"/>
      <c r="CB110" s="905"/>
      <c r="CC110" s="905"/>
      <c r="CD110" s="188" t="s">
        <v>37</v>
      </c>
      <c r="CE110" s="188">
        <f>BJ113+BO113+BT113+BY113</f>
        <v>0</v>
      </c>
      <c r="CF110" s="188">
        <f>COUNTIF(FM8:FM107,"D")</f>
        <v>0</v>
      </c>
      <c r="CG110" s="187"/>
      <c r="CH110" s="905" t="str">
        <f>details!AJ3</f>
        <v>v</v>
      </c>
      <c r="CI110" s="905"/>
      <c r="CJ110" s="905"/>
      <c r="CK110" s="905"/>
      <c r="CL110" s="905"/>
      <c r="CM110" s="905" t="str">
        <f>details!AL3</f>
        <v>c</v>
      </c>
      <c r="CN110" s="905"/>
      <c r="CO110" s="905"/>
      <c r="CP110" s="905"/>
      <c r="CQ110" s="905"/>
      <c r="CR110" s="905" t="str">
        <f>details!AN3</f>
        <v>l</v>
      </c>
      <c r="CS110" s="905"/>
      <c r="CT110" s="905"/>
      <c r="CU110" s="905"/>
      <c r="CV110" s="905"/>
      <c r="CW110" s="905" t="str">
        <f>details!AP3</f>
        <v>n</v>
      </c>
      <c r="CX110" s="905"/>
      <c r="CY110" s="905"/>
      <c r="CZ110" s="905"/>
      <c r="DA110" s="905"/>
      <c r="DB110" s="188" t="s">
        <v>37</v>
      </c>
      <c r="DC110" s="188">
        <f>CH113+CM113+CR113+CW113</f>
        <v>2</v>
      </c>
      <c r="DD110" s="188">
        <f>COUNTIF(FT8:FT107,"D")</f>
        <v>2</v>
      </c>
      <c r="DE110" s="187"/>
      <c r="DF110" s="179"/>
      <c r="DG110" s="905" t="str">
        <f>details!AR3</f>
        <v xml:space="preserve">Jherh ut+ek </v>
      </c>
      <c r="DH110" s="905"/>
      <c r="DI110" s="905"/>
      <c r="DJ110" s="905"/>
      <c r="DK110" s="905"/>
      <c r="DL110" s="905"/>
      <c r="DM110" s="905"/>
      <c r="DN110" s="905"/>
      <c r="DO110" s="905"/>
      <c r="DP110" s="905"/>
      <c r="DQ110" s="905"/>
      <c r="DR110" s="905"/>
      <c r="DS110" s="905"/>
      <c r="DT110" s="905" t="str">
        <f>details!AW3</f>
        <v xml:space="preserve">Jherh ut+ek </v>
      </c>
      <c r="DU110" s="905"/>
      <c r="DV110" s="905"/>
      <c r="DW110" s="905"/>
      <c r="DX110" s="905"/>
      <c r="DY110" s="905"/>
      <c r="DZ110" s="905"/>
      <c r="EA110" s="905"/>
      <c r="EB110" s="905"/>
      <c r="EC110" s="905"/>
      <c r="ED110" s="905"/>
      <c r="EE110" s="905"/>
      <c r="EF110" s="905"/>
      <c r="EG110" s="905"/>
      <c r="EH110" s="905"/>
      <c r="EI110" s="905"/>
      <c r="EJ110" s="905"/>
      <c r="EK110" s="905"/>
      <c r="EL110" s="905"/>
      <c r="EM110" s="905"/>
      <c r="EN110" s="905"/>
      <c r="EO110" s="912"/>
      <c r="EP110" s="913"/>
      <c r="EQ110" s="913"/>
      <c r="ER110" s="913"/>
      <c r="ES110" s="913"/>
      <c r="ET110" s="913"/>
      <c r="EU110" s="913"/>
      <c r="EV110" s="913"/>
      <c r="EW110" s="913"/>
      <c r="EX110" s="913"/>
      <c r="EY110" s="913"/>
      <c r="EZ110" s="913"/>
      <c r="FA110" s="913"/>
      <c r="FB110" s="913"/>
      <c r="FC110" s="913"/>
      <c r="FD110" s="913"/>
      <c r="FE110" s="913"/>
      <c r="FF110" s="913"/>
      <c r="FG110" s="913"/>
      <c r="FH110" s="913"/>
      <c r="FI110" s="913"/>
      <c r="FJ110" s="913"/>
      <c r="FK110" s="913"/>
      <c r="FL110" s="913"/>
      <c r="FM110" s="913"/>
      <c r="FN110" s="913"/>
      <c r="FO110" s="913"/>
      <c r="FP110" s="913"/>
      <c r="FQ110" s="913"/>
      <c r="FR110" s="913"/>
      <c r="FS110" s="913"/>
      <c r="FT110" s="913"/>
      <c r="FU110" s="913"/>
      <c r="FV110" s="913"/>
      <c r="FW110" s="913"/>
      <c r="FX110" s="913"/>
      <c r="FY110" s="913"/>
      <c r="FZ110" s="913"/>
      <c r="GA110" s="913"/>
      <c r="GB110" s="913"/>
      <c r="GC110" s="913"/>
      <c r="GD110" s="914"/>
      <c r="GE110" s="901" t="s">
        <v>110</v>
      </c>
      <c r="GF110" s="896"/>
      <c r="GG110" s="896"/>
      <c r="GH110" s="897"/>
      <c r="GI110" s="920" t="s">
        <v>46</v>
      </c>
      <c r="GJ110" s="920"/>
      <c r="GK110" s="38">
        <f>COUNTIF(GK8:GK107,"I")</f>
        <v>1</v>
      </c>
      <c r="GL110" s="324"/>
      <c r="GM110" s="324"/>
      <c r="GN110" s="324"/>
      <c r="GO110" s="324"/>
      <c r="GP110" s="324"/>
      <c r="GQ110" s="324"/>
      <c r="GR110" s="354"/>
      <c r="GS110" s="366"/>
      <c r="GT110" s="367"/>
      <c r="GW110" s="10"/>
      <c r="GX110" s="5"/>
      <c r="GY110" s="5"/>
      <c r="GZ110" s="5"/>
      <c r="HA110" s="5"/>
      <c r="HB110" s="5"/>
      <c r="HC110" s="5"/>
      <c r="HD110" s="5"/>
      <c r="HE110" s="5"/>
      <c r="HF110" s="5"/>
      <c r="HG110" s="5"/>
      <c r="HH110" s="5"/>
      <c r="HI110" s="5"/>
      <c r="HJ110" s="5"/>
    </row>
    <row r="111" spans="1:228" s="13" customFormat="1" ht="15" customHeight="1">
      <c r="A111" s="252"/>
      <c r="B111" s="253" t="s">
        <v>9</v>
      </c>
      <c r="C111" s="253" t="s">
        <v>10</v>
      </c>
      <c r="D111" s="254" t="s">
        <v>11</v>
      </c>
      <c r="F111" s="624"/>
      <c r="G111" s="623" t="s">
        <v>330</v>
      </c>
      <c r="H111" s="920" t="s">
        <v>21</v>
      </c>
      <c r="I111" s="920"/>
      <c r="J111" s="955">
        <f>COUNTA(EZ8:EZ107)-COUNTIF(EZ8:EZ107,"RE")-COUNTIF(EZ8:EZ107,"AB")-COUNTIF(EZ8:EZ107,"")</f>
        <v>7</v>
      </c>
      <c r="K111" s="955"/>
      <c r="L111" s="955"/>
      <c r="M111" s="955"/>
      <c r="N111" s="955"/>
      <c r="O111" s="955"/>
      <c r="P111" s="955"/>
      <c r="Q111" s="955"/>
      <c r="R111" s="955"/>
      <c r="S111" s="955"/>
      <c r="T111" s="955"/>
      <c r="U111" s="955"/>
      <c r="V111" s="955"/>
      <c r="W111" s="955"/>
      <c r="X111" s="955">
        <f>COUNTA(FC8:FC107)-COUNTIF(FC8:FC107,"RE")-COUNTIF(FC8:FC107,"AB")-COUNTIF(FC8:FC107,"")</f>
        <v>9</v>
      </c>
      <c r="Y111" s="955"/>
      <c r="Z111" s="955"/>
      <c r="AA111" s="955"/>
      <c r="AB111" s="955"/>
      <c r="AC111" s="955"/>
      <c r="AD111" s="955"/>
      <c r="AE111" s="955"/>
      <c r="AF111" s="955"/>
      <c r="AG111" s="955"/>
      <c r="AH111" s="955"/>
      <c r="AI111" s="955"/>
      <c r="AJ111" s="955"/>
      <c r="AK111" s="955"/>
      <c r="AL111" s="955">
        <f>COUNTA(FG8:FG107)-COUNTIF(FG8:FG107,"RE")-COUNTIF(FG8:FG107,"AB")-COUNTIF(FG8:FG107,"")</f>
        <v>9</v>
      </c>
      <c r="AM111" s="955"/>
      <c r="AN111" s="955"/>
      <c r="AO111" s="955"/>
      <c r="AP111" s="955"/>
      <c r="AQ111" s="955">
        <f>COUNTA(FH8:FH107)-COUNTIF(FH8:FH107,"RE")-COUNTIF(FH8:FH107,"AB")-COUNTIF(FH8:FH107,"")</f>
        <v>0</v>
      </c>
      <c r="AR111" s="955"/>
      <c r="AS111" s="955"/>
      <c r="AT111" s="955"/>
      <c r="AU111" s="955"/>
      <c r="AV111" s="955">
        <f>COUNTA(FI8:FI107)-COUNTIF(FI8:FI107,"RE")-COUNTIF(FI8:FI107,"AB")-COUNTIF(FI8:FI107,"")</f>
        <v>0</v>
      </c>
      <c r="AW111" s="955"/>
      <c r="AX111" s="955"/>
      <c r="AY111" s="955"/>
      <c r="AZ111" s="955"/>
      <c r="BA111" s="955">
        <f>COUNTA(FJ8:FJ107)-COUNTIF(FJ8:FJ107,"RE")-COUNTIF(FJ8:FJ107,"AB")-COUNTIF(FJ8:FJ107,"")</f>
        <v>0</v>
      </c>
      <c r="BB111" s="955"/>
      <c r="BC111" s="955"/>
      <c r="BD111" s="955"/>
      <c r="BE111" s="955"/>
      <c r="BF111" s="188" t="s">
        <v>9</v>
      </c>
      <c r="BG111" s="188">
        <f>SUM(AM113,AR113,AW113,BB113)</f>
        <v>0</v>
      </c>
      <c r="BH111" s="188">
        <f>COUNTIF(FF8:FF107,"I")</f>
        <v>0</v>
      </c>
      <c r="BI111" s="200"/>
      <c r="BJ111" s="955">
        <f>COUNTA(FN8:FN107)-COUNTIF(FN8:FN107,"RE")-COUNTIF(FN8:FN107,"AB")-COUNTIF(FN8:FN107,"")</f>
        <v>9</v>
      </c>
      <c r="BK111" s="955"/>
      <c r="BL111" s="955"/>
      <c r="BM111" s="955"/>
      <c r="BN111" s="955"/>
      <c r="BO111" s="955">
        <f>COUNTA(FO8:FO107)-COUNTIF(FO8:FO107,"RE")-COUNTIF(FO8:FO107,"AB")-COUNTIF(FO8:FO107,"")</f>
        <v>0</v>
      </c>
      <c r="BP111" s="955"/>
      <c r="BQ111" s="955"/>
      <c r="BR111" s="955"/>
      <c r="BS111" s="955"/>
      <c r="BT111" s="955">
        <f>COUNTA(FP8:FP107)-COUNTIF(FP8:FP107,"RE")-COUNTIF(FP8:FP107,"AB")-COUNTIF(FP8:FP107,"")</f>
        <v>0</v>
      </c>
      <c r="BU111" s="955"/>
      <c r="BV111" s="955"/>
      <c r="BW111" s="955"/>
      <c r="BX111" s="955"/>
      <c r="BY111" s="955">
        <f>COUNTA(FQ8:FQ107)-COUNTIF(FQ8:FQ107,"RE")-COUNTIF(FQ8:FQ107,"AB")-COUNTIF(FQ8:FQ107,"")</f>
        <v>0</v>
      </c>
      <c r="BZ111" s="955"/>
      <c r="CA111" s="955"/>
      <c r="CB111" s="955"/>
      <c r="CC111" s="955"/>
      <c r="CD111" s="188" t="s">
        <v>9</v>
      </c>
      <c r="CE111" s="188">
        <f>SUM(BK113,BP113,BU113,BZ113)</f>
        <v>0</v>
      </c>
      <c r="CF111" s="188">
        <f>COUNTIF(FM8:FM107,"I")</f>
        <v>0</v>
      </c>
      <c r="CG111" s="200"/>
      <c r="CH111" s="955">
        <f>COUNTA(FU8:FU107)-COUNTIF(FU8:FU107,"RE")-COUNTIF(FU8:FU107,"AB")-COUNTIF(FU8:FU107,"")</f>
        <v>9</v>
      </c>
      <c r="CI111" s="955"/>
      <c r="CJ111" s="955"/>
      <c r="CK111" s="955"/>
      <c r="CL111" s="955"/>
      <c r="CM111" s="955">
        <f>COUNTA(FV8:FV107)-COUNTIF(FV8:FV107,"RE")-COUNTIF(FV8:FV107,"AB")-COUNTIF(FV8:FV107,"")</f>
        <v>0</v>
      </c>
      <c r="CN111" s="955"/>
      <c r="CO111" s="955"/>
      <c r="CP111" s="955"/>
      <c r="CQ111" s="955"/>
      <c r="CR111" s="955">
        <f>COUNTA(FW8:FW107)-COUNTIF(FW8:FW107,"RE")-COUNTIF(FW8:FW107,"AB")-COUNTIF(FW8:FW107,"")</f>
        <v>0</v>
      </c>
      <c r="CS111" s="955"/>
      <c r="CT111" s="955"/>
      <c r="CU111" s="955"/>
      <c r="CV111" s="955"/>
      <c r="CW111" s="955">
        <f>COUNTA(FX8:FX107)-COUNTIF(FX8:FX107,"RE")-COUNTIF(FX8:FX107,"AB")-COUNTIF(FX8:FX107,"")</f>
        <v>0</v>
      </c>
      <c r="CX111" s="955"/>
      <c r="CY111" s="955"/>
      <c r="CZ111" s="955"/>
      <c r="DA111" s="955"/>
      <c r="DB111" s="188" t="s">
        <v>9</v>
      </c>
      <c r="DC111" s="188">
        <f>SUM(CI113,CN113,CS113,CX113)</f>
        <v>6</v>
      </c>
      <c r="DD111" s="188">
        <f>COUNTIF(FT8:FT107,"I")</f>
        <v>6</v>
      </c>
      <c r="DE111" s="200"/>
      <c r="DF111" s="180"/>
      <c r="DG111" s="955">
        <f>COUNTA(GA8:GA107)-COUNTIF(GA8:GA107,"")-COUNTIF(GA8:GA107,"AB")-COUNTIF(GA8:GA107,"RE")</f>
        <v>9</v>
      </c>
      <c r="DH111" s="955"/>
      <c r="DI111" s="955"/>
      <c r="DJ111" s="955"/>
      <c r="DK111" s="955"/>
      <c r="DL111" s="955"/>
      <c r="DM111" s="955"/>
      <c r="DN111" s="955"/>
      <c r="DO111" s="955"/>
      <c r="DP111" s="955"/>
      <c r="DQ111" s="955"/>
      <c r="DR111" s="955"/>
      <c r="DS111" s="955"/>
      <c r="DT111" s="955">
        <f>COUNTA(GB8:GB107)-COUNTIF(GB8:GB107,"")-COUNTIF(GB8:GB107,"AB")-COUNTIF(GB8:GB107,"RE")</f>
        <v>9</v>
      </c>
      <c r="DU111" s="955"/>
      <c r="DV111" s="955"/>
      <c r="DW111" s="955"/>
      <c r="DX111" s="955"/>
      <c r="DY111" s="955"/>
      <c r="DZ111" s="955"/>
      <c r="EA111" s="955"/>
      <c r="EB111" s="955"/>
      <c r="EC111" s="905"/>
      <c r="ED111" s="905"/>
      <c r="EE111" s="905"/>
      <c r="EF111" s="905"/>
      <c r="EG111" s="905"/>
      <c r="EH111" s="905"/>
      <c r="EI111" s="905"/>
      <c r="EJ111" s="905"/>
      <c r="EK111" s="905"/>
      <c r="EL111" s="905"/>
      <c r="EM111" s="905"/>
      <c r="EN111" s="905"/>
      <c r="EO111" s="912"/>
      <c r="EP111" s="913"/>
      <c r="EQ111" s="913"/>
      <c r="ER111" s="913"/>
      <c r="ES111" s="913"/>
      <c r="ET111" s="913"/>
      <c r="EU111" s="913"/>
      <c r="EV111" s="913"/>
      <c r="EW111" s="913"/>
      <c r="EX111" s="913"/>
      <c r="EY111" s="913"/>
      <c r="EZ111" s="913"/>
      <c r="FA111" s="913"/>
      <c r="FB111" s="913"/>
      <c r="FC111" s="913"/>
      <c r="FD111" s="913"/>
      <c r="FE111" s="913"/>
      <c r="FF111" s="913"/>
      <c r="FG111" s="913"/>
      <c r="FH111" s="913"/>
      <c r="FI111" s="913"/>
      <c r="FJ111" s="913"/>
      <c r="FK111" s="913"/>
      <c r="FL111" s="913"/>
      <c r="FM111" s="913"/>
      <c r="FN111" s="913"/>
      <c r="FO111" s="913"/>
      <c r="FP111" s="913"/>
      <c r="FQ111" s="913"/>
      <c r="FR111" s="913"/>
      <c r="FS111" s="913"/>
      <c r="FT111" s="913"/>
      <c r="FU111" s="913"/>
      <c r="FV111" s="913"/>
      <c r="FW111" s="913"/>
      <c r="FX111" s="913"/>
      <c r="FY111" s="913"/>
      <c r="FZ111" s="913"/>
      <c r="GA111" s="913"/>
      <c r="GB111" s="913"/>
      <c r="GC111" s="913"/>
      <c r="GD111" s="914"/>
      <c r="GE111" s="902"/>
      <c r="GF111" s="898"/>
      <c r="GG111" s="898"/>
      <c r="GH111" s="899"/>
      <c r="GI111" s="904" t="s">
        <v>47</v>
      </c>
      <c r="GJ111" s="904"/>
      <c r="GK111" s="180">
        <f>COUNTIF(GK8:GK107,"II")</f>
        <v>3</v>
      </c>
      <c r="GL111" s="325"/>
      <c r="GM111" s="325"/>
      <c r="GN111" s="325"/>
      <c r="GO111" s="325"/>
      <c r="GP111" s="325"/>
      <c r="GQ111" s="325"/>
      <c r="GR111" s="355"/>
      <c r="GS111" s="366"/>
      <c r="GT111" s="367"/>
      <c r="GW111" s="327"/>
      <c r="GX111" s="199"/>
      <c r="GY111" s="328" t="s">
        <v>114</v>
      </c>
      <c r="GZ111" s="329"/>
      <c r="HA111" s="329"/>
      <c r="HB111" s="329"/>
      <c r="HC111" s="329"/>
      <c r="HD111" s="329"/>
      <c r="HE111" s="329"/>
      <c r="HF111" s="329"/>
      <c r="HG111" s="329"/>
      <c r="HH111" s="329"/>
      <c r="HI111" s="329"/>
      <c r="HJ111" s="329"/>
    </row>
    <row r="112" spans="1:228" s="12" customFormat="1" ht="15" customHeight="1">
      <c r="A112" s="255" t="s">
        <v>331</v>
      </c>
      <c r="B112" s="229">
        <f>COUNTIF(GK8:GK106,"I")</f>
        <v>1</v>
      </c>
      <c r="C112" s="229">
        <f>COUNTIF(GK8:GK106,"II")</f>
        <v>3</v>
      </c>
      <c r="D112" s="229">
        <f>COUNTIF(GK8:GK106,"III")</f>
        <v>1</v>
      </c>
      <c r="E112" s="256">
        <f>B112+C112+D112</f>
        <v>5</v>
      </c>
      <c r="F112" s="257">
        <f>IF(F110=0,0,E112/F110*100)</f>
        <v>55.555555555555557</v>
      </c>
      <c r="G112" s="258" t="s">
        <v>324</v>
      </c>
      <c r="H112" s="977" t="s">
        <v>22</v>
      </c>
      <c r="I112" s="977"/>
      <c r="J112" s="321" t="s">
        <v>37</v>
      </c>
      <c r="K112" s="321" t="s">
        <v>9</v>
      </c>
      <c r="L112" s="966" t="s">
        <v>10</v>
      </c>
      <c r="M112" s="966"/>
      <c r="N112" s="966" t="s">
        <v>11</v>
      </c>
      <c r="O112" s="966"/>
      <c r="P112" s="929" t="s">
        <v>107</v>
      </c>
      <c r="Q112" s="929"/>
      <c r="R112" s="967"/>
      <c r="S112" s="967"/>
      <c r="T112" s="967"/>
      <c r="U112" s="967"/>
      <c r="V112" s="967"/>
      <c r="W112" s="201"/>
      <c r="X112" s="321" t="s">
        <v>37</v>
      </c>
      <c r="Y112" s="321" t="s">
        <v>9</v>
      </c>
      <c r="Z112" s="966" t="s">
        <v>10</v>
      </c>
      <c r="AA112" s="966"/>
      <c r="AB112" s="966" t="s">
        <v>11</v>
      </c>
      <c r="AC112" s="966"/>
      <c r="AD112" s="929" t="s">
        <v>107</v>
      </c>
      <c r="AE112" s="929"/>
      <c r="AF112" s="953"/>
      <c r="AG112" s="953"/>
      <c r="AH112" s="953"/>
      <c r="AI112" s="953"/>
      <c r="AJ112" s="953"/>
      <c r="AK112" s="953"/>
      <c r="AL112" s="185" t="s">
        <v>37</v>
      </c>
      <c r="AM112" s="185" t="s">
        <v>9</v>
      </c>
      <c r="AN112" s="185" t="s">
        <v>10</v>
      </c>
      <c r="AO112" s="185" t="s">
        <v>11</v>
      </c>
      <c r="AP112" s="181" t="s">
        <v>107</v>
      </c>
      <c r="AQ112" s="185" t="s">
        <v>37</v>
      </c>
      <c r="AR112" s="185" t="s">
        <v>9</v>
      </c>
      <c r="AS112" s="185" t="s">
        <v>10</v>
      </c>
      <c r="AT112" s="185" t="s">
        <v>11</v>
      </c>
      <c r="AU112" s="181" t="s">
        <v>107</v>
      </c>
      <c r="AV112" s="185" t="s">
        <v>37</v>
      </c>
      <c r="AW112" s="185" t="s">
        <v>9</v>
      </c>
      <c r="AX112" s="185" t="s">
        <v>10</v>
      </c>
      <c r="AY112" s="185" t="s">
        <v>11</v>
      </c>
      <c r="AZ112" s="181" t="s">
        <v>107</v>
      </c>
      <c r="BA112" s="185" t="s">
        <v>37</v>
      </c>
      <c r="BB112" s="185" t="s">
        <v>9</v>
      </c>
      <c r="BC112" s="185" t="s">
        <v>10</v>
      </c>
      <c r="BD112" s="185" t="s">
        <v>11</v>
      </c>
      <c r="BE112" s="181" t="s">
        <v>107</v>
      </c>
      <c r="BF112" s="188" t="s">
        <v>10</v>
      </c>
      <c r="BG112" s="188">
        <f>SUM(AN113,AS113,AX113,BC113)</f>
        <v>1</v>
      </c>
      <c r="BH112" s="188">
        <f>COUNTIF(FF8:FF107,"II")</f>
        <v>1</v>
      </c>
      <c r="BI112" s="187"/>
      <c r="BJ112" s="185" t="s">
        <v>37</v>
      </c>
      <c r="BK112" s="185" t="s">
        <v>9</v>
      </c>
      <c r="BL112" s="185" t="s">
        <v>10</v>
      </c>
      <c r="BM112" s="185" t="s">
        <v>11</v>
      </c>
      <c r="BN112" s="181" t="s">
        <v>107</v>
      </c>
      <c r="BO112" s="185" t="s">
        <v>37</v>
      </c>
      <c r="BP112" s="185" t="s">
        <v>9</v>
      </c>
      <c r="BQ112" s="185" t="s">
        <v>10</v>
      </c>
      <c r="BR112" s="185" t="s">
        <v>11</v>
      </c>
      <c r="BS112" s="181" t="s">
        <v>107</v>
      </c>
      <c r="BT112" s="185" t="s">
        <v>37</v>
      </c>
      <c r="BU112" s="185" t="s">
        <v>9</v>
      </c>
      <c r="BV112" s="185" t="s">
        <v>10</v>
      </c>
      <c r="BW112" s="185" t="s">
        <v>11</v>
      </c>
      <c r="BX112" s="181" t="s">
        <v>107</v>
      </c>
      <c r="BY112" s="185" t="s">
        <v>37</v>
      </c>
      <c r="BZ112" s="185" t="s">
        <v>9</v>
      </c>
      <c r="CA112" s="185" t="s">
        <v>10</v>
      </c>
      <c r="CB112" s="185" t="s">
        <v>11</v>
      </c>
      <c r="CC112" s="181" t="s">
        <v>107</v>
      </c>
      <c r="CD112" s="188" t="s">
        <v>10</v>
      </c>
      <c r="CE112" s="188">
        <f>SUM(BL113,BQ113,BV113,CA113)</f>
        <v>4</v>
      </c>
      <c r="CF112" s="188">
        <f>COUNTIF(FM8:FM107,"II")</f>
        <v>4</v>
      </c>
      <c r="CG112" s="187"/>
      <c r="CH112" s="185" t="s">
        <v>37</v>
      </c>
      <c r="CI112" s="185" t="s">
        <v>9</v>
      </c>
      <c r="CJ112" s="185" t="s">
        <v>10</v>
      </c>
      <c r="CK112" s="185" t="s">
        <v>11</v>
      </c>
      <c r="CL112" s="181" t="s">
        <v>107</v>
      </c>
      <c r="CM112" s="185" t="s">
        <v>37</v>
      </c>
      <c r="CN112" s="185" t="s">
        <v>9</v>
      </c>
      <c r="CO112" s="185" t="s">
        <v>10</v>
      </c>
      <c r="CP112" s="185" t="s">
        <v>11</v>
      </c>
      <c r="CQ112" s="181" t="s">
        <v>107</v>
      </c>
      <c r="CR112" s="185" t="s">
        <v>37</v>
      </c>
      <c r="CS112" s="185" t="s">
        <v>9</v>
      </c>
      <c r="CT112" s="185" t="s">
        <v>10</v>
      </c>
      <c r="CU112" s="185" t="s">
        <v>11</v>
      </c>
      <c r="CV112" s="181" t="s">
        <v>107</v>
      </c>
      <c r="CW112" s="185" t="s">
        <v>37</v>
      </c>
      <c r="CX112" s="185" t="s">
        <v>9</v>
      </c>
      <c r="CY112" s="185" t="s">
        <v>10</v>
      </c>
      <c r="CZ112" s="185" t="s">
        <v>11</v>
      </c>
      <c r="DA112" s="181" t="s">
        <v>107</v>
      </c>
      <c r="DB112" s="188" t="s">
        <v>10</v>
      </c>
      <c r="DC112" s="188">
        <f>SUM(CJ113,CO113,CT113,CY113)</f>
        <v>1</v>
      </c>
      <c r="DD112" s="188">
        <f>COUNTIF(FT8:FT107,"II")</f>
        <v>1</v>
      </c>
      <c r="DE112" s="187"/>
      <c r="DF112" s="188"/>
      <c r="DG112" s="185" t="s">
        <v>74</v>
      </c>
      <c r="DH112" s="185" t="s">
        <v>75</v>
      </c>
      <c r="DI112" s="185" t="s">
        <v>76</v>
      </c>
      <c r="DJ112" s="185" t="s">
        <v>37</v>
      </c>
      <c r="DK112" s="929" t="s">
        <v>132</v>
      </c>
      <c r="DL112" s="929"/>
      <c r="DM112" s="187"/>
      <c r="DN112" s="953"/>
      <c r="DO112" s="953"/>
      <c r="DP112" s="953"/>
      <c r="DQ112" s="953"/>
      <c r="DR112" s="953"/>
      <c r="DS112" s="953"/>
      <c r="DT112" s="185" t="s">
        <v>74</v>
      </c>
      <c r="DU112" s="185" t="s">
        <v>75</v>
      </c>
      <c r="DV112" s="185" t="s">
        <v>76</v>
      </c>
      <c r="DW112" s="185" t="s">
        <v>37</v>
      </c>
      <c r="DX112" s="929" t="s">
        <v>132</v>
      </c>
      <c r="DY112" s="929"/>
      <c r="DZ112" s="1005"/>
      <c r="EA112" s="1005"/>
      <c r="EB112" s="1005"/>
      <c r="EC112" s="905"/>
      <c r="ED112" s="905"/>
      <c r="EE112" s="905"/>
      <c r="EF112" s="905"/>
      <c r="EG112" s="905"/>
      <c r="EH112" s="905"/>
      <c r="EI112" s="905"/>
      <c r="EJ112" s="905"/>
      <c r="EK112" s="905"/>
      <c r="EL112" s="905"/>
      <c r="EM112" s="905"/>
      <c r="EN112" s="905"/>
      <c r="EO112" s="912"/>
      <c r="EP112" s="913"/>
      <c r="EQ112" s="913"/>
      <c r="ER112" s="913"/>
      <c r="ES112" s="913"/>
      <c r="ET112" s="913"/>
      <c r="EU112" s="913"/>
      <c r="EV112" s="913"/>
      <c r="EW112" s="913"/>
      <c r="EX112" s="913"/>
      <c r="EY112" s="913"/>
      <c r="EZ112" s="913"/>
      <c r="FA112" s="913"/>
      <c r="FB112" s="913"/>
      <c r="FC112" s="913"/>
      <c r="FD112" s="913"/>
      <c r="FE112" s="913"/>
      <c r="FF112" s="913"/>
      <c r="FG112" s="913"/>
      <c r="FH112" s="913"/>
      <c r="FI112" s="913"/>
      <c r="FJ112" s="913"/>
      <c r="FK112" s="913"/>
      <c r="FL112" s="913"/>
      <c r="FM112" s="913"/>
      <c r="FN112" s="913"/>
      <c r="FO112" s="913"/>
      <c r="FP112" s="913"/>
      <c r="FQ112" s="913"/>
      <c r="FR112" s="913"/>
      <c r="FS112" s="913"/>
      <c r="FT112" s="913"/>
      <c r="FU112" s="913"/>
      <c r="FV112" s="913"/>
      <c r="FW112" s="913"/>
      <c r="FX112" s="913"/>
      <c r="FY112" s="913"/>
      <c r="FZ112" s="913"/>
      <c r="GA112" s="913"/>
      <c r="GB112" s="913"/>
      <c r="GC112" s="913"/>
      <c r="GD112" s="914"/>
      <c r="GE112" s="1014" t="s">
        <v>120</v>
      </c>
      <c r="GF112" s="1015"/>
      <c r="GG112" s="896"/>
      <c r="GH112" s="897"/>
      <c r="GI112" s="927" t="s">
        <v>48</v>
      </c>
      <c r="GJ112" s="927"/>
      <c r="GK112" s="188">
        <f>COUNTIF(GK8:GK107,"III")</f>
        <v>1</v>
      </c>
      <c r="GL112" s="333"/>
      <c r="GM112" s="333"/>
      <c r="GN112" s="333"/>
      <c r="GO112" s="333"/>
      <c r="GP112" s="333"/>
      <c r="GQ112" s="333"/>
      <c r="GR112" s="356"/>
      <c r="GS112" s="368"/>
      <c r="GT112" s="369"/>
    </row>
    <row r="113" spans="1:218" s="12" customFormat="1" ht="15" customHeight="1" thickBot="1">
      <c r="A113" s="259" t="s">
        <v>107</v>
      </c>
      <c r="B113" s="283">
        <f>COUNTIF(GQ8:GQ107,"I")</f>
        <v>1</v>
      </c>
      <c r="C113" s="283">
        <f>COUNTIF(GQ8:GQ107,"II")</f>
        <v>3</v>
      </c>
      <c r="D113" s="283">
        <f>COUNTIF(GQ8:GQ107,"III")</f>
        <v>1</v>
      </c>
      <c r="E113" s="260">
        <f>B113+C113+D113</f>
        <v>5</v>
      </c>
      <c r="F113" s="261">
        <f>IF(F110=0,0,E113/F110*100)</f>
        <v>55.555555555555557</v>
      </c>
      <c r="G113" s="262" t="s">
        <v>332</v>
      </c>
      <c r="H113" s="921" t="s">
        <v>23</v>
      </c>
      <c r="I113" s="921"/>
      <c r="J113" s="322">
        <f>COUNTIF(EZ8:EZ107,"D")</f>
        <v>0</v>
      </c>
      <c r="K113" s="322">
        <f>COUNTIF(EZ8:EZ107,"I")</f>
        <v>3</v>
      </c>
      <c r="L113" s="983">
        <f>COUNTIF(EZ8:EZ107,"II")</f>
        <v>3</v>
      </c>
      <c r="M113" s="983"/>
      <c r="N113" s="978">
        <f>(COUNTIF(EZ8:EZ107,"III")+((COUNTIF(EZ8:EZ107,"G"))))</f>
        <v>0</v>
      </c>
      <c r="O113" s="978"/>
      <c r="P113" s="979">
        <f>J113+K113+L113+N113</f>
        <v>6</v>
      </c>
      <c r="Q113" s="979"/>
      <c r="R113" s="953"/>
      <c r="S113" s="953"/>
      <c r="T113" s="953"/>
      <c r="U113" s="953"/>
      <c r="V113" s="953"/>
      <c r="W113" s="202"/>
      <c r="X113" s="322">
        <f>COUNTIF(FC8:FC107,"D")</f>
        <v>0</v>
      </c>
      <c r="Y113" s="320">
        <f>COUNTIF(FC8:FC107,"I")</f>
        <v>0</v>
      </c>
      <c r="Z113" s="983">
        <f>COUNTIF(FC8:FC107,"II")</f>
        <v>0</v>
      </c>
      <c r="AA113" s="983"/>
      <c r="AB113" s="978">
        <f>(COUNTIF(FC8:FC107,"III")+((COUNTIF(FC8:FC107,"G"))))</f>
        <v>6</v>
      </c>
      <c r="AC113" s="978"/>
      <c r="AD113" s="983">
        <f>X113+Y113+Z113+AB113</f>
        <v>6</v>
      </c>
      <c r="AE113" s="983"/>
      <c r="AF113" s="979"/>
      <c r="AG113" s="979"/>
      <c r="AH113" s="979"/>
      <c r="AI113" s="979"/>
      <c r="AJ113" s="979"/>
      <c r="AK113" s="979"/>
      <c r="AL113" s="186">
        <f>COUNTIF(FG8:FG107,"D")</f>
        <v>0</v>
      </c>
      <c r="AM113" s="186">
        <f>COUNTIF(FG8:FG107,"I")</f>
        <v>0</v>
      </c>
      <c r="AN113" s="186">
        <f>COUNTIF(FG8:FG107,"II")</f>
        <v>1</v>
      </c>
      <c r="AO113" s="186">
        <f>COUNTIF(FG8:FG107,"III")+COUNTIF(FG8:FG107,"G")</f>
        <v>7</v>
      </c>
      <c r="AP113" s="186">
        <f>SUM(AL113,AM113,AN113,AO113)</f>
        <v>8</v>
      </c>
      <c r="AQ113" s="186">
        <f>COUNTIF(FH8:FH107,"D")</f>
        <v>0</v>
      </c>
      <c r="AR113" s="186">
        <f>COUNTIF(FH8:FH107,"I")</f>
        <v>0</v>
      </c>
      <c r="AS113" s="49">
        <f>COUNTIF(FH8:FH107,"II")</f>
        <v>0</v>
      </c>
      <c r="AT113" s="42">
        <f>COUNTIF(FH8:FH107,"III")+COUNTIF(FH8:FH107,"G")</f>
        <v>0</v>
      </c>
      <c r="AU113" s="186">
        <f>SUM(AQ113,AR113,AS113,AT113)</f>
        <v>0</v>
      </c>
      <c r="AV113" s="186">
        <f>COUNTIF(FI8:FI107,"D")</f>
        <v>0</v>
      </c>
      <c r="AW113" s="186">
        <f>COUNTIF(FI8:FI107,"I")</f>
        <v>0</v>
      </c>
      <c r="AX113" s="42">
        <f>COUNTIF(FI8:FI107,"II")</f>
        <v>0</v>
      </c>
      <c r="AY113" s="186">
        <f>COUNTIF(FI8:FI107,"III")+COUNTIF(FI8:FI107,"G")</f>
        <v>0</v>
      </c>
      <c r="AZ113" s="186">
        <f>SUM(AV113,AW113,AX113,AY113)</f>
        <v>0</v>
      </c>
      <c r="BA113" s="186">
        <f>COUNTIF(FJ8:FJ107,"D")</f>
        <v>0</v>
      </c>
      <c r="BB113" s="186">
        <f>COUNTIF(FJ8:FJ107,"I")</f>
        <v>0</v>
      </c>
      <c r="BC113" s="186">
        <f>COUNTIF(FJ8:FJ107,"II")</f>
        <v>0</v>
      </c>
      <c r="BD113" s="186">
        <f>COUNTIF(FJ8:FJ107,"III")+COUNTIF(FJ8:FJ107,"G")</f>
        <v>0</v>
      </c>
      <c r="BE113" s="186">
        <f>SUM(BA113,BB113,BC113,BD113)</f>
        <v>0</v>
      </c>
      <c r="BF113" s="186" t="s">
        <v>11</v>
      </c>
      <c r="BG113" s="186">
        <f>AO113+AS113+AY113+BD113</f>
        <v>7</v>
      </c>
      <c r="BH113" s="186">
        <f>COUNTIF(FF8:FF107,"III")+COUNTIF(FF8:FF107,"g")</f>
        <v>7</v>
      </c>
      <c r="BI113" s="203"/>
      <c r="BJ113" s="186">
        <f>COUNTIF(FN8:FN107,"D")</f>
        <v>0</v>
      </c>
      <c r="BK113" s="186">
        <f>COUNTIF(FN8:FN107,"I")</f>
        <v>0</v>
      </c>
      <c r="BL113" s="186">
        <f>COUNTIF(FN8:FN107,"II")</f>
        <v>4</v>
      </c>
      <c r="BM113" s="186">
        <f>COUNTIF(FN8:FN107,"III")+COUNTIF(FN8:FN107,"G")</f>
        <v>5</v>
      </c>
      <c r="BN113" s="186">
        <f>SUM(BJ113,BK113,BL113,BM113)</f>
        <v>9</v>
      </c>
      <c r="BO113" s="186">
        <f>COUNTIF(FO8:FO107,"D")</f>
        <v>0</v>
      </c>
      <c r="BP113" s="186">
        <f>COUNTIF(FO8:FO107,"I")</f>
        <v>0</v>
      </c>
      <c r="BQ113" s="49">
        <f>COUNTIF(FO8:FO107,"II")</f>
        <v>0</v>
      </c>
      <c r="BR113" s="49">
        <f>COUNTIF(FO8:FO107,"III")+COUNTIF(FO8:FO107,"G")</f>
        <v>0</v>
      </c>
      <c r="BS113" s="186">
        <f>SUM(BO113,BP113,BQ113,BR113)</f>
        <v>0</v>
      </c>
      <c r="BT113" s="186">
        <f>COUNTIF(FP8:FP107,"D")</f>
        <v>0</v>
      </c>
      <c r="BU113" s="186">
        <f>COUNTIF(FP8:FP107,"I")</f>
        <v>0</v>
      </c>
      <c r="BV113" s="186">
        <f>COUNTIF(FP8:FP107,"II")</f>
        <v>0</v>
      </c>
      <c r="BW113" s="186">
        <f>COUNTIF(FP8:FP107,"III")+COUNTIF(FP8:FP107,"G")</f>
        <v>0</v>
      </c>
      <c r="BX113" s="186">
        <f>SUM(BT113,BU113,BV113,BW113)</f>
        <v>0</v>
      </c>
      <c r="BY113" s="186">
        <f>COUNTIF(FQ8:FQ107,"D")</f>
        <v>0</v>
      </c>
      <c r="BZ113" s="186">
        <f>COUNTIF(FQ8:FQ107,"I")</f>
        <v>0</v>
      </c>
      <c r="CA113" s="186">
        <f>COUNTIF(FQ8:FQ107,"II")</f>
        <v>0</v>
      </c>
      <c r="CB113" s="186">
        <f>COUNTIF(FQ8:FQ107,"III")+COUNTIF(FQ8:FQ107,"G")</f>
        <v>0</v>
      </c>
      <c r="CC113" s="186">
        <f>SUM(BY113,BZ113,CA113,CB113)</f>
        <v>0</v>
      </c>
      <c r="CD113" s="186" t="s">
        <v>11</v>
      </c>
      <c r="CE113" s="186">
        <f>SUM(BM113,BR113,BW113,CB113)</f>
        <v>5</v>
      </c>
      <c r="CF113" s="186">
        <f>COUNTIF(FM8:FM107,"III")+COUNTIF(FM8:FM107,"G")</f>
        <v>5</v>
      </c>
      <c r="CG113" s="203"/>
      <c r="CH113" s="186">
        <f>COUNTIF(FU8:FU107,"D")</f>
        <v>2</v>
      </c>
      <c r="CI113" s="186">
        <f>COUNTIF(FU8:FU107,"I")</f>
        <v>6</v>
      </c>
      <c r="CJ113" s="186">
        <f>COUNTIF(FU8:FU107,"II")</f>
        <v>1</v>
      </c>
      <c r="CK113" s="186">
        <f>COUNTIF(FU8:FU107,"III")+COUNTIF(FU8:FU107,"G")</f>
        <v>0</v>
      </c>
      <c r="CL113" s="186">
        <f>SUM(CH113,CI113,CJ113,CK113)</f>
        <v>9</v>
      </c>
      <c r="CM113" s="186">
        <f>COUNTIF(FV8:FV107,"D")</f>
        <v>0</v>
      </c>
      <c r="CN113" s="186">
        <f>COUNTIF(FV8:FV107,"I")</f>
        <v>0</v>
      </c>
      <c r="CO113" s="186">
        <f>COUNTIF(FV8:FV107,"II")</f>
        <v>0</v>
      </c>
      <c r="CP113" s="49">
        <f>COUNTIF(FV8:FV107,"III")+COUNTIF(FV8:FV107,"G")</f>
        <v>0</v>
      </c>
      <c r="CQ113" s="186">
        <f>SUM(CM113,CN113,CO113,CP113)</f>
        <v>0</v>
      </c>
      <c r="CR113" s="186">
        <f>COUNTIF(FW8:FW107,"D")</f>
        <v>0</v>
      </c>
      <c r="CS113" s="186">
        <f>COUNTIF(FW8:FW107,"I")</f>
        <v>0</v>
      </c>
      <c r="CT113" s="42">
        <f>COUNTIF(FW8:FW107,"II")</f>
        <v>0</v>
      </c>
      <c r="CU113" s="186">
        <f>COUNTIF(FW8:FW107,"III")+COUNTIF(FW8:FW107,"G")</f>
        <v>0</v>
      </c>
      <c r="CV113" s="186">
        <f>SUM(CR113,CS113,CT113,CU113)</f>
        <v>0</v>
      </c>
      <c r="CW113" s="186">
        <f>COUNTIF(FX8:FX107,"D")</f>
        <v>0</v>
      </c>
      <c r="CX113" s="186">
        <f>COUNTIF(FX8:FX107,"I")</f>
        <v>0</v>
      </c>
      <c r="CY113" s="186">
        <f>COUNTIF(FX8:FX107,"II")</f>
        <v>0</v>
      </c>
      <c r="CZ113" s="186">
        <f>COUNTIF(FX8:FX107,"III")+COUNTIF(FX8:FX107,"G")</f>
        <v>0</v>
      </c>
      <c r="DA113" s="186">
        <f>SUM(CW113,CX113,CY113,CZ113)</f>
        <v>0</v>
      </c>
      <c r="DB113" s="186" t="s">
        <v>11</v>
      </c>
      <c r="DC113" s="186">
        <f>SUM(CK113,CP113,CU113,CZ113)</f>
        <v>0</v>
      </c>
      <c r="DD113" s="186">
        <f>COUNTIF(FT8:FT107,"III")+COUNTIF(FT8:FT107,"G")</f>
        <v>0</v>
      </c>
      <c r="DE113" s="203"/>
      <c r="DF113" s="186"/>
      <c r="DG113" s="186">
        <f>COUNTIF(GA8:GA107,"A")</f>
        <v>0</v>
      </c>
      <c r="DH113" s="186">
        <f>COUNTIF(GA8:GA107,"B")</f>
        <v>0</v>
      </c>
      <c r="DI113" s="186">
        <f>COUNTIF(GA8:GA107,"C")</f>
        <v>9</v>
      </c>
      <c r="DJ113" s="186">
        <f>COUNTIF(GA8:GA107,"D")</f>
        <v>0</v>
      </c>
      <c r="DK113" s="957">
        <f>DG113+DH113+DI113+DJ113</f>
        <v>9</v>
      </c>
      <c r="DL113" s="957"/>
      <c r="DM113" s="203"/>
      <c r="DN113" s="953"/>
      <c r="DO113" s="953"/>
      <c r="DP113" s="953"/>
      <c r="DQ113" s="953"/>
      <c r="DR113" s="953"/>
      <c r="DS113" s="953"/>
      <c r="DT113" s="186">
        <f>COUNTIF(GB8:GB107,"A")</f>
        <v>0</v>
      </c>
      <c r="DU113" s="186">
        <f>COUNTIF(GB8:GB107,"B")</f>
        <v>9</v>
      </c>
      <c r="DV113" s="186">
        <f>COUNTIF(GB8:GB107,"C")</f>
        <v>0</v>
      </c>
      <c r="DW113" s="186">
        <f>COUNTIF(GB8:GB107,"D")</f>
        <v>0</v>
      </c>
      <c r="DX113" s="957">
        <f>DT113+DU113+DV113+DW113</f>
        <v>9</v>
      </c>
      <c r="DY113" s="957"/>
      <c r="DZ113" s="1005"/>
      <c r="EA113" s="1005"/>
      <c r="EB113" s="1005"/>
      <c r="EC113" s="905"/>
      <c r="ED113" s="905"/>
      <c r="EE113" s="905"/>
      <c r="EF113" s="905"/>
      <c r="EG113" s="905"/>
      <c r="EH113" s="905"/>
      <c r="EI113" s="905"/>
      <c r="EJ113" s="905"/>
      <c r="EK113" s="905"/>
      <c r="EL113" s="905"/>
      <c r="EM113" s="905"/>
      <c r="EN113" s="905"/>
      <c r="EO113" s="912"/>
      <c r="EP113" s="913"/>
      <c r="EQ113" s="913"/>
      <c r="ER113" s="913"/>
      <c r="ES113" s="913"/>
      <c r="ET113" s="913"/>
      <c r="EU113" s="913"/>
      <c r="EV113" s="913"/>
      <c r="EW113" s="913"/>
      <c r="EX113" s="913"/>
      <c r="EY113" s="913"/>
      <c r="EZ113" s="913"/>
      <c r="FA113" s="913"/>
      <c r="FB113" s="913"/>
      <c r="FC113" s="913"/>
      <c r="FD113" s="913"/>
      <c r="FE113" s="913"/>
      <c r="FF113" s="913"/>
      <c r="FG113" s="913"/>
      <c r="FH113" s="913"/>
      <c r="FI113" s="913"/>
      <c r="FJ113" s="913"/>
      <c r="FK113" s="913"/>
      <c r="FL113" s="913"/>
      <c r="FM113" s="913"/>
      <c r="FN113" s="913"/>
      <c r="FO113" s="913"/>
      <c r="FP113" s="913"/>
      <c r="FQ113" s="913"/>
      <c r="FR113" s="913"/>
      <c r="FS113" s="913"/>
      <c r="FT113" s="913"/>
      <c r="FU113" s="913"/>
      <c r="FV113" s="913"/>
      <c r="FW113" s="913"/>
      <c r="FX113" s="913"/>
      <c r="FY113" s="913"/>
      <c r="FZ113" s="913"/>
      <c r="GA113" s="913"/>
      <c r="GB113" s="913"/>
      <c r="GC113" s="913"/>
      <c r="GD113" s="914"/>
      <c r="GE113" s="1016"/>
      <c r="GF113" s="1017"/>
      <c r="GG113" s="898"/>
      <c r="GH113" s="899"/>
      <c r="GI113" s="903" t="s">
        <v>62</v>
      </c>
      <c r="GJ113" s="903"/>
      <c r="GK113" s="186">
        <f>SUM(GK110:GK112)</f>
        <v>5</v>
      </c>
      <c r="GL113" s="334"/>
      <c r="GM113" s="334"/>
      <c r="GN113" s="334"/>
      <c r="GO113" s="334"/>
      <c r="GP113" s="334"/>
      <c r="GQ113" s="334"/>
      <c r="GR113" s="357"/>
      <c r="GS113" s="368"/>
      <c r="GT113" s="369"/>
      <c r="GW113" s="13"/>
      <c r="GX113" s="13"/>
      <c r="GY113" s="13"/>
      <c r="GZ113" s="13"/>
      <c r="HA113" s="13"/>
      <c r="HB113" s="13"/>
      <c r="HC113" s="13"/>
      <c r="HD113" s="13"/>
      <c r="HE113" s="13"/>
      <c r="HF113" s="13"/>
      <c r="HG113" s="13"/>
      <c r="HH113" s="13"/>
      <c r="HI113" s="13"/>
      <c r="HJ113" s="13"/>
    </row>
    <row r="114" spans="1:218" s="14" customFormat="1" ht="15" customHeight="1">
      <c r="A114" s="109"/>
      <c r="B114" s="1049" t="s">
        <v>106</v>
      </c>
      <c r="C114" s="1050"/>
      <c r="D114" s="263">
        <f>COUNTIF(GN9:GN635,"uke i`Fkd")</f>
        <v>1</v>
      </c>
      <c r="E114" s="264" t="s">
        <v>6</v>
      </c>
      <c r="F114" s="428" t="s">
        <v>382</v>
      </c>
      <c r="G114" s="265">
        <f>COUNTIF(GH8:GH107,"iwjd")</f>
        <v>1</v>
      </c>
      <c r="H114" s="984" t="s">
        <v>12</v>
      </c>
      <c r="I114" s="984"/>
      <c r="J114" s="928">
        <f>IF(J111=0,0,P113/J111*100)</f>
        <v>85.714285714285708</v>
      </c>
      <c r="K114" s="928"/>
      <c r="L114" s="928"/>
      <c r="M114" s="928"/>
      <c r="N114" s="928"/>
      <c r="O114" s="928"/>
      <c r="P114" s="928"/>
      <c r="Q114" s="928"/>
      <c r="R114" s="928"/>
      <c r="S114" s="928"/>
      <c r="T114" s="928"/>
      <c r="U114" s="928"/>
      <c r="V114" s="928"/>
      <c r="W114" s="928"/>
      <c r="X114" s="928">
        <f>IF(X111=0,0,AD113/X111*100)</f>
        <v>66.666666666666657</v>
      </c>
      <c r="Y114" s="928"/>
      <c r="Z114" s="928"/>
      <c r="AA114" s="928"/>
      <c r="AB114" s="928"/>
      <c r="AC114" s="928"/>
      <c r="AD114" s="928"/>
      <c r="AE114" s="928"/>
      <c r="AF114" s="928"/>
      <c r="AG114" s="928"/>
      <c r="AH114" s="928"/>
      <c r="AI114" s="928"/>
      <c r="AJ114" s="928"/>
      <c r="AK114" s="928"/>
      <c r="AL114" s="928">
        <f>IF(AL111=0,0,AP113/AL111*100)</f>
        <v>88.888888888888886</v>
      </c>
      <c r="AM114" s="928"/>
      <c r="AN114" s="928"/>
      <c r="AO114" s="928"/>
      <c r="AP114" s="928"/>
      <c r="AQ114" s="928">
        <f>IF(AQ111=0,0,AU113/AQ111*100)</f>
        <v>0</v>
      </c>
      <c r="AR114" s="928"/>
      <c r="AS114" s="928"/>
      <c r="AT114" s="928"/>
      <c r="AU114" s="928"/>
      <c r="AV114" s="928">
        <f>IF(AV111=0,0,AZ113/AV111*100)</f>
        <v>0</v>
      </c>
      <c r="AW114" s="928"/>
      <c r="AX114" s="928"/>
      <c r="AY114" s="928"/>
      <c r="AZ114" s="928"/>
      <c r="BA114" s="928">
        <f>IF(BA111=0,0,BE113/BA111*100)</f>
        <v>0</v>
      </c>
      <c r="BB114" s="928"/>
      <c r="BC114" s="928"/>
      <c r="BD114" s="928"/>
      <c r="BE114" s="928"/>
      <c r="BF114" s="40" t="s">
        <v>92</v>
      </c>
      <c r="BG114" s="40">
        <f>SUM(AP113,AU113,AZ113,BE113)</f>
        <v>8</v>
      </c>
      <c r="BH114" s="40">
        <f>BH110+BH111+BH112+BH113</f>
        <v>8</v>
      </c>
      <c r="BI114" s="204"/>
      <c r="BJ114" s="928">
        <f>IF(BJ111=0,0,BN113/BJ111*100)</f>
        <v>100</v>
      </c>
      <c r="BK114" s="928"/>
      <c r="BL114" s="928"/>
      <c r="BM114" s="928"/>
      <c r="BN114" s="928"/>
      <c r="BO114" s="928">
        <f>IF(BO111=0,0,BS113/BO111*100)</f>
        <v>0</v>
      </c>
      <c r="BP114" s="928"/>
      <c r="BQ114" s="928"/>
      <c r="BR114" s="928"/>
      <c r="BS114" s="928"/>
      <c r="BT114" s="928">
        <f>IF(BT111=0,0,BX113/BT111*100)</f>
        <v>0</v>
      </c>
      <c r="BU114" s="928"/>
      <c r="BV114" s="928"/>
      <c r="BW114" s="928"/>
      <c r="BX114" s="928"/>
      <c r="BY114" s="1001">
        <f>IF(BY111=0,0,CB113/BY111*100)</f>
        <v>0</v>
      </c>
      <c r="BZ114" s="1001"/>
      <c r="CA114" s="1001"/>
      <c r="CB114" s="1001"/>
      <c r="CC114" s="1001"/>
      <c r="CD114" s="40" t="s">
        <v>92</v>
      </c>
      <c r="CE114" s="40">
        <f>SUM(BN113,BS113,BX113,CC113)</f>
        <v>9</v>
      </c>
      <c r="CF114" s="40">
        <f>CF110+CF111+CF112+CF113</f>
        <v>9</v>
      </c>
      <c r="CG114" s="204"/>
      <c r="CH114" s="928">
        <f>IF(CH111=0,0,CL113/CH111*100)</f>
        <v>100</v>
      </c>
      <c r="CI114" s="928"/>
      <c r="CJ114" s="928"/>
      <c r="CK114" s="928"/>
      <c r="CL114" s="928"/>
      <c r="CM114" s="1003">
        <f>IF(CM111=0,0,CQ113/CM111*100)</f>
        <v>0</v>
      </c>
      <c r="CN114" s="1003"/>
      <c r="CO114" s="1003"/>
      <c r="CP114" s="1003"/>
      <c r="CQ114" s="1003"/>
      <c r="CR114" s="928">
        <f>IF(CR111=0,0,CV113/CR111*100)</f>
        <v>0</v>
      </c>
      <c r="CS114" s="928"/>
      <c r="CT114" s="928"/>
      <c r="CU114" s="928"/>
      <c r="CV114" s="928"/>
      <c r="CW114" s="928">
        <f>IF(CW111=0,0,CZ113/CW111*100)</f>
        <v>0</v>
      </c>
      <c r="CX114" s="928"/>
      <c r="CY114" s="928"/>
      <c r="CZ114" s="928"/>
      <c r="DA114" s="928"/>
      <c r="DB114" s="40" t="s">
        <v>92</v>
      </c>
      <c r="DC114" s="40">
        <f>SUM(CL113,CQ113,CV113,DA113)</f>
        <v>9</v>
      </c>
      <c r="DD114" s="40">
        <f>DD110+DD111+DD112+DD113</f>
        <v>9</v>
      </c>
      <c r="DE114" s="204"/>
      <c r="DF114" s="176"/>
      <c r="DG114" s="928">
        <f>IF(DG111=0,0,DK113/DG111*100)</f>
        <v>100</v>
      </c>
      <c r="DH114" s="928"/>
      <c r="DI114" s="928"/>
      <c r="DJ114" s="928"/>
      <c r="DK114" s="928"/>
      <c r="DL114" s="928"/>
      <c r="DM114" s="928"/>
      <c r="DN114" s="928"/>
      <c r="DO114" s="928"/>
      <c r="DP114" s="928"/>
      <c r="DQ114" s="928"/>
      <c r="DR114" s="928"/>
      <c r="DS114" s="928"/>
      <c r="DT114" s="928">
        <f>IF(DT111=0,0,DX113/DT111*100)</f>
        <v>100</v>
      </c>
      <c r="DU114" s="928"/>
      <c r="DV114" s="928"/>
      <c r="DW114" s="928"/>
      <c r="DX114" s="928"/>
      <c r="DY114" s="928"/>
      <c r="DZ114" s="928"/>
      <c r="EA114" s="928"/>
      <c r="EB114" s="928"/>
      <c r="EC114" s="905"/>
      <c r="ED114" s="905"/>
      <c r="EE114" s="905"/>
      <c r="EF114" s="905"/>
      <c r="EG114" s="905"/>
      <c r="EH114" s="905"/>
      <c r="EI114" s="905"/>
      <c r="EJ114" s="905"/>
      <c r="EK114" s="905"/>
      <c r="EL114" s="905"/>
      <c r="EM114" s="905"/>
      <c r="EN114" s="905"/>
      <c r="EO114" s="912"/>
      <c r="EP114" s="913"/>
      <c r="EQ114" s="913"/>
      <c r="ER114" s="913"/>
      <c r="ES114" s="913"/>
      <c r="ET114" s="913"/>
      <c r="EU114" s="913"/>
      <c r="EV114" s="913"/>
      <c r="EW114" s="913"/>
      <c r="EX114" s="913"/>
      <c r="EY114" s="913"/>
      <c r="EZ114" s="913"/>
      <c r="FA114" s="913"/>
      <c r="FB114" s="913"/>
      <c r="FC114" s="913"/>
      <c r="FD114" s="913"/>
      <c r="FE114" s="913"/>
      <c r="FF114" s="913"/>
      <c r="FG114" s="913"/>
      <c r="FH114" s="913"/>
      <c r="FI114" s="913"/>
      <c r="FJ114" s="913"/>
      <c r="FK114" s="913"/>
      <c r="FL114" s="913"/>
      <c r="FM114" s="913"/>
      <c r="FN114" s="913"/>
      <c r="FO114" s="913"/>
      <c r="FP114" s="913"/>
      <c r="FQ114" s="913"/>
      <c r="FR114" s="913"/>
      <c r="FS114" s="913"/>
      <c r="FT114" s="913"/>
      <c r="FU114" s="913"/>
      <c r="FV114" s="913"/>
      <c r="FW114" s="913"/>
      <c r="FX114" s="913"/>
      <c r="FY114" s="913"/>
      <c r="FZ114" s="913"/>
      <c r="GA114" s="913"/>
      <c r="GB114" s="913"/>
      <c r="GC114" s="913"/>
      <c r="GD114" s="914"/>
      <c r="GE114" s="1018" t="s">
        <v>111</v>
      </c>
      <c r="GF114" s="1019"/>
      <c r="GG114" s="896"/>
      <c r="GH114" s="897"/>
      <c r="GI114" s="919" t="s">
        <v>6</v>
      </c>
      <c r="GJ114" s="919"/>
      <c r="GK114" s="39">
        <f>COUNTIF(GH8:GH107,"iwjd")</f>
        <v>1</v>
      </c>
      <c r="GL114" s="335"/>
      <c r="GM114" s="335"/>
      <c r="GN114" s="335"/>
      <c r="GO114" s="335"/>
      <c r="GP114" s="335"/>
      <c r="GQ114" s="335"/>
      <c r="GR114" s="358"/>
      <c r="GS114" s="370"/>
      <c r="GT114" s="371"/>
      <c r="GW114" s="12"/>
      <c r="GX114" s="12"/>
      <c r="GY114" s="12"/>
      <c r="GZ114" s="12"/>
      <c r="HA114" s="12"/>
      <c r="HB114" s="12"/>
      <c r="HC114" s="12"/>
      <c r="HD114" s="12"/>
      <c r="HE114" s="12"/>
      <c r="HF114" s="12"/>
      <c r="HG114" s="12"/>
      <c r="HH114" s="12"/>
      <c r="HI114" s="12"/>
      <c r="HJ114" s="12"/>
    </row>
    <row r="115" spans="1:218" s="15" customFormat="1" ht="15" customHeight="1">
      <c r="A115" s="266"/>
      <c r="B115" s="986" t="s">
        <v>77</v>
      </c>
      <c r="C115" s="987"/>
      <c r="D115" s="987"/>
      <c r="E115" s="988"/>
      <c r="F115" s="429" t="s">
        <v>382</v>
      </c>
      <c r="G115" s="267">
        <f>COUNTIF(GH8:GH107,"iqu% ijh{kk")</f>
        <v>1</v>
      </c>
      <c r="H115" s="985" t="s">
        <v>6</v>
      </c>
      <c r="I115" s="985"/>
      <c r="J115" s="955">
        <f>COUNTIF(EZ8:EZ107,"S")</f>
        <v>0</v>
      </c>
      <c r="K115" s="955"/>
      <c r="L115" s="955"/>
      <c r="M115" s="955"/>
      <c r="N115" s="955"/>
      <c r="O115" s="955"/>
      <c r="P115" s="955"/>
      <c r="Q115" s="955"/>
      <c r="R115" s="955"/>
      <c r="S115" s="955"/>
      <c r="T115" s="955"/>
      <c r="U115" s="955"/>
      <c r="V115" s="955"/>
      <c r="W115" s="955"/>
      <c r="X115" s="955">
        <f>COUNTIF(FC8:FC107,"S")</f>
        <v>2</v>
      </c>
      <c r="Y115" s="955"/>
      <c r="Z115" s="955"/>
      <c r="AA115" s="955"/>
      <c r="AB115" s="955"/>
      <c r="AC115" s="955"/>
      <c r="AD115" s="955"/>
      <c r="AE115" s="955"/>
      <c r="AF115" s="955"/>
      <c r="AG115" s="955"/>
      <c r="AH115" s="955"/>
      <c r="AI115" s="955"/>
      <c r="AJ115" s="955"/>
      <c r="AK115" s="955"/>
      <c r="AL115" s="955">
        <f>COUNTIF(FG8:FG107,"s")</f>
        <v>1</v>
      </c>
      <c r="AM115" s="955"/>
      <c r="AN115" s="955"/>
      <c r="AO115" s="955"/>
      <c r="AP115" s="955"/>
      <c r="AQ115" s="955">
        <f>COUNTIF(FH8:FH107,"S")</f>
        <v>0</v>
      </c>
      <c r="AR115" s="955"/>
      <c r="AS115" s="955"/>
      <c r="AT115" s="955"/>
      <c r="AU115" s="955"/>
      <c r="AV115" s="955">
        <f>COUNTIF(FI8:FI107,"S")</f>
        <v>0</v>
      </c>
      <c r="AW115" s="955"/>
      <c r="AX115" s="955"/>
      <c r="AY115" s="955"/>
      <c r="AZ115" s="955"/>
      <c r="BA115" s="955">
        <f>COUNTIF(FJ8:FJ107,"S")</f>
        <v>0</v>
      </c>
      <c r="BB115" s="955"/>
      <c r="BC115" s="955"/>
      <c r="BD115" s="955"/>
      <c r="BE115" s="955"/>
      <c r="BF115" s="180" t="s">
        <v>54</v>
      </c>
      <c r="BG115" s="180">
        <f>SUM(AL115,AQ115,AV115,BA115)</f>
        <v>1</v>
      </c>
      <c r="BH115" s="180">
        <f>COUNTIF(FF8:FF107,"S")</f>
        <v>1</v>
      </c>
      <c r="BI115" s="205"/>
      <c r="BJ115" s="955">
        <f>COUNTIF(FN8:FN107,"s")</f>
        <v>0</v>
      </c>
      <c r="BK115" s="955"/>
      <c r="BL115" s="955"/>
      <c r="BM115" s="955"/>
      <c r="BN115" s="955"/>
      <c r="BO115" s="955">
        <f>COUNTIF(FO8:FO107,"S")</f>
        <v>0</v>
      </c>
      <c r="BP115" s="955"/>
      <c r="BQ115" s="955"/>
      <c r="BR115" s="955"/>
      <c r="BS115" s="955"/>
      <c r="BT115" s="955">
        <f>COUNTIF(FP8:FP107,"s")</f>
        <v>0</v>
      </c>
      <c r="BU115" s="955"/>
      <c r="BV115" s="955"/>
      <c r="BW115" s="955"/>
      <c r="BX115" s="955"/>
      <c r="BY115" s="955">
        <f>COUNTIF(FQ8:FQ107,"s")</f>
        <v>0</v>
      </c>
      <c r="BZ115" s="955"/>
      <c r="CA115" s="955"/>
      <c r="CB115" s="955"/>
      <c r="CC115" s="955"/>
      <c r="CD115" s="180" t="s">
        <v>54</v>
      </c>
      <c r="CE115" s="180">
        <f>SUM(BJ115,BO115,BT115,BY115)</f>
        <v>0</v>
      </c>
      <c r="CF115" s="180">
        <f>COUNTIF(FM8:FM107,"S")</f>
        <v>0</v>
      </c>
      <c r="CG115" s="205"/>
      <c r="CH115" s="955">
        <f>COUNTIF(FU8:FU107,"s")</f>
        <v>0</v>
      </c>
      <c r="CI115" s="955"/>
      <c r="CJ115" s="955"/>
      <c r="CK115" s="955"/>
      <c r="CL115" s="955"/>
      <c r="CM115" s="955">
        <f>COUNTIF(FV8:FV107,"s")</f>
        <v>0</v>
      </c>
      <c r="CN115" s="955"/>
      <c r="CO115" s="955"/>
      <c r="CP115" s="955"/>
      <c r="CQ115" s="955"/>
      <c r="CR115" s="955">
        <f>COUNTIF(FW8:FW107,"s")</f>
        <v>0</v>
      </c>
      <c r="CS115" s="955"/>
      <c r="CT115" s="955"/>
      <c r="CU115" s="955"/>
      <c r="CV115" s="955"/>
      <c r="CW115" s="955">
        <f>COUNTIF(FX8:FX107,"s")</f>
        <v>0</v>
      </c>
      <c r="CX115" s="955"/>
      <c r="CY115" s="955"/>
      <c r="CZ115" s="955"/>
      <c r="DA115" s="955"/>
      <c r="DB115" s="180" t="s">
        <v>54</v>
      </c>
      <c r="DC115" s="180">
        <f>SUM(CH115,CM115,CR115,CW115)</f>
        <v>0</v>
      </c>
      <c r="DD115" s="180">
        <f>COUNTIF(FT8:FT107,"S")</f>
        <v>0</v>
      </c>
      <c r="DE115" s="205"/>
      <c r="DF115" s="180"/>
      <c r="DG115" s="1022">
        <f>COUNTIF(GA8:GA107,"S")</f>
        <v>0</v>
      </c>
      <c r="DH115" s="1022"/>
      <c r="DI115" s="1022"/>
      <c r="DJ115" s="1022"/>
      <c r="DK115" s="1022"/>
      <c r="DL115" s="1022"/>
      <c r="DM115" s="1022"/>
      <c r="DN115" s="1022"/>
      <c r="DO115" s="1022"/>
      <c r="DP115" s="1022"/>
      <c r="DQ115" s="1022"/>
      <c r="DR115" s="1022"/>
      <c r="DS115" s="1022"/>
      <c r="DT115" s="1006">
        <f>COUNTIF(GB8:GB107,"S")</f>
        <v>0</v>
      </c>
      <c r="DU115" s="1006"/>
      <c r="DV115" s="1006"/>
      <c r="DW115" s="1006"/>
      <c r="DX115" s="1006"/>
      <c r="DY115" s="1006"/>
      <c r="DZ115" s="1006"/>
      <c r="EA115" s="1006"/>
      <c r="EB115" s="1006"/>
      <c r="EC115" s="905"/>
      <c r="ED115" s="905"/>
      <c r="EE115" s="905"/>
      <c r="EF115" s="905"/>
      <c r="EG115" s="905"/>
      <c r="EH115" s="905"/>
      <c r="EI115" s="905"/>
      <c r="EJ115" s="905"/>
      <c r="EK115" s="905"/>
      <c r="EL115" s="905"/>
      <c r="EM115" s="905"/>
      <c r="EN115" s="905"/>
      <c r="EO115" s="912"/>
      <c r="EP115" s="913"/>
      <c r="EQ115" s="913"/>
      <c r="ER115" s="913"/>
      <c r="ES115" s="913"/>
      <c r="ET115" s="913"/>
      <c r="EU115" s="913"/>
      <c r="EV115" s="913"/>
      <c r="EW115" s="913"/>
      <c r="EX115" s="913"/>
      <c r="EY115" s="913"/>
      <c r="EZ115" s="913"/>
      <c r="FA115" s="913"/>
      <c r="FB115" s="913"/>
      <c r="FC115" s="913"/>
      <c r="FD115" s="913"/>
      <c r="FE115" s="913"/>
      <c r="FF115" s="913"/>
      <c r="FG115" s="913"/>
      <c r="FH115" s="913"/>
      <c r="FI115" s="913"/>
      <c r="FJ115" s="913"/>
      <c r="FK115" s="913"/>
      <c r="FL115" s="913"/>
      <c r="FM115" s="913"/>
      <c r="FN115" s="913"/>
      <c r="FO115" s="913"/>
      <c r="FP115" s="913"/>
      <c r="FQ115" s="913"/>
      <c r="FR115" s="913"/>
      <c r="FS115" s="913"/>
      <c r="FT115" s="913"/>
      <c r="FU115" s="913"/>
      <c r="FV115" s="913"/>
      <c r="FW115" s="913"/>
      <c r="FX115" s="913"/>
      <c r="FY115" s="913"/>
      <c r="FZ115" s="913"/>
      <c r="GA115" s="913"/>
      <c r="GB115" s="913"/>
      <c r="GC115" s="913"/>
      <c r="GD115" s="914"/>
      <c r="GE115" s="1020"/>
      <c r="GF115" s="1021"/>
      <c r="GG115" s="898"/>
      <c r="GH115" s="899"/>
      <c r="GI115" s="918" t="s">
        <v>49</v>
      </c>
      <c r="GJ115" s="918"/>
      <c r="GK115" s="185">
        <f>COUNTIF(GH8:GH107,"vuqRrh.kZ")</f>
        <v>2</v>
      </c>
      <c r="GL115" s="336"/>
      <c r="GM115" s="336"/>
      <c r="GN115" s="336"/>
      <c r="GO115" s="336"/>
      <c r="GP115" s="336"/>
      <c r="GQ115" s="336"/>
      <c r="GR115" s="359"/>
      <c r="GS115" s="370"/>
      <c r="GT115" s="371"/>
      <c r="GW115" s="12"/>
      <c r="GX115" s="12"/>
      <c r="GY115" s="12"/>
      <c r="GZ115" s="12"/>
      <c r="HA115" s="12"/>
      <c r="HB115" s="12"/>
      <c r="HC115" s="12"/>
      <c r="HD115" s="12"/>
      <c r="HE115" s="12"/>
      <c r="HF115" s="12"/>
      <c r="HG115" s="12"/>
      <c r="HH115" s="12"/>
      <c r="HI115" s="12"/>
      <c r="HJ115" s="12"/>
    </row>
    <row r="116" spans="1:218" s="16" customFormat="1" ht="15" customHeight="1">
      <c r="A116" s="251"/>
      <c r="B116" s="989" t="s">
        <v>333</v>
      </c>
      <c r="C116" s="990"/>
      <c r="D116" s="990"/>
      <c r="E116" s="991"/>
      <c r="F116" s="430" t="s">
        <v>382</v>
      </c>
      <c r="G116" s="268">
        <f>COUNTIF(GH8:GH107,"vuqRrh.kZ")</f>
        <v>2</v>
      </c>
      <c r="H116" s="921" t="s">
        <v>24</v>
      </c>
      <c r="I116" s="921"/>
      <c r="J116" s="954">
        <f>COUNTIF(EZ8:EZ107,"F")</f>
        <v>1</v>
      </c>
      <c r="K116" s="954"/>
      <c r="L116" s="954"/>
      <c r="M116" s="954"/>
      <c r="N116" s="954"/>
      <c r="O116" s="954"/>
      <c r="P116" s="954"/>
      <c r="Q116" s="954"/>
      <c r="R116" s="954"/>
      <c r="S116" s="954"/>
      <c r="T116" s="954"/>
      <c r="U116" s="954"/>
      <c r="V116" s="954"/>
      <c r="W116" s="954"/>
      <c r="X116" s="954">
        <f>COUNTIF(FC8:FC107,"F")</f>
        <v>1</v>
      </c>
      <c r="Y116" s="954"/>
      <c r="Z116" s="954"/>
      <c r="AA116" s="954"/>
      <c r="AB116" s="954"/>
      <c r="AC116" s="954"/>
      <c r="AD116" s="954"/>
      <c r="AE116" s="954"/>
      <c r="AF116" s="954"/>
      <c r="AG116" s="954"/>
      <c r="AH116" s="954"/>
      <c r="AI116" s="954"/>
      <c r="AJ116" s="954"/>
      <c r="AK116" s="954"/>
      <c r="AL116" s="1002">
        <f>COUNTIF(FG8:FG107,"F")</f>
        <v>0</v>
      </c>
      <c r="AM116" s="1002"/>
      <c r="AN116" s="1002"/>
      <c r="AO116" s="1002"/>
      <c r="AP116" s="1002"/>
      <c r="AQ116" s="954">
        <f>COUNTIF(FH8:FH107,"F")</f>
        <v>0</v>
      </c>
      <c r="AR116" s="954"/>
      <c r="AS116" s="954"/>
      <c r="AT116" s="954"/>
      <c r="AU116" s="954"/>
      <c r="AV116" s="954">
        <f>COUNTIF(FI8:FI107,"F")</f>
        <v>0</v>
      </c>
      <c r="AW116" s="954"/>
      <c r="AX116" s="954"/>
      <c r="AY116" s="954"/>
      <c r="AZ116" s="954"/>
      <c r="BA116" s="954">
        <f>COUNTIF(FJ8:FJ107,"F")</f>
        <v>0</v>
      </c>
      <c r="BB116" s="954"/>
      <c r="BC116" s="954"/>
      <c r="BD116" s="954"/>
      <c r="BE116" s="954"/>
      <c r="BF116" s="185" t="s">
        <v>53</v>
      </c>
      <c r="BG116" s="185">
        <f>SUM(AL116,AQ116,AV116,BA116)</f>
        <v>0</v>
      </c>
      <c r="BH116" s="185">
        <f>COUNTIF(FF8:FF107,"F")</f>
        <v>0</v>
      </c>
      <c r="BI116" s="206"/>
      <c r="BJ116" s="954">
        <f>COUNTIF(FN8:FN107,"F")</f>
        <v>0</v>
      </c>
      <c r="BK116" s="954"/>
      <c r="BL116" s="954"/>
      <c r="BM116" s="954"/>
      <c r="BN116" s="954"/>
      <c r="BO116" s="954">
        <f>COUNTIF(FO8:FO107,"F")</f>
        <v>0</v>
      </c>
      <c r="BP116" s="954"/>
      <c r="BQ116" s="954"/>
      <c r="BR116" s="954"/>
      <c r="BS116" s="954"/>
      <c r="BT116" s="954">
        <f>COUNTIF(FP8:FP107,"F")</f>
        <v>0</v>
      </c>
      <c r="BU116" s="954"/>
      <c r="BV116" s="954"/>
      <c r="BW116" s="954"/>
      <c r="BX116" s="954"/>
      <c r="BY116" s="954">
        <f>COUNTIF(FQ8:FQ107,"F")</f>
        <v>0</v>
      </c>
      <c r="BZ116" s="954"/>
      <c r="CA116" s="954"/>
      <c r="CB116" s="954"/>
      <c r="CC116" s="954"/>
      <c r="CD116" s="185" t="s">
        <v>53</v>
      </c>
      <c r="CE116" s="185">
        <f>SUM(BJ116,BO116,BT116,BY116)</f>
        <v>0</v>
      </c>
      <c r="CF116" s="185">
        <f>COUNTIF(FM8:FM107,"F")</f>
        <v>0</v>
      </c>
      <c r="CG116" s="206"/>
      <c r="CH116" s="954">
        <f>COUNTIF(FU8:FU107,"F")</f>
        <v>0</v>
      </c>
      <c r="CI116" s="954"/>
      <c r="CJ116" s="954"/>
      <c r="CK116" s="954"/>
      <c r="CL116" s="954"/>
      <c r="CM116" s="954">
        <f>COUNTIF(FV8:FV107,"F")</f>
        <v>0</v>
      </c>
      <c r="CN116" s="954"/>
      <c r="CO116" s="954"/>
      <c r="CP116" s="954"/>
      <c r="CQ116" s="954"/>
      <c r="CR116" s="954">
        <f>COUNTIF(FW8:FW107,"F")</f>
        <v>0</v>
      </c>
      <c r="CS116" s="954"/>
      <c r="CT116" s="954"/>
      <c r="CU116" s="954"/>
      <c r="CV116" s="954"/>
      <c r="CW116" s="954">
        <f>COUNTIF(FX8:FX107,"F")</f>
        <v>0</v>
      </c>
      <c r="CX116" s="954"/>
      <c r="CY116" s="954"/>
      <c r="CZ116" s="954"/>
      <c r="DA116" s="954"/>
      <c r="DB116" s="185" t="s">
        <v>53</v>
      </c>
      <c r="DC116" s="185">
        <f>SUM(CH116,CM116,CR116,CW116)</f>
        <v>0</v>
      </c>
      <c r="DD116" s="185">
        <f>COUNTIF(FT8:FT107,"F")</f>
        <v>0</v>
      </c>
      <c r="DE116" s="206"/>
      <c r="DF116" s="185"/>
      <c r="DG116" s="954">
        <f>COUNTIF(GA8:GA107,"F")</f>
        <v>0</v>
      </c>
      <c r="DH116" s="954"/>
      <c r="DI116" s="954"/>
      <c r="DJ116" s="954"/>
      <c r="DK116" s="954"/>
      <c r="DL116" s="954"/>
      <c r="DM116" s="954"/>
      <c r="DN116" s="954"/>
      <c r="DO116" s="954"/>
      <c r="DP116" s="954"/>
      <c r="DQ116" s="954"/>
      <c r="DR116" s="954"/>
      <c r="DS116" s="954"/>
      <c r="DT116" s="954">
        <f>COUNTIF(GB8:GB107,"F")</f>
        <v>0</v>
      </c>
      <c r="DU116" s="954"/>
      <c r="DV116" s="954"/>
      <c r="DW116" s="954"/>
      <c r="DX116" s="954"/>
      <c r="DY116" s="954"/>
      <c r="DZ116" s="954"/>
      <c r="EA116" s="954"/>
      <c r="EB116" s="954"/>
      <c r="EC116" s="905"/>
      <c r="ED116" s="905"/>
      <c r="EE116" s="905"/>
      <c r="EF116" s="905"/>
      <c r="EG116" s="905"/>
      <c r="EH116" s="905"/>
      <c r="EI116" s="905"/>
      <c r="EJ116" s="905"/>
      <c r="EK116" s="905"/>
      <c r="EL116" s="905"/>
      <c r="EM116" s="905"/>
      <c r="EN116" s="905"/>
      <c r="EO116" s="912"/>
      <c r="EP116" s="913"/>
      <c r="EQ116" s="913"/>
      <c r="ER116" s="913"/>
      <c r="ES116" s="913"/>
      <c r="ET116" s="913"/>
      <c r="EU116" s="913"/>
      <c r="EV116" s="913"/>
      <c r="EW116" s="913"/>
      <c r="EX116" s="913"/>
      <c r="EY116" s="913"/>
      <c r="EZ116" s="913"/>
      <c r="FA116" s="913"/>
      <c r="FB116" s="913"/>
      <c r="FC116" s="913"/>
      <c r="FD116" s="913"/>
      <c r="FE116" s="913"/>
      <c r="FF116" s="913"/>
      <c r="FG116" s="913"/>
      <c r="FH116" s="913"/>
      <c r="FI116" s="913"/>
      <c r="FJ116" s="913"/>
      <c r="FK116" s="913"/>
      <c r="FL116" s="913"/>
      <c r="FM116" s="913"/>
      <c r="FN116" s="913"/>
      <c r="FO116" s="913"/>
      <c r="FP116" s="913"/>
      <c r="FQ116" s="913"/>
      <c r="FR116" s="913"/>
      <c r="FS116" s="913"/>
      <c r="FT116" s="913"/>
      <c r="FU116" s="913"/>
      <c r="FV116" s="913"/>
      <c r="FW116" s="913"/>
      <c r="FX116" s="913"/>
      <c r="FY116" s="913"/>
      <c r="FZ116" s="913"/>
      <c r="GA116" s="913"/>
      <c r="GB116" s="913"/>
      <c r="GC116" s="913"/>
      <c r="GD116" s="914"/>
      <c r="GE116" s="1007" t="s">
        <v>121</v>
      </c>
      <c r="GF116" s="1008"/>
      <c r="GG116" s="896"/>
      <c r="GH116" s="897"/>
      <c r="GI116" s="921" t="s">
        <v>128</v>
      </c>
      <c r="GJ116" s="921"/>
      <c r="GK116" s="54">
        <f>IF(GK109=0,0,GK113/GK109*100)</f>
        <v>55.555555555555557</v>
      </c>
      <c r="GL116" s="337"/>
      <c r="GM116" s="337"/>
      <c r="GN116" s="337"/>
      <c r="GO116" s="337"/>
      <c r="GP116" s="337"/>
      <c r="GQ116" s="337"/>
      <c r="GR116" s="360"/>
      <c r="GS116" s="372"/>
      <c r="GT116" s="373"/>
      <c r="GW116" s="14"/>
      <c r="GX116" s="14"/>
      <c r="GY116" s="14"/>
      <c r="GZ116" s="14"/>
      <c r="HA116" s="14"/>
      <c r="HB116" s="14"/>
      <c r="HC116" s="14"/>
      <c r="HD116" s="14"/>
      <c r="HE116" s="14"/>
      <c r="HF116" s="14"/>
      <c r="HG116" s="14"/>
      <c r="HH116" s="14"/>
      <c r="HI116" s="14"/>
      <c r="HJ116" s="14"/>
    </row>
    <row r="117" spans="1:218" s="48" customFormat="1" ht="15" customHeight="1">
      <c r="A117" s="251"/>
      <c r="B117" s="992" t="s">
        <v>334</v>
      </c>
      <c r="C117" s="993"/>
      <c r="D117" s="993"/>
      <c r="E117" s="994"/>
      <c r="F117" s="431" t="s">
        <v>382</v>
      </c>
      <c r="G117" s="269">
        <f>'result subject-wise'!F114</f>
        <v>0</v>
      </c>
      <c r="H117" s="921" t="s">
        <v>118</v>
      </c>
      <c r="I117" s="921"/>
      <c r="J117" s="958">
        <f>COUNTIF(EZ8:EZ107,"RW")</f>
        <v>0</v>
      </c>
      <c r="K117" s="958"/>
      <c r="L117" s="958"/>
      <c r="M117" s="958"/>
      <c r="N117" s="958"/>
      <c r="O117" s="958"/>
      <c r="P117" s="958"/>
      <c r="Q117" s="958"/>
      <c r="R117" s="958"/>
      <c r="S117" s="958"/>
      <c r="T117" s="958"/>
      <c r="U117" s="958"/>
      <c r="V117" s="958"/>
      <c r="W117" s="958"/>
      <c r="X117" s="958">
        <f>COUNTIF(FC8:FC107,"RW")</f>
        <v>0</v>
      </c>
      <c r="Y117" s="958"/>
      <c r="Z117" s="958"/>
      <c r="AA117" s="958"/>
      <c r="AB117" s="958"/>
      <c r="AC117" s="958"/>
      <c r="AD117" s="958"/>
      <c r="AE117" s="958"/>
      <c r="AF117" s="958"/>
      <c r="AG117" s="958"/>
      <c r="AH117" s="958"/>
      <c r="AI117" s="958"/>
      <c r="AJ117" s="958"/>
      <c r="AK117" s="958"/>
      <c r="AL117" s="958">
        <f>COUNTIF(FG8:FG107,"RW")</f>
        <v>0</v>
      </c>
      <c r="AM117" s="958"/>
      <c r="AN117" s="958"/>
      <c r="AO117" s="958"/>
      <c r="AP117" s="958"/>
      <c r="AQ117" s="958">
        <f>COUNTIF(FH8:FH107,"RW")</f>
        <v>0</v>
      </c>
      <c r="AR117" s="958"/>
      <c r="AS117" s="958"/>
      <c r="AT117" s="958"/>
      <c r="AU117" s="958"/>
      <c r="AV117" s="958">
        <f>COUNTIF(FI8:FI107,"RW")</f>
        <v>0</v>
      </c>
      <c r="AW117" s="958"/>
      <c r="AX117" s="958"/>
      <c r="AY117" s="958"/>
      <c r="AZ117" s="958"/>
      <c r="BA117" s="958">
        <f>COUNTIF(FJ8:FJ107,"RW")</f>
        <v>0</v>
      </c>
      <c r="BB117" s="958"/>
      <c r="BC117" s="958"/>
      <c r="BD117" s="958"/>
      <c r="BE117" s="958"/>
      <c r="BF117" s="184" t="s">
        <v>109</v>
      </c>
      <c r="BG117" s="184">
        <f>SUM(AL117,AQ117,AV117,BA117)</f>
        <v>0</v>
      </c>
      <c r="BH117" s="184">
        <f>COUNTIF(FF8:FF107,"RW")</f>
        <v>0</v>
      </c>
      <c r="BI117" s="207"/>
      <c r="BJ117" s="958">
        <f>COUNTIF(FN8:FN107,"RW")</f>
        <v>0</v>
      </c>
      <c r="BK117" s="958"/>
      <c r="BL117" s="958"/>
      <c r="BM117" s="958"/>
      <c r="BN117" s="958"/>
      <c r="BO117" s="958">
        <f>COUNTIF(FO8:FO107,"RW")</f>
        <v>0</v>
      </c>
      <c r="BP117" s="958"/>
      <c r="BQ117" s="958"/>
      <c r="BR117" s="958"/>
      <c r="BS117" s="958"/>
      <c r="BT117" s="958">
        <f>COUNTIF(FP8:FP107,"RW")</f>
        <v>0</v>
      </c>
      <c r="BU117" s="958"/>
      <c r="BV117" s="958"/>
      <c r="BW117" s="958"/>
      <c r="BX117" s="958"/>
      <c r="BY117" s="958">
        <f>COUNTIF(FQ8:FQ107,"RW")</f>
        <v>0</v>
      </c>
      <c r="BZ117" s="958"/>
      <c r="CA117" s="958"/>
      <c r="CB117" s="958"/>
      <c r="CC117" s="958"/>
      <c r="CD117" s="184" t="s">
        <v>109</v>
      </c>
      <c r="CE117" s="184">
        <f>SUM(BJ117,BO117,BT117,BY117)</f>
        <v>0</v>
      </c>
      <c r="CF117" s="184">
        <f>COUNTIF(FM6:FM107,"AB")</f>
        <v>0</v>
      </c>
      <c r="CG117" s="207"/>
      <c r="CH117" s="958">
        <f>COUNTIF(FU8:FU107,"RW")</f>
        <v>0</v>
      </c>
      <c r="CI117" s="958"/>
      <c r="CJ117" s="958"/>
      <c r="CK117" s="958"/>
      <c r="CL117" s="958"/>
      <c r="CM117" s="958">
        <f>COUNTIF(FV8:FV107,"RW")</f>
        <v>0</v>
      </c>
      <c r="CN117" s="958"/>
      <c r="CO117" s="958"/>
      <c r="CP117" s="958"/>
      <c r="CQ117" s="958"/>
      <c r="CR117" s="958">
        <f>COUNTIF(FW8:FW107,"RW")</f>
        <v>0</v>
      </c>
      <c r="CS117" s="958"/>
      <c r="CT117" s="958"/>
      <c r="CU117" s="958"/>
      <c r="CV117" s="958"/>
      <c r="CW117" s="958">
        <f>COUNTIF(FX8:FX107,"RW")</f>
        <v>0</v>
      </c>
      <c r="CX117" s="958"/>
      <c r="CY117" s="958"/>
      <c r="CZ117" s="958"/>
      <c r="DA117" s="958"/>
      <c r="DB117" s="184" t="s">
        <v>109</v>
      </c>
      <c r="DC117" s="184">
        <f>SUM(CH117,CM117,CR117+CW117)</f>
        <v>0</v>
      </c>
      <c r="DD117" s="184">
        <f>COUNTIF(FT8:FT107,"RW")</f>
        <v>0</v>
      </c>
      <c r="DE117" s="207"/>
      <c r="DF117" s="47"/>
      <c r="DG117" s="958">
        <f>COUNTIF(GA8:GA107,"rw")</f>
        <v>0</v>
      </c>
      <c r="DH117" s="958"/>
      <c r="DI117" s="958"/>
      <c r="DJ117" s="958"/>
      <c r="DK117" s="958"/>
      <c r="DL117" s="958"/>
      <c r="DM117" s="958"/>
      <c r="DN117" s="958"/>
      <c r="DO117" s="958"/>
      <c r="DP117" s="958"/>
      <c r="DQ117" s="958"/>
      <c r="DR117" s="958"/>
      <c r="DS117" s="958"/>
      <c r="DT117" s="958">
        <f>COUNTIF(GB8:GB107,"RW")</f>
        <v>0</v>
      </c>
      <c r="DU117" s="958"/>
      <c r="DV117" s="958"/>
      <c r="DW117" s="958"/>
      <c r="DX117" s="958"/>
      <c r="DY117" s="958"/>
      <c r="DZ117" s="958"/>
      <c r="EA117" s="958"/>
      <c r="EB117" s="958"/>
      <c r="EC117" s="905"/>
      <c r="ED117" s="905"/>
      <c r="EE117" s="905"/>
      <c r="EF117" s="905"/>
      <c r="EG117" s="905"/>
      <c r="EH117" s="905"/>
      <c r="EI117" s="905"/>
      <c r="EJ117" s="905"/>
      <c r="EK117" s="905"/>
      <c r="EL117" s="905"/>
      <c r="EM117" s="905"/>
      <c r="EN117" s="905"/>
      <c r="EO117" s="912"/>
      <c r="EP117" s="913"/>
      <c r="EQ117" s="913"/>
      <c r="ER117" s="913"/>
      <c r="ES117" s="913"/>
      <c r="ET117" s="913"/>
      <c r="EU117" s="913"/>
      <c r="EV117" s="913"/>
      <c r="EW117" s="913"/>
      <c r="EX117" s="913"/>
      <c r="EY117" s="913"/>
      <c r="EZ117" s="913"/>
      <c r="FA117" s="913"/>
      <c r="FB117" s="913"/>
      <c r="FC117" s="913"/>
      <c r="FD117" s="913"/>
      <c r="FE117" s="913"/>
      <c r="FF117" s="913"/>
      <c r="FG117" s="913"/>
      <c r="FH117" s="913"/>
      <c r="FI117" s="913"/>
      <c r="FJ117" s="913"/>
      <c r="FK117" s="913"/>
      <c r="FL117" s="913"/>
      <c r="FM117" s="913"/>
      <c r="FN117" s="913"/>
      <c r="FO117" s="913"/>
      <c r="FP117" s="913"/>
      <c r="FQ117" s="913"/>
      <c r="FR117" s="913"/>
      <c r="FS117" s="913"/>
      <c r="FT117" s="913"/>
      <c r="FU117" s="913"/>
      <c r="FV117" s="913"/>
      <c r="FW117" s="913"/>
      <c r="FX117" s="913"/>
      <c r="FY117" s="913"/>
      <c r="FZ117" s="913"/>
      <c r="GA117" s="913"/>
      <c r="GB117" s="913"/>
      <c r="GC117" s="913"/>
      <c r="GD117" s="914"/>
      <c r="GE117" s="1009"/>
      <c r="GF117" s="1010"/>
      <c r="GG117" s="898"/>
      <c r="GH117" s="899"/>
      <c r="GI117" s="900" t="s">
        <v>77</v>
      </c>
      <c r="GJ117" s="900"/>
      <c r="GK117" s="184">
        <f>COUNTIF(GH8:GH107,"iqu% ijh{kk")</f>
        <v>1</v>
      </c>
      <c r="GL117" s="338"/>
      <c r="GM117" s="338"/>
      <c r="GN117" s="338"/>
      <c r="GO117" s="338"/>
      <c r="GP117" s="338"/>
      <c r="GQ117" s="338"/>
      <c r="GR117" s="361"/>
      <c r="GS117" s="372"/>
      <c r="GT117" s="373"/>
      <c r="GW117" s="15"/>
      <c r="GX117" s="15"/>
      <c r="GY117" s="15"/>
      <c r="GZ117" s="15"/>
      <c r="HA117" s="15"/>
      <c r="HB117" s="15"/>
      <c r="HC117" s="15"/>
      <c r="HD117" s="15"/>
      <c r="HE117" s="15"/>
      <c r="HF117" s="15"/>
      <c r="HG117" s="15"/>
      <c r="HH117" s="15"/>
      <c r="HI117" s="15"/>
      <c r="HJ117" s="15"/>
    </row>
    <row r="118" spans="1:218" s="16" customFormat="1" ht="15" customHeight="1">
      <c r="A118" s="251"/>
      <c r="B118" s="995" t="s">
        <v>335</v>
      </c>
      <c r="C118" s="996"/>
      <c r="D118" s="996"/>
      <c r="E118" s="997"/>
      <c r="F118" s="431" t="s">
        <v>382</v>
      </c>
      <c r="G118" s="270">
        <f>'result subject-wise'!F116</f>
        <v>0</v>
      </c>
      <c r="H118" s="921" t="s">
        <v>108</v>
      </c>
      <c r="I118" s="921"/>
      <c r="J118" s="954">
        <f>COUNTIF(EZ8:EZ107,"AB")</f>
        <v>1</v>
      </c>
      <c r="K118" s="954"/>
      <c r="L118" s="954"/>
      <c r="M118" s="954"/>
      <c r="N118" s="954"/>
      <c r="O118" s="954"/>
      <c r="P118" s="954"/>
      <c r="Q118" s="954"/>
      <c r="R118" s="954"/>
      <c r="S118" s="954"/>
      <c r="T118" s="954"/>
      <c r="U118" s="954"/>
      <c r="V118" s="954"/>
      <c r="W118" s="954"/>
      <c r="X118" s="954">
        <f>COUNTIF(FC8:FC107,"AB")</f>
        <v>0</v>
      </c>
      <c r="Y118" s="954"/>
      <c r="Z118" s="954"/>
      <c r="AA118" s="954"/>
      <c r="AB118" s="954"/>
      <c r="AC118" s="954"/>
      <c r="AD118" s="954"/>
      <c r="AE118" s="954"/>
      <c r="AF118" s="954"/>
      <c r="AG118" s="954"/>
      <c r="AH118" s="954"/>
      <c r="AI118" s="954"/>
      <c r="AJ118" s="954"/>
      <c r="AK118" s="954"/>
      <c r="AL118" s="954">
        <f>COUNTIF(FG8:FG107,"AB")</f>
        <v>0</v>
      </c>
      <c r="AM118" s="954"/>
      <c r="AN118" s="954"/>
      <c r="AO118" s="954"/>
      <c r="AP118" s="954"/>
      <c r="AQ118" s="954">
        <f>COUNTIF(FH8:FH107,"AB")</f>
        <v>0</v>
      </c>
      <c r="AR118" s="954"/>
      <c r="AS118" s="954"/>
      <c r="AT118" s="954"/>
      <c r="AU118" s="954"/>
      <c r="AV118" s="954">
        <f>COUNTIF(FI8:FI107,"AB")</f>
        <v>0</v>
      </c>
      <c r="AW118" s="954"/>
      <c r="AX118" s="954"/>
      <c r="AY118" s="954"/>
      <c r="AZ118" s="954"/>
      <c r="BA118" s="954">
        <f>COUNTIF(FJ8:FJ107,"AB")</f>
        <v>0</v>
      </c>
      <c r="BB118" s="954"/>
      <c r="BC118" s="954"/>
      <c r="BD118" s="954"/>
      <c r="BE118" s="954"/>
      <c r="BF118" s="185" t="s">
        <v>104</v>
      </c>
      <c r="BG118" s="185">
        <f>SUM(AL118,AQ118,AV118,BA118)</f>
        <v>0</v>
      </c>
      <c r="BH118" s="185">
        <f>COUNTIF(FF8:FF107,"AB")</f>
        <v>0</v>
      </c>
      <c r="BI118" s="206"/>
      <c r="BJ118" s="954">
        <f>COUNTIF(FN8:FN107,"AB")</f>
        <v>0</v>
      </c>
      <c r="BK118" s="954"/>
      <c r="BL118" s="954"/>
      <c r="BM118" s="954"/>
      <c r="BN118" s="954"/>
      <c r="BO118" s="954">
        <f>COUNTIF(FO8:FO107,"AB")</f>
        <v>0</v>
      </c>
      <c r="BP118" s="954"/>
      <c r="BQ118" s="954"/>
      <c r="BR118" s="954"/>
      <c r="BS118" s="954"/>
      <c r="BT118" s="954">
        <f>COUNTIF(FP8:FP107,"AB")</f>
        <v>0</v>
      </c>
      <c r="BU118" s="954"/>
      <c r="BV118" s="954"/>
      <c r="BW118" s="954"/>
      <c r="BX118" s="954"/>
      <c r="BY118" s="954">
        <f>COUNTIF(FQ8:FQ107,"AB")</f>
        <v>0</v>
      </c>
      <c r="BZ118" s="954"/>
      <c r="CA118" s="954"/>
      <c r="CB118" s="954"/>
      <c r="CC118" s="954"/>
      <c r="CD118" s="185" t="s">
        <v>104</v>
      </c>
      <c r="CE118" s="185">
        <f>SUM(BJ118,BO118,BT118,BY118)</f>
        <v>0</v>
      </c>
      <c r="CF118" s="185">
        <f>COUNTIF(FM8:FM107,"AB")</f>
        <v>0</v>
      </c>
      <c r="CG118" s="206"/>
      <c r="CH118" s="954">
        <f>COUNTIF(FU8:FU107,"AB")</f>
        <v>0</v>
      </c>
      <c r="CI118" s="954"/>
      <c r="CJ118" s="954"/>
      <c r="CK118" s="954"/>
      <c r="CL118" s="954"/>
      <c r="CM118" s="954">
        <f>COUNTIF(FV8:FV107,"AB")</f>
        <v>0</v>
      </c>
      <c r="CN118" s="954"/>
      <c r="CO118" s="954"/>
      <c r="CP118" s="954"/>
      <c r="CQ118" s="954"/>
      <c r="CR118" s="954">
        <f>COUNTIF(FW8:FW107,"AB")</f>
        <v>0</v>
      </c>
      <c r="CS118" s="954"/>
      <c r="CT118" s="954"/>
      <c r="CU118" s="954"/>
      <c r="CV118" s="954"/>
      <c r="CW118" s="954">
        <f>COUNTIF(FX8:FX107,"AB")</f>
        <v>0</v>
      </c>
      <c r="CX118" s="954"/>
      <c r="CY118" s="954"/>
      <c r="CZ118" s="954"/>
      <c r="DA118" s="954"/>
      <c r="DB118" s="185" t="s">
        <v>104</v>
      </c>
      <c r="DC118" s="185">
        <f>SUM(CH118,CM118,CR118,CW1387)</f>
        <v>0</v>
      </c>
      <c r="DD118" s="185">
        <f>COUNTIF(FT8:FT107,"AB")</f>
        <v>0</v>
      </c>
      <c r="DE118" s="206"/>
      <c r="DF118" s="45"/>
      <c r="DG118" s="955">
        <f>COUNTIF(GA8:GA107,"AB")</f>
        <v>0</v>
      </c>
      <c r="DH118" s="955"/>
      <c r="DI118" s="955"/>
      <c r="DJ118" s="955"/>
      <c r="DK118" s="955"/>
      <c r="DL118" s="955"/>
      <c r="DM118" s="955"/>
      <c r="DN118" s="955"/>
      <c r="DO118" s="955"/>
      <c r="DP118" s="955"/>
      <c r="DQ118" s="955"/>
      <c r="DR118" s="955"/>
      <c r="DS118" s="955"/>
      <c r="DT118" s="955">
        <f>COUNTIF(GB8:GB107,"AB")</f>
        <v>0</v>
      </c>
      <c r="DU118" s="955"/>
      <c r="DV118" s="955"/>
      <c r="DW118" s="955"/>
      <c r="DX118" s="955"/>
      <c r="DY118" s="955"/>
      <c r="DZ118" s="955"/>
      <c r="EA118" s="955"/>
      <c r="EB118" s="955"/>
      <c r="EC118" s="905"/>
      <c r="ED118" s="905"/>
      <c r="EE118" s="905"/>
      <c r="EF118" s="905"/>
      <c r="EG118" s="905"/>
      <c r="EH118" s="905"/>
      <c r="EI118" s="905"/>
      <c r="EJ118" s="905"/>
      <c r="EK118" s="905"/>
      <c r="EL118" s="905"/>
      <c r="EM118" s="905"/>
      <c r="EN118" s="905"/>
      <c r="EO118" s="912"/>
      <c r="EP118" s="913"/>
      <c r="EQ118" s="913"/>
      <c r="ER118" s="913"/>
      <c r="ES118" s="913"/>
      <c r="ET118" s="913"/>
      <c r="EU118" s="913"/>
      <c r="EV118" s="913"/>
      <c r="EW118" s="913"/>
      <c r="EX118" s="913"/>
      <c r="EY118" s="913"/>
      <c r="EZ118" s="913"/>
      <c r="FA118" s="913"/>
      <c r="FB118" s="913"/>
      <c r="FC118" s="913"/>
      <c r="FD118" s="913"/>
      <c r="FE118" s="913"/>
      <c r="FF118" s="913"/>
      <c r="FG118" s="913"/>
      <c r="FH118" s="913"/>
      <c r="FI118" s="913"/>
      <c r="FJ118" s="913"/>
      <c r="FK118" s="913"/>
      <c r="FL118" s="913"/>
      <c r="FM118" s="913"/>
      <c r="FN118" s="913"/>
      <c r="FO118" s="913"/>
      <c r="FP118" s="913"/>
      <c r="FQ118" s="913"/>
      <c r="FR118" s="913"/>
      <c r="FS118" s="913"/>
      <c r="FT118" s="913"/>
      <c r="FU118" s="913"/>
      <c r="FV118" s="913"/>
      <c r="FW118" s="913"/>
      <c r="FX118" s="913"/>
      <c r="FY118" s="913"/>
      <c r="FZ118" s="913"/>
      <c r="GA118" s="913"/>
      <c r="GB118" s="913"/>
      <c r="GC118" s="913"/>
      <c r="GD118" s="914"/>
      <c r="GE118" s="1011" t="s">
        <v>33</v>
      </c>
      <c r="GF118" s="922"/>
      <c r="GG118" s="922"/>
      <c r="GH118" s="923"/>
      <c r="GI118" s="921" t="s">
        <v>106</v>
      </c>
      <c r="GJ118" s="921"/>
      <c r="GK118" s="42">
        <f>COUNTIF(D8:D107,"nso")</f>
        <v>1</v>
      </c>
      <c r="GL118" s="339"/>
      <c r="GM118" s="339"/>
      <c r="GN118" s="339"/>
      <c r="GO118" s="339"/>
      <c r="GP118" s="339"/>
      <c r="GQ118" s="339"/>
      <c r="GR118" s="362"/>
      <c r="GS118" s="374"/>
      <c r="GT118" s="375"/>
    </row>
    <row r="119" spans="1:218" s="16" customFormat="1" ht="15" customHeight="1" thickBot="1">
      <c r="A119" s="271"/>
      <c r="B119" s="998" t="s">
        <v>336</v>
      </c>
      <c r="C119" s="999"/>
      <c r="D119" s="999"/>
      <c r="E119" s="1000"/>
      <c r="F119" s="432" t="s">
        <v>382</v>
      </c>
      <c r="G119" s="272">
        <f>COUNTIF(GN9:GN108,"vuqRrh.kZ")</f>
        <v>1</v>
      </c>
      <c r="H119" s="926" t="s">
        <v>77</v>
      </c>
      <c r="I119" s="926"/>
      <c r="J119" s="952">
        <f>COUNTIF(EZ8:EZ107,"RE")</f>
        <v>1</v>
      </c>
      <c r="K119" s="952"/>
      <c r="L119" s="952"/>
      <c r="M119" s="952"/>
      <c r="N119" s="952"/>
      <c r="O119" s="952"/>
      <c r="P119" s="952"/>
      <c r="Q119" s="952"/>
      <c r="R119" s="952"/>
      <c r="S119" s="952"/>
      <c r="T119" s="952"/>
      <c r="U119" s="952"/>
      <c r="V119" s="952"/>
      <c r="W119" s="952"/>
      <c r="X119" s="952">
        <f>COUNTIF(FC8:FC107,"RE")</f>
        <v>0</v>
      </c>
      <c r="Y119" s="952"/>
      <c r="Z119" s="952"/>
      <c r="AA119" s="952"/>
      <c r="AB119" s="952"/>
      <c r="AC119" s="952"/>
      <c r="AD119" s="952"/>
      <c r="AE119" s="952"/>
      <c r="AF119" s="952"/>
      <c r="AG119" s="952"/>
      <c r="AH119" s="952"/>
      <c r="AI119" s="952"/>
      <c r="AJ119" s="952"/>
      <c r="AK119" s="952"/>
      <c r="AL119" s="952">
        <f>COUNTIF(FG8:FG107,"RE")</f>
        <v>0</v>
      </c>
      <c r="AM119" s="952"/>
      <c r="AN119" s="952"/>
      <c r="AO119" s="952"/>
      <c r="AP119" s="952"/>
      <c r="AQ119" s="952">
        <f>COUNTIF(FH8:FH107,"RE")</f>
        <v>0</v>
      </c>
      <c r="AR119" s="952"/>
      <c r="AS119" s="952"/>
      <c r="AT119" s="952"/>
      <c r="AU119" s="952"/>
      <c r="AV119" s="952">
        <f>COUNTIF(FI8:FI107,"RE")</f>
        <v>0</v>
      </c>
      <c r="AW119" s="952"/>
      <c r="AX119" s="952"/>
      <c r="AY119" s="952"/>
      <c r="AZ119" s="952"/>
      <c r="BA119" s="952">
        <f>COUNTIF(FJ8:FJ107,"RE")</f>
        <v>0</v>
      </c>
      <c r="BB119" s="952"/>
      <c r="BC119" s="952"/>
      <c r="BD119" s="952"/>
      <c r="BE119" s="952"/>
      <c r="BF119" s="46" t="s">
        <v>307</v>
      </c>
      <c r="BG119" s="46">
        <f>SUM(AL119,AQ119,AV119,BA119)</f>
        <v>0</v>
      </c>
      <c r="BH119" s="46">
        <f>COUNTIF(FF8:FF107,"RE")</f>
        <v>0</v>
      </c>
      <c r="BI119" s="46"/>
      <c r="BJ119" s="952">
        <f>COUNTIF(FN8:FN107,"RE")</f>
        <v>0</v>
      </c>
      <c r="BK119" s="952"/>
      <c r="BL119" s="952"/>
      <c r="BM119" s="952"/>
      <c r="BN119" s="952"/>
      <c r="BO119" s="952">
        <f>COUNTIF(FO8:FO107,"RE")</f>
        <v>0</v>
      </c>
      <c r="BP119" s="952"/>
      <c r="BQ119" s="952"/>
      <c r="BR119" s="952"/>
      <c r="BS119" s="952"/>
      <c r="BT119" s="952">
        <f>COUNTIF(FP8:FP107,"RE")</f>
        <v>0</v>
      </c>
      <c r="BU119" s="952"/>
      <c r="BV119" s="952"/>
      <c r="BW119" s="952"/>
      <c r="BX119" s="952"/>
      <c r="BY119" s="952">
        <f>COUNTIF(FQ8:FQ107,"RE")</f>
        <v>0</v>
      </c>
      <c r="BZ119" s="952"/>
      <c r="CA119" s="952"/>
      <c r="CB119" s="952"/>
      <c r="CC119" s="952"/>
      <c r="CD119" s="46" t="s">
        <v>61</v>
      </c>
      <c r="CE119" s="46">
        <f>SUM(BJ119,BO119,BT119,BY119)</f>
        <v>0</v>
      </c>
      <c r="CF119" s="46">
        <f>COUNTIF(FM8:FM107,"RE")</f>
        <v>0</v>
      </c>
      <c r="CG119" s="46"/>
      <c r="CH119" s="952">
        <f>COUNTIF(FU8:FU107,"RE")</f>
        <v>0</v>
      </c>
      <c r="CI119" s="952"/>
      <c r="CJ119" s="952"/>
      <c r="CK119" s="952"/>
      <c r="CL119" s="952"/>
      <c r="CM119" s="952">
        <f>COUNTIF(FV8:FV107,"RE")</f>
        <v>0</v>
      </c>
      <c r="CN119" s="952"/>
      <c r="CO119" s="952"/>
      <c r="CP119" s="952"/>
      <c r="CQ119" s="952"/>
      <c r="CR119" s="952">
        <f>COUNTIF(FW8:FW107,"RE")</f>
        <v>0</v>
      </c>
      <c r="CS119" s="952"/>
      <c r="CT119" s="952"/>
      <c r="CU119" s="952"/>
      <c r="CV119" s="952"/>
      <c r="CW119" s="952">
        <f>COUNTIF(FX8:FX107,"RE")</f>
        <v>0</v>
      </c>
      <c r="CX119" s="952"/>
      <c r="CY119" s="952"/>
      <c r="CZ119" s="952"/>
      <c r="DA119" s="952"/>
      <c r="DB119" s="46" t="s">
        <v>61</v>
      </c>
      <c r="DC119" s="46">
        <f>SUM(CH119,CM119+CR119,CW119)</f>
        <v>0</v>
      </c>
      <c r="DD119" s="46">
        <f>COUNTIF(FT8:FT107,"RE")</f>
        <v>0</v>
      </c>
      <c r="DE119" s="46"/>
      <c r="DF119" s="208"/>
      <c r="DG119" s="1023">
        <f>COUNTIF(GA8:GA107,"RE")</f>
        <v>0</v>
      </c>
      <c r="DH119" s="1023"/>
      <c r="DI119" s="1023"/>
      <c r="DJ119" s="1023"/>
      <c r="DK119" s="1023"/>
      <c r="DL119" s="1023"/>
      <c r="DM119" s="1023"/>
      <c r="DN119" s="1023"/>
      <c r="DO119" s="1023"/>
      <c r="DP119" s="1023"/>
      <c r="DQ119" s="1023"/>
      <c r="DR119" s="1023"/>
      <c r="DS119" s="1023"/>
      <c r="DT119" s="1023">
        <f>COUNTIF(GB8:GB107,"RE")</f>
        <v>0</v>
      </c>
      <c r="DU119" s="1023"/>
      <c r="DV119" s="1023"/>
      <c r="DW119" s="1023"/>
      <c r="DX119" s="1023"/>
      <c r="DY119" s="1023"/>
      <c r="DZ119" s="1023"/>
      <c r="EA119" s="1023"/>
      <c r="EB119" s="1023"/>
      <c r="EC119" s="906"/>
      <c r="ED119" s="906"/>
      <c r="EE119" s="906"/>
      <c r="EF119" s="906"/>
      <c r="EG119" s="906"/>
      <c r="EH119" s="906"/>
      <c r="EI119" s="906"/>
      <c r="EJ119" s="906"/>
      <c r="EK119" s="906"/>
      <c r="EL119" s="906"/>
      <c r="EM119" s="906"/>
      <c r="EN119" s="906"/>
      <c r="EO119" s="915"/>
      <c r="EP119" s="916"/>
      <c r="EQ119" s="916"/>
      <c r="ER119" s="916"/>
      <c r="ES119" s="916"/>
      <c r="ET119" s="916"/>
      <c r="EU119" s="916"/>
      <c r="EV119" s="916"/>
      <c r="EW119" s="916"/>
      <c r="EX119" s="916"/>
      <c r="EY119" s="916"/>
      <c r="EZ119" s="916"/>
      <c r="FA119" s="916"/>
      <c r="FB119" s="916"/>
      <c r="FC119" s="916"/>
      <c r="FD119" s="916"/>
      <c r="FE119" s="916"/>
      <c r="FF119" s="916"/>
      <c r="FG119" s="916"/>
      <c r="FH119" s="916"/>
      <c r="FI119" s="916"/>
      <c r="FJ119" s="916"/>
      <c r="FK119" s="916"/>
      <c r="FL119" s="916"/>
      <c r="FM119" s="916"/>
      <c r="FN119" s="916"/>
      <c r="FO119" s="916"/>
      <c r="FP119" s="916"/>
      <c r="FQ119" s="916"/>
      <c r="FR119" s="916"/>
      <c r="FS119" s="916"/>
      <c r="FT119" s="916"/>
      <c r="FU119" s="916"/>
      <c r="FV119" s="916"/>
      <c r="FW119" s="916"/>
      <c r="FX119" s="916"/>
      <c r="FY119" s="916"/>
      <c r="FZ119" s="916"/>
      <c r="GA119" s="916"/>
      <c r="GB119" s="916"/>
      <c r="GC119" s="916"/>
      <c r="GD119" s="917"/>
      <c r="GE119" s="1012"/>
      <c r="GF119" s="924"/>
      <c r="GG119" s="924"/>
      <c r="GH119" s="925"/>
      <c r="GI119" s="926" t="s">
        <v>107</v>
      </c>
      <c r="GJ119" s="926"/>
      <c r="GK119" s="209">
        <f>GK113+GK114+GK115+GK117+GK118</f>
        <v>10</v>
      </c>
      <c r="GL119" s="340"/>
      <c r="GM119" s="340"/>
      <c r="GN119" s="340"/>
      <c r="GO119" s="340"/>
      <c r="GP119" s="340"/>
      <c r="GQ119" s="340"/>
      <c r="GR119" s="363"/>
      <c r="GS119" s="374"/>
      <c r="GT119" s="375"/>
      <c r="GW119" s="48"/>
      <c r="GX119" s="48"/>
      <c r="GY119" s="48"/>
      <c r="GZ119" s="48"/>
      <c r="HA119" s="48"/>
      <c r="HB119" s="48"/>
      <c r="HC119" s="48"/>
      <c r="HD119" s="48"/>
      <c r="HE119" s="48"/>
      <c r="HF119" s="48"/>
      <c r="HG119" s="48"/>
      <c r="HH119" s="48"/>
      <c r="HI119" s="48"/>
      <c r="HJ119" s="48"/>
    </row>
    <row r="120" spans="1:218" s="16" customFormat="1" ht="22.5" customHeight="1">
      <c r="A120" s="17"/>
      <c r="H120" s="17"/>
      <c r="I120" s="17"/>
      <c r="J120" s="17"/>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20"/>
      <c r="ED120" s="20"/>
      <c r="EE120" s="20"/>
      <c r="EF120" s="20"/>
      <c r="EG120" s="20"/>
      <c r="EH120" s="20"/>
      <c r="EI120" s="20"/>
      <c r="EJ120" s="20"/>
      <c r="EK120" s="20"/>
      <c r="EL120" s="18"/>
      <c r="EM120" s="18"/>
      <c r="EN120" s="18"/>
      <c r="EO120" s="18"/>
      <c r="EP120" s="18"/>
      <c r="EQ120" s="18"/>
      <c r="ER120" s="18"/>
      <c r="ES120" s="18"/>
      <c r="ET120" s="18"/>
      <c r="EU120" s="18"/>
      <c r="EV120" s="18"/>
      <c r="EW120" s="18"/>
      <c r="EX120" s="18"/>
      <c r="EY120" s="18"/>
      <c r="EZ120" s="18"/>
      <c r="FA120" s="18"/>
      <c r="FB120" s="18"/>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L120" s="21"/>
      <c r="GM120" s="21"/>
      <c r="GN120" s="21"/>
      <c r="GO120" s="21"/>
      <c r="GP120" s="21"/>
      <c r="GQ120" s="21"/>
      <c r="GR120" s="21"/>
      <c r="GS120" s="21"/>
      <c r="GT120" s="352"/>
      <c r="GU120" s="22"/>
      <c r="GV120" s="22"/>
    </row>
    <row r="121" spans="1:218" s="16" customFormat="1" ht="22.5" customHeight="1">
      <c r="A121" s="17"/>
      <c r="H121" s="17"/>
      <c r="I121" s="17"/>
      <c r="J121" s="17"/>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20"/>
      <c r="ED121" s="20"/>
      <c r="EE121" s="20"/>
      <c r="EF121" s="20"/>
      <c r="EG121" s="20"/>
      <c r="EH121" s="20"/>
      <c r="EI121" s="20"/>
      <c r="EJ121" s="20"/>
      <c r="EK121" s="20"/>
      <c r="EL121" s="18"/>
      <c r="EM121" s="18"/>
      <c r="EN121" s="18"/>
      <c r="EO121" s="18"/>
      <c r="EP121" s="18"/>
      <c r="EQ121" s="18"/>
      <c r="ER121" s="18"/>
      <c r="ES121" s="18"/>
      <c r="ET121" s="18"/>
      <c r="EU121" s="18"/>
      <c r="EV121" s="18"/>
      <c r="EW121" s="18"/>
      <c r="EX121" s="18"/>
      <c r="EY121" s="18"/>
      <c r="EZ121" s="18"/>
      <c r="FA121" s="18"/>
      <c r="FB121" s="18"/>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L121" s="21"/>
      <c r="GM121" s="21"/>
      <c r="GN121" s="21"/>
      <c r="GO121" s="21"/>
      <c r="GP121" s="21"/>
      <c r="GQ121" s="21"/>
      <c r="GR121" s="21"/>
      <c r="GS121" s="21"/>
      <c r="GT121" s="352"/>
      <c r="GU121" s="22"/>
      <c r="GV121" s="22"/>
    </row>
    <row r="122" spans="1:218" s="16" customFormat="1" ht="22.5" customHeight="1">
      <c r="A122" s="17"/>
      <c r="H122" s="17"/>
      <c r="I122" s="17"/>
      <c r="J122" s="17"/>
      <c r="K122" s="19"/>
      <c r="L122" s="19"/>
      <c r="M122" s="19"/>
      <c r="N122" s="23"/>
      <c r="O122" s="23"/>
      <c r="P122" s="23"/>
      <c r="Q122" s="23"/>
      <c r="R122" s="23"/>
      <c r="S122" s="23"/>
      <c r="T122" s="23"/>
      <c r="U122" s="23"/>
      <c r="V122" s="23"/>
      <c r="W122" s="23"/>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20"/>
      <c r="ED122" s="20"/>
      <c r="EE122" s="20"/>
      <c r="EF122" s="20"/>
      <c r="EG122" s="20"/>
      <c r="EH122" s="20"/>
      <c r="EI122" s="20"/>
      <c r="EJ122" s="20"/>
      <c r="EK122" s="20"/>
      <c r="EL122" s="18"/>
      <c r="EM122" s="18"/>
      <c r="EN122" s="18"/>
      <c r="EO122" s="18"/>
      <c r="EP122" s="18"/>
      <c r="EQ122" s="18"/>
      <c r="ER122" s="18"/>
      <c r="ES122" s="18"/>
      <c r="ET122" s="18"/>
      <c r="EU122" s="18"/>
      <c r="EV122" s="18"/>
      <c r="EW122" s="18"/>
      <c r="EX122" s="18"/>
      <c r="EY122" s="18"/>
      <c r="EZ122" s="18"/>
      <c r="FA122" s="18"/>
      <c r="FB122" s="18"/>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L122" s="21"/>
      <c r="GM122" s="21"/>
      <c r="GN122" s="21"/>
      <c r="GO122" s="21"/>
      <c r="GP122" s="21"/>
      <c r="GQ122" s="21"/>
      <c r="GR122" s="21"/>
      <c r="GS122" s="21"/>
      <c r="GT122" s="352"/>
      <c r="GU122" s="22"/>
      <c r="GV122" s="22"/>
    </row>
    <row r="123" spans="1:218" ht="32.25" customHeight="1">
      <c r="AA123" s="24"/>
      <c r="AB123" s="24"/>
      <c r="AC123" s="24"/>
      <c r="AD123" s="24"/>
      <c r="AE123" s="24"/>
      <c r="AF123" s="24"/>
      <c r="AG123" s="24"/>
      <c r="AH123" s="24"/>
      <c r="AI123" s="24"/>
      <c r="AJ123" s="24"/>
      <c r="AK123" s="24"/>
      <c r="AL123" s="24"/>
      <c r="AM123" s="24"/>
      <c r="BI123" s="29"/>
      <c r="GW123" s="16"/>
      <c r="GX123" s="16"/>
      <c r="GY123" s="16"/>
      <c r="GZ123" s="16"/>
      <c r="HA123" s="16"/>
      <c r="HB123" s="16"/>
      <c r="HC123" s="16"/>
      <c r="HD123" s="16"/>
      <c r="HE123" s="16"/>
      <c r="HF123" s="16"/>
      <c r="HG123" s="16"/>
      <c r="HH123" s="16"/>
      <c r="HI123" s="16"/>
      <c r="HJ123" s="16"/>
    </row>
    <row r="124" spans="1:218" ht="69.75" customHeight="1">
      <c r="Y124" s="31"/>
      <c r="Z124" s="31"/>
      <c r="AA124" s="24"/>
      <c r="AB124" s="24"/>
      <c r="AC124" s="24"/>
      <c r="AD124" s="24"/>
      <c r="AE124" s="24"/>
      <c r="AF124" s="24"/>
      <c r="AG124" s="24"/>
      <c r="AH124" s="24"/>
      <c r="AI124" s="24"/>
      <c r="AJ124" s="24"/>
      <c r="AK124" s="24"/>
      <c r="AL124" s="24"/>
      <c r="AM124" s="24"/>
      <c r="GW124" s="16"/>
      <c r="GX124" s="16"/>
      <c r="GY124" s="16"/>
      <c r="GZ124" s="16"/>
      <c r="HA124" s="16"/>
      <c r="HB124" s="16"/>
      <c r="HC124" s="16"/>
      <c r="HD124" s="16"/>
      <c r="HE124" s="16"/>
      <c r="HF124" s="16"/>
      <c r="HG124" s="16"/>
      <c r="HH124" s="16"/>
      <c r="HI124" s="16"/>
      <c r="HJ124" s="16"/>
    </row>
    <row r="125" spans="1:218" ht="20" customHeight="1">
      <c r="Y125" s="31"/>
      <c r="Z125" s="31"/>
      <c r="AA125" s="24"/>
      <c r="AB125" s="24"/>
      <c r="AC125" s="24"/>
      <c r="AD125" s="24"/>
      <c r="AE125" s="24"/>
      <c r="AF125" s="24"/>
      <c r="AG125" s="24"/>
      <c r="AH125" s="24"/>
      <c r="AI125" s="24"/>
      <c r="AJ125" s="24"/>
      <c r="AK125" s="24"/>
      <c r="AL125" s="24"/>
      <c r="AM125" s="24"/>
    </row>
    <row r="126" spans="1:218" ht="20" customHeight="1">
      <c r="Y126" s="31"/>
      <c r="Z126" s="31"/>
      <c r="AA126" s="32"/>
      <c r="AB126" s="32"/>
      <c r="AC126" s="32"/>
      <c r="AD126" s="32"/>
      <c r="AE126" s="32"/>
      <c r="AF126" s="32"/>
      <c r="AG126" s="32"/>
      <c r="AH126" s="32"/>
      <c r="AI126" s="32"/>
      <c r="AJ126" s="32"/>
      <c r="AK126" s="32"/>
      <c r="AL126" s="32"/>
      <c r="AM126" s="32"/>
      <c r="AN126" s="32"/>
      <c r="AO126" s="32"/>
      <c r="AP126" s="33"/>
    </row>
    <row r="127" spans="1:218" ht="20" customHeight="1">
      <c r="Y127" s="31"/>
      <c r="Z127" s="31"/>
      <c r="AA127" s="32"/>
      <c r="AB127" s="32"/>
      <c r="AC127" s="32"/>
      <c r="AD127" s="32"/>
      <c r="AE127" s="32"/>
      <c r="AF127" s="32"/>
      <c r="AG127" s="32"/>
      <c r="AH127" s="32"/>
      <c r="AI127" s="32"/>
      <c r="AJ127" s="32"/>
      <c r="AK127" s="32"/>
      <c r="AL127" s="32"/>
      <c r="AM127" s="32"/>
      <c r="AN127" s="32"/>
      <c r="AO127" s="32"/>
      <c r="AP127" s="33"/>
    </row>
    <row r="128" spans="1:218" ht="20" customHeight="1">
      <c r="Y128" s="31"/>
      <c r="Z128" s="31"/>
      <c r="AA128" s="32"/>
      <c r="AB128" s="32"/>
      <c r="AC128" s="32"/>
      <c r="AD128" s="32"/>
      <c r="AE128" s="32"/>
      <c r="AF128" s="32"/>
      <c r="AG128" s="32"/>
      <c r="AH128" s="32"/>
      <c r="AI128" s="32"/>
      <c r="AJ128" s="32"/>
      <c r="AK128" s="32"/>
      <c r="AL128" s="32"/>
      <c r="AM128" s="32"/>
      <c r="AN128" s="32"/>
      <c r="AO128" s="32"/>
      <c r="AP128" s="33"/>
    </row>
    <row r="129" spans="25:42" ht="20" customHeight="1">
      <c r="Y129" s="31"/>
      <c r="Z129" s="31"/>
      <c r="AA129" s="32"/>
      <c r="AB129" s="32"/>
      <c r="AC129" s="32"/>
      <c r="AD129" s="32"/>
      <c r="AE129" s="32"/>
      <c r="AF129" s="32"/>
      <c r="AG129" s="32"/>
      <c r="AH129" s="32"/>
      <c r="AI129" s="32"/>
      <c r="AJ129" s="32"/>
      <c r="AK129" s="32"/>
      <c r="AL129" s="32"/>
      <c r="AM129" s="32"/>
      <c r="AN129" s="32"/>
      <c r="AO129" s="32"/>
      <c r="AP129" s="33"/>
    </row>
    <row r="130" spans="25:42" ht="20" customHeight="1">
      <c r="Y130" s="31"/>
      <c r="Z130" s="31"/>
      <c r="AA130" s="32"/>
      <c r="AB130" s="32"/>
      <c r="AC130" s="32"/>
      <c r="AD130" s="32"/>
      <c r="AE130" s="32"/>
      <c r="AF130" s="32"/>
      <c r="AG130" s="32"/>
      <c r="AH130" s="32"/>
      <c r="AI130" s="32"/>
      <c r="AJ130" s="32"/>
      <c r="AK130" s="32"/>
      <c r="AL130" s="32"/>
      <c r="AM130" s="32"/>
      <c r="AN130" s="32"/>
      <c r="AO130" s="32"/>
    </row>
    <row r="131" spans="25:42" ht="20" customHeight="1">
      <c r="Y131" s="31"/>
      <c r="Z131" s="31"/>
      <c r="AA131" s="32"/>
      <c r="AB131" s="32"/>
      <c r="AC131" s="32"/>
      <c r="AD131" s="32"/>
      <c r="AE131" s="32"/>
      <c r="AF131" s="32"/>
      <c r="AG131" s="32"/>
      <c r="AH131" s="32"/>
      <c r="AI131" s="32"/>
      <c r="AJ131" s="32"/>
      <c r="AK131" s="32"/>
      <c r="AL131" s="32"/>
      <c r="AM131" s="32"/>
      <c r="AN131" s="32"/>
      <c r="AO131" s="32"/>
    </row>
    <row r="132" spans="25:42" ht="15"/>
    <row r="133" spans="25:42" ht="20" customHeight="1">
      <c r="Y133" s="31"/>
      <c r="Z133" s="31"/>
      <c r="AA133" s="32"/>
      <c r="AB133" s="32"/>
      <c r="AC133" s="32"/>
      <c r="AD133" s="32"/>
      <c r="AE133" s="32"/>
      <c r="AF133" s="32"/>
      <c r="AG133" s="32"/>
      <c r="AH133" s="32"/>
      <c r="AI133" s="32"/>
      <c r="AJ133" s="32"/>
      <c r="AK133" s="32"/>
      <c r="AL133" s="32"/>
      <c r="AM133" s="32"/>
      <c r="AN133" s="32"/>
      <c r="AO133" s="32"/>
    </row>
    <row r="134" spans="25:42" ht="20" customHeight="1">
      <c r="Y134" s="31"/>
      <c r="Z134" s="31"/>
      <c r="AA134" s="32"/>
      <c r="AB134" s="32"/>
      <c r="AC134" s="32"/>
      <c r="AD134" s="32"/>
      <c r="AE134" s="32"/>
      <c r="AF134" s="32"/>
      <c r="AG134" s="32"/>
      <c r="AH134" s="32"/>
      <c r="AI134" s="32"/>
      <c r="AJ134" s="32"/>
      <c r="AK134" s="32"/>
      <c r="AL134" s="32"/>
      <c r="AM134" s="32"/>
      <c r="AN134" s="32"/>
      <c r="AO134" s="32"/>
    </row>
    <row r="135" spans="25:42" ht="20" customHeight="1">
      <c r="Y135" s="31"/>
      <c r="Z135" s="31"/>
      <c r="AA135" s="32"/>
      <c r="AB135" s="32"/>
      <c r="AC135" s="32"/>
      <c r="AD135" s="32"/>
      <c r="AE135" s="32"/>
      <c r="AF135" s="32"/>
      <c r="AG135" s="32"/>
      <c r="AH135" s="32"/>
      <c r="AI135" s="32"/>
      <c r="AJ135" s="32"/>
      <c r="AK135" s="32"/>
      <c r="AL135" s="32"/>
      <c r="AM135" s="32"/>
      <c r="AN135" s="32"/>
      <c r="AO135" s="32"/>
    </row>
    <row r="136" spans="25:42" ht="20" customHeight="1">
      <c r="Y136" s="31"/>
      <c r="Z136" s="31"/>
      <c r="AA136" s="32"/>
      <c r="AB136" s="32"/>
      <c r="AC136" s="32"/>
      <c r="AD136" s="32"/>
      <c r="AE136" s="32"/>
      <c r="AF136" s="32"/>
      <c r="AG136" s="32"/>
      <c r="AH136" s="32"/>
      <c r="AI136" s="32"/>
      <c r="AJ136" s="32"/>
      <c r="AK136" s="32"/>
      <c r="AL136" s="32"/>
      <c r="AM136" s="32"/>
      <c r="AN136" s="32"/>
      <c r="AO136" s="32"/>
    </row>
    <row r="137" spans="25:42" ht="19.5" customHeight="1">
      <c r="Y137" s="31"/>
      <c r="Z137" s="31"/>
      <c r="AA137" s="32"/>
      <c r="AB137" s="32"/>
      <c r="AC137" s="32"/>
      <c r="AD137" s="32"/>
      <c r="AE137" s="32"/>
      <c r="AF137" s="32"/>
      <c r="AG137" s="32"/>
      <c r="AH137" s="32"/>
      <c r="AI137" s="32"/>
      <c r="AJ137" s="32"/>
      <c r="AK137" s="32"/>
      <c r="AL137" s="32"/>
      <c r="AM137" s="32"/>
      <c r="AN137" s="32"/>
      <c r="AO137" s="32"/>
    </row>
    <row r="138" spans="25:42" ht="20" customHeight="1"/>
    <row r="139" spans="25:42" ht="20" customHeight="1"/>
    <row r="140" spans="25:42" ht="62.25" customHeight="1"/>
    <row r="141" spans="25:42" ht="0" hidden="1" customHeight="1"/>
    <row r="142" spans="25:42" ht="0" hidden="1" customHeight="1"/>
  </sheetData>
  <sheetProtection password="CC1C" sheet="1" objects="1" scenarios="1" formatCells="0" formatColumns="0" formatRows="0" autoFilter="0"/>
  <autoFilter ref="D8:D107"/>
  <customSheetViews>
    <customSheetView guid="{6890B66D-F4A9-DC4C-BC21-22A75E74620A}">
      <pane xSplit="1" ySplit="6.04" topLeftCell="AI7" activePane="bottomRight" state="frozenSplit"/>
      <selection pane="bottomRight" activeCell="AL1" sqref="AL1:BI1"/>
    </customSheetView>
    <customSheetView guid="{8A92BF25-699A-0948-9D46-95C27CAE2FDF}" hiddenRows="1" hiddenColumns="1">
      <pane xSplit="1" ySplit="6.04" topLeftCell="AI7" activePane="bottomRight" state="frozenSplit"/>
      <selection pane="bottomRight" activeCell="AL1" sqref="AL1:BI1"/>
    </customSheetView>
  </customSheetViews>
  <mergeCells count="506">
    <mergeCell ref="AV110:AZ110"/>
    <mergeCell ref="AV111:AZ111"/>
    <mergeCell ref="CM115:CQ115"/>
    <mergeCell ref="CH115:CL115"/>
    <mergeCell ref="BA109:BE109"/>
    <mergeCell ref="HI9:HI24"/>
    <mergeCell ref="HA32:HA33"/>
    <mergeCell ref="HE32:HE33"/>
    <mergeCell ref="HB32:HB33"/>
    <mergeCell ref="HC32:HC33"/>
    <mergeCell ref="GW29:HJ30"/>
    <mergeCell ref="HG32:HG33"/>
    <mergeCell ref="HH32:HH33"/>
    <mergeCell ref="HI32:HI33"/>
    <mergeCell ref="HJ32:HJ33"/>
    <mergeCell ref="GX32:GX33"/>
    <mergeCell ref="GW32:GW33"/>
    <mergeCell ref="HD31:HE31"/>
    <mergeCell ref="HG31:HH31"/>
    <mergeCell ref="HF32:HF33"/>
    <mergeCell ref="HB31:HC31"/>
    <mergeCell ref="GW31:HA31"/>
    <mergeCell ref="HL1:HO1"/>
    <mergeCell ref="HL3:HO3"/>
    <mergeCell ref="HL4:HO4"/>
    <mergeCell ref="HL6:HM6"/>
    <mergeCell ref="HN6:HO6"/>
    <mergeCell ref="GN3:GQ3"/>
    <mergeCell ref="GO4:GO5"/>
    <mergeCell ref="GN4:GN5"/>
    <mergeCell ref="GP4:GP5"/>
    <mergeCell ref="GQ4:GQ5"/>
    <mergeCell ref="HA3:HD4"/>
    <mergeCell ref="HE3:HH4"/>
    <mergeCell ref="HI3:HJ4"/>
    <mergeCell ref="HG5:HG8"/>
    <mergeCell ref="HA5:HA8"/>
    <mergeCell ref="HB5:HB8"/>
    <mergeCell ref="HJ5:HJ8"/>
    <mergeCell ref="HC5:HC8"/>
    <mergeCell ref="HD5:HD8"/>
    <mergeCell ref="B114:C114"/>
    <mergeCell ref="B110:D110"/>
    <mergeCell ref="F110:G110"/>
    <mergeCell ref="GY32:GY33"/>
    <mergeCell ref="GZ32:GZ33"/>
    <mergeCell ref="CE4:CE5"/>
    <mergeCell ref="CA4:CA5"/>
    <mergeCell ref="FS5:FS6"/>
    <mergeCell ref="FI5:FI6"/>
    <mergeCell ref="CM111:CQ111"/>
    <mergeCell ref="BW4:BW5"/>
    <mergeCell ref="BH4:BH5"/>
    <mergeCell ref="EC3:EG5"/>
    <mergeCell ref="DT3:EB3"/>
    <mergeCell ref="DU4:DU5"/>
    <mergeCell ref="DX4:DX5"/>
    <mergeCell ref="DY4:DY5"/>
    <mergeCell ref="DT4:DT5"/>
    <mergeCell ref="CH6:CH7"/>
    <mergeCell ref="CI6:CI7"/>
    <mergeCell ref="GW26:HJ27"/>
    <mergeCell ref="HD32:HD33"/>
    <mergeCell ref="BO110:BS110"/>
    <mergeCell ref="AL110:AP110"/>
    <mergeCell ref="B4:B5"/>
    <mergeCell ref="AI4:AI5"/>
    <mergeCell ref="AC4:AC5"/>
    <mergeCell ref="AH4:AH5"/>
    <mergeCell ref="V4:V5"/>
    <mergeCell ref="CI4:CL4"/>
    <mergeCell ref="AL6:AL7"/>
    <mergeCell ref="AM6:AM7"/>
    <mergeCell ref="AJ4:AJ5"/>
    <mergeCell ref="AN6:AN7"/>
    <mergeCell ref="AO6:AO7"/>
    <mergeCell ref="AP6:AP7"/>
    <mergeCell ref="AU6:AU7"/>
    <mergeCell ref="AS6:AS7"/>
    <mergeCell ref="AX6:AX7"/>
    <mergeCell ref="BA6:BA7"/>
    <mergeCell ref="BS6:BS7"/>
    <mergeCell ref="BJ4:BJ5"/>
    <mergeCell ref="BJ6:BJ7"/>
    <mergeCell ref="T4:T5"/>
    <mergeCell ref="S4:S5"/>
    <mergeCell ref="BM6:BM7"/>
    <mergeCell ref="BN6:BN7"/>
    <mergeCell ref="BQ6:BQ7"/>
    <mergeCell ref="HI31:HJ31"/>
    <mergeCell ref="BK6:BK7"/>
    <mergeCell ref="BL6:BL7"/>
    <mergeCell ref="BV6:BV7"/>
    <mergeCell ref="GE5:GE6"/>
    <mergeCell ref="GG5:GG6"/>
    <mergeCell ref="FZ5:FZ6"/>
    <mergeCell ref="FY5:FY6"/>
    <mergeCell ref="FW5:FW6"/>
    <mergeCell ref="FK5:FK6"/>
    <mergeCell ref="GC5:GC6"/>
    <mergeCell ref="FT5:FT6"/>
    <mergeCell ref="EM3:EM5"/>
    <mergeCell ref="EJ3:EJ5"/>
    <mergeCell ref="BX4:BX5"/>
    <mergeCell ref="CZ4:CZ5"/>
    <mergeCell ref="BZ4:BZ5"/>
    <mergeCell ref="CC4:CC5"/>
    <mergeCell ref="FD5:FD6"/>
    <mergeCell ref="FC5:FC6"/>
    <mergeCell ref="DM4:DM5"/>
    <mergeCell ref="DF4:DF5"/>
    <mergeCell ref="FG4:FL4"/>
    <mergeCell ref="EZ5:EZ6"/>
    <mergeCell ref="EZ4:FB4"/>
    <mergeCell ref="GW5:GW8"/>
    <mergeCell ref="GX5:GX8"/>
    <mergeCell ref="HI5:HI8"/>
    <mergeCell ref="GY5:GY8"/>
    <mergeCell ref="GI4:GI5"/>
    <mergeCell ref="DG1:EN1"/>
    <mergeCell ref="DZ4:DZ5"/>
    <mergeCell ref="DG4:DJ4"/>
    <mergeCell ref="DL4:DL5"/>
    <mergeCell ref="DN4:DN5"/>
    <mergeCell ref="GD4:GE4"/>
    <mergeCell ref="FU4:FZ4"/>
    <mergeCell ref="EY4:EY5"/>
    <mergeCell ref="FB5:FB6"/>
    <mergeCell ref="FE5:FE6"/>
    <mergeCell ref="EW5:EX5"/>
    <mergeCell ref="FA5:FA6"/>
    <mergeCell ref="FH5:FH6"/>
    <mergeCell ref="FL5:FL6"/>
    <mergeCell ref="DP4:DP5"/>
    <mergeCell ref="DV4:DV5"/>
    <mergeCell ref="FU5:FU6"/>
    <mergeCell ref="GD1:GG1"/>
    <mergeCell ref="EQ5:ER5"/>
    <mergeCell ref="DG119:DS119"/>
    <mergeCell ref="DT116:EB116"/>
    <mergeCell ref="EH3:EH5"/>
    <mergeCell ref="DT119:EB119"/>
    <mergeCell ref="DT117:EB117"/>
    <mergeCell ref="GV1:HJ2"/>
    <mergeCell ref="GV3:GZ4"/>
    <mergeCell ref="GV5:GV8"/>
    <mergeCell ref="HH5:HH8"/>
    <mergeCell ref="HE5:HE8"/>
    <mergeCell ref="HF5:HF8"/>
    <mergeCell ref="FX5:FX6"/>
    <mergeCell ref="GR5:GR6"/>
    <mergeCell ref="GJ4:GJ5"/>
    <mergeCell ref="GD3:GG3"/>
    <mergeCell ref="GF5:GF6"/>
    <mergeCell ref="GB5:GB6"/>
    <mergeCell ref="GD5:GD6"/>
    <mergeCell ref="GI3:GM3"/>
    <mergeCell ref="GF4:GG4"/>
    <mergeCell ref="GK4:GK5"/>
    <mergeCell ref="GL4:GL6"/>
    <mergeCell ref="GZ5:GZ8"/>
    <mergeCell ref="CW117:DA117"/>
    <mergeCell ref="DA4:DA5"/>
    <mergeCell ref="CX4:CX5"/>
    <mergeCell ref="DB109:DE109"/>
    <mergeCell ref="DB4:DB5"/>
    <mergeCell ref="DO4:DO5"/>
    <mergeCell ref="DS4:DS5"/>
    <mergeCell ref="DQ4:DQ5"/>
    <mergeCell ref="CW109:DA109"/>
    <mergeCell ref="CW110:DA110"/>
    <mergeCell ref="DE4:DE5"/>
    <mergeCell ref="DK4:DK5"/>
    <mergeCell ref="CW4:CW5"/>
    <mergeCell ref="DT118:EB118"/>
    <mergeCell ref="DT115:EB115"/>
    <mergeCell ref="GE116:GF117"/>
    <mergeCell ref="GE118:GF119"/>
    <mergeCell ref="GG110:GH111"/>
    <mergeCell ref="BR4:BR5"/>
    <mergeCell ref="CB4:CB5"/>
    <mergeCell ref="CJ6:CJ7"/>
    <mergeCell ref="CK6:CK7"/>
    <mergeCell ref="CO6:CO7"/>
    <mergeCell ref="GH4:GH6"/>
    <mergeCell ref="EU5:EV5"/>
    <mergeCell ref="BY6:BY7"/>
    <mergeCell ref="CH4:CH5"/>
    <mergeCell ref="CL6:CL7"/>
    <mergeCell ref="CG4:CG5"/>
    <mergeCell ref="CF4:CF5"/>
    <mergeCell ref="BO111:BS111"/>
    <mergeCell ref="BO109:BS109"/>
    <mergeCell ref="GE112:GF113"/>
    <mergeCell ref="GE114:GF115"/>
    <mergeCell ref="BY109:CC109"/>
    <mergeCell ref="CW119:DA119"/>
    <mergeCell ref="DG115:DS115"/>
    <mergeCell ref="AL4:AL5"/>
    <mergeCell ref="DR4:DR5"/>
    <mergeCell ref="DW4:DW5"/>
    <mergeCell ref="DG3:DS3"/>
    <mergeCell ref="EA4:EA5"/>
    <mergeCell ref="CH114:CL114"/>
    <mergeCell ref="CM114:CQ114"/>
    <mergeCell ref="DT110:EB110"/>
    <mergeCell ref="DT111:EB111"/>
    <mergeCell ref="DT109:EB109"/>
    <mergeCell ref="DG109:DS109"/>
    <mergeCell ref="CT6:CT7"/>
    <mergeCell ref="CT3:CY3"/>
    <mergeCell ref="CZ3:DE3"/>
    <mergeCell ref="CW6:CW7"/>
    <mergeCell ref="CR114:CV114"/>
    <mergeCell ref="DZ113:EB113"/>
    <mergeCell ref="DX113:DY113"/>
    <mergeCell ref="CQ6:CQ7"/>
    <mergeCell ref="DN113:DS113"/>
    <mergeCell ref="DZ112:EB112"/>
    <mergeCell ref="AL109:AP109"/>
    <mergeCell ref="CH109:CL109"/>
    <mergeCell ref="AQ109:AU109"/>
    <mergeCell ref="BC4:BC5"/>
    <mergeCell ref="AM4:AP4"/>
    <mergeCell ref="BD3:BI3"/>
    <mergeCell ref="AX3:BC3"/>
    <mergeCell ref="AR3:AW3"/>
    <mergeCell ref="AY4:AY5"/>
    <mergeCell ref="AU4:AU5"/>
    <mergeCell ref="AT4:AT5"/>
    <mergeCell ref="AZ4:AZ5"/>
    <mergeCell ref="BI4:BI5"/>
    <mergeCell ref="AL116:AP116"/>
    <mergeCell ref="BJ116:BN116"/>
    <mergeCell ref="AQ116:AU116"/>
    <mergeCell ref="AV116:AZ116"/>
    <mergeCell ref="CM109:CQ109"/>
    <mergeCell ref="BT109:BX109"/>
    <mergeCell ref="CD109:CG109"/>
    <mergeCell ref="BA111:BE111"/>
    <mergeCell ref="BA110:BE110"/>
    <mergeCell ref="BF109:BI109"/>
    <mergeCell ref="CH110:CL110"/>
    <mergeCell ref="CM110:CQ110"/>
    <mergeCell ref="BY111:CC111"/>
    <mergeCell ref="CH111:CL111"/>
    <mergeCell ref="BT111:BX111"/>
    <mergeCell ref="BT110:BX110"/>
    <mergeCell ref="BY110:CC110"/>
    <mergeCell ref="AQ110:AU110"/>
    <mergeCell ref="AQ111:AU111"/>
    <mergeCell ref="AL111:AP111"/>
    <mergeCell ref="BJ111:BN111"/>
    <mergeCell ref="BJ109:BN109"/>
    <mergeCell ref="BJ110:BN110"/>
    <mergeCell ref="AV109:AZ109"/>
    <mergeCell ref="AL119:AP119"/>
    <mergeCell ref="BA117:BE117"/>
    <mergeCell ref="BA118:BE118"/>
    <mergeCell ref="AL117:AP117"/>
    <mergeCell ref="AL118:AP118"/>
    <mergeCell ref="AQ117:AU117"/>
    <mergeCell ref="AV118:AZ118"/>
    <mergeCell ref="BJ119:BN119"/>
    <mergeCell ref="AV117:AZ117"/>
    <mergeCell ref="BO119:BS119"/>
    <mergeCell ref="BJ117:BN117"/>
    <mergeCell ref="CM119:CQ119"/>
    <mergeCell ref="CH117:CL117"/>
    <mergeCell ref="CH118:CL118"/>
    <mergeCell ref="BO118:BS118"/>
    <mergeCell ref="BT119:BX119"/>
    <mergeCell ref="BY119:CC119"/>
    <mergeCell ref="CH119:CL119"/>
    <mergeCell ref="CM118:CQ118"/>
    <mergeCell ref="BT118:BX118"/>
    <mergeCell ref="CM117:CQ117"/>
    <mergeCell ref="BY118:CC118"/>
    <mergeCell ref="BJ118:BN118"/>
    <mergeCell ref="BO114:BS114"/>
    <mergeCell ref="BO116:BS116"/>
    <mergeCell ref="BY114:CC114"/>
    <mergeCell ref="BT114:BX114"/>
    <mergeCell ref="BO117:BS117"/>
    <mergeCell ref="BT117:BX117"/>
    <mergeCell ref="BT115:BX115"/>
    <mergeCell ref="BT116:BX116"/>
    <mergeCell ref="BY117:CC117"/>
    <mergeCell ref="BO115:BS115"/>
    <mergeCell ref="BY116:CC116"/>
    <mergeCell ref="BY115:CC115"/>
    <mergeCell ref="B115:E115"/>
    <mergeCell ref="B116:E116"/>
    <mergeCell ref="B117:E117"/>
    <mergeCell ref="B118:E118"/>
    <mergeCell ref="B119:E119"/>
    <mergeCell ref="AL114:AP114"/>
    <mergeCell ref="BJ114:BN114"/>
    <mergeCell ref="BA115:BE115"/>
    <mergeCell ref="BA116:BE116"/>
    <mergeCell ref="BJ115:BN115"/>
    <mergeCell ref="BA114:BE114"/>
    <mergeCell ref="AQ114:AU114"/>
    <mergeCell ref="AV114:AZ114"/>
    <mergeCell ref="AV115:AZ115"/>
    <mergeCell ref="AL115:AP115"/>
    <mergeCell ref="AQ115:AU115"/>
    <mergeCell ref="X119:AK119"/>
    <mergeCell ref="X117:AK117"/>
    <mergeCell ref="X116:AK116"/>
    <mergeCell ref="BA119:BE119"/>
    <mergeCell ref="AV119:AZ119"/>
    <mergeCell ref="X118:AK118"/>
    <mergeCell ref="AQ118:AU118"/>
    <mergeCell ref="AQ119:AU119"/>
    <mergeCell ref="J119:W119"/>
    <mergeCell ref="J114:W114"/>
    <mergeCell ref="J117:W117"/>
    <mergeCell ref="J115:W115"/>
    <mergeCell ref="H114:I114"/>
    <mergeCell ref="H115:I115"/>
    <mergeCell ref="H119:I119"/>
    <mergeCell ref="J116:W116"/>
    <mergeCell ref="H116:I116"/>
    <mergeCell ref="H117:I117"/>
    <mergeCell ref="H118:I118"/>
    <mergeCell ref="J118:W118"/>
    <mergeCell ref="AF113:AK113"/>
    <mergeCell ref="Z113:AA113"/>
    <mergeCell ref="AB113:AC113"/>
    <mergeCell ref="Z112:AA112"/>
    <mergeCell ref="AB112:AC112"/>
    <mergeCell ref="AD113:AE113"/>
    <mergeCell ref="Y6:Y7"/>
    <mergeCell ref="Z6:Z7"/>
    <mergeCell ref="AA6:AA7"/>
    <mergeCell ref="AF112:AK112"/>
    <mergeCell ref="AD112:AE112"/>
    <mergeCell ref="N113:O113"/>
    <mergeCell ref="P113:Q113"/>
    <mergeCell ref="R113:V113"/>
    <mergeCell ref="J108:GR108"/>
    <mergeCell ref="X114:AK114"/>
    <mergeCell ref="X115:AK115"/>
    <mergeCell ref="AK4:AK5"/>
    <mergeCell ref="A4:A5"/>
    <mergeCell ref="O4:O5"/>
    <mergeCell ref="P4:P5"/>
    <mergeCell ref="W4:W5"/>
    <mergeCell ref="E4:E5"/>
    <mergeCell ref="F4:F5"/>
    <mergeCell ref="H109:I109"/>
    <mergeCell ref="AD4:AD5"/>
    <mergeCell ref="AF4:AF5"/>
    <mergeCell ref="X4:AA4"/>
    <mergeCell ref="I4:I5"/>
    <mergeCell ref="N4:N5"/>
    <mergeCell ref="AB4:AB5"/>
    <mergeCell ref="AG4:AG5"/>
    <mergeCell ref="J4:M4"/>
    <mergeCell ref="R4:R5"/>
    <mergeCell ref="L113:M113"/>
    <mergeCell ref="L112:M112"/>
    <mergeCell ref="I6:I7"/>
    <mergeCell ref="O6:O7"/>
    <mergeCell ref="P6:P7"/>
    <mergeCell ref="X109:AK109"/>
    <mergeCell ref="H110:I110"/>
    <mergeCell ref="H111:I111"/>
    <mergeCell ref="X6:X7"/>
    <mergeCell ref="X111:AK111"/>
    <mergeCell ref="AB6:AB7"/>
    <mergeCell ref="AC6:AC7"/>
    <mergeCell ref="AD6:AD7"/>
    <mergeCell ref="AE6:AE7"/>
    <mergeCell ref="H112:I112"/>
    <mergeCell ref="J6:J7"/>
    <mergeCell ref="X110:AK110"/>
    <mergeCell ref="Q6:Q7"/>
    <mergeCell ref="H113:I113"/>
    <mergeCell ref="A108:I108"/>
    <mergeCell ref="J111:W111"/>
    <mergeCell ref="J110:W110"/>
    <mergeCell ref="N112:O112"/>
    <mergeCell ref="R112:V112"/>
    <mergeCell ref="P112:Q112"/>
    <mergeCell ref="A1:W1"/>
    <mergeCell ref="A3:D3"/>
    <mergeCell ref="G4:G5"/>
    <mergeCell ref="C4:C5"/>
    <mergeCell ref="J3:W3"/>
    <mergeCell ref="F3:G3"/>
    <mergeCell ref="D4:D5"/>
    <mergeCell ref="Q4:Q5"/>
    <mergeCell ref="J109:W109"/>
    <mergeCell ref="B109:G109"/>
    <mergeCell ref="A6:H7"/>
    <mergeCell ref="K6:K7"/>
    <mergeCell ref="L6:L7"/>
    <mergeCell ref="M6:M7"/>
    <mergeCell ref="N6:N7"/>
    <mergeCell ref="H4:H5"/>
    <mergeCell ref="U4:U5"/>
    <mergeCell ref="BJ1:CG1"/>
    <mergeCell ref="AQ4:AS4"/>
    <mergeCell ref="AL3:AQ3"/>
    <mergeCell ref="X1:AK1"/>
    <mergeCell ref="BV3:CA3"/>
    <mergeCell ref="BS4:BS5"/>
    <mergeCell ref="CB3:CG3"/>
    <mergeCell ref="X3:AK3"/>
    <mergeCell ref="AE4:AE5"/>
    <mergeCell ref="BO4:BQ4"/>
    <mergeCell ref="BP3:BU3"/>
    <mergeCell ref="BJ3:BO3"/>
    <mergeCell ref="BY4:BY5"/>
    <mergeCell ref="BK4:BN4"/>
    <mergeCell ref="BT4:BV4"/>
    <mergeCell ref="BB4:BB5"/>
    <mergeCell ref="BA4:BA5"/>
    <mergeCell ref="BD4:BD5"/>
    <mergeCell ref="BE4:BE5"/>
    <mergeCell ref="BF4:BF5"/>
    <mergeCell ref="AV4:AX4"/>
    <mergeCell ref="CD4:CD5"/>
    <mergeCell ref="AL1:BI1"/>
    <mergeCell ref="BG4:BG5"/>
    <mergeCell ref="CH1:DE1"/>
    <mergeCell ref="CQ4:CQ5"/>
    <mergeCell ref="CP4:CP5"/>
    <mergeCell ref="CU4:CU5"/>
    <mergeCell ref="CM4:CO4"/>
    <mergeCell ref="CR4:CT4"/>
    <mergeCell ref="CV4:CV5"/>
    <mergeCell ref="CY4:CY5"/>
    <mergeCell ref="DC4:DC5"/>
    <mergeCell ref="CH3:CM3"/>
    <mergeCell ref="DD4:DD5"/>
    <mergeCell ref="CN3:CS3"/>
    <mergeCell ref="CR119:CV119"/>
    <mergeCell ref="DN112:DS112"/>
    <mergeCell ref="DG114:DS114"/>
    <mergeCell ref="DG110:DS110"/>
    <mergeCell ref="CR118:CV118"/>
    <mergeCell ref="CH116:CL116"/>
    <mergeCell ref="CM116:CQ116"/>
    <mergeCell ref="DG111:DS111"/>
    <mergeCell ref="CR109:CV109"/>
    <mergeCell ref="CR111:CV111"/>
    <mergeCell ref="CR110:CV110"/>
    <mergeCell ref="DK113:DL113"/>
    <mergeCell ref="DK112:DL112"/>
    <mergeCell ref="CR116:CV116"/>
    <mergeCell ref="CR117:CV117"/>
    <mergeCell ref="CW118:DA118"/>
    <mergeCell ref="CW116:DA116"/>
    <mergeCell ref="CW114:DA114"/>
    <mergeCell ref="CW115:DA115"/>
    <mergeCell ref="CW111:DA111"/>
    <mergeCell ref="CR115:CV115"/>
    <mergeCell ref="DG118:DS118"/>
    <mergeCell ref="DG116:DS116"/>
    <mergeCell ref="DG117:DS117"/>
    <mergeCell ref="DT114:EB114"/>
    <mergeCell ref="DX112:DY112"/>
    <mergeCell ref="EZ1:GB3"/>
    <mergeCell ref="FP5:FP6"/>
    <mergeCell ref="FR5:FR6"/>
    <mergeCell ref="FN4:FS4"/>
    <mergeCell ref="FO5:FO6"/>
    <mergeCell ref="GA5:GA6"/>
    <mergeCell ref="FQ5:FQ6"/>
    <mergeCell ref="EN4:EN6"/>
    <mergeCell ref="EI3:EI5"/>
    <mergeCell ref="EO5:EP5"/>
    <mergeCell ref="EK3:EK5"/>
    <mergeCell ref="ES5:ET5"/>
    <mergeCell ref="FF5:FF6"/>
    <mergeCell ref="FG5:FG6"/>
    <mergeCell ref="EO1:EY3"/>
    <mergeCell ref="FM5:FM6"/>
    <mergeCell ref="FN5:FN6"/>
    <mergeCell ref="FV5:FV6"/>
    <mergeCell ref="EL3:EL5"/>
    <mergeCell ref="EB4:EB5"/>
    <mergeCell ref="FJ5:FJ6"/>
    <mergeCell ref="FC4:FE4"/>
    <mergeCell ref="GG112:GH113"/>
    <mergeCell ref="GG114:GH115"/>
    <mergeCell ref="GG116:GH117"/>
    <mergeCell ref="GI117:GJ117"/>
    <mergeCell ref="GE110:GF111"/>
    <mergeCell ref="GI113:GJ113"/>
    <mergeCell ref="GI111:GJ111"/>
    <mergeCell ref="EC109:EN119"/>
    <mergeCell ref="GE109:GF109"/>
    <mergeCell ref="EO109:GD119"/>
    <mergeCell ref="GI115:GJ115"/>
    <mergeCell ref="GI114:GJ114"/>
    <mergeCell ref="GI110:GJ110"/>
    <mergeCell ref="GI116:GJ116"/>
    <mergeCell ref="GG118:GH119"/>
    <mergeCell ref="GI119:GJ119"/>
    <mergeCell ref="GI112:GJ112"/>
    <mergeCell ref="GI109:GJ109"/>
    <mergeCell ref="GI118:GJ118"/>
  </mergeCells>
  <phoneticPr fontId="26" type="noConversion"/>
  <conditionalFormatting sqref="HK25:HY25 HL34:JL37 HK123:JL123 HL58:JL108 HZ8:JL11 HZ12:JK33 GN8:GN107 AP133:AV65512 GH8:GH107 EZ123:GH123 GL123:GV123 DU131:EN65512 DT133:DT65512 DT131 DI131:DS65512 DG131:DH131 DG133:DH65512 EN8:EN107 AP123:EN123 Y123:Z123 J154:X65512 Y138:AO65512 CL131:DF65512 CI131:CK131 CI133:CK65512 BO131:CH65512 BK131:BN131 BK133:BN65512 AW131:BJ65512 AP131:AV131 EZ131:GV65512 HK131:JL65512 GW133:HJ65514 HK28:HY33 HL26:HY27 A131:F65512">
    <cfRule type="containsText" dxfId="177" priority="239" stopIfTrue="1" operator="containsText" text="G1">
      <formula>NOT(ISERROR(SEARCH("G1",A8)))</formula>
    </cfRule>
    <cfRule type="containsText" dxfId="176" priority="240" stopIfTrue="1" operator="containsText" text="G2">
      <formula>NOT(ISERROR(SEARCH("G2",A8)))</formula>
    </cfRule>
    <cfRule type="containsText" dxfId="175" priority="241" stopIfTrue="1" operator="containsText" text="G1">
      <formula>NOT(ISERROR(SEARCH("G1",A8)))</formula>
    </cfRule>
    <cfRule type="containsText" dxfId="174" priority="242" stopIfTrue="1" operator="containsText" text="S">
      <formula>NOT(ISERROR(SEARCH("S",A8)))</formula>
    </cfRule>
    <cfRule type="containsText" dxfId="173" priority="243" stopIfTrue="1" operator="containsText" text="F">
      <formula>NOT(ISERROR(SEARCH("F",A8)))</formula>
    </cfRule>
  </conditionalFormatting>
  <conditionalFormatting sqref="GW32:HJ32 GW31 GX11:GX22 GV5:GV8 GV9:GW24 HK38:HK57 HM109:HT109 HU109:XFD119 GU3 GR3 HZ3:XFD3 GN8:GN107 HN15 HN18 HL8:HM18 GI6:GJ7 GH4 EO1 BL120:GH122 GH109 GH8:GK107 EO6:EW8 EQ6:EY7 GL120:GS122 DO4:EA7 DG4:DN5 EB4:EM5 EN4 EH8:EN107 DJ6:DN7 EB6:EB107 GE118 GE109:GE110 GE112 GE114 GE116 GI109:GT119 AA6:AK7 GG109:GG110 GH112:GH117 GG112:GG118 M6:W7 H109:H119 DF4 AR120:AR122 X120:AK122 O120:W121 AL4 A120:A122 AM4:BI5 J120:N122 J4:AK5 AX120:AX122 J109:EN119 AP6:AR7 AU6 BJ4 BK4:CG5 CH4 CI4:DE5 BN6:BP7 CL6:CN7 CP6:DF7 H110:I119 BS6:CG7 AV6:BI7 A8:A108 GL4 DX8:EA107 GN4:GQ4 EQ8:EX8 EZ3:GI3 EO9:EX107 GU109:GV109 HK109 GW111:HJ111 GW34:HJ43 GQ8:GQ107 A4:F5 B8:F107 B112:D113 A3:EN3">
    <cfRule type="cellIs" dxfId="172" priority="235" stopIfTrue="1" operator="equal">
      <formula>0</formula>
    </cfRule>
  </conditionalFormatting>
  <conditionalFormatting sqref="HK25:HY25 HL34:JL37 HL58:JL108 HZ8:JL11 HZ12:JK33 GN8:GN107 EH8:EN107 GH8:GH107 HK28:HY33 HL26:HY27">
    <cfRule type="containsText" dxfId="171" priority="220" stopIfTrue="1" operator="containsText" text="RA">
      <formula>NOT(ISERROR(SEARCH("RA",EH8)))</formula>
    </cfRule>
    <cfRule type="containsText" dxfId="170" priority="221" stopIfTrue="1" operator="containsText" text="ML">
      <formula>NOT(ISERROR(SEARCH("ML",EH8)))</formula>
    </cfRule>
    <cfRule type="containsText" dxfId="169" priority="222" stopIfTrue="1" operator="containsText" text="ML">
      <formula>NOT(ISERROR(SEARCH("ML",EH8)))</formula>
    </cfRule>
  </conditionalFormatting>
  <conditionalFormatting sqref="HK25:HY25 HL34:JL37 HL58:JL108 HZ8:JL11 HZ12:JK33 GN8:GN107 EH8:EN107 GH8:GH107 HK28:HY33 HL26:HY27">
    <cfRule type="containsText" dxfId="168" priority="219" stopIfTrue="1" operator="containsText" text="S">
      <formula>NOT(ISERROR(SEARCH("S",EH8)))</formula>
    </cfRule>
  </conditionalFormatting>
  <conditionalFormatting sqref="GN8:GN107 EN8:EN107 GH8:GH107">
    <cfRule type="containsText" dxfId="167" priority="238" stopIfTrue="1" operator="containsText" text="G1">
      <formula>NOT(ISERROR(SEARCH("G1",EN8)))</formula>
    </cfRule>
  </conditionalFormatting>
  <conditionalFormatting sqref="GN8:GN107 DS6:DS7 GH8:GH107 EB6:EB107 EN8:EN107">
    <cfRule type="containsText" dxfId="166" priority="237" stopIfTrue="1" operator="containsText" text="NA">
      <formula>NOT(ISERROR(SEARCH("NA",DS6)))</formula>
    </cfRule>
  </conditionalFormatting>
  <conditionalFormatting sqref="GN8:GN107 EN8:EN107 GH8:GH107">
    <cfRule type="containsText" dxfId="165" priority="236" operator="containsText" text="D">
      <formula>NOT(ISERROR(SEARCH("D",EN8)))</formula>
    </cfRule>
  </conditionalFormatting>
  <conditionalFormatting sqref="GN8:GN107 EN8:EN107 GH8:GH107">
    <cfRule type="cellIs" dxfId="164" priority="233" stopIfTrue="1" operator="equal">
      <formula>0</formula>
    </cfRule>
    <cfRule type="cellIs" dxfId="163" priority="234" stopIfTrue="1" operator="equal">
      <formula>0</formula>
    </cfRule>
  </conditionalFormatting>
  <conditionalFormatting sqref="GN8:GN107 EH8:EN107 GH8:GH107">
    <cfRule type="containsText" dxfId="162" priority="229" stopIfTrue="1" operator="containsText" text="G2">
      <formula>NOT(ISERROR(SEARCH("G2",EH8)))</formula>
    </cfRule>
    <cfRule type="containsText" dxfId="161" priority="230" stopIfTrue="1" operator="containsText" text="G1">
      <formula>NOT(ISERROR(SEARCH("G1",EH8)))</formula>
    </cfRule>
    <cfRule type="containsText" dxfId="160" priority="231" stopIfTrue="1" operator="containsText" text="S">
      <formula>NOT(ISERROR(SEARCH("S",EH8)))</formula>
    </cfRule>
    <cfRule type="containsText" dxfId="159" priority="232" stopIfTrue="1" operator="containsText" text="F">
      <formula>NOT(ISERROR(SEARCH("F",EH8)))</formula>
    </cfRule>
  </conditionalFormatting>
  <conditionalFormatting sqref="GN8:GN107 EN8:EN107 GH8:GH107">
    <cfRule type="containsText" dxfId="158" priority="228" stopIfTrue="1" operator="containsText" text="NA">
      <formula>NOT(ISERROR(SEARCH("NA",EN8)))</formula>
    </cfRule>
  </conditionalFormatting>
  <conditionalFormatting sqref="GN8:GN107 EN8:EN107 GH8:GH107">
    <cfRule type="containsText" dxfId="157" priority="226" stopIfTrue="1" operator="containsText" text="NA">
      <formula>NOT(ISERROR(SEARCH("NA",EN8)))</formula>
    </cfRule>
    <cfRule type="containsText" dxfId="156" priority="227" stopIfTrue="1" operator="containsText" text="ML">
      <formula>NOT(ISERROR(SEARCH("ML",EN8)))</formula>
    </cfRule>
  </conditionalFormatting>
  <conditionalFormatting sqref="GN8:GN107 EN8:EN107 GH8:GH107">
    <cfRule type="containsText" dxfId="155" priority="224" stopIfTrue="1" operator="containsText" text="vuqRrh.kZ">
      <formula>NOT(ISERROR(SEARCH("vuqRrh.kZ",EN8)))</formula>
    </cfRule>
    <cfRule type="containsText" dxfId="154" priority="225" stopIfTrue="1" operator="containsText" text="lk- mRrh.kZ">
      <formula>NOT(ISERROR(SEARCH("lk- mRrh.kZ",EN8)))</formula>
    </cfRule>
  </conditionalFormatting>
  <conditionalFormatting sqref="GN8:GN107 EN8:EN107 GH8:GH107">
    <cfRule type="containsText" dxfId="153" priority="223" stopIfTrue="1" operator="containsText" text="iwjd">
      <formula>NOT(ISERROR(SEARCH("iwjd",EN8)))</formula>
    </cfRule>
  </conditionalFormatting>
  <conditionalFormatting sqref="GL8:GL107">
    <cfRule type="cellIs" dxfId="152" priority="218" stopIfTrue="1" operator="equal">
      <formula>FALSE</formula>
    </cfRule>
  </conditionalFormatting>
  <conditionalFormatting sqref="DG112:DJ113 DT6:DV7 DG6:DI7 X6:Z7 AM6:AO7 BK6:BM7 CI6:CK7 J6:L7 J108">
    <cfRule type="cellIs" dxfId="151" priority="244" stopIfTrue="1" operator="equal">
      <formula>0</formula>
    </cfRule>
  </conditionalFormatting>
  <conditionalFormatting sqref="GB5 BY4:BY5 CW4:CW5">
    <cfRule type="containsText" dxfId="150" priority="206" stopIfTrue="1" operator="containsText" text="l">
      <formula>NOT(ISERROR(SEARCH("l",BY4)))</formula>
    </cfRule>
  </conditionalFormatting>
  <conditionalFormatting sqref="D8:D107">
    <cfRule type="containsText" dxfId="149" priority="205" stopIfTrue="1" operator="containsText" text="nso">
      <formula>NOT(ISERROR(SEARCH("nso",D8)))</formula>
    </cfRule>
  </conditionalFormatting>
  <conditionalFormatting sqref="DJ6:DJ7 DL6:DL7 DN6:DN7 DP6:DR7 DZ6:EA107 DW6:DW7 AU6 AM6:AR7 BS6:BS7 BK6:BP7 CI6:CN7 AW6:BI7 BU6:CG7 A8:A108 CP6:DE7 J6:AK7 J108 B8:F107">
    <cfRule type="containsText" dxfId="148" priority="203" stopIfTrue="1" operator="containsText" text="ml">
      <formula>NOT(ISERROR(SEARCH("ml",A6)))</formula>
    </cfRule>
    <cfRule type="containsText" dxfId="147" priority="204" stopIfTrue="1" operator="containsText" text="na">
      <formula>NOT(ISERROR(SEARCH("na",A6)))</formula>
    </cfRule>
  </conditionalFormatting>
  <conditionalFormatting sqref="GN8:GN107 GH8:GH107">
    <cfRule type="containsText" dxfId="146" priority="200" stopIfTrue="1" operator="containsText" text="iwjd">
      <formula>NOT(ISERROR(SEARCH("iwjd",GH8)))</formula>
    </cfRule>
    <cfRule type="containsText" dxfId="145" priority="201" stopIfTrue="1" operator="containsText" text="vuRrh.kZ">
      <formula>NOT(ISERROR(SEARCH("vuRrh.kZ",GH8)))</formula>
    </cfRule>
    <cfRule type="containsText" dxfId="144" priority="202" stopIfTrue="1" operator="containsText" text="mRrh.kZ">
      <formula>NOT(ISERROR(SEARCH("mRrh.kZ",GH8)))</formula>
    </cfRule>
  </conditionalFormatting>
  <conditionalFormatting sqref="GN8:GN107 GH8:GH107">
    <cfRule type="containsText" dxfId="143" priority="199" stopIfTrue="1" operator="containsText" text="iu% ijh{kk">
      <formula>NOT(ISERROR(SEARCH("iu% ijh{kk",GH8)))</formula>
    </cfRule>
  </conditionalFormatting>
  <conditionalFormatting sqref="GN8:GN107 GH8:GH107">
    <cfRule type="containsText" dxfId="142" priority="198" stopIfTrue="1" operator="containsText" text="iqu% ijh{kk">
      <formula>NOT(ISERROR(SEARCH("iqu% ijh{kk",GH8)))</formula>
    </cfRule>
  </conditionalFormatting>
  <conditionalFormatting sqref="GO6 GN4:GQ4 GN8:GN107 HM9:HM16 HM18:HN18 HN15 HL9:HL18 GK119 GI110:GJ119 GK110:GK117 GE110 EO1 GB5:GB7 EO4:EY4 EZ5:FE107 FG8:FL107 FN8:FS107 FU8:GB107 DI111:DS111 EA111:EB111 EC110:EN119 EA113:EB113 DT111:DZ113 DG111:DH114 DI112:DK114 DL114:DS114 DT115:EB115 DG117:EB117 GL112:GT119 GE118 GE112 GE114 GE116 GH112:GH117 GG112:GG118 J111:J113 A8:A108 J108 H111:H119 BO112:BR112 BF110:BH119 AL111:AL112 AU115 AP112 AM112:AO113 BJ111:BJ113 BI119 CH113:CH117 BQ111:BS111 BQ115:BS118 BU111:BU119 CG119 CI115:CL117 CI113:CL113 DG119:EB119 CO116:CQ119 DB110:DD119 DE119 J114:V117 CD110:CF119 AD112 AQ112:BE113 BK112:BN113 BS112:BT113 BV112:CC113 CH111:CL112 CM112:DA113 K111:Q111 R111:R112 W111:W117 S111:V111 X114:AE117 P112 X111:X112 AF113:AF117 AB112 K112:K113 BJ115:BJ117 Y111:AK111 DF110:DF119 AG114:AL117 BZ111 AL4 AL6 AT4:AU5 A6 AT6:AT7 AV4:EN7 AU6 X112:Y112 I6:AK7 X113:AD113 AM4:AS7 DX8:EN107 GH8:GL107 GH5:GM7 GH4:GL4 GQ8:GQ107 A4:AK5 B8:F107 B112:D113">
    <cfRule type="containsText" dxfId="141" priority="196" stopIfTrue="1" operator="containsText" text="ml">
      <formula>NOT(ISERROR(SEARCH("ml",A1)))</formula>
    </cfRule>
  </conditionalFormatting>
  <conditionalFormatting sqref="FG8:FL107 FN8:FS107 FU8:GB107 EZ8:FE107">
    <cfRule type="containsText" dxfId="140" priority="195" stopIfTrue="1" operator="containsText" text="S">
      <formula>NOT(ISERROR(SEARCH("S",EZ8)))</formula>
    </cfRule>
  </conditionalFormatting>
  <conditionalFormatting sqref="AE6:AE7 BA6:BA7 CW6:CW7 BY6:BY7 Q6:Q7">
    <cfRule type="cellIs" dxfId="139" priority="194" stopIfTrue="1" operator="between">
      <formula>1</formula>
      <formula>71</formula>
    </cfRule>
  </conditionalFormatting>
  <conditionalFormatting sqref="FG8:FL107 FN8:FS107 FU8:GB107 EZ8:FE107">
    <cfRule type="containsText" dxfId="138" priority="191" stopIfTrue="1" operator="containsText" text="G">
      <formula>NOT(ISERROR(SEARCH("G",EZ8)))</formula>
    </cfRule>
    <cfRule type="containsText" dxfId="137" priority="192" stopIfTrue="1" operator="containsText" text="S">
      <formula>NOT(ISERROR(SEARCH("S",EZ8)))</formula>
    </cfRule>
    <cfRule type="containsText" dxfId="136" priority="193" stopIfTrue="1" operator="containsText" text="D">
      <formula>NOT(ISERROR(SEARCH("D",EZ8)))</formula>
    </cfRule>
  </conditionalFormatting>
  <conditionalFormatting sqref="CU6:CU7 AY6:AY7">
    <cfRule type="cellIs" dxfId="135" priority="190" stopIfTrue="1" operator="between">
      <formula>1</formula>
      <formula>53</formula>
    </cfRule>
  </conditionalFormatting>
  <conditionalFormatting sqref="FN8:FS107 FU8:FZ107 FG8:FL107">
    <cfRule type="containsText" dxfId="134" priority="188" operator="containsText" text="AB">
      <formula>NOT(ISERROR(SEARCH("AB",FG8)))</formula>
    </cfRule>
  </conditionalFormatting>
  <conditionalFormatting sqref="FN8:FS107 FU8:FZ107 FG8:FL107">
    <cfRule type="containsText" dxfId="133" priority="187" operator="containsText" text="F">
      <formula>NOT(ISERROR(SEARCH("F",FG8)))</formula>
    </cfRule>
  </conditionalFormatting>
  <conditionalFormatting sqref="HU110:JL110 HL9:HM9 EC110:EN110 GE110 GG110 GI110:GT110 GG112 GG114 GG116 BO110:CG110 CM110:DF110 AQ110:BI110">
    <cfRule type="containsText" dxfId="132" priority="184" operator="containsText" text="jk">
      <formula>NOT(ISERROR(SEARCH("jk",AQ9)))</formula>
    </cfRule>
    <cfRule type="containsText" dxfId="131" priority="185" operator="containsText" text="fo">
      <formula>NOT(ISERROR(SEARCH("fo",AQ9)))</formula>
    </cfRule>
    <cfRule type="containsText" dxfId="130" priority="186" operator="containsText" text="f'k">
      <formula>NOT(ISERROR(SEARCH("f'k",AQ9)))</formula>
    </cfRule>
  </conditionalFormatting>
  <conditionalFormatting sqref="GM8:GM107">
    <cfRule type="cellIs" dxfId="129" priority="4" stopIfTrue="1" operator="greaterThan">
      <formula>0</formula>
    </cfRule>
  </conditionalFormatting>
  <conditionalFormatting sqref="GM5">
    <cfRule type="cellIs" dxfId="128" priority="3" stopIfTrue="1" operator="equal">
      <formula>0</formula>
    </cfRule>
  </conditionalFormatting>
  <conditionalFormatting sqref="EY8:EY107">
    <cfRule type="cellIs" dxfId="127" priority="1" operator="lessThan">
      <formula>75</formula>
    </cfRule>
    <cfRule type="expression" dxfId="126" priority="2">
      <formula>ISERROR(XDC2)</formula>
    </cfRule>
  </conditionalFormatting>
  <hyperlinks>
    <hyperlink ref="GD4" location="'result subject-wise'!Y4:AD4" display="CLICK HERE TO VIEW THE SUPPLEMENTRY RESULT "/>
    <hyperlink ref="GF4" location="'final reports'!A1" display="CLICK HERE TO VIEW THE FINAL REPORT"/>
    <hyperlink ref="GD3:GG3" location="details!G2:G5" display="BACK TO DETAILS"/>
    <hyperlink ref="GD4:GE4" location="'result subject-wise'!AA2:AD4" display="CLICK HERE TO VIEW THE SUPPLEMENTRY RESULT "/>
    <hyperlink ref="A6:H7" location="'statement of marks'!GT8:HH38" display="CLICK HERE TO VIEW THE RESULT AT A GLANCE"/>
    <hyperlink ref="H3" location="'statement of marks'!H119" display="GO TO THE LAST ROW"/>
    <hyperlink ref="HL4:HO4" location="'statement of marks'!A110:G119" display="CROSS CHECK"/>
    <hyperlink ref="A6" location="'statement of marks'!GT8:HH40" display="CLICK HERE TO VIEW THE RESULT AT A GLANCE"/>
    <hyperlink ref="B6" location="'statement of marks'!GT8:HH40" display="'statement of marks'!GT8:HH40"/>
    <hyperlink ref="C6" location="'statement of marks'!GT8:HH40" display="'statement of marks'!GT8:HH40"/>
    <hyperlink ref="D6" location="'statement of marks'!GT8:HH40" display="'statement of marks'!GT8:HH40"/>
    <hyperlink ref="F6" location="'statement of marks'!GT8:HH40" display="'statement of marks'!GT8:HH40"/>
    <hyperlink ref="G6" location="'statement of marks'!GT8:HH40" display="'statement of marks'!GT8:HH40"/>
    <hyperlink ref="H6" location="'statement of marks'!GT8:HH40" display="'statement of marks'!GT8:HH40"/>
    <hyperlink ref="A7" location="'statement of marks'!GT8:HH40" display="'statement of marks'!GT8:HH40"/>
    <hyperlink ref="B7" location="'statement of marks'!GT8:HH40" display="'statement of marks'!GT8:HH40"/>
    <hyperlink ref="C7" location="'statement of marks'!GT8:HH40" display="'statement of marks'!GT8:HH40"/>
    <hyperlink ref="D7" location="'statement of marks'!GT8:HH40" display="'statement of marks'!GT8:HH40"/>
    <hyperlink ref="F7" location="'statement of marks'!GT8:HH40" display="'statement of marks'!GT8:HH40"/>
    <hyperlink ref="G7" location="'statement of marks'!GT8:HH40" display="'statement of marks'!GT8:HH40"/>
    <hyperlink ref="H7" location="'statement of marks'!GT8:HH40" display="'statement of marks'!GT8:HH40"/>
  </hyperlinks>
  <pageMargins left="0.5" right="0.5" top="0.5" bottom="0.5" header="0.3" footer="0.3"/>
  <pageSetup paperSize="9" orientation="portrait" horizontalDpi="4294967292" verticalDpi="4294967292"/>
  <headerFooter>
    <oddFooter>Page &amp;P of &amp;N</oddFooter>
  </headerFooter>
  <colBreaks count="2" manualBreakCount="2">
    <brk id="201" max="1048575" man="1"/>
    <brk id="202"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H147"/>
  <sheetViews>
    <sheetView zoomScale="150" zoomScaleNormal="150" zoomScalePageLayoutView="150" workbookViewId="0">
      <pane xSplit="2" ySplit="8" topLeftCell="C102" activePane="bottomRight" state="frozen"/>
      <selection pane="topRight" activeCell="D1" sqref="D1"/>
      <selection pane="bottomLeft" activeCell="A9" sqref="A9"/>
      <selection pane="bottomRight" activeCell="B2" sqref="B2:C2"/>
    </sheetView>
  </sheetViews>
  <sheetFormatPr baseColWidth="10" defaultColWidth="9.1640625" defaultRowHeight="14" zeroHeight="1" x14ac:dyDescent="0"/>
  <cols>
    <col min="1" max="1" width="5" style="459" customWidth="1"/>
    <col min="2" max="3" width="6.5" style="459" customWidth="1"/>
    <col min="4" max="4" width="11.33203125" style="459" customWidth="1"/>
    <col min="5" max="5" width="18.83203125" style="459" customWidth="1"/>
    <col min="6" max="6" width="16.5" style="459" customWidth="1"/>
    <col min="7" max="7" width="12.5" style="459" customWidth="1"/>
    <col min="8" max="8" width="5.83203125" style="464" customWidth="1"/>
    <col min="9" max="9" width="4.1640625" style="464" customWidth="1"/>
    <col min="10" max="10" width="9.83203125" style="459" customWidth="1"/>
    <col min="11" max="11" width="5" style="459" customWidth="1"/>
    <col min="12" max="12" width="7.33203125" style="459" customWidth="1"/>
    <col min="13" max="13" width="4.5" style="459" customWidth="1"/>
    <col min="14" max="14" width="19.1640625" style="459" customWidth="1"/>
    <col min="15" max="15" width="6.6640625" style="459" customWidth="1"/>
    <col min="16" max="16" width="7.33203125" style="465" customWidth="1"/>
    <col min="17" max="17" width="9.33203125" style="618" customWidth="1"/>
    <col min="18" max="18" width="4.83203125" style="459" customWidth="1"/>
    <col min="19" max="19" width="5.33203125" style="459" customWidth="1"/>
    <col min="20" max="20" width="5.5" style="459" customWidth="1"/>
    <col min="21" max="21" width="19.5" style="459" customWidth="1"/>
    <col min="22" max="26" width="5.6640625" style="459" customWidth="1"/>
    <col min="27" max="27" width="6.6640625" style="459" customWidth="1"/>
    <col min="28" max="34" width="5.6640625" style="459" customWidth="1"/>
    <col min="35" max="16384" width="9.1640625" style="459"/>
  </cols>
  <sheetData>
    <row r="1" spans="1:34" ht="24" customHeight="1" thickTop="1">
      <c r="A1" s="1092" t="str">
        <f>'statement of marks'!A1:W1</f>
        <v>jktdh; ckfydk mPp ek/;fed fo|ky;] fuEckgsMk</v>
      </c>
      <c r="B1" s="1093"/>
      <c r="C1" s="1093"/>
      <c r="D1" s="1093"/>
      <c r="E1" s="1093"/>
      <c r="F1" s="1093"/>
      <c r="G1" s="1093"/>
      <c r="H1" s="1093"/>
      <c r="I1" s="1093"/>
      <c r="J1" s="1094"/>
      <c r="K1" s="1089" t="s">
        <v>320</v>
      </c>
      <c r="L1" s="1090"/>
      <c r="M1" s="1090"/>
      <c r="N1" s="1090"/>
      <c r="O1" s="1090"/>
      <c r="P1" s="1090"/>
      <c r="Q1" s="1090"/>
      <c r="R1" s="1091"/>
      <c r="U1" s="1095" t="s">
        <v>79</v>
      </c>
      <c r="V1" s="1096"/>
      <c r="W1" s="1096"/>
      <c r="X1" s="1096"/>
      <c r="Y1" s="1096"/>
      <c r="Z1" s="1096"/>
      <c r="AA1" s="1096"/>
      <c r="AB1" s="1096"/>
      <c r="AC1" s="1096"/>
      <c r="AD1" s="1096"/>
      <c r="AE1" s="1096"/>
      <c r="AF1" s="1096"/>
      <c r="AG1" s="1096"/>
      <c r="AH1" s="1097"/>
    </row>
    <row r="2" spans="1:34" ht="20" customHeight="1">
      <c r="A2" s="226" t="s">
        <v>63</v>
      </c>
      <c r="B2" s="1101" t="str">
        <f>'statement of marks'!A3</f>
        <v>11 'A'</v>
      </c>
      <c r="C2" s="1102"/>
      <c r="D2" s="450" t="str">
        <f>'statement of marks'!F4</f>
        <v>tUe fnukad</v>
      </c>
      <c r="E2" s="1035" t="str">
        <f>'statement of marks'!G4</f>
        <v>Nk= @ Nk=k dk uke</v>
      </c>
      <c r="F2" s="1035" t="str">
        <f>'statement of marks'!H4</f>
        <v>firk dk uke</v>
      </c>
      <c r="G2" s="1035" t="str">
        <f>'statement of marks'!I4</f>
        <v>ekrk dk uke</v>
      </c>
      <c r="H2" s="228" t="s">
        <v>135</v>
      </c>
      <c r="I2" s="1117" t="s">
        <v>137</v>
      </c>
      <c r="J2" s="59" t="str">
        <f>'statement of marks'!F3</f>
        <v>2015-16</v>
      </c>
      <c r="K2" s="1115" t="s">
        <v>130</v>
      </c>
      <c r="L2" s="1035" t="s">
        <v>122</v>
      </c>
      <c r="M2" s="1115" t="s">
        <v>7</v>
      </c>
      <c r="N2" s="1121" t="s">
        <v>119</v>
      </c>
      <c r="O2" s="1043" t="s">
        <v>129</v>
      </c>
      <c r="P2" s="1043" t="s">
        <v>496</v>
      </c>
      <c r="Q2" s="1115" t="s">
        <v>7</v>
      </c>
      <c r="R2" s="1113" t="str">
        <f>'statement of marks'!EO1</f>
        <v xml:space="preserve">mifLFkfr </v>
      </c>
      <c r="U2" s="1098"/>
      <c r="V2" s="1099"/>
      <c r="W2" s="1099"/>
      <c r="X2" s="1099"/>
      <c r="Y2" s="1099"/>
      <c r="Z2" s="1099"/>
      <c r="AA2" s="1099"/>
      <c r="AB2" s="1099"/>
      <c r="AC2" s="1099"/>
      <c r="AD2" s="1099"/>
      <c r="AE2" s="1099"/>
      <c r="AF2" s="1099"/>
      <c r="AG2" s="1099"/>
      <c r="AH2" s="1100"/>
    </row>
    <row r="3" spans="1:34" s="461" customFormat="1" ht="29.25" customHeight="1">
      <c r="A3" s="63" t="str">
        <f>'statement of marks'!A4</f>
        <v>Øzekad</v>
      </c>
      <c r="B3" s="451" t="str">
        <f>'statement of marks'!D4</f>
        <v>ukekad</v>
      </c>
      <c r="C3" s="450" t="str">
        <f>'statement of marks'!E4</f>
        <v>izos'kkad</v>
      </c>
      <c r="D3" s="460" t="s">
        <v>339</v>
      </c>
      <c r="E3" s="1035"/>
      <c r="F3" s="1035"/>
      <c r="G3" s="1035"/>
      <c r="H3" s="228" t="s">
        <v>78</v>
      </c>
      <c r="I3" s="1118"/>
      <c r="J3" s="452" t="s">
        <v>20</v>
      </c>
      <c r="K3" s="1116"/>
      <c r="L3" s="1035"/>
      <c r="M3" s="1116"/>
      <c r="N3" s="1122"/>
      <c r="O3" s="1120"/>
      <c r="P3" s="1120"/>
      <c r="Q3" s="1116"/>
      <c r="R3" s="1114"/>
      <c r="U3" s="587" t="str">
        <f>'statement of marks'!G4</f>
        <v>Nk= @ Nk=k dk uke</v>
      </c>
      <c r="V3" s="593" t="s">
        <v>81</v>
      </c>
      <c r="W3" s="593" t="s">
        <v>82</v>
      </c>
      <c r="X3" s="593" t="s">
        <v>84</v>
      </c>
      <c r="Y3" s="593" t="s">
        <v>83</v>
      </c>
      <c r="Z3" s="593" t="s">
        <v>85</v>
      </c>
      <c r="AA3" s="593" t="s">
        <v>86</v>
      </c>
      <c r="AB3" s="593" t="s">
        <v>87</v>
      </c>
      <c r="AC3" s="593" t="s">
        <v>88</v>
      </c>
      <c r="AD3" s="593" t="s">
        <v>89</v>
      </c>
      <c r="AE3" s="593" t="s">
        <v>90</v>
      </c>
      <c r="AF3" s="593" t="s">
        <v>139</v>
      </c>
      <c r="AG3" s="593" t="s">
        <v>140</v>
      </c>
      <c r="AH3" s="594" t="s">
        <v>91</v>
      </c>
    </row>
    <row r="4" spans="1:34" s="461" customFormat="1" ht="18" hidden="1">
      <c r="A4" s="63"/>
      <c r="B4" s="451"/>
      <c r="C4" s="450"/>
      <c r="D4" s="451"/>
      <c r="E4" s="452"/>
      <c r="F4" s="452"/>
      <c r="G4" s="452"/>
      <c r="H4" s="452"/>
      <c r="I4" s="452"/>
      <c r="J4" s="451"/>
      <c r="K4" s="462"/>
      <c r="L4" s="452"/>
      <c r="M4" s="453"/>
      <c r="N4" s="454"/>
      <c r="O4" s="454"/>
      <c r="P4" s="231"/>
      <c r="Q4" s="616"/>
      <c r="R4" s="190"/>
      <c r="U4" s="587"/>
      <c r="V4" s="1"/>
      <c r="W4" s="1"/>
      <c r="X4" s="1"/>
      <c r="Y4" s="1"/>
      <c r="Z4" s="1"/>
      <c r="AA4" s="1"/>
      <c r="AB4" s="1"/>
      <c r="AC4" s="1"/>
      <c r="AD4" s="1"/>
      <c r="AE4" s="1"/>
      <c r="AF4" s="1"/>
      <c r="AG4" s="1"/>
      <c r="AH4" s="588"/>
    </row>
    <row r="5" spans="1:34" s="461" customFormat="1" ht="18" hidden="1">
      <c r="A5" s="63"/>
      <c r="B5" s="451"/>
      <c r="C5" s="450"/>
      <c r="D5" s="451"/>
      <c r="E5" s="452"/>
      <c r="F5" s="452"/>
      <c r="G5" s="452"/>
      <c r="H5" s="452"/>
      <c r="I5" s="452"/>
      <c r="J5" s="451"/>
      <c r="K5" s="462"/>
      <c r="L5" s="452"/>
      <c r="M5" s="453"/>
      <c r="N5" s="454"/>
      <c r="O5" s="454"/>
      <c r="P5" s="231"/>
      <c r="Q5" s="616"/>
      <c r="R5" s="190"/>
      <c r="U5" s="587"/>
      <c r="V5" s="1"/>
      <c r="W5" s="1"/>
      <c r="X5" s="1"/>
      <c r="Y5" s="1"/>
      <c r="Z5" s="1"/>
      <c r="AA5" s="1"/>
      <c r="AB5" s="1"/>
      <c r="AC5" s="1"/>
      <c r="AD5" s="1"/>
      <c r="AE5" s="1"/>
      <c r="AF5" s="1"/>
      <c r="AG5" s="1"/>
      <c r="AH5" s="588"/>
    </row>
    <row r="6" spans="1:34" s="461" customFormat="1" ht="18" hidden="1">
      <c r="A6" s="63"/>
      <c r="B6" s="451"/>
      <c r="C6" s="450"/>
      <c r="D6" s="451"/>
      <c r="E6" s="452"/>
      <c r="F6" s="452"/>
      <c r="G6" s="452"/>
      <c r="H6" s="452"/>
      <c r="I6" s="452"/>
      <c r="J6" s="451"/>
      <c r="K6" s="462"/>
      <c r="L6" s="452"/>
      <c r="M6" s="453"/>
      <c r="N6" s="454"/>
      <c r="O6" s="454"/>
      <c r="P6" s="231"/>
      <c r="Q6" s="616"/>
      <c r="R6" s="190"/>
      <c r="U6" s="587"/>
      <c r="V6" s="1"/>
      <c r="W6" s="1"/>
      <c r="X6" s="1"/>
      <c r="Y6" s="1"/>
      <c r="Z6" s="1"/>
      <c r="AA6" s="1"/>
      <c r="AB6" s="1"/>
      <c r="AC6" s="1"/>
      <c r="AD6" s="1"/>
      <c r="AE6" s="1"/>
      <c r="AF6" s="1"/>
      <c r="AG6" s="1"/>
      <c r="AH6" s="588"/>
    </row>
    <row r="7" spans="1:34" s="461" customFormat="1" ht="18" hidden="1">
      <c r="A7" s="63"/>
      <c r="B7" s="451"/>
      <c r="C7" s="450"/>
      <c r="D7" s="451"/>
      <c r="E7" s="452"/>
      <c r="F7" s="452"/>
      <c r="G7" s="452"/>
      <c r="H7" s="452"/>
      <c r="I7" s="452"/>
      <c r="J7" s="451"/>
      <c r="K7" s="462"/>
      <c r="L7" s="452"/>
      <c r="M7" s="453"/>
      <c r="N7" s="454"/>
      <c r="O7" s="454"/>
      <c r="P7" s="231"/>
      <c r="Q7" s="616"/>
      <c r="R7" s="190"/>
      <c r="U7" s="587"/>
      <c r="V7" s="1"/>
      <c r="W7" s="1"/>
      <c r="X7" s="1"/>
      <c r="Y7" s="1"/>
      <c r="Z7" s="1"/>
      <c r="AA7" s="1"/>
      <c r="AB7" s="1"/>
      <c r="AC7" s="1"/>
      <c r="AD7" s="1"/>
      <c r="AE7" s="1"/>
      <c r="AF7" s="1"/>
      <c r="AG7" s="1"/>
      <c r="AH7" s="588"/>
    </row>
    <row r="8" spans="1:34" ht="16" customHeight="1">
      <c r="A8" s="578">
        <f>'statement of marks'!A8</f>
        <v>1</v>
      </c>
      <c r="B8" s="580" t="str">
        <f>IF('statement of marks'!D8="","",'statement of marks'!D8)</f>
        <v>11201</v>
      </c>
      <c r="C8" s="579">
        <f>IF('statement of marks'!E8="","",'statement of marks'!E8)</f>
        <v>11316</v>
      </c>
      <c r="D8" s="581">
        <f>IF('statement of marks'!F8="","",'statement of marks'!F8)</f>
        <v>36140</v>
      </c>
      <c r="E8" s="303" t="str">
        <f>IF('statement of marks'!G8="","",'statement of marks'!G8)</f>
        <v>v001</v>
      </c>
      <c r="F8" s="303" t="str">
        <f>IF('statement of marks'!H8="","",'statement of marks'!H8)</f>
        <v>c001</v>
      </c>
      <c r="G8" s="303" t="str">
        <f>IF('statement of marks'!I8="","",'statement of marks'!I8)</f>
        <v>l001</v>
      </c>
      <c r="H8" s="579" t="str">
        <f>IF('statement of marks'!B8="","",'statement of marks'!B8)</f>
        <v>OBC</v>
      </c>
      <c r="I8" s="579" t="str">
        <f>IF('statement of marks'!C8="","",'statement of marks'!C8)</f>
        <v>G</v>
      </c>
      <c r="J8" s="451" t="str">
        <f>IF('statement of marks'!GH8="","",'statement of marks'!GH8)</f>
        <v>vuqRrh.kZ</v>
      </c>
      <c r="K8" s="582">
        <f>IF('statement of marks'!GI8="","",'statement of marks'!GI8)</f>
        <v>392</v>
      </c>
      <c r="L8" s="583">
        <f>IF('statement of marks'!GJ8="","",'statement of marks'!GJ8)</f>
        <v>39.200000000000003</v>
      </c>
      <c r="M8" s="579" t="str">
        <f>IF('statement of marks'!GK8="","",'statement of marks'!GK8)</f>
        <v/>
      </c>
      <c r="N8" s="68" t="str">
        <f>IF('statement of marks'!GD8="","",'statement of marks'!GD8)</f>
        <v xml:space="preserve">    </v>
      </c>
      <c r="O8" s="228" t="str">
        <f>IF('result subject-wise'!AR8="","",'result subject-wise'!AR8)</f>
        <v/>
      </c>
      <c r="P8" s="584" t="str">
        <f>IF('result subject-wise'!AS8="","",'result subject-wise'!AS8)</f>
        <v/>
      </c>
      <c r="Q8" s="617" t="str">
        <f>IF('statement of marks'!GQ8="","",'statement of marks'!GQ8)</f>
        <v>vuqRrh.kZ</v>
      </c>
      <c r="R8" s="586" t="str">
        <f>IF('statement of marks'!EX8="","",'statement of marks'!EX8)</f>
        <v/>
      </c>
      <c r="U8" s="587" t="str">
        <f>'statement of marks'!G8</f>
        <v>v001</v>
      </c>
      <c r="V8" s="585" t="str">
        <f>IF(AND(H8="SC",I8="B"),Q8,"")</f>
        <v/>
      </c>
      <c r="W8" s="585" t="str">
        <f>IF(AND(H8="SC",I8="G"),Q8,"")</f>
        <v/>
      </c>
      <c r="X8" s="585" t="str">
        <f>IF(AND(H8="ST",I8="B"),Q8,"")</f>
        <v/>
      </c>
      <c r="Y8" s="585" t="str">
        <f>IF(AND(H8="ST",I8="G"),Q8,"")</f>
        <v/>
      </c>
      <c r="Z8" s="585" t="str">
        <f>IF(AND(H8="OBC",I8="B"),Q8,"")</f>
        <v/>
      </c>
      <c r="AA8" s="585" t="str">
        <f>IF(AND(H8="OBC",I8="G"),Q8,"")</f>
        <v>vuqRrh.kZ</v>
      </c>
      <c r="AB8" s="585" t="str">
        <f>IF(AND(H8="GEN",I8="B"),Q8,"")</f>
        <v/>
      </c>
      <c r="AC8" s="585" t="str">
        <f>IF(AND(H8="GEN",I8="G"),Q8,"")</f>
        <v/>
      </c>
      <c r="AD8" s="585" t="str">
        <f>IF(AND(H8="MIN",I8="B"),Q8,"")</f>
        <v/>
      </c>
      <c r="AE8" s="585" t="str">
        <f>IF(AND(H8="MIN",I8="G"),Q8,"")</f>
        <v/>
      </c>
      <c r="AF8" s="585" t="str">
        <f>IF(AND(H8="SBC",I8="B"),Q8,"")</f>
        <v/>
      </c>
      <c r="AG8" s="585" t="str">
        <f>IF(AND(H8="SBC",I8="G"),Q8,"")</f>
        <v/>
      </c>
      <c r="AH8" s="589"/>
    </row>
    <row r="9" spans="1:34" ht="16" customHeight="1">
      <c r="A9" s="578">
        <f>'statement of marks'!A9</f>
        <v>2</v>
      </c>
      <c r="B9" s="580" t="str">
        <f>IF('statement of marks'!D9="","",'statement of marks'!D9)</f>
        <v>11202</v>
      </c>
      <c r="C9" s="579">
        <f>IF('statement of marks'!E9="","",'statement of marks'!E9)</f>
        <v>11322</v>
      </c>
      <c r="D9" s="581">
        <f>IF('statement of marks'!F9="","",'statement of marks'!F9)</f>
        <v>35918</v>
      </c>
      <c r="E9" s="303" t="str">
        <f>IF('statement of marks'!G9="","",'statement of marks'!G9)</f>
        <v>v002</v>
      </c>
      <c r="F9" s="303" t="str">
        <f>IF('statement of marks'!H9="","",'statement of marks'!H9)</f>
        <v>c002</v>
      </c>
      <c r="G9" s="303" t="str">
        <f>IF('statement of marks'!I9="","",'statement of marks'!I9)</f>
        <v>l002</v>
      </c>
      <c r="H9" s="579" t="str">
        <f>IF('statement of marks'!B9="","",'statement of marks'!B9)</f>
        <v/>
      </c>
      <c r="I9" s="579" t="str">
        <f>IF('statement of marks'!C9="","",'statement of marks'!C9)</f>
        <v>G</v>
      </c>
      <c r="J9" s="451" t="str">
        <f>IF('statement of marks'!GH9="","",'statement of marks'!GH9)</f>
        <v>mRrh.kZ</v>
      </c>
      <c r="K9" s="582">
        <f>IF('statement of marks'!GI9="","",'statement of marks'!GI9)</f>
        <v>611</v>
      </c>
      <c r="L9" s="583">
        <f>IF('statement of marks'!GJ9="","",'statement of marks'!GJ9)</f>
        <v>61.1</v>
      </c>
      <c r="M9" s="579" t="str">
        <f>IF('statement of marks'!GK9="","",'statement of marks'!GK9)</f>
        <v>I</v>
      </c>
      <c r="N9" s="68" t="str">
        <f>IF('statement of marks'!GD9="","",'statement of marks'!GD9)</f>
        <v xml:space="preserve">    </v>
      </c>
      <c r="O9" s="228" t="str">
        <f>IF('result subject-wise'!AR9="","",'result subject-wise'!AR9)</f>
        <v/>
      </c>
      <c r="P9" s="584" t="str">
        <f>IF('result subject-wise'!AS9="","",'result subject-wise'!AS9)</f>
        <v/>
      </c>
      <c r="Q9" s="617" t="str">
        <f>IF('statement of marks'!GQ9="","",'statement of marks'!GQ9)</f>
        <v>I</v>
      </c>
      <c r="R9" s="586" t="str">
        <f>IF('statement of marks'!EX9="","",'statement of marks'!EX9)</f>
        <v/>
      </c>
      <c r="U9" s="587" t="str">
        <f>'statement of marks'!G9</f>
        <v>v002</v>
      </c>
      <c r="V9" s="585" t="str">
        <f t="shared" ref="V9:V72" si="0">IF(AND(H9="SC",I9="B"),Q9,"")</f>
        <v/>
      </c>
      <c r="W9" s="585" t="str">
        <f t="shared" ref="W9:W72" si="1">IF(AND(H9="SC",I9="G"),Q9,"")</f>
        <v/>
      </c>
      <c r="X9" s="585" t="str">
        <f t="shared" ref="X9:X72" si="2">IF(AND(H9="ST",I9="B"),Q9,"")</f>
        <v/>
      </c>
      <c r="Y9" s="585" t="str">
        <f t="shared" ref="Y9:Y72" si="3">IF(AND(H9="ST",I9="G"),Q9,"")</f>
        <v/>
      </c>
      <c r="Z9" s="585" t="str">
        <f t="shared" ref="Z9:Z72" si="4">IF(AND(H9="OBC",I9="B"),Q9,"")</f>
        <v/>
      </c>
      <c r="AA9" s="585" t="str">
        <f t="shared" ref="AA9:AA72" si="5">IF(AND(H9="OBC",I9="G"),Q9,"")</f>
        <v/>
      </c>
      <c r="AB9" s="585" t="str">
        <f t="shared" ref="AB9:AB72" si="6">IF(AND(H9="GEN",I9="B"),Q9,"")</f>
        <v/>
      </c>
      <c r="AC9" s="585" t="str">
        <f t="shared" ref="AC9:AC72" si="7">IF(AND(H9="GEN",I9="G"),Q9,"")</f>
        <v/>
      </c>
      <c r="AD9" s="585" t="str">
        <f t="shared" ref="AD9:AD72" si="8">IF(AND(H9="MIN",I9="B"),Q9,"")</f>
        <v/>
      </c>
      <c r="AE9" s="585" t="str">
        <f t="shared" ref="AE9:AE72" si="9">IF(AND(H9="MIN",I9="G"),Q9,"")</f>
        <v/>
      </c>
      <c r="AF9" s="585" t="str">
        <f t="shared" ref="AF9:AF72" si="10">IF(AND(H9="SBC",I9="B"),Q9,"")</f>
        <v/>
      </c>
      <c r="AG9" s="585" t="str">
        <f t="shared" ref="AG9:AG72" si="11">IF(AND(H9="SBC",I9="G"),Q9,"")</f>
        <v/>
      </c>
      <c r="AH9" s="589"/>
    </row>
    <row r="10" spans="1:34" ht="16" customHeight="1">
      <c r="A10" s="578">
        <f>'statement of marks'!A10</f>
        <v>3</v>
      </c>
      <c r="B10" s="580" t="str">
        <f>IF('statement of marks'!D10="","",'statement of marks'!D10)</f>
        <v>11203</v>
      </c>
      <c r="C10" s="579">
        <f>IF('statement of marks'!E10="","",'statement of marks'!E10)</f>
        <v>10354</v>
      </c>
      <c r="D10" s="581">
        <f>IF('statement of marks'!F10="","",'statement of marks'!F10)</f>
        <v>36363</v>
      </c>
      <c r="E10" s="303" t="str">
        <f>IF('statement of marks'!G10="","",'statement of marks'!G10)</f>
        <v>v003</v>
      </c>
      <c r="F10" s="303" t="str">
        <f>IF('statement of marks'!H10="","",'statement of marks'!H10)</f>
        <v>c003</v>
      </c>
      <c r="G10" s="303" t="str">
        <f>IF('statement of marks'!I10="","",'statement of marks'!I10)</f>
        <v>l003</v>
      </c>
      <c r="H10" s="579" t="str">
        <f>IF('statement of marks'!B10="","",'statement of marks'!B10)</f>
        <v/>
      </c>
      <c r="I10" s="579" t="str">
        <f>IF('statement of marks'!C10="","",'statement of marks'!C10)</f>
        <v>G</v>
      </c>
      <c r="J10" s="451" t="str">
        <f>IF('statement of marks'!GH10="","",'statement of marks'!GH10)</f>
        <v>mRrh.kZ</v>
      </c>
      <c r="K10" s="582">
        <f>IF('statement of marks'!GI10="","",'statement of marks'!GI10)</f>
        <v>518</v>
      </c>
      <c r="L10" s="583">
        <f>IF('statement of marks'!GJ10="","",'statement of marks'!GJ10)</f>
        <v>51.8</v>
      </c>
      <c r="M10" s="579" t="str">
        <f>IF('statement of marks'!GK10="","",'statement of marks'!GK10)</f>
        <v>II</v>
      </c>
      <c r="N10" s="68" t="str">
        <f>IF('statement of marks'!GD10="","",'statement of marks'!GD10)</f>
        <v xml:space="preserve">    </v>
      </c>
      <c r="O10" s="228" t="str">
        <f>IF('result subject-wise'!AR10="","",'result subject-wise'!AR10)</f>
        <v/>
      </c>
      <c r="P10" s="584" t="str">
        <f>IF('result subject-wise'!AS10="","",'result subject-wise'!AS10)</f>
        <v/>
      </c>
      <c r="Q10" s="617" t="str">
        <f>IF('statement of marks'!GQ10="","",'statement of marks'!GQ10)</f>
        <v>II</v>
      </c>
      <c r="R10" s="586" t="str">
        <f>IF('statement of marks'!EX10="","",'statement of marks'!EX10)</f>
        <v/>
      </c>
      <c r="U10" s="587" t="str">
        <f>'statement of marks'!G10</f>
        <v>v003</v>
      </c>
      <c r="V10" s="585" t="str">
        <f t="shared" si="0"/>
        <v/>
      </c>
      <c r="W10" s="585" t="str">
        <f t="shared" si="1"/>
        <v/>
      </c>
      <c r="X10" s="585" t="str">
        <f t="shared" si="2"/>
        <v/>
      </c>
      <c r="Y10" s="585" t="str">
        <f t="shared" si="3"/>
        <v/>
      </c>
      <c r="Z10" s="585" t="str">
        <f t="shared" si="4"/>
        <v/>
      </c>
      <c r="AA10" s="585" t="str">
        <f t="shared" si="5"/>
        <v/>
      </c>
      <c r="AB10" s="585" t="str">
        <f t="shared" si="6"/>
        <v/>
      </c>
      <c r="AC10" s="585" t="str">
        <f t="shared" si="7"/>
        <v/>
      </c>
      <c r="AD10" s="585" t="str">
        <f t="shared" si="8"/>
        <v/>
      </c>
      <c r="AE10" s="585" t="str">
        <f t="shared" si="9"/>
        <v/>
      </c>
      <c r="AF10" s="585" t="str">
        <f t="shared" si="10"/>
        <v/>
      </c>
      <c r="AG10" s="585" t="str">
        <f t="shared" si="11"/>
        <v/>
      </c>
      <c r="AH10" s="589"/>
    </row>
    <row r="11" spans="1:34" ht="16" customHeight="1">
      <c r="A11" s="578">
        <f>'statement of marks'!A11</f>
        <v>4</v>
      </c>
      <c r="B11" s="580" t="str">
        <f>IF('statement of marks'!D11="","",'statement of marks'!D11)</f>
        <v>11204</v>
      </c>
      <c r="C11" s="579">
        <f>IF('statement of marks'!E11="","",'statement of marks'!E11)</f>
        <v>11320</v>
      </c>
      <c r="D11" s="581">
        <f>IF('statement of marks'!F11="","",'statement of marks'!F11)</f>
        <v>35829</v>
      </c>
      <c r="E11" s="303" t="str">
        <f>IF('statement of marks'!G11="","",'statement of marks'!G11)</f>
        <v>v004</v>
      </c>
      <c r="F11" s="303" t="str">
        <f>IF('statement of marks'!H11="","",'statement of marks'!H11)</f>
        <v>c004</v>
      </c>
      <c r="G11" s="303" t="str">
        <f>IF('statement of marks'!I11="","",'statement of marks'!I11)</f>
        <v>l004</v>
      </c>
      <c r="H11" s="579" t="str">
        <f>IF('statement of marks'!B11="","",'statement of marks'!B11)</f>
        <v/>
      </c>
      <c r="I11" s="579" t="str">
        <f>IF('statement of marks'!C11="","",'statement of marks'!C11)</f>
        <v>G</v>
      </c>
      <c r="J11" s="451" t="str">
        <f>IF('statement of marks'!GH11="","",'statement of marks'!GH11)</f>
        <v>iqu% ijh{kk</v>
      </c>
      <c r="K11" s="582">
        <f>IF('statement of marks'!GI11="","",'statement of marks'!GI11)</f>
        <v>419</v>
      </c>
      <c r="L11" s="583">
        <f>IF('statement of marks'!GJ11="","",'statement of marks'!GJ11)</f>
        <v>46.555555555555557</v>
      </c>
      <c r="M11" s="579" t="str">
        <f>IF('statement of marks'!GK11="","",'statement of marks'!GK11)</f>
        <v/>
      </c>
      <c r="N11" s="68" t="str">
        <f>IF('statement of marks'!GD11="","",'statement of marks'!GD11)</f>
        <v xml:space="preserve"> vaxszth   </v>
      </c>
      <c r="O11" s="228" t="str">
        <f>IF('result subject-wise'!AR11="","",'result subject-wise'!AR11)</f>
        <v>iqu% ijh{kk</v>
      </c>
      <c r="P11" s="584" t="str">
        <f>IF('result subject-wise'!AS11="","",'result subject-wise'!AS11)</f>
        <v/>
      </c>
      <c r="Q11" s="617" t="str">
        <f>IF('statement of marks'!GQ11="","",'statement of marks'!GQ11)</f>
        <v>iqu% ijh{kk</v>
      </c>
      <c r="R11" s="586" t="str">
        <f>IF('statement of marks'!EX11="","",'statement of marks'!EX11)</f>
        <v/>
      </c>
      <c r="U11" s="587" t="str">
        <f>'statement of marks'!G11</f>
        <v>v004</v>
      </c>
      <c r="V11" s="585" t="str">
        <f t="shared" si="0"/>
        <v/>
      </c>
      <c r="W11" s="585" t="str">
        <f t="shared" si="1"/>
        <v/>
      </c>
      <c r="X11" s="585" t="str">
        <f t="shared" si="2"/>
        <v/>
      </c>
      <c r="Y11" s="585" t="str">
        <f t="shared" si="3"/>
        <v/>
      </c>
      <c r="Z11" s="585" t="str">
        <f t="shared" si="4"/>
        <v/>
      </c>
      <c r="AA11" s="585" t="str">
        <f t="shared" si="5"/>
        <v/>
      </c>
      <c r="AB11" s="585" t="str">
        <f t="shared" si="6"/>
        <v/>
      </c>
      <c r="AC11" s="585" t="str">
        <f t="shared" si="7"/>
        <v/>
      </c>
      <c r="AD11" s="585" t="str">
        <f t="shared" si="8"/>
        <v/>
      </c>
      <c r="AE11" s="585" t="str">
        <f t="shared" si="9"/>
        <v/>
      </c>
      <c r="AF11" s="585" t="str">
        <f t="shared" si="10"/>
        <v/>
      </c>
      <c r="AG11" s="585" t="str">
        <f t="shared" si="11"/>
        <v/>
      </c>
      <c r="AH11" s="589"/>
    </row>
    <row r="12" spans="1:34" ht="16" customHeight="1">
      <c r="A12" s="578">
        <f>'statement of marks'!A12</f>
        <v>5</v>
      </c>
      <c r="B12" s="580" t="str">
        <f>IF('statement of marks'!D12="","",'statement of marks'!D12)</f>
        <v>11205</v>
      </c>
      <c r="C12" s="579">
        <f>IF('statement of marks'!E12="","",'statement of marks'!E12)</f>
        <v>11330</v>
      </c>
      <c r="D12" s="581">
        <f>IF('statement of marks'!F12="","",'statement of marks'!F12)</f>
        <v>35555</v>
      </c>
      <c r="E12" s="303" t="str">
        <f>IF('statement of marks'!G12="","",'statement of marks'!G12)</f>
        <v>v005</v>
      </c>
      <c r="F12" s="303" t="str">
        <f>IF('statement of marks'!H12="","",'statement of marks'!H12)</f>
        <v>c005</v>
      </c>
      <c r="G12" s="303" t="str">
        <f>IF('statement of marks'!I12="","",'statement of marks'!I12)</f>
        <v>l005</v>
      </c>
      <c r="H12" s="579" t="str">
        <f>IF('statement of marks'!B12="","",'statement of marks'!B12)</f>
        <v/>
      </c>
      <c r="I12" s="579" t="str">
        <f>IF('statement of marks'!C12="","",'statement of marks'!C12)</f>
        <v>G</v>
      </c>
      <c r="J12" s="451" t="str">
        <f>IF('statement of marks'!GH12="","",'statement of marks'!GH12)</f>
        <v>iwjd</v>
      </c>
      <c r="K12" s="582">
        <f>IF('statement of marks'!GI12="","",'statement of marks'!GI12)</f>
        <v>395</v>
      </c>
      <c r="L12" s="583">
        <f>IF('statement of marks'!GJ12="","",'statement of marks'!GJ12)</f>
        <v>39.5</v>
      </c>
      <c r="M12" s="579" t="str">
        <f>IF('statement of marks'!GK12="","",'statement of marks'!GK12)</f>
        <v/>
      </c>
      <c r="N12" s="68" t="str">
        <f>IF('statement of marks'!GD12="","",'statement of marks'!GD12)</f>
        <v xml:space="preserve"> vaxszth vaxzsth lkfgR;  </v>
      </c>
      <c r="O12" s="228" t="str">
        <f>IF('result subject-wise'!AR12="","",'result subject-wise'!AR12)</f>
        <v>iwjd</v>
      </c>
      <c r="P12" s="584" t="str">
        <f>IF('result subject-wise'!AS12="","",'result subject-wise'!AS12)</f>
        <v/>
      </c>
      <c r="Q12" s="617" t="str">
        <f>IF('statement of marks'!GQ12="","",'statement of marks'!GQ12)</f>
        <v>iwjd</v>
      </c>
      <c r="R12" s="586" t="str">
        <f>IF('statement of marks'!EX12="","",'statement of marks'!EX12)</f>
        <v/>
      </c>
      <c r="U12" s="587" t="str">
        <f>'statement of marks'!G12</f>
        <v>v005</v>
      </c>
      <c r="V12" s="585" t="str">
        <f t="shared" si="0"/>
        <v/>
      </c>
      <c r="W12" s="585" t="str">
        <f t="shared" si="1"/>
        <v/>
      </c>
      <c r="X12" s="585" t="str">
        <f t="shared" si="2"/>
        <v/>
      </c>
      <c r="Y12" s="585" t="str">
        <f t="shared" si="3"/>
        <v/>
      </c>
      <c r="Z12" s="585" t="str">
        <f t="shared" si="4"/>
        <v/>
      </c>
      <c r="AA12" s="585" t="str">
        <f t="shared" si="5"/>
        <v/>
      </c>
      <c r="AB12" s="585" t="str">
        <f t="shared" si="6"/>
        <v/>
      </c>
      <c r="AC12" s="585" t="str">
        <f t="shared" si="7"/>
        <v/>
      </c>
      <c r="AD12" s="585" t="str">
        <f t="shared" si="8"/>
        <v/>
      </c>
      <c r="AE12" s="585" t="str">
        <f t="shared" si="9"/>
        <v/>
      </c>
      <c r="AF12" s="585" t="str">
        <f t="shared" si="10"/>
        <v/>
      </c>
      <c r="AG12" s="585" t="str">
        <f t="shared" si="11"/>
        <v/>
      </c>
      <c r="AH12" s="589"/>
    </row>
    <row r="13" spans="1:34" ht="16" customHeight="1">
      <c r="A13" s="578">
        <f>'statement of marks'!A13</f>
        <v>6</v>
      </c>
      <c r="B13" s="580" t="str">
        <f>IF('statement of marks'!D13="","",'statement of marks'!D13)</f>
        <v>11206</v>
      </c>
      <c r="C13" s="579">
        <f>IF('statement of marks'!E13="","",'statement of marks'!E13)</f>
        <v>10782</v>
      </c>
      <c r="D13" s="581">
        <f>IF('statement of marks'!F13="","",'statement of marks'!F13)</f>
        <v>35465</v>
      </c>
      <c r="E13" s="303" t="str">
        <f>IF('statement of marks'!G13="","",'statement of marks'!G13)</f>
        <v>v006</v>
      </c>
      <c r="F13" s="303" t="str">
        <f>IF('statement of marks'!H13="","",'statement of marks'!H13)</f>
        <v>c006</v>
      </c>
      <c r="G13" s="303" t="str">
        <f>IF('statement of marks'!I13="","",'statement of marks'!I13)</f>
        <v>l006</v>
      </c>
      <c r="H13" s="579" t="str">
        <f>IF('statement of marks'!B13="","",'statement of marks'!B13)</f>
        <v/>
      </c>
      <c r="I13" s="579" t="str">
        <f>IF('statement of marks'!C13="","",'statement of marks'!C13)</f>
        <v>G</v>
      </c>
      <c r="J13" s="451" t="str">
        <f>IF('statement of marks'!GH13="","",'statement of marks'!GH13)</f>
        <v>lk- mRrh.kZ</v>
      </c>
      <c r="K13" s="582">
        <f>IF('statement of marks'!GI13="","",'statement of marks'!GI13)</f>
        <v>551</v>
      </c>
      <c r="L13" s="583">
        <f>IF('statement of marks'!GJ13="","",'statement of marks'!GJ13)</f>
        <v>55.1</v>
      </c>
      <c r="M13" s="579" t="str">
        <f>IF('statement of marks'!GK13="","",'statement of marks'!GK13)</f>
        <v>II</v>
      </c>
      <c r="N13" s="68" t="str">
        <f>IF('statement of marks'!GD13="","",'statement of marks'!GD13)</f>
        <v xml:space="preserve">    </v>
      </c>
      <c r="O13" s="228" t="str">
        <f>IF('result subject-wise'!AR13="","",'result subject-wise'!AR13)</f>
        <v/>
      </c>
      <c r="P13" s="584" t="str">
        <f>IF('result subject-wise'!AS13="","",'result subject-wise'!AS13)</f>
        <v/>
      </c>
      <c r="Q13" s="617" t="str">
        <f>IF('statement of marks'!GQ13="","",'statement of marks'!GQ13)</f>
        <v>II</v>
      </c>
      <c r="R13" s="586" t="str">
        <f>IF('statement of marks'!EX13="","",'statement of marks'!EX13)</f>
        <v/>
      </c>
      <c r="S13" s="463"/>
      <c r="U13" s="587" t="str">
        <f>'statement of marks'!G13</f>
        <v>v006</v>
      </c>
      <c r="V13" s="585" t="str">
        <f t="shared" si="0"/>
        <v/>
      </c>
      <c r="W13" s="585" t="str">
        <f t="shared" si="1"/>
        <v/>
      </c>
      <c r="X13" s="585" t="str">
        <f t="shared" si="2"/>
        <v/>
      </c>
      <c r="Y13" s="585" t="str">
        <f t="shared" si="3"/>
        <v/>
      </c>
      <c r="Z13" s="585" t="str">
        <f t="shared" si="4"/>
        <v/>
      </c>
      <c r="AA13" s="585" t="str">
        <f t="shared" si="5"/>
        <v/>
      </c>
      <c r="AB13" s="585" t="str">
        <f t="shared" si="6"/>
        <v/>
      </c>
      <c r="AC13" s="585" t="str">
        <f t="shared" si="7"/>
        <v/>
      </c>
      <c r="AD13" s="585" t="str">
        <f t="shared" si="8"/>
        <v/>
      </c>
      <c r="AE13" s="585" t="str">
        <f t="shared" si="9"/>
        <v/>
      </c>
      <c r="AF13" s="585" t="str">
        <f t="shared" si="10"/>
        <v/>
      </c>
      <c r="AG13" s="585" t="str">
        <f t="shared" si="11"/>
        <v/>
      </c>
      <c r="AH13" s="589"/>
    </row>
    <row r="14" spans="1:34" ht="16" customHeight="1">
      <c r="A14" s="578">
        <f>'statement of marks'!A14</f>
        <v>7</v>
      </c>
      <c r="B14" s="580" t="str">
        <f>IF('statement of marks'!D14="","",'statement of marks'!D14)</f>
        <v>11207</v>
      </c>
      <c r="C14" s="579">
        <f>IF('statement of marks'!E14="","",'statement of marks'!E14)</f>
        <v>10392</v>
      </c>
      <c r="D14" s="581">
        <f>IF('statement of marks'!F14="","",'statement of marks'!F14)</f>
        <v>36431</v>
      </c>
      <c r="E14" s="303" t="str">
        <f>IF('statement of marks'!G14="","",'statement of marks'!G14)</f>
        <v>v007</v>
      </c>
      <c r="F14" s="303" t="str">
        <f>IF('statement of marks'!H14="","",'statement of marks'!H14)</f>
        <v>c007</v>
      </c>
      <c r="G14" s="303" t="str">
        <f>IF('statement of marks'!I14="","",'statement of marks'!I14)</f>
        <v>l007</v>
      </c>
      <c r="H14" s="579" t="str">
        <f>IF('statement of marks'!B14="","",'statement of marks'!B14)</f>
        <v/>
      </c>
      <c r="I14" s="579" t="str">
        <f>IF('statement of marks'!C14="","",'statement of marks'!C14)</f>
        <v>G</v>
      </c>
      <c r="J14" s="451" t="str">
        <f>IF('statement of marks'!GH14="","",'statement of marks'!GH14)</f>
        <v>lk- mRrh.kZ</v>
      </c>
      <c r="K14" s="582">
        <f>IF('statement of marks'!GI14="","",'statement of marks'!GI14)</f>
        <v>501</v>
      </c>
      <c r="L14" s="583">
        <f>IF('statement of marks'!GJ14="","",'statement of marks'!GJ14)</f>
        <v>50.1</v>
      </c>
      <c r="M14" s="579" t="str">
        <f>IF('statement of marks'!GK14="","",'statement of marks'!GK14)</f>
        <v>II</v>
      </c>
      <c r="N14" s="68" t="str">
        <f>IF('statement of marks'!GD14="","",'statement of marks'!GD14)</f>
        <v xml:space="preserve">    </v>
      </c>
      <c r="O14" s="228" t="str">
        <f>IF('result subject-wise'!AR14="","",'result subject-wise'!AR14)</f>
        <v/>
      </c>
      <c r="P14" s="584" t="str">
        <f>IF('result subject-wise'!AS14="","",'result subject-wise'!AS14)</f>
        <v/>
      </c>
      <c r="Q14" s="617" t="str">
        <f>IF('statement of marks'!GQ14="","",'statement of marks'!GQ14)</f>
        <v>II</v>
      </c>
      <c r="R14" s="586" t="str">
        <f>IF('statement of marks'!EX14="","",'statement of marks'!EX14)</f>
        <v/>
      </c>
      <c r="U14" s="587" t="str">
        <f>'statement of marks'!G14</f>
        <v>v007</v>
      </c>
      <c r="V14" s="585" t="str">
        <f t="shared" si="0"/>
        <v/>
      </c>
      <c r="W14" s="585" t="str">
        <f t="shared" si="1"/>
        <v/>
      </c>
      <c r="X14" s="585" t="str">
        <f t="shared" si="2"/>
        <v/>
      </c>
      <c r="Y14" s="585" t="str">
        <f t="shared" si="3"/>
        <v/>
      </c>
      <c r="Z14" s="585" t="str">
        <f t="shared" si="4"/>
        <v/>
      </c>
      <c r="AA14" s="585" t="str">
        <f t="shared" si="5"/>
        <v/>
      </c>
      <c r="AB14" s="585" t="str">
        <f t="shared" si="6"/>
        <v/>
      </c>
      <c r="AC14" s="585" t="str">
        <f t="shared" si="7"/>
        <v/>
      </c>
      <c r="AD14" s="585" t="str">
        <f t="shared" si="8"/>
        <v/>
      </c>
      <c r="AE14" s="585" t="str">
        <f t="shared" si="9"/>
        <v/>
      </c>
      <c r="AF14" s="585" t="str">
        <f t="shared" si="10"/>
        <v/>
      </c>
      <c r="AG14" s="585" t="str">
        <f t="shared" si="11"/>
        <v/>
      </c>
      <c r="AH14" s="589"/>
    </row>
    <row r="15" spans="1:34" ht="16" customHeight="1">
      <c r="A15" s="578">
        <f>'statement of marks'!A15</f>
        <v>8</v>
      </c>
      <c r="B15" s="580" t="str">
        <f>IF('statement of marks'!D15="","",'statement of marks'!D15)</f>
        <v>11208</v>
      </c>
      <c r="C15" s="579">
        <f>IF('statement of marks'!E15="","",'statement of marks'!E15)</f>
        <v>9735</v>
      </c>
      <c r="D15" s="581">
        <f>IF('statement of marks'!F15="","",'statement of marks'!F15)</f>
        <v>36135</v>
      </c>
      <c r="E15" s="303" t="str">
        <f>IF('statement of marks'!G15="","",'statement of marks'!G15)</f>
        <v>v008</v>
      </c>
      <c r="F15" s="303" t="str">
        <f>IF('statement of marks'!H15="","",'statement of marks'!H15)</f>
        <v>c008</v>
      </c>
      <c r="G15" s="303" t="str">
        <f>IF('statement of marks'!I15="","",'statement of marks'!I15)</f>
        <v>l008</v>
      </c>
      <c r="H15" s="579" t="str">
        <f>IF('statement of marks'!B15="","",'statement of marks'!B15)</f>
        <v/>
      </c>
      <c r="I15" s="579" t="str">
        <f>IF('statement of marks'!C15="","",'statement of marks'!C15)</f>
        <v>G</v>
      </c>
      <c r="J15" s="451" t="str">
        <f>IF('statement of marks'!GH15="","",'statement of marks'!GH15)</f>
        <v>lk- mRrh.kZ</v>
      </c>
      <c r="K15" s="582">
        <f>IF('statement of marks'!GI15="","",'statement of marks'!GI15)</f>
        <v>469</v>
      </c>
      <c r="L15" s="583">
        <f>IF('statement of marks'!GJ15="","",'statement of marks'!GJ15)</f>
        <v>46.9</v>
      </c>
      <c r="M15" s="579" t="str">
        <f>IF('statement of marks'!GK15="","",'statement of marks'!GK15)</f>
        <v>III</v>
      </c>
      <c r="N15" s="68" t="str">
        <f>IF('statement of marks'!GD15="","",'statement of marks'!GD15)</f>
        <v xml:space="preserve">    </v>
      </c>
      <c r="O15" s="228" t="str">
        <f>IF('result subject-wise'!AR15="","",'result subject-wise'!AR15)</f>
        <v/>
      </c>
      <c r="P15" s="584" t="str">
        <f>IF('result subject-wise'!AS15="","",'result subject-wise'!AS15)</f>
        <v/>
      </c>
      <c r="Q15" s="617" t="str">
        <f>IF('statement of marks'!GQ15="","",'statement of marks'!GQ15)</f>
        <v>III</v>
      </c>
      <c r="R15" s="586" t="str">
        <f>IF('statement of marks'!EX15="","",'statement of marks'!EX15)</f>
        <v/>
      </c>
      <c r="U15" s="587" t="str">
        <f>'statement of marks'!G15</f>
        <v>v008</v>
      </c>
      <c r="V15" s="585" t="str">
        <f t="shared" si="0"/>
        <v/>
      </c>
      <c r="W15" s="585" t="str">
        <f t="shared" si="1"/>
        <v/>
      </c>
      <c r="X15" s="585" t="str">
        <f t="shared" si="2"/>
        <v/>
      </c>
      <c r="Y15" s="585" t="str">
        <f t="shared" si="3"/>
        <v/>
      </c>
      <c r="Z15" s="585" t="str">
        <f t="shared" si="4"/>
        <v/>
      </c>
      <c r="AA15" s="585" t="str">
        <f t="shared" si="5"/>
        <v/>
      </c>
      <c r="AB15" s="585" t="str">
        <f t="shared" si="6"/>
        <v/>
      </c>
      <c r="AC15" s="585" t="str">
        <f t="shared" si="7"/>
        <v/>
      </c>
      <c r="AD15" s="585" t="str">
        <f t="shared" si="8"/>
        <v/>
      </c>
      <c r="AE15" s="585" t="str">
        <f t="shared" si="9"/>
        <v/>
      </c>
      <c r="AF15" s="585" t="str">
        <f t="shared" si="10"/>
        <v/>
      </c>
      <c r="AG15" s="585" t="str">
        <f t="shared" si="11"/>
        <v/>
      </c>
      <c r="AH15" s="589"/>
    </row>
    <row r="16" spans="1:34" ht="16" customHeight="1">
      <c r="A16" s="578">
        <f>'statement of marks'!A16</f>
        <v>9</v>
      </c>
      <c r="B16" s="580" t="str">
        <f>IF('statement of marks'!D16="","",'statement of marks'!D16)</f>
        <v>NSO</v>
      </c>
      <c r="C16" s="579">
        <f>IF('statement of marks'!E16="","",'statement of marks'!E16)</f>
        <v>11324</v>
      </c>
      <c r="D16" s="581">
        <f>IF('statement of marks'!F16="","",'statement of marks'!F16)</f>
        <v>36305</v>
      </c>
      <c r="E16" s="303" t="str">
        <f>IF('statement of marks'!G16="","",'statement of marks'!G16)</f>
        <v>v009</v>
      </c>
      <c r="F16" s="303" t="str">
        <f>IF('statement of marks'!H16="","",'statement of marks'!H16)</f>
        <v>c009</v>
      </c>
      <c r="G16" s="303" t="str">
        <f>IF('statement of marks'!I16="","",'statement of marks'!I16)</f>
        <v>l009</v>
      </c>
      <c r="H16" s="579" t="str">
        <f>IF('statement of marks'!B16="","",'statement of marks'!B16)</f>
        <v/>
      </c>
      <c r="I16" s="579" t="str">
        <f>IF('statement of marks'!C16="","",'statement of marks'!C16)</f>
        <v>G</v>
      </c>
      <c r="J16" s="451" t="str">
        <f>IF('statement of marks'!GH16="","",'statement of marks'!GH16)</f>
        <v>uke i`Fkd</v>
      </c>
      <c r="K16" s="582">
        <f>IF('statement of marks'!GI16="","",'statement of marks'!GI16)</f>
        <v>567</v>
      </c>
      <c r="L16" s="583">
        <f>IF('statement of marks'!GJ16="","",'statement of marks'!GJ16)</f>
        <v>56.7</v>
      </c>
      <c r="M16" s="579" t="str">
        <f>IF('statement of marks'!GK16="","",'statement of marks'!GK16)</f>
        <v/>
      </c>
      <c r="N16" s="68" t="str">
        <f>IF('statement of marks'!GD16="","",'statement of marks'!GD16)</f>
        <v xml:space="preserve">    </v>
      </c>
      <c r="O16" s="228" t="str">
        <f>IF('result subject-wise'!AR16="","",'result subject-wise'!AR16)</f>
        <v/>
      </c>
      <c r="P16" s="584" t="str">
        <f>IF('result subject-wise'!AS16="","",'result subject-wise'!AS16)</f>
        <v/>
      </c>
      <c r="Q16" s="617" t="str">
        <f>IF('statement of marks'!GQ16="","",'statement of marks'!GQ16)</f>
        <v>uke i`Fkd</v>
      </c>
      <c r="R16" s="586" t="str">
        <f>IF('statement of marks'!EX16="","",'statement of marks'!EX16)</f>
        <v/>
      </c>
      <c r="U16" s="587" t="str">
        <f>'statement of marks'!G16</f>
        <v>v009</v>
      </c>
      <c r="V16" s="585" t="str">
        <f t="shared" si="0"/>
        <v/>
      </c>
      <c r="W16" s="585" t="str">
        <f t="shared" si="1"/>
        <v/>
      </c>
      <c r="X16" s="585" t="str">
        <f t="shared" si="2"/>
        <v/>
      </c>
      <c r="Y16" s="585" t="str">
        <f t="shared" si="3"/>
        <v/>
      </c>
      <c r="Z16" s="585" t="str">
        <f t="shared" si="4"/>
        <v/>
      </c>
      <c r="AA16" s="585" t="str">
        <f t="shared" si="5"/>
        <v/>
      </c>
      <c r="AB16" s="585" t="str">
        <f t="shared" si="6"/>
        <v/>
      </c>
      <c r="AC16" s="585" t="str">
        <f t="shared" si="7"/>
        <v/>
      </c>
      <c r="AD16" s="585" t="str">
        <f t="shared" si="8"/>
        <v/>
      </c>
      <c r="AE16" s="585" t="str">
        <f t="shared" si="9"/>
        <v/>
      </c>
      <c r="AF16" s="585" t="str">
        <f t="shared" si="10"/>
        <v/>
      </c>
      <c r="AG16" s="585" t="str">
        <f t="shared" si="11"/>
        <v/>
      </c>
      <c r="AH16" s="589"/>
    </row>
    <row r="17" spans="1:34" ht="16" customHeight="1">
      <c r="A17" s="578">
        <f>'statement of marks'!A17</f>
        <v>10</v>
      </c>
      <c r="B17" s="580" t="str">
        <f>IF('statement of marks'!D17="","",'statement of marks'!D17)</f>
        <v>11210</v>
      </c>
      <c r="C17" s="579">
        <f>IF('statement of marks'!E17="","",'statement of marks'!E17)</f>
        <v>10507</v>
      </c>
      <c r="D17" s="581">
        <f>IF('statement of marks'!F17="","",'statement of marks'!F17)</f>
        <v>36038</v>
      </c>
      <c r="E17" s="303" t="str">
        <f>IF('statement of marks'!G17="","",'statement of marks'!G17)</f>
        <v>v010</v>
      </c>
      <c r="F17" s="303" t="str">
        <f>IF('statement of marks'!H17="","",'statement of marks'!H17)</f>
        <v>c010</v>
      </c>
      <c r="G17" s="303" t="str">
        <f>IF('statement of marks'!I17="","",'statement of marks'!I17)</f>
        <v>l010</v>
      </c>
      <c r="H17" s="579" t="str">
        <f>IF('statement of marks'!B17="","",'statement of marks'!B17)</f>
        <v/>
      </c>
      <c r="I17" s="579" t="str">
        <f>IF('statement of marks'!C17="","",'statement of marks'!C17)</f>
        <v>G</v>
      </c>
      <c r="J17" s="451" t="str">
        <f>IF('statement of marks'!GH17="","",'statement of marks'!GH17)</f>
        <v>vuqRrh.kZ</v>
      </c>
      <c r="K17" s="582">
        <f>IF('statement of marks'!GI17="","",'statement of marks'!GI17)</f>
        <v>487</v>
      </c>
      <c r="L17" s="583">
        <f>IF('statement of marks'!GJ17="","",'statement of marks'!GJ17)</f>
        <v>48.7</v>
      </c>
      <c r="M17" s="579" t="str">
        <f>IF('statement of marks'!GK17="","",'statement of marks'!GK17)</f>
        <v/>
      </c>
      <c r="N17" s="68" t="str">
        <f>IF('statement of marks'!GD17="","",'statement of marks'!GD17)</f>
        <v xml:space="preserve">    </v>
      </c>
      <c r="O17" s="228" t="str">
        <f>IF('result subject-wise'!AR17="","",'result subject-wise'!AR17)</f>
        <v/>
      </c>
      <c r="P17" s="584" t="str">
        <f>IF('result subject-wise'!AS17="","",'result subject-wise'!AS17)</f>
        <v/>
      </c>
      <c r="Q17" s="617" t="str">
        <f>IF('statement of marks'!GQ17="","",'statement of marks'!GQ17)</f>
        <v>vuqRrh.kZ</v>
      </c>
      <c r="R17" s="586" t="str">
        <f>IF('statement of marks'!EX17="","",'statement of marks'!EX17)</f>
        <v/>
      </c>
      <c r="U17" s="587" t="str">
        <f>'statement of marks'!G17</f>
        <v>v010</v>
      </c>
      <c r="V17" s="585" t="str">
        <f t="shared" si="0"/>
        <v/>
      </c>
      <c r="W17" s="585" t="str">
        <f t="shared" si="1"/>
        <v/>
      </c>
      <c r="X17" s="585" t="str">
        <f t="shared" si="2"/>
        <v/>
      </c>
      <c r="Y17" s="585" t="str">
        <f t="shared" si="3"/>
        <v/>
      </c>
      <c r="Z17" s="585" t="str">
        <f t="shared" si="4"/>
        <v/>
      </c>
      <c r="AA17" s="585" t="str">
        <f t="shared" si="5"/>
        <v/>
      </c>
      <c r="AB17" s="585" t="str">
        <f t="shared" si="6"/>
        <v/>
      </c>
      <c r="AC17" s="585" t="str">
        <f t="shared" si="7"/>
        <v/>
      </c>
      <c r="AD17" s="585" t="str">
        <f t="shared" si="8"/>
        <v/>
      </c>
      <c r="AE17" s="585" t="str">
        <f t="shared" si="9"/>
        <v/>
      </c>
      <c r="AF17" s="585" t="str">
        <f t="shared" si="10"/>
        <v/>
      </c>
      <c r="AG17" s="585" t="str">
        <f t="shared" si="11"/>
        <v/>
      </c>
      <c r="AH17" s="589"/>
    </row>
    <row r="18" spans="1:34" ht="16" customHeight="1">
      <c r="A18" s="578">
        <f>'statement of marks'!A18</f>
        <v>11</v>
      </c>
      <c r="B18" s="580" t="str">
        <f>IF('statement of marks'!D18="","",'statement of marks'!D18)</f>
        <v/>
      </c>
      <c r="C18" s="579" t="str">
        <f>IF('statement of marks'!E18="","",'statement of marks'!E18)</f>
        <v/>
      </c>
      <c r="D18" s="581" t="str">
        <f>IF('statement of marks'!F18="","",'statement of marks'!F18)</f>
        <v/>
      </c>
      <c r="E18" s="303" t="str">
        <f>IF('statement of marks'!G18="","",'statement of marks'!G18)</f>
        <v/>
      </c>
      <c r="F18" s="303" t="str">
        <f>IF('statement of marks'!H18="","",'statement of marks'!H18)</f>
        <v/>
      </c>
      <c r="G18" s="303" t="str">
        <f>IF('statement of marks'!I18="","",'statement of marks'!I18)</f>
        <v/>
      </c>
      <c r="H18" s="579" t="str">
        <f>IF('statement of marks'!B18="","",'statement of marks'!B18)</f>
        <v/>
      </c>
      <c r="I18" s="579" t="str">
        <f>IF('statement of marks'!C18="","",'statement of marks'!C18)</f>
        <v/>
      </c>
      <c r="J18" s="451" t="str">
        <f>IF('statement of marks'!GH18="","",'statement of marks'!GH18)</f>
        <v/>
      </c>
      <c r="K18" s="582" t="str">
        <f>IF('statement of marks'!GI18="","",'statement of marks'!GI18)</f>
        <v/>
      </c>
      <c r="L18" s="583" t="str">
        <f>IF('statement of marks'!GJ18="","",'statement of marks'!GJ18)</f>
        <v/>
      </c>
      <c r="M18" s="579" t="str">
        <f>IF('statement of marks'!GK18="","",'statement of marks'!GK18)</f>
        <v/>
      </c>
      <c r="N18" s="68" t="str">
        <f>IF('statement of marks'!GD18="","",'statement of marks'!GD18)</f>
        <v xml:space="preserve">    </v>
      </c>
      <c r="O18" s="228" t="str">
        <f>IF('result subject-wise'!AR18="","",'result subject-wise'!AR18)</f>
        <v/>
      </c>
      <c r="P18" s="584" t="str">
        <f>IF('result subject-wise'!AS18="","",'result subject-wise'!AS18)</f>
        <v/>
      </c>
      <c r="Q18" s="617" t="str">
        <f>IF('statement of marks'!GQ18="","",'statement of marks'!GQ18)</f>
        <v/>
      </c>
      <c r="R18" s="586" t="str">
        <f>IF('statement of marks'!EX18="","",'statement of marks'!EX18)</f>
        <v/>
      </c>
      <c r="U18" s="587" t="str">
        <f>'statement of marks'!G18</f>
        <v/>
      </c>
      <c r="V18" s="585" t="str">
        <f t="shared" si="0"/>
        <v/>
      </c>
      <c r="W18" s="585" t="str">
        <f t="shared" si="1"/>
        <v/>
      </c>
      <c r="X18" s="585" t="str">
        <f t="shared" si="2"/>
        <v/>
      </c>
      <c r="Y18" s="585" t="str">
        <f t="shared" si="3"/>
        <v/>
      </c>
      <c r="Z18" s="585" t="str">
        <f t="shared" si="4"/>
        <v/>
      </c>
      <c r="AA18" s="585" t="str">
        <f t="shared" si="5"/>
        <v/>
      </c>
      <c r="AB18" s="585" t="str">
        <f t="shared" si="6"/>
        <v/>
      </c>
      <c r="AC18" s="585" t="str">
        <f t="shared" si="7"/>
        <v/>
      </c>
      <c r="AD18" s="585" t="str">
        <f t="shared" si="8"/>
        <v/>
      </c>
      <c r="AE18" s="585" t="str">
        <f t="shared" si="9"/>
        <v/>
      </c>
      <c r="AF18" s="585" t="str">
        <f t="shared" si="10"/>
        <v/>
      </c>
      <c r="AG18" s="585" t="str">
        <f t="shared" si="11"/>
        <v/>
      </c>
      <c r="AH18" s="589"/>
    </row>
    <row r="19" spans="1:34" ht="16" customHeight="1">
      <c r="A19" s="578">
        <f>'statement of marks'!A19</f>
        <v>12</v>
      </c>
      <c r="B19" s="580" t="str">
        <f>IF('statement of marks'!D19="","",'statement of marks'!D19)</f>
        <v/>
      </c>
      <c r="C19" s="579" t="str">
        <f>IF('statement of marks'!E19="","",'statement of marks'!E19)</f>
        <v/>
      </c>
      <c r="D19" s="581" t="str">
        <f>IF('statement of marks'!F19="","",'statement of marks'!F19)</f>
        <v/>
      </c>
      <c r="E19" s="303" t="str">
        <f>IF('statement of marks'!G19="","",'statement of marks'!G19)</f>
        <v/>
      </c>
      <c r="F19" s="303" t="str">
        <f>IF('statement of marks'!H19="","",'statement of marks'!H19)</f>
        <v/>
      </c>
      <c r="G19" s="303" t="str">
        <f>IF('statement of marks'!I19="","",'statement of marks'!I19)</f>
        <v/>
      </c>
      <c r="H19" s="579" t="str">
        <f>IF('statement of marks'!B19="","",'statement of marks'!B19)</f>
        <v/>
      </c>
      <c r="I19" s="579" t="str">
        <f>IF('statement of marks'!C19="","",'statement of marks'!C19)</f>
        <v/>
      </c>
      <c r="J19" s="451" t="str">
        <f>IF('statement of marks'!GH19="","",'statement of marks'!GH19)</f>
        <v/>
      </c>
      <c r="K19" s="582" t="str">
        <f>IF('statement of marks'!GI19="","",'statement of marks'!GI19)</f>
        <v/>
      </c>
      <c r="L19" s="583" t="str">
        <f>IF('statement of marks'!GJ19="","",'statement of marks'!GJ19)</f>
        <v/>
      </c>
      <c r="M19" s="579" t="str">
        <f>IF('statement of marks'!GK19="","",'statement of marks'!GK19)</f>
        <v/>
      </c>
      <c r="N19" s="68" t="str">
        <f>IF('statement of marks'!GD19="","",'statement of marks'!GD19)</f>
        <v xml:space="preserve">    </v>
      </c>
      <c r="O19" s="228" t="str">
        <f>IF('result subject-wise'!AR19="","",'result subject-wise'!AR19)</f>
        <v/>
      </c>
      <c r="P19" s="584" t="str">
        <f>IF('result subject-wise'!AS19="","",'result subject-wise'!AS19)</f>
        <v/>
      </c>
      <c r="Q19" s="617" t="str">
        <f>IF('statement of marks'!GQ19="","",'statement of marks'!GQ19)</f>
        <v/>
      </c>
      <c r="R19" s="586" t="str">
        <f>IF('statement of marks'!EX19="","",'statement of marks'!EX19)</f>
        <v/>
      </c>
      <c r="U19" s="587" t="str">
        <f>'statement of marks'!G19</f>
        <v/>
      </c>
      <c r="V19" s="585" t="str">
        <f t="shared" si="0"/>
        <v/>
      </c>
      <c r="W19" s="585" t="str">
        <f t="shared" si="1"/>
        <v/>
      </c>
      <c r="X19" s="585" t="str">
        <f t="shared" si="2"/>
        <v/>
      </c>
      <c r="Y19" s="585" t="str">
        <f t="shared" si="3"/>
        <v/>
      </c>
      <c r="Z19" s="585" t="str">
        <f t="shared" si="4"/>
        <v/>
      </c>
      <c r="AA19" s="585" t="str">
        <f t="shared" si="5"/>
        <v/>
      </c>
      <c r="AB19" s="585" t="str">
        <f t="shared" si="6"/>
        <v/>
      </c>
      <c r="AC19" s="585" t="str">
        <f t="shared" si="7"/>
        <v/>
      </c>
      <c r="AD19" s="585" t="str">
        <f t="shared" si="8"/>
        <v/>
      </c>
      <c r="AE19" s="585" t="str">
        <f t="shared" si="9"/>
        <v/>
      </c>
      <c r="AF19" s="585" t="str">
        <f t="shared" si="10"/>
        <v/>
      </c>
      <c r="AG19" s="585" t="str">
        <f t="shared" si="11"/>
        <v/>
      </c>
      <c r="AH19" s="589"/>
    </row>
    <row r="20" spans="1:34" ht="16" customHeight="1">
      <c r="A20" s="578">
        <f>'statement of marks'!A20</f>
        <v>13</v>
      </c>
      <c r="B20" s="580" t="str">
        <f>IF('statement of marks'!D20="","",'statement of marks'!D20)</f>
        <v/>
      </c>
      <c r="C20" s="579" t="str">
        <f>IF('statement of marks'!E20="","",'statement of marks'!E20)</f>
        <v/>
      </c>
      <c r="D20" s="581" t="str">
        <f>IF('statement of marks'!F20="","",'statement of marks'!F20)</f>
        <v/>
      </c>
      <c r="E20" s="303" t="str">
        <f>IF('statement of marks'!G20="","",'statement of marks'!G20)</f>
        <v/>
      </c>
      <c r="F20" s="303" t="str">
        <f>IF('statement of marks'!H20="","",'statement of marks'!H20)</f>
        <v/>
      </c>
      <c r="G20" s="303" t="str">
        <f>IF('statement of marks'!I20="","",'statement of marks'!I20)</f>
        <v/>
      </c>
      <c r="H20" s="579" t="str">
        <f>IF('statement of marks'!B20="","",'statement of marks'!B20)</f>
        <v/>
      </c>
      <c r="I20" s="579" t="str">
        <f>IF('statement of marks'!C20="","",'statement of marks'!C20)</f>
        <v/>
      </c>
      <c r="J20" s="451" t="str">
        <f>IF('statement of marks'!GH20="","",'statement of marks'!GH20)</f>
        <v/>
      </c>
      <c r="K20" s="582" t="str">
        <f>IF('statement of marks'!GI20="","",'statement of marks'!GI20)</f>
        <v/>
      </c>
      <c r="L20" s="583" t="str">
        <f>IF('statement of marks'!GJ20="","",'statement of marks'!GJ20)</f>
        <v/>
      </c>
      <c r="M20" s="579" t="str">
        <f>IF('statement of marks'!GK20="","",'statement of marks'!GK20)</f>
        <v/>
      </c>
      <c r="N20" s="68" t="str">
        <f>IF('statement of marks'!GD20="","",'statement of marks'!GD20)</f>
        <v xml:space="preserve">    </v>
      </c>
      <c r="O20" s="228" t="str">
        <f>IF('result subject-wise'!AR20="","",'result subject-wise'!AR20)</f>
        <v/>
      </c>
      <c r="P20" s="584" t="str">
        <f>IF('result subject-wise'!AS20="","",'result subject-wise'!AS20)</f>
        <v/>
      </c>
      <c r="Q20" s="617" t="str">
        <f>IF('statement of marks'!GQ20="","",'statement of marks'!GQ20)</f>
        <v/>
      </c>
      <c r="R20" s="586" t="str">
        <f>IF('statement of marks'!EX20="","",'statement of marks'!EX20)</f>
        <v/>
      </c>
      <c r="U20" s="587" t="str">
        <f>'statement of marks'!G20</f>
        <v/>
      </c>
      <c r="V20" s="585" t="str">
        <f t="shared" si="0"/>
        <v/>
      </c>
      <c r="W20" s="585" t="str">
        <f t="shared" si="1"/>
        <v/>
      </c>
      <c r="X20" s="585" t="str">
        <f t="shared" si="2"/>
        <v/>
      </c>
      <c r="Y20" s="585" t="str">
        <f t="shared" si="3"/>
        <v/>
      </c>
      <c r="Z20" s="585" t="str">
        <f t="shared" si="4"/>
        <v/>
      </c>
      <c r="AA20" s="585" t="str">
        <f t="shared" si="5"/>
        <v/>
      </c>
      <c r="AB20" s="585" t="str">
        <f t="shared" si="6"/>
        <v/>
      </c>
      <c r="AC20" s="585" t="str">
        <f t="shared" si="7"/>
        <v/>
      </c>
      <c r="AD20" s="585" t="str">
        <f t="shared" si="8"/>
        <v/>
      </c>
      <c r="AE20" s="585" t="str">
        <f t="shared" si="9"/>
        <v/>
      </c>
      <c r="AF20" s="585" t="str">
        <f t="shared" si="10"/>
        <v/>
      </c>
      <c r="AG20" s="585" t="str">
        <f t="shared" si="11"/>
        <v/>
      </c>
      <c r="AH20" s="589"/>
    </row>
    <row r="21" spans="1:34" ht="16" customHeight="1">
      <c r="A21" s="578">
        <f>'statement of marks'!A21</f>
        <v>14</v>
      </c>
      <c r="B21" s="580" t="str">
        <f>IF('statement of marks'!D21="","",'statement of marks'!D21)</f>
        <v/>
      </c>
      <c r="C21" s="579" t="str">
        <f>IF('statement of marks'!E21="","",'statement of marks'!E21)</f>
        <v/>
      </c>
      <c r="D21" s="581" t="str">
        <f>IF('statement of marks'!F21="","",'statement of marks'!F21)</f>
        <v/>
      </c>
      <c r="E21" s="303" t="str">
        <f>IF('statement of marks'!G21="","",'statement of marks'!G21)</f>
        <v/>
      </c>
      <c r="F21" s="303" t="str">
        <f>IF('statement of marks'!H21="","",'statement of marks'!H21)</f>
        <v/>
      </c>
      <c r="G21" s="303" t="str">
        <f>IF('statement of marks'!I21="","",'statement of marks'!I21)</f>
        <v/>
      </c>
      <c r="H21" s="579" t="str">
        <f>IF('statement of marks'!B21="","",'statement of marks'!B21)</f>
        <v/>
      </c>
      <c r="I21" s="579" t="str">
        <f>IF('statement of marks'!C21="","",'statement of marks'!C21)</f>
        <v/>
      </c>
      <c r="J21" s="451" t="str">
        <f>IF('statement of marks'!GH21="","",'statement of marks'!GH21)</f>
        <v/>
      </c>
      <c r="K21" s="582" t="str">
        <f>IF('statement of marks'!GI21="","",'statement of marks'!GI21)</f>
        <v/>
      </c>
      <c r="L21" s="583" t="str">
        <f>IF('statement of marks'!GJ21="","",'statement of marks'!GJ21)</f>
        <v/>
      </c>
      <c r="M21" s="579" t="str">
        <f>IF('statement of marks'!GK21="","",'statement of marks'!GK21)</f>
        <v/>
      </c>
      <c r="N21" s="68" t="str">
        <f>IF('statement of marks'!GD21="","",'statement of marks'!GD21)</f>
        <v xml:space="preserve">    </v>
      </c>
      <c r="O21" s="228" t="str">
        <f>IF('result subject-wise'!AR21="","",'result subject-wise'!AR21)</f>
        <v/>
      </c>
      <c r="P21" s="584" t="str">
        <f>IF('result subject-wise'!AS21="","",'result subject-wise'!AS21)</f>
        <v/>
      </c>
      <c r="Q21" s="617" t="str">
        <f>IF('statement of marks'!GQ21="","",'statement of marks'!GQ21)</f>
        <v/>
      </c>
      <c r="R21" s="586" t="str">
        <f>IF('statement of marks'!EX21="","",'statement of marks'!EX21)</f>
        <v/>
      </c>
      <c r="U21" s="587" t="str">
        <f>'statement of marks'!G21</f>
        <v/>
      </c>
      <c r="V21" s="585" t="str">
        <f t="shared" si="0"/>
        <v/>
      </c>
      <c r="W21" s="585" t="str">
        <f t="shared" si="1"/>
        <v/>
      </c>
      <c r="X21" s="585" t="str">
        <f t="shared" si="2"/>
        <v/>
      </c>
      <c r="Y21" s="585" t="str">
        <f t="shared" si="3"/>
        <v/>
      </c>
      <c r="Z21" s="585" t="str">
        <f t="shared" si="4"/>
        <v/>
      </c>
      <c r="AA21" s="585" t="str">
        <f t="shared" si="5"/>
        <v/>
      </c>
      <c r="AB21" s="585" t="str">
        <f t="shared" si="6"/>
        <v/>
      </c>
      <c r="AC21" s="585" t="str">
        <f t="shared" si="7"/>
        <v/>
      </c>
      <c r="AD21" s="585" t="str">
        <f t="shared" si="8"/>
        <v/>
      </c>
      <c r="AE21" s="585" t="str">
        <f t="shared" si="9"/>
        <v/>
      </c>
      <c r="AF21" s="585" t="str">
        <f t="shared" si="10"/>
        <v/>
      </c>
      <c r="AG21" s="585" t="str">
        <f t="shared" si="11"/>
        <v/>
      </c>
      <c r="AH21" s="589"/>
    </row>
    <row r="22" spans="1:34" ht="16" customHeight="1">
      <c r="A22" s="578">
        <f>'statement of marks'!A22</f>
        <v>15</v>
      </c>
      <c r="B22" s="580" t="str">
        <f>IF('statement of marks'!D22="","",'statement of marks'!D22)</f>
        <v/>
      </c>
      <c r="C22" s="579" t="str">
        <f>IF('statement of marks'!E22="","",'statement of marks'!E22)</f>
        <v/>
      </c>
      <c r="D22" s="581" t="str">
        <f>IF('statement of marks'!F22="","",'statement of marks'!F22)</f>
        <v/>
      </c>
      <c r="E22" s="303" t="str">
        <f>IF('statement of marks'!G22="","",'statement of marks'!G22)</f>
        <v/>
      </c>
      <c r="F22" s="303" t="str">
        <f>IF('statement of marks'!H22="","",'statement of marks'!H22)</f>
        <v/>
      </c>
      <c r="G22" s="303" t="str">
        <f>IF('statement of marks'!I22="","",'statement of marks'!I22)</f>
        <v/>
      </c>
      <c r="H22" s="579" t="str">
        <f>IF('statement of marks'!B22="","",'statement of marks'!B22)</f>
        <v/>
      </c>
      <c r="I22" s="579" t="str">
        <f>IF('statement of marks'!C22="","",'statement of marks'!C22)</f>
        <v/>
      </c>
      <c r="J22" s="451" t="str">
        <f>IF('statement of marks'!GH22="","",'statement of marks'!GH22)</f>
        <v/>
      </c>
      <c r="K22" s="582" t="str">
        <f>IF('statement of marks'!GI22="","",'statement of marks'!GI22)</f>
        <v/>
      </c>
      <c r="L22" s="583" t="str">
        <f>IF('statement of marks'!GJ22="","",'statement of marks'!GJ22)</f>
        <v/>
      </c>
      <c r="M22" s="579" t="str">
        <f>IF('statement of marks'!GK22="","",'statement of marks'!GK22)</f>
        <v/>
      </c>
      <c r="N22" s="68" t="str">
        <f>IF('statement of marks'!GD22="","",'statement of marks'!GD22)</f>
        <v xml:space="preserve">    </v>
      </c>
      <c r="O22" s="228" t="str">
        <f>IF('result subject-wise'!AR22="","",'result subject-wise'!AR22)</f>
        <v/>
      </c>
      <c r="P22" s="584" t="str">
        <f>IF('result subject-wise'!AS22="","",'result subject-wise'!AS22)</f>
        <v/>
      </c>
      <c r="Q22" s="617" t="str">
        <f>IF('statement of marks'!GQ22="","",'statement of marks'!GQ22)</f>
        <v/>
      </c>
      <c r="R22" s="586" t="str">
        <f>IF('statement of marks'!EX22="","",'statement of marks'!EX22)</f>
        <v/>
      </c>
      <c r="U22" s="587" t="str">
        <f>'statement of marks'!G22</f>
        <v/>
      </c>
      <c r="V22" s="585" t="str">
        <f t="shared" si="0"/>
        <v/>
      </c>
      <c r="W22" s="585" t="str">
        <f t="shared" si="1"/>
        <v/>
      </c>
      <c r="X22" s="585" t="str">
        <f t="shared" si="2"/>
        <v/>
      </c>
      <c r="Y22" s="585" t="str">
        <f t="shared" si="3"/>
        <v/>
      </c>
      <c r="Z22" s="585" t="str">
        <f t="shared" si="4"/>
        <v/>
      </c>
      <c r="AA22" s="585" t="str">
        <f t="shared" si="5"/>
        <v/>
      </c>
      <c r="AB22" s="585" t="str">
        <f t="shared" si="6"/>
        <v/>
      </c>
      <c r="AC22" s="585" t="str">
        <f t="shared" si="7"/>
        <v/>
      </c>
      <c r="AD22" s="585" t="str">
        <f t="shared" si="8"/>
        <v/>
      </c>
      <c r="AE22" s="585" t="str">
        <f t="shared" si="9"/>
        <v/>
      </c>
      <c r="AF22" s="585" t="str">
        <f t="shared" si="10"/>
        <v/>
      </c>
      <c r="AG22" s="585" t="str">
        <f t="shared" si="11"/>
        <v/>
      </c>
      <c r="AH22" s="589"/>
    </row>
    <row r="23" spans="1:34" ht="16" customHeight="1">
      <c r="A23" s="578">
        <f>'statement of marks'!A23</f>
        <v>16</v>
      </c>
      <c r="B23" s="580" t="str">
        <f>IF('statement of marks'!D23="","",'statement of marks'!D23)</f>
        <v/>
      </c>
      <c r="C23" s="579" t="str">
        <f>IF('statement of marks'!E23="","",'statement of marks'!E23)</f>
        <v/>
      </c>
      <c r="D23" s="581" t="str">
        <f>IF('statement of marks'!F23="","",'statement of marks'!F23)</f>
        <v/>
      </c>
      <c r="E23" s="303" t="str">
        <f>IF('statement of marks'!G23="","",'statement of marks'!G23)</f>
        <v/>
      </c>
      <c r="F23" s="303" t="str">
        <f>IF('statement of marks'!H23="","",'statement of marks'!H23)</f>
        <v/>
      </c>
      <c r="G23" s="303" t="str">
        <f>IF('statement of marks'!I23="","",'statement of marks'!I23)</f>
        <v/>
      </c>
      <c r="H23" s="579" t="str">
        <f>IF('statement of marks'!B23="","",'statement of marks'!B23)</f>
        <v/>
      </c>
      <c r="I23" s="579" t="str">
        <f>IF('statement of marks'!C23="","",'statement of marks'!C23)</f>
        <v/>
      </c>
      <c r="J23" s="451" t="str">
        <f>IF('statement of marks'!GH23="","",'statement of marks'!GH23)</f>
        <v/>
      </c>
      <c r="K23" s="582" t="str">
        <f>IF('statement of marks'!GI23="","",'statement of marks'!GI23)</f>
        <v/>
      </c>
      <c r="L23" s="583" t="str">
        <f>IF('statement of marks'!GJ23="","",'statement of marks'!GJ23)</f>
        <v/>
      </c>
      <c r="M23" s="579" t="str">
        <f>IF('statement of marks'!GK23="","",'statement of marks'!GK23)</f>
        <v/>
      </c>
      <c r="N23" s="68" t="str">
        <f>IF('statement of marks'!GD23="","",'statement of marks'!GD23)</f>
        <v xml:space="preserve">    </v>
      </c>
      <c r="O23" s="228" t="str">
        <f>IF('result subject-wise'!AR23="","",'result subject-wise'!AR23)</f>
        <v/>
      </c>
      <c r="P23" s="584" t="str">
        <f>IF('result subject-wise'!AS23="","",'result subject-wise'!AS23)</f>
        <v/>
      </c>
      <c r="Q23" s="617" t="str">
        <f>IF('statement of marks'!GQ23="","",'statement of marks'!GQ23)</f>
        <v/>
      </c>
      <c r="R23" s="586" t="str">
        <f>IF('statement of marks'!EX23="","",'statement of marks'!EX23)</f>
        <v/>
      </c>
      <c r="U23" s="587" t="str">
        <f>'statement of marks'!G23</f>
        <v/>
      </c>
      <c r="V23" s="585" t="str">
        <f t="shared" si="0"/>
        <v/>
      </c>
      <c r="W23" s="585" t="str">
        <f t="shared" si="1"/>
        <v/>
      </c>
      <c r="X23" s="585" t="str">
        <f t="shared" si="2"/>
        <v/>
      </c>
      <c r="Y23" s="585" t="str">
        <f t="shared" si="3"/>
        <v/>
      </c>
      <c r="Z23" s="585" t="str">
        <f t="shared" si="4"/>
        <v/>
      </c>
      <c r="AA23" s="585" t="str">
        <f t="shared" si="5"/>
        <v/>
      </c>
      <c r="AB23" s="585" t="str">
        <f t="shared" si="6"/>
        <v/>
      </c>
      <c r="AC23" s="585" t="str">
        <f t="shared" si="7"/>
        <v/>
      </c>
      <c r="AD23" s="585" t="str">
        <f t="shared" si="8"/>
        <v/>
      </c>
      <c r="AE23" s="585" t="str">
        <f t="shared" si="9"/>
        <v/>
      </c>
      <c r="AF23" s="585" t="str">
        <f t="shared" si="10"/>
        <v/>
      </c>
      <c r="AG23" s="585" t="str">
        <f t="shared" si="11"/>
        <v/>
      </c>
      <c r="AH23" s="589"/>
    </row>
    <row r="24" spans="1:34" ht="16" customHeight="1">
      <c r="A24" s="578">
        <f>'statement of marks'!A24</f>
        <v>17</v>
      </c>
      <c r="B24" s="580" t="str">
        <f>IF('statement of marks'!D24="","",'statement of marks'!D24)</f>
        <v/>
      </c>
      <c r="C24" s="579" t="str">
        <f>IF('statement of marks'!E24="","",'statement of marks'!E24)</f>
        <v/>
      </c>
      <c r="D24" s="581" t="str">
        <f>IF('statement of marks'!F24="","",'statement of marks'!F24)</f>
        <v/>
      </c>
      <c r="E24" s="303" t="str">
        <f>IF('statement of marks'!G24="","",'statement of marks'!G24)</f>
        <v/>
      </c>
      <c r="F24" s="303" t="str">
        <f>IF('statement of marks'!H24="","",'statement of marks'!H24)</f>
        <v/>
      </c>
      <c r="G24" s="303" t="str">
        <f>IF('statement of marks'!I24="","",'statement of marks'!I24)</f>
        <v/>
      </c>
      <c r="H24" s="579" t="str">
        <f>IF('statement of marks'!B24="","",'statement of marks'!B24)</f>
        <v/>
      </c>
      <c r="I24" s="579" t="str">
        <f>IF('statement of marks'!C24="","",'statement of marks'!C24)</f>
        <v/>
      </c>
      <c r="J24" s="451" t="str">
        <f>IF('statement of marks'!GH24="","",'statement of marks'!GH24)</f>
        <v/>
      </c>
      <c r="K24" s="582" t="str">
        <f>IF('statement of marks'!GI24="","",'statement of marks'!GI24)</f>
        <v/>
      </c>
      <c r="L24" s="583" t="str">
        <f>IF('statement of marks'!GJ24="","",'statement of marks'!GJ24)</f>
        <v/>
      </c>
      <c r="M24" s="579" t="str">
        <f>IF('statement of marks'!GK24="","",'statement of marks'!GK24)</f>
        <v/>
      </c>
      <c r="N24" s="68" t="str">
        <f>IF('statement of marks'!GD24="","",'statement of marks'!GD24)</f>
        <v xml:space="preserve">    </v>
      </c>
      <c r="O24" s="228" t="str">
        <f>IF('result subject-wise'!AR24="","",'result subject-wise'!AR24)</f>
        <v/>
      </c>
      <c r="P24" s="584" t="str">
        <f>IF('result subject-wise'!AS24="","",'result subject-wise'!AS24)</f>
        <v/>
      </c>
      <c r="Q24" s="617" t="str">
        <f>IF('statement of marks'!GQ24="","",'statement of marks'!GQ24)</f>
        <v/>
      </c>
      <c r="R24" s="586" t="str">
        <f>IF('statement of marks'!EX24="","",'statement of marks'!EX24)</f>
        <v/>
      </c>
      <c r="U24" s="587" t="str">
        <f>'statement of marks'!G24</f>
        <v/>
      </c>
      <c r="V24" s="585" t="str">
        <f t="shared" si="0"/>
        <v/>
      </c>
      <c r="W24" s="585" t="str">
        <f t="shared" si="1"/>
        <v/>
      </c>
      <c r="X24" s="585" t="str">
        <f t="shared" si="2"/>
        <v/>
      </c>
      <c r="Y24" s="585" t="str">
        <f t="shared" si="3"/>
        <v/>
      </c>
      <c r="Z24" s="585" t="str">
        <f t="shared" si="4"/>
        <v/>
      </c>
      <c r="AA24" s="585" t="str">
        <f t="shared" si="5"/>
        <v/>
      </c>
      <c r="AB24" s="585" t="str">
        <f t="shared" si="6"/>
        <v/>
      </c>
      <c r="AC24" s="585" t="str">
        <f t="shared" si="7"/>
        <v/>
      </c>
      <c r="AD24" s="585" t="str">
        <f t="shared" si="8"/>
        <v/>
      </c>
      <c r="AE24" s="585" t="str">
        <f t="shared" si="9"/>
        <v/>
      </c>
      <c r="AF24" s="585" t="str">
        <f t="shared" si="10"/>
        <v/>
      </c>
      <c r="AG24" s="585" t="str">
        <f t="shared" si="11"/>
        <v/>
      </c>
      <c r="AH24" s="589"/>
    </row>
    <row r="25" spans="1:34" ht="16" customHeight="1">
      <c r="A25" s="578">
        <f>'statement of marks'!A25</f>
        <v>18</v>
      </c>
      <c r="B25" s="580" t="str">
        <f>IF('statement of marks'!D25="","",'statement of marks'!D25)</f>
        <v/>
      </c>
      <c r="C25" s="579" t="str">
        <f>IF('statement of marks'!E25="","",'statement of marks'!E25)</f>
        <v/>
      </c>
      <c r="D25" s="581" t="str">
        <f>IF('statement of marks'!F25="","",'statement of marks'!F25)</f>
        <v/>
      </c>
      <c r="E25" s="303" t="str">
        <f>IF('statement of marks'!G25="","",'statement of marks'!G25)</f>
        <v/>
      </c>
      <c r="F25" s="303" t="str">
        <f>IF('statement of marks'!H25="","",'statement of marks'!H25)</f>
        <v/>
      </c>
      <c r="G25" s="303" t="str">
        <f>IF('statement of marks'!I25="","",'statement of marks'!I25)</f>
        <v/>
      </c>
      <c r="H25" s="579" t="str">
        <f>IF('statement of marks'!B25="","",'statement of marks'!B25)</f>
        <v/>
      </c>
      <c r="I25" s="579" t="str">
        <f>IF('statement of marks'!C25="","",'statement of marks'!C25)</f>
        <v/>
      </c>
      <c r="J25" s="451" t="str">
        <f>IF('statement of marks'!GH25="","",'statement of marks'!GH25)</f>
        <v/>
      </c>
      <c r="K25" s="582" t="str">
        <f>IF('statement of marks'!GI25="","",'statement of marks'!GI25)</f>
        <v/>
      </c>
      <c r="L25" s="583" t="str">
        <f>IF('statement of marks'!GJ25="","",'statement of marks'!GJ25)</f>
        <v/>
      </c>
      <c r="M25" s="579" t="str">
        <f>IF('statement of marks'!GK25="","",'statement of marks'!GK25)</f>
        <v/>
      </c>
      <c r="N25" s="68" t="str">
        <f>IF('statement of marks'!GD25="","",'statement of marks'!GD25)</f>
        <v xml:space="preserve">    </v>
      </c>
      <c r="O25" s="228" t="str">
        <f>IF('result subject-wise'!AR25="","",'result subject-wise'!AR25)</f>
        <v/>
      </c>
      <c r="P25" s="584" t="str">
        <f>IF('result subject-wise'!AS25="","",'result subject-wise'!AS25)</f>
        <v/>
      </c>
      <c r="Q25" s="617" t="str">
        <f>IF('statement of marks'!GQ25="","",'statement of marks'!GQ25)</f>
        <v/>
      </c>
      <c r="R25" s="586" t="str">
        <f>IF('statement of marks'!EX25="","",'statement of marks'!EX25)</f>
        <v/>
      </c>
      <c r="U25" s="587" t="str">
        <f>'statement of marks'!G25</f>
        <v/>
      </c>
      <c r="V25" s="585" t="str">
        <f t="shared" si="0"/>
        <v/>
      </c>
      <c r="W25" s="585" t="str">
        <f t="shared" si="1"/>
        <v/>
      </c>
      <c r="X25" s="585" t="str">
        <f t="shared" si="2"/>
        <v/>
      </c>
      <c r="Y25" s="585" t="str">
        <f t="shared" si="3"/>
        <v/>
      </c>
      <c r="Z25" s="585" t="str">
        <f t="shared" si="4"/>
        <v/>
      </c>
      <c r="AA25" s="585" t="str">
        <f t="shared" si="5"/>
        <v/>
      </c>
      <c r="AB25" s="585" t="str">
        <f t="shared" si="6"/>
        <v/>
      </c>
      <c r="AC25" s="585" t="str">
        <f t="shared" si="7"/>
        <v/>
      </c>
      <c r="AD25" s="585" t="str">
        <f t="shared" si="8"/>
        <v/>
      </c>
      <c r="AE25" s="585" t="str">
        <f t="shared" si="9"/>
        <v/>
      </c>
      <c r="AF25" s="585" t="str">
        <f t="shared" si="10"/>
        <v/>
      </c>
      <c r="AG25" s="585" t="str">
        <f t="shared" si="11"/>
        <v/>
      </c>
      <c r="AH25" s="589"/>
    </row>
    <row r="26" spans="1:34" ht="16" customHeight="1">
      <c r="A26" s="578">
        <f>'statement of marks'!A26</f>
        <v>19</v>
      </c>
      <c r="B26" s="580" t="str">
        <f>IF('statement of marks'!D26="","",'statement of marks'!D26)</f>
        <v/>
      </c>
      <c r="C26" s="579" t="str">
        <f>IF('statement of marks'!E26="","",'statement of marks'!E26)</f>
        <v/>
      </c>
      <c r="D26" s="581" t="str">
        <f>IF('statement of marks'!F26="","",'statement of marks'!F26)</f>
        <v/>
      </c>
      <c r="E26" s="303" t="str">
        <f>IF('statement of marks'!G26="","",'statement of marks'!G26)</f>
        <v/>
      </c>
      <c r="F26" s="303" t="str">
        <f>IF('statement of marks'!H26="","",'statement of marks'!H26)</f>
        <v/>
      </c>
      <c r="G26" s="303" t="str">
        <f>IF('statement of marks'!I26="","",'statement of marks'!I26)</f>
        <v/>
      </c>
      <c r="H26" s="579" t="str">
        <f>IF('statement of marks'!B26="","",'statement of marks'!B26)</f>
        <v/>
      </c>
      <c r="I26" s="579" t="str">
        <f>IF('statement of marks'!C26="","",'statement of marks'!C26)</f>
        <v/>
      </c>
      <c r="J26" s="451" t="str">
        <f>IF('statement of marks'!GH26="","",'statement of marks'!GH26)</f>
        <v/>
      </c>
      <c r="K26" s="582" t="str">
        <f>IF('statement of marks'!GI26="","",'statement of marks'!GI26)</f>
        <v/>
      </c>
      <c r="L26" s="583" t="str">
        <f>IF('statement of marks'!GJ26="","",'statement of marks'!GJ26)</f>
        <v/>
      </c>
      <c r="M26" s="579" t="str">
        <f>IF('statement of marks'!GK26="","",'statement of marks'!GK26)</f>
        <v/>
      </c>
      <c r="N26" s="68" t="str">
        <f>IF('statement of marks'!GD26="","",'statement of marks'!GD26)</f>
        <v xml:space="preserve">    </v>
      </c>
      <c r="O26" s="228" t="str">
        <f>IF('result subject-wise'!AR26="","",'result subject-wise'!AR26)</f>
        <v/>
      </c>
      <c r="P26" s="584" t="str">
        <f>IF('result subject-wise'!AS26="","",'result subject-wise'!AS26)</f>
        <v/>
      </c>
      <c r="Q26" s="617" t="str">
        <f>IF('statement of marks'!GQ26="","",'statement of marks'!GQ26)</f>
        <v/>
      </c>
      <c r="R26" s="586" t="str">
        <f>IF('statement of marks'!EX26="","",'statement of marks'!EX26)</f>
        <v/>
      </c>
      <c r="U26" s="587" t="str">
        <f>'statement of marks'!G26</f>
        <v/>
      </c>
      <c r="V26" s="585" t="str">
        <f t="shared" si="0"/>
        <v/>
      </c>
      <c r="W26" s="585" t="str">
        <f t="shared" si="1"/>
        <v/>
      </c>
      <c r="X26" s="585" t="str">
        <f t="shared" si="2"/>
        <v/>
      </c>
      <c r="Y26" s="585" t="str">
        <f t="shared" si="3"/>
        <v/>
      </c>
      <c r="Z26" s="585" t="str">
        <f t="shared" si="4"/>
        <v/>
      </c>
      <c r="AA26" s="585" t="str">
        <f t="shared" si="5"/>
        <v/>
      </c>
      <c r="AB26" s="585" t="str">
        <f t="shared" si="6"/>
        <v/>
      </c>
      <c r="AC26" s="585" t="str">
        <f t="shared" si="7"/>
        <v/>
      </c>
      <c r="AD26" s="585" t="str">
        <f t="shared" si="8"/>
        <v/>
      </c>
      <c r="AE26" s="585" t="str">
        <f t="shared" si="9"/>
        <v/>
      </c>
      <c r="AF26" s="585" t="str">
        <f t="shared" si="10"/>
        <v/>
      </c>
      <c r="AG26" s="585" t="str">
        <f t="shared" si="11"/>
        <v/>
      </c>
      <c r="AH26" s="589"/>
    </row>
    <row r="27" spans="1:34" ht="16" customHeight="1">
      <c r="A27" s="578">
        <f>'statement of marks'!A27</f>
        <v>20</v>
      </c>
      <c r="B27" s="580" t="str">
        <f>IF('statement of marks'!D27="","",'statement of marks'!D27)</f>
        <v/>
      </c>
      <c r="C27" s="579" t="str">
        <f>IF('statement of marks'!E27="","",'statement of marks'!E27)</f>
        <v/>
      </c>
      <c r="D27" s="581" t="str">
        <f>IF('statement of marks'!F27="","",'statement of marks'!F27)</f>
        <v/>
      </c>
      <c r="E27" s="303" t="str">
        <f>IF('statement of marks'!G27="","",'statement of marks'!G27)</f>
        <v/>
      </c>
      <c r="F27" s="303" t="str">
        <f>IF('statement of marks'!H27="","",'statement of marks'!H27)</f>
        <v/>
      </c>
      <c r="G27" s="303" t="str">
        <f>IF('statement of marks'!I27="","",'statement of marks'!I27)</f>
        <v/>
      </c>
      <c r="H27" s="579" t="str">
        <f>IF('statement of marks'!B27="","",'statement of marks'!B27)</f>
        <v/>
      </c>
      <c r="I27" s="579" t="str">
        <f>IF('statement of marks'!C27="","",'statement of marks'!C27)</f>
        <v/>
      </c>
      <c r="J27" s="451" t="str">
        <f>IF('statement of marks'!GH27="","",'statement of marks'!GH27)</f>
        <v/>
      </c>
      <c r="K27" s="582" t="str">
        <f>IF('statement of marks'!GI27="","",'statement of marks'!GI27)</f>
        <v/>
      </c>
      <c r="L27" s="583" t="str">
        <f>IF('statement of marks'!GJ27="","",'statement of marks'!GJ27)</f>
        <v/>
      </c>
      <c r="M27" s="579" t="str">
        <f>IF('statement of marks'!GK27="","",'statement of marks'!GK27)</f>
        <v/>
      </c>
      <c r="N27" s="68" t="str">
        <f>IF('statement of marks'!GD27="","",'statement of marks'!GD27)</f>
        <v xml:space="preserve">    </v>
      </c>
      <c r="O27" s="228" t="str">
        <f>IF('result subject-wise'!AR27="","",'result subject-wise'!AR27)</f>
        <v/>
      </c>
      <c r="P27" s="584" t="str">
        <f>IF('result subject-wise'!AS27="","",'result subject-wise'!AS27)</f>
        <v/>
      </c>
      <c r="Q27" s="617" t="str">
        <f>IF('statement of marks'!GQ27="","",'statement of marks'!GQ27)</f>
        <v/>
      </c>
      <c r="R27" s="586" t="str">
        <f>IF('statement of marks'!EX27="","",'statement of marks'!EX27)</f>
        <v/>
      </c>
      <c r="U27" s="587" t="str">
        <f>'statement of marks'!G27</f>
        <v/>
      </c>
      <c r="V27" s="585" t="str">
        <f t="shared" si="0"/>
        <v/>
      </c>
      <c r="W27" s="585" t="str">
        <f t="shared" si="1"/>
        <v/>
      </c>
      <c r="X27" s="585" t="str">
        <f t="shared" si="2"/>
        <v/>
      </c>
      <c r="Y27" s="585" t="str">
        <f t="shared" si="3"/>
        <v/>
      </c>
      <c r="Z27" s="585" t="str">
        <f t="shared" si="4"/>
        <v/>
      </c>
      <c r="AA27" s="585" t="str">
        <f t="shared" si="5"/>
        <v/>
      </c>
      <c r="AB27" s="585" t="str">
        <f t="shared" si="6"/>
        <v/>
      </c>
      <c r="AC27" s="585" t="str">
        <f t="shared" si="7"/>
        <v/>
      </c>
      <c r="AD27" s="585" t="str">
        <f t="shared" si="8"/>
        <v/>
      </c>
      <c r="AE27" s="585" t="str">
        <f t="shared" si="9"/>
        <v/>
      </c>
      <c r="AF27" s="585" t="str">
        <f t="shared" si="10"/>
        <v/>
      </c>
      <c r="AG27" s="585" t="str">
        <f t="shared" si="11"/>
        <v/>
      </c>
      <c r="AH27" s="589"/>
    </row>
    <row r="28" spans="1:34" ht="16" customHeight="1">
      <c r="A28" s="578">
        <f>'statement of marks'!A28</f>
        <v>21</v>
      </c>
      <c r="B28" s="580" t="str">
        <f>IF('statement of marks'!D28="","",'statement of marks'!D28)</f>
        <v/>
      </c>
      <c r="C28" s="579" t="str">
        <f>IF('statement of marks'!E28="","",'statement of marks'!E28)</f>
        <v/>
      </c>
      <c r="D28" s="581" t="str">
        <f>IF('statement of marks'!F28="","",'statement of marks'!F28)</f>
        <v/>
      </c>
      <c r="E28" s="303" t="str">
        <f>IF('statement of marks'!G28="","",'statement of marks'!G28)</f>
        <v/>
      </c>
      <c r="F28" s="303" t="str">
        <f>IF('statement of marks'!H28="","",'statement of marks'!H28)</f>
        <v/>
      </c>
      <c r="G28" s="303" t="str">
        <f>IF('statement of marks'!I28="","",'statement of marks'!I28)</f>
        <v/>
      </c>
      <c r="H28" s="579" t="str">
        <f>IF('statement of marks'!B28="","",'statement of marks'!B28)</f>
        <v/>
      </c>
      <c r="I28" s="579" t="str">
        <f>IF('statement of marks'!C28="","",'statement of marks'!C28)</f>
        <v/>
      </c>
      <c r="J28" s="451" t="str">
        <f>IF('statement of marks'!GH28="","",'statement of marks'!GH28)</f>
        <v/>
      </c>
      <c r="K28" s="582" t="str">
        <f>IF('statement of marks'!GI28="","",'statement of marks'!GI28)</f>
        <v/>
      </c>
      <c r="L28" s="583" t="str">
        <f>IF('statement of marks'!GJ28="","",'statement of marks'!GJ28)</f>
        <v/>
      </c>
      <c r="M28" s="579" t="str">
        <f>IF('statement of marks'!GK28="","",'statement of marks'!GK28)</f>
        <v/>
      </c>
      <c r="N28" s="68" t="str">
        <f>IF('statement of marks'!GD28="","",'statement of marks'!GD28)</f>
        <v xml:space="preserve">    </v>
      </c>
      <c r="O28" s="228" t="str">
        <f>IF('result subject-wise'!AR28="","",'result subject-wise'!AR28)</f>
        <v/>
      </c>
      <c r="P28" s="584" t="str">
        <f>IF('result subject-wise'!AS28="","",'result subject-wise'!AS28)</f>
        <v/>
      </c>
      <c r="Q28" s="617" t="str">
        <f>IF('statement of marks'!GQ28="","",'statement of marks'!GQ28)</f>
        <v/>
      </c>
      <c r="R28" s="586" t="str">
        <f>IF('statement of marks'!EX28="","",'statement of marks'!EX28)</f>
        <v/>
      </c>
      <c r="U28" s="587" t="str">
        <f>'statement of marks'!G28</f>
        <v/>
      </c>
      <c r="V28" s="585" t="str">
        <f t="shared" si="0"/>
        <v/>
      </c>
      <c r="W28" s="585" t="str">
        <f t="shared" si="1"/>
        <v/>
      </c>
      <c r="X28" s="585" t="str">
        <f t="shared" si="2"/>
        <v/>
      </c>
      <c r="Y28" s="585" t="str">
        <f t="shared" si="3"/>
        <v/>
      </c>
      <c r="Z28" s="585" t="str">
        <f t="shared" si="4"/>
        <v/>
      </c>
      <c r="AA28" s="585" t="str">
        <f t="shared" si="5"/>
        <v/>
      </c>
      <c r="AB28" s="585" t="str">
        <f t="shared" si="6"/>
        <v/>
      </c>
      <c r="AC28" s="585" t="str">
        <f t="shared" si="7"/>
        <v/>
      </c>
      <c r="AD28" s="585" t="str">
        <f t="shared" si="8"/>
        <v/>
      </c>
      <c r="AE28" s="585" t="str">
        <f t="shared" si="9"/>
        <v/>
      </c>
      <c r="AF28" s="585" t="str">
        <f t="shared" si="10"/>
        <v/>
      </c>
      <c r="AG28" s="585" t="str">
        <f t="shared" si="11"/>
        <v/>
      </c>
      <c r="AH28" s="589"/>
    </row>
    <row r="29" spans="1:34" ht="16" customHeight="1">
      <c r="A29" s="578">
        <f>'statement of marks'!A29</f>
        <v>22</v>
      </c>
      <c r="B29" s="580" t="str">
        <f>IF('statement of marks'!D29="","",'statement of marks'!D29)</f>
        <v/>
      </c>
      <c r="C29" s="579" t="str">
        <f>IF('statement of marks'!E29="","",'statement of marks'!E29)</f>
        <v/>
      </c>
      <c r="D29" s="581" t="str">
        <f>IF('statement of marks'!F29="","",'statement of marks'!F29)</f>
        <v/>
      </c>
      <c r="E29" s="303" t="str">
        <f>IF('statement of marks'!G29="","",'statement of marks'!G29)</f>
        <v/>
      </c>
      <c r="F29" s="303" t="str">
        <f>IF('statement of marks'!H29="","",'statement of marks'!H29)</f>
        <v/>
      </c>
      <c r="G29" s="303" t="str">
        <f>IF('statement of marks'!I29="","",'statement of marks'!I29)</f>
        <v/>
      </c>
      <c r="H29" s="579" t="str">
        <f>IF('statement of marks'!B29="","",'statement of marks'!B29)</f>
        <v/>
      </c>
      <c r="I29" s="579" t="str">
        <f>IF('statement of marks'!C29="","",'statement of marks'!C29)</f>
        <v/>
      </c>
      <c r="J29" s="451" t="str">
        <f>IF('statement of marks'!GH29="","",'statement of marks'!GH29)</f>
        <v/>
      </c>
      <c r="K29" s="582" t="str">
        <f>IF('statement of marks'!GI29="","",'statement of marks'!GI29)</f>
        <v/>
      </c>
      <c r="L29" s="583" t="str">
        <f>IF('statement of marks'!GJ29="","",'statement of marks'!GJ29)</f>
        <v/>
      </c>
      <c r="M29" s="579" t="str">
        <f>IF('statement of marks'!GK29="","",'statement of marks'!GK29)</f>
        <v/>
      </c>
      <c r="N29" s="68" t="str">
        <f>IF('statement of marks'!GD29="","",'statement of marks'!GD29)</f>
        <v xml:space="preserve">    </v>
      </c>
      <c r="O29" s="228" t="str">
        <f>IF('result subject-wise'!AR29="","",'result subject-wise'!AR29)</f>
        <v/>
      </c>
      <c r="P29" s="584" t="str">
        <f>IF('result subject-wise'!AS29="","",'result subject-wise'!AS29)</f>
        <v/>
      </c>
      <c r="Q29" s="617" t="str">
        <f>IF('statement of marks'!GQ29="","",'statement of marks'!GQ29)</f>
        <v/>
      </c>
      <c r="R29" s="586" t="str">
        <f>IF('statement of marks'!EX29="","",'statement of marks'!EX29)</f>
        <v/>
      </c>
      <c r="U29" s="587" t="str">
        <f>'statement of marks'!G29</f>
        <v/>
      </c>
      <c r="V29" s="585" t="str">
        <f t="shared" si="0"/>
        <v/>
      </c>
      <c r="W29" s="585" t="str">
        <f t="shared" si="1"/>
        <v/>
      </c>
      <c r="X29" s="585" t="str">
        <f t="shared" si="2"/>
        <v/>
      </c>
      <c r="Y29" s="585" t="str">
        <f t="shared" si="3"/>
        <v/>
      </c>
      <c r="Z29" s="585" t="str">
        <f t="shared" si="4"/>
        <v/>
      </c>
      <c r="AA29" s="585" t="str">
        <f t="shared" si="5"/>
        <v/>
      </c>
      <c r="AB29" s="585" t="str">
        <f t="shared" si="6"/>
        <v/>
      </c>
      <c r="AC29" s="585" t="str">
        <f t="shared" si="7"/>
        <v/>
      </c>
      <c r="AD29" s="585" t="str">
        <f t="shared" si="8"/>
        <v/>
      </c>
      <c r="AE29" s="585" t="str">
        <f t="shared" si="9"/>
        <v/>
      </c>
      <c r="AF29" s="585" t="str">
        <f t="shared" si="10"/>
        <v/>
      </c>
      <c r="AG29" s="585" t="str">
        <f t="shared" si="11"/>
        <v/>
      </c>
      <c r="AH29" s="589"/>
    </row>
    <row r="30" spans="1:34" ht="16" customHeight="1">
      <c r="A30" s="578">
        <f>'statement of marks'!A30</f>
        <v>23</v>
      </c>
      <c r="B30" s="580" t="str">
        <f>IF('statement of marks'!D30="","",'statement of marks'!D30)</f>
        <v/>
      </c>
      <c r="C30" s="579" t="str">
        <f>IF('statement of marks'!E30="","",'statement of marks'!E30)</f>
        <v/>
      </c>
      <c r="D30" s="581" t="str">
        <f>IF('statement of marks'!F30="","",'statement of marks'!F30)</f>
        <v/>
      </c>
      <c r="E30" s="303" t="str">
        <f>IF('statement of marks'!G30="","",'statement of marks'!G30)</f>
        <v/>
      </c>
      <c r="F30" s="303" t="str">
        <f>IF('statement of marks'!H30="","",'statement of marks'!H30)</f>
        <v/>
      </c>
      <c r="G30" s="303" t="str">
        <f>IF('statement of marks'!I30="","",'statement of marks'!I30)</f>
        <v/>
      </c>
      <c r="H30" s="579" t="str">
        <f>IF('statement of marks'!B30="","",'statement of marks'!B30)</f>
        <v/>
      </c>
      <c r="I30" s="579" t="str">
        <f>IF('statement of marks'!C30="","",'statement of marks'!C30)</f>
        <v/>
      </c>
      <c r="J30" s="451" t="str">
        <f>IF('statement of marks'!GH30="","",'statement of marks'!GH30)</f>
        <v/>
      </c>
      <c r="K30" s="582" t="str">
        <f>IF('statement of marks'!GI30="","",'statement of marks'!GI30)</f>
        <v/>
      </c>
      <c r="L30" s="583" t="str">
        <f>IF('statement of marks'!GJ30="","",'statement of marks'!GJ30)</f>
        <v/>
      </c>
      <c r="M30" s="579" t="str">
        <f>IF('statement of marks'!GK30="","",'statement of marks'!GK30)</f>
        <v/>
      </c>
      <c r="N30" s="68" t="str">
        <f>IF('statement of marks'!GD30="","",'statement of marks'!GD30)</f>
        <v xml:space="preserve">    </v>
      </c>
      <c r="O30" s="228" t="str">
        <f>IF('result subject-wise'!AR30="","",'result subject-wise'!AR30)</f>
        <v/>
      </c>
      <c r="P30" s="584" t="str">
        <f>IF('result subject-wise'!AS30="","",'result subject-wise'!AS30)</f>
        <v/>
      </c>
      <c r="Q30" s="617" t="str">
        <f>IF('statement of marks'!GQ30="","",'statement of marks'!GQ30)</f>
        <v/>
      </c>
      <c r="R30" s="586" t="str">
        <f>IF('statement of marks'!EX30="","",'statement of marks'!EX30)</f>
        <v/>
      </c>
      <c r="U30" s="587" t="str">
        <f>'statement of marks'!G30</f>
        <v/>
      </c>
      <c r="V30" s="585" t="str">
        <f t="shared" si="0"/>
        <v/>
      </c>
      <c r="W30" s="585" t="str">
        <f t="shared" si="1"/>
        <v/>
      </c>
      <c r="X30" s="585" t="str">
        <f t="shared" si="2"/>
        <v/>
      </c>
      <c r="Y30" s="585" t="str">
        <f t="shared" si="3"/>
        <v/>
      </c>
      <c r="Z30" s="585" t="str">
        <f t="shared" si="4"/>
        <v/>
      </c>
      <c r="AA30" s="585" t="str">
        <f t="shared" si="5"/>
        <v/>
      </c>
      <c r="AB30" s="585" t="str">
        <f t="shared" si="6"/>
        <v/>
      </c>
      <c r="AC30" s="585" t="str">
        <f t="shared" si="7"/>
        <v/>
      </c>
      <c r="AD30" s="585" t="str">
        <f t="shared" si="8"/>
        <v/>
      </c>
      <c r="AE30" s="585" t="str">
        <f t="shared" si="9"/>
        <v/>
      </c>
      <c r="AF30" s="585" t="str">
        <f t="shared" si="10"/>
        <v/>
      </c>
      <c r="AG30" s="585" t="str">
        <f t="shared" si="11"/>
        <v/>
      </c>
      <c r="AH30" s="589"/>
    </row>
    <row r="31" spans="1:34" ht="16" customHeight="1">
      <c r="A31" s="578">
        <f>'statement of marks'!A31</f>
        <v>24</v>
      </c>
      <c r="B31" s="580" t="str">
        <f>IF('statement of marks'!D31="","",'statement of marks'!D31)</f>
        <v/>
      </c>
      <c r="C31" s="579" t="str">
        <f>IF('statement of marks'!E31="","",'statement of marks'!E31)</f>
        <v/>
      </c>
      <c r="D31" s="581" t="str">
        <f>IF('statement of marks'!F31="","",'statement of marks'!F31)</f>
        <v/>
      </c>
      <c r="E31" s="303" t="str">
        <f>IF('statement of marks'!G31="","",'statement of marks'!G31)</f>
        <v/>
      </c>
      <c r="F31" s="303" t="str">
        <f>IF('statement of marks'!H31="","",'statement of marks'!H31)</f>
        <v/>
      </c>
      <c r="G31" s="303" t="str">
        <f>IF('statement of marks'!I31="","",'statement of marks'!I31)</f>
        <v/>
      </c>
      <c r="H31" s="579" t="str">
        <f>IF('statement of marks'!B31="","",'statement of marks'!B31)</f>
        <v/>
      </c>
      <c r="I31" s="579" t="str">
        <f>IF('statement of marks'!C31="","",'statement of marks'!C31)</f>
        <v/>
      </c>
      <c r="J31" s="451" t="str">
        <f>IF('statement of marks'!GH31="","",'statement of marks'!GH31)</f>
        <v/>
      </c>
      <c r="K31" s="582" t="str">
        <f>IF('statement of marks'!GI31="","",'statement of marks'!GI31)</f>
        <v/>
      </c>
      <c r="L31" s="583" t="str">
        <f>IF('statement of marks'!GJ31="","",'statement of marks'!GJ31)</f>
        <v/>
      </c>
      <c r="M31" s="579" t="str">
        <f>IF('statement of marks'!GK31="","",'statement of marks'!GK31)</f>
        <v/>
      </c>
      <c r="N31" s="68" t="str">
        <f>IF('statement of marks'!GD31="","",'statement of marks'!GD31)</f>
        <v xml:space="preserve">    </v>
      </c>
      <c r="O31" s="228" t="str">
        <f>IF('result subject-wise'!AR31="","",'result subject-wise'!AR31)</f>
        <v/>
      </c>
      <c r="P31" s="584" t="str">
        <f>IF('result subject-wise'!AS31="","",'result subject-wise'!AS31)</f>
        <v/>
      </c>
      <c r="Q31" s="617" t="str">
        <f>IF('statement of marks'!GQ31="","",'statement of marks'!GQ31)</f>
        <v/>
      </c>
      <c r="R31" s="586" t="str">
        <f>IF('statement of marks'!EX31="","",'statement of marks'!EX31)</f>
        <v/>
      </c>
      <c r="U31" s="587" t="str">
        <f>'statement of marks'!G31</f>
        <v/>
      </c>
      <c r="V31" s="585" t="str">
        <f t="shared" si="0"/>
        <v/>
      </c>
      <c r="W31" s="585" t="str">
        <f t="shared" si="1"/>
        <v/>
      </c>
      <c r="X31" s="585" t="str">
        <f t="shared" si="2"/>
        <v/>
      </c>
      <c r="Y31" s="585" t="str">
        <f t="shared" si="3"/>
        <v/>
      </c>
      <c r="Z31" s="585" t="str">
        <f t="shared" si="4"/>
        <v/>
      </c>
      <c r="AA31" s="585" t="str">
        <f t="shared" si="5"/>
        <v/>
      </c>
      <c r="AB31" s="585" t="str">
        <f t="shared" si="6"/>
        <v/>
      </c>
      <c r="AC31" s="585" t="str">
        <f t="shared" si="7"/>
        <v/>
      </c>
      <c r="AD31" s="585" t="str">
        <f t="shared" si="8"/>
        <v/>
      </c>
      <c r="AE31" s="585" t="str">
        <f t="shared" si="9"/>
        <v/>
      </c>
      <c r="AF31" s="585" t="str">
        <f t="shared" si="10"/>
        <v/>
      </c>
      <c r="AG31" s="585" t="str">
        <f t="shared" si="11"/>
        <v/>
      </c>
      <c r="AH31" s="589"/>
    </row>
    <row r="32" spans="1:34" ht="16" customHeight="1">
      <c r="A32" s="578">
        <f>'statement of marks'!A32</f>
        <v>25</v>
      </c>
      <c r="B32" s="580" t="str">
        <f>IF('statement of marks'!D32="","",'statement of marks'!D32)</f>
        <v/>
      </c>
      <c r="C32" s="579" t="str">
        <f>IF('statement of marks'!E32="","",'statement of marks'!E32)</f>
        <v/>
      </c>
      <c r="D32" s="581" t="str">
        <f>IF('statement of marks'!F32="","",'statement of marks'!F32)</f>
        <v/>
      </c>
      <c r="E32" s="303" t="str">
        <f>IF('statement of marks'!G32="","",'statement of marks'!G32)</f>
        <v/>
      </c>
      <c r="F32" s="303" t="str">
        <f>IF('statement of marks'!H32="","",'statement of marks'!H32)</f>
        <v/>
      </c>
      <c r="G32" s="303" t="str">
        <f>IF('statement of marks'!I32="","",'statement of marks'!I32)</f>
        <v/>
      </c>
      <c r="H32" s="579" t="str">
        <f>IF('statement of marks'!B32="","",'statement of marks'!B32)</f>
        <v/>
      </c>
      <c r="I32" s="579" t="str">
        <f>IF('statement of marks'!C32="","",'statement of marks'!C32)</f>
        <v/>
      </c>
      <c r="J32" s="451" t="str">
        <f>IF('statement of marks'!GH32="","",'statement of marks'!GH32)</f>
        <v/>
      </c>
      <c r="K32" s="582" t="str">
        <f>IF('statement of marks'!GI32="","",'statement of marks'!GI32)</f>
        <v/>
      </c>
      <c r="L32" s="583" t="str">
        <f>IF('statement of marks'!GJ32="","",'statement of marks'!GJ32)</f>
        <v/>
      </c>
      <c r="M32" s="579" t="str">
        <f>IF('statement of marks'!GK32="","",'statement of marks'!GK32)</f>
        <v/>
      </c>
      <c r="N32" s="68" t="str">
        <f>IF('statement of marks'!GD32="","",'statement of marks'!GD32)</f>
        <v xml:space="preserve">    </v>
      </c>
      <c r="O32" s="228" t="str">
        <f>IF('result subject-wise'!AR32="","",'result subject-wise'!AR32)</f>
        <v/>
      </c>
      <c r="P32" s="584" t="str">
        <f>IF('result subject-wise'!AS32="","",'result subject-wise'!AS32)</f>
        <v/>
      </c>
      <c r="Q32" s="617" t="str">
        <f>IF('statement of marks'!GQ32="","",'statement of marks'!GQ32)</f>
        <v/>
      </c>
      <c r="R32" s="586" t="str">
        <f>IF('statement of marks'!EX32="","",'statement of marks'!EX32)</f>
        <v/>
      </c>
      <c r="U32" s="587" t="str">
        <f>'statement of marks'!G32</f>
        <v/>
      </c>
      <c r="V32" s="585" t="str">
        <f t="shared" si="0"/>
        <v/>
      </c>
      <c r="W32" s="585" t="str">
        <f t="shared" si="1"/>
        <v/>
      </c>
      <c r="X32" s="585" t="str">
        <f t="shared" si="2"/>
        <v/>
      </c>
      <c r="Y32" s="585" t="str">
        <f t="shared" si="3"/>
        <v/>
      </c>
      <c r="Z32" s="585" t="str">
        <f t="shared" si="4"/>
        <v/>
      </c>
      <c r="AA32" s="585" t="str">
        <f t="shared" si="5"/>
        <v/>
      </c>
      <c r="AB32" s="585" t="str">
        <f t="shared" si="6"/>
        <v/>
      </c>
      <c r="AC32" s="585" t="str">
        <f t="shared" si="7"/>
        <v/>
      </c>
      <c r="AD32" s="585" t="str">
        <f t="shared" si="8"/>
        <v/>
      </c>
      <c r="AE32" s="585" t="str">
        <f t="shared" si="9"/>
        <v/>
      </c>
      <c r="AF32" s="585" t="str">
        <f t="shared" si="10"/>
        <v/>
      </c>
      <c r="AG32" s="585" t="str">
        <f t="shared" si="11"/>
        <v/>
      </c>
      <c r="AH32" s="589"/>
    </row>
    <row r="33" spans="1:34" ht="16" customHeight="1">
      <c r="A33" s="578">
        <f>'statement of marks'!A33</f>
        <v>26</v>
      </c>
      <c r="B33" s="580" t="str">
        <f>IF('statement of marks'!D33="","",'statement of marks'!D33)</f>
        <v/>
      </c>
      <c r="C33" s="579" t="str">
        <f>IF('statement of marks'!E33="","",'statement of marks'!E33)</f>
        <v/>
      </c>
      <c r="D33" s="581" t="str">
        <f>IF('statement of marks'!F33="","",'statement of marks'!F33)</f>
        <v/>
      </c>
      <c r="E33" s="303" t="str">
        <f>IF('statement of marks'!G33="","",'statement of marks'!G33)</f>
        <v/>
      </c>
      <c r="F33" s="303" t="str">
        <f>IF('statement of marks'!H33="","",'statement of marks'!H33)</f>
        <v/>
      </c>
      <c r="G33" s="303" t="str">
        <f>IF('statement of marks'!I33="","",'statement of marks'!I33)</f>
        <v/>
      </c>
      <c r="H33" s="579" t="str">
        <f>IF('statement of marks'!B33="","",'statement of marks'!B33)</f>
        <v/>
      </c>
      <c r="I33" s="579" t="str">
        <f>IF('statement of marks'!C33="","",'statement of marks'!C33)</f>
        <v/>
      </c>
      <c r="J33" s="451" t="str">
        <f>IF('statement of marks'!GH33="","",'statement of marks'!GH33)</f>
        <v/>
      </c>
      <c r="K33" s="582" t="str">
        <f>IF('statement of marks'!GI33="","",'statement of marks'!GI33)</f>
        <v/>
      </c>
      <c r="L33" s="583" t="str">
        <f>IF('statement of marks'!GJ33="","",'statement of marks'!GJ33)</f>
        <v/>
      </c>
      <c r="M33" s="579" t="str">
        <f>IF('statement of marks'!GK33="","",'statement of marks'!GK33)</f>
        <v/>
      </c>
      <c r="N33" s="68" t="str">
        <f>IF('statement of marks'!GD33="","",'statement of marks'!GD33)</f>
        <v xml:space="preserve">    </v>
      </c>
      <c r="O33" s="228" t="str">
        <f>IF('result subject-wise'!AR33="","",'result subject-wise'!AR33)</f>
        <v/>
      </c>
      <c r="P33" s="584" t="str">
        <f>IF('result subject-wise'!AS33="","",'result subject-wise'!AS33)</f>
        <v/>
      </c>
      <c r="Q33" s="617" t="str">
        <f>IF('statement of marks'!GQ33="","",'statement of marks'!GQ33)</f>
        <v/>
      </c>
      <c r="R33" s="586" t="str">
        <f>IF('statement of marks'!EX33="","",'statement of marks'!EX33)</f>
        <v/>
      </c>
      <c r="U33" s="587" t="str">
        <f>'statement of marks'!G33</f>
        <v/>
      </c>
      <c r="V33" s="585" t="str">
        <f t="shared" si="0"/>
        <v/>
      </c>
      <c r="W33" s="585" t="str">
        <f t="shared" si="1"/>
        <v/>
      </c>
      <c r="X33" s="585" t="str">
        <f t="shared" si="2"/>
        <v/>
      </c>
      <c r="Y33" s="585" t="str">
        <f t="shared" si="3"/>
        <v/>
      </c>
      <c r="Z33" s="585" t="str">
        <f t="shared" si="4"/>
        <v/>
      </c>
      <c r="AA33" s="585" t="str">
        <f t="shared" si="5"/>
        <v/>
      </c>
      <c r="AB33" s="585" t="str">
        <f t="shared" si="6"/>
        <v/>
      </c>
      <c r="AC33" s="585" t="str">
        <f t="shared" si="7"/>
        <v/>
      </c>
      <c r="AD33" s="585" t="str">
        <f t="shared" si="8"/>
        <v/>
      </c>
      <c r="AE33" s="585" t="str">
        <f t="shared" si="9"/>
        <v/>
      </c>
      <c r="AF33" s="585" t="str">
        <f t="shared" si="10"/>
        <v/>
      </c>
      <c r="AG33" s="585" t="str">
        <f t="shared" si="11"/>
        <v/>
      </c>
      <c r="AH33" s="589"/>
    </row>
    <row r="34" spans="1:34" ht="16" customHeight="1">
      <c r="A34" s="578">
        <f>'statement of marks'!A34</f>
        <v>27</v>
      </c>
      <c r="B34" s="580" t="str">
        <f>IF('statement of marks'!D34="","",'statement of marks'!D34)</f>
        <v/>
      </c>
      <c r="C34" s="579" t="str">
        <f>IF('statement of marks'!E34="","",'statement of marks'!E34)</f>
        <v/>
      </c>
      <c r="D34" s="581" t="str">
        <f>IF('statement of marks'!F34="","",'statement of marks'!F34)</f>
        <v/>
      </c>
      <c r="E34" s="303" t="str">
        <f>IF('statement of marks'!G34="","",'statement of marks'!G34)</f>
        <v/>
      </c>
      <c r="F34" s="303" t="str">
        <f>IF('statement of marks'!H34="","",'statement of marks'!H34)</f>
        <v/>
      </c>
      <c r="G34" s="303" t="str">
        <f>IF('statement of marks'!I34="","",'statement of marks'!I34)</f>
        <v/>
      </c>
      <c r="H34" s="579" t="str">
        <f>IF('statement of marks'!B34="","",'statement of marks'!B34)</f>
        <v/>
      </c>
      <c r="I34" s="579" t="str">
        <f>IF('statement of marks'!C34="","",'statement of marks'!C34)</f>
        <v/>
      </c>
      <c r="J34" s="451" t="str">
        <f>IF('statement of marks'!GH34="","",'statement of marks'!GH34)</f>
        <v/>
      </c>
      <c r="K34" s="582" t="str">
        <f>IF('statement of marks'!GI34="","",'statement of marks'!GI34)</f>
        <v/>
      </c>
      <c r="L34" s="583" t="str">
        <f>IF('statement of marks'!GJ34="","",'statement of marks'!GJ34)</f>
        <v/>
      </c>
      <c r="M34" s="579" t="str">
        <f>IF('statement of marks'!GK34="","",'statement of marks'!GK34)</f>
        <v/>
      </c>
      <c r="N34" s="68" t="str">
        <f>IF('statement of marks'!GD34="","",'statement of marks'!GD34)</f>
        <v xml:space="preserve">    </v>
      </c>
      <c r="O34" s="228" t="str">
        <f>IF('result subject-wise'!AR34="","",'result subject-wise'!AR34)</f>
        <v/>
      </c>
      <c r="P34" s="584" t="str">
        <f>IF('result subject-wise'!AS34="","",'result subject-wise'!AS34)</f>
        <v/>
      </c>
      <c r="Q34" s="617" t="str">
        <f>IF('statement of marks'!GQ34="","",'statement of marks'!GQ34)</f>
        <v/>
      </c>
      <c r="R34" s="586" t="str">
        <f>IF('statement of marks'!EX34="","",'statement of marks'!EX34)</f>
        <v/>
      </c>
      <c r="U34" s="587" t="str">
        <f>'statement of marks'!G34</f>
        <v/>
      </c>
      <c r="V34" s="585" t="str">
        <f t="shared" si="0"/>
        <v/>
      </c>
      <c r="W34" s="585" t="str">
        <f t="shared" si="1"/>
        <v/>
      </c>
      <c r="X34" s="585" t="str">
        <f t="shared" si="2"/>
        <v/>
      </c>
      <c r="Y34" s="585" t="str">
        <f t="shared" si="3"/>
        <v/>
      </c>
      <c r="Z34" s="585" t="str">
        <f t="shared" si="4"/>
        <v/>
      </c>
      <c r="AA34" s="585" t="str">
        <f t="shared" si="5"/>
        <v/>
      </c>
      <c r="AB34" s="585" t="str">
        <f t="shared" si="6"/>
        <v/>
      </c>
      <c r="AC34" s="585" t="str">
        <f t="shared" si="7"/>
        <v/>
      </c>
      <c r="AD34" s="585" t="str">
        <f t="shared" si="8"/>
        <v/>
      </c>
      <c r="AE34" s="585" t="str">
        <f t="shared" si="9"/>
        <v/>
      </c>
      <c r="AF34" s="585" t="str">
        <f t="shared" si="10"/>
        <v/>
      </c>
      <c r="AG34" s="585" t="str">
        <f t="shared" si="11"/>
        <v/>
      </c>
      <c r="AH34" s="589"/>
    </row>
    <row r="35" spans="1:34" ht="16" customHeight="1">
      <c r="A35" s="578">
        <f>'statement of marks'!A35</f>
        <v>28</v>
      </c>
      <c r="B35" s="580" t="str">
        <f>IF('statement of marks'!D35="","",'statement of marks'!D35)</f>
        <v/>
      </c>
      <c r="C35" s="579" t="str">
        <f>IF('statement of marks'!E35="","",'statement of marks'!E35)</f>
        <v/>
      </c>
      <c r="D35" s="581" t="str">
        <f>IF('statement of marks'!F35="","",'statement of marks'!F35)</f>
        <v/>
      </c>
      <c r="E35" s="303" t="str">
        <f>IF('statement of marks'!G35="","",'statement of marks'!G35)</f>
        <v/>
      </c>
      <c r="F35" s="303" t="str">
        <f>IF('statement of marks'!H35="","",'statement of marks'!H35)</f>
        <v/>
      </c>
      <c r="G35" s="303" t="str">
        <f>IF('statement of marks'!I35="","",'statement of marks'!I35)</f>
        <v/>
      </c>
      <c r="H35" s="579" t="str">
        <f>IF('statement of marks'!B35="","",'statement of marks'!B35)</f>
        <v/>
      </c>
      <c r="I35" s="579" t="str">
        <f>IF('statement of marks'!C35="","",'statement of marks'!C35)</f>
        <v/>
      </c>
      <c r="J35" s="451" t="str">
        <f>IF('statement of marks'!GH35="","",'statement of marks'!GH35)</f>
        <v/>
      </c>
      <c r="K35" s="582" t="str">
        <f>IF('statement of marks'!GI35="","",'statement of marks'!GI35)</f>
        <v/>
      </c>
      <c r="L35" s="583" t="str">
        <f>IF('statement of marks'!GJ35="","",'statement of marks'!GJ35)</f>
        <v/>
      </c>
      <c r="M35" s="579" t="str">
        <f>IF('statement of marks'!GK35="","",'statement of marks'!GK35)</f>
        <v/>
      </c>
      <c r="N35" s="68" t="str">
        <f>IF('statement of marks'!GD35="","",'statement of marks'!GD35)</f>
        <v xml:space="preserve">    </v>
      </c>
      <c r="O35" s="228" t="str">
        <f>IF('result subject-wise'!AR35="","",'result subject-wise'!AR35)</f>
        <v/>
      </c>
      <c r="P35" s="584" t="str">
        <f>IF('result subject-wise'!AS35="","",'result subject-wise'!AS35)</f>
        <v/>
      </c>
      <c r="Q35" s="617" t="str">
        <f>IF('statement of marks'!GQ35="","",'statement of marks'!GQ35)</f>
        <v/>
      </c>
      <c r="R35" s="586" t="str">
        <f>IF('statement of marks'!EX35="","",'statement of marks'!EX35)</f>
        <v/>
      </c>
      <c r="U35" s="587" t="str">
        <f>'statement of marks'!G35</f>
        <v/>
      </c>
      <c r="V35" s="585" t="str">
        <f t="shared" si="0"/>
        <v/>
      </c>
      <c r="W35" s="585" t="str">
        <f t="shared" si="1"/>
        <v/>
      </c>
      <c r="X35" s="585" t="str">
        <f t="shared" si="2"/>
        <v/>
      </c>
      <c r="Y35" s="585" t="str">
        <f t="shared" si="3"/>
        <v/>
      </c>
      <c r="Z35" s="585" t="str">
        <f t="shared" si="4"/>
        <v/>
      </c>
      <c r="AA35" s="585" t="str">
        <f t="shared" si="5"/>
        <v/>
      </c>
      <c r="AB35" s="585" t="str">
        <f t="shared" si="6"/>
        <v/>
      </c>
      <c r="AC35" s="585" t="str">
        <f t="shared" si="7"/>
        <v/>
      </c>
      <c r="AD35" s="585" t="str">
        <f t="shared" si="8"/>
        <v/>
      </c>
      <c r="AE35" s="585" t="str">
        <f t="shared" si="9"/>
        <v/>
      </c>
      <c r="AF35" s="585" t="str">
        <f t="shared" si="10"/>
        <v/>
      </c>
      <c r="AG35" s="585" t="str">
        <f t="shared" si="11"/>
        <v/>
      </c>
      <c r="AH35" s="589"/>
    </row>
    <row r="36" spans="1:34" ht="16" customHeight="1">
      <c r="A36" s="578">
        <f>'statement of marks'!A36</f>
        <v>29</v>
      </c>
      <c r="B36" s="580" t="str">
        <f>IF('statement of marks'!D36="","",'statement of marks'!D36)</f>
        <v/>
      </c>
      <c r="C36" s="579" t="str">
        <f>IF('statement of marks'!E36="","",'statement of marks'!E36)</f>
        <v/>
      </c>
      <c r="D36" s="581" t="str">
        <f>IF('statement of marks'!F36="","",'statement of marks'!F36)</f>
        <v/>
      </c>
      <c r="E36" s="303" t="str">
        <f>IF('statement of marks'!G36="","",'statement of marks'!G36)</f>
        <v/>
      </c>
      <c r="F36" s="303" t="str">
        <f>IF('statement of marks'!H36="","",'statement of marks'!H36)</f>
        <v/>
      </c>
      <c r="G36" s="303" t="str">
        <f>IF('statement of marks'!I36="","",'statement of marks'!I36)</f>
        <v/>
      </c>
      <c r="H36" s="579" t="str">
        <f>IF('statement of marks'!B36="","",'statement of marks'!B36)</f>
        <v/>
      </c>
      <c r="I36" s="579" t="str">
        <f>IF('statement of marks'!C36="","",'statement of marks'!C36)</f>
        <v/>
      </c>
      <c r="J36" s="451" t="str">
        <f>IF('statement of marks'!GH36="","",'statement of marks'!GH36)</f>
        <v/>
      </c>
      <c r="K36" s="582" t="str">
        <f>IF('statement of marks'!GI36="","",'statement of marks'!GI36)</f>
        <v/>
      </c>
      <c r="L36" s="583" t="str">
        <f>IF('statement of marks'!GJ36="","",'statement of marks'!GJ36)</f>
        <v/>
      </c>
      <c r="M36" s="579" t="str">
        <f>IF('statement of marks'!GK36="","",'statement of marks'!GK36)</f>
        <v/>
      </c>
      <c r="N36" s="68" t="str">
        <f>IF('statement of marks'!GD36="","",'statement of marks'!GD36)</f>
        <v xml:space="preserve">    </v>
      </c>
      <c r="O36" s="228" t="str">
        <f>IF('result subject-wise'!AR36="","",'result subject-wise'!AR36)</f>
        <v/>
      </c>
      <c r="P36" s="584" t="str">
        <f>IF('result subject-wise'!AS36="","",'result subject-wise'!AS36)</f>
        <v/>
      </c>
      <c r="Q36" s="617" t="str">
        <f>IF('statement of marks'!GQ36="","",'statement of marks'!GQ36)</f>
        <v/>
      </c>
      <c r="R36" s="586" t="str">
        <f>IF('statement of marks'!EX36="","",'statement of marks'!EX36)</f>
        <v/>
      </c>
      <c r="U36" s="587" t="str">
        <f>'statement of marks'!G36</f>
        <v/>
      </c>
      <c r="V36" s="585" t="str">
        <f t="shared" si="0"/>
        <v/>
      </c>
      <c r="W36" s="585" t="str">
        <f t="shared" si="1"/>
        <v/>
      </c>
      <c r="X36" s="585" t="str">
        <f t="shared" si="2"/>
        <v/>
      </c>
      <c r="Y36" s="585" t="str">
        <f t="shared" si="3"/>
        <v/>
      </c>
      <c r="Z36" s="585" t="str">
        <f t="shared" si="4"/>
        <v/>
      </c>
      <c r="AA36" s="585" t="str">
        <f t="shared" si="5"/>
        <v/>
      </c>
      <c r="AB36" s="585" t="str">
        <f t="shared" si="6"/>
        <v/>
      </c>
      <c r="AC36" s="585" t="str">
        <f t="shared" si="7"/>
        <v/>
      </c>
      <c r="AD36" s="585" t="str">
        <f t="shared" si="8"/>
        <v/>
      </c>
      <c r="AE36" s="585" t="str">
        <f t="shared" si="9"/>
        <v/>
      </c>
      <c r="AF36" s="585" t="str">
        <f t="shared" si="10"/>
        <v/>
      </c>
      <c r="AG36" s="585" t="str">
        <f t="shared" si="11"/>
        <v/>
      </c>
      <c r="AH36" s="589"/>
    </row>
    <row r="37" spans="1:34" ht="16" customHeight="1">
      <c r="A37" s="578">
        <f>'statement of marks'!A37</f>
        <v>30</v>
      </c>
      <c r="B37" s="580" t="str">
        <f>IF('statement of marks'!D37="","",'statement of marks'!D37)</f>
        <v/>
      </c>
      <c r="C37" s="579" t="str">
        <f>IF('statement of marks'!E37="","",'statement of marks'!E37)</f>
        <v/>
      </c>
      <c r="D37" s="581" t="str">
        <f>IF('statement of marks'!F37="","",'statement of marks'!F37)</f>
        <v/>
      </c>
      <c r="E37" s="303" t="str">
        <f>IF('statement of marks'!G37="","",'statement of marks'!G37)</f>
        <v/>
      </c>
      <c r="F37" s="303" t="str">
        <f>IF('statement of marks'!H37="","",'statement of marks'!H37)</f>
        <v/>
      </c>
      <c r="G37" s="303" t="str">
        <f>IF('statement of marks'!I37="","",'statement of marks'!I37)</f>
        <v/>
      </c>
      <c r="H37" s="579" t="str">
        <f>IF('statement of marks'!B37="","",'statement of marks'!B37)</f>
        <v/>
      </c>
      <c r="I37" s="579" t="str">
        <f>IF('statement of marks'!C37="","",'statement of marks'!C37)</f>
        <v/>
      </c>
      <c r="J37" s="451" t="str">
        <f>IF('statement of marks'!GH37="","",'statement of marks'!GH37)</f>
        <v/>
      </c>
      <c r="K37" s="582" t="str">
        <f>IF('statement of marks'!GI37="","",'statement of marks'!GI37)</f>
        <v/>
      </c>
      <c r="L37" s="583" t="str">
        <f>IF('statement of marks'!GJ37="","",'statement of marks'!GJ37)</f>
        <v/>
      </c>
      <c r="M37" s="579" t="str">
        <f>IF('statement of marks'!GK37="","",'statement of marks'!GK37)</f>
        <v/>
      </c>
      <c r="N37" s="68" t="str">
        <f>IF('statement of marks'!GD37="","",'statement of marks'!GD37)</f>
        <v xml:space="preserve">    </v>
      </c>
      <c r="O37" s="228" t="str">
        <f>IF('result subject-wise'!AR37="","",'result subject-wise'!AR37)</f>
        <v/>
      </c>
      <c r="P37" s="584" t="str">
        <f>IF('result subject-wise'!AS37="","",'result subject-wise'!AS37)</f>
        <v/>
      </c>
      <c r="Q37" s="617" t="str">
        <f>IF('statement of marks'!GQ37="","",'statement of marks'!GQ37)</f>
        <v/>
      </c>
      <c r="R37" s="586" t="str">
        <f>IF('statement of marks'!EX37="","",'statement of marks'!EX37)</f>
        <v/>
      </c>
      <c r="U37" s="587" t="str">
        <f>'statement of marks'!G37</f>
        <v/>
      </c>
      <c r="V37" s="585" t="str">
        <f t="shared" si="0"/>
        <v/>
      </c>
      <c r="W37" s="585" t="str">
        <f t="shared" si="1"/>
        <v/>
      </c>
      <c r="X37" s="585" t="str">
        <f t="shared" si="2"/>
        <v/>
      </c>
      <c r="Y37" s="585" t="str">
        <f t="shared" si="3"/>
        <v/>
      </c>
      <c r="Z37" s="585" t="str">
        <f t="shared" si="4"/>
        <v/>
      </c>
      <c r="AA37" s="585" t="str">
        <f t="shared" si="5"/>
        <v/>
      </c>
      <c r="AB37" s="585" t="str">
        <f t="shared" si="6"/>
        <v/>
      </c>
      <c r="AC37" s="585" t="str">
        <f t="shared" si="7"/>
        <v/>
      </c>
      <c r="AD37" s="585" t="str">
        <f t="shared" si="8"/>
        <v/>
      </c>
      <c r="AE37" s="585" t="str">
        <f t="shared" si="9"/>
        <v/>
      </c>
      <c r="AF37" s="585" t="str">
        <f t="shared" si="10"/>
        <v/>
      </c>
      <c r="AG37" s="585" t="str">
        <f t="shared" si="11"/>
        <v/>
      </c>
      <c r="AH37" s="589"/>
    </row>
    <row r="38" spans="1:34" ht="16" customHeight="1">
      <c r="A38" s="578">
        <f>'statement of marks'!A38</f>
        <v>31</v>
      </c>
      <c r="B38" s="580" t="str">
        <f>IF('statement of marks'!D38="","",'statement of marks'!D38)</f>
        <v/>
      </c>
      <c r="C38" s="579" t="str">
        <f>IF('statement of marks'!E38="","",'statement of marks'!E38)</f>
        <v/>
      </c>
      <c r="D38" s="581" t="str">
        <f>IF('statement of marks'!F38="","",'statement of marks'!F38)</f>
        <v/>
      </c>
      <c r="E38" s="303" t="str">
        <f>IF('statement of marks'!G38="","",'statement of marks'!G38)</f>
        <v/>
      </c>
      <c r="F38" s="303" t="str">
        <f>IF('statement of marks'!H38="","",'statement of marks'!H38)</f>
        <v/>
      </c>
      <c r="G38" s="303" t="str">
        <f>IF('statement of marks'!I38="","",'statement of marks'!I38)</f>
        <v/>
      </c>
      <c r="H38" s="579" t="str">
        <f>IF('statement of marks'!B38="","",'statement of marks'!B38)</f>
        <v/>
      </c>
      <c r="I38" s="579" t="str">
        <f>IF('statement of marks'!C38="","",'statement of marks'!C38)</f>
        <v/>
      </c>
      <c r="J38" s="451" t="str">
        <f>IF('statement of marks'!GH38="","",'statement of marks'!GH38)</f>
        <v/>
      </c>
      <c r="K38" s="582" t="str">
        <f>IF('statement of marks'!GI38="","",'statement of marks'!GI38)</f>
        <v/>
      </c>
      <c r="L38" s="583" t="str">
        <f>IF('statement of marks'!GJ38="","",'statement of marks'!GJ38)</f>
        <v/>
      </c>
      <c r="M38" s="579" t="str">
        <f>IF('statement of marks'!GK38="","",'statement of marks'!GK38)</f>
        <v/>
      </c>
      <c r="N38" s="68" t="str">
        <f>IF('statement of marks'!GD38="","",'statement of marks'!GD38)</f>
        <v xml:space="preserve">    </v>
      </c>
      <c r="O38" s="228" t="str">
        <f>IF('result subject-wise'!AR38="","",'result subject-wise'!AR38)</f>
        <v/>
      </c>
      <c r="P38" s="584" t="str">
        <f>IF('result subject-wise'!AS38="","",'result subject-wise'!AS38)</f>
        <v/>
      </c>
      <c r="Q38" s="617" t="str">
        <f>IF('statement of marks'!GQ38="","",'statement of marks'!GQ38)</f>
        <v/>
      </c>
      <c r="R38" s="586" t="str">
        <f>IF('statement of marks'!EX38="","",'statement of marks'!EX38)</f>
        <v/>
      </c>
      <c r="U38" s="587" t="str">
        <f>'statement of marks'!G38</f>
        <v/>
      </c>
      <c r="V38" s="585" t="str">
        <f t="shared" si="0"/>
        <v/>
      </c>
      <c r="W38" s="585" t="str">
        <f t="shared" si="1"/>
        <v/>
      </c>
      <c r="X38" s="585" t="str">
        <f t="shared" si="2"/>
        <v/>
      </c>
      <c r="Y38" s="585" t="str">
        <f t="shared" si="3"/>
        <v/>
      </c>
      <c r="Z38" s="585" t="str">
        <f t="shared" si="4"/>
        <v/>
      </c>
      <c r="AA38" s="585" t="str">
        <f t="shared" si="5"/>
        <v/>
      </c>
      <c r="AB38" s="585" t="str">
        <f t="shared" si="6"/>
        <v/>
      </c>
      <c r="AC38" s="585" t="str">
        <f t="shared" si="7"/>
        <v/>
      </c>
      <c r="AD38" s="585" t="str">
        <f t="shared" si="8"/>
        <v/>
      </c>
      <c r="AE38" s="585" t="str">
        <f t="shared" si="9"/>
        <v/>
      </c>
      <c r="AF38" s="585" t="str">
        <f t="shared" si="10"/>
        <v/>
      </c>
      <c r="AG38" s="585" t="str">
        <f t="shared" si="11"/>
        <v/>
      </c>
      <c r="AH38" s="589"/>
    </row>
    <row r="39" spans="1:34" ht="16" customHeight="1">
      <c r="A39" s="578">
        <f>'statement of marks'!A39</f>
        <v>32</v>
      </c>
      <c r="B39" s="580" t="str">
        <f>IF('statement of marks'!D39="","",'statement of marks'!D39)</f>
        <v/>
      </c>
      <c r="C39" s="579" t="str">
        <f>IF('statement of marks'!E39="","",'statement of marks'!E39)</f>
        <v/>
      </c>
      <c r="D39" s="581" t="str">
        <f>IF('statement of marks'!F39="","",'statement of marks'!F39)</f>
        <v/>
      </c>
      <c r="E39" s="303" t="str">
        <f>IF('statement of marks'!G39="","",'statement of marks'!G39)</f>
        <v/>
      </c>
      <c r="F39" s="303" t="str">
        <f>IF('statement of marks'!H39="","",'statement of marks'!H39)</f>
        <v/>
      </c>
      <c r="G39" s="303" t="str">
        <f>IF('statement of marks'!I39="","",'statement of marks'!I39)</f>
        <v/>
      </c>
      <c r="H39" s="579" t="str">
        <f>IF('statement of marks'!B39="","",'statement of marks'!B39)</f>
        <v/>
      </c>
      <c r="I39" s="579" t="str">
        <f>IF('statement of marks'!C39="","",'statement of marks'!C39)</f>
        <v/>
      </c>
      <c r="J39" s="451" t="str">
        <f>IF('statement of marks'!GH39="","",'statement of marks'!GH39)</f>
        <v/>
      </c>
      <c r="K39" s="582" t="str">
        <f>IF('statement of marks'!GI39="","",'statement of marks'!GI39)</f>
        <v/>
      </c>
      <c r="L39" s="583" t="str">
        <f>IF('statement of marks'!GJ39="","",'statement of marks'!GJ39)</f>
        <v/>
      </c>
      <c r="M39" s="579" t="str">
        <f>IF('statement of marks'!GK39="","",'statement of marks'!GK39)</f>
        <v/>
      </c>
      <c r="N39" s="68" t="str">
        <f>IF('statement of marks'!GD39="","",'statement of marks'!GD39)</f>
        <v xml:space="preserve">    </v>
      </c>
      <c r="O39" s="228" t="str">
        <f>IF('result subject-wise'!AR39="","",'result subject-wise'!AR39)</f>
        <v/>
      </c>
      <c r="P39" s="584" t="str">
        <f>IF('result subject-wise'!AS39="","",'result subject-wise'!AS39)</f>
        <v/>
      </c>
      <c r="Q39" s="617" t="str">
        <f>IF('statement of marks'!GQ39="","",'statement of marks'!GQ39)</f>
        <v/>
      </c>
      <c r="R39" s="586" t="str">
        <f>IF('statement of marks'!EX39="","",'statement of marks'!EX39)</f>
        <v/>
      </c>
      <c r="U39" s="587" t="str">
        <f>'statement of marks'!G39</f>
        <v/>
      </c>
      <c r="V39" s="585" t="str">
        <f t="shared" si="0"/>
        <v/>
      </c>
      <c r="W39" s="585" t="str">
        <f t="shared" si="1"/>
        <v/>
      </c>
      <c r="X39" s="585" t="str">
        <f t="shared" si="2"/>
        <v/>
      </c>
      <c r="Y39" s="585" t="str">
        <f t="shared" si="3"/>
        <v/>
      </c>
      <c r="Z39" s="585" t="str">
        <f t="shared" si="4"/>
        <v/>
      </c>
      <c r="AA39" s="585" t="str">
        <f t="shared" si="5"/>
        <v/>
      </c>
      <c r="AB39" s="585" t="str">
        <f t="shared" si="6"/>
        <v/>
      </c>
      <c r="AC39" s="585" t="str">
        <f t="shared" si="7"/>
        <v/>
      </c>
      <c r="AD39" s="585" t="str">
        <f t="shared" si="8"/>
        <v/>
      </c>
      <c r="AE39" s="585" t="str">
        <f t="shared" si="9"/>
        <v/>
      </c>
      <c r="AF39" s="585" t="str">
        <f t="shared" si="10"/>
        <v/>
      </c>
      <c r="AG39" s="585" t="str">
        <f t="shared" si="11"/>
        <v/>
      </c>
      <c r="AH39" s="589"/>
    </row>
    <row r="40" spans="1:34" ht="16" customHeight="1">
      <c r="A40" s="578">
        <f>'statement of marks'!A40</f>
        <v>33</v>
      </c>
      <c r="B40" s="580" t="str">
        <f>IF('statement of marks'!D40="","",'statement of marks'!D40)</f>
        <v/>
      </c>
      <c r="C40" s="579" t="str">
        <f>IF('statement of marks'!E40="","",'statement of marks'!E40)</f>
        <v/>
      </c>
      <c r="D40" s="581" t="str">
        <f>IF('statement of marks'!F40="","",'statement of marks'!F40)</f>
        <v/>
      </c>
      <c r="E40" s="303" t="str">
        <f>IF('statement of marks'!G40="","",'statement of marks'!G40)</f>
        <v/>
      </c>
      <c r="F40" s="303" t="str">
        <f>IF('statement of marks'!H40="","",'statement of marks'!H40)</f>
        <v/>
      </c>
      <c r="G40" s="303" t="str">
        <f>IF('statement of marks'!I40="","",'statement of marks'!I40)</f>
        <v/>
      </c>
      <c r="H40" s="579" t="str">
        <f>IF('statement of marks'!B40="","",'statement of marks'!B40)</f>
        <v/>
      </c>
      <c r="I40" s="579" t="str">
        <f>IF('statement of marks'!C40="","",'statement of marks'!C40)</f>
        <v/>
      </c>
      <c r="J40" s="451" t="str">
        <f>IF('statement of marks'!GH40="","",'statement of marks'!GH40)</f>
        <v/>
      </c>
      <c r="K40" s="582" t="str">
        <f>IF('statement of marks'!GI40="","",'statement of marks'!GI40)</f>
        <v/>
      </c>
      <c r="L40" s="583" t="str">
        <f>IF('statement of marks'!GJ40="","",'statement of marks'!GJ40)</f>
        <v/>
      </c>
      <c r="M40" s="579" t="str">
        <f>IF('statement of marks'!GK40="","",'statement of marks'!GK40)</f>
        <v/>
      </c>
      <c r="N40" s="68" t="str">
        <f>IF('statement of marks'!GD40="","",'statement of marks'!GD40)</f>
        <v xml:space="preserve">    </v>
      </c>
      <c r="O40" s="228" t="str">
        <f>IF('result subject-wise'!AR40="","",'result subject-wise'!AR40)</f>
        <v/>
      </c>
      <c r="P40" s="584" t="str">
        <f>IF('result subject-wise'!AS40="","",'result subject-wise'!AS40)</f>
        <v/>
      </c>
      <c r="Q40" s="617" t="str">
        <f>IF('statement of marks'!GQ40="","",'statement of marks'!GQ40)</f>
        <v/>
      </c>
      <c r="R40" s="586" t="str">
        <f>IF('statement of marks'!EX40="","",'statement of marks'!EX40)</f>
        <v/>
      </c>
      <c r="U40" s="587" t="str">
        <f>'statement of marks'!G40</f>
        <v/>
      </c>
      <c r="V40" s="585" t="str">
        <f t="shared" si="0"/>
        <v/>
      </c>
      <c r="W40" s="585" t="str">
        <f t="shared" si="1"/>
        <v/>
      </c>
      <c r="X40" s="585" t="str">
        <f t="shared" si="2"/>
        <v/>
      </c>
      <c r="Y40" s="585" t="str">
        <f t="shared" si="3"/>
        <v/>
      </c>
      <c r="Z40" s="585" t="str">
        <f t="shared" si="4"/>
        <v/>
      </c>
      <c r="AA40" s="585" t="str">
        <f t="shared" si="5"/>
        <v/>
      </c>
      <c r="AB40" s="585" t="str">
        <f t="shared" si="6"/>
        <v/>
      </c>
      <c r="AC40" s="585" t="str">
        <f t="shared" si="7"/>
        <v/>
      </c>
      <c r="AD40" s="585" t="str">
        <f t="shared" si="8"/>
        <v/>
      </c>
      <c r="AE40" s="585" t="str">
        <f t="shared" si="9"/>
        <v/>
      </c>
      <c r="AF40" s="585" t="str">
        <f t="shared" si="10"/>
        <v/>
      </c>
      <c r="AG40" s="585" t="str">
        <f t="shared" si="11"/>
        <v/>
      </c>
      <c r="AH40" s="589"/>
    </row>
    <row r="41" spans="1:34" ht="16" customHeight="1">
      <c r="A41" s="578">
        <f>'statement of marks'!A41</f>
        <v>34</v>
      </c>
      <c r="B41" s="580" t="str">
        <f>IF('statement of marks'!D41="","",'statement of marks'!D41)</f>
        <v/>
      </c>
      <c r="C41" s="579" t="str">
        <f>IF('statement of marks'!E41="","",'statement of marks'!E41)</f>
        <v/>
      </c>
      <c r="D41" s="581" t="str">
        <f>IF('statement of marks'!F41="","",'statement of marks'!F41)</f>
        <v/>
      </c>
      <c r="E41" s="303" t="str">
        <f>IF('statement of marks'!G41="","",'statement of marks'!G41)</f>
        <v/>
      </c>
      <c r="F41" s="303" t="str">
        <f>IF('statement of marks'!H41="","",'statement of marks'!H41)</f>
        <v/>
      </c>
      <c r="G41" s="303" t="str">
        <f>IF('statement of marks'!I41="","",'statement of marks'!I41)</f>
        <v/>
      </c>
      <c r="H41" s="579" t="str">
        <f>IF('statement of marks'!B41="","",'statement of marks'!B41)</f>
        <v/>
      </c>
      <c r="I41" s="579" t="str">
        <f>IF('statement of marks'!C41="","",'statement of marks'!C41)</f>
        <v/>
      </c>
      <c r="J41" s="451" t="str">
        <f>IF('statement of marks'!GH41="","",'statement of marks'!GH41)</f>
        <v/>
      </c>
      <c r="K41" s="582" t="str">
        <f>IF('statement of marks'!GI41="","",'statement of marks'!GI41)</f>
        <v/>
      </c>
      <c r="L41" s="583" t="str">
        <f>IF('statement of marks'!GJ41="","",'statement of marks'!GJ41)</f>
        <v/>
      </c>
      <c r="M41" s="579" t="str">
        <f>IF('statement of marks'!GK41="","",'statement of marks'!GK41)</f>
        <v/>
      </c>
      <c r="N41" s="68" t="str">
        <f>IF('statement of marks'!GD41="","",'statement of marks'!GD41)</f>
        <v xml:space="preserve">    </v>
      </c>
      <c r="O41" s="228" t="str">
        <f>IF('result subject-wise'!AR41="","",'result subject-wise'!AR41)</f>
        <v/>
      </c>
      <c r="P41" s="584" t="str">
        <f>IF('result subject-wise'!AS41="","",'result subject-wise'!AS41)</f>
        <v/>
      </c>
      <c r="Q41" s="617" t="str">
        <f>IF('statement of marks'!GQ41="","",'statement of marks'!GQ41)</f>
        <v/>
      </c>
      <c r="R41" s="586" t="str">
        <f>IF('statement of marks'!EX41="","",'statement of marks'!EX41)</f>
        <v/>
      </c>
      <c r="U41" s="587" t="str">
        <f>'statement of marks'!G41</f>
        <v/>
      </c>
      <c r="V41" s="585" t="str">
        <f t="shared" si="0"/>
        <v/>
      </c>
      <c r="W41" s="585" t="str">
        <f t="shared" si="1"/>
        <v/>
      </c>
      <c r="X41" s="585" t="str">
        <f t="shared" si="2"/>
        <v/>
      </c>
      <c r="Y41" s="585" t="str">
        <f t="shared" si="3"/>
        <v/>
      </c>
      <c r="Z41" s="585" t="str">
        <f t="shared" si="4"/>
        <v/>
      </c>
      <c r="AA41" s="585" t="str">
        <f t="shared" si="5"/>
        <v/>
      </c>
      <c r="AB41" s="585" t="str">
        <f t="shared" si="6"/>
        <v/>
      </c>
      <c r="AC41" s="585" t="str">
        <f t="shared" si="7"/>
        <v/>
      </c>
      <c r="AD41" s="585" t="str">
        <f t="shared" si="8"/>
        <v/>
      </c>
      <c r="AE41" s="585" t="str">
        <f t="shared" si="9"/>
        <v/>
      </c>
      <c r="AF41" s="585" t="str">
        <f t="shared" si="10"/>
        <v/>
      </c>
      <c r="AG41" s="585" t="str">
        <f t="shared" si="11"/>
        <v/>
      </c>
      <c r="AH41" s="589"/>
    </row>
    <row r="42" spans="1:34" ht="16" customHeight="1">
      <c r="A42" s="578">
        <f>'statement of marks'!A42</f>
        <v>35</v>
      </c>
      <c r="B42" s="580" t="str">
        <f>IF('statement of marks'!D42="","",'statement of marks'!D42)</f>
        <v/>
      </c>
      <c r="C42" s="579" t="str">
        <f>IF('statement of marks'!E42="","",'statement of marks'!E42)</f>
        <v/>
      </c>
      <c r="D42" s="581" t="str">
        <f>IF('statement of marks'!F42="","",'statement of marks'!F42)</f>
        <v/>
      </c>
      <c r="E42" s="303" t="str">
        <f>IF('statement of marks'!G42="","",'statement of marks'!G42)</f>
        <v/>
      </c>
      <c r="F42" s="303" t="str">
        <f>IF('statement of marks'!H42="","",'statement of marks'!H42)</f>
        <v/>
      </c>
      <c r="G42" s="303" t="str">
        <f>IF('statement of marks'!I42="","",'statement of marks'!I42)</f>
        <v/>
      </c>
      <c r="H42" s="579" t="str">
        <f>IF('statement of marks'!B42="","",'statement of marks'!B42)</f>
        <v/>
      </c>
      <c r="I42" s="579" t="str">
        <f>IF('statement of marks'!C42="","",'statement of marks'!C42)</f>
        <v/>
      </c>
      <c r="J42" s="451" t="str">
        <f>IF('statement of marks'!GH42="","",'statement of marks'!GH42)</f>
        <v/>
      </c>
      <c r="K42" s="582" t="str">
        <f>IF('statement of marks'!GI42="","",'statement of marks'!GI42)</f>
        <v/>
      </c>
      <c r="L42" s="583" t="str">
        <f>IF('statement of marks'!GJ42="","",'statement of marks'!GJ42)</f>
        <v/>
      </c>
      <c r="M42" s="579" t="str">
        <f>IF('statement of marks'!GK42="","",'statement of marks'!GK42)</f>
        <v/>
      </c>
      <c r="N42" s="68" t="str">
        <f>IF('statement of marks'!GD42="","",'statement of marks'!GD42)</f>
        <v xml:space="preserve">    </v>
      </c>
      <c r="O42" s="228" t="str">
        <f>IF('result subject-wise'!AR42="","",'result subject-wise'!AR42)</f>
        <v/>
      </c>
      <c r="P42" s="584" t="str">
        <f>IF('result subject-wise'!AS42="","",'result subject-wise'!AS42)</f>
        <v/>
      </c>
      <c r="Q42" s="617" t="str">
        <f>IF('statement of marks'!GQ42="","",'statement of marks'!GQ42)</f>
        <v/>
      </c>
      <c r="R42" s="586" t="str">
        <f>IF('statement of marks'!EX42="","",'statement of marks'!EX42)</f>
        <v/>
      </c>
      <c r="U42" s="587" t="str">
        <f>'statement of marks'!G42</f>
        <v/>
      </c>
      <c r="V42" s="585" t="str">
        <f t="shared" si="0"/>
        <v/>
      </c>
      <c r="W42" s="585" t="str">
        <f t="shared" si="1"/>
        <v/>
      </c>
      <c r="X42" s="585" t="str">
        <f t="shared" si="2"/>
        <v/>
      </c>
      <c r="Y42" s="585" t="str">
        <f t="shared" si="3"/>
        <v/>
      </c>
      <c r="Z42" s="585" t="str">
        <f t="shared" si="4"/>
        <v/>
      </c>
      <c r="AA42" s="585" t="str">
        <f t="shared" si="5"/>
        <v/>
      </c>
      <c r="AB42" s="585" t="str">
        <f t="shared" si="6"/>
        <v/>
      </c>
      <c r="AC42" s="585" t="str">
        <f t="shared" si="7"/>
        <v/>
      </c>
      <c r="AD42" s="585" t="str">
        <f t="shared" si="8"/>
        <v/>
      </c>
      <c r="AE42" s="585" t="str">
        <f t="shared" si="9"/>
        <v/>
      </c>
      <c r="AF42" s="585" t="str">
        <f t="shared" si="10"/>
        <v/>
      </c>
      <c r="AG42" s="585" t="str">
        <f t="shared" si="11"/>
        <v/>
      </c>
      <c r="AH42" s="589"/>
    </row>
    <row r="43" spans="1:34" ht="16" customHeight="1">
      <c r="A43" s="578">
        <f>'statement of marks'!A43</f>
        <v>36</v>
      </c>
      <c r="B43" s="580" t="str">
        <f>IF('statement of marks'!D43="","",'statement of marks'!D43)</f>
        <v/>
      </c>
      <c r="C43" s="579" t="str">
        <f>IF('statement of marks'!E43="","",'statement of marks'!E43)</f>
        <v/>
      </c>
      <c r="D43" s="581" t="str">
        <f>IF('statement of marks'!F43="","",'statement of marks'!F43)</f>
        <v/>
      </c>
      <c r="E43" s="303" t="str">
        <f>IF('statement of marks'!G43="","",'statement of marks'!G43)</f>
        <v/>
      </c>
      <c r="F43" s="303" t="str">
        <f>IF('statement of marks'!H43="","",'statement of marks'!H43)</f>
        <v/>
      </c>
      <c r="G43" s="303" t="str">
        <f>IF('statement of marks'!I43="","",'statement of marks'!I43)</f>
        <v/>
      </c>
      <c r="H43" s="579" t="str">
        <f>IF('statement of marks'!B43="","",'statement of marks'!B43)</f>
        <v/>
      </c>
      <c r="I43" s="579" t="str">
        <f>IF('statement of marks'!C43="","",'statement of marks'!C43)</f>
        <v/>
      </c>
      <c r="J43" s="451" t="str">
        <f>IF('statement of marks'!GH43="","",'statement of marks'!GH43)</f>
        <v/>
      </c>
      <c r="K43" s="582" t="str">
        <f>IF('statement of marks'!GI43="","",'statement of marks'!GI43)</f>
        <v/>
      </c>
      <c r="L43" s="583" t="str">
        <f>IF('statement of marks'!GJ43="","",'statement of marks'!GJ43)</f>
        <v/>
      </c>
      <c r="M43" s="579" t="str">
        <f>IF('statement of marks'!GK43="","",'statement of marks'!GK43)</f>
        <v/>
      </c>
      <c r="N43" s="68" t="str">
        <f>IF('statement of marks'!GD43="","",'statement of marks'!GD43)</f>
        <v xml:space="preserve">    </v>
      </c>
      <c r="O43" s="228" t="str">
        <f>IF('result subject-wise'!AR43="","",'result subject-wise'!AR43)</f>
        <v/>
      </c>
      <c r="P43" s="584" t="str">
        <f>IF('result subject-wise'!AS43="","",'result subject-wise'!AS43)</f>
        <v/>
      </c>
      <c r="Q43" s="617" t="str">
        <f>IF('statement of marks'!GQ43="","",'statement of marks'!GQ43)</f>
        <v/>
      </c>
      <c r="R43" s="586" t="str">
        <f>IF('statement of marks'!EX43="","",'statement of marks'!EX43)</f>
        <v/>
      </c>
      <c r="U43" s="587" t="str">
        <f>'statement of marks'!G43</f>
        <v/>
      </c>
      <c r="V43" s="585" t="str">
        <f t="shared" si="0"/>
        <v/>
      </c>
      <c r="W43" s="585" t="str">
        <f t="shared" si="1"/>
        <v/>
      </c>
      <c r="X43" s="585" t="str">
        <f t="shared" si="2"/>
        <v/>
      </c>
      <c r="Y43" s="585" t="str">
        <f t="shared" si="3"/>
        <v/>
      </c>
      <c r="Z43" s="585" t="str">
        <f t="shared" si="4"/>
        <v/>
      </c>
      <c r="AA43" s="585" t="str">
        <f t="shared" si="5"/>
        <v/>
      </c>
      <c r="AB43" s="585" t="str">
        <f t="shared" si="6"/>
        <v/>
      </c>
      <c r="AC43" s="585" t="str">
        <f t="shared" si="7"/>
        <v/>
      </c>
      <c r="AD43" s="585" t="str">
        <f t="shared" si="8"/>
        <v/>
      </c>
      <c r="AE43" s="585" t="str">
        <f t="shared" si="9"/>
        <v/>
      </c>
      <c r="AF43" s="585" t="str">
        <f t="shared" si="10"/>
        <v/>
      </c>
      <c r="AG43" s="585" t="str">
        <f t="shared" si="11"/>
        <v/>
      </c>
      <c r="AH43" s="589"/>
    </row>
    <row r="44" spans="1:34" ht="16" customHeight="1">
      <c r="A44" s="578">
        <f>'statement of marks'!A44</f>
        <v>37</v>
      </c>
      <c r="B44" s="580" t="str">
        <f>IF('statement of marks'!D44="","",'statement of marks'!D44)</f>
        <v/>
      </c>
      <c r="C44" s="579" t="str">
        <f>IF('statement of marks'!E44="","",'statement of marks'!E44)</f>
        <v/>
      </c>
      <c r="D44" s="581" t="str">
        <f>IF('statement of marks'!F44="","",'statement of marks'!F44)</f>
        <v/>
      </c>
      <c r="E44" s="303" t="str">
        <f>IF('statement of marks'!G44="","",'statement of marks'!G44)</f>
        <v/>
      </c>
      <c r="F44" s="303" t="str">
        <f>IF('statement of marks'!H44="","",'statement of marks'!H44)</f>
        <v/>
      </c>
      <c r="G44" s="303" t="str">
        <f>IF('statement of marks'!I44="","",'statement of marks'!I44)</f>
        <v/>
      </c>
      <c r="H44" s="579" t="str">
        <f>IF('statement of marks'!B44="","",'statement of marks'!B44)</f>
        <v/>
      </c>
      <c r="I44" s="579" t="str">
        <f>IF('statement of marks'!C44="","",'statement of marks'!C44)</f>
        <v/>
      </c>
      <c r="J44" s="451" t="str">
        <f>IF('statement of marks'!GH44="","",'statement of marks'!GH44)</f>
        <v/>
      </c>
      <c r="K44" s="582" t="str">
        <f>IF('statement of marks'!GI44="","",'statement of marks'!GI44)</f>
        <v/>
      </c>
      <c r="L44" s="583" t="str">
        <f>IF('statement of marks'!GJ44="","",'statement of marks'!GJ44)</f>
        <v/>
      </c>
      <c r="M44" s="579" t="str">
        <f>IF('statement of marks'!GK44="","",'statement of marks'!GK44)</f>
        <v/>
      </c>
      <c r="N44" s="68" t="str">
        <f>IF('statement of marks'!GD44="","",'statement of marks'!GD44)</f>
        <v xml:space="preserve">    </v>
      </c>
      <c r="O44" s="228" t="str">
        <f>IF('result subject-wise'!AR44="","",'result subject-wise'!AR44)</f>
        <v/>
      </c>
      <c r="P44" s="584" t="str">
        <f>IF('result subject-wise'!AS44="","",'result subject-wise'!AS44)</f>
        <v/>
      </c>
      <c r="Q44" s="617" t="str">
        <f>IF('statement of marks'!GQ44="","",'statement of marks'!GQ44)</f>
        <v/>
      </c>
      <c r="R44" s="586" t="str">
        <f>IF('statement of marks'!EX44="","",'statement of marks'!EX44)</f>
        <v/>
      </c>
      <c r="U44" s="587" t="str">
        <f>'statement of marks'!G44</f>
        <v/>
      </c>
      <c r="V44" s="585" t="str">
        <f t="shared" si="0"/>
        <v/>
      </c>
      <c r="W44" s="585" t="str">
        <f t="shared" si="1"/>
        <v/>
      </c>
      <c r="X44" s="585" t="str">
        <f t="shared" si="2"/>
        <v/>
      </c>
      <c r="Y44" s="585" t="str">
        <f t="shared" si="3"/>
        <v/>
      </c>
      <c r="Z44" s="585" t="str">
        <f t="shared" si="4"/>
        <v/>
      </c>
      <c r="AA44" s="585" t="str">
        <f t="shared" si="5"/>
        <v/>
      </c>
      <c r="AB44" s="585" t="str">
        <f t="shared" si="6"/>
        <v/>
      </c>
      <c r="AC44" s="585" t="str">
        <f t="shared" si="7"/>
        <v/>
      </c>
      <c r="AD44" s="585" t="str">
        <f t="shared" si="8"/>
        <v/>
      </c>
      <c r="AE44" s="585" t="str">
        <f t="shared" si="9"/>
        <v/>
      </c>
      <c r="AF44" s="585" t="str">
        <f t="shared" si="10"/>
        <v/>
      </c>
      <c r="AG44" s="585" t="str">
        <f t="shared" si="11"/>
        <v/>
      </c>
      <c r="AH44" s="589"/>
    </row>
    <row r="45" spans="1:34" ht="16" customHeight="1">
      <c r="A45" s="578">
        <f>'statement of marks'!A45</f>
        <v>38</v>
      </c>
      <c r="B45" s="580" t="str">
        <f>IF('statement of marks'!D45="","",'statement of marks'!D45)</f>
        <v/>
      </c>
      <c r="C45" s="579" t="str">
        <f>IF('statement of marks'!E45="","",'statement of marks'!E45)</f>
        <v/>
      </c>
      <c r="D45" s="581" t="str">
        <f>IF('statement of marks'!F45="","",'statement of marks'!F45)</f>
        <v/>
      </c>
      <c r="E45" s="303" t="str">
        <f>IF('statement of marks'!G45="","",'statement of marks'!G45)</f>
        <v/>
      </c>
      <c r="F45" s="303" t="str">
        <f>IF('statement of marks'!H45="","",'statement of marks'!H45)</f>
        <v/>
      </c>
      <c r="G45" s="303" t="str">
        <f>IF('statement of marks'!I45="","",'statement of marks'!I45)</f>
        <v/>
      </c>
      <c r="H45" s="579" t="str">
        <f>IF('statement of marks'!B45="","",'statement of marks'!B45)</f>
        <v/>
      </c>
      <c r="I45" s="579" t="str">
        <f>IF('statement of marks'!C45="","",'statement of marks'!C45)</f>
        <v/>
      </c>
      <c r="J45" s="451" t="str">
        <f>IF('statement of marks'!GH45="","",'statement of marks'!GH45)</f>
        <v/>
      </c>
      <c r="K45" s="582" t="str">
        <f>IF('statement of marks'!GI45="","",'statement of marks'!GI45)</f>
        <v/>
      </c>
      <c r="L45" s="583" t="str">
        <f>IF('statement of marks'!GJ45="","",'statement of marks'!GJ45)</f>
        <v/>
      </c>
      <c r="M45" s="579" t="str">
        <f>IF('statement of marks'!GK45="","",'statement of marks'!GK45)</f>
        <v/>
      </c>
      <c r="N45" s="68" t="str">
        <f>IF('statement of marks'!GD45="","",'statement of marks'!GD45)</f>
        <v xml:space="preserve">    </v>
      </c>
      <c r="O45" s="228" t="str">
        <f>IF('result subject-wise'!AR45="","",'result subject-wise'!AR45)</f>
        <v/>
      </c>
      <c r="P45" s="584" t="str">
        <f>IF('result subject-wise'!AS45="","",'result subject-wise'!AS45)</f>
        <v/>
      </c>
      <c r="Q45" s="617" t="str">
        <f>IF('statement of marks'!GQ45="","",'statement of marks'!GQ45)</f>
        <v/>
      </c>
      <c r="R45" s="586" t="str">
        <f>IF('statement of marks'!EX45="","",'statement of marks'!EX45)</f>
        <v/>
      </c>
      <c r="U45" s="587" t="str">
        <f>'statement of marks'!G45</f>
        <v/>
      </c>
      <c r="V45" s="585" t="str">
        <f t="shared" si="0"/>
        <v/>
      </c>
      <c r="W45" s="585" t="str">
        <f t="shared" si="1"/>
        <v/>
      </c>
      <c r="X45" s="585" t="str">
        <f t="shared" si="2"/>
        <v/>
      </c>
      <c r="Y45" s="585" t="str">
        <f t="shared" si="3"/>
        <v/>
      </c>
      <c r="Z45" s="585" t="str">
        <f t="shared" si="4"/>
        <v/>
      </c>
      <c r="AA45" s="585" t="str">
        <f t="shared" si="5"/>
        <v/>
      </c>
      <c r="AB45" s="585" t="str">
        <f t="shared" si="6"/>
        <v/>
      </c>
      <c r="AC45" s="585" t="str">
        <f t="shared" si="7"/>
        <v/>
      </c>
      <c r="AD45" s="585" t="str">
        <f t="shared" si="8"/>
        <v/>
      </c>
      <c r="AE45" s="585" t="str">
        <f t="shared" si="9"/>
        <v/>
      </c>
      <c r="AF45" s="585" t="str">
        <f t="shared" si="10"/>
        <v/>
      </c>
      <c r="AG45" s="585" t="str">
        <f t="shared" si="11"/>
        <v/>
      </c>
      <c r="AH45" s="589"/>
    </row>
    <row r="46" spans="1:34" ht="16" customHeight="1">
      <c r="A46" s="578">
        <f>'statement of marks'!A46</f>
        <v>39</v>
      </c>
      <c r="B46" s="580" t="str">
        <f>IF('statement of marks'!D46="","",'statement of marks'!D46)</f>
        <v/>
      </c>
      <c r="C46" s="579" t="str">
        <f>IF('statement of marks'!E46="","",'statement of marks'!E46)</f>
        <v/>
      </c>
      <c r="D46" s="581" t="str">
        <f>IF('statement of marks'!F46="","",'statement of marks'!F46)</f>
        <v/>
      </c>
      <c r="E46" s="303" t="str">
        <f>IF('statement of marks'!G46="","",'statement of marks'!G46)</f>
        <v/>
      </c>
      <c r="F46" s="303" t="str">
        <f>IF('statement of marks'!H46="","",'statement of marks'!H46)</f>
        <v/>
      </c>
      <c r="G46" s="303" t="str">
        <f>IF('statement of marks'!I46="","",'statement of marks'!I46)</f>
        <v/>
      </c>
      <c r="H46" s="579" t="str">
        <f>IF('statement of marks'!B46="","",'statement of marks'!B46)</f>
        <v/>
      </c>
      <c r="I46" s="579" t="str">
        <f>IF('statement of marks'!C46="","",'statement of marks'!C46)</f>
        <v/>
      </c>
      <c r="J46" s="451" t="str">
        <f>IF('statement of marks'!GH46="","",'statement of marks'!GH46)</f>
        <v/>
      </c>
      <c r="K46" s="582" t="str">
        <f>IF('statement of marks'!GI46="","",'statement of marks'!GI46)</f>
        <v/>
      </c>
      <c r="L46" s="583" t="str">
        <f>IF('statement of marks'!GJ46="","",'statement of marks'!GJ46)</f>
        <v/>
      </c>
      <c r="M46" s="579" t="str">
        <f>IF('statement of marks'!GK46="","",'statement of marks'!GK46)</f>
        <v/>
      </c>
      <c r="N46" s="68" t="str">
        <f>IF('statement of marks'!GD46="","",'statement of marks'!GD46)</f>
        <v xml:space="preserve">    </v>
      </c>
      <c r="O46" s="228" t="str">
        <f>IF('result subject-wise'!AR46="","",'result subject-wise'!AR46)</f>
        <v/>
      </c>
      <c r="P46" s="584" t="str">
        <f>IF('result subject-wise'!AS46="","",'result subject-wise'!AS46)</f>
        <v/>
      </c>
      <c r="Q46" s="617" t="str">
        <f>IF('statement of marks'!GQ46="","",'statement of marks'!GQ46)</f>
        <v/>
      </c>
      <c r="R46" s="586" t="str">
        <f>IF('statement of marks'!EX46="","",'statement of marks'!EX46)</f>
        <v/>
      </c>
      <c r="U46" s="587" t="str">
        <f>'statement of marks'!G46</f>
        <v/>
      </c>
      <c r="V46" s="585" t="str">
        <f t="shared" si="0"/>
        <v/>
      </c>
      <c r="W46" s="585" t="str">
        <f t="shared" si="1"/>
        <v/>
      </c>
      <c r="X46" s="585" t="str">
        <f t="shared" si="2"/>
        <v/>
      </c>
      <c r="Y46" s="585" t="str">
        <f t="shared" si="3"/>
        <v/>
      </c>
      <c r="Z46" s="585" t="str">
        <f t="shared" si="4"/>
        <v/>
      </c>
      <c r="AA46" s="585" t="str">
        <f t="shared" si="5"/>
        <v/>
      </c>
      <c r="AB46" s="585" t="str">
        <f t="shared" si="6"/>
        <v/>
      </c>
      <c r="AC46" s="585" t="str">
        <f t="shared" si="7"/>
        <v/>
      </c>
      <c r="AD46" s="585" t="str">
        <f t="shared" si="8"/>
        <v/>
      </c>
      <c r="AE46" s="585" t="str">
        <f t="shared" si="9"/>
        <v/>
      </c>
      <c r="AF46" s="585" t="str">
        <f t="shared" si="10"/>
        <v/>
      </c>
      <c r="AG46" s="585" t="str">
        <f t="shared" si="11"/>
        <v/>
      </c>
      <c r="AH46" s="589"/>
    </row>
    <row r="47" spans="1:34" ht="16" customHeight="1">
      <c r="A47" s="578">
        <f>'statement of marks'!A47</f>
        <v>40</v>
      </c>
      <c r="B47" s="580" t="str">
        <f>IF('statement of marks'!D47="","",'statement of marks'!D47)</f>
        <v/>
      </c>
      <c r="C47" s="579" t="str">
        <f>IF('statement of marks'!E47="","",'statement of marks'!E47)</f>
        <v/>
      </c>
      <c r="D47" s="581" t="str">
        <f>IF('statement of marks'!F47="","",'statement of marks'!F47)</f>
        <v/>
      </c>
      <c r="E47" s="303" t="str">
        <f>IF('statement of marks'!G47="","",'statement of marks'!G47)</f>
        <v/>
      </c>
      <c r="F47" s="303" t="str">
        <f>IF('statement of marks'!H47="","",'statement of marks'!H47)</f>
        <v/>
      </c>
      <c r="G47" s="303" t="str">
        <f>IF('statement of marks'!I47="","",'statement of marks'!I47)</f>
        <v/>
      </c>
      <c r="H47" s="579" t="str">
        <f>IF('statement of marks'!B47="","",'statement of marks'!B47)</f>
        <v/>
      </c>
      <c r="I47" s="579" t="str">
        <f>IF('statement of marks'!C47="","",'statement of marks'!C47)</f>
        <v/>
      </c>
      <c r="J47" s="451" t="str">
        <f>IF('statement of marks'!GH47="","",'statement of marks'!GH47)</f>
        <v/>
      </c>
      <c r="K47" s="582" t="str">
        <f>IF('statement of marks'!GI47="","",'statement of marks'!GI47)</f>
        <v/>
      </c>
      <c r="L47" s="583" t="str">
        <f>IF('statement of marks'!GJ47="","",'statement of marks'!GJ47)</f>
        <v/>
      </c>
      <c r="M47" s="579" t="str">
        <f>IF('statement of marks'!GK47="","",'statement of marks'!GK47)</f>
        <v/>
      </c>
      <c r="N47" s="68" t="str">
        <f>IF('statement of marks'!GD47="","",'statement of marks'!GD47)</f>
        <v xml:space="preserve">    </v>
      </c>
      <c r="O47" s="228" t="str">
        <f>IF('result subject-wise'!AR47="","",'result subject-wise'!AR47)</f>
        <v/>
      </c>
      <c r="P47" s="584" t="str">
        <f>IF('result subject-wise'!AS47="","",'result subject-wise'!AS47)</f>
        <v/>
      </c>
      <c r="Q47" s="617" t="str">
        <f>IF('statement of marks'!GQ47="","",'statement of marks'!GQ47)</f>
        <v/>
      </c>
      <c r="R47" s="586" t="str">
        <f>IF('statement of marks'!EX47="","",'statement of marks'!EX47)</f>
        <v/>
      </c>
      <c r="U47" s="587" t="str">
        <f>'statement of marks'!G47</f>
        <v/>
      </c>
      <c r="V47" s="585" t="str">
        <f t="shared" si="0"/>
        <v/>
      </c>
      <c r="W47" s="585" t="str">
        <f t="shared" si="1"/>
        <v/>
      </c>
      <c r="X47" s="585" t="str">
        <f t="shared" si="2"/>
        <v/>
      </c>
      <c r="Y47" s="585" t="str">
        <f t="shared" si="3"/>
        <v/>
      </c>
      <c r="Z47" s="585" t="str">
        <f t="shared" si="4"/>
        <v/>
      </c>
      <c r="AA47" s="585" t="str">
        <f t="shared" si="5"/>
        <v/>
      </c>
      <c r="AB47" s="585" t="str">
        <f t="shared" si="6"/>
        <v/>
      </c>
      <c r="AC47" s="585" t="str">
        <f t="shared" si="7"/>
        <v/>
      </c>
      <c r="AD47" s="585" t="str">
        <f t="shared" si="8"/>
        <v/>
      </c>
      <c r="AE47" s="585" t="str">
        <f t="shared" si="9"/>
        <v/>
      </c>
      <c r="AF47" s="585" t="str">
        <f t="shared" si="10"/>
        <v/>
      </c>
      <c r="AG47" s="585" t="str">
        <f t="shared" si="11"/>
        <v/>
      </c>
      <c r="AH47" s="589"/>
    </row>
    <row r="48" spans="1:34" ht="16" customHeight="1">
      <c r="A48" s="578">
        <f>'statement of marks'!A48</f>
        <v>41</v>
      </c>
      <c r="B48" s="580" t="str">
        <f>IF('statement of marks'!D48="","",'statement of marks'!D48)</f>
        <v/>
      </c>
      <c r="C48" s="579" t="str">
        <f>IF('statement of marks'!E48="","",'statement of marks'!E48)</f>
        <v/>
      </c>
      <c r="D48" s="581" t="str">
        <f>IF('statement of marks'!F48="","",'statement of marks'!F48)</f>
        <v/>
      </c>
      <c r="E48" s="303" t="str">
        <f>IF('statement of marks'!G48="","",'statement of marks'!G48)</f>
        <v/>
      </c>
      <c r="F48" s="303" t="str">
        <f>IF('statement of marks'!H48="","",'statement of marks'!H48)</f>
        <v/>
      </c>
      <c r="G48" s="303" t="str">
        <f>IF('statement of marks'!I48="","",'statement of marks'!I48)</f>
        <v/>
      </c>
      <c r="H48" s="579" t="str">
        <f>IF('statement of marks'!B48="","",'statement of marks'!B48)</f>
        <v/>
      </c>
      <c r="I48" s="579" t="str">
        <f>IF('statement of marks'!C48="","",'statement of marks'!C48)</f>
        <v/>
      </c>
      <c r="J48" s="451" t="str">
        <f>IF('statement of marks'!GH48="","",'statement of marks'!GH48)</f>
        <v/>
      </c>
      <c r="K48" s="582" t="str">
        <f>IF('statement of marks'!GI48="","",'statement of marks'!GI48)</f>
        <v/>
      </c>
      <c r="L48" s="583" t="str">
        <f>IF('statement of marks'!GJ48="","",'statement of marks'!GJ48)</f>
        <v/>
      </c>
      <c r="M48" s="579" t="str">
        <f>IF('statement of marks'!GK48="","",'statement of marks'!GK48)</f>
        <v/>
      </c>
      <c r="N48" s="68" t="str">
        <f>IF('statement of marks'!GD48="","",'statement of marks'!GD48)</f>
        <v xml:space="preserve">    </v>
      </c>
      <c r="O48" s="228" t="str">
        <f>IF('result subject-wise'!AR48="","",'result subject-wise'!AR48)</f>
        <v/>
      </c>
      <c r="P48" s="584" t="str">
        <f>IF('result subject-wise'!AS48="","",'result subject-wise'!AS48)</f>
        <v/>
      </c>
      <c r="Q48" s="617" t="str">
        <f>IF('statement of marks'!GQ48="","",'statement of marks'!GQ48)</f>
        <v/>
      </c>
      <c r="R48" s="586" t="str">
        <f>IF('statement of marks'!EX48="","",'statement of marks'!EX48)</f>
        <v/>
      </c>
      <c r="U48" s="587" t="str">
        <f>'statement of marks'!G48</f>
        <v/>
      </c>
      <c r="V48" s="585" t="str">
        <f t="shared" si="0"/>
        <v/>
      </c>
      <c r="W48" s="585" t="str">
        <f t="shared" si="1"/>
        <v/>
      </c>
      <c r="X48" s="585" t="str">
        <f t="shared" si="2"/>
        <v/>
      </c>
      <c r="Y48" s="585" t="str">
        <f t="shared" si="3"/>
        <v/>
      </c>
      <c r="Z48" s="585" t="str">
        <f t="shared" si="4"/>
        <v/>
      </c>
      <c r="AA48" s="585" t="str">
        <f t="shared" si="5"/>
        <v/>
      </c>
      <c r="AB48" s="585" t="str">
        <f t="shared" si="6"/>
        <v/>
      </c>
      <c r="AC48" s="585" t="str">
        <f t="shared" si="7"/>
        <v/>
      </c>
      <c r="AD48" s="585" t="str">
        <f t="shared" si="8"/>
        <v/>
      </c>
      <c r="AE48" s="585" t="str">
        <f t="shared" si="9"/>
        <v/>
      </c>
      <c r="AF48" s="585" t="str">
        <f t="shared" si="10"/>
        <v/>
      </c>
      <c r="AG48" s="585" t="str">
        <f t="shared" si="11"/>
        <v/>
      </c>
      <c r="AH48" s="589"/>
    </row>
    <row r="49" spans="1:34" ht="16" customHeight="1">
      <c r="A49" s="578">
        <f>'statement of marks'!A49</f>
        <v>42</v>
      </c>
      <c r="B49" s="580" t="str">
        <f>IF('statement of marks'!D49="","",'statement of marks'!D49)</f>
        <v/>
      </c>
      <c r="C49" s="579" t="str">
        <f>IF('statement of marks'!E49="","",'statement of marks'!E49)</f>
        <v/>
      </c>
      <c r="D49" s="581" t="str">
        <f>IF('statement of marks'!F49="","",'statement of marks'!F49)</f>
        <v/>
      </c>
      <c r="E49" s="303" t="str">
        <f>IF('statement of marks'!G49="","",'statement of marks'!G49)</f>
        <v/>
      </c>
      <c r="F49" s="303" t="str">
        <f>IF('statement of marks'!H49="","",'statement of marks'!H49)</f>
        <v/>
      </c>
      <c r="G49" s="303" t="str">
        <f>IF('statement of marks'!I49="","",'statement of marks'!I49)</f>
        <v/>
      </c>
      <c r="H49" s="579" t="str">
        <f>IF('statement of marks'!B49="","",'statement of marks'!B49)</f>
        <v/>
      </c>
      <c r="I49" s="579" t="str">
        <f>IF('statement of marks'!C49="","",'statement of marks'!C49)</f>
        <v/>
      </c>
      <c r="J49" s="451" t="str">
        <f>IF('statement of marks'!GH49="","",'statement of marks'!GH49)</f>
        <v/>
      </c>
      <c r="K49" s="582" t="str">
        <f>IF('statement of marks'!GI49="","",'statement of marks'!GI49)</f>
        <v/>
      </c>
      <c r="L49" s="583" t="str">
        <f>IF('statement of marks'!GJ49="","",'statement of marks'!GJ49)</f>
        <v/>
      </c>
      <c r="M49" s="579" t="str">
        <f>IF('statement of marks'!GK49="","",'statement of marks'!GK49)</f>
        <v/>
      </c>
      <c r="N49" s="68" t="str">
        <f>IF('statement of marks'!GD49="","",'statement of marks'!GD49)</f>
        <v xml:space="preserve">    </v>
      </c>
      <c r="O49" s="228" t="str">
        <f>IF('result subject-wise'!AR49="","",'result subject-wise'!AR49)</f>
        <v/>
      </c>
      <c r="P49" s="584" t="str">
        <f>IF('result subject-wise'!AS49="","",'result subject-wise'!AS49)</f>
        <v/>
      </c>
      <c r="Q49" s="617" t="str">
        <f>IF('statement of marks'!GQ49="","",'statement of marks'!GQ49)</f>
        <v/>
      </c>
      <c r="R49" s="586" t="str">
        <f>IF('statement of marks'!EX49="","",'statement of marks'!EX49)</f>
        <v/>
      </c>
      <c r="U49" s="587" t="str">
        <f>'statement of marks'!G49</f>
        <v/>
      </c>
      <c r="V49" s="585" t="str">
        <f t="shared" si="0"/>
        <v/>
      </c>
      <c r="W49" s="585" t="str">
        <f t="shared" si="1"/>
        <v/>
      </c>
      <c r="X49" s="585" t="str">
        <f t="shared" si="2"/>
        <v/>
      </c>
      <c r="Y49" s="585" t="str">
        <f t="shared" si="3"/>
        <v/>
      </c>
      <c r="Z49" s="585" t="str">
        <f t="shared" si="4"/>
        <v/>
      </c>
      <c r="AA49" s="585" t="str">
        <f t="shared" si="5"/>
        <v/>
      </c>
      <c r="AB49" s="585" t="str">
        <f t="shared" si="6"/>
        <v/>
      </c>
      <c r="AC49" s="585" t="str">
        <f t="shared" si="7"/>
        <v/>
      </c>
      <c r="AD49" s="585" t="str">
        <f t="shared" si="8"/>
        <v/>
      </c>
      <c r="AE49" s="585" t="str">
        <f t="shared" si="9"/>
        <v/>
      </c>
      <c r="AF49" s="585" t="str">
        <f t="shared" si="10"/>
        <v/>
      </c>
      <c r="AG49" s="585" t="str">
        <f t="shared" si="11"/>
        <v/>
      </c>
      <c r="AH49" s="589"/>
    </row>
    <row r="50" spans="1:34" ht="16" customHeight="1">
      <c r="A50" s="578">
        <f>'statement of marks'!A50</f>
        <v>43</v>
      </c>
      <c r="B50" s="580" t="str">
        <f>IF('statement of marks'!D50="","",'statement of marks'!D50)</f>
        <v/>
      </c>
      <c r="C50" s="579" t="str">
        <f>IF('statement of marks'!E50="","",'statement of marks'!E50)</f>
        <v/>
      </c>
      <c r="D50" s="581" t="str">
        <f>IF('statement of marks'!F50="","",'statement of marks'!F50)</f>
        <v/>
      </c>
      <c r="E50" s="303" t="str">
        <f>IF('statement of marks'!G50="","",'statement of marks'!G50)</f>
        <v/>
      </c>
      <c r="F50" s="303" t="str">
        <f>IF('statement of marks'!H50="","",'statement of marks'!H50)</f>
        <v/>
      </c>
      <c r="G50" s="303" t="str">
        <f>IF('statement of marks'!I50="","",'statement of marks'!I50)</f>
        <v/>
      </c>
      <c r="H50" s="579" t="str">
        <f>IF('statement of marks'!B50="","",'statement of marks'!B50)</f>
        <v/>
      </c>
      <c r="I50" s="579" t="str">
        <f>IF('statement of marks'!C50="","",'statement of marks'!C50)</f>
        <v/>
      </c>
      <c r="J50" s="451" t="str">
        <f>IF('statement of marks'!GH50="","",'statement of marks'!GH50)</f>
        <v/>
      </c>
      <c r="K50" s="582" t="str">
        <f>IF('statement of marks'!GI50="","",'statement of marks'!GI50)</f>
        <v/>
      </c>
      <c r="L50" s="583" t="str">
        <f>IF('statement of marks'!GJ50="","",'statement of marks'!GJ50)</f>
        <v/>
      </c>
      <c r="M50" s="579" t="str">
        <f>IF('statement of marks'!GK50="","",'statement of marks'!GK50)</f>
        <v/>
      </c>
      <c r="N50" s="68" t="str">
        <f>IF('statement of marks'!GD50="","",'statement of marks'!GD50)</f>
        <v xml:space="preserve">    </v>
      </c>
      <c r="O50" s="228" t="str">
        <f>IF('result subject-wise'!AR50="","",'result subject-wise'!AR50)</f>
        <v/>
      </c>
      <c r="P50" s="584" t="str">
        <f>IF('result subject-wise'!AS50="","",'result subject-wise'!AS50)</f>
        <v/>
      </c>
      <c r="Q50" s="617" t="str">
        <f>IF('statement of marks'!GQ50="","",'statement of marks'!GQ50)</f>
        <v/>
      </c>
      <c r="R50" s="586" t="str">
        <f>IF('statement of marks'!EX50="","",'statement of marks'!EX50)</f>
        <v/>
      </c>
      <c r="U50" s="587" t="str">
        <f>'statement of marks'!G50</f>
        <v/>
      </c>
      <c r="V50" s="585" t="str">
        <f t="shared" si="0"/>
        <v/>
      </c>
      <c r="W50" s="585" t="str">
        <f t="shared" si="1"/>
        <v/>
      </c>
      <c r="X50" s="585" t="str">
        <f t="shared" si="2"/>
        <v/>
      </c>
      <c r="Y50" s="585" t="str">
        <f t="shared" si="3"/>
        <v/>
      </c>
      <c r="Z50" s="585" t="str">
        <f t="shared" si="4"/>
        <v/>
      </c>
      <c r="AA50" s="585" t="str">
        <f t="shared" si="5"/>
        <v/>
      </c>
      <c r="AB50" s="585" t="str">
        <f t="shared" si="6"/>
        <v/>
      </c>
      <c r="AC50" s="585" t="str">
        <f t="shared" si="7"/>
        <v/>
      </c>
      <c r="AD50" s="585" t="str">
        <f t="shared" si="8"/>
        <v/>
      </c>
      <c r="AE50" s="585" t="str">
        <f t="shared" si="9"/>
        <v/>
      </c>
      <c r="AF50" s="585" t="str">
        <f t="shared" si="10"/>
        <v/>
      </c>
      <c r="AG50" s="585" t="str">
        <f t="shared" si="11"/>
        <v/>
      </c>
      <c r="AH50" s="589"/>
    </row>
    <row r="51" spans="1:34" ht="16" customHeight="1">
      <c r="A51" s="578">
        <f>'statement of marks'!A51</f>
        <v>44</v>
      </c>
      <c r="B51" s="580" t="str">
        <f>IF('statement of marks'!D51="","",'statement of marks'!D51)</f>
        <v/>
      </c>
      <c r="C51" s="579" t="str">
        <f>IF('statement of marks'!E51="","",'statement of marks'!E51)</f>
        <v/>
      </c>
      <c r="D51" s="581" t="str">
        <f>IF('statement of marks'!F51="","",'statement of marks'!F51)</f>
        <v/>
      </c>
      <c r="E51" s="303" t="str">
        <f>IF('statement of marks'!G51="","",'statement of marks'!G51)</f>
        <v/>
      </c>
      <c r="F51" s="303" t="str">
        <f>IF('statement of marks'!H51="","",'statement of marks'!H51)</f>
        <v/>
      </c>
      <c r="G51" s="303" t="str">
        <f>IF('statement of marks'!I51="","",'statement of marks'!I51)</f>
        <v/>
      </c>
      <c r="H51" s="579" t="str">
        <f>IF('statement of marks'!B51="","",'statement of marks'!B51)</f>
        <v/>
      </c>
      <c r="I51" s="579" t="str">
        <f>IF('statement of marks'!C51="","",'statement of marks'!C51)</f>
        <v/>
      </c>
      <c r="J51" s="451" t="str">
        <f>IF('statement of marks'!GH51="","",'statement of marks'!GH51)</f>
        <v/>
      </c>
      <c r="K51" s="582" t="str">
        <f>IF('statement of marks'!GI51="","",'statement of marks'!GI51)</f>
        <v/>
      </c>
      <c r="L51" s="583" t="str">
        <f>IF('statement of marks'!GJ51="","",'statement of marks'!GJ51)</f>
        <v/>
      </c>
      <c r="M51" s="579" t="str">
        <f>IF('statement of marks'!GK51="","",'statement of marks'!GK51)</f>
        <v/>
      </c>
      <c r="N51" s="68" t="str">
        <f>IF('statement of marks'!GD51="","",'statement of marks'!GD51)</f>
        <v xml:space="preserve">    </v>
      </c>
      <c r="O51" s="228" t="str">
        <f>IF('result subject-wise'!AR51="","",'result subject-wise'!AR51)</f>
        <v/>
      </c>
      <c r="P51" s="584" t="str">
        <f>IF('result subject-wise'!AS51="","",'result subject-wise'!AS51)</f>
        <v/>
      </c>
      <c r="Q51" s="617" t="str">
        <f>IF('statement of marks'!GQ51="","",'statement of marks'!GQ51)</f>
        <v/>
      </c>
      <c r="R51" s="586" t="str">
        <f>IF('statement of marks'!EX51="","",'statement of marks'!EX51)</f>
        <v/>
      </c>
      <c r="U51" s="587" t="str">
        <f>'statement of marks'!G51</f>
        <v/>
      </c>
      <c r="V51" s="585" t="str">
        <f t="shared" si="0"/>
        <v/>
      </c>
      <c r="W51" s="585" t="str">
        <f t="shared" si="1"/>
        <v/>
      </c>
      <c r="X51" s="585" t="str">
        <f t="shared" si="2"/>
        <v/>
      </c>
      <c r="Y51" s="585" t="str">
        <f t="shared" si="3"/>
        <v/>
      </c>
      <c r="Z51" s="585" t="str">
        <f t="shared" si="4"/>
        <v/>
      </c>
      <c r="AA51" s="585" t="str">
        <f t="shared" si="5"/>
        <v/>
      </c>
      <c r="AB51" s="585" t="str">
        <f t="shared" si="6"/>
        <v/>
      </c>
      <c r="AC51" s="585" t="str">
        <f t="shared" si="7"/>
        <v/>
      </c>
      <c r="AD51" s="585" t="str">
        <f t="shared" si="8"/>
        <v/>
      </c>
      <c r="AE51" s="585" t="str">
        <f t="shared" si="9"/>
        <v/>
      </c>
      <c r="AF51" s="585" t="str">
        <f t="shared" si="10"/>
        <v/>
      </c>
      <c r="AG51" s="585" t="str">
        <f t="shared" si="11"/>
        <v/>
      </c>
      <c r="AH51" s="589"/>
    </row>
    <row r="52" spans="1:34" ht="16" customHeight="1">
      <c r="A52" s="578">
        <f>'statement of marks'!A52</f>
        <v>45</v>
      </c>
      <c r="B52" s="580" t="str">
        <f>IF('statement of marks'!D52="","",'statement of marks'!D52)</f>
        <v/>
      </c>
      <c r="C52" s="579" t="str">
        <f>IF('statement of marks'!E52="","",'statement of marks'!E52)</f>
        <v/>
      </c>
      <c r="D52" s="581" t="str">
        <f>IF('statement of marks'!F52="","",'statement of marks'!F52)</f>
        <v/>
      </c>
      <c r="E52" s="303" t="str">
        <f>IF('statement of marks'!G52="","",'statement of marks'!G52)</f>
        <v/>
      </c>
      <c r="F52" s="303" t="str">
        <f>IF('statement of marks'!H52="","",'statement of marks'!H52)</f>
        <v/>
      </c>
      <c r="G52" s="303" t="str">
        <f>IF('statement of marks'!I52="","",'statement of marks'!I52)</f>
        <v/>
      </c>
      <c r="H52" s="579" t="str">
        <f>IF('statement of marks'!B52="","",'statement of marks'!B52)</f>
        <v/>
      </c>
      <c r="I52" s="579" t="str">
        <f>IF('statement of marks'!C52="","",'statement of marks'!C52)</f>
        <v/>
      </c>
      <c r="J52" s="451" t="str">
        <f>IF('statement of marks'!GH52="","",'statement of marks'!GH52)</f>
        <v/>
      </c>
      <c r="K52" s="582" t="str">
        <f>IF('statement of marks'!GI52="","",'statement of marks'!GI52)</f>
        <v/>
      </c>
      <c r="L52" s="583" t="str">
        <f>IF('statement of marks'!GJ52="","",'statement of marks'!GJ52)</f>
        <v/>
      </c>
      <c r="M52" s="579" t="str">
        <f>IF('statement of marks'!GK52="","",'statement of marks'!GK52)</f>
        <v/>
      </c>
      <c r="N52" s="68" t="str">
        <f>IF('statement of marks'!GD52="","",'statement of marks'!GD52)</f>
        <v xml:space="preserve">    </v>
      </c>
      <c r="O52" s="228" t="str">
        <f>IF('result subject-wise'!AR52="","",'result subject-wise'!AR52)</f>
        <v/>
      </c>
      <c r="P52" s="584" t="str">
        <f>IF('result subject-wise'!AS52="","",'result subject-wise'!AS52)</f>
        <v/>
      </c>
      <c r="Q52" s="617" t="str">
        <f>IF('statement of marks'!GQ52="","",'statement of marks'!GQ52)</f>
        <v/>
      </c>
      <c r="R52" s="586" t="str">
        <f>IF('statement of marks'!EX52="","",'statement of marks'!EX52)</f>
        <v/>
      </c>
      <c r="U52" s="587" t="str">
        <f>'statement of marks'!G52</f>
        <v/>
      </c>
      <c r="V52" s="585" t="str">
        <f t="shared" si="0"/>
        <v/>
      </c>
      <c r="W52" s="585" t="str">
        <f t="shared" si="1"/>
        <v/>
      </c>
      <c r="X52" s="585" t="str">
        <f t="shared" si="2"/>
        <v/>
      </c>
      <c r="Y52" s="585" t="str">
        <f t="shared" si="3"/>
        <v/>
      </c>
      <c r="Z52" s="585" t="str">
        <f t="shared" si="4"/>
        <v/>
      </c>
      <c r="AA52" s="585" t="str">
        <f t="shared" si="5"/>
        <v/>
      </c>
      <c r="AB52" s="585" t="str">
        <f t="shared" si="6"/>
        <v/>
      </c>
      <c r="AC52" s="585" t="str">
        <f t="shared" si="7"/>
        <v/>
      </c>
      <c r="AD52" s="585" t="str">
        <f t="shared" si="8"/>
        <v/>
      </c>
      <c r="AE52" s="585" t="str">
        <f t="shared" si="9"/>
        <v/>
      </c>
      <c r="AF52" s="585" t="str">
        <f t="shared" si="10"/>
        <v/>
      </c>
      <c r="AG52" s="585" t="str">
        <f t="shared" si="11"/>
        <v/>
      </c>
      <c r="AH52" s="589"/>
    </row>
    <row r="53" spans="1:34" ht="16" customHeight="1">
      <c r="A53" s="578">
        <f>'statement of marks'!A53</f>
        <v>46</v>
      </c>
      <c r="B53" s="580" t="str">
        <f>IF('statement of marks'!D53="","",'statement of marks'!D53)</f>
        <v/>
      </c>
      <c r="C53" s="579" t="str">
        <f>IF('statement of marks'!E53="","",'statement of marks'!E53)</f>
        <v/>
      </c>
      <c r="D53" s="581" t="str">
        <f>IF('statement of marks'!F53="","",'statement of marks'!F53)</f>
        <v/>
      </c>
      <c r="E53" s="303" t="str">
        <f>IF('statement of marks'!G53="","",'statement of marks'!G53)</f>
        <v/>
      </c>
      <c r="F53" s="303" t="str">
        <f>IF('statement of marks'!H53="","",'statement of marks'!H53)</f>
        <v/>
      </c>
      <c r="G53" s="303" t="str">
        <f>IF('statement of marks'!I53="","",'statement of marks'!I53)</f>
        <v/>
      </c>
      <c r="H53" s="579" t="str">
        <f>IF('statement of marks'!B53="","",'statement of marks'!B53)</f>
        <v/>
      </c>
      <c r="I53" s="579" t="str">
        <f>IF('statement of marks'!C53="","",'statement of marks'!C53)</f>
        <v/>
      </c>
      <c r="J53" s="451" t="str">
        <f>IF('statement of marks'!GH53="","",'statement of marks'!GH53)</f>
        <v/>
      </c>
      <c r="K53" s="582" t="str">
        <f>IF('statement of marks'!GI53="","",'statement of marks'!GI53)</f>
        <v/>
      </c>
      <c r="L53" s="583" t="str">
        <f>IF('statement of marks'!GJ53="","",'statement of marks'!GJ53)</f>
        <v/>
      </c>
      <c r="M53" s="579" t="str">
        <f>IF('statement of marks'!GK53="","",'statement of marks'!GK53)</f>
        <v/>
      </c>
      <c r="N53" s="68" t="str">
        <f>IF('statement of marks'!GD53="","",'statement of marks'!GD53)</f>
        <v xml:space="preserve">    </v>
      </c>
      <c r="O53" s="228" t="str">
        <f>IF('result subject-wise'!AR53="","",'result subject-wise'!AR53)</f>
        <v/>
      </c>
      <c r="P53" s="584" t="str">
        <f>IF('result subject-wise'!AS53="","",'result subject-wise'!AS53)</f>
        <v/>
      </c>
      <c r="Q53" s="617" t="str">
        <f>IF('statement of marks'!GQ53="","",'statement of marks'!GQ53)</f>
        <v/>
      </c>
      <c r="R53" s="586" t="str">
        <f>IF('statement of marks'!EX53="","",'statement of marks'!EX53)</f>
        <v/>
      </c>
      <c r="U53" s="587" t="str">
        <f>'statement of marks'!G53</f>
        <v/>
      </c>
      <c r="V53" s="585" t="str">
        <f t="shared" si="0"/>
        <v/>
      </c>
      <c r="W53" s="585" t="str">
        <f t="shared" si="1"/>
        <v/>
      </c>
      <c r="X53" s="585" t="str">
        <f t="shared" si="2"/>
        <v/>
      </c>
      <c r="Y53" s="585" t="str">
        <f t="shared" si="3"/>
        <v/>
      </c>
      <c r="Z53" s="585" t="str">
        <f t="shared" si="4"/>
        <v/>
      </c>
      <c r="AA53" s="585" t="str">
        <f t="shared" si="5"/>
        <v/>
      </c>
      <c r="AB53" s="585" t="str">
        <f t="shared" si="6"/>
        <v/>
      </c>
      <c r="AC53" s="585" t="str">
        <f t="shared" si="7"/>
        <v/>
      </c>
      <c r="AD53" s="585" t="str">
        <f t="shared" si="8"/>
        <v/>
      </c>
      <c r="AE53" s="585" t="str">
        <f t="shared" si="9"/>
        <v/>
      </c>
      <c r="AF53" s="585" t="str">
        <f t="shared" si="10"/>
        <v/>
      </c>
      <c r="AG53" s="585" t="str">
        <f t="shared" si="11"/>
        <v/>
      </c>
      <c r="AH53" s="589"/>
    </row>
    <row r="54" spans="1:34" ht="16" customHeight="1">
      <c r="A54" s="578">
        <f>'statement of marks'!A54</f>
        <v>47</v>
      </c>
      <c r="B54" s="580" t="str">
        <f>IF('statement of marks'!D54="","",'statement of marks'!D54)</f>
        <v/>
      </c>
      <c r="C54" s="579" t="str">
        <f>IF('statement of marks'!E54="","",'statement of marks'!E54)</f>
        <v/>
      </c>
      <c r="D54" s="581" t="str">
        <f>IF('statement of marks'!F54="","",'statement of marks'!F54)</f>
        <v/>
      </c>
      <c r="E54" s="303" t="str">
        <f>IF('statement of marks'!G54="","",'statement of marks'!G54)</f>
        <v/>
      </c>
      <c r="F54" s="303" t="str">
        <f>IF('statement of marks'!H54="","",'statement of marks'!H54)</f>
        <v/>
      </c>
      <c r="G54" s="303" t="str">
        <f>IF('statement of marks'!I54="","",'statement of marks'!I54)</f>
        <v/>
      </c>
      <c r="H54" s="579" t="str">
        <f>IF('statement of marks'!B54="","",'statement of marks'!B54)</f>
        <v/>
      </c>
      <c r="I54" s="579" t="str">
        <f>IF('statement of marks'!C54="","",'statement of marks'!C54)</f>
        <v/>
      </c>
      <c r="J54" s="451" t="str">
        <f>IF('statement of marks'!GH54="","",'statement of marks'!GH54)</f>
        <v/>
      </c>
      <c r="K54" s="582" t="str">
        <f>IF('statement of marks'!GI54="","",'statement of marks'!GI54)</f>
        <v/>
      </c>
      <c r="L54" s="583" t="str">
        <f>IF('statement of marks'!GJ54="","",'statement of marks'!GJ54)</f>
        <v/>
      </c>
      <c r="M54" s="579" t="str">
        <f>IF('statement of marks'!GK54="","",'statement of marks'!GK54)</f>
        <v/>
      </c>
      <c r="N54" s="68" t="str">
        <f>IF('statement of marks'!GD54="","",'statement of marks'!GD54)</f>
        <v xml:space="preserve">    </v>
      </c>
      <c r="O54" s="228" t="str">
        <f>IF('result subject-wise'!AR54="","",'result subject-wise'!AR54)</f>
        <v/>
      </c>
      <c r="P54" s="584" t="str">
        <f>IF('result subject-wise'!AS54="","",'result subject-wise'!AS54)</f>
        <v/>
      </c>
      <c r="Q54" s="617" t="str">
        <f>IF('statement of marks'!GQ54="","",'statement of marks'!GQ54)</f>
        <v/>
      </c>
      <c r="R54" s="586" t="str">
        <f>IF('statement of marks'!EX54="","",'statement of marks'!EX54)</f>
        <v/>
      </c>
      <c r="U54" s="587" t="str">
        <f>'statement of marks'!G54</f>
        <v/>
      </c>
      <c r="V54" s="585" t="str">
        <f t="shared" si="0"/>
        <v/>
      </c>
      <c r="W54" s="585" t="str">
        <f t="shared" si="1"/>
        <v/>
      </c>
      <c r="X54" s="585" t="str">
        <f t="shared" si="2"/>
        <v/>
      </c>
      <c r="Y54" s="585" t="str">
        <f t="shared" si="3"/>
        <v/>
      </c>
      <c r="Z54" s="585" t="str">
        <f t="shared" si="4"/>
        <v/>
      </c>
      <c r="AA54" s="585" t="str">
        <f t="shared" si="5"/>
        <v/>
      </c>
      <c r="AB54" s="585" t="str">
        <f t="shared" si="6"/>
        <v/>
      </c>
      <c r="AC54" s="585" t="str">
        <f t="shared" si="7"/>
        <v/>
      </c>
      <c r="AD54" s="585" t="str">
        <f t="shared" si="8"/>
        <v/>
      </c>
      <c r="AE54" s="585" t="str">
        <f t="shared" si="9"/>
        <v/>
      </c>
      <c r="AF54" s="585" t="str">
        <f t="shared" si="10"/>
        <v/>
      </c>
      <c r="AG54" s="585" t="str">
        <f t="shared" si="11"/>
        <v/>
      </c>
      <c r="AH54" s="589"/>
    </row>
    <row r="55" spans="1:34" ht="16" customHeight="1">
      <c r="A55" s="578">
        <f>'statement of marks'!A55</f>
        <v>48</v>
      </c>
      <c r="B55" s="580" t="str">
        <f>IF('statement of marks'!D55="","",'statement of marks'!D55)</f>
        <v/>
      </c>
      <c r="C55" s="579" t="str">
        <f>IF('statement of marks'!E55="","",'statement of marks'!E55)</f>
        <v/>
      </c>
      <c r="D55" s="581" t="str">
        <f>IF('statement of marks'!F55="","",'statement of marks'!F55)</f>
        <v/>
      </c>
      <c r="E55" s="303" t="str">
        <f>IF('statement of marks'!G55="","",'statement of marks'!G55)</f>
        <v/>
      </c>
      <c r="F55" s="303" t="str">
        <f>IF('statement of marks'!H55="","",'statement of marks'!H55)</f>
        <v/>
      </c>
      <c r="G55" s="303" t="str">
        <f>IF('statement of marks'!I55="","",'statement of marks'!I55)</f>
        <v/>
      </c>
      <c r="H55" s="579" t="str">
        <f>IF('statement of marks'!B55="","",'statement of marks'!B55)</f>
        <v/>
      </c>
      <c r="I55" s="579" t="str">
        <f>IF('statement of marks'!C55="","",'statement of marks'!C55)</f>
        <v/>
      </c>
      <c r="J55" s="451" t="str">
        <f>IF('statement of marks'!GH55="","",'statement of marks'!GH55)</f>
        <v/>
      </c>
      <c r="K55" s="582" t="str">
        <f>IF('statement of marks'!GI55="","",'statement of marks'!GI55)</f>
        <v/>
      </c>
      <c r="L55" s="583" t="str">
        <f>IF('statement of marks'!GJ55="","",'statement of marks'!GJ55)</f>
        <v/>
      </c>
      <c r="M55" s="579" t="str">
        <f>IF('statement of marks'!GK55="","",'statement of marks'!GK55)</f>
        <v/>
      </c>
      <c r="N55" s="68" t="str">
        <f>IF('statement of marks'!GD55="","",'statement of marks'!GD55)</f>
        <v xml:space="preserve">    </v>
      </c>
      <c r="O55" s="228" t="str">
        <f>IF('result subject-wise'!AR55="","",'result subject-wise'!AR55)</f>
        <v/>
      </c>
      <c r="P55" s="584" t="str">
        <f>IF('result subject-wise'!AS55="","",'result subject-wise'!AS55)</f>
        <v/>
      </c>
      <c r="Q55" s="617" t="str">
        <f>IF('statement of marks'!GQ55="","",'statement of marks'!GQ55)</f>
        <v/>
      </c>
      <c r="R55" s="586" t="str">
        <f>IF('statement of marks'!EX55="","",'statement of marks'!EX55)</f>
        <v/>
      </c>
      <c r="U55" s="587" t="str">
        <f>'statement of marks'!G55</f>
        <v/>
      </c>
      <c r="V55" s="585" t="str">
        <f t="shared" si="0"/>
        <v/>
      </c>
      <c r="W55" s="585" t="str">
        <f t="shared" si="1"/>
        <v/>
      </c>
      <c r="X55" s="585" t="str">
        <f t="shared" si="2"/>
        <v/>
      </c>
      <c r="Y55" s="585" t="str">
        <f t="shared" si="3"/>
        <v/>
      </c>
      <c r="Z55" s="585" t="str">
        <f t="shared" si="4"/>
        <v/>
      </c>
      <c r="AA55" s="585" t="str">
        <f t="shared" si="5"/>
        <v/>
      </c>
      <c r="AB55" s="585" t="str">
        <f t="shared" si="6"/>
        <v/>
      </c>
      <c r="AC55" s="585" t="str">
        <f t="shared" si="7"/>
        <v/>
      </c>
      <c r="AD55" s="585" t="str">
        <f t="shared" si="8"/>
        <v/>
      </c>
      <c r="AE55" s="585" t="str">
        <f t="shared" si="9"/>
        <v/>
      </c>
      <c r="AF55" s="585" t="str">
        <f t="shared" si="10"/>
        <v/>
      </c>
      <c r="AG55" s="585" t="str">
        <f t="shared" si="11"/>
        <v/>
      </c>
      <c r="AH55" s="589"/>
    </row>
    <row r="56" spans="1:34" ht="16" customHeight="1">
      <c r="A56" s="578">
        <f>'statement of marks'!A56</f>
        <v>49</v>
      </c>
      <c r="B56" s="580" t="str">
        <f>IF('statement of marks'!D56="","",'statement of marks'!D56)</f>
        <v/>
      </c>
      <c r="C56" s="579" t="str">
        <f>IF('statement of marks'!E56="","",'statement of marks'!E56)</f>
        <v/>
      </c>
      <c r="D56" s="581" t="str">
        <f>IF('statement of marks'!F56="","",'statement of marks'!F56)</f>
        <v/>
      </c>
      <c r="E56" s="303" t="str">
        <f>IF('statement of marks'!G56="","",'statement of marks'!G56)</f>
        <v/>
      </c>
      <c r="F56" s="303" t="str">
        <f>IF('statement of marks'!H56="","",'statement of marks'!H56)</f>
        <v/>
      </c>
      <c r="G56" s="303" t="str">
        <f>IF('statement of marks'!I56="","",'statement of marks'!I56)</f>
        <v/>
      </c>
      <c r="H56" s="579" t="str">
        <f>IF('statement of marks'!B56="","",'statement of marks'!B56)</f>
        <v/>
      </c>
      <c r="I56" s="579" t="str">
        <f>IF('statement of marks'!C56="","",'statement of marks'!C56)</f>
        <v/>
      </c>
      <c r="J56" s="451" t="str">
        <f>IF('statement of marks'!GH56="","",'statement of marks'!GH56)</f>
        <v/>
      </c>
      <c r="K56" s="582" t="str">
        <f>IF('statement of marks'!GI56="","",'statement of marks'!GI56)</f>
        <v/>
      </c>
      <c r="L56" s="583" t="str">
        <f>IF('statement of marks'!GJ56="","",'statement of marks'!GJ56)</f>
        <v/>
      </c>
      <c r="M56" s="579" t="str">
        <f>IF('statement of marks'!GK56="","",'statement of marks'!GK56)</f>
        <v/>
      </c>
      <c r="N56" s="68" t="str">
        <f>IF('statement of marks'!GD56="","",'statement of marks'!GD56)</f>
        <v xml:space="preserve">    </v>
      </c>
      <c r="O56" s="228" t="str">
        <f>IF('result subject-wise'!AR56="","",'result subject-wise'!AR56)</f>
        <v/>
      </c>
      <c r="P56" s="584" t="str">
        <f>IF('result subject-wise'!AS56="","",'result subject-wise'!AS56)</f>
        <v/>
      </c>
      <c r="Q56" s="617" t="str">
        <f>IF('statement of marks'!GQ56="","",'statement of marks'!GQ56)</f>
        <v/>
      </c>
      <c r="R56" s="586" t="str">
        <f>IF('statement of marks'!EX56="","",'statement of marks'!EX56)</f>
        <v/>
      </c>
      <c r="U56" s="587" t="str">
        <f>'statement of marks'!G56</f>
        <v/>
      </c>
      <c r="V56" s="585" t="str">
        <f t="shared" si="0"/>
        <v/>
      </c>
      <c r="W56" s="585" t="str">
        <f t="shared" si="1"/>
        <v/>
      </c>
      <c r="X56" s="585" t="str">
        <f t="shared" si="2"/>
        <v/>
      </c>
      <c r="Y56" s="585" t="str">
        <f t="shared" si="3"/>
        <v/>
      </c>
      <c r="Z56" s="585" t="str">
        <f t="shared" si="4"/>
        <v/>
      </c>
      <c r="AA56" s="585" t="str">
        <f t="shared" si="5"/>
        <v/>
      </c>
      <c r="AB56" s="585" t="str">
        <f t="shared" si="6"/>
        <v/>
      </c>
      <c r="AC56" s="585" t="str">
        <f t="shared" si="7"/>
        <v/>
      </c>
      <c r="AD56" s="585" t="str">
        <f t="shared" si="8"/>
        <v/>
      </c>
      <c r="AE56" s="585" t="str">
        <f t="shared" si="9"/>
        <v/>
      </c>
      <c r="AF56" s="585" t="str">
        <f t="shared" si="10"/>
        <v/>
      </c>
      <c r="AG56" s="585" t="str">
        <f t="shared" si="11"/>
        <v/>
      </c>
      <c r="AH56" s="589"/>
    </row>
    <row r="57" spans="1:34" ht="16" customHeight="1">
      <c r="A57" s="578">
        <f>'statement of marks'!A57</f>
        <v>50</v>
      </c>
      <c r="B57" s="580" t="str">
        <f>IF('statement of marks'!D57="","",'statement of marks'!D57)</f>
        <v/>
      </c>
      <c r="C57" s="579" t="str">
        <f>IF('statement of marks'!E57="","",'statement of marks'!E57)</f>
        <v/>
      </c>
      <c r="D57" s="581" t="str">
        <f>IF('statement of marks'!F57="","",'statement of marks'!F57)</f>
        <v/>
      </c>
      <c r="E57" s="303" t="str">
        <f>IF('statement of marks'!G57="","",'statement of marks'!G57)</f>
        <v/>
      </c>
      <c r="F57" s="303" t="str">
        <f>IF('statement of marks'!H57="","",'statement of marks'!H57)</f>
        <v/>
      </c>
      <c r="G57" s="303" t="str">
        <f>IF('statement of marks'!I57="","",'statement of marks'!I57)</f>
        <v/>
      </c>
      <c r="H57" s="579" t="str">
        <f>IF('statement of marks'!B57="","",'statement of marks'!B57)</f>
        <v/>
      </c>
      <c r="I57" s="579" t="str">
        <f>IF('statement of marks'!C57="","",'statement of marks'!C57)</f>
        <v/>
      </c>
      <c r="J57" s="451" t="str">
        <f>IF('statement of marks'!GH57="","",'statement of marks'!GH57)</f>
        <v/>
      </c>
      <c r="K57" s="582" t="str">
        <f>IF('statement of marks'!GI57="","",'statement of marks'!GI57)</f>
        <v/>
      </c>
      <c r="L57" s="583" t="str">
        <f>IF('statement of marks'!GJ57="","",'statement of marks'!GJ57)</f>
        <v/>
      </c>
      <c r="M57" s="579" t="str">
        <f>IF('statement of marks'!GK57="","",'statement of marks'!GK57)</f>
        <v/>
      </c>
      <c r="N57" s="68" t="str">
        <f>IF('statement of marks'!GD57="","",'statement of marks'!GD57)</f>
        <v xml:space="preserve">    </v>
      </c>
      <c r="O57" s="228" t="str">
        <f>IF('result subject-wise'!AR57="","",'result subject-wise'!AR57)</f>
        <v/>
      </c>
      <c r="P57" s="584" t="str">
        <f>IF('result subject-wise'!AS57="","",'result subject-wise'!AS57)</f>
        <v/>
      </c>
      <c r="Q57" s="617" t="str">
        <f>IF('statement of marks'!GQ57="","",'statement of marks'!GQ57)</f>
        <v/>
      </c>
      <c r="R57" s="586" t="str">
        <f>IF('statement of marks'!EX57="","",'statement of marks'!EX57)</f>
        <v/>
      </c>
      <c r="U57" s="587" t="str">
        <f>'statement of marks'!G57</f>
        <v/>
      </c>
      <c r="V57" s="585" t="str">
        <f t="shared" si="0"/>
        <v/>
      </c>
      <c r="W57" s="585" t="str">
        <f t="shared" si="1"/>
        <v/>
      </c>
      <c r="X57" s="585" t="str">
        <f t="shared" si="2"/>
        <v/>
      </c>
      <c r="Y57" s="585" t="str">
        <f t="shared" si="3"/>
        <v/>
      </c>
      <c r="Z57" s="585" t="str">
        <f t="shared" si="4"/>
        <v/>
      </c>
      <c r="AA57" s="585" t="str">
        <f t="shared" si="5"/>
        <v/>
      </c>
      <c r="AB57" s="585" t="str">
        <f t="shared" si="6"/>
        <v/>
      </c>
      <c r="AC57" s="585" t="str">
        <f t="shared" si="7"/>
        <v/>
      </c>
      <c r="AD57" s="585" t="str">
        <f t="shared" si="8"/>
        <v/>
      </c>
      <c r="AE57" s="585" t="str">
        <f t="shared" si="9"/>
        <v/>
      </c>
      <c r="AF57" s="585" t="str">
        <f t="shared" si="10"/>
        <v/>
      </c>
      <c r="AG57" s="585" t="str">
        <f t="shared" si="11"/>
        <v/>
      </c>
      <c r="AH57" s="589"/>
    </row>
    <row r="58" spans="1:34" ht="16" customHeight="1">
      <c r="A58" s="578">
        <f>'statement of marks'!A58</f>
        <v>51</v>
      </c>
      <c r="B58" s="580" t="str">
        <f>IF('statement of marks'!D58="","",'statement of marks'!D58)</f>
        <v/>
      </c>
      <c r="C58" s="579" t="str">
        <f>IF('statement of marks'!E58="","",'statement of marks'!E58)</f>
        <v/>
      </c>
      <c r="D58" s="581" t="str">
        <f>IF('statement of marks'!F58="","",'statement of marks'!F58)</f>
        <v/>
      </c>
      <c r="E58" s="303" t="str">
        <f>IF('statement of marks'!G58="","",'statement of marks'!G58)</f>
        <v/>
      </c>
      <c r="F58" s="303" t="str">
        <f>IF('statement of marks'!H58="","",'statement of marks'!H58)</f>
        <v/>
      </c>
      <c r="G58" s="303" t="str">
        <f>IF('statement of marks'!I58="","",'statement of marks'!I58)</f>
        <v/>
      </c>
      <c r="H58" s="579" t="str">
        <f>IF('statement of marks'!B58="","",'statement of marks'!B58)</f>
        <v/>
      </c>
      <c r="I58" s="579" t="str">
        <f>IF('statement of marks'!C58="","",'statement of marks'!C58)</f>
        <v/>
      </c>
      <c r="J58" s="451" t="str">
        <f>IF('statement of marks'!GH58="","",'statement of marks'!GH58)</f>
        <v/>
      </c>
      <c r="K58" s="582" t="str">
        <f>IF('statement of marks'!GI58="","",'statement of marks'!GI58)</f>
        <v/>
      </c>
      <c r="L58" s="583" t="str">
        <f>IF('statement of marks'!GJ58="","",'statement of marks'!GJ58)</f>
        <v/>
      </c>
      <c r="M58" s="579" t="str">
        <f>IF('statement of marks'!GK58="","",'statement of marks'!GK58)</f>
        <v/>
      </c>
      <c r="N58" s="68" t="str">
        <f>IF('statement of marks'!GD58="","",'statement of marks'!GD58)</f>
        <v xml:space="preserve">    </v>
      </c>
      <c r="O58" s="228" t="str">
        <f>IF('result subject-wise'!AR58="","",'result subject-wise'!AR58)</f>
        <v/>
      </c>
      <c r="P58" s="584" t="str">
        <f>IF('result subject-wise'!AS58="","",'result subject-wise'!AS58)</f>
        <v/>
      </c>
      <c r="Q58" s="617" t="str">
        <f>IF('statement of marks'!GQ58="","",'statement of marks'!GQ58)</f>
        <v/>
      </c>
      <c r="R58" s="586" t="str">
        <f>IF('statement of marks'!EX58="","",'statement of marks'!EX58)</f>
        <v/>
      </c>
      <c r="U58" s="587" t="str">
        <f>'statement of marks'!G58</f>
        <v/>
      </c>
      <c r="V58" s="585" t="str">
        <f t="shared" si="0"/>
        <v/>
      </c>
      <c r="W58" s="585" t="str">
        <f t="shared" si="1"/>
        <v/>
      </c>
      <c r="X58" s="585" t="str">
        <f t="shared" si="2"/>
        <v/>
      </c>
      <c r="Y58" s="585" t="str">
        <f t="shared" si="3"/>
        <v/>
      </c>
      <c r="Z58" s="585" t="str">
        <f t="shared" si="4"/>
        <v/>
      </c>
      <c r="AA58" s="585" t="str">
        <f t="shared" si="5"/>
        <v/>
      </c>
      <c r="AB58" s="585" t="str">
        <f t="shared" si="6"/>
        <v/>
      </c>
      <c r="AC58" s="585" t="str">
        <f t="shared" si="7"/>
        <v/>
      </c>
      <c r="AD58" s="585" t="str">
        <f t="shared" si="8"/>
        <v/>
      </c>
      <c r="AE58" s="585" t="str">
        <f t="shared" si="9"/>
        <v/>
      </c>
      <c r="AF58" s="585" t="str">
        <f t="shared" si="10"/>
        <v/>
      </c>
      <c r="AG58" s="585" t="str">
        <f t="shared" si="11"/>
        <v/>
      </c>
      <c r="AH58" s="589"/>
    </row>
    <row r="59" spans="1:34" ht="16" customHeight="1">
      <c r="A59" s="578">
        <f>'statement of marks'!A59</f>
        <v>52</v>
      </c>
      <c r="B59" s="580" t="str">
        <f>IF('statement of marks'!D59="","",'statement of marks'!D59)</f>
        <v/>
      </c>
      <c r="C59" s="579" t="str">
        <f>IF('statement of marks'!E59="","",'statement of marks'!E59)</f>
        <v/>
      </c>
      <c r="D59" s="581" t="str">
        <f>IF('statement of marks'!F59="","",'statement of marks'!F59)</f>
        <v/>
      </c>
      <c r="E59" s="303" t="str">
        <f>IF('statement of marks'!G59="","",'statement of marks'!G59)</f>
        <v/>
      </c>
      <c r="F59" s="303" t="str">
        <f>IF('statement of marks'!H59="","",'statement of marks'!H59)</f>
        <v/>
      </c>
      <c r="G59" s="303" t="str">
        <f>IF('statement of marks'!I59="","",'statement of marks'!I59)</f>
        <v/>
      </c>
      <c r="H59" s="579" t="str">
        <f>IF('statement of marks'!B59="","",'statement of marks'!B59)</f>
        <v/>
      </c>
      <c r="I59" s="579" t="str">
        <f>IF('statement of marks'!C59="","",'statement of marks'!C59)</f>
        <v/>
      </c>
      <c r="J59" s="451" t="str">
        <f>IF('statement of marks'!GH59="","",'statement of marks'!GH59)</f>
        <v/>
      </c>
      <c r="K59" s="582" t="str">
        <f>IF('statement of marks'!GI59="","",'statement of marks'!GI59)</f>
        <v/>
      </c>
      <c r="L59" s="583" t="str">
        <f>IF('statement of marks'!GJ59="","",'statement of marks'!GJ59)</f>
        <v/>
      </c>
      <c r="M59" s="579" t="str">
        <f>IF('statement of marks'!GK59="","",'statement of marks'!GK59)</f>
        <v/>
      </c>
      <c r="N59" s="68" t="str">
        <f>IF('statement of marks'!GD59="","",'statement of marks'!GD59)</f>
        <v xml:space="preserve">    </v>
      </c>
      <c r="O59" s="228" t="str">
        <f>IF('result subject-wise'!AR59="","",'result subject-wise'!AR59)</f>
        <v/>
      </c>
      <c r="P59" s="584" t="str">
        <f>IF('result subject-wise'!AS59="","",'result subject-wise'!AS59)</f>
        <v/>
      </c>
      <c r="Q59" s="617" t="str">
        <f>IF('statement of marks'!GQ59="","",'statement of marks'!GQ59)</f>
        <v/>
      </c>
      <c r="R59" s="586" t="str">
        <f>IF('statement of marks'!EX59="","",'statement of marks'!EX59)</f>
        <v/>
      </c>
      <c r="U59" s="587" t="str">
        <f>'statement of marks'!G59</f>
        <v/>
      </c>
      <c r="V59" s="585" t="str">
        <f t="shared" si="0"/>
        <v/>
      </c>
      <c r="W59" s="585" t="str">
        <f t="shared" si="1"/>
        <v/>
      </c>
      <c r="X59" s="585" t="str">
        <f t="shared" si="2"/>
        <v/>
      </c>
      <c r="Y59" s="585" t="str">
        <f t="shared" si="3"/>
        <v/>
      </c>
      <c r="Z59" s="585" t="str">
        <f t="shared" si="4"/>
        <v/>
      </c>
      <c r="AA59" s="585" t="str">
        <f t="shared" si="5"/>
        <v/>
      </c>
      <c r="AB59" s="585" t="str">
        <f t="shared" si="6"/>
        <v/>
      </c>
      <c r="AC59" s="585" t="str">
        <f t="shared" si="7"/>
        <v/>
      </c>
      <c r="AD59" s="585" t="str">
        <f t="shared" si="8"/>
        <v/>
      </c>
      <c r="AE59" s="585" t="str">
        <f t="shared" si="9"/>
        <v/>
      </c>
      <c r="AF59" s="585" t="str">
        <f t="shared" si="10"/>
        <v/>
      </c>
      <c r="AG59" s="585" t="str">
        <f t="shared" si="11"/>
        <v/>
      </c>
      <c r="AH59" s="589"/>
    </row>
    <row r="60" spans="1:34" ht="16" customHeight="1">
      <c r="A60" s="578">
        <f>'statement of marks'!A60</f>
        <v>53</v>
      </c>
      <c r="B60" s="580" t="str">
        <f>IF('statement of marks'!D60="","",'statement of marks'!D60)</f>
        <v/>
      </c>
      <c r="C60" s="579" t="str">
        <f>IF('statement of marks'!E60="","",'statement of marks'!E60)</f>
        <v/>
      </c>
      <c r="D60" s="581" t="str">
        <f>IF('statement of marks'!F60="","",'statement of marks'!F60)</f>
        <v/>
      </c>
      <c r="E60" s="303" t="str">
        <f>IF('statement of marks'!G60="","",'statement of marks'!G60)</f>
        <v/>
      </c>
      <c r="F60" s="303" t="str">
        <f>IF('statement of marks'!H60="","",'statement of marks'!H60)</f>
        <v/>
      </c>
      <c r="G60" s="303" t="str">
        <f>IF('statement of marks'!I60="","",'statement of marks'!I60)</f>
        <v/>
      </c>
      <c r="H60" s="579" t="str">
        <f>IF('statement of marks'!B60="","",'statement of marks'!B60)</f>
        <v/>
      </c>
      <c r="I60" s="579" t="str">
        <f>IF('statement of marks'!C60="","",'statement of marks'!C60)</f>
        <v/>
      </c>
      <c r="J60" s="451" t="str">
        <f>IF('statement of marks'!GH60="","",'statement of marks'!GH60)</f>
        <v/>
      </c>
      <c r="K60" s="582" t="str">
        <f>IF('statement of marks'!GI60="","",'statement of marks'!GI60)</f>
        <v/>
      </c>
      <c r="L60" s="583" t="str">
        <f>IF('statement of marks'!GJ60="","",'statement of marks'!GJ60)</f>
        <v/>
      </c>
      <c r="M60" s="579" t="str">
        <f>IF('statement of marks'!GK60="","",'statement of marks'!GK60)</f>
        <v/>
      </c>
      <c r="N60" s="68" t="str">
        <f>IF('statement of marks'!GD60="","",'statement of marks'!GD60)</f>
        <v xml:space="preserve">    </v>
      </c>
      <c r="O60" s="228" t="str">
        <f>IF('result subject-wise'!AR60="","",'result subject-wise'!AR60)</f>
        <v/>
      </c>
      <c r="P60" s="584" t="str">
        <f>IF('result subject-wise'!AS60="","",'result subject-wise'!AS60)</f>
        <v/>
      </c>
      <c r="Q60" s="617" t="str">
        <f>IF('statement of marks'!GQ60="","",'statement of marks'!GQ60)</f>
        <v/>
      </c>
      <c r="R60" s="586" t="str">
        <f>IF('statement of marks'!EX60="","",'statement of marks'!EX60)</f>
        <v/>
      </c>
      <c r="U60" s="587" t="str">
        <f>'statement of marks'!G60</f>
        <v/>
      </c>
      <c r="V60" s="585" t="str">
        <f t="shared" si="0"/>
        <v/>
      </c>
      <c r="W60" s="585" t="str">
        <f t="shared" si="1"/>
        <v/>
      </c>
      <c r="X60" s="585" t="str">
        <f t="shared" si="2"/>
        <v/>
      </c>
      <c r="Y60" s="585" t="str">
        <f t="shared" si="3"/>
        <v/>
      </c>
      <c r="Z60" s="585" t="str">
        <f t="shared" si="4"/>
        <v/>
      </c>
      <c r="AA60" s="585" t="str">
        <f t="shared" si="5"/>
        <v/>
      </c>
      <c r="AB60" s="585" t="str">
        <f t="shared" si="6"/>
        <v/>
      </c>
      <c r="AC60" s="585" t="str">
        <f t="shared" si="7"/>
        <v/>
      </c>
      <c r="AD60" s="585" t="str">
        <f t="shared" si="8"/>
        <v/>
      </c>
      <c r="AE60" s="585" t="str">
        <f t="shared" si="9"/>
        <v/>
      </c>
      <c r="AF60" s="585" t="str">
        <f t="shared" si="10"/>
        <v/>
      </c>
      <c r="AG60" s="585" t="str">
        <f t="shared" si="11"/>
        <v/>
      </c>
      <c r="AH60" s="589"/>
    </row>
    <row r="61" spans="1:34" ht="16" customHeight="1">
      <c r="A61" s="578">
        <f>'statement of marks'!A61</f>
        <v>54</v>
      </c>
      <c r="B61" s="580" t="str">
        <f>IF('statement of marks'!D61="","",'statement of marks'!D61)</f>
        <v/>
      </c>
      <c r="C61" s="579" t="str">
        <f>IF('statement of marks'!E61="","",'statement of marks'!E61)</f>
        <v/>
      </c>
      <c r="D61" s="581" t="str">
        <f>IF('statement of marks'!F61="","",'statement of marks'!F61)</f>
        <v/>
      </c>
      <c r="E61" s="303" t="str">
        <f>IF('statement of marks'!G61="","",'statement of marks'!G61)</f>
        <v/>
      </c>
      <c r="F61" s="303" t="str">
        <f>IF('statement of marks'!H61="","",'statement of marks'!H61)</f>
        <v/>
      </c>
      <c r="G61" s="303" t="str">
        <f>IF('statement of marks'!I61="","",'statement of marks'!I61)</f>
        <v/>
      </c>
      <c r="H61" s="579" t="str">
        <f>IF('statement of marks'!B61="","",'statement of marks'!B61)</f>
        <v/>
      </c>
      <c r="I61" s="579" t="str">
        <f>IF('statement of marks'!C61="","",'statement of marks'!C61)</f>
        <v/>
      </c>
      <c r="J61" s="451" t="str">
        <f>IF('statement of marks'!GH61="","",'statement of marks'!GH61)</f>
        <v/>
      </c>
      <c r="K61" s="582" t="str">
        <f>IF('statement of marks'!GI61="","",'statement of marks'!GI61)</f>
        <v/>
      </c>
      <c r="L61" s="583" t="str">
        <f>IF('statement of marks'!GJ61="","",'statement of marks'!GJ61)</f>
        <v/>
      </c>
      <c r="M61" s="579" t="str">
        <f>IF('statement of marks'!GK61="","",'statement of marks'!GK61)</f>
        <v/>
      </c>
      <c r="N61" s="68" t="str">
        <f>IF('statement of marks'!GD61="","",'statement of marks'!GD61)</f>
        <v xml:space="preserve">    </v>
      </c>
      <c r="O61" s="228" t="str">
        <f>IF('result subject-wise'!AR61="","",'result subject-wise'!AR61)</f>
        <v/>
      </c>
      <c r="P61" s="584" t="str">
        <f>IF('result subject-wise'!AS61="","",'result subject-wise'!AS61)</f>
        <v/>
      </c>
      <c r="Q61" s="617" t="str">
        <f>IF('statement of marks'!GQ61="","",'statement of marks'!GQ61)</f>
        <v/>
      </c>
      <c r="R61" s="586" t="str">
        <f>IF('statement of marks'!EX61="","",'statement of marks'!EX61)</f>
        <v/>
      </c>
      <c r="U61" s="587" t="str">
        <f>'statement of marks'!G61</f>
        <v/>
      </c>
      <c r="V61" s="585" t="str">
        <f t="shared" si="0"/>
        <v/>
      </c>
      <c r="W61" s="585" t="str">
        <f t="shared" si="1"/>
        <v/>
      </c>
      <c r="X61" s="585" t="str">
        <f t="shared" si="2"/>
        <v/>
      </c>
      <c r="Y61" s="585" t="str">
        <f t="shared" si="3"/>
        <v/>
      </c>
      <c r="Z61" s="585" t="str">
        <f t="shared" si="4"/>
        <v/>
      </c>
      <c r="AA61" s="585" t="str">
        <f t="shared" si="5"/>
        <v/>
      </c>
      <c r="AB61" s="585" t="str">
        <f t="shared" si="6"/>
        <v/>
      </c>
      <c r="AC61" s="585" t="str">
        <f t="shared" si="7"/>
        <v/>
      </c>
      <c r="AD61" s="585" t="str">
        <f t="shared" si="8"/>
        <v/>
      </c>
      <c r="AE61" s="585" t="str">
        <f t="shared" si="9"/>
        <v/>
      </c>
      <c r="AF61" s="585" t="str">
        <f t="shared" si="10"/>
        <v/>
      </c>
      <c r="AG61" s="585" t="str">
        <f t="shared" si="11"/>
        <v/>
      </c>
      <c r="AH61" s="589"/>
    </row>
    <row r="62" spans="1:34" ht="16" customHeight="1">
      <c r="A62" s="578">
        <f>'statement of marks'!A62</f>
        <v>55</v>
      </c>
      <c r="B62" s="580" t="str">
        <f>IF('statement of marks'!D62="","",'statement of marks'!D62)</f>
        <v/>
      </c>
      <c r="C62" s="579" t="str">
        <f>IF('statement of marks'!E62="","",'statement of marks'!E62)</f>
        <v/>
      </c>
      <c r="D62" s="581" t="str">
        <f>IF('statement of marks'!F62="","",'statement of marks'!F62)</f>
        <v/>
      </c>
      <c r="E62" s="303" t="str">
        <f>IF('statement of marks'!G62="","",'statement of marks'!G62)</f>
        <v/>
      </c>
      <c r="F62" s="303" t="str">
        <f>IF('statement of marks'!H62="","",'statement of marks'!H62)</f>
        <v/>
      </c>
      <c r="G62" s="303" t="str">
        <f>IF('statement of marks'!I62="","",'statement of marks'!I62)</f>
        <v/>
      </c>
      <c r="H62" s="579" t="str">
        <f>IF('statement of marks'!B62="","",'statement of marks'!B62)</f>
        <v/>
      </c>
      <c r="I62" s="579" t="str">
        <f>IF('statement of marks'!C62="","",'statement of marks'!C62)</f>
        <v/>
      </c>
      <c r="J62" s="451" t="str">
        <f>IF('statement of marks'!GH62="","",'statement of marks'!GH62)</f>
        <v/>
      </c>
      <c r="K62" s="582" t="str">
        <f>IF('statement of marks'!GI62="","",'statement of marks'!GI62)</f>
        <v/>
      </c>
      <c r="L62" s="583" t="str">
        <f>IF('statement of marks'!GJ62="","",'statement of marks'!GJ62)</f>
        <v/>
      </c>
      <c r="M62" s="579" t="str">
        <f>IF('statement of marks'!GK62="","",'statement of marks'!GK62)</f>
        <v/>
      </c>
      <c r="N62" s="68" t="str">
        <f>IF('statement of marks'!GD62="","",'statement of marks'!GD62)</f>
        <v xml:space="preserve">    </v>
      </c>
      <c r="O62" s="228" t="str">
        <f>IF('result subject-wise'!AR62="","",'result subject-wise'!AR62)</f>
        <v/>
      </c>
      <c r="P62" s="584" t="str">
        <f>IF('result subject-wise'!AS62="","",'result subject-wise'!AS62)</f>
        <v/>
      </c>
      <c r="Q62" s="617" t="str">
        <f>IF('statement of marks'!GQ62="","",'statement of marks'!GQ62)</f>
        <v/>
      </c>
      <c r="R62" s="586" t="str">
        <f>IF('statement of marks'!EX62="","",'statement of marks'!EX62)</f>
        <v/>
      </c>
      <c r="U62" s="587" t="str">
        <f>'statement of marks'!G62</f>
        <v/>
      </c>
      <c r="V62" s="585" t="str">
        <f t="shared" si="0"/>
        <v/>
      </c>
      <c r="W62" s="585" t="str">
        <f t="shared" si="1"/>
        <v/>
      </c>
      <c r="X62" s="585" t="str">
        <f t="shared" si="2"/>
        <v/>
      </c>
      <c r="Y62" s="585" t="str">
        <f t="shared" si="3"/>
        <v/>
      </c>
      <c r="Z62" s="585" t="str">
        <f t="shared" si="4"/>
        <v/>
      </c>
      <c r="AA62" s="585" t="str">
        <f t="shared" si="5"/>
        <v/>
      </c>
      <c r="AB62" s="585" t="str">
        <f t="shared" si="6"/>
        <v/>
      </c>
      <c r="AC62" s="585" t="str">
        <f t="shared" si="7"/>
        <v/>
      </c>
      <c r="AD62" s="585" t="str">
        <f t="shared" si="8"/>
        <v/>
      </c>
      <c r="AE62" s="585" t="str">
        <f t="shared" si="9"/>
        <v/>
      </c>
      <c r="AF62" s="585" t="str">
        <f t="shared" si="10"/>
        <v/>
      </c>
      <c r="AG62" s="585" t="str">
        <f t="shared" si="11"/>
        <v/>
      </c>
      <c r="AH62" s="589"/>
    </row>
    <row r="63" spans="1:34" ht="16" customHeight="1">
      <c r="A63" s="578">
        <f>'statement of marks'!A63</f>
        <v>56</v>
      </c>
      <c r="B63" s="580" t="str">
        <f>IF('statement of marks'!D63="","",'statement of marks'!D63)</f>
        <v/>
      </c>
      <c r="C63" s="579" t="str">
        <f>IF('statement of marks'!E63="","",'statement of marks'!E63)</f>
        <v/>
      </c>
      <c r="D63" s="581" t="str">
        <f>IF('statement of marks'!F63="","",'statement of marks'!F63)</f>
        <v/>
      </c>
      <c r="E63" s="303" t="str">
        <f>IF('statement of marks'!G63="","",'statement of marks'!G63)</f>
        <v/>
      </c>
      <c r="F63" s="303" t="str">
        <f>IF('statement of marks'!H63="","",'statement of marks'!H63)</f>
        <v/>
      </c>
      <c r="G63" s="303" t="str">
        <f>IF('statement of marks'!I63="","",'statement of marks'!I63)</f>
        <v/>
      </c>
      <c r="H63" s="579" t="str">
        <f>IF('statement of marks'!B63="","",'statement of marks'!B63)</f>
        <v/>
      </c>
      <c r="I63" s="579" t="str">
        <f>IF('statement of marks'!C63="","",'statement of marks'!C63)</f>
        <v/>
      </c>
      <c r="J63" s="451" t="str">
        <f>IF('statement of marks'!GH63="","",'statement of marks'!GH63)</f>
        <v/>
      </c>
      <c r="K63" s="582" t="str">
        <f>IF('statement of marks'!GI63="","",'statement of marks'!GI63)</f>
        <v/>
      </c>
      <c r="L63" s="583" t="str">
        <f>IF('statement of marks'!GJ63="","",'statement of marks'!GJ63)</f>
        <v/>
      </c>
      <c r="M63" s="579" t="str">
        <f>IF('statement of marks'!GK63="","",'statement of marks'!GK63)</f>
        <v/>
      </c>
      <c r="N63" s="68" t="str">
        <f>IF('statement of marks'!GD63="","",'statement of marks'!GD63)</f>
        <v xml:space="preserve">    </v>
      </c>
      <c r="O63" s="228" t="str">
        <f>IF('result subject-wise'!AR63="","",'result subject-wise'!AR63)</f>
        <v/>
      </c>
      <c r="P63" s="584" t="str">
        <f>IF('result subject-wise'!AS63="","",'result subject-wise'!AS63)</f>
        <v/>
      </c>
      <c r="Q63" s="617" t="str">
        <f>IF('statement of marks'!GQ63="","",'statement of marks'!GQ63)</f>
        <v/>
      </c>
      <c r="R63" s="586" t="str">
        <f>IF('statement of marks'!EX63="","",'statement of marks'!EX63)</f>
        <v/>
      </c>
      <c r="U63" s="587" t="str">
        <f>'statement of marks'!G63</f>
        <v/>
      </c>
      <c r="V63" s="585" t="str">
        <f t="shared" si="0"/>
        <v/>
      </c>
      <c r="W63" s="585" t="str">
        <f t="shared" si="1"/>
        <v/>
      </c>
      <c r="X63" s="585" t="str">
        <f t="shared" si="2"/>
        <v/>
      </c>
      <c r="Y63" s="585" t="str">
        <f t="shared" si="3"/>
        <v/>
      </c>
      <c r="Z63" s="585" t="str">
        <f t="shared" si="4"/>
        <v/>
      </c>
      <c r="AA63" s="585" t="str">
        <f t="shared" si="5"/>
        <v/>
      </c>
      <c r="AB63" s="585" t="str">
        <f t="shared" si="6"/>
        <v/>
      </c>
      <c r="AC63" s="585" t="str">
        <f t="shared" si="7"/>
        <v/>
      </c>
      <c r="AD63" s="585" t="str">
        <f t="shared" si="8"/>
        <v/>
      </c>
      <c r="AE63" s="585" t="str">
        <f t="shared" si="9"/>
        <v/>
      </c>
      <c r="AF63" s="585" t="str">
        <f t="shared" si="10"/>
        <v/>
      </c>
      <c r="AG63" s="585" t="str">
        <f t="shared" si="11"/>
        <v/>
      </c>
      <c r="AH63" s="589"/>
    </row>
    <row r="64" spans="1:34" ht="16" customHeight="1">
      <c r="A64" s="578">
        <f>'statement of marks'!A64</f>
        <v>57</v>
      </c>
      <c r="B64" s="580" t="str">
        <f>IF('statement of marks'!D64="","",'statement of marks'!D64)</f>
        <v/>
      </c>
      <c r="C64" s="579" t="str">
        <f>IF('statement of marks'!E64="","",'statement of marks'!E64)</f>
        <v/>
      </c>
      <c r="D64" s="581" t="str">
        <f>IF('statement of marks'!F64="","",'statement of marks'!F64)</f>
        <v/>
      </c>
      <c r="E64" s="303" t="str">
        <f>IF('statement of marks'!G64="","",'statement of marks'!G64)</f>
        <v/>
      </c>
      <c r="F64" s="303" t="str">
        <f>IF('statement of marks'!H64="","",'statement of marks'!H64)</f>
        <v/>
      </c>
      <c r="G64" s="303" t="str">
        <f>IF('statement of marks'!I64="","",'statement of marks'!I64)</f>
        <v/>
      </c>
      <c r="H64" s="579" t="str">
        <f>IF('statement of marks'!B64="","",'statement of marks'!B64)</f>
        <v/>
      </c>
      <c r="I64" s="579" t="str">
        <f>IF('statement of marks'!C64="","",'statement of marks'!C64)</f>
        <v/>
      </c>
      <c r="J64" s="451" t="str">
        <f>IF('statement of marks'!GH64="","",'statement of marks'!GH64)</f>
        <v/>
      </c>
      <c r="K64" s="582" t="str">
        <f>IF('statement of marks'!GI64="","",'statement of marks'!GI64)</f>
        <v/>
      </c>
      <c r="L64" s="583" t="str">
        <f>IF('statement of marks'!GJ64="","",'statement of marks'!GJ64)</f>
        <v/>
      </c>
      <c r="M64" s="579" t="str">
        <f>IF('statement of marks'!GK64="","",'statement of marks'!GK64)</f>
        <v/>
      </c>
      <c r="N64" s="68" t="str">
        <f>IF('statement of marks'!GD64="","",'statement of marks'!GD64)</f>
        <v xml:space="preserve">    </v>
      </c>
      <c r="O64" s="228" t="str">
        <f>IF('result subject-wise'!AR64="","",'result subject-wise'!AR64)</f>
        <v/>
      </c>
      <c r="P64" s="584" t="str">
        <f>IF('result subject-wise'!AS64="","",'result subject-wise'!AS64)</f>
        <v/>
      </c>
      <c r="Q64" s="617" t="str">
        <f>IF('statement of marks'!GQ64="","",'statement of marks'!GQ64)</f>
        <v/>
      </c>
      <c r="R64" s="586" t="str">
        <f>IF('statement of marks'!EX64="","",'statement of marks'!EX64)</f>
        <v/>
      </c>
      <c r="U64" s="587" t="str">
        <f>'statement of marks'!G64</f>
        <v/>
      </c>
      <c r="V64" s="585" t="str">
        <f t="shared" si="0"/>
        <v/>
      </c>
      <c r="W64" s="585" t="str">
        <f t="shared" si="1"/>
        <v/>
      </c>
      <c r="X64" s="585" t="str">
        <f t="shared" si="2"/>
        <v/>
      </c>
      <c r="Y64" s="585" t="str">
        <f t="shared" si="3"/>
        <v/>
      </c>
      <c r="Z64" s="585" t="str">
        <f t="shared" si="4"/>
        <v/>
      </c>
      <c r="AA64" s="585" t="str">
        <f t="shared" si="5"/>
        <v/>
      </c>
      <c r="AB64" s="585" t="str">
        <f t="shared" si="6"/>
        <v/>
      </c>
      <c r="AC64" s="585" t="str">
        <f t="shared" si="7"/>
        <v/>
      </c>
      <c r="AD64" s="585" t="str">
        <f t="shared" si="8"/>
        <v/>
      </c>
      <c r="AE64" s="585" t="str">
        <f t="shared" si="9"/>
        <v/>
      </c>
      <c r="AF64" s="585" t="str">
        <f t="shared" si="10"/>
        <v/>
      </c>
      <c r="AG64" s="585" t="str">
        <f t="shared" si="11"/>
        <v/>
      </c>
      <c r="AH64" s="589"/>
    </row>
    <row r="65" spans="1:34" ht="16" customHeight="1">
      <c r="A65" s="578">
        <f>'statement of marks'!A65</f>
        <v>58</v>
      </c>
      <c r="B65" s="580" t="str">
        <f>IF('statement of marks'!D65="","",'statement of marks'!D65)</f>
        <v/>
      </c>
      <c r="C65" s="579" t="str">
        <f>IF('statement of marks'!E65="","",'statement of marks'!E65)</f>
        <v/>
      </c>
      <c r="D65" s="581" t="str">
        <f>IF('statement of marks'!F65="","",'statement of marks'!F65)</f>
        <v/>
      </c>
      <c r="E65" s="303" t="str">
        <f>IF('statement of marks'!G65="","",'statement of marks'!G65)</f>
        <v/>
      </c>
      <c r="F65" s="303" t="str">
        <f>IF('statement of marks'!H65="","",'statement of marks'!H65)</f>
        <v/>
      </c>
      <c r="G65" s="303" t="str">
        <f>IF('statement of marks'!I65="","",'statement of marks'!I65)</f>
        <v/>
      </c>
      <c r="H65" s="579" t="str">
        <f>IF('statement of marks'!B65="","",'statement of marks'!B65)</f>
        <v/>
      </c>
      <c r="I65" s="579" t="str">
        <f>IF('statement of marks'!C65="","",'statement of marks'!C65)</f>
        <v/>
      </c>
      <c r="J65" s="451" t="str">
        <f>IF('statement of marks'!GH65="","",'statement of marks'!GH65)</f>
        <v/>
      </c>
      <c r="K65" s="582" t="str">
        <f>IF('statement of marks'!GI65="","",'statement of marks'!GI65)</f>
        <v/>
      </c>
      <c r="L65" s="583" t="str">
        <f>IF('statement of marks'!GJ65="","",'statement of marks'!GJ65)</f>
        <v/>
      </c>
      <c r="M65" s="579" t="str">
        <f>IF('statement of marks'!GK65="","",'statement of marks'!GK65)</f>
        <v/>
      </c>
      <c r="N65" s="68" t="str">
        <f>IF('statement of marks'!GD65="","",'statement of marks'!GD65)</f>
        <v xml:space="preserve">    </v>
      </c>
      <c r="O65" s="228" t="str">
        <f>IF('result subject-wise'!AR65="","",'result subject-wise'!AR65)</f>
        <v/>
      </c>
      <c r="P65" s="584" t="str">
        <f>IF('result subject-wise'!AS65="","",'result subject-wise'!AS65)</f>
        <v/>
      </c>
      <c r="Q65" s="617" t="str">
        <f>IF('statement of marks'!GQ65="","",'statement of marks'!GQ65)</f>
        <v/>
      </c>
      <c r="R65" s="586" t="str">
        <f>IF('statement of marks'!EX65="","",'statement of marks'!EX65)</f>
        <v/>
      </c>
      <c r="U65" s="587" t="str">
        <f>'statement of marks'!G65</f>
        <v/>
      </c>
      <c r="V65" s="585" t="str">
        <f t="shared" si="0"/>
        <v/>
      </c>
      <c r="W65" s="585" t="str">
        <f t="shared" si="1"/>
        <v/>
      </c>
      <c r="X65" s="585" t="str">
        <f t="shared" si="2"/>
        <v/>
      </c>
      <c r="Y65" s="585" t="str">
        <f t="shared" si="3"/>
        <v/>
      </c>
      <c r="Z65" s="585" t="str">
        <f t="shared" si="4"/>
        <v/>
      </c>
      <c r="AA65" s="585" t="str">
        <f t="shared" si="5"/>
        <v/>
      </c>
      <c r="AB65" s="585" t="str">
        <f t="shared" si="6"/>
        <v/>
      </c>
      <c r="AC65" s="585" t="str">
        <f t="shared" si="7"/>
        <v/>
      </c>
      <c r="AD65" s="585" t="str">
        <f t="shared" si="8"/>
        <v/>
      </c>
      <c r="AE65" s="585" t="str">
        <f t="shared" si="9"/>
        <v/>
      </c>
      <c r="AF65" s="585" t="str">
        <f t="shared" si="10"/>
        <v/>
      </c>
      <c r="AG65" s="585" t="str">
        <f t="shared" si="11"/>
        <v/>
      </c>
      <c r="AH65" s="589"/>
    </row>
    <row r="66" spans="1:34" ht="16" customHeight="1">
      <c r="A66" s="578">
        <f>'statement of marks'!A66</f>
        <v>59</v>
      </c>
      <c r="B66" s="580" t="str">
        <f>IF('statement of marks'!D66="","",'statement of marks'!D66)</f>
        <v/>
      </c>
      <c r="C66" s="579" t="str">
        <f>IF('statement of marks'!E66="","",'statement of marks'!E66)</f>
        <v/>
      </c>
      <c r="D66" s="581" t="str">
        <f>IF('statement of marks'!F66="","",'statement of marks'!F66)</f>
        <v/>
      </c>
      <c r="E66" s="303" t="str">
        <f>IF('statement of marks'!G66="","",'statement of marks'!G66)</f>
        <v/>
      </c>
      <c r="F66" s="303" t="str">
        <f>IF('statement of marks'!H66="","",'statement of marks'!H66)</f>
        <v/>
      </c>
      <c r="G66" s="303" t="str">
        <f>IF('statement of marks'!I66="","",'statement of marks'!I66)</f>
        <v/>
      </c>
      <c r="H66" s="579" t="str">
        <f>IF('statement of marks'!B66="","",'statement of marks'!B66)</f>
        <v/>
      </c>
      <c r="I66" s="579" t="str">
        <f>IF('statement of marks'!C66="","",'statement of marks'!C66)</f>
        <v/>
      </c>
      <c r="J66" s="451" t="str">
        <f>IF('statement of marks'!GH66="","",'statement of marks'!GH66)</f>
        <v/>
      </c>
      <c r="K66" s="582" t="str">
        <f>IF('statement of marks'!GI66="","",'statement of marks'!GI66)</f>
        <v/>
      </c>
      <c r="L66" s="583" t="str">
        <f>IF('statement of marks'!GJ66="","",'statement of marks'!GJ66)</f>
        <v/>
      </c>
      <c r="M66" s="579" t="str">
        <f>IF('statement of marks'!GK66="","",'statement of marks'!GK66)</f>
        <v/>
      </c>
      <c r="N66" s="68" t="str">
        <f>IF('statement of marks'!GD66="","",'statement of marks'!GD66)</f>
        <v xml:space="preserve">    </v>
      </c>
      <c r="O66" s="228" t="str">
        <f>IF('result subject-wise'!AR66="","",'result subject-wise'!AR66)</f>
        <v/>
      </c>
      <c r="P66" s="584" t="str">
        <f>IF('result subject-wise'!AS66="","",'result subject-wise'!AS66)</f>
        <v/>
      </c>
      <c r="Q66" s="617" t="str">
        <f>IF('statement of marks'!GQ66="","",'statement of marks'!GQ66)</f>
        <v/>
      </c>
      <c r="R66" s="586" t="str">
        <f>IF('statement of marks'!EX66="","",'statement of marks'!EX66)</f>
        <v/>
      </c>
      <c r="U66" s="587" t="str">
        <f>'statement of marks'!G66</f>
        <v/>
      </c>
      <c r="V66" s="585" t="str">
        <f t="shared" si="0"/>
        <v/>
      </c>
      <c r="W66" s="585" t="str">
        <f t="shared" si="1"/>
        <v/>
      </c>
      <c r="X66" s="585" t="str">
        <f t="shared" si="2"/>
        <v/>
      </c>
      <c r="Y66" s="585" t="str">
        <f t="shared" si="3"/>
        <v/>
      </c>
      <c r="Z66" s="585" t="str">
        <f t="shared" si="4"/>
        <v/>
      </c>
      <c r="AA66" s="585" t="str">
        <f t="shared" si="5"/>
        <v/>
      </c>
      <c r="AB66" s="585" t="str">
        <f t="shared" si="6"/>
        <v/>
      </c>
      <c r="AC66" s="585" t="str">
        <f t="shared" si="7"/>
        <v/>
      </c>
      <c r="AD66" s="585" t="str">
        <f t="shared" si="8"/>
        <v/>
      </c>
      <c r="AE66" s="585" t="str">
        <f t="shared" si="9"/>
        <v/>
      </c>
      <c r="AF66" s="585" t="str">
        <f t="shared" si="10"/>
        <v/>
      </c>
      <c r="AG66" s="585" t="str">
        <f t="shared" si="11"/>
        <v/>
      </c>
      <c r="AH66" s="589"/>
    </row>
    <row r="67" spans="1:34" ht="16" customHeight="1">
      <c r="A67" s="578">
        <f>'statement of marks'!A67</f>
        <v>60</v>
      </c>
      <c r="B67" s="580" t="str">
        <f>IF('statement of marks'!D67="","",'statement of marks'!D67)</f>
        <v/>
      </c>
      <c r="C67" s="579" t="str">
        <f>IF('statement of marks'!E67="","",'statement of marks'!E67)</f>
        <v/>
      </c>
      <c r="D67" s="581" t="str">
        <f>IF('statement of marks'!F67="","",'statement of marks'!F67)</f>
        <v/>
      </c>
      <c r="E67" s="303" t="str">
        <f>IF('statement of marks'!G67="","",'statement of marks'!G67)</f>
        <v/>
      </c>
      <c r="F67" s="303" t="str">
        <f>IF('statement of marks'!H67="","",'statement of marks'!H67)</f>
        <v/>
      </c>
      <c r="G67" s="303" t="str">
        <f>IF('statement of marks'!I67="","",'statement of marks'!I67)</f>
        <v/>
      </c>
      <c r="H67" s="579" t="str">
        <f>IF('statement of marks'!B67="","",'statement of marks'!B67)</f>
        <v/>
      </c>
      <c r="I67" s="579" t="str">
        <f>IF('statement of marks'!C67="","",'statement of marks'!C67)</f>
        <v/>
      </c>
      <c r="J67" s="451" t="str">
        <f>IF('statement of marks'!GH67="","",'statement of marks'!GH67)</f>
        <v/>
      </c>
      <c r="K67" s="582" t="str">
        <f>IF('statement of marks'!GI67="","",'statement of marks'!GI67)</f>
        <v/>
      </c>
      <c r="L67" s="583" t="str">
        <f>IF('statement of marks'!GJ67="","",'statement of marks'!GJ67)</f>
        <v/>
      </c>
      <c r="M67" s="579" t="str">
        <f>IF('statement of marks'!GK67="","",'statement of marks'!GK67)</f>
        <v/>
      </c>
      <c r="N67" s="68" t="str">
        <f>IF('statement of marks'!GD67="","",'statement of marks'!GD67)</f>
        <v xml:space="preserve">    </v>
      </c>
      <c r="O67" s="228" t="str">
        <f>IF('result subject-wise'!AR67="","",'result subject-wise'!AR67)</f>
        <v/>
      </c>
      <c r="P67" s="584" t="str">
        <f>IF('result subject-wise'!AS67="","",'result subject-wise'!AS67)</f>
        <v/>
      </c>
      <c r="Q67" s="617" t="str">
        <f>IF('statement of marks'!GQ67="","",'statement of marks'!GQ67)</f>
        <v/>
      </c>
      <c r="R67" s="586" t="str">
        <f>IF('statement of marks'!EX67="","",'statement of marks'!EX67)</f>
        <v/>
      </c>
      <c r="U67" s="587" t="str">
        <f>'statement of marks'!G67</f>
        <v/>
      </c>
      <c r="V67" s="585" t="str">
        <f t="shared" si="0"/>
        <v/>
      </c>
      <c r="W67" s="585" t="str">
        <f t="shared" si="1"/>
        <v/>
      </c>
      <c r="X67" s="585" t="str">
        <f t="shared" si="2"/>
        <v/>
      </c>
      <c r="Y67" s="585" t="str">
        <f t="shared" si="3"/>
        <v/>
      </c>
      <c r="Z67" s="585" t="str">
        <f t="shared" si="4"/>
        <v/>
      </c>
      <c r="AA67" s="585" t="str">
        <f t="shared" si="5"/>
        <v/>
      </c>
      <c r="AB67" s="585" t="str">
        <f t="shared" si="6"/>
        <v/>
      </c>
      <c r="AC67" s="585" t="str">
        <f t="shared" si="7"/>
        <v/>
      </c>
      <c r="AD67" s="585" t="str">
        <f t="shared" si="8"/>
        <v/>
      </c>
      <c r="AE67" s="585" t="str">
        <f t="shared" si="9"/>
        <v/>
      </c>
      <c r="AF67" s="585" t="str">
        <f t="shared" si="10"/>
        <v/>
      </c>
      <c r="AG67" s="585" t="str">
        <f t="shared" si="11"/>
        <v/>
      </c>
      <c r="AH67" s="589"/>
    </row>
    <row r="68" spans="1:34" ht="16" customHeight="1">
      <c r="A68" s="578">
        <f>'statement of marks'!A68</f>
        <v>61</v>
      </c>
      <c r="B68" s="580" t="str">
        <f>IF('statement of marks'!D68="","",'statement of marks'!D68)</f>
        <v/>
      </c>
      <c r="C68" s="579" t="str">
        <f>IF('statement of marks'!E68="","",'statement of marks'!E68)</f>
        <v/>
      </c>
      <c r="D68" s="581" t="str">
        <f>IF('statement of marks'!F68="","",'statement of marks'!F68)</f>
        <v/>
      </c>
      <c r="E68" s="303" t="str">
        <f>IF('statement of marks'!G68="","",'statement of marks'!G68)</f>
        <v/>
      </c>
      <c r="F68" s="303" t="str">
        <f>IF('statement of marks'!H68="","",'statement of marks'!H68)</f>
        <v/>
      </c>
      <c r="G68" s="303" t="str">
        <f>IF('statement of marks'!I68="","",'statement of marks'!I68)</f>
        <v/>
      </c>
      <c r="H68" s="579" t="str">
        <f>IF('statement of marks'!B68="","",'statement of marks'!B68)</f>
        <v/>
      </c>
      <c r="I68" s="579" t="str">
        <f>IF('statement of marks'!C68="","",'statement of marks'!C68)</f>
        <v/>
      </c>
      <c r="J68" s="451" t="str">
        <f>IF('statement of marks'!GH68="","",'statement of marks'!GH68)</f>
        <v/>
      </c>
      <c r="K68" s="582" t="str">
        <f>IF('statement of marks'!GI68="","",'statement of marks'!GI68)</f>
        <v/>
      </c>
      <c r="L68" s="583" t="str">
        <f>IF('statement of marks'!GJ68="","",'statement of marks'!GJ68)</f>
        <v/>
      </c>
      <c r="M68" s="579" t="str">
        <f>IF('statement of marks'!GK68="","",'statement of marks'!GK68)</f>
        <v/>
      </c>
      <c r="N68" s="68" t="str">
        <f>IF('statement of marks'!GD68="","",'statement of marks'!GD68)</f>
        <v xml:space="preserve">    </v>
      </c>
      <c r="O68" s="228" t="str">
        <f>IF('result subject-wise'!AR68="","",'result subject-wise'!AR68)</f>
        <v/>
      </c>
      <c r="P68" s="584" t="str">
        <f>IF('result subject-wise'!AS68="","",'result subject-wise'!AS68)</f>
        <v/>
      </c>
      <c r="Q68" s="617" t="str">
        <f>IF('statement of marks'!GQ68="","",'statement of marks'!GQ68)</f>
        <v/>
      </c>
      <c r="R68" s="586" t="str">
        <f>IF('statement of marks'!EX68="","",'statement of marks'!EX68)</f>
        <v/>
      </c>
      <c r="U68" s="587" t="str">
        <f>'statement of marks'!G68</f>
        <v/>
      </c>
      <c r="V68" s="585" t="str">
        <f t="shared" si="0"/>
        <v/>
      </c>
      <c r="W68" s="585" t="str">
        <f t="shared" si="1"/>
        <v/>
      </c>
      <c r="X68" s="585" t="str">
        <f t="shared" si="2"/>
        <v/>
      </c>
      <c r="Y68" s="585" t="str">
        <f t="shared" si="3"/>
        <v/>
      </c>
      <c r="Z68" s="585" t="str">
        <f t="shared" si="4"/>
        <v/>
      </c>
      <c r="AA68" s="585" t="str">
        <f t="shared" si="5"/>
        <v/>
      </c>
      <c r="AB68" s="585" t="str">
        <f t="shared" si="6"/>
        <v/>
      </c>
      <c r="AC68" s="585" t="str">
        <f t="shared" si="7"/>
        <v/>
      </c>
      <c r="AD68" s="585" t="str">
        <f t="shared" si="8"/>
        <v/>
      </c>
      <c r="AE68" s="585" t="str">
        <f t="shared" si="9"/>
        <v/>
      </c>
      <c r="AF68" s="585" t="str">
        <f t="shared" si="10"/>
        <v/>
      </c>
      <c r="AG68" s="585" t="str">
        <f t="shared" si="11"/>
        <v/>
      </c>
      <c r="AH68" s="589"/>
    </row>
    <row r="69" spans="1:34" ht="16" customHeight="1">
      <c r="A69" s="578">
        <f>'statement of marks'!A69</f>
        <v>62</v>
      </c>
      <c r="B69" s="580" t="str">
        <f>IF('statement of marks'!D69="","",'statement of marks'!D69)</f>
        <v/>
      </c>
      <c r="C69" s="579" t="str">
        <f>IF('statement of marks'!E69="","",'statement of marks'!E69)</f>
        <v/>
      </c>
      <c r="D69" s="581" t="str">
        <f>IF('statement of marks'!F69="","",'statement of marks'!F69)</f>
        <v/>
      </c>
      <c r="E69" s="303" t="str">
        <f>IF('statement of marks'!G69="","",'statement of marks'!G69)</f>
        <v/>
      </c>
      <c r="F69" s="303" t="str">
        <f>IF('statement of marks'!H69="","",'statement of marks'!H69)</f>
        <v/>
      </c>
      <c r="G69" s="303" t="str">
        <f>IF('statement of marks'!I69="","",'statement of marks'!I69)</f>
        <v/>
      </c>
      <c r="H69" s="579" t="str">
        <f>IF('statement of marks'!B69="","",'statement of marks'!B69)</f>
        <v/>
      </c>
      <c r="I69" s="579" t="str">
        <f>IF('statement of marks'!C69="","",'statement of marks'!C69)</f>
        <v/>
      </c>
      <c r="J69" s="451" t="str">
        <f>IF('statement of marks'!GH69="","",'statement of marks'!GH69)</f>
        <v/>
      </c>
      <c r="K69" s="582" t="str">
        <f>IF('statement of marks'!GI69="","",'statement of marks'!GI69)</f>
        <v/>
      </c>
      <c r="L69" s="583" t="str">
        <f>IF('statement of marks'!GJ69="","",'statement of marks'!GJ69)</f>
        <v/>
      </c>
      <c r="M69" s="579" t="str">
        <f>IF('statement of marks'!GK69="","",'statement of marks'!GK69)</f>
        <v/>
      </c>
      <c r="N69" s="68" t="str">
        <f>IF('statement of marks'!GD69="","",'statement of marks'!GD69)</f>
        <v xml:space="preserve">    </v>
      </c>
      <c r="O69" s="228" t="str">
        <f>IF('result subject-wise'!AR69="","",'result subject-wise'!AR69)</f>
        <v/>
      </c>
      <c r="P69" s="584" t="str">
        <f>IF('result subject-wise'!AS69="","",'result subject-wise'!AS69)</f>
        <v/>
      </c>
      <c r="Q69" s="617" t="str">
        <f>IF('statement of marks'!GQ69="","",'statement of marks'!GQ69)</f>
        <v/>
      </c>
      <c r="R69" s="586" t="str">
        <f>IF('statement of marks'!EX69="","",'statement of marks'!EX69)</f>
        <v/>
      </c>
      <c r="U69" s="587" t="str">
        <f>'statement of marks'!G69</f>
        <v/>
      </c>
      <c r="V69" s="585" t="str">
        <f t="shared" si="0"/>
        <v/>
      </c>
      <c r="W69" s="585" t="str">
        <f t="shared" si="1"/>
        <v/>
      </c>
      <c r="X69" s="585" t="str">
        <f t="shared" si="2"/>
        <v/>
      </c>
      <c r="Y69" s="585" t="str">
        <f t="shared" si="3"/>
        <v/>
      </c>
      <c r="Z69" s="585" t="str">
        <f t="shared" si="4"/>
        <v/>
      </c>
      <c r="AA69" s="585" t="str">
        <f t="shared" si="5"/>
        <v/>
      </c>
      <c r="AB69" s="585" t="str">
        <f t="shared" si="6"/>
        <v/>
      </c>
      <c r="AC69" s="585" t="str">
        <f t="shared" si="7"/>
        <v/>
      </c>
      <c r="AD69" s="585" t="str">
        <f t="shared" si="8"/>
        <v/>
      </c>
      <c r="AE69" s="585" t="str">
        <f t="shared" si="9"/>
        <v/>
      </c>
      <c r="AF69" s="585" t="str">
        <f t="shared" si="10"/>
        <v/>
      </c>
      <c r="AG69" s="585" t="str">
        <f t="shared" si="11"/>
        <v/>
      </c>
      <c r="AH69" s="589"/>
    </row>
    <row r="70" spans="1:34" ht="16" customHeight="1">
      <c r="A70" s="578">
        <f>'statement of marks'!A70</f>
        <v>63</v>
      </c>
      <c r="B70" s="580" t="str">
        <f>IF('statement of marks'!D70="","",'statement of marks'!D70)</f>
        <v/>
      </c>
      <c r="C70" s="579" t="str">
        <f>IF('statement of marks'!E70="","",'statement of marks'!E70)</f>
        <v/>
      </c>
      <c r="D70" s="581" t="str">
        <f>IF('statement of marks'!F70="","",'statement of marks'!F70)</f>
        <v/>
      </c>
      <c r="E70" s="303" t="str">
        <f>IF('statement of marks'!G70="","",'statement of marks'!G70)</f>
        <v/>
      </c>
      <c r="F70" s="303" t="str">
        <f>IF('statement of marks'!H70="","",'statement of marks'!H70)</f>
        <v/>
      </c>
      <c r="G70" s="303" t="str">
        <f>IF('statement of marks'!I70="","",'statement of marks'!I70)</f>
        <v/>
      </c>
      <c r="H70" s="579" t="str">
        <f>IF('statement of marks'!B70="","",'statement of marks'!B70)</f>
        <v/>
      </c>
      <c r="I70" s="579" t="str">
        <f>IF('statement of marks'!C70="","",'statement of marks'!C70)</f>
        <v/>
      </c>
      <c r="J70" s="451" t="str">
        <f>IF('statement of marks'!GH70="","",'statement of marks'!GH70)</f>
        <v/>
      </c>
      <c r="K70" s="582" t="str">
        <f>IF('statement of marks'!GI70="","",'statement of marks'!GI70)</f>
        <v/>
      </c>
      <c r="L70" s="583" t="str">
        <f>IF('statement of marks'!GJ70="","",'statement of marks'!GJ70)</f>
        <v/>
      </c>
      <c r="M70" s="579" t="str">
        <f>IF('statement of marks'!GK70="","",'statement of marks'!GK70)</f>
        <v/>
      </c>
      <c r="N70" s="68" t="str">
        <f>IF('statement of marks'!GD70="","",'statement of marks'!GD70)</f>
        <v xml:space="preserve">    </v>
      </c>
      <c r="O70" s="228" t="str">
        <f>IF('result subject-wise'!AR70="","",'result subject-wise'!AR70)</f>
        <v/>
      </c>
      <c r="P70" s="584" t="str">
        <f>IF('result subject-wise'!AS70="","",'result subject-wise'!AS70)</f>
        <v/>
      </c>
      <c r="Q70" s="617" t="str">
        <f>IF('statement of marks'!GQ70="","",'statement of marks'!GQ70)</f>
        <v/>
      </c>
      <c r="R70" s="586" t="str">
        <f>IF('statement of marks'!EX70="","",'statement of marks'!EX70)</f>
        <v/>
      </c>
      <c r="U70" s="587" t="str">
        <f>'statement of marks'!G70</f>
        <v/>
      </c>
      <c r="V70" s="585" t="str">
        <f t="shared" si="0"/>
        <v/>
      </c>
      <c r="W70" s="585" t="str">
        <f t="shared" si="1"/>
        <v/>
      </c>
      <c r="X70" s="585" t="str">
        <f t="shared" si="2"/>
        <v/>
      </c>
      <c r="Y70" s="585" t="str">
        <f t="shared" si="3"/>
        <v/>
      </c>
      <c r="Z70" s="585" t="str">
        <f t="shared" si="4"/>
        <v/>
      </c>
      <c r="AA70" s="585" t="str">
        <f t="shared" si="5"/>
        <v/>
      </c>
      <c r="AB70" s="585" t="str">
        <f t="shared" si="6"/>
        <v/>
      </c>
      <c r="AC70" s="585" t="str">
        <f t="shared" si="7"/>
        <v/>
      </c>
      <c r="AD70" s="585" t="str">
        <f t="shared" si="8"/>
        <v/>
      </c>
      <c r="AE70" s="585" t="str">
        <f t="shared" si="9"/>
        <v/>
      </c>
      <c r="AF70" s="585" t="str">
        <f t="shared" si="10"/>
        <v/>
      </c>
      <c r="AG70" s="585" t="str">
        <f t="shared" si="11"/>
        <v/>
      </c>
      <c r="AH70" s="589"/>
    </row>
    <row r="71" spans="1:34" ht="16" customHeight="1">
      <c r="A71" s="578">
        <f>'statement of marks'!A71</f>
        <v>64</v>
      </c>
      <c r="B71" s="580" t="str">
        <f>IF('statement of marks'!D71="","",'statement of marks'!D71)</f>
        <v/>
      </c>
      <c r="C71" s="579" t="str">
        <f>IF('statement of marks'!E71="","",'statement of marks'!E71)</f>
        <v/>
      </c>
      <c r="D71" s="581" t="str">
        <f>IF('statement of marks'!F71="","",'statement of marks'!F71)</f>
        <v/>
      </c>
      <c r="E71" s="303" t="str">
        <f>IF('statement of marks'!G71="","",'statement of marks'!G71)</f>
        <v/>
      </c>
      <c r="F71" s="303" t="str">
        <f>IF('statement of marks'!H71="","",'statement of marks'!H71)</f>
        <v/>
      </c>
      <c r="G71" s="303" t="str">
        <f>IF('statement of marks'!I71="","",'statement of marks'!I71)</f>
        <v/>
      </c>
      <c r="H71" s="579" t="str">
        <f>IF('statement of marks'!B71="","",'statement of marks'!B71)</f>
        <v/>
      </c>
      <c r="I71" s="579" t="str">
        <f>IF('statement of marks'!C71="","",'statement of marks'!C71)</f>
        <v/>
      </c>
      <c r="J71" s="451" t="str">
        <f>IF('statement of marks'!GH71="","",'statement of marks'!GH71)</f>
        <v/>
      </c>
      <c r="K71" s="582" t="str">
        <f>IF('statement of marks'!GI71="","",'statement of marks'!GI71)</f>
        <v/>
      </c>
      <c r="L71" s="583" t="str">
        <f>IF('statement of marks'!GJ71="","",'statement of marks'!GJ71)</f>
        <v/>
      </c>
      <c r="M71" s="579" t="str">
        <f>IF('statement of marks'!GK71="","",'statement of marks'!GK71)</f>
        <v/>
      </c>
      <c r="N71" s="68" t="str">
        <f>IF('statement of marks'!GD71="","",'statement of marks'!GD71)</f>
        <v xml:space="preserve">    </v>
      </c>
      <c r="O71" s="228" t="str">
        <f>IF('result subject-wise'!AR71="","",'result subject-wise'!AR71)</f>
        <v/>
      </c>
      <c r="P71" s="584" t="str">
        <f>IF('result subject-wise'!AS71="","",'result subject-wise'!AS71)</f>
        <v/>
      </c>
      <c r="Q71" s="617" t="str">
        <f>IF('statement of marks'!GQ71="","",'statement of marks'!GQ71)</f>
        <v/>
      </c>
      <c r="R71" s="586" t="str">
        <f>IF('statement of marks'!EX71="","",'statement of marks'!EX71)</f>
        <v/>
      </c>
      <c r="U71" s="587" t="str">
        <f>'statement of marks'!G71</f>
        <v/>
      </c>
      <c r="V71" s="585" t="str">
        <f t="shared" si="0"/>
        <v/>
      </c>
      <c r="W71" s="585" t="str">
        <f t="shared" si="1"/>
        <v/>
      </c>
      <c r="X71" s="585" t="str">
        <f t="shared" si="2"/>
        <v/>
      </c>
      <c r="Y71" s="585" t="str">
        <f t="shared" si="3"/>
        <v/>
      </c>
      <c r="Z71" s="585" t="str">
        <f t="shared" si="4"/>
        <v/>
      </c>
      <c r="AA71" s="585" t="str">
        <f t="shared" si="5"/>
        <v/>
      </c>
      <c r="AB71" s="585" t="str">
        <f t="shared" si="6"/>
        <v/>
      </c>
      <c r="AC71" s="585" t="str">
        <f t="shared" si="7"/>
        <v/>
      </c>
      <c r="AD71" s="585" t="str">
        <f t="shared" si="8"/>
        <v/>
      </c>
      <c r="AE71" s="585" t="str">
        <f t="shared" si="9"/>
        <v/>
      </c>
      <c r="AF71" s="585" t="str">
        <f t="shared" si="10"/>
        <v/>
      </c>
      <c r="AG71" s="585" t="str">
        <f t="shared" si="11"/>
        <v/>
      </c>
      <c r="AH71" s="589"/>
    </row>
    <row r="72" spans="1:34" ht="16" customHeight="1">
      <c r="A72" s="578">
        <f>'statement of marks'!A72</f>
        <v>65</v>
      </c>
      <c r="B72" s="580" t="str">
        <f>IF('statement of marks'!D72="","",'statement of marks'!D72)</f>
        <v/>
      </c>
      <c r="C72" s="579" t="str">
        <f>IF('statement of marks'!E72="","",'statement of marks'!E72)</f>
        <v/>
      </c>
      <c r="D72" s="581" t="str">
        <f>IF('statement of marks'!F72="","",'statement of marks'!F72)</f>
        <v/>
      </c>
      <c r="E72" s="303" t="str">
        <f>IF('statement of marks'!G72="","",'statement of marks'!G72)</f>
        <v/>
      </c>
      <c r="F72" s="303" t="str">
        <f>IF('statement of marks'!H72="","",'statement of marks'!H72)</f>
        <v/>
      </c>
      <c r="G72" s="303" t="str">
        <f>IF('statement of marks'!I72="","",'statement of marks'!I72)</f>
        <v/>
      </c>
      <c r="H72" s="579" t="str">
        <f>IF('statement of marks'!B72="","",'statement of marks'!B72)</f>
        <v/>
      </c>
      <c r="I72" s="579" t="str">
        <f>IF('statement of marks'!C72="","",'statement of marks'!C72)</f>
        <v/>
      </c>
      <c r="J72" s="451" t="str">
        <f>IF('statement of marks'!GH72="","",'statement of marks'!GH72)</f>
        <v/>
      </c>
      <c r="K72" s="582" t="str">
        <f>IF('statement of marks'!GI72="","",'statement of marks'!GI72)</f>
        <v/>
      </c>
      <c r="L72" s="583" t="str">
        <f>IF('statement of marks'!GJ72="","",'statement of marks'!GJ72)</f>
        <v/>
      </c>
      <c r="M72" s="579" t="str">
        <f>IF('statement of marks'!GK72="","",'statement of marks'!GK72)</f>
        <v/>
      </c>
      <c r="N72" s="68" t="str">
        <f>IF('statement of marks'!GD72="","",'statement of marks'!GD72)</f>
        <v xml:space="preserve">    </v>
      </c>
      <c r="O72" s="228" t="str">
        <f>IF('result subject-wise'!AR72="","",'result subject-wise'!AR72)</f>
        <v/>
      </c>
      <c r="P72" s="584" t="str">
        <f>IF('result subject-wise'!AS72="","",'result subject-wise'!AS72)</f>
        <v/>
      </c>
      <c r="Q72" s="617" t="str">
        <f>IF('statement of marks'!GQ72="","",'statement of marks'!GQ72)</f>
        <v/>
      </c>
      <c r="R72" s="586" t="str">
        <f>IF('statement of marks'!EX72="","",'statement of marks'!EX72)</f>
        <v/>
      </c>
      <c r="U72" s="587" t="str">
        <f>'statement of marks'!G72</f>
        <v/>
      </c>
      <c r="V72" s="585" t="str">
        <f t="shared" si="0"/>
        <v/>
      </c>
      <c r="W72" s="585" t="str">
        <f t="shared" si="1"/>
        <v/>
      </c>
      <c r="X72" s="585" t="str">
        <f t="shared" si="2"/>
        <v/>
      </c>
      <c r="Y72" s="585" t="str">
        <f t="shared" si="3"/>
        <v/>
      </c>
      <c r="Z72" s="585" t="str">
        <f t="shared" si="4"/>
        <v/>
      </c>
      <c r="AA72" s="585" t="str">
        <f t="shared" si="5"/>
        <v/>
      </c>
      <c r="AB72" s="585" t="str">
        <f t="shared" si="6"/>
        <v/>
      </c>
      <c r="AC72" s="585" t="str">
        <f t="shared" si="7"/>
        <v/>
      </c>
      <c r="AD72" s="585" t="str">
        <f t="shared" si="8"/>
        <v/>
      </c>
      <c r="AE72" s="585" t="str">
        <f t="shared" si="9"/>
        <v/>
      </c>
      <c r="AF72" s="585" t="str">
        <f t="shared" si="10"/>
        <v/>
      </c>
      <c r="AG72" s="585" t="str">
        <f t="shared" si="11"/>
        <v/>
      </c>
      <c r="AH72" s="589"/>
    </row>
    <row r="73" spans="1:34" ht="16" customHeight="1">
      <c r="A73" s="578">
        <f>'statement of marks'!A73</f>
        <v>66</v>
      </c>
      <c r="B73" s="580" t="str">
        <f>IF('statement of marks'!D73="","",'statement of marks'!D73)</f>
        <v/>
      </c>
      <c r="C73" s="579" t="str">
        <f>IF('statement of marks'!E73="","",'statement of marks'!E73)</f>
        <v/>
      </c>
      <c r="D73" s="581" t="str">
        <f>IF('statement of marks'!F73="","",'statement of marks'!F73)</f>
        <v/>
      </c>
      <c r="E73" s="303" t="str">
        <f>IF('statement of marks'!G73="","",'statement of marks'!G73)</f>
        <v/>
      </c>
      <c r="F73" s="303" t="str">
        <f>IF('statement of marks'!H73="","",'statement of marks'!H73)</f>
        <v/>
      </c>
      <c r="G73" s="303" t="str">
        <f>IF('statement of marks'!I73="","",'statement of marks'!I73)</f>
        <v/>
      </c>
      <c r="H73" s="579" t="str">
        <f>IF('statement of marks'!B73="","",'statement of marks'!B73)</f>
        <v/>
      </c>
      <c r="I73" s="579" t="str">
        <f>IF('statement of marks'!C73="","",'statement of marks'!C73)</f>
        <v/>
      </c>
      <c r="J73" s="451" t="str">
        <f>IF('statement of marks'!GH73="","",'statement of marks'!GH73)</f>
        <v/>
      </c>
      <c r="K73" s="582" t="str">
        <f>IF('statement of marks'!GI73="","",'statement of marks'!GI73)</f>
        <v/>
      </c>
      <c r="L73" s="583" t="str">
        <f>IF('statement of marks'!GJ73="","",'statement of marks'!GJ73)</f>
        <v/>
      </c>
      <c r="M73" s="579" t="str">
        <f>IF('statement of marks'!GK73="","",'statement of marks'!GK73)</f>
        <v/>
      </c>
      <c r="N73" s="68" t="str">
        <f>IF('statement of marks'!GD73="","",'statement of marks'!GD73)</f>
        <v xml:space="preserve">    </v>
      </c>
      <c r="O73" s="228" t="str">
        <f>IF('result subject-wise'!AR73="","",'result subject-wise'!AR73)</f>
        <v/>
      </c>
      <c r="P73" s="584" t="str">
        <f>IF('result subject-wise'!AS73="","",'result subject-wise'!AS73)</f>
        <v/>
      </c>
      <c r="Q73" s="617" t="str">
        <f>IF('statement of marks'!GQ73="","",'statement of marks'!GQ73)</f>
        <v/>
      </c>
      <c r="R73" s="586" t="str">
        <f>IF('statement of marks'!EX73="","",'statement of marks'!EX73)</f>
        <v/>
      </c>
      <c r="U73" s="587" t="str">
        <f>'statement of marks'!G73</f>
        <v/>
      </c>
      <c r="V73" s="585" t="str">
        <f t="shared" ref="V73:V107" si="12">IF(AND(H73="SC",I73="B"),Q73,"")</f>
        <v/>
      </c>
      <c r="W73" s="585" t="str">
        <f t="shared" ref="W73:W107" si="13">IF(AND(H73="SC",I73="G"),Q73,"")</f>
        <v/>
      </c>
      <c r="X73" s="585" t="str">
        <f t="shared" ref="X73:X107" si="14">IF(AND(H73="ST",I73="B"),Q73,"")</f>
        <v/>
      </c>
      <c r="Y73" s="585" t="str">
        <f t="shared" ref="Y73:Y107" si="15">IF(AND(H73="ST",I73="G"),Q73,"")</f>
        <v/>
      </c>
      <c r="Z73" s="585" t="str">
        <f t="shared" ref="Z73:Z107" si="16">IF(AND(H73="OBC",I73="B"),Q73,"")</f>
        <v/>
      </c>
      <c r="AA73" s="585" t="str">
        <f t="shared" ref="AA73:AA107" si="17">IF(AND(H73="OBC",I73="G"),Q73,"")</f>
        <v/>
      </c>
      <c r="AB73" s="585" t="str">
        <f t="shared" ref="AB73:AB107" si="18">IF(AND(H73="GEN",I73="B"),Q73,"")</f>
        <v/>
      </c>
      <c r="AC73" s="585" t="str">
        <f t="shared" ref="AC73:AC107" si="19">IF(AND(H73="GEN",I73="G"),Q73,"")</f>
        <v/>
      </c>
      <c r="AD73" s="585" t="str">
        <f t="shared" ref="AD73:AD107" si="20">IF(AND(H73="MIN",I73="B"),Q73,"")</f>
        <v/>
      </c>
      <c r="AE73" s="585" t="str">
        <f t="shared" ref="AE73:AE107" si="21">IF(AND(H73="MIN",I73="G"),Q73,"")</f>
        <v/>
      </c>
      <c r="AF73" s="585" t="str">
        <f t="shared" ref="AF73:AF107" si="22">IF(AND(H73="SBC",I73="B"),Q73,"")</f>
        <v/>
      </c>
      <c r="AG73" s="585" t="str">
        <f t="shared" ref="AG73:AG107" si="23">IF(AND(H73="SBC",I73="G"),Q73,"")</f>
        <v/>
      </c>
      <c r="AH73" s="589"/>
    </row>
    <row r="74" spans="1:34" ht="16" customHeight="1">
      <c r="A74" s="578">
        <f>'statement of marks'!A74</f>
        <v>67</v>
      </c>
      <c r="B74" s="580" t="str">
        <f>IF('statement of marks'!D74="","",'statement of marks'!D74)</f>
        <v/>
      </c>
      <c r="C74" s="579" t="str">
        <f>IF('statement of marks'!E74="","",'statement of marks'!E74)</f>
        <v/>
      </c>
      <c r="D74" s="581" t="str">
        <f>IF('statement of marks'!F74="","",'statement of marks'!F74)</f>
        <v/>
      </c>
      <c r="E74" s="303" t="str">
        <f>IF('statement of marks'!G74="","",'statement of marks'!G74)</f>
        <v/>
      </c>
      <c r="F74" s="303" t="str">
        <f>IF('statement of marks'!H74="","",'statement of marks'!H74)</f>
        <v/>
      </c>
      <c r="G74" s="303" t="str">
        <f>IF('statement of marks'!I74="","",'statement of marks'!I74)</f>
        <v/>
      </c>
      <c r="H74" s="579" t="str">
        <f>IF('statement of marks'!B74="","",'statement of marks'!B74)</f>
        <v/>
      </c>
      <c r="I74" s="579" t="str">
        <f>IF('statement of marks'!C74="","",'statement of marks'!C74)</f>
        <v/>
      </c>
      <c r="J74" s="451" t="str">
        <f>IF('statement of marks'!GH74="","",'statement of marks'!GH74)</f>
        <v/>
      </c>
      <c r="K74" s="582" t="str">
        <f>IF('statement of marks'!GI74="","",'statement of marks'!GI74)</f>
        <v/>
      </c>
      <c r="L74" s="583" t="str">
        <f>IF('statement of marks'!GJ74="","",'statement of marks'!GJ74)</f>
        <v/>
      </c>
      <c r="M74" s="579" t="str">
        <f>IF('statement of marks'!GK74="","",'statement of marks'!GK74)</f>
        <v/>
      </c>
      <c r="N74" s="68" t="str">
        <f>IF('statement of marks'!GD74="","",'statement of marks'!GD74)</f>
        <v xml:space="preserve">    </v>
      </c>
      <c r="O74" s="228" t="str">
        <f>IF('result subject-wise'!AR74="","",'result subject-wise'!AR74)</f>
        <v/>
      </c>
      <c r="P74" s="584" t="str">
        <f>IF('result subject-wise'!AS74="","",'result subject-wise'!AS74)</f>
        <v/>
      </c>
      <c r="Q74" s="617" t="str">
        <f>IF('statement of marks'!GQ74="","",'statement of marks'!GQ74)</f>
        <v/>
      </c>
      <c r="R74" s="586" t="str">
        <f>IF('statement of marks'!EX74="","",'statement of marks'!EX74)</f>
        <v/>
      </c>
      <c r="U74" s="587" t="str">
        <f>'statement of marks'!G74</f>
        <v/>
      </c>
      <c r="V74" s="585" t="str">
        <f t="shared" si="12"/>
        <v/>
      </c>
      <c r="W74" s="585" t="str">
        <f t="shared" si="13"/>
        <v/>
      </c>
      <c r="X74" s="585" t="str">
        <f t="shared" si="14"/>
        <v/>
      </c>
      <c r="Y74" s="585" t="str">
        <f t="shared" si="15"/>
        <v/>
      </c>
      <c r="Z74" s="585" t="str">
        <f t="shared" si="16"/>
        <v/>
      </c>
      <c r="AA74" s="585" t="str">
        <f t="shared" si="17"/>
        <v/>
      </c>
      <c r="AB74" s="585" t="str">
        <f t="shared" si="18"/>
        <v/>
      </c>
      <c r="AC74" s="585" t="str">
        <f t="shared" si="19"/>
        <v/>
      </c>
      <c r="AD74" s="585" t="str">
        <f t="shared" si="20"/>
        <v/>
      </c>
      <c r="AE74" s="585" t="str">
        <f t="shared" si="21"/>
        <v/>
      </c>
      <c r="AF74" s="585" t="str">
        <f t="shared" si="22"/>
        <v/>
      </c>
      <c r="AG74" s="585" t="str">
        <f t="shared" si="23"/>
        <v/>
      </c>
      <c r="AH74" s="589"/>
    </row>
    <row r="75" spans="1:34" ht="16" customHeight="1">
      <c r="A75" s="578">
        <f>'statement of marks'!A75</f>
        <v>68</v>
      </c>
      <c r="B75" s="580" t="str">
        <f>IF('statement of marks'!D75="","",'statement of marks'!D75)</f>
        <v/>
      </c>
      <c r="C75" s="579" t="str">
        <f>IF('statement of marks'!E75="","",'statement of marks'!E75)</f>
        <v/>
      </c>
      <c r="D75" s="581" t="str">
        <f>IF('statement of marks'!F75="","",'statement of marks'!F75)</f>
        <v/>
      </c>
      <c r="E75" s="303" t="str">
        <f>IF('statement of marks'!G75="","",'statement of marks'!G75)</f>
        <v/>
      </c>
      <c r="F75" s="303" t="str">
        <f>IF('statement of marks'!H75="","",'statement of marks'!H75)</f>
        <v/>
      </c>
      <c r="G75" s="303" t="str">
        <f>IF('statement of marks'!I75="","",'statement of marks'!I75)</f>
        <v/>
      </c>
      <c r="H75" s="579" t="str">
        <f>IF('statement of marks'!B75="","",'statement of marks'!B75)</f>
        <v/>
      </c>
      <c r="I75" s="579" t="str">
        <f>IF('statement of marks'!C75="","",'statement of marks'!C75)</f>
        <v/>
      </c>
      <c r="J75" s="451" t="str">
        <f>IF('statement of marks'!GH75="","",'statement of marks'!GH75)</f>
        <v/>
      </c>
      <c r="K75" s="582" t="str">
        <f>IF('statement of marks'!GI75="","",'statement of marks'!GI75)</f>
        <v/>
      </c>
      <c r="L75" s="583" t="str">
        <f>IF('statement of marks'!GJ75="","",'statement of marks'!GJ75)</f>
        <v/>
      </c>
      <c r="M75" s="579" t="str">
        <f>IF('statement of marks'!GK75="","",'statement of marks'!GK75)</f>
        <v/>
      </c>
      <c r="N75" s="68" t="str">
        <f>IF('statement of marks'!GD75="","",'statement of marks'!GD75)</f>
        <v xml:space="preserve">    </v>
      </c>
      <c r="O75" s="228" t="str">
        <f>IF('result subject-wise'!AR75="","",'result subject-wise'!AR75)</f>
        <v/>
      </c>
      <c r="P75" s="584" t="str">
        <f>IF('result subject-wise'!AS75="","",'result subject-wise'!AS75)</f>
        <v/>
      </c>
      <c r="Q75" s="617" t="str">
        <f>IF('statement of marks'!GQ75="","",'statement of marks'!GQ75)</f>
        <v/>
      </c>
      <c r="R75" s="586" t="str">
        <f>IF('statement of marks'!EX75="","",'statement of marks'!EX75)</f>
        <v/>
      </c>
      <c r="U75" s="587" t="str">
        <f>'statement of marks'!G75</f>
        <v/>
      </c>
      <c r="V75" s="585" t="str">
        <f t="shared" si="12"/>
        <v/>
      </c>
      <c r="W75" s="585" t="str">
        <f t="shared" si="13"/>
        <v/>
      </c>
      <c r="X75" s="585" t="str">
        <f t="shared" si="14"/>
        <v/>
      </c>
      <c r="Y75" s="585" t="str">
        <f t="shared" si="15"/>
        <v/>
      </c>
      <c r="Z75" s="585" t="str">
        <f t="shared" si="16"/>
        <v/>
      </c>
      <c r="AA75" s="585" t="str">
        <f t="shared" si="17"/>
        <v/>
      </c>
      <c r="AB75" s="585" t="str">
        <f t="shared" si="18"/>
        <v/>
      </c>
      <c r="AC75" s="585" t="str">
        <f t="shared" si="19"/>
        <v/>
      </c>
      <c r="AD75" s="585" t="str">
        <f t="shared" si="20"/>
        <v/>
      </c>
      <c r="AE75" s="585" t="str">
        <f t="shared" si="21"/>
        <v/>
      </c>
      <c r="AF75" s="585" t="str">
        <f t="shared" si="22"/>
        <v/>
      </c>
      <c r="AG75" s="585" t="str">
        <f t="shared" si="23"/>
        <v/>
      </c>
      <c r="AH75" s="589"/>
    </row>
    <row r="76" spans="1:34" ht="16" customHeight="1">
      <c r="A76" s="578">
        <f>'statement of marks'!A76</f>
        <v>69</v>
      </c>
      <c r="B76" s="580" t="str">
        <f>IF('statement of marks'!D76="","",'statement of marks'!D76)</f>
        <v/>
      </c>
      <c r="C76" s="579" t="str">
        <f>IF('statement of marks'!E76="","",'statement of marks'!E76)</f>
        <v/>
      </c>
      <c r="D76" s="581" t="str">
        <f>IF('statement of marks'!F76="","",'statement of marks'!F76)</f>
        <v/>
      </c>
      <c r="E76" s="303" t="str">
        <f>IF('statement of marks'!G76="","",'statement of marks'!G76)</f>
        <v/>
      </c>
      <c r="F76" s="303" t="str">
        <f>IF('statement of marks'!H76="","",'statement of marks'!H76)</f>
        <v/>
      </c>
      <c r="G76" s="303" t="str">
        <f>IF('statement of marks'!I76="","",'statement of marks'!I76)</f>
        <v/>
      </c>
      <c r="H76" s="579" t="str">
        <f>IF('statement of marks'!B76="","",'statement of marks'!B76)</f>
        <v/>
      </c>
      <c r="I76" s="579" t="str">
        <f>IF('statement of marks'!C76="","",'statement of marks'!C76)</f>
        <v/>
      </c>
      <c r="J76" s="451" t="str">
        <f>IF('statement of marks'!GH76="","",'statement of marks'!GH76)</f>
        <v/>
      </c>
      <c r="K76" s="582" t="str">
        <f>IF('statement of marks'!GI76="","",'statement of marks'!GI76)</f>
        <v/>
      </c>
      <c r="L76" s="583" t="str">
        <f>IF('statement of marks'!GJ76="","",'statement of marks'!GJ76)</f>
        <v/>
      </c>
      <c r="M76" s="579" t="str">
        <f>IF('statement of marks'!GK76="","",'statement of marks'!GK76)</f>
        <v/>
      </c>
      <c r="N76" s="68" t="str">
        <f>IF('statement of marks'!GD76="","",'statement of marks'!GD76)</f>
        <v xml:space="preserve">    </v>
      </c>
      <c r="O76" s="228" t="str">
        <f>IF('result subject-wise'!AR76="","",'result subject-wise'!AR76)</f>
        <v/>
      </c>
      <c r="P76" s="584" t="str">
        <f>IF('result subject-wise'!AS76="","",'result subject-wise'!AS76)</f>
        <v/>
      </c>
      <c r="Q76" s="617" t="str">
        <f>IF('statement of marks'!GQ76="","",'statement of marks'!GQ76)</f>
        <v/>
      </c>
      <c r="R76" s="586" t="str">
        <f>IF('statement of marks'!EX76="","",'statement of marks'!EX76)</f>
        <v/>
      </c>
      <c r="U76" s="587" t="str">
        <f>'statement of marks'!G76</f>
        <v/>
      </c>
      <c r="V76" s="585" t="str">
        <f t="shared" si="12"/>
        <v/>
      </c>
      <c r="W76" s="585" t="str">
        <f t="shared" si="13"/>
        <v/>
      </c>
      <c r="X76" s="585" t="str">
        <f t="shared" si="14"/>
        <v/>
      </c>
      <c r="Y76" s="585" t="str">
        <f t="shared" si="15"/>
        <v/>
      </c>
      <c r="Z76" s="585" t="str">
        <f t="shared" si="16"/>
        <v/>
      </c>
      <c r="AA76" s="585" t="str">
        <f t="shared" si="17"/>
        <v/>
      </c>
      <c r="AB76" s="585" t="str">
        <f t="shared" si="18"/>
        <v/>
      </c>
      <c r="AC76" s="585" t="str">
        <f t="shared" si="19"/>
        <v/>
      </c>
      <c r="AD76" s="585" t="str">
        <f t="shared" si="20"/>
        <v/>
      </c>
      <c r="AE76" s="585" t="str">
        <f t="shared" si="21"/>
        <v/>
      </c>
      <c r="AF76" s="585" t="str">
        <f t="shared" si="22"/>
        <v/>
      </c>
      <c r="AG76" s="585" t="str">
        <f t="shared" si="23"/>
        <v/>
      </c>
      <c r="AH76" s="589"/>
    </row>
    <row r="77" spans="1:34" ht="15" customHeight="1">
      <c r="A77" s="578">
        <f>'statement of marks'!A77</f>
        <v>70</v>
      </c>
      <c r="B77" s="580" t="str">
        <f>IF('statement of marks'!D77="","",'statement of marks'!D77)</f>
        <v/>
      </c>
      <c r="C77" s="579" t="str">
        <f>IF('statement of marks'!E77="","",'statement of marks'!E77)</f>
        <v/>
      </c>
      <c r="D77" s="581" t="str">
        <f>IF('statement of marks'!F77="","",'statement of marks'!F77)</f>
        <v/>
      </c>
      <c r="E77" s="303" t="str">
        <f>IF('statement of marks'!G77="","",'statement of marks'!G77)</f>
        <v/>
      </c>
      <c r="F77" s="303" t="str">
        <f>IF('statement of marks'!H77="","",'statement of marks'!H77)</f>
        <v/>
      </c>
      <c r="G77" s="303" t="str">
        <f>IF('statement of marks'!I77="","",'statement of marks'!I77)</f>
        <v/>
      </c>
      <c r="H77" s="579" t="str">
        <f>IF('statement of marks'!B77="","",'statement of marks'!B77)</f>
        <v/>
      </c>
      <c r="I77" s="579" t="str">
        <f>IF('statement of marks'!C77="","",'statement of marks'!C77)</f>
        <v/>
      </c>
      <c r="J77" s="451" t="str">
        <f>IF('statement of marks'!GH77="","",'statement of marks'!GH77)</f>
        <v/>
      </c>
      <c r="K77" s="582" t="str">
        <f>IF('statement of marks'!GI77="","",'statement of marks'!GI77)</f>
        <v/>
      </c>
      <c r="L77" s="583" t="str">
        <f>IF('statement of marks'!GJ77="","",'statement of marks'!GJ77)</f>
        <v/>
      </c>
      <c r="M77" s="579" t="str">
        <f>IF('statement of marks'!GK77="","",'statement of marks'!GK77)</f>
        <v/>
      </c>
      <c r="N77" s="68" t="str">
        <f>IF('statement of marks'!GD77="","",'statement of marks'!GD77)</f>
        <v xml:space="preserve">    </v>
      </c>
      <c r="O77" s="228" t="str">
        <f>IF('result subject-wise'!AR77="","",'result subject-wise'!AR77)</f>
        <v/>
      </c>
      <c r="P77" s="584" t="str">
        <f>IF('result subject-wise'!AS77="","",'result subject-wise'!AS77)</f>
        <v/>
      </c>
      <c r="Q77" s="617" t="str">
        <f>IF('statement of marks'!GQ77="","",'statement of marks'!GQ77)</f>
        <v/>
      </c>
      <c r="R77" s="586" t="str">
        <f>IF('statement of marks'!EX77="","",'statement of marks'!EX77)</f>
        <v/>
      </c>
      <c r="U77" s="587" t="str">
        <f>'statement of marks'!G77</f>
        <v/>
      </c>
      <c r="V77" s="585" t="str">
        <f t="shared" si="12"/>
        <v/>
      </c>
      <c r="W77" s="585" t="str">
        <f t="shared" si="13"/>
        <v/>
      </c>
      <c r="X77" s="585" t="str">
        <f t="shared" si="14"/>
        <v/>
      </c>
      <c r="Y77" s="585" t="str">
        <f t="shared" si="15"/>
        <v/>
      </c>
      <c r="Z77" s="585" t="str">
        <f t="shared" si="16"/>
        <v/>
      </c>
      <c r="AA77" s="585" t="str">
        <f t="shared" si="17"/>
        <v/>
      </c>
      <c r="AB77" s="585" t="str">
        <f t="shared" si="18"/>
        <v/>
      </c>
      <c r="AC77" s="585" t="str">
        <f t="shared" si="19"/>
        <v/>
      </c>
      <c r="AD77" s="585" t="str">
        <f t="shared" si="20"/>
        <v/>
      </c>
      <c r="AE77" s="585" t="str">
        <f t="shared" si="21"/>
        <v/>
      </c>
      <c r="AF77" s="585" t="str">
        <f t="shared" si="22"/>
        <v/>
      </c>
      <c r="AG77" s="585" t="str">
        <f t="shared" si="23"/>
        <v/>
      </c>
      <c r="AH77" s="589"/>
    </row>
    <row r="78" spans="1:34" ht="15" customHeight="1">
      <c r="A78" s="578">
        <f>'statement of marks'!A78</f>
        <v>71</v>
      </c>
      <c r="B78" s="580" t="str">
        <f>IF('statement of marks'!D78="","",'statement of marks'!D78)</f>
        <v/>
      </c>
      <c r="C78" s="579" t="str">
        <f>IF('statement of marks'!E78="","",'statement of marks'!E78)</f>
        <v/>
      </c>
      <c r="D78" s="581" t="str">
        <f>IF('statement of marks'!F78="","",'statement of marks'!F78)</f>
        <v/>
      </c>
      <c r="E78" s="303" t="str">
        <f>IF('statement of marks'!G78="","",'statement of marks'!G78)</f>
        <v/>
      </c>
      <c r="F78" s="303" t="str">
        <f>IF('statement of marks'!H78="","",'statement of marks'!H78)</f>
        <v/>
      </c>
      <c r="G78" s="303" t="str">
        <f>IF('statement of marks'!I78="","",'statement of marks'!I78)</f>
        <v/>
      </c>
      <c r="H78" s="579" t="str">
        <f>IF('statement of marks'!B78="","",'statement of marks'!B78)</f>
        <v/>
      </c>
      <c r="I78" s="579" t="str">
        <f>IF('statement of marks'!C78="","",'statement of marks'!C78)</f>
        <v/>
      </c>
      <c r="J78" s="451" t="str">
        <f>IF('statement of marks'!GH78="","",'statement of marks'!GH78)</f>
        <v/>
      </c>
      <c r="K78" s="582" t="str">
        <f>IF('statement of marks'!GI78="","",'statement of marks'!GI78)</f>
        <v/>
      </c>
      <c r="L78" s="583" t="str">
        <f>IF('statement of marks'!GJ78="","",'statement of marks'!GJ78)</f>
        <v/>
      </c>
      <c r="M78" s="579" t="str">
        <f>IF('statement of marks'!GK78="","",'statement of marks'!GK78)</f>
        <v/>
      </c>
      <c r="N78" s="68" t="str">
        <f>IF('statement of marks'!GD78="","",'statement of marks'!GD78)</f>
        <v xml:space="preserve">    </v>
      </c>
      <c r="O78" s="228" t="str">
        <f>IF('result subject-wise'!AR78="","",'result subject-wise'!AR78)</f>
        <v/>
      </c>
      <c r="P78" s="584" t="str">
        <f>IF('result subject-wise'!AS78="","",'result subject-wise'!AS78)</f>
        <v/>
      </c>
      <c r="Q78" s="617" t="str">
        <f>IF('statement of marks'!GQ78="","",'statement of marks'!GQ78)</f>
        <v/>
      </c>
      <c r="R78" s="586" t="str">
        <f>IF('statement of marks'!EX78="","",'statement of marks'!EX78)</f>
        <v/>
      </c>
      <c r="U78" s="587" t="str">
        <f>'statement of marks'!G78</f>
        <v/>
      </c>
      <c r="V78" s="585" t="str">
        <f t="shared" si="12"/>
        <v/>
      </c>
      <c r="W78" s="585" t="str">
        <f t="shared" si="13"/>
        <v/>
      </c>
      <c r="X78" s="585" t="str">
        <f t="shared" si="14"/>
        <v/>
      </c>
      <c r="Y78" s="585" t="str">
        <f t="shared" si="15"/>
        <v/>
      </c>
      <c r="Z78" s="585" t="str">
        <f t="shared" si="16"/>
        <v/>
      </c>
      <c r="AA78" s="585" t="str">
        <f t="shared" si="17"/>
        <v/>
      </c>
      <c r="AB78" s="585" t="str">
        <f t="shared" si="18"/>
        <v/>
      </c>
      <c r="AC78" s="585" t="str">
        <f t="shared" si="19"/>
        <v/>
      </c>
      <c r="AD78" s="585" t="str">
        <f t="shared" si="20"/>
        <v/>
      </c>
      <c r="AE78" s="585" t="str">
        <f t="shared" si="21"/>
        <v/>
      </c>
      <c r="AF78" s="585" t="str">
        <f t="shared" si="22"/>
        <v/>
      </c>
      <c r="AG78" s="585" t="str">
        <f t="shared" si="23"/>
        <v/>
      </c>
      <c r="AH78" s="589"/>
    </row>
    <row r="79" spans="1:34" ht="15" customHeight="1">
      <c r="A79" s="578">
        <f>'statement of marks'!A79</f>
        <v>72</v>
      </c>
      <c r="B79" s="580" t="str">
        <f>IF('statement of marks'!D79="","",'statement of marks'!D79)</f>
        <v/>
      </c>
      <c r="C79" s="579" t="str">
        <f>IF('statement of marks'!E79="","",'statement of marks'!E79)</f>
        <v/>
      </c>
      <c r="D79" s="581" t="str">
        <f>IF('statement of marks'!F79="","",'statement of marks'!F79)</f>
        <v/>
      </c>
      <c r="E79" s="303" t="str">
        <f>IF('statement of marks'!G79="","",'statement of marks'!G79)</f>
        <v/>
      </c>
      <c r="F79" s="303" t="str">
        <f>IF('statement of marks'!H79="","",'statement of marks'!H79)</f>
        <v/>
      </c>
      <c r="G79" s="303" t="str">
        <f>IF('statement of marks'!I79="","",'statement of marks'!I79)</f>
        <v/>
      </c>
      <c r="H79" s="579" t="str">
        <f>IF('statement of marks'!B79="","",'statement of marks'!B79)</f>
        <v/>
      </c>
      <c r="I79" s="579" t="str">
        <f>IF('statement of marks'!C79="","",'statement of marks'!C79)</f>
        <v/>
      </c>
      <c r="J79" s="451" t="str">
        <f>IF('statement of marks'!GH79="","",'statement of marks'!GH79)</f>
        <v/>
      </c>
      <c r="K79" s="582" t="str">
        <f>IF('statement of marks'!GI79="","",'statement of marks'!GI79)</f>
        <v/>
      </c>
      <c r="L79" s="583" t="str">
        <f>IF('statement of marks'!GJ79="","",'statement of marks'!GJ79)</f>
        <v/>
      </c>
      <c r="M79" s="579" t="str">
        <f>IF('statement of marks'!GK79="","",'statement of marks'!GK79)</f>
        <v/>
      </c>
      <c r="N79" s="68" t="str">
        <f>IF('statement of marks'!GD79="","",'statement of marks'!GD79)</f>
        <v xml:space="preserve">    </v>
      </c>
      <c r="O79" s="228" t="str">
        <f>IF('result subject-wise'!AR79="","",'result subject-wise'!AR79)</f>
        <v/>
      </c>
      <c r="P79" s="584" t="str">
        <f>IF('result subject-wise'!AS79="","",'result subject-wise'!AS79)</f>
        <v/>
      </c>
      <c r="Q79" s="617" t="str">
        <f>IF('statement of marks'!GQ79="","",'statement of marks'!GQ79)</f>
        <v/>
      </c>
      <c r="R79" s="586" t="str">
        <f>IF('statement of marks'!EX79="","",'statement of marks'!EX79)</f>
        <v/>
      </c>
      <c r="U79" s="587" t="str">
        <f>'statement of marks'!G79</f>
        <v/>
      </c>
      <c r="V79" s="585" t="str">
        <f t="shared" si="12"/>
        <v/>
      </c>
      <c r="W79" s="585" t="str">
        <f t="shared" si="13"/>
        <v/>
      </c>
      <c r="X79" s="585" t="str">
        <f t="shared" si="14"/>
        <v/>
      </c>
      <c r="Y79" s="585" t="str">
        <f t="shared" si="15"/>
        <v/>
      </c>
      <c r="Z79" s="585" t="str">
        <f t="shared" si="16"/>
        <v/>
      </c>
      <c r="AA79" s="585" t="str">
        <f t="shared" si="17"/>
        <v/>
      </c>
      <c r="AB79" s="585" t="str">
        <f t="shared" si="18"/>
        <v/>
      </c>
      <c r="AC79" s="585" t="str">
        <f t="shared" si="19"/>
        <v/>
      </c>
      <c r="AD79" s="585" t="str">
        <f t="shared" si="20"/>
        <v/>
      </c>
      <c r="AE79" s="585" t="str">
        <f t="shared" si="21"/>
        <v/>
      </c>
      <c r="AF79" s="585" t="str">
        <f t="shared" si="22"/>
        <v/>
      </c>
      <c r="AG79" s="585" t="str">
        <f t="shared" si="23"/>
        <v/>
      </c>
      <c r="AH79" s="589"/>
    </row>
    <row r="80" spans="1:34" ht="15" customHeight="1">
      <c r="A80" s="578">
        <f>'statement of marks'!A80</f>
        <v>73</v>
      </c>
      <c r="B80" s="580" t="str">
        <f>IF('statement of marks'!D80="","",'statement of marks'!D80)</f>
        <v/>
      </c>
      <c r="C80" s="579" t="str">
        <f>IF('statement of marks'!E80="","",'statement of marks'!E80)</f>
        <v/>
      </c>
      <c r="D80" s="581" t="str">
        <f>IF('statement of marks'!F80="","",'statement of marks'!F80)</f>
        <v/>
      </c>
      <c r="E80" s="303" t="str">
        <f>IF('statement of marks'!G80="","",'statement of marks'!G80)</f>
        <v/>
      </c>
      <c r="F80" s="303" t="str">
        <f>IF('statement of marks'!H80="","",'statement of marks'!H80)</f>
        <v/>
      </c>
      <c r="G80" s="303" t="str">
        <f>IF('statement of marks'!I80="","",'statement of marks'!I80)</f>
        <v/>
      </c>
      <c r="H80" s="579" t="str">
        <f>IF('statement of marks'!B80="","",'statement of marks'!B80)</f>
        <v/>
      </c>
      <c r="I80" s="579" t="str">
        <f>IF('statement of marks'!C80="","",'statement of marks'!C80)</f>
        <v/>
      </c>
      <c r="J80" s="451" t="str">
        <f>IF('statement of marks'!GH80="","",'statement of marks'!GH80)</f>
        <v/>
      </c>
      <c r="K80" s="582" t="str">
        <f>IF('statement of marks'!GI80="","",'statement of marks'!GI80)</f>
        <v/>
      </c>
      <c r="L80" s="583" t="str">
        <f>IF('statement of marks'!GJ80="","",'statement of marks'!GJ80)</f>
        <v/>
      </c>
      <c r="M80" s="579" t="str">
        <f>IF('statement of marks'!GK80="","",'statement of marks'!GK80)</f>
        <v/>
      </c>
      <c r="N80" s="68" t="str">
        <f>IF('statement of marks'!GD80="","",'statement of marks'!GD80)</f>
        <v xml:space="preserve">    </v>
      </c>
      <c r="O80" s="228" t="str">
        <f>IF('result subject-wise'!AR80="","",'result subject-wise'!AR80)</f>
        <v/>
      </c>
      <c r="P80" s="584" t="str">
        <f>IF('result subject-wise'!AS80="","",'result subject-wise'!AS80)</f>
        <v/>
      </c>
      <c r="Q80" s="617" t="str">
        <f>IF('statement of marks'!GQ80="","",'statement of marks'!GQ80)</f>
        <v/>
      </c>
      <c r="R80" s="586" t="str">
        <f>IF('statement of marks'!EX80="","",'statement of marks'!EX80)</f>
        <v/>
      </c>
      <c r="U80" s="587" t="str">
        <f>'statement of marks'!G80</f>
        <v/>
      </c>
      <c r="V80" s="585" t="str">
        <f t="shared" si="12"/>
        <v/>
      </c>
      <c r="W80" s="585" t="str">
        <f t="shared" si="13"/>
        <v/>
      </c>
      <c r="X80" s="585" t="str">
        <f t="shared" si="14"/>
        <v/>
      </c>
      <c r="Y80" s="585" t="str">
        <f t="shared" si="15"/>
        <v/>
      </c>
      <c r="Z80" s="585" t="str">
        <f t="shared" si="16"/>
        <v/>
      </c>
      <c r="AA80" s="585" t="str">
        <f t="shared" si="17"/>
        <v/>
      </c>
      <c r="AB80" s="585" t="str">
        <f t="shared" si="18"/>
        <v/>
      </c>
      <c r="AC80" s="585" t="str">
        <f t="shared" si="19"/>
        <v/>
      </c>
      <c r="AD80" s="585" t="str">
        <f t="shared" si="20"/>
        <v/>
      </c>
      <c r="AE80" s="585" t="str">
        <f t="shared" si="21"/>
        <v/>
      </c>
      <c r="AF80" s="585" t="str">
        <f t="shared" si="22"/>
        <v/>
      </c>
      <c r="AG80" s="585" t="str">
        <f t="shared" si="23"/>
        <v/>
      </c>
      <c r="AH80" s="589"/>
    </row>
    <row r="81" spans="1:34" ht="15" customHeight="1">
      <c r="A81" s="578">
        <f>'statement of marks'!A81</f>
        <v>74</v>
      </c>
      <c r="B81" s="580" t="str">
        <f>IF('statement of marks'!D81="","",'statement of marks'!D81)</f>
        <v/>
      </c>
      <c r="C81" s="579" t="str">
        <f>IF('statement of marks'!E81="","",'statement of marks'!E81)</f>
        <v/>
      </c>
      <c r="D81" s="581" t="str">
        <f>IF('statement of marks'!F81="","",'statement of marks'!F81)</f>
        <v/>
      </c>
      <c r="E81" s="303" t="str">
        <f>IF('statement of marks'!G81="","",'statement of marks'!G81)</f>
        <v/>
      </c>
      <c r="F81" s="303" t="str">
        <f>IF('statement of marks'!H81="","",'statement of marks'!H81)</f>
        <v/>
      </c>
      <c r="G81" s="303" t="str">
        <f>IF('statement of marks'!I81="","",'statement of marks'!I81)</f>
        <v/>
      </c>
      <c r="H81" s="579" t="str">
        <f>IF('statement of marks'!B81="","",'statement of marks'!B81)</f>
        <v/>
      </c>
      <c r="I81" s="579" t="str">
        <f>IF('statement of marks'!C81="","",'statement of marks'!C81)</f>
        <v/>
      </c>
      <c r="J81" s="451" t="str">
        <f>IF('statement of marks'!GH81="","",'statement of marks'!GH81)</f>
        <v/>
      </c>
      <c r="K81" s="582" t="str">
        <f>IF('statement of marks'!GI81="","",'statement of marks'!GI81)</f>
        <v/>
      </c>
      <c r="L81" s="583" t="str">
        <f>IF('statement of marks'!GJ81="","",'statement of marks'!GJ81)</f>
        <v/>
      </c>
      <c r="M81" s="579" t="str">
        <f>IF('statement of marks'!GK81="","",'statement of marks'!GK81)</f>
        <v/>
      </c>
      <c r="N81" s="68" t="str">
        <f>IF('statement of marks'!GD81="","",'statement of marks'!GD81)</f>
        <v xml:space="preserve">    </v>
      </c>
      <c r="O81" s="228" t="str">
        <f>IF('result subject-wise'!AR81="","",'result subject-wise'!AR81)</f>
        <v/>
      </c>
      <c r="P81" s="584" t="str">
        <f>IF('result subject-wise'!AS81="","",'result subject-wise'!AS81)</f>
        <v/>
      </c>
      <c r="Q81" s="617" t="str">
        <f>IF('statement of marks'!GQ81="","",'statement of marks'!GQ81)</f>
        <v/>
      </c>
      <c r="R81" s="586" t="str">
        <f>IF('statement of marks'!EX81="","",'statement of marks'!EX81)</f>
        <v/>
      </c>
      <c r="U81" s="587" t="str">
        <f>'statement of marks'!G81</f>
        <v/>
      </c>
      <c r="V81" s="585" t="str">
        <f t="shared" si="12"/>
        <v/>
      </c>
      <c r="W81" s="585" t="str">
        <f t="shared" si="13"/>
        <v/>
      </c>
      <c r="X81" s="585" t="str">
        <f t="shared" si="14"/>
        <v/>
      </c>
      <c r="Y81" s="585" t="str">
        <f t="shared" si="15"/>
        <v/>
      </c>
      <c r="Z81" s="585" t="str">
        <f t="shared" si="16"/>
        <v/>
      </c>
      <c r="AA81" s="585" t="str">
        <f t="shared" si="17"/>
        <v/>
      </c>
      <c r="AB81" s="585" t="str">
        <f t="shared" si="18"/>
        <v/>
      </c>
      <c r="AC81" s="585" t="str">
        <f t="shared" si="19"/>
        <v/>
      </c>
      <c r="AD81" s="585" t="str">
        <f t="shared" si="20"/>
        <v/>
      </c>
      <c r="AE81" s="585" t="str">
        <f t="shared" si="21"/>
        <v/>
      </c>
      <c r="AF81" s="585" t="str">
        <f t="shared" si="22"/>
        <v/>
      </c>
      <c r="AG81" s="585" t="str">
        <f t="shared" si="23"/>
        <v/>
      </c>
      <c r="AH81" s="589"/>
    </row>
    <row r="82" spans="1:34" ht="15" customHeight="1">
      <c r="A82" s="578">
        <f>'statement of marks'!A82</f>
        <v>75</v>
      </c>
      <c r="B82" s="580" t="str">
        <f>IF('statement of marks'!D82="","",'statement of marks'!D82)</f>
        <v/>
      </c>
      <c r="C82" s="579" t="str">
        <f>IF('statement of marks'!E82="","",'statement of marks'!E82)</f>
        <v/>
      </c>
      <c r="D82" s="581" t="str">
        <f>IF('statement of marks'!F82="","",'statement of marks'!F82)</f>
        <v/>
      </c>
      <c r="E82" s="303" t="str">
        <f>IF('statement of marks'!G82="","",'statement of marks'!G82)</f>
        <v/>
      </c>
      <c r="F82" s="303" t="str">
        <f>IF('statement of marks'!H82="","",'statement of marks'!H82)</f>
        <v/>
      </c>
      <c r="G82" s="303" t="str">
        <f>IF('statement of marks'!I82="","",'statement of marks'!I82)</f>
        <v/>
      </c>
      <c r="H82" s="579" t="str">
        <f>IF('statement of marks'!B82="","",'statement of marks'!B82)</f>
        <v/>
      </c>
      <c r="I82" s="579" t="str">
        <f>IF('statement of marks'!C82="","",'statement of marks'!C82)</f>
        <v/>
      </c>
      <c r="J82" s="451" t="str">
        <f>IF('statement of marks'!GH82="","",'statement of marks'!GH82)</f>
        <v/>
      </c>
      <c r="K82" s="582" t="str">
        <f>IF('statement of marks'!GI82="","",'statement of marks'!GI82)</f>
        <v/>
      </c>
      <c r="L82" s="583" t="str">
        <f>IF('statement of marks'!GJ82="","",'statement of marks'!GJ82)</f>
        <v/>
      </c>
      <c r="M82" s="579" t="str">
        <f>IF('statement of marks'!GK82="","",'statement of marks'!GK82)</f>
        <v/>
      </c>
      <c r="N82" s="68" t="str">
        <f>IF('statement of marks'!GD82="","",'statement of marks'!GD82)</f>
        <v xml:space="preserve">    </v>
      </c>
      <c r="O82" s="228" t="str">
        <f>IF('result subject-wise'!AR82="","",'result subject-wise'!AR82)</f>
        <v/>
      </c>
      <c r="P82" s="584" t="str">
        <f>IF('result subject-wise'!AS82="","",'result subject-wise'!AS82)</f>
        <v/>
      </c>
      <c r="Q82" s="617" t="str">
        <f>IF('statement of marks'!GQ82="","",'statement of marks'!GQ82)</f>
        <v/>
      </c>
      <c r="R82" s="586" t="str">
        <f>IF('statement of marks'!EX82="","",'statement of marks'!EX82)</f>
        <v/>
      </c>
      <c r="U82" s="587" t="str">
        <f>'statement of marks'!G82</f>
        <v/>
      </c>
      <c r="V82" s="585" t="str">
        <f t="shared" si="12"/>
        <v/>
      </c>
      <c r="W82" s="585" t="str">
        <f t="shared" si="13"/>
        <v/>
      </c>
      <c r="X82" s="585" t="str">
        <f t="shared" si="14"/>
        <v/>
      </c>
      <c r="Y82" s="585" t="str">
        <f t="shared" si="15"/>
        <v/>
      </c>
      <c r="Z82" s="585" t="str">
        <f t="shared" si="16"/>
        <v/>
      </c>
      <c r="AA82" s="585" t="str">
        <f t="shared" si="17"/>
        <v/>
      </c>
      <c r="AB82" s="585" t="str">
        <f t="shared" si="18"/>
        <v/>
      </c>
      <c r="AC82" s="585" t="str">
        <f t="shared" si="19"/>
        <v/>
      </c>
      <c r="AD82" s="585" t="str">
        <f t="shared" si="20"/>
        <v/>
      </c>
      <c r="AE82" s="585" t="str">
        <f t="shared" si="21"/>
        <v/>
      </c>
      <c r="AF82" s="585" t="str">
        <f t="shared" si="22"/>
        <v/>
      </c>
      <c r="AG82" s="585" t="str">
        <f t="shared" si="23"/>
        <v/>
      </c>
      <c r="AH82" s="589"/>
    </row>
    <row r="83" spans="1:34" ht="15" customHeight="1">
      <c r="A83" s="578">
        <f>'statement of marks'!A83</f>
        <v>76</v>
      </c>
      <c r="B83" s="580" t="str">
        <f>IF('statement of marks'!D83="","",'statement of marks'!D83)</f>
        <v/>
      </c>
      <c r="C83" s="579" t="str">
        <f>IF('statement of marks'!E83="","",'statement of marks'!E83)</f>
        <v/>
      </c>
      <c r="D83" s="581" t="str">
        <f>IF('statement of marks'!F83="","",'statement of marks'!F83)</f>
        <v/>
      </c>
      <c r="E83" s="303" t="str">
        <f>IF('statement of marks'!G83="","",'statement of marks'!G83)</f>
        <v/>
      </c>
      <c r="F83" s="303" t="str">
        <f>IF('statement of marks'!H83="","",'statement of marks'!H83)</f>
        <v/>
      </c>
      <c r="G83" s="303" t="str">
        <f>IF('statement of marks'!I83="","",'statement of marks'!I83)</f>
        <v/>
      </c>
      <c r="H83" s="579" t="str">
        <f>IF('statement of marks'!B83="","",'statement of marks'!B83)</f>
        <v/>
      </c>
      <c r="I83" s="579" t="str">
        <f>IF('statement of marks'!C83="","",'statement of marks'!C83)</f>
        <v/>
      </c>
      <c r="J83" s="451" t="str">
        <f>IF('statement of marks'!GH83="","",'statement of marks'!GH83)</f>
        <v/>
      </c>
      <c r="K83" s="582" t="str">
        <f>IF('statement of marks'!GI83="","",'statement of marks'!GI83)</f>
        <v/>
      </c>
      <c r="L83" s="583" t="str">
        <f>IF('statement of marks'!GJ83="","",'statement of marks'!GJ83)</f>
        <v/>
      </c>
      <c r="M83" s="579" t="str">
        <f>IF('statement of marks'!GK83="","",'statement of marks'!GK83)</f>
        <v/>
      </c>
      <c r="N83" s="68" t="str">
        <f>IF('statement of marks'!GD83="","",'statement of marks'!GD83)</f>
        <v xml:space="preserve">    </v>
      </c>
      <c r="O83" s="228" t="str">
        <f>IF('result subject-wise'!AR83="","",'result subject-wise'!AR83)</f>
        <v/>
      </c>
      <c r="P83" s="584" t="str">
        <f>IF('result subject-wise'!AS83="","",'result subject-wise'!AS83)</f>
        <v/>
      </c>
      <c r="Q83" s="617" t="str">
        <f>IF('statement of marks'!GQ83="","",'statement of marks'!GQ83)</f>
        <v/>
      </c>
      <c r="R83" s="586" t="str">
        <f>IF('statement of marks'!EX83="","",'statement of marks'!EX83)</f>
        <v/>
      </c>
      <c r="U83" s="587" t="str">
        <f>'statement of marks'!G83</f>
        <v/>
      </c>
      <c r="V83" s="585" t="str">
        <f t="shared" si="12"/>
        <v/>
      </c>
      <c r="W83" s="585" t="str">
        <f t="shared" si="13"/>
        <v/>
      </c>
      <c r="X83" s="585" t="str">
        <f t="shared" si="14"/>
        <v/>
      </c>
      <c r="Y83" s="585" t="str">
        <f t="shared" si="15"/>
        <v/>
      </c>
      <c r="Z83" s="585" t="str">
        <f t="shared" si="16"/>
        <v/>
      </c>
      <c r="AA83" s="585" t="str">
        <f t="shared" si="17"/>
        <v/>
      </c>
      <c r="AB83" s="585" t="str">
        <f t="shared" si="18"/>
        <v/>
      </c>
      <c r="AC83" s="585" t="str">
        <f t="shared" si="19"/>
        <v/>
      </c>
      <c r="AD83" s="585" t="str">
        <f t="shared" si="20"/>
        <v/>
      </c>
      <c r="AE83" s="585" t="str">
        <f t="shared" si="21"/>
        <v/>
      </c>
      <c r="AF83" s="585" t="str">
        <f t="shared" si="22"/>
        <v/>
      </c>
      <c r="AG83" s="585" t="str">
        <f t="shared" si="23"/>
        <v/>
      </c>
      <c r="AH83" s="589"/>
    </row>
    <row r="84" spans="1:34" ht="15" customHeight="1">
      <c r="A84" s="578">
        <f>'statement of marks'!A84</f>
        <v>77</v>
      </c>
      <c r="B84" s="580" t="str">
        <f>IF('statement of marks'!D84="","",'statement of marks'!D84)</f>
        <v/>
      </c>
      <c r="C84" s="579" t="str">
        <f>IF('statement of marks'!E84="","",'statement of marks'!E84)</f>
        <v/>
      </c>
      <c r="D84" s="581" t="str">
        <f>IF('statement of marks'!F84="","",'statement of marks'!F84)</f>
        <v/>
      </c>
      <c r="E84" s="303" t="str">
        <f>IF('statement of marks'!G84="","",'statement of marks'!G84)</f>
        <v/>
      </c>
      <c r="F84" s="303" t="str">
        <f>IF('statement of marks'!H84="","",'statement of marks'!H84)</f>
        <v/>
      </c>
      <c r="G84" s="303" t="str">
        <f>IF('statement of marks'!I84="","",'statement of marks'!I84)</f>
        <v/>
      </c>
      <c r="H84" s="579" t="str">
        <f>IF('statement of marks'!B84="","",'statement of marks'!B84)</f>
        <v/>
      </c>
      <c r="I84" s="579" t="str">
        <f>IF('statement of marks'!C84="","",'statement of marks'!C84)</f>
        <v/>
      </c>
      <c r="J84" s="451" t="str">
        <f>IF('statement of marks'!GH84="","",'statement of marks'!GH84)</f>
        <v/>
      </c>
      <c r="K84" s="582" t="str">
        <f>IF('statement of marks'!GI84="","",'statement of marks'!GI84)</f>
        <v/>
      </c>
      <c r="L84" s="583" t="str">
        <f>IF('statement of marks'!GJ84="","",'statement of marks'!GJ84)</f>
        <v/>
      </c>
      <c r="M84" s="579" t="str">
        <f>IF('statement of marks'!GK84="","",'statement of marks'!GK84)</f>
        <v/>
      </c>
      <c r="N84" s="68" t="str">
        <f>IF('statement of marks'!GD84="","",'statement of marks'!GD84)</f>
        <v xml:space="preserve">    </v>
      </c>
      <c r="O84" s="228" t="str">
        <f>IF('result subject-wise'!AR84="","",'result subject-wise'!AR84)</f>
        <v/>
      </c>
      <c r="P84" s="584" t="str">
        <f>IF('result subject-wise'!AS84="","",'result subject-wise'!AS84)</f>
        <v/>
      </c>
      <c r="Q84" s="617" t="str">
        <f>IF('statement of marks'!GQ84="","",'statement of marks'!GQ84)</f>
        <v/>
      </c>
      <c r="R84" s="586" t="str">
        <f>IF('statement of marks'!EX84="","",'statement of marks'!EX84)</f>
        <v/>
      </c>
      <c r="U84" s="587" t="str">
        <f>'statement of marks'!G84</f>
        <v/>
      </c>
      <c r="V84" s="585" t="str">
        <f t="shared" si="12"/>
        <v/>
      </c>
      <c r="W84" s="585" t="str">
        <f t="shared" si="13"/>
        <v/>
      </c>
      <c r="X84" s="585" t="str">
        <f t="shared" si="14"/>
        <v/>
      </c>
      <c r="Y84" s="585" t="str">
        <f t="shared" si="15"/>
        <v/>
      </c>
      <c r="Z84" s="585" t="str">
        <f t="shared" si="16"/>
        <v/>
      </c>
      <c r="AA84" s="585" t="str">
        <f t="shared" si="17"/>
        <v/>
      </c>
      <c r="AB84" s="585" t="str">
        <f t="shared" si="18"/>
        <v/>
      </c>
      <c r="AC84" s="585" t="str">
        <f t="shared" si="19"/>
        <v/>
      </c>
      <c r="AD84" s="585" t="str">
        <f t="shared" si="20"/>
        <v/>
      </c>
      <c r="AE84" s="585" t="str">
        <f t="shared" si="21"/>
        <v/>
      </c>
      <c r="AF84" s="585" t="str">
        <f t="shared" si="22"/>
        <v/>
      </c>
      <c r="AG84" s="585" t="str">
        <f t="shared" si="23"/>
        <v/>
      </c>
      <c r="AH84" s="589"/>
    </row>
    <row r="85" spans="1:34" ht="15" customHeight="1">
      <c r="A85" s="578">
        <f>'statement of marks'!A85</f>
        <v>78</v>
      </c>
      <c r="B85" s="580" t="str">
        <f>IF('statement of marks'!D85="","",'statement of marks'!D85)</f>
        <v/>
      </c>
      <c r="C85" s="579" t="str">
        <f>IF('statement of marks'!E85="","",'statement of marks'!E85)</f>
        <v/>
      </c>
      <c r="D85" s="581" t="str">
        <f>IF('statement of marks'!F85="","",'statement of marks'!F85)</f>
        <v/>
      </c>
      <c r="E85" s="303" t="str">
        <f>IF('statement of marks'!G85="","",'statement of marks'!G85)</f>
        <v/>
      </c>
      <c r="F85" s="303" t="str">
        <f>IF('statement of marks'!H85="","",'statement of marks'!H85)</f>
        <v/>
      </c>
      <c r="G85" s="303" t="str">
        <f>IF('statement of marks'!I85="","",'statement of marks'!I85)</f>
        <v/>
      </c>
      <c r="H85" s="579" t="str">
        <f>IF('statement of marks'!B85="","",'statement of marks'!B85)</f>
        <v/>
      </c>
      <c r="I85" s="579" t="str">
        <f>IF('statement of marks'!C85="","",'statement of marks'!C85)</f>
        <v/>
      </c>
      <c r="J85" s="451" t="str">
        <f>IF('statement of marks'!GH85="","",'statement of marks'!GH85)</f>
        <v/>
      </c>
      <c r="K85" s="582" t="str">
        <f>IF('statement of marks'!GI85="","",'statement of marks'!GI85)</f>
        <v/>
      </c>
      <c r="L85" s="583" t="str">
        <f>IF('statement of marks'!GJ85="","",'statement of marks'!GJ85)</f>
        <v/>
      </c>
      <c r="M85" s="579" t="str">
        <f>IF('statement of marks'!GK85="","",'statement of marks'!GK85)</f>
        <v/>
      </c>
      <c r="N85" s="68" t="str">
        <f>IF('statement of marks'!GD85="","",'statement of marks'!GD85)</f>
        <v xml:space="preserve">    </v>
      </c>
      <c r="O85" s="228" t="str">
        <f>IF('result subject-wise'!AR85="","",'result subject-wise'!AR85)</f>
        <v/>
      </c>
      <c r="P85" s="584" t="str">
        <f>IF('result subject-wise'!AS85="","",'result subject-wise'!AS85)</f>
        <v/>
      </c>
      <c r="Q85" s="617" t="str">
        <f>IF('statement of marks'!GQ85="","",'statement of marks'!GQ85)</f>
        <v/>
      </c>
      <c r="R85" s="586" t="str">
        <f>IF('statement of marks'!EX85="","",'statement of marks'!EX85)</f>
        <v/>
      </c>
      <c r="U85" s="587" t="str">
        <f>'statement of marks'!G85</f>
        <v/>
      </c>
      <c r="V85" s="585" t="str">
        <f t="shared" si="12"/>
        <v/>
      </c>
      <c r="W85" s="585" t="str">
        <f t="shared" si="13"/>
        <v/>
      </c>
      <c r="X85" s="585" t="str">
        <f t="shared" si="14"/>
        <v/>
      </c>
      <c r="Y85" s="585" t="str">
        <f t="shared" si="15"/>
        <v/>
      </c>
      <c r="Z85" s="585" t="str">
        <f t="shared" si="16"/>
        <v/>
      </c>
      <c r="AA85" s="585" t="str">
        <f t="shared" si="17"/>
        <v/>
      </c>
      <c r="AB85" s="585" t="str">
        <f t="shared" si="18"/>
        <v/>
      </c>
      <c r="AC85" s="585" t="str">
        <f t="shared" si="19"/>
        <v/>
      </c>
      <c r="AD85" s="585" t="str">
        <f t="shared" si="20"/>
        <v/>
      </c>
      <c r="AE85" s="585" t="str">
        <f t="shared" si="21"/>
        <v/>
      </c>
      <c r="AF85" s="585" t="str">
        <f t="shared" si="22"/>
        <v/>
      </c>
      <c r="AG85" s="585" t="str">
        <f t="shared" si="23"/>
        <v/>
      </c>
      <c r="AH85" s="589"/>
    </row>
    <row r="86" spans="1:34" ht="15" customHeight="1">
      <c r="A86" s="578">
        <f>'statement of marks'!A86</f>
        <v>79</v>
      </c>
      <c r="B86" s="580" t="str">
        <f>IF('statement of marks'!D86="","",'statement of marks'!D86)</f>
        <v/>
      </c>
      <c r="C86" s="579" t="str">
        <f>IF('statement of marks'!E86="","",'statement of marks'!E86)</f>
        <v/>
      </c>
      <c r="D86" s="581" t="str">
        <f>IF('statement of marks'!F86="","",'statement of marks'!F86)</f>
        <v/>
      </c>
      <c r="E86" s="303" t="str">
        <f>IF('statement of marks'!G86="","",'statement of marks'!G86)</f>
        <v/>
      </c>
      <c r="F86" s="303" t="str">
        <f>IF('statement of marks'!H86="","",'statement of marks'!H86)</f>
        <v/>
      </c>
      <c r="G86" s="303" t="str">
        <f>IF('statement of marks'!I86="","",'statement of marks'!I86)</f>
        <v/>
      </c>
      <c r="H86" s="579" t="str">
        <f>IF('statement of marks'!B86="","",'statement of marks'!B86)</f>
        <v/>
      </c>
      <c r="I86" s="579" t="str">
        <f>IF('statement of marks'!C86="","",'statement of marks'!C86)</f>
        <v/>
      </c>
      <c r="J86" s="451" t="str">
        <f>IF('statement of marks'!GH86="","",'statement of marks'!GH86)</f>
        <v/>
      </c>
      <c r="K86" s="582" t="str">
        <f>IF('statement of marks'!GI86="","",'statement of marks'!GI86)</f>
        <v/>
      </c>
      <c r="L86" s="583" t="str">
        <f>IF('statement of marks'!GJ86="","",'statement of marks'!GJ86)</f>
        <v/>
      </c>
      <c r="M86" s="579" t="str">
        <f>IF('statement of marks'!GK86="","",'statement of marks'!GK86)</f>
        <v/>
      </c>
      <c r="N86" s="68" t="str">
        <f>IF('statement of marks'!GD86="","",'statement of marks'!GD86)</f>
        <v xml:space="preserve">    </v>
      </c>
      <c r="O86" s="228" t="str">
        <f>IF('result subject-wise'!AR86="","",'result subject-wise'!AR86)</f>
        <v/>
      </c>
      <c r="P86" s="584" t="str">
        <f>IF('result subject-wise'!AS86="","",'result subject-wise'!AS86)</f>
        <v/>
      </c>
      <c r="Q86" s="617" t="str">
        <f>IF('statement of marks'!GQ86="","",'statement of marks'!GQ86)</f>
        <v/>
      </c>
      <c r="R86" s="586" t="str">
        <f>IF('statement of marks'!EX86="","",'statement of marks'!EX86)</f>
        <v/>
      </c>
      <c r="U86" s="587" t="str">
        <f>'statement of marks'!G86</f>
        <v/>
      </c>
      <c r="V86" s="585" t="str">
        <f t="shared" si="12"/>
        <v/>
      </c>
      <c r="W86" s="585" t="str">
        <f t="shared" si="13"/>
        <v/>
      </c>
      <c r="X86" s="585" t="str">
        <f t="shared" si="14"/>
        <v/>
      </c>
      <c r="Y86" s="585" t="str">
        <f t="shared" si="15"/>
        <v/>
      </c>
      <c r="Z86" s="585" t="str">
        <f t="shared" si="16"/>
        <v/>
      </c>
      <c r="AA86" s="585" t="str">
        <f t="shared" si="17"/>
        <v/>
      </c>
      <c r="AB86" s="585" t="str">
        <f t="shared" si="18"/>
        <v/>
      </c>
      <c r="AC86" s="585" t="str">
        <f t="shared" si="19"/>
        <v/>
      </c>
      <c r="AD86" s="585" t="str">
        <f t="shared" si="20"/>
        <v/>
      </c>
      <c r="AE86" s="585" t="str">
        <f t="shared" si="21"/>
        <v/>
      </c>
      <c r="AF86" s="585" t="str">
        <f t="shared" si="22"/>
        <v/>
      </c>
      <c r="AG86" s="585" t="str">
        <f t="shared" si="23"/>
        <v/>
      </c>
      <c r="AH86" s="589"/>
    </row>
    <row r="87" spans="1:34" ht="15" customHeight="1">
      <c r="A87" s="578">
        <f>'statement of marks'!A87</f>
        <v>80</v>
      </c>
      <c r="B87" s="580" t="str">
        <f>IF('statement of marks'!D87="","",'statement of marks'!D87)</f>
        <v/>
      </c>
      <c r="C87" s="579" t="str">
        <f>IF('statement of marks'!E87="","",'statement of marks'!E87)</f>
        <v/>
      </c>
      <c r="D87" s="581" t="str">
        <f>IF('statement of marks'!F87="","",'statement of marks'!F87)</f>
        <v/>
      </c>
      <c r="E87" s="303" t="str">
        <f>IF('statement of marks'!G87="","",'statement of marks'!G87)</f>
        <v/>
      </c>
      <c r="F87" s="303" t="str">
        <f>IF('statement of marks'!H87="","",'statement of marks'!H87)</f>
        <v/>
      </c>
      <c r="G87" s="303" t="str">
        <f>IF('statement of marks'!I87="","",'statement of marks'!I87)</f>
        <v/>
      </c>
      <c r="H87" s="579" t="str">
        <f>IF('statement of marks'!B87="","",'statement of marks'!B87)</f>
        <v/>
      </c>
      <c r="I87" s="579" t="str">
        <f>IF('statement of marks'!C87="","",'statement of marks'!C87)</f>
        <v/>
      </c>
      <c r="J87" s="451" t="str">
        <f>IF('statement of marks'!GH87="","",'statement of marks'!GH87)</f>
        <v/>
      </c>
      <c r="K87" s="582" t="str">
        <f>IF('statement of marks'!GI87="","",'statement of marks'!GI87)</f>
        <v/>
      </c>
      <c r="L87" s="583" t="str">
        <f>IF('statement of marks'!GJ87="","",'statement of marks'!GJ87)</f>
        <v/>
      </c>
      <c r="M87" s="579" t="str">
        <f>IF('statement of marks'!GK87="","",'statement of marks'!GK87)</f>
        <v/>
      </c>
      <c r="N87" s="68" t="str">
        <f>IF('statement of marks'!GD87="","",'statement of marks'!GD87)</f>
        <v xml:space="preserve">    </v>
      </c>
      <c r="O87" s="228" t="str">
        <f>IF('result subject-wise'!AR87="","",'result subject-wise'!AR87)</f>
        <v/>
      </c>
      <c r="P87" s="584" t="str">
        <f>IF('result subject-wise'!AS87="","",'result subject-wise'!AS87)</f>
        <v/>
      </c>
      <c r="Q87" s="617" t="str">
        <f>IF('statement of marks'!GQ87="","",'statement of marks'!GQ87)</f>
        <v/>
      </c>
      <c r="R87" s="586" t="str">
        <f>IF('statement of marks'!EX87="","",'statement of marks'!EX87)</f>
        <v/>
      </c>
      <c r="U87" s="587" t="str">
        <f>'statement of marks'!G87</f>
        <v/>
      </c>
      <c r="V87" s="585" t="str">
        <f t="shared" si="12"/>
        <v/>
      </c>
      <c r="W87" s="585" t="str">
        <f t="shared" si="13"/>
        <v/>
      </c>
      <c r="X87" s="585" t="str">
        <f t="shared" si="14"/>
        <v/>
      </c>
      <c r="Y87" s="585" t="str">
        <f t="shared" si="15"/>
        <v/>
      </c>
      <c r="Z87" s="585" t="str">
        <f t="shared" si="16"/>
        <v/>
      </c>
      <c r="AA87" s="585" t="str">
        <f t="shared" si="17"/>
        <v/>
      </c>
      <c r="AB87" s="585" t="str">
        <f t="shared" si="18"/>
        <v/>
      </c>
      <c r="AC87" s="585" t="str">
        <f t="shared" si="19"/>
        <v/>
      </c>
      <c r="AD87" s="585" t="str">
        <f t="shared" si="20"/>
        <v/>
      </c>
      <c r="AE87" s="585" t="str">
        <f t="shared" si="21"/>
        <v/>
      </c>
      <c r="AF87" s="585" t="str">
        <f t="shared" si="22"/>
        <v/>
      </c>
      <c r="AG87" s="585" t="str">
        <f t="shared" si="23"/>
        <v/>
      </c>
      <c r="AH87" s="589"/>
    </row>
    <row r="88" spans="1:34" ht="15" customHeight="1">
      <c r="A88" s="578">
        <f>'statement of marks'!A88</f>
        <v>81</v>
      </c>
      <c r="B88" s="580" t="str">
        <f>IF('statement of marks'!D88="","",'statement of marks'!D88)</f>
        <v/>
      </c>
      <c r="C88" s="579" t="str">
        <f>IF('statement of marks'!E88="","",'statement of marks'!E88)</f>
        <v/>
      </c>
      <c r="D88" s="581" t="str">
        <f>IF('statement of marks'!F88="","",'statement of marks'!F88)</f>
        <v/>
      </c>
      <c r="E88" s="303" t="str">
        <f>IF('statement of marks'!G88="","",'statement of marks'!G88)</f>
        <v/>
      </c>
      <c r="F88" s="303" t="str">
        <f>IF('statement of marks'!H88="","",'statement of marks'!H88)</f>
        <v/>
      </c>
      <c r="G88" s="303" t="str">
        <f>IF('statement of marks'!I88="","",'statement of marks'!I88)</f>
        <v/>
      </c>
      <c r="H88" s="579" t="str">
        <f>IF('statement of marks'!B88="","",'statement of marks'!B88)</f>
        <v/>
      </c>
      <c r="I88" s="579" t="str">
        <f>IF('statement of marks'!C88="","",'statement of marks'!C88)</f>
        <v/>
      </c>
      <c r="J88" s="451" t="str">
        <f>IF('statement of marks'!GH88="","",'statement of marks'!GH88)</f>
        <v/>
      </c>
      <c r="K88" s="582" t="str">
        <f>IF('statement of marks'!GI88="","",'statement of marks'!GI88)</f>
        <v/>
      </c>
      <c r="L88" s="583" t="str">
        <f>IF('statement of marks'!GJ88="","",'statement of marks'!GJ88)</f>
        <v/>
      </c>
      <c r="M88" s="579" t="str">
        <f>IF('statement of marks'!GK88="","",'statement of marks'!GK88)</f>
        <v/>
      </c>
      <c r="N88" s="68" t="str">
        <f>IF('statement of marks'!GD88="","",'statement of marks'!GD88)</f>
        <v xml:space="preserve">    </v>
      </c>
      <c r="O88" s="228" t="str">
        <f>IF('result subject-wise'!AR88="","",'result subject-wise'!AR88)</f>
        <v/>
      </c>
      <c r="P88" s="584" t="str">
        <f>IF('result subject-wise'!AS88="","",'result subject-wise'!AS88)</f>
        <v/>
      </c>
      <c r="Q88" s="617" t="str">
        <f>IF('statement of marks'!GQ88="","",'statement of marks'!GQ88)</f>
        <v/>
      </c>
      <c r="R88" s="586" t="str">
        <f>IF('statement of marks'!EX88="","",'statement of marks'!EX88)</f>
        <v/>
      </c>
      <c r="U88" s="587" t="str">
        <f>'statement of marks'!G88</f>
        <v/>
      </c>
      <c r="V88" s="585" t="str">
        <f t="shared" si="12"/>
        <v/>
      </c>
      <c r="W88" s="585" t="str">
        <f t="shared" si="13"/>
        <v/>
      </c>
      <c r="X88" s="585" t="str">
        <f t="shared" si="14"/>
        <v/>
      </c>
      <c r="Y88" s="585" t="str">
        <f t="shared" si="15"/>
        <v/>
      </c>
      <c r="Z88" s="585" t="str">
        <f t="shared" si="16"/>
        <v/>
      </c>
      <c r="AA88" s="585" t="str">
        <f t="shared" si="17"/>
        <v/>
      </c>
      <c r="AB88" s="585" t="str">
        <f t="shared" si="18"/>
        <v/>
      </c>
      <c r="AC88" s="585" t="str">
        <f t="shared" si="19"/>
        <v/>
      </c>
      <c r="AD88" s="585" t="str">
        <f t="shared" si="20"/>
        <v/>
      </c>
      <c r="AE88" s="585" t="str">
        <f t="shared" si="21"/>
        <v/>
      </c>
      <c r="AF88" s="585" t="str">
        <f t="shared" si="22"/>
        <v/>
      </c>
      <c r="AG88" s="585" t="str">
        <f t="shared" si="23"/>
        <v/>
      </c>
      <c r="AH88" s="589"/>
    </row>
    <row r="89" spans="1:34" ht="15" customHeight="1">
      <c r="A89" s="578">
        <f>'statement of marks'!A89</f>
        <v>82</v>
      </c>
      <c r="B89" s="580" t="str">
        <f>IF('statement of marks'!D89="","",'statement of marks'!D89)</f>
        <v/>
      </c>
      <c r="C89" s="579" t="str">
        <f>IF('statement of marks'!E89="","",'statement of marks'!E89)</f>
        <v/>
      </c>
      <c r="D89" s="581" t="str">
        <f>IF('statement of marks'!F89="","",'statement of marks'!F89)</f>
        <v/>
      </c>
      <c r="E89" s="303" t="str">
        <f>IF('statement of marks'!G89="","",'statement of marks'!G89)</f>
        <v/>
      </c>
      <c r="F89" s="303" t="str">
        <f>IF('statement of marks'!H89="","",'statement of marks'!H89)</f>
        <v/>
      </c>
      <c r="G89" s="303" t="str">
        <f>IF('statement of marks'!I89="","",'statement of marks'!I89)</f>
        <v/>
      </c>
      <c r="H89" s="579" t="str">
        <f>IF('statement of marks'!B89="","",'statement of marks'!B89)</f>
        <v/>
      </c>
      <c r="I89" s="579" t="str">
        <f>IF('statement of marks'!C89="","",'statement of marks'!C89)</f>
        <v/>
      </c>
      <c r="J89" s="451" t="str">
        <f>IF('statement of marks'!GH89="","",'statement of marks'!GH89)</f>
        <v/>
      </c>
      <c r="K89" s="582" t="str">
        <f>IF('statement of marks'!GI89="","",'statement of marks'!GI89)</f>
        <v/>
      </c>
      <c r="L89" s="583" t="str">
        <f>IF('statement of marks'!GJ89="","",'statement of marks'!GJ89)</f>
        <v/>
      </c>
      <c r="M89" s="579" t="str">
        <f>IF('statement of marks'!GK89="","",'statement of marks'!GK89)</f>
        <v/>
      </c>
      <c r="N89" s="68" t="str">
        <f>IF('statement of marks'!GD89="","",'statement of marks'!GD89)</f>
        <v xml:space="preserve">    </v>
      </c>
      <c r="O89" s="228" t="str">
        <f>IF('result subject-wise'!AR89="","",'result subject-wise'!AR89)</f>
        <v/>
      </c>
      <c r="P89" s="584" t="str">
        <f>IF('result subject-wise'!AS89="","",'result subject-wise'!AS89)</f>
        <v/>
      </c>
      <c r="Q89" s="617" t="str">
        <f>IF('statement of marks'!GQ89="","",'statement of marks'!GQ89)</f>
        <v/>
      </c>
      <c r="R89" s="586" t="str">
        <f>IF('statement of marks'!EX89="","",'statement of marks'!EX89)</f>
        <v/>
      </c>
      <c r="U89" s="587" t="str">
        <f>'statement of marks'!G89</f>
        <v/>
      </c>
      <c r="V89" s="585" t="str">
        <f t="shared" si="12"/>
        <v/>
      </c>
      <c r="W89" s="585" t="str">
        <f t="shared" si="13"/>
        <v/>
      </c>
      <c r="X89" s="585" t="str">
        <f t="shared" si="14"/>
        <v/>
      </c>
      <c r="Y89" s="585" t="str">
        <f t="shared" si="15"/>
        <v/>
      </c>
      <c r="Z89" s="585" t="str">
        <f t="shared" si="16"/>
        <v/>
      </c>
      <c r="AA89" s="585" t="str">
        <f t="shared" si="17"/>
        <v/>
      </c>
      <c r="AB89" s="585" t="str">
        <f t="shared" si="18"/>
        <v/>
      </c>
      <c r="AC89" s="585" t="str">
        <f t="shared" si="19"/>
        <v/>
      </c>
      <c r="AD89" s="585" t="str">
        <f t="shared" si="20"/>
        <v/>
      </c>
      <c r="AE89" s="585" t="str">
        <f t="shared" si="21"/>
        <v/>
      </c>
      <c r="AF89" s="585" t="str">
        <f t="shared" si="22"/>
        <v/>
      </c>
      <c r="AG89" s="585" t="str">
        <f t="shared" si="23"/>
        <v/>
      </c>
      <c r="AH89" s="589"/>
    </row>
    <row r="90" spans="1:34" ht="15" customHeight="1">
      <c r="A90" s="578">
        <f>'statement of marks'!A90</f>
        <v>83</v>
      </c>
      <c r="B90" s="580" t="str">
        <f>IF('statement of marks'!D90="","",'statement of marks'!D90)</f>
        <v/>
      </c>
      <c r="C90" s="579" t="str">
        <f>IF('statement of marks'!E90="","",'statement of marks'!E90)</f>
        <v/>
      </c>
      <c r="D90" s="581" t="str">
        <f>IF('statement of marks'!F90="","",'statement of marks'!F90)</f>
        <v/>
      </c>
      <c r="E90" s="303" t="str">
        <f>IF('statement of marks'!G90="","",'statement of marks'!G90)</f>
        <v/>
      </c>
      <c r="F90" s="303" t="str">
        <f>IF('statement of marks'!H90="","",'statement of marks'!H90)</f>
        <v/>
      </c>
      <c r="G90" s="303" t="str">
        <f>IF('statement of marks'!I90="","",'statement of marks'!I90)</f>
        <v/>
      </c>
      <c r="H90" s="579" t="str">
        <f>IF('statement of marks'!B90="","",'statement of marks'!B90)</f>
        <v/>
      </c>
      <c r="I90" s="579" t="str">
        <f>IF('statement of marks'!C90="","",'statement of marks'!C90)</f>
        <v/>
      </c>
      <c r="J90" s="451" t="str">
        <f>IF('statement of marks'!GH90="","",'statement of marks'!GH90)</f>
        <v/>
      </c>
      <c r="K90" s="582" t="str">
        <f>IF('statement of marks'!GI90="","",'statement of marks'!GI90)</f>
        <v/>
      </c>
      <c r="L90" s="583" t="str">
        <f>IF('statement of marks'!GJ90="","",'statement of marks'!GJ90)</f>
        <v/>
      </c>
      <c r="M90" s="579" t="str">
        <f>IF('statement of marks'!GK90="","",'statement of marks'!GK90)</f>
        <v/>
      </c>
      <c r="N90" s="68" t="str">
        <f>IF('statement of marks'!GD90="","",'statement of marks'!GD90)</f>
        <v xml:space="preserve">    </v>
      </c>
      <c r="O90" s="228" t="str">
        <f>IF('result subject-wise'!AR90="","",'result subject-wise'!AR90)</f>
        <v/>
      </c>
      <c r="P90" s="584" t="str">
        <f>IF('result subject-wise'!AS90="","",'result subject-wise'!AS90)</f>
        <v/>
      </c>
      <c r="Q90" s="617" t="str">
        <f>IF('statement of marks'!GQ90="","",'statement of marks'!GQ90)</f>
        <v/>
      </c>
      <c r="R90" s="586" t="str">
        <f>IF('statement of marks'!EX90="","",'statement of marks'!EX90)</f>
        <v/>
      </c>
      <c r="U90" s="587" t="str">
        <f>'statement of marks'!G90</f>
        <v/>
      </c>
      <c r="V90" s="585" t="str">
        <f t="shared" si="12"/>
        <v/>
      </c>
      <c r="W90" s="585" t="str">
        <f t="shared" si="13"/>
        <v/>
      </c>
      <c r="X90" s="585" t="str">
        <f t="shared" si="14"/>
        <v/>
      </c>
      <c r="Y90" s="585" t="str">
        <f t="shared" si="15"/>
        <v/>
      </c>
      <c r="Z90" s="585" t="str">
        <f t="shared" si="16"/>
        <v/>
      </c>
      <c r="AA90" s="585" t="str">
        <f t="shared" si="17"/>
        <v/>
      </c>
      <c r="AB90" s="585" t="str">
        <f t="shared" si="18"/>
        <v/>
      </c>
      <c r="AC90" s="585" t="str">
        <f t="shared" si="19"/>
        <v/>
      </c>
      <c r="AD90" s="585" t="str">
        <f t="shared" si="20"/>
        <v/>
      </c>
      <c r="AE90" s="585" t="str">
        <f t="shared" si="21"/>
        <v/>
      </c>
      <c r="AF90" s="585" t="str">
        <f t="shared" si="22"/>
        <v/>
      </c>
      <c r="AG90" s="585" t="str">
        <f t="shared" si="23"/>
        <v/>
      </c>
      <c r="AH90" s="589"/>
    </row>
    <row r="91" spans="1:34" ht="15" customHeight="1">
      <c r="A91" s="578">
        <f>'statement of marks'!A91</f>
        <v>84</v>
      </c>
      <c r="B91" s="580" t="str">
        <f>IF('statement of marks'!D91="","",'statement of marks'!D91)</f>
        <v/>
      </c>
      <c r="C91" s="579" t="str">
        <f>IF('statement of marks'!E91="","",'statement of marks'!E91)</f>
        <v/>
      </c>
      <c r="D91" s="581" t="str">
        <f>IF('statement of marks'!F91="","",'statement of marks'!F91)</f>
        <v/>
      </c>
      <c r="E91" s="303" t="str">
        <f>IF('statement of marks'!G91="","",'statement of marks'!G91)</f>
        <v/>
      </c>
      <c r="F91" s="303" t="str">
        <f>IF('statement of marks'!H91="","",'statement of marks'!H91)</f>
        <v/>
      </c>
      <c r="G91" s="303" t="str">
        <f>IF('statement of marks'!I91="","",'statement of marks'!I91)</f>
        <v/>
      </c>
      <c r="H91" s="579" t="str">
        <f>IF('statement of marks'!B91="","",'statement of marks'!B91)</f>
        <v/>
      </c>
      <c r="I91" s="579" t="str">
        <f>IF('statement of marks'!C91="","",'statement of marks'!C91)</f>
        <v/>
      </c>
      <c r="J91" s="451" t="str">
        <f>IF('statement of marks'!GH91="","",'statement of marks'!GH91)</f>
        <v/>
      </c>
      <c r="K91" s="582" t="str">
        <f>IF('statement of marks'!GI91="","",'statement of marks'!GI91)</f>
        <v/>
      </c>
      <c r="L91" s="583" t="str">
        <f>IF('statement of marks'!GJ91="","",'statement of marks'!GJ91)</f>
        <v/>
      </c>
      <c r="M91" s="579" t="str">
        <f>IF('statement of marks'!GK91="","",'statement of marks'!GK91)</f>
        <v/>
      </c>
      <c r="N91" s="68" t="str">
        <f>IF('statement of marks'!GD91="","",'statement of marks'!GD91)</f>
        <v xml:space="preserve">    </v>
      </c>
      <c r="O91" s="228" t="str">
        <f>IF('result subject-wise'!AR91="","",'result subject-wise'!AR91)</f>
        <v/>
      </c>
      <c r="P91" s="584" t="str">
        <f>IF('result subject-wise'!AS91="","",'result subject-wise'!AS91)</f>
        <v/>
      </c>
      <c r="Q91" s="617" t="str">
        <f>IF('statement of marks'!GQ91="","",'statement of marks'!GQ91)</f>
        <v/>
      </c>
      <c r="R91" s="586" t="str">
        <f>IF('statement of marks'!EX91="","",'statement of marks'!EX91)</f>
        <v/>
      </c>
      <c r="U91" s="587" t="str">
        <f>'statement of marks'!G91</f>
        <v/>
      </c>
      <c r="V91" s="585" t="str">
        <f t="shared" si="12"/>
        <v/>
      </c>
      <c r="W91" s="585" t="str">
        <f t="shared" si="13"/>
        <v/>
      </c>
      <c r="X91" s="585" t="str">
        <f t="shared" si="14"/>
        <v/>
      </c>
      <c r="Y91" s="585" t="str">
        <f t="shared" si="15"/>
        <v/>
      </c>
      <c r="Z91" s="585" t="str">
        <f t="shared" si="16"/>
        <v/>
      </c>
      <c r="AA91" s="585" t="str">
        <f t="shared" si="17"/>
        <v/>
      </c>
      <c r="AB91" s="585" t="str">
        <f t="shared" si="18"/>
        <v/>
      </c>
      <c r="AC91" s="585" t="str">
        <f t="shared" si="19"/>
        <v/>
      </c>
      <c r="AD91" s="585" t="str">
        <f t="shared" si="20"/>
        <v/>
      </c>
      <c r="AE91" s="585" t="str">
        <f t="shared" si="21"/>
        <v/>
      </c>
      <c r="AF91" s="585" t="str">
        <f t="shared" si="22"/>
        <v/>
      </c>
      <c r="AG91" s="585" t="str">
        <f t="shared" si="23"/>
        <v/>
      </c>
      <c r="AH91" s="589"/>
    </row>
    <row r="92" spans="1:34" ht="15" customHeight="1">
      <c r="A92" s="578">
        <f>'statement of marks'!A92</f>
        <v>85</v>
      </c>
      <c r="B92" s="580" t="str">
        <f>IF('statement of marks'!D92="","",'statement of marks'!D92)</f>
        <v/>
      </c>
      <c r="C92" s="579" t="str">
        <f>IF('statement of marks'!E92="","",'statement of marks'!E92)</f>
        <v/>
      </c>
      <c r="D92" s="581" t="str">
        <f>IF('statement of marks'!F92="","",'statement of marks'!F92)</f>
        <v/>
      </c>
      <c r="E92" s="303" t="str">
        <f>IF('statement of marks'!G92="","",'statement of marks'!G92)</f>
        <v/>
      </c>
      <c r="F92" s="303" t="str">
        <f>IF('statement of marks'!H92="","",'statement of marks'!H92)</f>
        <v/>
      </c>
      <c r="G92" s="303" t="str">
        <f>IF('statement of marks'!I92="","",'statement of marks'!I92)</f>
        <v/>
      </c>
      <c r="H92" s="579" t="str">
        <f>IF('statement of marks'!B92="","",'statement of marks'!B92)</f>
        <v/>
      </c>
      <c r="I92" s="579" t="str">
        <f>IF('statement of marks'!C92="","",'statement of marks'!C92)</f>
        <v/>
      </c>
      <c r="J92" s="451" t="str">
        <f>IF('statement of marks'!GH92="","",'statement of marks'!GH92)</f>
        <v/>
      </c>
      <c r="K92" s="582" t="str">
        <f>IF('statement of marks'!GI92="","",'statement of marks'!GI92)</f>
        <v/>
      </c>
      <c r="L92" s="583" t="str">
        <f>IF('statement of marks'!GJ92="","",'statement of marks'!GJ92)</f>
        <v/>
      </c>
      <c r="M92" s="579" t="str">
        <f>IF('statement of marks'!GK92="","",'statement of marks'!GK92)</f>
        <v/>
      </c>
      <c r="N92" s="68" t="str">
        <f>IF('statement of marks'!GD92="","",'statement of marks'!GD92)</f>
        <v xml:space="preserve">    </v>
      </c>
      <c r="O92" s="228" t="str">
        <f>IF('result subject-wise'!AR92="","",'result subject-wise'!AR92)</f>
        <v/>
      </c>
      <c r="P92" s="584" t="str">
        <f>IF('result subject-wise'!AS92="","",'result subject-wise'!AS92)</f>
        <v/>
      </c>
      <c r="Q92" s="617" t="str">
        <f>IF('statement of marks'!GQ92="","",'statement of marks'!GQ92)</f>
        <v/>
      </c>
      <c r="R92" s="586" t="str">
        <f>IF('statement of marks'!EX92="","",'statement of marks'!EX92)</f>
        <v/>
      </c>
      <c r="U92" s="587" t="str">
        <f>'statement of marks'!G92</f>
        <v/>
      </c>
      <c r="V92" s="585" t="str">
        <f t="shared" si="12"/>
        <v/>
      </c>
      <c r="W92" s="585" t="str">
        <f t="shared" si="13"/>
        <v/>
      </c>
      <c r="X92" s="585" t="str">
        <f t="shared" si="14"/>
        <v/>
      </c>
      <c r="Y92" s="585" t="str">
        <f t="shared" si="15"/>
        <v/>
      </c>
      <c r="Z92" s="585" t="str">
        <f t="shared" si="16"/>
        <v/>
      </c>
      <c r="AA92" s="585" t="str">
        <f t="shared" si="17"/>
        <v/>
      </c>
      <c r="AB92" s="585" t="str">
        <f t="shared" si="18"/>
        <v/>
      </c>
      <c r="AC92" s="585" t="str">
        <f t="shared" si="19"/>
        <v/>
      </c>
      <c r="AD92" s="585" t="str">
        <f t="shared" si="20"/>
        <v/>
      </c>
      <c r="AE92" s="585" t="str">
        <f t="shared" si="21"/>
        <v/>
      </c>
      <c r="AF92" s="585" t="str">
        <f t="shared" si="22"/>
        <v/>
      </c>
      <c r="AG92" s="585" t="str">
        <f t="shared" si="23"/>
        <v/>
      </c>
      <c r="AH92" s="589"/>
    </row>
    <row r="93" spans="1:34" ht="15" customHeight="1">
      <c r="A93" s="578">
        <f>'statement of marks'!A93</f>
        <v>86</v>
      </c>
      <c r="B93" s="580" t="str">
        <f>IF('statement of marks'!D93="","",'statement of marks'!D93)</f>
        <v/>
      </c>
      <c r="C93" s="579" t="str">
        <f>IF('statement of marks'!E93="","",'statement of marks'!E93)</f>
        <v/>
      </c>
      <c r="D93" s="581" t="str">
        <f>IF('statement of marks'!F93="","",'statement of marks'!F93)</f>
        <v/>
      </c>
      <c r="E93" s="303" t="str">
        <f>IF('statement of marks'!G93="","",'statement of marks'!G93)</f>
        <v/>
      </c>
      <c r="F93" s="303" t="str">
        <f>IF('statement of marks'!H93="","",'statement of marks'!H93)</f>
        <v/>
      </c>
      <c r="G93" s="303" t="str">
        <f>IF('statement of marks'!I93="","",'statement of marks'!I93)</f>
        <v/>
      </c>
      <c r="H93" s="579" t="str">
        <f>IF('statement of marks'!B93="","",'statement of marks'!B93)</f>
        <v/>
      </c>
      <c r="I93" s="579" t="str">
        <f>IF('statement of marks'!C93="","",'statement of marks'!C93)</f>
        <v/>
      </c>
      <c r="J93" s="451" t="str">
        <f>IF('statement of marks'!GH93="","",'statement of marks'!GH93)</f>
        <v/>
      </c>
      <c r="K93" s="582" t="str">
        <f>IF('statement of marks'!GI93="","",'statement of marks'!GI93)</f>
        <v/>
      </c>
      <c r="L93" s="583" t="str">
        <f>IF('statement of marks'!GJ93="","",'statement of marks'!GJ93)</f>
        <v/>
      </c>
      <c r="M93" s="579" t="str">
        <f>IF('statement of marks'!GK93="","",'statement of marks'!GK93)</f>
        <v/>
      </c>
      <c r="N93" s="68" t="str">
        <f>IF('statement of marks'!GD93="","",'statement of marks'!GD93)</f>
        <v xml:space="preserve">    </v>
      </c>
      <c r="O93" s="228" t="str">
        <f>IF('result subject-wise'!AR93="","",'result subject-wise'!AR93)</f>
        <v/>
      </c>
      <c r="P93" s="584" t="str">
        <f>IF('result subject-wise'!AS93="","",'result subject-wise'!AS93)</f>
        <v/>
      </c>
      <c r="Q93" s="617" t="str">
        <f>IF('statement of marks'!GQ93="","",'statement of marks'!GQ93)</f>
        <v/>
      </c>
      <c r="R93" s="586" t="str">
        <f>IF('statement of marks'!EX93="","",'statement of marks'!EX93)</f>
        <v/>
      </c>
      <c r="U93" s="587" t="str">
        <f>'statement of marks'!G93</f>
        <v/>
      </c>
      <c r="V93" s="585" t="str">
        <f t="shared" si="12"/>
        <v/>
      </c>
      <c r="W93" s="585" t="str">
        <f t="shared" si="13"/>
        <v/>
      </c>
      <c r="X93" s="585" t="str">
        <f t="shared" si="14"/>
        <v/>
      </c>
      <c r="Y93" s="585" t="str">
        <f t="shared" si="15"/>
        <v/>
      </c>
      <c r="Z93" s="585" t="str">
        <f t="shared" si="16"/>
        <v/>
      </c>
      <c r="AA93" s="585" t="str">
        <f t="shared" si="17"/>
        <v/>
      </c>
      <c r="AB93" s="585" t="str">
        <f t="shared" si="18"/>
        <v/>
      </c>
      <c r="AC93" s="585" t="str">
        <f t="shared" si="19"/>
        <v/>
      </c>
      <c r="AD93" s="585" t="str">
        <f t="shared" si="20"/>
        <v/>
      </c>
      <c r="AE93" s="585" t="str">
        <f t="shared" si="21"/>
        <v/>
      </c>
      <c r="AF93" s="585" t="str">
        <f t="shared" si="22"/>
        <v/>
      </c>
      <c r="AG93" s="585" t="str">
        <f t="shared" si="23"/>
        <v/>
      </c>
      <c r="AH93" s="589"/>
    </row>
    <row r="94" spans="1:34" ht="15" customHeight="1">
      <c r="A94" s="578">
        <f>'statement of marks'!A94</f>
        <v>87</v>
      </c>
      <c r="B94" s="580" t="str">
        <f>IF('statement of marks'!D94="","",'statement of marks'!D94)</f>
        <v/>
      </c>
      <c r="C94" s="579" t="str">
        <f>IF('statement of marks'!E94="","",'statement of marks'!E94)</f>
        <v/>
      </c>
      <c r="D94" s="581" t="str">
        <f>IF('statement of marks'!F94="","",'statement of marks'!F94)</f>
        <v/>
      </c>
      <c r="E94" s="303" t="str">
        <f>IF('statement of marks'!G94="","",'statement of marks'!G94)</f>
        <v/>
      </c>
      <c r="F94" s="303" t="str">
        <f>IF('statement of marks'!H94="","",'statement of marks'!H94)</f>
        <v/>
      </c>
      <c r="G94" s="303" t="str">
        <f>IF('statement of marks'!I94="","",'statement of marks'!I94)</f>
        <v/>
      </c>
      <c r="H94" s="579" t="str">
        <f>IF('statement of marks'!B94="","",'statement of marks'!B94)</f>
        <v/>
      </c>
      <c r="I94" s="579" t="str">
        <f>IF('statement of marks'!C94="","",'statement of marks'!C94)</f>
        <v/>
      </c>
      <c r="J94" s="451" t="str">
        <f>IF('statement of marks'!GH94="","",'statement of marks'!GH94)</f>
        <v/>
      </c>
      <c r="K94" s="582" t="str">
        <f>IF('statement of marks'!GI94="","",'statement of marks'!GI94)</f>
        <v/>
      </c>
      <c r="L94" s="583" t="str">
        <f>IF('statement of marks'!GJ94="","",'statement of marks'!GJ94)</f>
        <v/>
      </c>
      <c r="M94" s="579" t="str">
        <f>IF('statement of marks'!GK94="","",'statement of marks'!GK94)</f>
        <v/>
      </c>
      <c r="N94" s="68" t="str">
        <f>IF('statement of marks'!GD94="","",'statement of marks'!GD94)</f>
        <v xml:space="preserve">    </v>
      </c>
      <c r="O94" s="228" t="str">
        <f>IF('result subject-wise'!AR94="","",'result subject-wise'!AR94)</f>
        <v/>
      </c>
      <c r="P94" s="584" t="str">
        <f>IF('result subject-wise'!AS94="","",'result subject-wise'!AS94)</f>
        <v/>
      </c>
      <c r="Q94" s="617" t="str">
        <f>IF('statement of marks'!GQ94="","",'statement of marks'!GQ94)</f>
        <v/>
      </c>
      <c r="R94" s="586" t="str">
        <f>IF('statement of marks'!EX94="","",'statement of marks'!EX94)</f>
        <v/>
      </c>
      <c r="U94" s="587" t="str">
        <f>'statement of marks'!G94</f>
        <v/>
      </c>
      <c r="V94" s="585" t="str">
        <f t="shared" si="12"/>
        <v/>
      </c>
      <c r="W94" s="585" t="str">
        <f t="shared" si="13"/>
        <v/>
      </c>
      <c r="X94" s="585" t="str">
        <f t="shared" si="14"/>
        <v/>
      </c>
      <c r="Y94" s="585" t="str">
        <f t="shared" si="15"/>
        <v/>
      </c>
      <c r="Z94" s="585" t="str">
        <f t="shared" si="16"/>
        <v/>
      </c>
      <c r="AA94" s="585" t="str">
        <f t="shared" si="17"/>
        <v/>
      </c>
      <c r="AB94" s="585" t="str">
        <f t="shared" si="18"/>
        <v/>
      </c>
      <c r="AC94" s="585" t="str">
        <f t="shared" si="19"/>
        <v/>
      </c>
      <c r="AD94" s="585" t="str">
        <f t="shared" si="20"/>
        <v/>
      </c>
      <c r="AE94" s="585" t="str">
        <f t="shared" si="21"/>
        <v/>
      </c>
      <c r="AF94" s="585" t="str">
        <f t="shared" si="22"/>
        <v/>
      </c>
      <c r="AG94" s="585" t="str">
        <f t="shared" si="23"/>
        <v/>
      </c>
      <c r="AH94" s="589"/>
    </row>
    <row r="95" spans="1:34" ht="15" customHeight="1">
      <c r="A95" s="578">
        <f>'statement of marks'!A95</f>
        <v>88</v>
      </c>
      <c r="B95" s="580" t="str">
        <f>IF('statement of marks'!D95="","",'statement of marks'!D95)</f>
        <v/>
      </c>
      <c r="C95" s="579" t="str">
        <f>IF('statement of marks'!E95="","",'statement of marks'!E95)</f>
        <v/>
      </c>
      <c r="D95" s="581" t="str">
        <f>IF('statement of marks'!F95="","",'statement of marks'!F95)</f>
        <v/>
      </c>
      <c r="E95" s="303" t="str">
        <f>IF('statement of marks'!G95="","",'statement of marks'!G95)</f>
        <v/>
      </c>
      <c r="F95" s="303" t="str">
        <f>IF('statement of marks'!H95="","",'statement of marks'!H95)</f>
        <v/>
      </c>
      <c r="G95" s="303" t="str">
        <f>IF('statement of marks'!I95="","",'statement of marks'!I95)</f>
        <v/>
      </c>
      <c r="H95" s="579" t="str">
        <f>IF('statement of marks'!B95="","",'statement of marks'!B95)</f>
        <v/>
      </c>
      <c r="I95" s="579" t="str">
        <f>IF('statement of marks'!C95="","",'statement of marks'!C95)</f>
        <v/>
      </c>
      <c r="J95" s="451" t="str">
        <f>IF('statement of marks'!GH95="","",'statement of marks'!GH95)</f>
        <v/>
      </c>
      <c r="K95" s="582" t="str">
        <f>IF('statement of marks'!GI95="","",'statement of marks'!GI95)</f>
        <v/>
      </c>
      <c r="L95" s="583" t="str">
        <f>IF('statement of marks'!GJ95="","",'statement of marks'!GJ95)</f>
        <v/>
      </c>
      <c r="M95" s="579" t="str">
        <f>IF('statement of marks'!GK95="","",'statement of marks'!GK95)</f>
        <v/>
      </c>
      <c r="N95" s="68" t="str">
        <f>IF('statement of marks'!GD95="","",'statement of marks'!GD95)</f>
        <v xml:space="preserve">    </v>
      </c>
      <c r="O95" s="228" t="str">
        <f>IF('result subject-wise'!AR95="","",'result subject-wise'!AR95)</f>
        <v/>
      </c>
      <c r="P95" s="584" t="str">
        <f>IF('result subject-wise'!AS95="","",'result subject-wise'!AS95)</f>
        <v/>
      </c>
      <c r="Q95" s="617" t="str">
        <f>IF('statement of marks'!GQ95="","",'statement of marks'!GQ95)</f>
        <v/>
      </c>
      <c r="R95" s="586" t="str">
        <f>IF('statement of marks'!EX95="","",'statement of marks'!EX95)</f>
        <v/>
      </c>
      <c r="U95" s="587" t="str">
        <f>'statement of marks'!G95</f>
        <v/>
      </c>
      <c r="V95" s="585" t="str">
        <f t="shared" si="12"/>
        <v/>
      </c>
      <c r="W95" s="585" t="str">
        <f t="shared" si="13"/>
        <v/>
      </c>
      <c r="X95" s="585" t="str">
        <f t="shared" si="14"/>
        <v/>
      </c>
      <c r="Y95" s="585" t="str">
        <f t="shared" si="15"/>
        <v/>
      </c>
      <c r="Z95" s="585" t="str">
        <f t="shared" si="16"/>
        <v/>
      </c>
      <c r="AA95" s="585" t="str">
        <f t="shared" si="17"/>
        <v/>
      </c>
      <c r="AB95" s="585" t="str">
        <f t="shared" si="18"/>
        <v/>
      </c>
      <c r="AC95" s="585" t="str">
        <f t="shared" si="19"/>
        <v/>
      </c>
      <c r="AD95" s="585" t="str">
        <f t="shared" si="20"/>
        <v/>
      </c>
      <c r="AE95" s="585" t="str">
        <f t="shared" si="21"/>
        <v/>
      </c>
      <c r="AF95" s="585" t="str">
        <f t="shared" si="22"/>
        <v/>
      </c>
      <c r="AG95" s="585" t="str">
        <f t="shared" si="23"/>
        <v/>
      </c>
      <c r="AH95" s="589"/>
    </row>
    <row r="96" spans="1:34" ht="15" customHeight="1">
      <c r="A96" s="578">
        <f>'statement of marks'!A96</f>
        <v>89</v>
      </c>
      <c r="B96" s="580" t="str">
        <f>IF('statement of marks'!D96="","",'statement of marks'!D96)</f>
        <v/>
      </c>
      <c r="C96" s="579" t="str">
        <f>IF('statement of marks'!E96="","",'statement of marks'!E96)</f>
        <v/>
      </c>
      <c r="D96" s="581" t="str">
        <f>IF('statement of marks'!F96="","",'statement of marks'!F96)</f>
        <v/>
      </c>
      <c r="E96" s="303" t="str">
        <f>IF('statement of marks'!G96="","",'statement of marks'!G96)</f>
        <v/>
      </c>
      <c r="F96" s="303" t="str">
        <f>IF('statement of marks'!H96="","",'statement of marks'!H96)</f>
        <v/>
      </c>
      <c r="G96" s="303" t="str">
        <f>IF('statement of marks'!I96="","",'statement of marks'!I96)</f>
        <v/>
      </c>
      <c r="H96" s="579" t="str">
        <f>IF('statement of marks'!B96="","",'statement of marks'!B96)</f>
        <v/>
      </c>
      <c r="I96" s="579" t="str">
        <f>IF('statement of marks'!C96="","",'statement of marks'!C96)</f>
        <v/>
      </c>
      <c r="J96" s="451" t="str">
        <f>IF('statement of marks'!GH96="","",'statement of marks'!GH96)</f>
        <v/>
      </c>
      <c r="K96" s="582" t="str">
        <f>IF('statement of marks'!GI96="","",'statement of marks'!GI96)</f>
        <v/>
      </c>
      <c r="L96" s="583" t="str">
        <f>IF('statement of marks'!GJ96="","",'statement of marks'!GJ96)</f>
        <v/>
      </c>
      <c r="M96" s="579" t="str">
        <f>IF('statement of marks'!GK96="","",'statement of marks'!GK96)</f>
        <v/>
      </c>
      <c r="N96" s="68" t="str">
        <f>IF('statement of marks'!GD96="","",'statement of marks'!GD96)</f>
        <v xml:space="preserve">    </v>
      </c>
      <c r="O96" s="228" t="str">
        <f>IF('result subject-wise'!AR96="","",'result subject-wise'!AR96)</f>
        <v/>
      </c>
      <c r="P96" s="584" t="str">
        <f>IF('result subject-wise'!AS96="","",'result subject-wise'!AS96)</f>
        <v/>
      </c>
      <c r="Q96" s="617" t="str">
        <f>IF('statement of marks'!GQ96="","",'statement of marks'!GQ96)</f>
        <v/>
      </c>
      <c r="R96" s="586" t="str">
        <f>IF('statement of marks'!EX96="","",'statement of marks'!EX96)</f>
        <v/>
      </c>
      <c r="U96" s="587" t="str">
        <f>'statement of marks'!G96</f>
        <v/>
      </c>
      <c r="V96" s="585" t="str">
        <f t="shared" si="12"/>
        <v/>
      </c>
      <c r="W96" s="585" t="str">
        <f t="shared" si="13"/>
        <v/>
      </c>
      <c r="X96" s="585" t="str">
        <f t="shared" si="14"/>
        <v/>
      </c>
      <c r="Y96" s="585" t="str">
        <f t="shared" si="15"/>
        <v/>
      </c>
      <c r="Z96" s="585" t="str">
        <f t="shared" si="16"/>
        <v/>
      </c>
      <c r="AA96" s="585" t="str">
        <f t="shared" si="17"/>
        <v/>
      </c>
      <c r="AB96" s="585" t="str">
        <f t="shared" si="18"/>
        <v/>
      </c>
      <c r="AC96" s="585" t="str">
        <f t="shared" si="19"/>
        <v/>
      </c>
      <c r="AD96" s="585" t="str">
        <f t="shared" si="20"/>
        <v/>
      </c>
      <c r="AE96" s="585" t="str">
        <f t="shared" si="21"/>
        <v/>
      </c>
      <c r="AF96" s="585" t="str">
        <f t="shared" si="22"/>
        <v/>
      </c>
      <c r="AG96" s="585" t="str">
        <f t="shared" si="23"/>
        <v/>
      </c>
      <c r="AH96" s="589"/>
    </row>
    <row r="97" spans="1:34" ht="15" customHeight="1">
      <c r="A97" s="578">
        <f>'statement of marks'!A97</f>
        <v>90</v>
      </c>
      <c r="B97" s="580" t="str">
        <f>IF('statement of marks'!D97="","",'statement of marks'!D97)</f>
        <v/>
      </c>
      <c r="C97" s="579" t="str">
        <f>IF('statement of marks'!E97="","",'statement of marks'!E97)</f>
        <v/>
      </c>
      <c r="D97" s="581" t="str">
        <f>IF('statement of marks'!F97="","",'statement of marks'!F97)</f>
        <v/>
      </c>
      <c r="E97" s="303" t="str">
        <f>IF('statement of marks'!G97="","",'statement of marks'!G97)</f>
        <v/>
      </c>
      <c r="F97" s="303" t="str">
        <f>IF('statement of marks'!H97="","",'statement of marks'!H97)</f>
        <v/>
      </c>
      <c r="G97" s="303" t="str">
        <f>IF('statement of marks'!I97="","",'statement of marks'!I97)</f>
        <v/>
      </c>
      <c r="H97" s="579" t="str">
        <f>IF('statement of marks'!B97="","",'statement of marks'!B97)</f>
        <v/>
      </c>
      <c r="I97" s="579" t="str">
        <f>IF('statement of marks'!C97="","",'statement of marks'!C97)</f>
        <v/>
      </c>
      <c r="J97" s="451" t="str">
        <f>IF('statement of marks'!GH97="","",'statement of marks'!GH97)</f>
        <v/>
      </c>
      <c r="K97" s="582" t="str">
        <f>IF('statement of marks'!GI97="","",'statement of marks'!GI97)</f>
        <v/>
      </c>
      <c r="L97" s="583" t="str">
        <f>IF('statement of marks'!GJ97="","",'statement of marks'!GJ97)</f>
        <v/>
      </c>
      <c r="M97" s="579" t="str">
        <f>IF('statement of marks'!GK97="","",'statement of marks'!GK97)</f>
        <v/>
      </c>
      <c r="N97" s="68" t="str">
        <f>IF('statement of marks'!GD97="","",'statement of marks'!GD97)</f>
        <v xml:space="preserve">    </v>
      </c>
      <c r="O97" s="228" t="str">
        <f>IF('result subject-wise'!AR97="","",'result subject-wise'!AR97)</f>
        <v/>
      </c>
      <c r="P97" s="584" t="str">
        <f>IF('result subject-wise'!AS97="","",'result subject-wise'!AS97)</f>
        <v/>
      </c>
      <c r="Q97" s="617" t="str">
        <f>IF('statement of marks'!GQ97="","",'statement of marks'!GQ97)</f>
        <v/>
      </c>
      <c r="R97" s="586" t="str">
        <f>IF('statement of marks'!EX97="","",'statement of marks'!EX97)</f>
        <v/>
      </c>
      <c r="U97" s="587" t="str">
        <f>'statement of marks'!G97</f>
        <v/>
      </c>
      <c r="V97" s="585" t="str">
        <f t="shared" si="12"/>
        <v/>
      </c>
      <c r="W97" s="585" t="str">
        <f t="shared" si="13"/>
        <v/>
      </c>
      <c r="X97" s="585" t="str">
        <f t="shared" si="14"/>
        <v/>
      </c>
      <c r="Y97" s="585" t="str">
        <f t="shared" si="15"/>
        <v/>
      </c>
      <c r="Z97" s="585" t="str">
        <f t="shared" si="16"/>
        <v/>
      </c>
      <c r="AA97" s="585" t="str">
        <f t="shared" si="17"/>
        <v/>
      </c>
      <c r="AB97" s="585" t="str">
        <f t="shared" si="18"/>
        <v/>
      </c>
      <c r="AC97" s="585" t="str">
        <f t="shared" si="19"/>
        <v/>
      </c>
      <c r="AD97" s="585" t="str">
        <f t="shared" si="20"/>
        <v/>
      </c>
      <c r="AE97" s="585" t="str">
        <f t="shared" si="21"/>
        <v/>
      </c>
      <c r="AF97" s="585" t="str">
        <f t="shared" si="22"/>
        <v/>
      </c>
      <c r="AG97" s="585" t="str">
        <f t="shared" si="23"/>
        <v/>
      </c>
      <c r="AH97" s="589"/>
    </row>
    <row r="98" spans="1:34" ht="15" customHeight="1">
      <c r="A98" s="578">
        <f>'statement of marks'!A98</f>
        <v>91</v>
      </c>
      <c r="B98" s="580" t="str">
        <f>IF('statement of marks'!D98="","",'statement of marks'!D98)</f>
        <v/>
      </c>
      <c r="C98" s="579" t="str">
        <f>IF('statement of marks'!E98="","",'statement of marks'!E98)</f>
        <v/>
      </c>
      <c r="D98" s="581" t="str">
        <f>IF('statement of marks'!F98="","",'statement of marks'!F98)</f>
        <v/>
      </c>
      <c r="E98" s="303" t="str">
        <f>IF('statement of marks'!G98="","",'statement of marks'!G98)</f>
        <v/>
      </c>
      <c r="F98" s="303" t="str">
        <f>IF('statement of marks'!H98="","",'statement of marks'!H98)</f>
        <v/>
      </c>
      <c r="G98" s="303" t="str">
        <f>IF('statement of marks'!I98="","",'statement of marks'!I98)</f>
        <v/>
      </c>
      <c r="H98" s="579" t="str">
        <f>IF('statement of marks'!B98="","",'statement of marks'!B98)</f>
        <v/>
      </c>
      <c r="I98" s="579" t="str">
        <f>IF('statement of marks'!C98="","",'statement of marks'!C98)</f>
        <v/>
      </c>
      <c r="J98" s="451" t="str">
        <f>IF('statement of marks'!GH98="","",'statement of marks'!GH98)</f>
        <v/>
      </c>
      <c r="K98" s="582" t="str">
        <f>IF('statement of marks'!GI98="","",'statement of marks'!GI98)</f>
        <v/>
      </c>
      <c r="L98" s="583" t="str">
        <f>IF('statement of marks'!GJ98="","",'statement of marks'!GJ98)</f>
        <v/>
      </c>
      <c r="M98" s="579" t="str">
        <f>IF('statement of marks'!GK98="","",'statement of marks'!GK98)</f>
        <v/>
      </c>
      <c r="N98" s="68" t="str">
        <f>IF('statement of marks'!GD98="","",'statement of marks'!GD98)</f>
        <v xml:space="preserve">    </v>
      </c>
      <c r="O98" s="228" t="str">
        <f>IF('result subject-wise'!AR98="","",'result subject-wise'!AR98)</f>
        <v/>
      </c>
      <c r="P98" s="584" t="str">
        <f>IF('result subject-wise'!AS98="","",'result subject-wise'!AS98)</f>
        <v/>
      </c>
      <c r="Q98" s="617" t="str">
        <f>IF('statement of marks'!GQ98="","",'statement of marks'!GQ98)</f>
        <v/>
      </c>
      <c r="R98" s="586" t="str">
        <f>IF('statement of marks'!EX98="","",'statement of marks'!EX98)</f>
        <v/>
      </c>
      <c r="U98" s="587" t="str">
        <f>'statement of marks'!G98</f>
        <v/>
      </c>
      <c r="V98" s="585" t="str">
        <f t="shared" si="12"/>
        <v/>
      </c>
      <c r="W98" s="585" t="str">
        <f t="shared" si="13"/>
        <v/>
      </c>
      <c r="X98" s="585" t="str">
        <f t="shared" si="14"/>
        <v/>
      </c>
      <c r="Y98" s="585" t="str">
        <f t="shared" si="15"/>
        <v/>
      </c>
      <c r="Z98" s="585" t="str">
        <f t="shared" si="16"/>
        <v/>
      </c>
      <c r="AA98" s="585" t="str">
        <f t="shared" si="17"/>
        <v/>
      </c>
      <c r="AB98" s="585" t="str">
        <f t="shared" si="18"/>
        <v/>
      </c>
      <c r="AC98" s="585" t="str">
        <f t="shared" si="19"/>
        <v/>
      </c>
      <c r="AD98" s="585" t="str">
        <f t="shared" si="20"/>
        <v/>
      </c>
      <c r="AE98" s="585" t="str">
        <f t="shared" si="21"/>
        <v/>
      </c>
      <c r="AF98" s="585" t="str">
        <f t="shared" si="22"/>
        <v/>
      </c>
      <c r="AG98" s="585" t="str">
        <f t="shared" si="23"/>
        <v/>
      </c>
      <c r="AH98" s="589"/>
    </row>
    <row r="99" spans="1:34" ht="15" customHeight="1">
      <c r="A99" s="578">
        <f>'statement of marks'!A99</f>
        <v>92</v>
      </c>
      <c r="B99" s="580" t="str">
        <f>IF('statement of marks'!D99="","",'statement of marks'!D99)</f>
        <v/>
      </c>
      <c r="C99" s="579" t="str">
        <f>IF('statement of marks'!E99="","",'statement of marks'!E99)</f>
        <v/>
      </c>
      <c r="D99" s="581" t="str">
        <f>IF('statement of marks'!F99="","",'statement of marks'!F99)</f>
        <v/>
      </c>
      <c r="E99" s="303" t="str">
        <f>IF('statement of marks'!G99="","",'statement of marks'!G99)</f>
        <v/>
      </c>
      <c r="F99" s="303" t="str">
        <f>IF('statement of marks'!H99="","",'statement of marks'!H99)</f>
        <v/>
      </c>
      <c r="G99" s="303" t="str">
        <f>IF('statement of marks'!I99="","",'statement of marks'!I99)</f>
        <v/>
      </c>
      <c r="H99" s="579" t="str">
        <f>IF('statement of marks'!B99="","",'statement of marks'!B99)</f>
        <v/>
      </c>
      <c r="I99" s="579" t="str">
        <f>IF('statement of marks'!C99="","",'statement of marks'!C99)</f>
        <v/>
      </c>
      <c r="J99" s="451" t="str">
        <f>IF('statement of marks'!GH99="","",'statement of marks'!GH99)</f>
        <v/>
      </c>
      <c r="K99" s="582" t="str">
        <f>IF('statement of marks'!GI99="","",'statement of marks'!GI99)</f>
        <v/>
      </c>
      <c r="L99" s="583" t="str">
        <f>IF('statement of marks'!GJ99="","",'statement of marks'!GJ99)</f>
        <v/>
      </c>
      <c r="M99" s="579" t="str">
        <f>IF('statement of marks'!GK99="","",'statement of marks'!GK99)</f>
        <v/>
      </c>
      <c r="N99" s="68" t="str">
        <f>IF('statement of marks'!GD99="","",'statement of marks'!GD99)</f>
        <v xml:space="preserve">    </v>
      </c>
      <c r="O99" s="228" t="str">
        <f>IF('result subject-wise'!AR99="","",'result subject-wise'!AR99)</f>
        <v/>
      </c>
      <c r="P99" s="584" t="str">
        <f>IF('result subject-wise'!AS99="","",'result subject-wise'!AS99)</f>
        <v/>
      </c>
      <c r="Q99" s="617" t="str">
        <f>IF('statement of marks'!GQ99="","",'statement of marks'!GQ99)</f>
        <v/>
      </c>
      <c r="R99" s="586" t="str">
        <f>IF('statement of marks'!EX99="","",'statement of marks'!EX99)</f>
        <v/>
      </c>
      <c r="U99" s="587" t="str">
        <f>'statement of marks'!G99</f>
        <v/>
      </c>
      <c r="V99" s="585" t="str">
        <f t="shared" si="12"/>
        <v/>
      </c>
      <c r="W99" s="585" t="str">
        <f t="shared" si="13"/>
        <v/>
      </c>
      <c r="X99" s="585" t="str">
        <f t="shared" si="14"/>
        <v/>
      </c>
      <c r="Y99" s="585" t="str">
        <f t="shared" si="15"/>
        <v/>
      </c>
      <c r="Z99" s="585" t="str">
        <f t="shared" si="16"/>
        <v/>
      </c>
      <c r="AA99" s="585" t="str">
        <f t="shared" si="17"/>
        <v/>
      </c>
      <c r="AB99" s="585" t="str">
        <f t="shared" si="18"/>
        <v/>
      </c>
      <c r="AC99" s="585" t="str">
        <f t="shared" si="19"/>
        <v/>
      </c>
      <c r="AD99" s="585" t="str">
        <f t="shared" si="20"/>
        <v/>
      </c>
      <c r="AE99" s="585" t="str">
        <f t="shared" si="21"/>
        <v/>
      </c>
      <c r="AF99" s="585" t="str">
        <f t="shared" si="22"/>
        <v/>
      </c>
      <c r="AG99" s="585" t="str">
        <f t="shared" si="23"/>
        <v/>
      </c>
      <c r="AH99" s="589"/>
    </row>
    <row r="100" spans="1:34" ht="15" customHeight="1">
      <c r="A100" s="578">
        <f>'statement of marks'!A100</f>
        <v>93</v>
      </c>
      <c r="B100" s="580" t="str">
        <f>IF('statement of marks'!D100="","",'statement of marks'!D100)</f>
        <v/>
      </c>
      <c r="C100" s="579" t="str">
        <f>IF('statement of marks'!E100="","",'statement of marks'!E100)</f>
        <v/>
      </c>
      <c r="D100" s="581" t="str">
        <f>IF('statement of marks'!F100="","",'statement of marks'!F100)</f>
        <v/>
      </c>
      <c r="E100" s="303" t="str">
        <f>IF('statement of marks'!G100="","",'statement of marks'!G100)</f>
        <v/>
      </c>
      <c r="F100" s="303" t="str">
        <f>IF('statement of marks'!H100="","",'statement of marks'!H100)</f>
        <v/>
      </c>
      <c r="G100" s="303" t="str">
        <f>IF('statement of marks'!I100="","",'statement of marks'!I100)</f>
        <v/>
      </c>
      <c r="H100" s="579" t="str">
        <f>IF('statement of marks'!B100="","",'statement of marks'!B100)</f>
        <v/>
      </c>
      <c r="I100" s="579" t="str">
        <f>IF('statement of marks'!C100="","",'statement of marks'!C100)</f>
        <v/>
      </c>
      <c r="J100" s="451" t="str">
        <f>IF('statement of marks'!GH100="","",'statement of marks'!GH100)</f>
        <v/>
      </c>
      <c r="K100" s="582" t="str">
        <f>IF('statement of marks'!GI100="","",'statement of marks'!GI100)</f>
        <v/>
      </c>
      <c r="L100" s="583" t="str">
        <f>IF('statement of marks'!GJ100="","",'statement of marks'!GJ100)</f>
        <v/>
      </c>
      <c r="M100" s="579" t="str">
        <f>IF('statement of marks'!GK100="","",'statement of marks'!GK100)</f>
        <v/>
      </c>
      <c r="N100" s="68" t="str">
        <f>IF('statement of marks'!GD100="","",'statement of marks'!GD100)</f>
        <v xml:space="preserve">    </v>
      </c>
      <c r="O100" s="228" t="str">
        <f>IF('result subject-wise'!AR100="","",'result subject-wise'!AR100)</f>
        <v/>
      </c>
      <c r="P100" s="584" t="str">
        <f>IF('result subject-wise'!AS100="","",'result subject-wise'!AS100)</f>
        <v/>
      </c>
      <c r="Q100" s="617" t="str">
        <f>IF('statement of marks'!GQ100="","",'statement of marks'!GQ100)</f>
        <v/>
      </c>
      <c r="R100" s="586" t="str">
        <f>IF('statement of marks'!EX100="","",'statement of marks'!EX100)</f>
        <v/>
      </c>
      <c r="U100" s="587" t="str">
        <f>'statement of marks'!G100</f>
        <v/>
      </c>
      <c r="V100" s="585" t="str">
        <f t="shared" si="12"/>
        <v/>
      </c>
      <c r="W100" s="585" t="str">
        <f t="shared" si="13"/>
        <v/>
      </c>
      <c r="X100" s="585" t="str">
        <f t="shared" si="14"/>
        <v/>
      </c>
      <c r="Y100" s="585" t="str">
        <f t="shared" si="15"/>
        <v/>
      </c>
      <c r="Z100" s="585" t="str">
        <f t="shared" si="16"/>
        <v/>
      </c>
      <c r="AA100" s="585" t="str">
        <f t="shared" si="17"/>
        <v/>
      </c>
      <c r="AB100" s="585" t="str">
        <f t="shared" si="18"/>
        <v/>
      </c>
      <c r="AC100" s="585" t="str">
        <f t="shared" si="19"/>
        <v/>
      </c>
      <c r="AD100" s="585" t="str">
        <f t="shared" si="20"/>
        <v/>
      </c>
      <c r="AE100" s="585" t="str">
        <f t="shared" si="21"/>
        <v/>
      </c>
      <c r="AF100" s="585" t="str">
        <f t="shared" si="22"/>
        <v/>
      </c>
      <c r="AG100" s="585" t="str">
        <f t="shared" si="23"/>
        <v/>
      </c>
      <c r="AH100" s="589"/>
    </row>
    <row r="101" spans="1:34" ht="15" customHeight="1">
      <c r="A101" s="578">
        <f>'statement of marks'!A101</f>
        <v>94</v>
      </c>
      <c r="B101" s="580" t="str">
        <f>IF('statement of marks'!D101="","",'statement of marks'!D101)</f>
        <v/>
      </c>
      <c r="C101" s="579" t="str">
        <f>IF('statement of marks'!E101="","",'statement of marks'!E101)</f>
        <v/>
      </c>
      <c r="D101" s="581" t="str">
        <f>IF('statement of marks'!F101="","",'statement of marks'!F101)</f>
        <v/>
      </c>
      <c r="E101" s="303" t="str">
        <f>IF('statement of marks'!G101="","",'statement of marks'!G101)</f>
        <v/>
      </c>
      <c r="F101" s="303" t="str">
        <f>IF('statement of marks'!H101="","",'statement of marks'!H101)</f>
        <v/>
      </c>
      <c r="G101" s="303" t="str">
        <f>IF('statement of marks'!I101="","",'statement of marks'!I101)</f>
        <v/>
      </c>
      <c r="H101" s="579" t="str">
        <f>IF('statement of marks'!B101="","",'statement of marks'!B101)</f>
        <v/>
      </c>
      <c r="I101" s="579" t="str">
        <f>IF('statement of marks'!C101="","",'statement of marks'!C101)</f>
        <v/>
      </c>
      <c r="J101" s="451" t="str">
        <f>IF('statement of marks'!GH101="","",'statement of marks'!GH101)</f>
        <v/>
      </c>
      <c r="K101" s="582" t="str">
        <f>IF('statement of marks'!GI101="","",'statement of marks'!GI101)</f>
        <v/>
      </c>
      <c r="L101" s="583" t="str">
        <f>IF('statement of marks'!GJ101="","",'statement of marks'!GJ101)</f>
        <v/>
      </c>
      <c r="M101" s="579" t="str">
        <f>IF('statement of marks'!GK101="","",'statement of marks'!GK101)</f>
        <v/>
      </c>
      <c r="N101" s="68" t="str">
        <f>IF('statement of marks'!GD101="","",'statement of marks'!GD101)</f>
        <v xml:space="preserve">    </v>
      </c>
      <c r="O101" s="228" t="str">
        <f>IF('result subject-wise'!AR101="","",'result subject-wise'!AR101)</f>
        <v/>
      </c>
      <c r="P101" s="584" t="str">
        <f>IF('result subject-wise'!AS101="","",'result subject-wise'!AS101)</f>
        <v/>
      </c>
      <c r="Q101" s="617" t="str">
        <f>IF('statement of marks'!GQ101="","",'statement of marks'!GQ101)</f>
        <v/>
      </c>
      <c r="R101" s="586" t="str">
        <f>IF('statement of marks'!EX101="","",'statement of marks'!EX101)</f>
        <v/>
      </c>
      <c r="U101" s="587" t="str">
        <f>'statement of marks'!G101</f>
        <v/>
      </c>
      <c r="V101" s="585" t="str">
        <f t="shared" si="12"/>
        <v/>
      </c>
      <c r="W101" s="585" t="str">
        <f t="shared" si="13"/>
        <v/>
      </c>
      <c r="X101" s="585" t="str">
        <f t="shared" si="14"/>
        <v/>
      </c>
      <c r="Y101" s="585" t="str">
        <f t="shared" si="15"/>
        <v/>
      </c>
      <c r="Z101" s="585" t="str">
        <f t="shared" si="16"/>
        <v/>
      </c>
      <c r="AA101" s="585" t="str">
        <f t="shared" si="17"/>
        <v/>
      </c>
      <c r="AB101" s="585" t="str">
        <f t="shared" si="18"/>
        <v/>
      </c>
      <c r="AC101" s="585" t="str">
        <f t="shared" si="19"/>
        <v/>
      </c>
      <c r="AD101" s="585" t="str">
        <f t="shared" si="20"/>
        <v/>
      </c>
      <c r="AE101" s="585" t="str">
        <f t="shared" si="21"/>
        <v/>
      </c>
      <c r="AF101" s="585" t="str">
        <f t="shared" si="22"/>
        <v/>
      </c>
      <c r="AG101" s="585" t="str">
        <f t="shared" si="23"/>
        <v/>
      </c>
      <c r="AH101" s="589"/>
    </row>
    <row r="102" spans="1:34" ht="15" customHeight="1">
      <c r="A102" s="578">
        <f>'statement of marks'!A102</f>
        <v>95</v>
      </c>
      <c r="B102" s="580" t="str">
        <f>IF('statement of marks'!D102="","",'statement of marks'!D102)</f>
        <v/>
      </c>
      <c r="C102" s="579" t="str">
        <f>IF('statement of marks'!E102="","",'statement of marks'!E102)</f>
        <v/>
      </c>
      <c r="D102" s="581" t="str">
        <f>IF('statement of marks'!F102="","",'statement of marks'!F102)</f>
        <v/>
      </c>
      <c r="E102" s="303" t="str">
        <f>IF('statement of marks'!G102="","",'statement of marks'!G102)</f>
        <v/>
      </c>
      <c r="F102" s="303" t="str">
        <f>IF('statement of marks'!H102="","",'statement of marks'!H102)</f>
        <v/>
      </c>
      <c r="G102" s="303" t="str">
        <f>IF('statement of marks'!I102="","",'statement of marks'!I102)</f>
        <v/>
      </c>
      <c r="H102" s="579" t="str">
        <f>IF('statement of marks'!B102="","",'statement of marks'!B102)</f>
        <v/>
      </c>
      <c r="I102" s="579" t="str">
        <f>IF('statement of marks'!C102="","",'statement of marks'!C102)</f>
        <v/>
      </c>
      <c r="J102" s="451" t="str">
        <f>IF('statement of marks'!GH102="","",'statement of marks'!GH102)</f>
        <v/>
      </c>
      <c r="K102" s="582" t="str">
        <f>IF('statement of marks'!GI102="","",'statement of marks'!GI102)</f>
        <v/>
      </c>
      <c r="L102" s="583" t="str">
        <f>IF('statement of marks'!GJ102="","",'statement of marks'!GJ102)</f>
        <v/>
      </c>
      <c r="M102" s="579" t="str">
        <f>IF('statement of marks'!GK102="","",'statement of marks'!GK102)</f>
        <v/>
      </c>
      <c r="N102" s="68" t="str">
        <f>IF('statement of marks'!GD102="","",'statement of marks'!GD102)</f>
        <v xml:space="preserve">    </v>
      </c>
      <c r="O102" s="228" t="str">
        <f>IF('result subject-wise'!AR102="","",'result subject-wise'!AR102)</f>
        <v/>
      </c>
      <c r="P102" s="584" t="str">
        <f>IF('result subject-wise'!AS102="","",'result subject-wise'!AS102)</f>
        <v/>
      </c>
      <c r="Q102" s="617" t="str">
        <f>IF('statement of marks'!GQ102="","",'statement of marks'!GQ102)</f>
        <v/>
      </c>
      <c r="R102" s="586" t="str">
        <f>IF('statement of marks'!EX102="","",'statement of marks'!EX102)</f>
        <v/>
      </c>
      <c r="U102" s="587" t="str">
        <f>'statement of marks'!G102</f>
        <v/>
      </c>
      <c r="V102" s="585" t="str">
        <f t="shared" si="12"/>
        <v/>
      </c>
      <c r="W102" s="585" t="str">
        <f t="shared" si="13"/>
        <v/>
      </c>
      <c r="X102" s="585" t="str">
        <f t="shared" si="14"/>
        <v/>
      </c>
      <c r="Y102" s="585" t="str">
        <f t="shared" si="15"/>
        <v/>
      </c>
      <c r="Z102" s="585" t="str">
        <f t="shared" si="16"/>
        <v/>
      </c>
      <c r="AA102" s="585" t="str">
        <f t="shared" si="17"/>
        <v/>
      </c>
      <c r="AB102" s="585" t="str">
        <f t="shared" si="18"/>
        <v/>
      </c>
      <c r="AC102" s="585" t="str">
        <f t="shared" si="19"/>
        <v/>
      </c>
      <c r="AD102" s="585" t="str">
        <f t="shared" si="20"/>
        <v/>
      </c>
      <c r="AE102" s="585" t="str">
        <f t="shared" si="21"/>
        <v/>
      </c>
      <c r="AF102" s="585" t="str">
        <f t="shared" si="22"/>
        <v/>
      </c>
      <c r="AG102" s="585" t="str">
        <f t="shared" si="23"/>
        <v/>
      </c>
      <c r="AH102" s="589"/>
    </row>
    <row r="103" spans="1:34" ht="15" customHeight="1">
      <c r="A103" s="578">
        <f>'statement of marks'!A103</f>
        <v>96</v>
      </c>
      <c r="B103" s="580" t="str">
        <f>IF('statement of marks'!D103="","",'statement of marks'!D103)</f>
        <v/>
      </c>
      <c r="C103" s="579" t="str">
        <f>IF('statement of marks'!E103="","",'statement of marks'!E103)</f>
        <v/>
      </c>
      <c r="D103" s="581" t="str">
        <f>IF('statement of marks'!F103="","",'statement of marks'!F103)</f>
        <v/>
      </c>
      <c r="E103" s="303" t="str">
        <f>IF('statement of marks'!G103="","",'statement of marks'!G103)</f>
        <v/>
      </c>
      <c r="F103" s="303" t="str">
        <f>IF('statement of marks'!H103="","",'statement of marks'!H103)</f>
        <v/>
      </c>
      <c r="G103" s="303" t="str">
        <f>IF('statement of marks'!I103="","",'statement of marks'!I103)</f>
        <v/>
      </c>
      <c r="H103" s="579" t="str">
        <f>IF('statement of marks'!B103="","",'statement of marks'!B103)</f>
        <v/>
      </c>
      <c r="I103" s="579" t="str">
        <f>IF('statement of marks'!C103="","",'statement of marks'!C103)</f>
        <v/>
      </c>
      <c r="J103" s="451" t="str">
        <f>IF('statement of marks'!GH103="","",'statement of marks'!GH103)</f>
        <v/>
      </c>
      <c r="K103" s="582" t="str">
        <f>IF('statement of marks'!GI103="","",'statement of marks'!GI103)</f>
        <v/>
      </c>
      <c r="L103" s="583" t="str">
        <f>IF('statement of marks'!GJ103="","",'statement of marks'!GJ103)</f>
        <v/>
      </c>
      <c r="M103" s="579" t="str">
        <f>IF('statement of marks'!GK103="","",'statement of marks'!GK103)</f>
        <v/>
      </c>
      <c r="N103" s="68" t="str">
        <f>IF('statement of marks'!GD103="","",'statement of marks'!GD103)</f>
        <v xml:space="preserve">    </v>
      </c>
      <c r="O103" s="228" t="str">
        <f>IF('result subject-wise'!AR103="","",'result subject-wise'!AR103)</f>
        <v/>
      </c>
      <c r="P103" s="584" t="str">
        <f>IF('result subject-wise'!AS103="","",'result subject-wise'!AS103)</f>
        <v/>
      </c>
      <c r="Q103" s="617" t="str">
        <f>IF('statement of marks'!GQ103="","",'statement of marks'!GQ103)</f>
        <v/>
      </c>
      <c r="R103" s="586" t="str">
        <f>IF('statement of marks'!EX103="","",'statement of marks'!EX103)</f>
        <v/>
      </c>
      <c r="U103" s="587" t="str">
        <f>'statement of marks'!G103</f>
        <v/>
      </c>
      <c r="V103" s="585" t="str">
        <f t="shared" si="12"/>
        <v/>
      </c>
      <c r="W103" s="585" t="str">
        <f t="shared" si="13"/>
        <v/>
      </c>
      <c r="X103" s="585" t="str">
        <f t="shared" si="14"/>
        <v/>
      </c>
      <c r="Y103" s="585" t="str">
        <f t="shared" si="15"/>
        <v/>
      </c>
      <c r="Z103" s="585" t="str">
        <f t="shared" si="16"/>
        <v/>
      </c>
      <c r="AA103" s="585" t="str">
        <f t="shared" si="17"/>
        <v/>
      </c>
      <c r="AB103" s="585" t="str">
        <f t="shared" si="18"/>
        <v/>
      </c>
      <c r="AC103" s="585" t="str">
        <f t="shared" si="19"/>
        <v/>
      </c>
      <c r="AD103" s="585" t="str">
        <f t="shared" si="20"/>
        <v/>
      </c>
      <c r="AE103" s="585" t="str">
        <f t="shared" si="21"/>
        <v/>
      </c>
      <c r="AF103" s="585" t="str">
        <f t="shared" si="22"/>
        <v/>
      </c>
      <c r="AG103" s="585" t="str">
        <f t="shared" si="23"/>
        <v/>
      </c>
      <c r="AH103" s="589"/>
    </row>
    <row r="104" spans="1:34" ht="15" customHeight="1">
      <c r="A104" s="578">
        <f>'statement of marks'!A104</f>
        <v>97</v>
      </c>
      <c r="B104" s="580" t="str">
        <f>IF('statement of marks'!D104="","",'statement of marks'!D104)</f>
        <v/>
      </c>
      <c r="C104" s="579" t="str">
        <f>IF('statement of marks'!E104="","",'statement of marks'!E104)</f>
        <v/>
      </c>
      <c r="D104" s="581" t="str">
        <f>IF('statement of marks'!F104="","",'statement of marks'!F104)</f>
        <v/>
      </c>
      <c r="E104" s="303" t="str">
        <f>IF('statement of marks'!G104="","",'statement of marks'!G104)</f>
        <v/>
      </c>
      <c r="F104" s="303" t="str">
        <f>IF('statement of marks'!H104="","",'statement of marks'!H104)</f>
        <v/>
      </c>
      <c r="G104" s="303" t="str">
        <f>IF('statement of marks'!I104="","",'statement of marks'!I104)</f>
        <v/>
      </c>
      <c r="H104" s="579" t="str">
        <f>IF('statement of marks'!B104="","",'statement of marks'!B104)</f>
        <v/>
      </c>
      <c r="I104" s="579" t="str">
        <f>IF('statement of marks'!C104="","",'statement of marks'!C104)</f>
        <v/>
      </c>
      <c r="J104" s="451" t="str">
        <f>IF('statement of marks'!GH104="","",'statement of marks'!GH104)</f>
        <v/>
      </c>
      <c r="K104" s="582" t="str">
        <f>IF('statement of marks'!GI104="","",'statement of marks'!GI104)</f>
        <v/>
      </c>
      <c r="L104" s="583" t="str">
        <f>IF('statement of marks'!GJ104="","",'statement of marks'!GJ104)</f>
        <v/>
      </c>
      <c r="M104" s="579" t="str">
        <f>IF('statement of marks'!GK104="","",'statement of marks'!GK104)</f>
        <v/>
      </c>
      <c r="N104" s="68" t="str">
        <f>IF('statement of marks'!GD104="","",'statement of marks'!GD104)</f>
        <v xml:space="preserve">    </v>
      </c>
      <c r="O104" s="228" t="str">
        <f>IF('result subject-wise'!AR104="","",'result subject-wise'!AR104)</f>
        <v/>
      </c>
      <c r="P104" s="584" t="str">
        <f>IF('result subject-wise'!AS104="","",'result subject-wise'!AS104)</f>
        <v/>
      </c>
      <c r="Q104" s="617" t="str">
        <f>IF('statement of marks'!GQ104="","",'statement of marks'!GQ104)</f>
        <v/>
      </c>
      <c r="R104" s="586" t="str">
        <f>IF('statement of marks'!EX104="","",'statement of marks'!EX104)</f>
        <v/>
      </c>
      <c r="U104" s="587" t="str">
        <f>'statement of marks'!G104</f>
        <v/>
      </c>
      <c r="V104" s="585" t="str">
        <f t="shared" si="12"/>
        <v/>
      </c>
      <c r="W104" s="585" t="str">
        <f t="shared" si="13"/>
        <v/>
      </c>
      <c r="X104" s="585" t="str">
        <f t="shared" si="14"/>
        <v/>
      </c>
      <c r="Y104" s="585" t="str">
        <f t="shared" si="15"/>
        <v/>
      </c>
      <c r="Z104" s="585" t="str">
        <f t="shared" si="16"/>
        <v/>
      </c>
      <c r="AA104" s="585" t="str">
        <f t="shared" si="17"/>
        <v/>
      </c>
      <c r="AB104" s="585" t="str">
        <f t="shared" si="18"/>
        <v/>
      </c>
      <c r="AC104" s="585" t="str">
        <f t="shared" si="19"/>
        <v/>
      </c>
      <c r="AD104" s="585" t="str">
        <f t="shared" si="20"/>
        <v/>
      </c>
      <c r="AE104" s="585" t="str">
        <f t="shared" si="21"/>
        <v/>
      </c>
      <c r="AF104" s="585" t="str">
        <f t="shared" si="22"/>
        <v/>
      </c>
      <c r="AG104" s="585" t="str">
        <f t="shared" si="23"/>
        <v/>
      </c>
      <c r="AH104" s="589"/>
    </row>
    <row r="105" spans="1:34" ht="15" customHeight="1">
      <c r="A105" s="578">
        <f>'statement of marks'!A105</f>
        <v>98</v>
      </c>
      <c r="B105" s="580" t="str">
        <f>IF('statement of marks'!D105="","",'statement of marks'!D105)</f>
        <v/>
      </c>
      <c r="C105" s="579" t="str">
        <f>IF('statement of marks'!E105="","",'statement of marks'!E105)</f>
        <v/>
      </c>
      <c r="D105" s="581" t="str">
        <f>IF('statement of marks'!F105="","",'statement of marks'!F105)</f>
        <v/>
      </c>
      <c r="E105" s="303" t="str">
        <f>IF('statement of marks'!G105="","",'statement of marks'!G105)</f>
        <v/>
      </c>
      <c r="F105" s="303" t="str">
        <f>IF('statement of marks'!H105="","",'statement of marks'!H105)</f>
        <v/>
      </c>
      <c r="G105" s="303" t="str">
        <f>IF('statement of marks'!I105="","",'statement of marks'!I105)</f>
        <v/>
      </c>
      <c r="H105" s="579" t="str">
        <f>IF('statement of marks'!B105="","",'statement of marks'!B105)</f>
        <v/>
      </c>
      <c r="I105" s="579" t="str">
        <f>IF('statement of marks'!C105="","",'statement of marks'!C105)</f>
        <v/>
      </c>
      <c r="J105" s="451" t="str">
        <f>IF('statement of marks'!GH105="","",'statement of marks'!GH105)</f>
        <v/>
      </c>
      <c r="K105" s="582" t="str">
        <f>IF('statement of marks'!GI105="","",'statement of marks'!GI105)</f>
        <v/>
      </c>
      <c r="L105" s="583" t="str">
        <f>IF('statement of marks'!GJ105="","",'statement of marks'!GJ105)</f>
        <v/>
      </c>
      <c r="M105" s="579" t="str">
        <f>IF('statement of marks'!GK105="","",'statement of marks'!GK105)</f>
        <v/>
      </c>
      <c r="N105" s="68" t="str">
        <f>IF('statement of marks'!GD105="","",'statement of marks'!GD105)</f>
        <v xml:space="preserve">    </v>
      </c>
      <c r="O105" s="228" t="str">
        <f>IF('result subject-wise'!AR105="","",'result subject-wise'!AR105)</f>
        <v/>
      </c>
      <c r="P105" s="584" t="str">
        <f>IF('result subject-wise'!AS105="","",'result subject-wise'!AS105)</f>
        <v/>
      </c>
      <c r="Q105" s="617" t="str">
        <f>IF('statement of marks'!GQ105="","",'statement of marks'!GQ105)</f>
        <v/>
      </c>
      <c r="R105" s="586" t="str">
        <f>IF('statement of marks'!EX105="","",'statement of marks'!EX105)</f>
        <v/>
      </c>
      <c r="U105" s="587" t="str">
        <f>'statement of marks'!G105</f>
        <v/>
      </c>
      <c r="V105" s="585" t="str">
        <f t="shared" si="12"/>
        <v/>
      </c>
      <c r="W105" s="585" t="str">
        <f t="shared" si="13"/>
        <v/>
      </c>
      <c r="X105" s="585" t="str">
        <f t="shared" si="14"/>
        <v/>
      </c>
      <c r="Y105" s="585" t="str">
        <f t="shared" si="15"/>
        <v/>
      </c>
      <c r="Z105" s="585" t="str">
        <f t="shared" si="16"/>
        <v/>
      </c>
      <c r="AA105" s="585" t="str">
        <f t="shared" si="17"/>
        <v/>
      </c>
      <c r="AB105" s="585" t="str">
        <f t="shared" si="18"/>
        <v/>
      </c>
      <c r="AC105" s="585" t="str">
        <f t="shared" si="19"/>
        <v/>
      </c>
      <c r="AD105" s="585" t="str">
        <f t="shared" si="20"/>
        <v/>
      </c>
      <c r="AE105" s="585" t="str">
        <f t="shared" si="21"/>
        <v/>
      </c>
      <c r="AF105" s="585" t="str">
        <f t="shared" si="22"/>
        <v/>
      </c>
      <c r="AG105" s="585" t="str">
        <f t="shared" si="23"/>
        <v/>
      </c>
      <c r="AH105" s="589"/>
    </row>
    <row r="106" spans="1:34" ht="15" customHeight="1">
      <c r="A106" s="578">
        <f>'statement of marks'!A106</f>
        <v>99</v>
      </c>
      <c r="B106" s="580" t="str">
        <f>IF('statement of marks'!D106="","",'statement of marks'!D106)</f>
        <v/>
      </c>
      <c r="C106" s="579" t="str">
        <f>IF('statement of marks'!E106="","",'statement of marks'!E106)</f>
        <v/>
      </c>
      <c r="D106" s="581" t="str">
        <f>IF('statement of marks'!F106="","",'statement of marks'!F106)</f>
        <v/>
      </c>
      <c r="E106" s="303" t="str">
        <f>IF('statement of marks'!G106="","",'statement of marks'!G106)</f>
        <v/>
      </c>
      <c r="F106" s="303" t="str">
        <f>IF('statement of marks'!H106="","",'statement of marks'!H106)</f>
        <v/>
      </c>
      <c r="G106" s="303" t="str">
        <f>IF('statement of marks'!I106="","",'statement of marks'!I106)</f>
        <v/>
      </c>
      <c r="H106" s="579" t="str">
        <f>IF('statement of marks'!B106="","",'statement of marks'!B106)</f>
        <v/>
      </c>
      <c r="I106" s="579" t="str">
        <f>IF('statement of marks'!C106="","",'statement of marks'!C106)</f>
        <v/>
      </c>
      <c r="J106" s="451" t="str">
        <f>IF('statement of marks'!GH106="","",'statement of marks'!GH106)</f>
        <v/>
      </c>
      <c r="K106" s="582" t="str">
        <f>IF('statement of marks'!GI106="","",'statement of marks'!GI106)</f>
        <v/>
      </c>
      <c r="L106" s="583" t="str">
        <f>IF('statement of marks'!GJ106="","",'statement of marks'!GJ106)</f>
        <v/>
      </c>
      <c r="M106" s="579" t="str">
        <f>IF('statement of marks'!GK106="","",'statement of marks'!GK106)</f>
        <v/>
      </c>
      <c r="N106" s="68" t="str">
        <f>IF('statement of marks'!GD106="","",'statement of marks'!GD106)</f>
        <v xml:space="preserve">    </v>
      </c>
      <c r="O106" s="228" t="str">
        <f>IF('result subject-wise'!AR106="","",'result subject-wise'!AR106)</f>
        <v/>
      </c>
      <c r="P106" s="584" t="str">
        <f>IF('result subject-wise'!AS106="","",'result subject-wise'!AS106)</f>
        <v/>
      </c>
      <c r="Q106" s="617" t="str">
        <f>IF('statement of marks'!GQ106="","",'statement of marks'!GQ106)</f>
        <v/>
      </c>
      <c r="R106" s="586" t="str">
        <f>IF('statement of marks'!EX106="","",'statement of marks'!EX106)</f>
        <v/>
      </c>
      <c r="U106" s="587" t="str">
        <f>'statement of marks'!G106</f>
        <v/>
      </c>
      <c r="V106" s="585" t="str">
        <f t="shared" si="12"/>
        <v/>
      </c>
      <c r="W106" s="585" t="str">
        <f t="shared" si="13"/>
        <v/>
      </c>
      <c r="X106" s="585" t="str">
        <f t="shared" si="14"/>
        <v/>
      </c>
      <c r="Y106" s="585" t="str">
        <f t="shared" si="15"/>
        <v/>
      </c>
      <c r="Z106" s="585" t="str">
        <f t="shared" si="16"/>
        <v/>
      </c>
      <c r="AA106" s="585" t="str">
        <f t="shared" si="17"/>
        <v/>
      </c>
      <c r="AB106" s="585" t="str">
        <f t="shared" si="18"/>
        <v/>
      </c>
      <c r="AC106" s="585" t="str">
        <f t="shared" si="19"/>
        <v/>
      </c>
      <c r="AD106" s="585" t="str">
        <f t="shared" si="20"/>
        <v/>
      </c>
      <c r="AE106" s="585" t="str">
        <f t="shared" si="21"/>
        <v/>
      </c>
      <c r="AF106" s="585" t="str">
        <f t="shared" si="22"/>
        <v/>
      </c>
      <c r="AG106" s="585" t="str">
        <f t="shared" si="23"/>
        <v/>
      </c>
      <c r="AH106" s="589"/>
    </row>
    <row r="107" spans="1:34" ht="15" customHeight="1" thickBot="1">
      <c r="A107" s="578">
        <f>'statement of marks'!A107</f>
        <v>100</v>
      </c>
      <c r="B107" s="580" t="str">
        <f>IF('statement of marks'!D107="","",'statement of marks'!D107)</f>
        <v/>
      </c>
      <c r="C107" s="579" t="str">
        <f>IF('statement of marks'!E107="","",'statement of marks'!E107)</f>
        <v/>
      </c>
      <c r="D107" s="581" t="str">
        <f>IF('statement of marks'!F107="","",'statement of marks'!F107)</f>
        <v/>
      </c>
      <c r="E107" s="303" t="str">
        <f>IF('statement of marks'!G107="","",'statement of marks'!G107)</f>
        <v/>
      </c>
      <c r="F107" s="303" t="str">
        <f>IF('statement of marks'!H107="","",'statement of marks'!H107)</f>
        <v/>
      </c>
      <c r="G107" s="303" t="str">
        <f>IF('statement of marks'!I107="","",'statement of marks'!I107)</f>
        <v/>
      </c>
      <c r="H107" s="579" t="str">
        <f>IF('statement of marks'!B107="","",'statement of marks'!B107)</f>
        <v/>
      </c>
      <c r="I107" s="579" t="str">
        <f>IF('statement of marks'!C107="","",'statement of marks'!C107)</f>
        <v/>
      </c>
      <c r="J107" s="451" t="str">
        <f>IF('statement of marks'!GH107="","",'statement of marks'!GH107)</f>
        <v/>
      </c>
      <c r="K107" s="582" t="str">
        <f>IF('statement of marks'!GI107="","",'statement of marks'!GI107)</f>
        <v/>
      </c>
      <c r="L107" s="583" t="str">
        <f>IF('statement of marks'!GJ107="","",'statement of marks'!GJ107)</f>
        <v/>
      </c>
      <c r="M107" s="579" t="str">
        <f>IF('statement of marks'!GK107="","",'statement of marks'!GK107)</f>
        <v/>
      </c>
      <c r="N107" s="68" t="str">
        <f>IF('statement of marks'!GD107="","",'statement of marks'!GD107)</f>
        <v xml:space="preserve">    </v>
      </c>
      <c r="O107" s="228" t="str">
        <f>IF('result subject-wise'!AR107="","",'result subject-wise'!AR107)</f>
        <v/>
      </c>
      <c r="P107" s="584" t="str">
        <f>IF('result subject-wise'!AS107="","",'result subject-wise'!AS107)</f>
        <v/>
      </c>
      <c r="Q107" s="617" t="str">
        <f>IF('statement of marks'!GQ107="","",'statement of marks'!GQ107)</f>
        <v/>
      </c>
      <c r="R107" s="586" t="str">
        <f>IF('statement of marks'!EX107="","",'statement of marks'!EX107)</f>
        <v/>
      </c>
      <c r="U107" s="590" t="str">
        <f>'statement of marks'!G107</f>
        <v/>
      </c>
      <c r="V107" s="591" t="str">
        <f t="shared" si="12"/>
        <v/>
      </c>
      <c r="W107" s="591" t="str">
        <f t="shared" si="13"/>
        <v/>
      </c>
      <c r="X107" s="591" t="str">
        <f t="shared" si="14"/>
        <v/>
      </c>
      <c r="Y107" s="591" t="str">
        <f t="shared" si="15"/>
        <v/>
      </c>
      <c r="Z107" s="591" t="str">
        <f t="shared" si="16"/>
        <v/>
      </c>
      <c r="AA107" s="591" t="str">
        <f t="shared" si="17"/>
        <v/>
      </c>
      <c r="AB107" s="591" t="str">
        <f t="shared" si="18"/>
        <v/>
      </c>
      <c r="AC107" s="591" t="str">
        <f t="shared" si="19"/>
        <v/>
      </c>
      <c r="AD107" s="591" t="str">
        <f t="shared" si="20"/>
        <v/>
      </c>
      <c r="AE107" s="591" t="str">
        <f t="shared" si="21"/>
        <v/>
      </c>
      <c r="AF107" s="591" t="str">
        <f t="shared" si="22"/>
        <v/>
      </c>
      <c r="AG107" s="591" t="str">
        <f t="shared" si="23"/>
        <v/>
      </c>
      <c r="AH107" s="592"/>
    </row>
    <row r="108" spans="1:34" ht="8.25" customHeight="1" thickTop="1" thickBot="1">
      <c r="A108" s="1110"/>
      <c r="B108" s="1111"/>
      <c r="C108" s="1111"/>
      <c r="D108" s="1111"/>
      <c r="E108" s="1111"/>
      <c r="F108" s="1111"/>
      <c r="G108" s="1111"/>
      <c r="H108" s="1111"/>
      <c r="I108" s="1111"/>
      <c r="J108" s="1111"/>
      <c r="K108" s="1111"/>
      <c r="L108" s="1111"/>
      <c r="M108" s="1111"/>
      <c r="N108" s="1111"/>
      <c r="O108" s="1111"/>
      <c r="P108" s="1111"/>
      <c r="Q108" s="1111"/>
      <c r="R108" s="1112"/>
      <c r="U108" s="1103"/>
      <c r="V108" s="1104"/>
      <c r="W108" s="1104"/>
      <c r="X108" s="1104"/>
      <c r="Y108" s="1104"/>
      <c r="Z108" s="1104"/>
      <c r="AA108" s="1104"/>
      <c r="AB108" s="1104"/>
      <c r="AC108" s="1104"/>
      <c r="AD108" s="1104"/>
      <c r="AE108" s="1104"/>
      <c r="AF108" s="1104"/>
      <c r="AG108" s="1104"/>
      <c r="AH108" s="1105"/>
    </row>
    <row r="109" spans="1:34" ht="16" customHeight="1" thickTop="1">
      <c r="A109" s="238"/>
      <c r="B109" s="466" t="s">
        <v>391</v>
      </c>
      <c r="C109" s="466"/>
      <c r="D109" s="1125" t="s">
        <v>327</v>
      </c>
      <c r="E109" s="1125"/>
      <c r="F109" s="455" t="s">
        <v>324</v>
      </c>
      <c r="G109" s="455" t="s">
        <v>325</v>
      </c>
      <c r="H109" s="1106" t="s">
        <v>107</v>
      </c>
      <c r="I109" s="1106"/>
      <c r="J109" s="1119" t="str">
        <f>'statement of marks'!GE110</f>
        <v>gLrk{kj cukus okys ds</v>
      </c>
      <c r="K109" s="1119"/>
      <c r="L109" s="1119"/>
      <c r="M109" s="1108"/>
      <c r="N109" s="1108"/>
      <c r="O109" s="1108"/>
      <c r="P109" s="1108"/>
      <c r="Q109" s="1108"/>
      <c r="R109" s="1109"/>
      <c r="U109" s="561"/>
      <c r="V109" s="1123" t="str">
        <f>U1</f>
        <v>tkfrokj ifj.kke</v>
      </c>
      <c r="W109" s="1123"/>
      <c r="X109" s="1123"/>
      <c r="Y109" s="1123"/>
      <c r="Z109" s="1123"/>
      <c r="AA109" s="1123"/>
      <c r="AB109" s="1123"/>
      <c r="AC109" s="1123"/>
      <c r="AD109" s="1123"/>
      <c r="AE109" s="1123"/>
      <c r="AF109" s="1123"/>
      <c r="AG109" s="1123"/>
      <c r="AH109" s="1124"/>
    </row>
    <row r="110" spans="1:34" ht="16" customHeight="1">
      <c r="A110" s="238"/>
      <c r="B110" s="466" t="s">
        <v>391</v>
      </c>
      <c r="C110" s="466"/>
      <c r="D110" s="1125" t="s">
        <v>21</v>
      </c>
      <c r="E110" s="1125"/>
      <c r="F110" s="118">
        <f>COUNTA(B8:B107)-COUNTIF(B8:B107,"nso")-COUNTBLANK(B8:B107)</f>
        <v>9</v>
      </c>
      <c r="G110" s="65">
        <f>COUNTIF(J8:J107,"iwjd")</f>
        <v>1</v>
      </c>
      <c r="H110" s="1107">
        <f>F110</f>
        <v>9</v>
      </c>
      <c r="I110" s="1107"/>
      <c r="J110" s="1119"/>
      <c r="K110" s="1119"/>
      <c r="L110" s="1119"/>
      <c r="M110" s="1108"/>
      <c r="N110" s="1108"/>
      <c r="O110" s="1108"/>
      <c r="P110" s="1108"/>
      <c r="Q110" s="1108"/>
      <c r="R110" s="1109"/>
      <c r="U110" s="562"/>
      <c r="V110" s="560" t="str">
        <f t="shared" ref="V110:AG110" si="24">V3</f>
        <v>SC BOYS</v>
      </c>
      <c r="W110" s="560" t="str">
        <f t="shared" si="24"/>
        <v>SC GIRLS</v>
      </c>
      <c r="X110" s="560" t="str">
        <f t="shared" si="24"/>
        <v>ST BOYS</v>
      </c>
      <c r="Y110" s="560" t="str">
        <f t="shared" si="24"/>
        <v>ST GIRLS</v>
      </c>
      <c r="Z110" s="560" t="str">
        <f t="shared" si="24"/>
        <v>OBC BOYS</v>
      </c>
      <c r="AA110" s="560" t="str">
        <f t="shared" si="24"/>
        <v>OBC GIRLS</v>
      </c>
      <c r="AB110" s="560" t="str">
        <f t="shared" si="24"/>
        <v>GEN BOYS</v>
      </c>
      <c r="AC110" s="560" t="str">
        <f t="shared" si="24"/>
        <v>GEN GIRLS</v>
      </c>
      <c r="AD110" s="560" t="str">
        <f t="shared" si="24"/>
        <v>MIN BOYS</v>
      </c>
      <c r="AE110" s="560" t="str">
        <f t="shared" si="24"/>
        <v>MIN GIRLS</v>
      </c>
      <c r="AF110" s="560" t="str">
        <f t="shared" si="24"/>
        <v>SBC BOYS</v>
      </c>
      <c r="AG110" s="560" t="str">
        <f t="shared" si="24"/>
        <v>SBC GIRLS</v>
      </c>
      <c r="AH110" s="563" t="s">
        <v>91</v>
      </c>
    </row>
    <row r="111" spans="1:34" ht="16" customHeight="1">
      <c r="A111" s="238"/>
      <c r="B111" s="466" t="s">
        <v>391</v>
      </c>
      <c r="C111" s="466"/>
      <c r="D111" s="1125" t="s">
        <v>1</v>
      </c>
      <c r="E111" s="1125"/>
      <c r="F111" s="232">
        <f>COUNTIF(M8:M107,"I")</f>
        <v>1</v>
      </c>
      <c r="G111" s="232">
        <f>COUNTIF(Q8:Q107,"I")</f>
        <v>1</v>
      </c>
      <c r="H111" s="1107">
        <f t="shared" ref="H111:H112" si="25">F111</f>
        <v>1</v>
      </c>
      <c r="I111" s="1107"/>
      <c r="J111" s="1119" t="str">
        <f>'statement of marks'!GE112</f>
        <v>gLrk{kj d{;k/;kid</v>
      </c>
      <c r="K111" s="1119"/>
      <c r="L111" s="1119"/>
      <c r="M111" s="1108"/>
      <c r="N111" s="1108"/>
      <c r="O111" s="1108"/>
      <c r="P111" s="1108"/>
      <c r="Q111" s="1108"/>
      <c r="R111" s="1109"/>
      <c r="U111" s="564" t="str">
        <f>'statement of marks'!GI110</f>
        <v>izFke Js.kh</v>
      </c>
      <c r="V111" s="557">
        <f t="shared" ref="V111" si="26">COUNTIF(V8:V107,"I")</f>
        <v>0</v>
      </c>
      <c r="W111" s="557">
        <f t="shared" ref="W111:AG111" si="27">COUNTIF(W8:W107,"I")</f>
        <v>0</v>
      </c>
      <c r="X111" s="557">
        <f t="shared" si="27"/>
        <v>0</v>
      </c>
      <c r="Y111" s="557">
        <f t="shared" si="27"/>
        <v>0</v>
      </c>
      <c r="Z111" s="557">
        <f t="shared" si="27"/>
        <v>0</v>
      </c>
      <c r="AA111" s="557">
        <f t="shared" si="27"/>
        <v>0</v>
      </c>
      <c r="AB111" s="557">
        <f t="shared" si="27"/>
        <v>0</v>
      </c>
      <c r="AC111" s="557">
        <f t="shared" si="27"/>
        <v>0</v>
      </c>
      <c r="AD111" s="557">
        <f t="shared" si="27"/>
        <v>0</v>
      </c>
      <c r="AE111" s="557">
        <f t="shared" si="27"/>
        <v>0</v>
      </c>
      <c r="AF111" s="557">
        <f t="shared" si="27"/>
        <v>0</v>
      </c>
      <c r="AG111" s="557">
        <f t="shared" si="27"/>
        <v>0</v>
      </c>
      <c r="AH111" s="565">
        <f t="shared" ref="AH111" si="28">SUM(V111:AG111)</f>
        <v>0</v>
      </c>
    </row>
    <row r="112" spans="1:34" ht="16" customHeight="1">
      <c r="A112" s="238"/>
      <c r="B112" s="466" t="s">
        <v>391</v>
      </c>
      <c r="C112" s="466"/>
      <c r="D112" s="1125" t="s">
        <v>43</v>
      </c>
      <c r="E112" s="1125"/>
      <c r="F112" s="233">
        <f>COUNTIF(M8:M107,"II")</f>
        <v>3</v>
      </c>
      <c r="G112" s="233">
        <f>COUNTIF(Q8:Q107,"II")</f>
        <v>3</v>
      </c>
      <c r="H112" s="1107">
        <f t="shared" si="25"/>
        <v>3</v>
      </c>
      <c r="I112" s="1107"/>
      <c r="J112" s="1119"/>
      <c r="K112" s="1119"/>
      <c r="L112" s="1119"/>
      <c r="M112" s="1108"/>
      <c r="N112" s="1108"/>
      <c r="O112" s="1108"/>
      <c r="P112" s="1108"/>
      <c r="Q112" s="1108"/>
      <c r="R112" s="1109"/>
      <c r="U112" s="564" t="str">
        <f>'statement of marks'!GI111</f>
        <v>f}rh; Js.kh</v>
      </c>
      <c r="V112" s="557">
        <f t="shared" ref="V112" si="29">COUNTIF(V8:V107,"II")</f>
        <v>0</v>
      </c>
      <c r="W112" s="557">
        <f t="shared" ref="W112:AG112" si="30">COUNTIF(W8:W107,"II")</f>
        <v>0</v>
      </c>
      <c r="X112" s="557">
        <f t="shared" si="30"/>
        <v>0</v>
      </c>
      <c r="Y112" s="557">
        <f t="shared" si="30"/>
        <v>0</v>
      </c>
      <c r="Z112" s="557">
        <f t="shared" si="30"/>
        <v>0</v>
      </c>
      <c r="AA112" s="557">
        <f t="shared" si="30"/>
        <v>0</v>
      </c>
      <c r="AB112" s="557">
        <f t="shared" si="30"/>
        <v>0</v>
      </c>
      <c r="AC112" s="557">
        <f t="shared" si="30"/>
        <v>0</v>
      </c>
      <c r="AD112" s="557">
        <f t="shared" si="30"/>
        <v>0</v>
      </c>
      <c r="AE112" s="557">
        <f t="shared" si="30"/>
        <v>0</v>
      </c>
      <c r="AF112" s="557">
        <f t="shared" si="30"/>
        <v>0</v>
      </c>
      <c r="AG112" s="557">
        <f t="shared" si="30"/>
        <v>0</v>
      </c>
      <c r="AH112" s="565">
        <f t="shared" ref="AH112:AH118" si="31">SUM(V112:AG112)</f>
        <v>0</v>
      </c>
    </row>
    <row r="113" spans="1:34" ht="16" customHeight="1">
      <c r="A113" s="238"/>
      <c r="B113" s="466" t="s">
        <v>391</v>
      </c>
      <c r="C113" s="466"/>
      <c r="D113" s="1125" t="s">
        <v>2</v>
      </c>
      <c r="E113" s="1125"/>
      <c r="F113" s="65">
        <f>COUNTIF(M8:M107,"III")</f>
        <v>1</v>
      </c>
      <c r="G113" s="293">
        <f>COUNTIF(Q8:Q107,"III")</f>
        <v>1</v>
      </c>
      <c r="H113" s="1107">
        <f t="shared" ref="H113" si="32">F113</f>
        <v>1</v>
      </c>
      <c r="I113" s="1107"/>
      <c r="J113" s="1119" t="str">
        <f>'statement of marks'!GE114</f>
        <v>gLrk{kj tk¡pdrkZ</v>
      </c>
      <c r="K113" s="1119"/>
      <c r="L113" s="1119"/>
      <c r="M113" s="1108"/>
      <c r="N113" s="1108"/>
      <c r="O113" s="1108"/>
      <c r="P113" s="1108"/>
      <c r="Q113" s="1108"/>
      <c r="R113" s="1109"/>
      <c r="U113" s="564" t="str">
        <f>'statement of marks'!GI112</f>
        <v>r`rh; Js.kh</v>
      </c>
      <c r="V113" s="557">
        <f>COUNTIF(V8:V107,"III")</f>
        <v>0</v>
      </c>
      <c r="W113" s="557">
        <f t="shared" ref="W113:AG113" si="33">COUNTIF(W8:W107,"III")</f>
        <v>0</v>
      </c>
      <c r="X113" s="557">
        <f t="shared" si="33"/>
        <v>0</v>
      </c>
      <c r="Y113" s="557">
        <f t="shared" si="33"/>
        <v>0</v>
      </c>
      <c r="Z113" s="557">
        <f t="shared" si="33"/>
        <v>0</v>
      </c>
      <c r="AA113" s="557">
        <f t="shared" si="33"/>
        <v>0</v>
      </c>
      <c r="AB113" s="557">
        <f t="shared" si="33"/>
        <v>0</v>
      </c>
      <c r="AC113" s="557">
        <f t="shared" si="33"/>
        <v>0</v>
      </c>
      <c r="AD113" s="557">
        <f t="shared" si="33"/>
        <v>0</v>
      </c>
      <c r="AE113" s="557">
        <f t="shared" si="33"/>
        <v>0</v>
      </c>
      <c r="AF113" s="557">
        <f t="shared" si="33"/>
        <v>0</v>
      </c>
      <c r="AG113" s="557">
        <f t="shared" si="33"/>
        <v>0</v>
      </c>
      <c r="AH113" s="565">
        <f t="shared" si="31"/>
        <v>0</v>
      </c>
    </row>
    <row r="114" spans="1:34" ht="16" customHeight="1">
      <c r="A114" s="238"/>
      <c r="B114" s="466" t="s">
        <v>391</v>
      </c>
      <c r="C114" s="466"/>
      <c r="D114" s="1125" t="s">
        <v>23</v>
      </c>
      <c r="E114" s="1125"/>
      <c r="F114" s="456">
        <f>COUNTIF(J8:J107,"mRrh.kz")+COUNTIF(J8:J107,"lk- mRrh.kz")</f>
        <v>5</v>
      </c>
      <c r="G114" s="64">
        <f>COUNTIF(O8:O107,"mRrh.kz")</f>
        <v>0</v>
      </c>
      <c r="H114" s="1107">
        <f>SUM(F114,G114)</f>
        <v>5</v>
      </c>
      <c r="I114" s="1107"/>
      <c r="J114" s="1119"/>
      <c r="K114" s="1119"/>
      <c r="L114" s="1119"/>
      <c r="M114" s="1108"/>
      <c r="N114" s="1108"/>
      <c r="O114" s="1108"/>
      <c r="P114" s="1108"/>
      <c r="Q114" s="1108"/>
      <c r="R114" s="1109"/>
      <c r="U114" s="564" t="str">
        <f>'statement of marks'!GI113</f>
        <v>dqy mRrh.kZ</v>
      </c>
      <c r="V114" s="557">
        <f>SUM(V111,V112,V113)</f>
        <v>0</v>
      </c>
      <c r="W114" s="557">
        <f t="shared" ref="W114:AG114" si="34">SUM(W111,W112,W113)</f>
        <v>0</v>
      </c>
      <c r="X114" s="557">
        <f t="shared" si="34"/>
        <v>0</v>
      </c>
      <c r="Y114" s="557">
        <f t="shared" si="34"/>
        <v>0</v>
      </c>
      <c r="Z114" s="557">
        <f t="shared" si="34"/>
        <v>0</v>
      </c>
      <c r="AA114" s="557">
        <f t="shared" si="34"/>
        <v>0</v>
      </c>
      <c r="AB114" s="557">
        <f t="shared" si="34"/>
        <v>0</v>
      </c>
      <c r="AC114" s="557">
        <f t="shared" si="34"/>
        <v>0</v>
      </c>
      <c r="AD114" s="557">
        <f t="shared" si="34"/>
        <v>0</v>
      </c>
      <c r="AE114" s="557">
        <f t="shared" si="34"/>
        <v>0</v>
      </c>
      <c r="AF114" s="557">
        <f t="shared" si="34"/>
        <v>0</v>
      </c>
      <c r="AG114" s="557">
        <f t="shared" si="34"/>
        <v>0</v>
      </c>
      <c r="AH114" s="565">
        <f t="shared" si="31"/>
        <v>0</v>
      </c>
    </row>
    <row r="115" spans="1:34" ht="16" customHeight="1">
      <c r="A115" s="239"/>
      <c r="B115" s="467" t="s">
        <v>391</v>
      </c>
      <c r="C115" s="467"/>
      <c r="D115" s="1125" t="s">
        <v>326</v>
      </c>
      <c r="E115" s="1125"/>
      <c r="F115" s="457">
        <f>IF(F110=0,"",F114/F110*100)</f>
        <v>55.555555555555557</v>
      </c>
      <c r="G115" s="234">
        <f t="shared" ref="G115:H115" si="35">IF(G110=0,"",G114/G110*100)</f>
        <v>0</v>
      </c>
      <c r="H115" s="1130">
        <f t="shared" si="35"/>
        <v>55.555555555555557</v>
      </c>
      <c r="I115" s="1130"/>
      <c r="J115" s="1119" t="str">
        <f>'statement of marks'!GE116</f>
        <v>gLrk{kj ijh{kk izzHkkjh</v>
      </c>
      <c r="K115" s="1119"/>
      <c r="L115" s="1119"/>
      <c r="M115" s="1018" t="s">
        <v>33</v>
      </c>
      <c r="N115" s="1019"/>
      <c r="O115" s="1019"/>
      <c r="P115" s="1019"/>
      <c r="Q115" s="1019"/>
      <c r="R115" s="1126"/>
      <c r="U115" s="564" t="str">
        <f>'statement of marks'!GI114</f>
        <v>iwjd</v>
      </c>
      <c r="V115" s="557">
        <f>COUNTIF(V8:V107,"iwjd")</f>
        <v>0</v>
      </c>
      <c r="W115" s="557">
        <f t="shared" ref="W115:AG115" si="36">COUNTIF(W8:W107,"iwjd")</f>
        <v>0</v>
      </c>
      <c r="X115" s="557">
        <f t="shared" si="36"/>
        <v>0</v>
      </c>
      <c r="Y115" s="557">
        <f t="shared" si="36"/>
        <v>0</v>
      </c>
      <c r="Z115" s="557">
        <f t="shared" si="36"/>
        <v>0</v>
      </c>
      <c r="AA115" s="557">
        <f t="shared" si="36"/>
        <v>0</v>
      </c>
      <c r="AB115" s="557">
        <f t="shared" si="36"/>
        <v>0</v>
      </c>
      <c r="AC115" s="557">
        <f t="shared" si="36"/>
        <v>0</v>
      </c>
      <c r="AD115" s="557">
        <f t="shared" si="36"/>
        <v>0</v>
      </c>
      <c r="AE115" s="557">
        <f t="shared" si="36"/>
        <v>0</v>
      </c>
      <c r="AF115" s="557">
        <f t="shared" si="36"/>
        <v>0</v>
      </c>
      <c r="AG115" s="557">
        <f t="shared" si="36"/>
        <v>0</v>
      </c>
      <c r="AH115" s="565">
        <f t="shared" si="31"/>
        <v>0</v>
      </c>
    </row>
    <row r="116" spans="1:34" ht="15.75" customHeight="1" thickBot="1">
      <c r="A116" s="240"/>
      <c r="B116" s="468" t="s">
        <v>391</v>
      </c>
      <c r="C116" s="468"/>
      <c r="D116" s="1132" t="s">
        <v>24</v>
      </c>
      <c r="E116" s="1132"/>
      <c r="F116" s="71">
        <f>COUNTIF(J8:J107,"vuqRrh.kZ")</f>
        <v>2</v>
      </c>
      <c r="G116" s="71">
        <f>COUNTIF(J8:J107,"vuqRrh.kZ")</f>
        <v>2</v>
      </c>
      <c r="H116" s="1131">
        <f>SUM(F116,G116)</f>
        <v>4</v>
      </c>
      <c r="I116" s="1131"/>
      <c r="J116" s="1133"/>
      <c r="K116" s="1133"/>
      <c r="L116" s="1133"/>
      <c r="M116" s="1127"/>
      <c r="N116" s="1128"/>
      <c r="O116" s="1128"/>
      <c r="P116" s="1128"/>
      <c r="Q116" s="1128"/>
      <c r="R116" s="1129"/>
      <c r="U116" s="564" t="str">
        <f>'statement of marks'!GI117</f>
        <v>iqu% ijh{kk</v>
      </c>
      <c r="V116" s="558">
        <f t="shared" ref="V116:AG116" si="37">COUNTIF(V8:V107,"iqu% ijh{kk")</f>
        <v>0</v>
      </c>
      <c r="W116" s="558">
        <f t="shared" si="37"/>
        <v>0</v>
      </c>
      <c r="X116" s="558">
        <f t="shared" si="37"/>
        <v>0</v>
      </c>
      <c r="Y116" s="558">
        <f t="shared" si="37"/>
        <v>0</v>
      </c>
      <c r="Z116" s="558">
        <f t="shared" si="37"/>
        <v>0</v>
      </c>
      <c r="AA116" s="558">
        <f t="shared" si="37"/>
        <v>0</v>
      </c>
      <c r="AB116" s="558">
        <f t="shared" si="37"/>
        <v>0</v>
      </c>
      <c r="AC116" s="558">
        <f t="shared" si="37"/>
        <v>0</v>
      </c>
      <c r="AD116" s="558">
        <f t="shared" si="37"/>
        <v>0</v>
      </c>
      <c r="AE116" s="558">
        <f t="shared" si="37"/>
        <v>0</v>
      </c>
      <c r="AF116" s="558">
        <f t="shared" si="37"/>
        <v>0</v>
      </c>
      <c r="AG116" s="558">
        <f t="shared" si="37"/>
        <v>0</v>
      </c>
      <c r="AH116" s="565">
        <f t="shared" si="31"/>
        <v>0</v>
      </c>
    </row>
    <row r="117" spans="1:34" ht="17" customHeight="1" thickTop="1">
      <c r="U117" s="564" t="str">
        <f>'statement of marks'!GI115</f>
        <v>vuqRrh.kZ</v>
      </c>
      <c r="V117" s="557">
        <f t="shared" ref="V117:AG117" si="38">COUNTIF(V8:V107,"vuqRrh.kZ")</f>
        <v>0</v>
      </c>
      <c r="W117" s="557">
        <f t="shared" si="38"/>
        <v>0</v>
      </c>
      <c r="X117" s="557">
        <f t="shared" si="38"/>
        <v>0</v>
      </c>
      <c r="Y117" s="557">
        <f t="shared" si="38"/>
        <v>0</v>
      </c>
      <c r="Z117" s="557">
        <f t="shared" si="38"/>
        <v>0</v>
      </c>
      <c r="AA117" s="557">
        <f t="shared" si="38"/>
        <v>1</v>
      </c>
      <c r="AB117" s="557">
        <f t="shared" si="38"/>
        <v>0</v>
      </c>
      <c r="AC117" s="557">
        <f t="shared" si="38"/>
        <v>0</v>
      </c>
      <c r="AD117" s="557">
        <f t="shared" si="38"/>
        <v>0</v>
      </c>
      <c r="AE117" s="557">
        <f t="shared" si="38"/>
        <v>0</v>
      </c>
      <c r="AF117" s="557">
        <f t="shared" si="38"/>
        <v>0</v>
      </c>
      <c r="AG117" s="557">
        <f t="shared" si="38"/>
        <v>0</v>
      </c>
      <c r="AH117" s="565">
        <f t="shared" si="31"/>
        <v>1</v>
      </c>
    </row>
    <row r="118" spans="1:34" ht="15">
      <c r="U118" s="564" t="str">
        <f>'statement of marks'!GI109</f>
        <v xml:space="preserve">dqy izfo"V </v>
      </c>
      <c r="V118" s="557">
        <f t="shared" ref="V118:AG118" si="39">SUM(V114:V117)</f>
        <v>0</v>
      </c>
      <c r="W118" s="557">
        <f t="shared" si="39"/>
        <v>0</v>
      </c>
      <c r="X118" s="557">
        <f t="shared" si="39"/>
        <v>0</v>
      </c>
      <c r="Y118" s="557">
        <f t="shared" si="39"/>
        <v>0</v>
      </c>
      <c r="Z118" s="557">
        <f t="shared" si="39"/>
        <v>0</v>
      </c>
      <c r="AA118" s="557">
        <f t="shared" si="39"/>
        <v>1</v>
      </c>
      <c r="AB118" s="557">
        <f t="shared" si="39"/>
        <v>0</v>
      </c>
      <c r="AC118" s="557">
        <f t="shared" si="39"/>
        <v>0</v>
      </c>
      <c r="AD118" s="557">
        <f t="shared" si="39"/>
        <v>0</v>
      </c>
      <c r="AE118" s="557">
        <f t="shared" si="39"/>
        <v>0</v>
      </c>
      <c r="AF118" s="557">
        <f t="shared" si="39"/>
        <v>0</v>
      </c>
      <c r="AG118" s="557">
        <f t="shared" si="39"/>
        <v>0</v>
      </c>
      <c r="AH118" s="565">
        <f t="shared" si="31"/>
        <v>1</v>
      </c>
    </row>
    <row r="119" spans="1:34" ht="15">
      <c r="U119" s="564" t="str">
        <f>'statement of marks'!GI116</f>
        <v>mRrh.kZ izfr'kr</v>
      </c>
      <c r="V119" s="559" t="str">
        <f t="shared" ref="V119:AH119" si="40">IF(V118=0,"",V114/V118*100)</f>
        <v/>
      </c>
      <c r="W119" s="559" t="str">
        <f t="shared" si="40"/>
        <v/>
      </c>
      <c r="X119" s="559" t="str">
        <f t="shared" si="40"/>
        <v/>
      </c>
      <c r="Y119" s="559" t="str">
        <f t="shared" si="40"/>
        <v/>
      </c>
      <c r="Z119" s="559" t="str">
        <f t="shared" si="40"/>
        <v/>
      </c>
      <c r="AA119" s="559">
        <f t="shared" si="40"/>
        <v>0</v>
      </c>
      <c r="AB119" s="559" t="str">
        <f t="shared" si="40"/>
        <v/>
      </c>
      <c r="AC119" s="559" t="str">
        <f t="shared" si="40"/>
        <v/>
      </c>
      <c r="AD119" s="559" t="str">
        <f t="shared" si="40"/>
        <v/>
      </c>
      <c r="AE119" s="559" t="str">
        <f t="shared" si="40"/>
        <v/>
      </c>
      <c r="AF119" s="559" t="str">
        <f t="shared" si="40"/>
        <v/>
      </c>
      <c r="AG119" s="559" t="str">
        <f t="shared" si="40"/>
        <v/>
      </c>
      <c r="AH119" s="566">
        <f t="shared" si="40"/>
        <v>0</v>
      </c>
    </row>
    <row r="120" spans="1:34" ht="16" thickBot="1">
      <c r="U120" s="567" t="str">
        <f>'statement of marks'!GI118</f>
        <v>uke i`Fkd</v>
      </c>
      <c r="V120" s="568">
        <f t="shared" ref="V120:AG120" si="41">COUNTIF(V8:V107,"uke i`Fkd")</f>
        <v>0</v>
      </c>
      <c r="W120" s="568">
        <f t="shared" si="41"/>
        <v>0</v>
      </c>
      <c r="X120" s="568">
        <f t="shared" si="41"/>
        <v>0</v>
      </c>
      <c r="Y120" s="568">
        <f t="shared" si="41"/>
        <v>0</v>
      </c>
      <c r="Z120" s="568">
        <f t="shared" si="41"/>
        <v>0</v>
      </c>
      <c r="AA120" s="568">
        <f t="shared" si="41"/>
        <v>0</v>
      </c>
      <c r="AB120" s="568">
        <f t="shared" si="41"/>
        <v>0</v>
      </c>
      <c r="AC120" s="568">
        <f t="shared" si="41"/>
        <v>0</v>
      </c>
      <c r="AD120" s="568">
        <f t="shared" si="41"/>
        <v>0</v>
      </c>
      <c r="AE120" s="568">
        <f t="shared" si="41"/>
        <v>0</v>
      </c>
      <c r="AF120" s="568">
        <f t="shared" si="41"/>
        <v>0</v>
      </c>
      <c r="AG120" s="568">
        <f t="shared" si="41"/>
        <v>0</v>
      </c>
      <c r="AH120" s="569">
        <f>SUM(V120:AG120)</f>
        <v>0</v>
      </c>
    </row>
    <row r="121" spans="1:34" ht="15" thickTop="1"/>
    <row r="122" spans="1:34"/>
    <row r="123" spans="1:34" ht="15">
      <c r="U123" s="82"/>
    </row>
    <row r="124" spans="1:34" ht="15">
      <c r="U124" s="82">
        <f>'statement of marks'!GI123</f>
        <v>0</v>
      </c>
    </row>
    <row r="125" spans="1:34" ht="15">
      <c r="U125" s="82">
        <f>'statement of marks'!GI124</f>
        <v>0</v>
      </c>
    </row>
    <row r="126" spans="1:34" ht="15">
      <c r="U126" s="82">
        <f>'statement of marks'!GI125</f>
        <v>0</v>
      </c>
    </row>
    <row r="127" spans="1:34" ht="15">
      <c r="U127" s="82">
        <f>'statement of marks'!GI126</f>
        <v>0</v>
      </c>
    </row>
    <row r="128" spans="1:34" ht="15">
      <c r="U128" s="82">
        <f>'statement of marks'!GI127</f>
        <v>0</v>
      </c>
    </row>
    <row r="129" spans="21:21" ht="15">
      <c r="U129" s="82">
        <f>'statement of marks'!GI128</f>
        <v>0</v>
      </c>
    </row>
    <row r="130" spans="21:21" ht="15">
      <c r="U130" s="82">
        <f>'statement of marks'!GI129</f>
        <v>0</v>
      </c>
    </row>
    <row r="131" spans="21:21" ht="15">
      <c r="U131" s="82">
        <f>'statement of marks'!GI130</f>
        <v>0</v>
      </c>
    </row>
    <row r="132" spans="21:21" ht="15">
      <c r="U132" s="82">
        <f>'statement of marks'!GI131</f>
        <v>0</v>
      </c>
    </row>
    <row r="133" spans="21:21" ht="15">
      <c r="U133" s="82">
        <f>'statement of marks'!GI132</f>
        <v>0</v>
      </c>
    </row>
    <row r="134" spans="21:21" ht="15">
      <c r="U134" s="82">
        <f>'statement of marks'!GI133</f>
        <v>0</v>
      </c>
    </row>
    <row r="135" spans="21:21" ht="15">
      <c r="U135" s="82">
        <f>'statement of marks'!GI134</f>
        <v>0</v>
      </c>
    </row>
    <row r="136" spans="21:21" ht="15">
      <c r="U136" s="82">
        <f>'statement of marks'!GI135</f>
        <v>0</v>
      </c>
    </row>
    <row r="137" spans="21:21" ht="15">
      <c r="U137" s="82">
        <f>'statement of marks'!GI136</f>
        <v>0</v>
      </c>
    </row>
    <row r="138" spans="21:21" ht="15">
      <c r="U138" s="82">
        <f>'statement of marks'!GI137</f>
        <v>0</v>
      </c>
    </row>
    <row r="139" spans="21:21" ht="15">
      <c r="U139" s="82">
        <f>'statement of marks'!GI138</f>
        <v>0</v>
      </c>
    </row>
    <row r="140" spans="21:21" ht="15">
      <c r="U140" s="82">
        <f>'statement of marks'!GI139</f>
        <v>0</v>
      </c>
    </row>
    <row r="141" spans="21:21"/>
    <row r="142" spans="21:21"/>
    <row r="143" spans="21:21"/>
    <row r="144" spans="21:21"/>
    <row r="145"/>
    <row r="146"/>
    <row r="147"/>
  </sheetData>
  <sheetProtection password="CC1C" sheet="1" objects="1" scenarios="1" formatCells="0" formatColumns="0" formatRows="0" autoFilter="0"/>
  <autoFilter ref="B8:B116"/>
  <customSheetViews>
    <customSheetView guid="{6890B66D-F4A9-DC4C-BC21-22A75E74620A}">
      <pane xSplit="3" ySplit="7.0526315789473681" topLeftCell="F8" activePane="bottomRight" state="frozenSplit"/>
      <selection pane="bottomRight" activeCell="N18" sqref="N18"/>
      <printOptions horizontalCentered="1"/>
    </customSheetView>
    <customSheetView guid="{8A92BF25-699A-0948-9D46-95C27CAE2FDF}" hiddenRows="1">
      <pane xSplit="3" ySplit="7.0526315789473681" topLeftCell="F8" activePane="bottomRight" state="frozenSplit"/>
      <selection pane="bottomRight" activeCell="N18" sqref="N18"/>
      <printOptions horizontalCentered="1"/>
    </customSheetView>
  </customSheetViews>
  <mergeCells count="43">
    <mergeCell ref="M115:R116"/>
    <mergeCell ref="D115:E115"/>
    <mergeCell ref="D113:E113"/>
    <mergeCell ref="H111:I111"/>
    <mergeCell ref="H112:I112"/>
    <mergeCell ref="H115:I115"/>
    <mergeCell ref="H116:I116"/>
    <mergeCell ref="D114:E114"/>
    <mergeCell ref="D116:E116"/>
    <mergeCell ref="J115:L116"/>
    <mergeCell ref="D111:E111"/>
    <mergeCell ref="D112:E112"/>
    <mergeCell ref="M113:R114"/>
    <mergeCell ref="J113:L114"/>
    <mergeCell ref="H114:I114"/>
    <mergeCell ref="H113:I113"/>
    <mergeCell ref="M111:R112"/>
    <mergeCell ref="J111:L112"/>
    <mergeCell ref="V109:AH109"/>
    <mergeCell ref="U108:AH108"/>
    <mergeCell ref="H109:I109"/>
    <mergeCell ref="H110:I110"/>
    <mergeCell ref="M109:R110"/>
    <mergeCell ref="A108:R108"/>
    <mergeCell ref="J109:L110"/>
    <mergeCell ref="D110:E110"/>
    <mergeCell ref="D109:E109"/>
    <mergeCell ref="K1:R1"/>
    <mergeCell ref="A1:J1"/>
    <mergeCell ref="U1:AH2"/>
    <mergeCell ref="G2:G3"/>
    <mergeCell ref="B2:C2"/>
    <mergeCell ref="R2:R3"/>
    <mergeCell ref="K2:K3"/>
    <mergeCell ref="I2:I3"/>
    <mergeCell ref="F2:F3"/>
    <mergeCell ref="P2:P3"/>
    <mergeCell ref="Q2:Q3"/>
    <mergeCell ref="E2:E3"/>
    <mergeCell ref="M2:M3"/>
    <mergeCell ref="L2:L3"/>
    <mergeCell ref="N2:N3"/>
    <mergeCell ref="O2:O3"/>
  </mergeCells>
  <phoneticPr fontId="26" type="noConversion"/>
  <conditionalFormatting sqref="K1 N109 H110:J110 H109:I109 H2:J2 D4:D107 M8:N107 R8:R107 A2:A108 F109 J112:J115 H111:I116 M115 V1:AH7 V109:AH110 U123:U140 U119:U120 U1:U117 AH120 AH111:AH118 D8:I107 B3:C107 B2">
    <cfRule type="cellIs" dxfId="125" priority="124" stopIfTrue="1" operator="equal">
      <formula>0</formula>
    </cfRule>
  </conditionalFormatting>
  <conditionalFormatting sqref="J117:J65503 H109:I109 J2 F109 J110:J115 M115">
    <cfRule type="containsText" dxfId="124" priority="123" stopIfTrue="1" operator="containsText" text="iwjd">
      <formula>NOT(ISERROR(SEARCH("iwjd",F2)))</formula>
    </cfRule>
  </conditionalFormatting>
  <conditionalFormatting sqref="J8:J107">
    <cfRule type="containsText" dxfId="123" priority="122" stopIfTrue="1" operator="containsText" text="iwjd">
      <formula>NOT(ISERROR(SEARCH("iwjd",J8)))</formula>
    </cfRule>
  </conditionalFormatting>
  <conditionalFormatting sqref="H2:I3">
    <cfRule type="containsText" dxfId="122" priority="115" stopIfTrue="1" operator="containsText" text="ST">
      <formula>NOT(ISERROR(SEARCH("ST",H2)))</formula>
    </cfRule>
    <cfRule type="containsText" dxfId="121" priority="116" stopIfTrue="1" operator="containsText" text="SC">
      <formula>NOT(ISERROR(SEARCH("SC",H2)))</formula>
    </cfRule>
  </conditionalFormatting>
  <conditionalFormatting sqref="H8:I107">
    <cfRule type="containsText" dxfId="120" priority="107" operator="containsText" text="OBC">
      <formula>NOT(ISERROR(SEARCH("OBC",H8)))</formula>
    </cfRule>
    <cfRule type="containsText" dxfId="119" priority="108" operator="containsText" text="ST">
      <formula>NOT(ISERROR(SEARCH("ST",H8)))</formula>
    </cfRule>
    <cfRule type="containsText" dxfId="118" priority="109" operator="containsText" text="SC">
      <formula>NOT(ISERROR(SEARCH("SC",H8)))</formula>
    </cfRule>
  </conditionalFormatting>
  <conditionalFormatting sqref="O8:P107">
    <cfRule type="containsText" dxfId="117" priority="101" stopIfTrue="1" operator="containsText" text="mRrh.kZ">
      <formula>NOT(ISERROR(SEARCH("mRrh.kZ",O8)))</formula>
    </cfRule>
    <cfRule type="containsText" dxfId="116" priority="102" stopIfTrue="1" operator="containsText" text="vuqRrh.kZ">
      <formula>NOT(ISERROR(SEARCH("vuqRrh.kZ",O8)))</formula>
    </cfRule>
  </conditionalFormatting>
  <conditionalFormatting sqref="D2">
    <cfRule type="cellIs" dxfId="115" priority="92" stopIfTrue="1" operator="equal">
      <formula>0</formula>
    </cfRule>
  </conditionalFormatting>
  <conditionalFormatting sqref="Q8:Q107">
    <cfRule type="containsText" dxfId="114" priority="89" stopIfTrue="1" operator="containsText" text="mRrh.kZ">
      <formula>NOT(ISERROR(SEARCH("mRrh.kZ",Q8)))</formula>
    </cfRule>
    <cfRule type="containsText" dxfId="113" priority="90" stopIfTrue="1" operator="containsText" text="vuqRrh.kZ">
      <formula>NOT(ISERROR(SEARCH("vuqRrh.kZ",Q8)))</formula>
    </cfRule>
  </conditionalFormatting>
  <conditionalFormatting sqref="U118">
    <cfRule type="cellIs" dxfId="112" priority="85" stopIfTrue="1" operator="equal">
      <formula>0</formula>
    </cfRule>
  </conditionalFormatting>
  <conditionalFormatting sqref="V111:AH120">
    <cfRule type="cellIs" dxfId="111" priority="83" operator="equal">
      <formula>0</formula>
    </cfRule>
  </conditionalFormatting>
  <conditionalFormatting sqref="Q8:Q107">
    <cfRule type="containsText" dxfId="110" priority="79" operator="containsText" text="iwjd">
      <formula>NOT(ISERROR(SEARCH("iwjd",Q8)))</formula>
    </cfRule>
    <cfRule type="containsText" dxfId="109" priority="80" operator="containsText" text="uke i`Fkd">
      <formula>NOT(ISERROR(SEARCH("uke i`Fkd",Q8)))</formula>
    </cfRule>
    <cfRule type="containsText" dxfId="108" priority="81" operator="containsText" text="iqu% ijh{k">
      <formula>NOT(ISERROR(SEARCH("iqu% ijh{k",Q8)))</formula>
    </cfRule>
    <cfRule type="containsText" dxfId="107" priority="82" operator="containsText" text="vuqRrh.kZ">
      <formula>NOT(ISERROR(SEARCH("vuqRrh.kZ",Q8)))</formula>
    </cfRule>
  </conditionalFormatting>
  <conditionalFormatting sqref="V8:V107">
    <cfRule type="containsText" dxfId="106" priority="77" stopIfTrue="1" operator="containsText" text="mRrh.kZ">
      <formula>NOT(ISERROR(SEARCH("mRrh.kZ",V8)))</formula>
    </cfRule>
    <cfRule type="containsText" dxfId="105" priority="78" stopIfTrue="1" operator="containsText" text="vuqRrh.kZ">
      <formula>NOT(ISERROR(SEARCH("vuqRrh.kZ",V8)))</formula>
    </cfRule>
  </conditionalFormatting>
  <conditionalFormatting sqref="V8:V107">
    <cfRule type="containsText" dxfId="104" priority="73" operator="containsText" text="iwjd">
      <formula>NOT(ISERROR(SEARCH("iwjd",V8)))</formula>
    </cfRule>
    <cfRule type="containsText" dxfId="103" priority="74" operator="containsText" text="uke i`Fkd">
      <formula>NOT(ISERROR(SEARCH("uke i`Fkd",V8)))</formula>
    </cfRule>
    <cfRule type="containsText" dxfId="102" priority="75" operator="containsText" text="iqu% ijh{k">
      <formula>NOT(ISERROR(SEARCH("iqu% ijh{k",V8)))</formula>
    </cfRule>
    <cfRule type="containsText" dxfId="101" priority="76" operator="containsText" text="vuqRrh.kZ">
      <formula>NOT(ISERROR(SEARCH("vuqRrh.kZ",V8)))</formula>
    </cfRule>
  </conditionalFormatting>
  <conditionalFormatting sqref="W8:W107">
    <cfRule type="containsText" dxfId="100" priority="71" stopIfTrue="1" operator="containsText" text="mRrh.kZ">
      <formula>NOT(ISERROR(SEARCH("mRrh.kZ",W8)))</formula>
    </cfRule>
    <cfRule type="containsText" dxfId="99" priority="72" stopIfTrue="1" operator="containsText" text="vuqRrh.kZ">
      <formula>NOT(ISERROR(SEARCH("vuqRrh.kZ",W8)))</formula>
    </cfRule>
  </conditionalFormatting>
  <conditionalFormatting sqref="W8:W107">
    <cfRule type="containsText" dxfId="98" priority="67" operator="containsText" text="iwjd">
      <formula>NOT(ISERROR(SEARCH("iwjd",W8)))</formula>
    </cfRule>
    <cfRule type="containsText" dxfId="97" priority="68" operator="containsText" text="uke i`Fkd">
      <formula>NOT(ISERROR(SEARCH("uke i`Fkd",W8)))</formula>
    </cfRule>
    <cfRule type="containsText" dxfId="96" priority="69" operator="containsText" text="iqu% ijh{k">
      <formula>NOT(ISERROR(SEARCH("iqu% ijh{k",W8)))</formula>
    </cfRule>
    <cfRule type="containsText" dxfId="95" priority="70" operator="containsText" text="vuqRrh.kZ">
      <formula>NOT(ISERROR(SEARCH("vuqRrh.kZ",W8)))</formula>
    </cfRule>
  </conditionalFormatting>
  <conditionalFormatting sqref="X8:X107">
    <cfRule type="containsText" dxfId="94" priority="65" stopIfTrue="1" operator="containsText" text="mRrh.kZ">
      <formula>NOT(ISERROR(SEARCH("mRrh.kZ",X8)))</formula>
    </cfRule>
    <cfRule type="containsText" dxfId="93" priority="66" stopIfTrue="1" operator="containsText" text="vuqRrh.kZ">
      <formula>NOT(ISERROR(SEARCH("vuqRrh.kZ",X8)))</formula>
    </cfRule>
  </conditionalFormatting>
  <conditionalFormatting sqref="X8:X107">
    <cfRule type="containsText" dxfId="92" priority="61" operator="containsText" text="iwjd">
      <formula>NOT(ISERROR(SEARCH("iwjd",X8)))</formula>
    </cfRule>
    <cfRule type="containsText" dxfId="91" priority="62" operator="containsText" text="uke i`Fkd">
      <formula>NOT(ISERROR(SEARCH("uke i`Fkd",X8)))</formula>
    </cfRule>
    <cfRule type="containsText" dxfId="90" priority="63" operator="containsText" text="iqu% ijh{k">
      <formula>NOT(ISERROR(SEARCH("iqu% ijh{k",X8)))</formula>
    </cfRule>
    <cfRule type="containsText" dxfId="89" priority="64" operator="containsText" text="vuqRrh.kZ">
      <formula>NOT(ISERROR(SEARCH("vuqRrh.kZ",X8)))</formula>
    </cfRule>
  </conditionalFormatting>
  <conditionalFormatting sqref="Y8:Y107">
    <cfRule type="containsText" dxfId="88" priority="59" stopIfTrue="1" operator="containsText" text="mRrh.kZ">
      <formula>NOT(ISERROR(SEARCH("mRrh.kZ",Y8)))</formula>
    </cfRule>
    <cfRule type="containsText" dxfId="87" priority="60" stopIfTrue="1" operator="containsText" text="vuqRrh.kZ">
      <formula>NOT(ISERROR(SEARCH("vuqRrh.kZ",Y8)))</formula>
    </cfRule>
  </conditionalFormatting>
  <conditionalFormatting sqref="Y8:Y107">
    <cfRule type="containsText" dxfId="86" priority="55" operator="containsText" text="iwjd">
      <formula>NOT(ISERROR(SEARCH("iwjd",Y8)))</formula>
    </cfRule>
    <cfRule type="containsText" dxfId="85" priority="56" operator="containsText" text="uke i`Fkd">
      <formula>NOT(ISERROR(SEARCH("uke i`Fkd",Y8)))</formula>
    </cfRule>
    <cfRule type="containsText" dxfId="84" priority="57" operator="containsText" text="iqu% ijh{k">
      <formula>NOT(ISERROR(SEARCH("iqu% ijh{k",Y8)))</formula>
    </cfRule>
    <cfRule type="containsText" dxfId="83" priority="58" operator="containsText" text="vuqRrh.kZ">
      <formula>NOT(ISERROR(SEARCH("vuqRrh.kZ",Y8)))</formula>
    </cfRule>
  </conditionalFormatting>
  <conditionalFormatting sqref="Z8:Z107">
    <cfRule type="containsText" dxfId="82" priority="53" stopIfTrue="1" operator="containsText" text="mRrh.kZ">
      <formula>NOT(ISERROR(SEARCH("mRrh.kZ",Z8)))</formula>
    </cfRule>
    <cfRule type="containsText" dxfId="81" priority="54" stopIfTrue="1" operator="containsText" text="vuqRrh.kZ">
      <formula>NOT(ISERROR(SEARCH("vuqRrh.kZ",Z8)))</formula>
    </cfRule>
  </conditionalFormatting>
  <conditionalFormatting sqref="Z8:Z107">
    <cfRule type="containsText" dxfId="80" priority="49" operator="containsText" text="iwjd">
      <formula>NOT(ISERROR(SEARCH("iwjd",Z8)))</formula>
    </cfRule>
    <cfRule type="containsText" dxfId="79" priority="50" operator="containsText" text="uke i`Fkd">
      <formula>NOT(ISERROR(SEARCH("uke i`Fkd",Z8)))</formula>
    </cfRule>
    <cfRule type="containsText" dxfId="78" priority="51" operator="containsText" text="iqu% ijh{k">
      <formula>NOT(ISERROR(SEARCH("iqu% ijh{k",Z8)))</formula>
    </cfRule>
    <cfRule type="containsText" dxfId="77" priority="52" operator="containsText" text="vuqRrh.kZ">
      <formula>NOT(ISERROR(SEARCH("vuqRrh.kZ",Z8)))</formula>
    </cfRule>
  </conditionalFormatting>
  <conditionalFormatting sqref="AA8:AA107">
    <cfRule type="containsText" dxfId="76" priority="47" stopIfTrue="1" operator="containsText" text="mRrh.kZ">
      <formula>NOT(ISERROR(SEARCH("mRrh.kZ",AA8)))</formula>
    </cfRule>
    <cfRule type="containsText" dxfId="75" priority="48" stopIfTrue="1" operator="containsText" text="vuqRrh.kZ">
      <formula>NOT(ISERROR(SEARCH("vuqRrh.kZ",AA8)))</formula>
    </cfRule>
  </conditionalFormatting>
  <conditionalFormatting sqref="AA8:AA107">
    <cfRule type="containsText" dxfId="74" priority="43" operator="containsText" text="iwjd">
      <formula>NOT(ISERROR(SEARCH("iwjd",AA8)))</formula>
    </cfRule>
    <cfRule type="containsText" dxfId="73" priority="44" operator="containsText" text="uke i`Fkd">
      <formula>NOT(ISERROR(SEARCH("uke i`Fkd",AA8)))</formula>
    </cfRule>
    <cfRule type="containsText" dxfId="72" priority="45" operator="containsText" text="iqu% ijh{k">
      <formula>NOT(ISERROR(SEARCH("iqu% ijh{k",AA8)))</formula>
    </cfRule>
    <cfRule type="containsText" dxfId="71" priority="46" operator="containsText" text="vuqRrh.kZ">
      <formula>NOT(ISERROR(SEARCH("vuqRrh.kZ",AA8)))</formula>
    </cfRule>
  </conditionalFormatting>
  <conditionalFormatting sqref="AB8:AB107">
    <cfRule type="containsText" dxfId="70" priority="41" stopIfTrue="1" operator="containsText" text="mRrh.kZ">
      <formula>NOT(ISERROR(SEARCH("mRrh.kZ",AB8)))</formula>
    </cfRule>
    <cfRule type="containsText" dxfId="69" priority="42" stopIfTrue="1" operator="containsText" text="vuqRrh.kZ">
      <formula>NOT(ISERROR(SEARCH("vuqRrh.kZ",AB8)))</formula>
    </cfRule>
  </conditionalFormatting>
  <conditionalFormatting sqref="AB8:AB107">
    <cfRule type="containsText" dxfId="68" priority="37" operator="containsText" text="iwjd">
      <formula>NOT(ISERROR(SEARCH("iwjd",AB8)))</formula>
    </cfRule>
    <cfRule type="containsText" dxfId="67" priority="38" operator="containsText" text="uke i`Fkd">
      <formula>NOT(ISERROR(SEARCH("uke i`Fkd",AB8)))</formula>
    </cfRule>
    <cfRule type="containsText" dxfId="66" priority="39" operator="containsText" text="iqu% ijh{k">
      <formula>NOT(ISERROR(SEARCH("iqu% ijh{k",AB8)))</formula>
    </cfRule>
    <cfRule type="containsText" dxfId="65" priority="40" operator="containsText" text="vuqRrh.kZ">
      <formula>NOT(ISERROR(SEARCH("vuqRrh.kZ",AB8)))</formula>
    </cfRule>
  </conditionalFormatting>
  <conditionalFormatting sqref="AC8:AC107">
    <cfRule type="containsText" dxfId="64" priority="35" stopIfTrue="1" operator="containsText" text="mRrh.kZ">
      <formula>NOT(ISERROR(SEARCH("mRrh.kZ",AC8)))</formula>
    </cfRule>
    <cfRule type="containsText" dxfId="63" priority="36" stopIfTrue="1" operator="containsText" text="vuqRrh.kZ">
      <formula>NOT(ISERROR(SEARCH("vuqRrh.kZ",AC8)))</formula>
    </cfRule>
  </conditionalFormatting>
  <conditionalFormatting sqref="AC8:AC107">
    <cfRule type="containsText" dxfId="62" priority="31" operator="containsText" text="iwjd">
      <formula>NOT(ISERROR(SEARCH("iwjd",AC8)))</formula>
    </cfRule>
    <cfRule type="containsText" dxfId="61" priority="32" operator="containsText" text="uke i`Fkd">
      <formula>NOT(ISERROR(SEARCH("uke i`Fkd",AC8)))</formula>
    </cfRule>
    <cfRule type="containsText" dxfId="60" priority="33" operator="containsText" text="iqu% ijh{k">
      <formula>NOT(ISERROR(SEARCH("iqu% ijh{k",AC8)))</formula>
    </cfRule>
    <cfRule type="containsText" dxfId="59" priority="34" operator="containsText" text="vuqRrh.kZ">
      <formula>NOT(ISERROR(SEARCH("vuqRrh.kZ",AC8)))</formula>
    </cfRule>
  </conditionalFormatting>
  <conditionalFormatting sqref="AD8:AD107">
    <cfRule type="containsText" dxfId="58" priority="29" stopIfTrue="1" operator="containsText" text="mRrh.kZ">
      <formula>NOT(ISERROR(SEARCH("mRrh.kZ",AD8)))</formula>
    </cfRule>
    <cfRule type="containsText" dxfId="57" priority="30" stopIfTrue="1" operator="containsText" text="vuqRrh.kZ">
      <formula>NOT(ISERROR(SEARCH("vuqRrh.kZ",AD8)))</formula>
    </cfRule>
  </conditionalFormatting>
  <conditionalFormatting sqref="AD8:AD107">
    <cfRule type="containsText" dxfId="56" priority="25" operator="containsText" text="iwjd">
      <formula>NOT(ISERROR(SEARCH("iwjd",AD8)))</formula>
    </cfRule>
    <cfRule type="containsText" dxfId="55" priority="26" operator="containsText" text="uke i`Fkd">
      <formula>NOT(ISERROR(SEARCH("uke i`Fkd",AD8)))</formula>
    </cfRule>
    <cfRule type="containsText" dxfId="54" priority="27" operator="containsText" text="iqu% ijh{k">
      <formula>NOT(ISERROR(SEARCH("iqu% ijh{k",AD8)))</formula>
    </cfRule>
    <cfRule type="containsText" dxfId="53" priority="28" operator="containsText" text="vuqRrh.kZ">
      <formula>NOT(ISERROR(SEARCH("vuqRrh.kZ",AD8)))</formula>
    </cfRule>
  </conditionalFormatting>
  <conditionalFormatting sqref="AE8:AE107">
    <cfRule type="containsText" dxfId="52" priority="23" stopIfTrue="1" operator="containsText" text="mRrh.kZ">
      <formula>NOT(ISERROR(SEARCH("mRrh.kZ",AE8)))</formula>
    </cfRule>
    <cfRule type="containsText" dxfId="51" priority="24" stopIfTrue="1" operator="containsText" text="vuqRrh.kZ">
      <formula>NOT(ISERROR(SEARCH("vuqRrh.kZ",AE8)))</formula>
    </cfRule>
  </conditionalFormatting>
  <conditionalFormatting sqref="AE8:AE107">
    <cfRule type="containsText" dxfId="50" priority="19" operator="containsText" text="iwjd">
      <formula>NOT(ISERROR(SEARCH("iwjd",AE8)))</formula>
    </cfRule>
    <cfRule type="containsText" dxfId="49" priority="20" operator="containsText" text="uke i`Fkd">
      <formula>NOT(ISERROR(SEARCH("uke i`Fkd",AE8)))</formula>
    </cfRule>
    <cfRule type="containsText" dxfId="48" priority="21" operator="containsText" text="iqu% ijh{k">
      <formula>NOT(ISERROR(SEARCH("iqu% ijh{k",AE8)))</formula>
    </cfRule>
    <cfRule type="containsText" dxfId="47" priority="22" operator="containsText" text="vuqRrh.kZ">
      <formula>NOT(ISERROR(SEARCH("vuqRrh.kZ",AE8)))</formula>
    </cfRule>
  </conditionalFormatting>
  <conditionalFormatting sqref="AF8:AF107">
    <cfRule type="containsText" dxfId="46" priority="17" stopIfTrue="1" operator="containsText" text="mRrh.kZ">
      <formula>NOT(ISERROR(SEARCH("mRrh.kZ",AF8)))</formula>
    </cfRule>
    <cfRule type="containsText" dxfId="45" priority="18" stopIfTrue="1" operator="containsText" text="vuqRrh.kZ">
      <formula>NOT(ISERROR(SEARCH("vuqRrh.kZ",AF8)))</formula>
    </cfRule>
  </conditionalFormatting>
  <conditionalFormatting sqref="AF8:AF107">
    <cfRule type="containsText" dxfId="44" priority="13" operator="containsText" text="iwjd">
      <formula>NOT(ISERROR(SEARCH("iwjd",AF8)))</formula>
    </cfRule>
    <cfRule type="containsText" dxfId="43" priority="14" operator="containsText" text="uke i`Fkd">
      <formula>NOT(ISERROR(SEARCH("uke i`Fkd",AF8)))</formula>
    </cfRule>
    <cfRule type="containsText" dxfId="42" priority="15" operator="containsText" text="iqu% ijh{k">
      <formula>NOT(ISERROR(SEARCH("iqu% ijh{k",AF8)))</formula>
    </cfRule>
    <cfRule type="containsText" dxfId="41" priority="16" operator="containsText" text="vuqRrh.kZ">
      <formula>NOT(ISERROR(SEARCH("vuqRrh.kZ",AF8)))</formula>
    </cfRule>
  </conditionalFormatting>
  <conditionalFormatting sqref="AG8:AG107">
    <cfRule type="containsText" dxfId="40" priority="11" stopIfTrue="1" operator="containsText" text="mRrh.kZ">
      <formula>NOT(ISERROR(SEARCH("mRrh.kZ",AG8)))</formula>
    </cfRule>
    <cfRule type="containsText" dxfId="39" priority="12" stopIfTrue="1" operator="containsText" text="vuqRrh.kZ">
      <formula>NOT(ISERROR(SEARCH("vuqRrh.kZ",AG8)))</formula>
    </cfRule>
  </conditionalFormatting>
  <conditionalFormatting sqref="AG8:AG107">
    <cfRule type="containsText" dxfId="38" priority="7" operator="containsText" text="iwjd">
      <formula>NOT(ISERROR(SEARCH("iwjd",AG8)))</formula>
    </cfRule>
    <cfRule type="containsText" dxfId="37" priority="8" operator="containsText" text="uke i`Fkd">
      <formula>NOT(ISERROR(SEARCH("uke i`Fkd",AG8)))</formula>
    </cfRule>
    <cfRule type="containsText" dxfId="36" priority="9" operator="containsText" text="iqu% ijh{k">
      <formula>NOT(ISERROR(SEARCH("iqu% ijh{k",AG8)))</formula>
    </cfRule>
    <cfRule type="containsText" dxfId="35" priority="10" operator="containsText" text="vuqRrh.kZ">
      <formula>NOT(ISERROR(SEARCH("vuqRrh.kZ",AG8)))</formula>
    </cfRule>
  </conditionalFormatting>
  <conditionalFormatting sqref="AH8:AH107">
    <cfRule type="containsText" dxfId="34" priority="5" stopIfTrue="1" operator="containsText" text="mRrh.kZ">
      <formula>NOT(ISERROR(SEARCH("mRrh.kZ",AH8)))</formula>
    </cfRule>
    <cfRule type="containsText" dxfId="33" priority="6" stopIfTrue="1" operator="containsText" text="vuqRrh.kZ">
      <formula>NOT(ISERROR(SEARCH("vuqRrh.kZ",AH8)))</formula>
    </cfRule>
  </conditionalFormatting>
  <conditionalFormatting sqref="AH8:AH107">
    <cfRule type="containsText" dxfId="32" priority="1" operator="containsText" text="iwjd">
      <formula>NOT(ISERROR(SEARCH("iwjd",AH8)))</formula>
    </cfRule>
    <cfRule type="containsText" dxfId="31" priority="2" operator="containsText" text="uke i`Fkd">
      <formula>NOT(ISERROR(SEARCH("uke i`Fkd",AH8)))</formula>
    </cfRule>
    <cfRule type="containsText" dxfId="30" priority="3" operator="containsText" text="iqu% ijh{k">
      <formula>NOT(ISERROR(SEARCH("iqu% ijh{k",AH8)))</formula>
    </cfRule>
    <cfRule type="containsText" dxfId="29" priority="4" operator="containsText" text="vuqRrh.kZ">
      <formula>NOT(ISERROR(SEARCH("vuqRrh.kZ",AH8)))</formula>
    </cfRule>
  </conditionalFormatting>
  <hyperlinks>
    <hyperlink ref="D3" location="'result aggregate'!E109:H116" display="CLICK HERE TO VIEW THE RESULT"/>
  </hyperlinks>
  <printOptions horizontalCentered="1"/>
  <pageMargins left="0.5" right="0.5" top="0.5" bottom="0.5" header="0.3" footer="0.3"/>
  <pageSetup paperSize="9" orientation="portrait" horizontalDpi="4294967292" verticalDpi="4294967292"/>
  <headerFooter>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3300"/>
  </sheetPr>
  <dimension ref="A1:BB147"/>
  <sheetViews>
    <sheetView workbookViewId="0">
      <pane xSplit="2" ySplit="8" topLeftCell="C93" activePane="bottomRight" state="frozen"/>
      <selection activeCell="Q8" sqref="Q8:Q107"/>
      <selection pane="topRight" activeCell="Q8" sqref="Q8:Q107"/>
      <selection pane="bottomLeft" activeCell="Q8" sqref="Q8:Q107"/>
      <selection pane="bottomRight" activeCell="B3" sqref="B3:B4"/>
    </sheetView>
  </sheetViews>
  <sheetFormatPr baseColWidth="10" defaultColWidth="9.1640625" defaultRowHeight="12" zeroHeight="1" x14ac:dyDescent="0"/>
  <cols>
    <col min="1" max="1" width="5.5" customWidth="1"/>
    <col min="2" max="2" width="7.1640625" bestFit="1" customWidth="1"/>
    <col min="3" max="3" width="7.1640625" style="109" customWidth="1"/>
    <col min="4" max="4" width="12.6640625" style="109" customWidth="1"/>
    <col min="5" max="5" width="15.5" customWidth="1"/>
    <col min="6" max="6" width="15.83203125" style="109" customWidth="1"/>
    <col min="7" max="7" width="15.33203125" style="109" customWidth="1"/>
    <col min="8" max="8" width="11.5" customWidth="1"/>
    <col min="9" max="9" width="5.33203125" bestFit="1" customWidth="1"/>
    <col min="10" max="10" width="8.83203125" customWidth="1"/>
    <col min="11" max="11" width="4.33203125" customWidth="1"/>
    <col min="12" max="15" width="4.6640625" customWidth="1"/>
    <col min="16" max="16" width="4.83203125" style="98" customWidth="1"/>
    <col min="17" max="17" width="5.33203125" style="98" customWidth="1"/>
    <col min="18" max="18" width="29.1640625" customWidth="1"/>
    <col min="19" max="19" width="5.33203125" style="74" customWidth="1"/>
    <col min="20" max="20" width="4.6640625" style="109" customWidth="1"/>
    <col min="21" max="21" width="5.6640625" style="109" hidden="1" customWidth="1"/>
    <col min="22" max="23" width="4.6640625" style="109" customWidth="1"/>
    <col min="24" max="24" width="4.6640625" style="109" hidden="1" customWidth="1"/>
    <col min="25" max="26" width="4.6640625" style="109" customWidth="1"/>
    <col min="27" max="27" width="4.6640625" style="74" customWidth="1"/>
    <col min="28" max="28" width="6.33203125" style="109" hidden="1" customWidth="1"/>
    <col min="29" max="31" width="4.6640625" style="109" customWidth="1"/>
    <col min="32" max="32" width="5.6640625" style="109" hidden="1" customWidth="1"/>
    <col min="33" max="35" width="4.6640625" style="109" customWidth="1"/>
    <col min="36" max="36" width="5.5" style="74" hidden="1" customWidth="1"/>
    <col min="37" max="37" width="4.6640625" style="109" customWidth="1"/>
    <col min="38" max="38" width="4.5" style="109" customWidth="1"/>
    <col min="39" max="39" width="4.6640625" style="109" customWidth="1"/>
    <col min="40" max="40" width="5.83203125" style="109" customWidth="1"/>
    <col min="41" max="42" width="4.6640625" style="109" customWidth="1"/>
    <col min="43" max="43" width="5.5" style="109" customWidth="1"/>
    <col min="44" max="44" width="9.6640625" customWidth="1"/>
    <col min="45" max="45" width="7.33203125" style="109" customWidth="1"/>
    <col min="46" max="46" width="8" style="109" customWidth="1"/>
    <col min="47" max="47" width="7.5" customWidth="1"/>
    <col min="48" max="48" width="16.5" customWidth="1"/>
  </cols>
  <sheetData>
    <row r="1" spans="1:50" ht="24" customHeight="1" thickTop="1">
      <c r="A1" s="1139" t="str">
        <f>'statement of marks'!A1</f>
        <v>jktdh; ckfydk mPp ek/;fed fo|ky;] fuEckgsMk</v>
      </c>
      <c r="B1" s="1140"/>
      <c r="C1" s="1140"/>
      <c r="D1" s="1140"/>
      <c r="E1" s="1140"/>
      <c r="F1" s="1140"/>
      <c r="G1" s="1140"/>
      <c r="H1" s="1140" t="s">
        <v>141</v>
      </c>
      <c r="I1" s="1140"/>
      <c r="J1" s="1140"/>
      <c r="K1" s="1140"/>
      <c r="L1" s="1140"/>
      <c r="M1" s="1140"/>
      <c r="N1" s="1140"/>
      <c r="O1" s="1140"/>
      <c r="P1" s="1140"/>
      <c r="Q1" s="1140"/>
      <c r="R1" s="223"/>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2"/>
    </row>
    <row r="2" spans="1:50" ht="20" customHeight="1">
      <c r="A2" s="52" t="s">
        <v>63</v>
      </c>
      <c r="B2" s="621" t="str">
        <f>'statement of marks'!A3</f>
        <v>11 'A'</v>
      </c>
      <c r="C2" s="621"/>
      <c r="D2" s="116"/>
      <c r="E2" s="1035" t="str">
        <f>'statement of marks'!G4</f>
        <v>Nk= @ Nk=k dk uke</v>
      </c>
      <c r="F2" s="1035" t="str">
        <f>'statement of marks'!H4</f>
        <v>firk dk uke</v>
      </c>
      <c r="G2" s="1035" t="str">
        <f>'statement of marks'!I4</f>
        <v>ekrk dk uke</v>
      </c>
      <c r="H2" s="192" t="str">
        <f>'statement of marks'!F3</f>
        <v>2015-16</v>
      </c>
      <c r="I2" s="1035" t="s">
        <v>7</v>
      </c>
      <c r="J2" s="1035" t="s">
        <v>122</v>
      </c>
      <c r="K2" s="1035" t="s">
        <v>119</v>
      </c>
      <c r="L2" s="1035"/>
      <c r="M2" s="1035"/>
      <c r="N2" s="1035"/>
      <c r="O2" s="1035"/>
      <c r="P2" s="1035"/>
      <c r="Q2" s="1035"/>
      <c r="R2" s="1153" t="s">
        <v>339</v>
      </c>
      <c r="S2" s="1158" t="s">
        <v>283</v>
      </c>
      <c r="T2" s="951" t="s">
        <v>278</v>
      </c>
      <c r="U2" s="951"/>
      <c r="V2" s="951"/>
      <c r="W2" s="951"/>
      <c r="X2" s="951"/>
      <c r="Y2" s="951"/>
      <c r="Z2" s="951"/>
      <c r="AA2" s="951"/>
      <c r="AB2" s="951"/>
      <c r="AC2" s="951"/>
      <c r="AD2" s="1156" t="s">
        <v>267</v>
      </c>
      <c r="AE2" s="1156"/>
      <c r="AF2" s="1156"/>
      <c r="AG2" s="1156"/>
      <c r="AH2" s="1156"/>
      <c r="AI2" s="951" t="s">
        <v>278</v>
      </c>
      <c r="AJ2" s="951"/>
      <c r="AK2" s="951"/>
      <c r="AL2" s="951"/>
      <c r="AM2" s="951"/>
      <c r="AN2" s="951"/>
      <c r="AO2" s="951"/>
      <c r="AP2" s="1155" t="s">
        <v>299</v>
      </c>
      <c r="AQ2" s="1155" t="s">
        <v>300</v>
      </c>
      <c r="AR2" s="211"/>
      <c r="AS2" s="211"/>
      <c r="AT2" s="211"/>
      <c r="AU2" s="1152" t="str">
        <f>'statement of marks'!EO1</f>
        <v xml:space="preserve">mifLFkfr </v>
      </c>
    </row>
    <row r="3" spans="1:50" s="56" customFormat="1" ht="21" customHeight="1">
      <c r="A3" s="1159" t="str">
        <f>'statement of marks'!A4</f>
        <v>Øzekad</v>
      </c>
      <c r="B3" s="1035" t="str">
        <f>'statement of marks'!D4</f>
        <v>ukekad</v>
      </c>
      <c r="C3" s="1035" t="str">
        <f>'statement of marks'!E4</f>
        <v>izos'kkad</v>
      </c>
      <c r="D3" s="280" t="str">
        <f>'statement of marks'!F4</f>
        <v>tUe fnukad</v>
      </c>
      <c r="E3" s="1035"/>
      <c r="F3" s="1035"/>
      <c r="G3" s="1035"/>
      <c r="H3" s="183" t="s">
        <v>20</v>
      </c>
      <c r="I3" s="1035"/>
      <c r="J3" s="1035"/>
      <c r="K3" s="177" t="str">
        <f>'statement of marks'!EZ5</f>
        <v>fganh</v>
      </c>
      <c r="L3" s="75" t="str">
        <f>'statement of marks'!FC5</f>
        <v>vaxszth</v>
      </c>
      <c r="M3" s="1147" t="s">
        <v>281</v>
      </c>
      <c r="N3" s="1147"/>
      <c r="O3" s="1147"/>
      <c r="P3" s="212"/>
      <c r="Q3" s="212"/>
      <c r="R3" s="1154"/>
      <c r="S3" s="1158"/>
      <c r="T3" s="951" t="s">
        <v>167</v>
      </c>
      <c r="U3" s="951"/>
      <c r="V3" s="951"/>
      <c r="W3" s="951" t="s">
        <v>282</v>
      </c>
      <c r="X3" s="951"/>
      <c r="Y3" s="951"/>
      <c r="Z3" s="939" t="s">
        <v>160</v>
      </c>
      <c r="AA3" s="939"/>
      <c r="AB3" s="939"/>
      <c r="AC3" s="939"/>
      <c r="AD3" s="939" t="s">
        <v>161</v>
      </c>
      <c r="AE3" s="939"/>
      <c r="AF3" s="939"/>
      <c r="AG3" s="939"/>
      <c r="AH3" s="939" t="s">
        <v>162</v>
      </c>
      <c r="AI3" s="939"/>
      <c r="AJ3" s="939"/>
      <c r="AK3" s="939"/>
      <c r="AL3" s="939"/>
      <c r="AM3" s="939"/>
      <c r="AN3" s="939"/>
      <c r="AO3" s="939"/>
      <c r="AP3" s="1155"/>
      <c r="AQ3" s="1155"/>
      <c r="AR3" s="1157" t="s">
        <v>303</v>
      </c>
      <c r="AS3" s="1157"/>
      <c r="AT3" s="1157"/>
      <c r="AU3" s="1152"/>
    </row>
    <row r="4" spans="1:50" s="56" customFormat="1" ht="80.25" customHeight="1">
      <c r="A4" s="1160"/>
      <c r="B4" s="1035"/>
      <c r="C4" s="1035"/>
      <c r="D4" s="292" t="s">
        <v>339</v>
      </c>
      <c r="E4" s="1035"/>
      <c r="F4" s="1035"/>
      <c r="G4" s="1035"/>
      <c r="H4" s="183"/>
      <c r="I4" s="183"/>
      <c r="J4" s="183"/>
      <c r="K4" s="58" t="str">
        <f>'statement of marks'!EZ5</f>
        <v>fganh</v>
      </c>
      <c r="L4" s="58" t="str">
        <f>'statement of marks'!FC5</f>
        <v>vaxszth</v>
      </c>
      <c r="M4" s="67" t="str">
        <f>'statement of marks'!FF5</f>
        <v>oSdfYid fo"k; 1</v>
      </c>
      <c r="N4" s="67" t="str">
        <f>'statement of marks'!FM5</f>
        <v>oSdfYid fo"k; 2</v>
      </c>
      <c r="O4" s="67" t="str">
        <f>'statement of marks'!FT5</f>
        <v>oSdfYid fo"k; 3</v>
      </c>
      <c r="P4" s="67" t="str">
        <f>'statement of marks'!GA5</f>
        <v>jktLFkku v/;;u</v>
      </c>
      <c r="Q4" s="67" t="str">
        <f>'statement of marks'!GB5</f>
        <v>thou dkS'ky f'k{kk</v>
      </c>
      <c r="R4" s="183" t="s">
        <v>302</v>
      </c>
      <c r="S4" s="1158"/>
      <c r="T4" s="58" t="s">
        <v>279</v>
      </c>
      <c r="U4" s="58" t="s">
        <v>280</v>
      </c>
      <c r="V4" s="58" t="s">
        <v>38</v>
      </c>
      <c r="W4" s="58" t="s">
        <v>279</v>
      </c>
      <c r="X4" s="58" t="s">
        <v>280</v>
      </c>
      <c r="Y4" s="58" t="s">
        <v>38</v>
      </c>
      <c r="Z4" s="213" t="s">
        <v>5</v>
      </c>
      <c r="AA4" s="213" t="s">
        <v>279</v>
      </c>
      <c r="AB4" s="58" t="s">
        <v>280</v>
      </c>
      <c r="AC4" s="58" t="s">
        <v>38</v>
      </c>
      <c r="AD4" s="213" t="s">
        <v>5</v>
      </c>
      <c r="AE4" s="213" t="s">
        <v>279</v>
      </c>
      <c r="AF4" s="58" t="s">
        <v>280</v>
      </c>
      <c r="AG4" s="58" t="s">
        <v>38</v>
      </c>
      <c r="AH4" s="213" t="s">
        <v>5</v>
      </c>
      <c r="AI4" s="213" t="s">
        <v>279</v>
      </c>
      <c r="AJ4" s="58" t="s">
        <v>280</v>
      </c>
      <c r="AK4" s="58" t="s">
        <v>38</v>
      </c>
      <c r="AL4" s="58" t="str">
        <f>P4</f>
        <v>jktLFkku v/;;u</v>
      </c>
      <c r="AM4" s="58" t="s">
        <v>38</v>
      </c>
      <c r="AN4" s="214" t="str">
        <f>Q4</f>
        <v>thou dkS'ky f'k{kk</v>
      </c>
      <c r="AO4" s="58" t="s">
        <v>38</v>
      </c>
      <c r="AP4" s="1155"/>
      <c r="AQ4" s="1155"/>
      <c r="AR4" s="183" t="s">
        <v>20</v>
      </c>
      <c r="AS4" s="212" t="s">
        <v>315</v>
      </c>
      <c r="AT4" s="183" t="s">
        <v>7</v>
      </c>
      <c r="AU4" s="1152"/>
    </row>
    <row r="5" spans="1:50" s="56" customFormat="1" ht="17" hidden="1" customHeight="1">
      <c r="A5" s="55"/>
      <c r="B5" s="183"/>
      <c r="C5" s="183"/>
      <c r="D5" s="183"/>
      <c r="E5" s="183"/>
      <c r="F5" s="183"/>
      <c r="G5" s="183"/>
      <c r="H5" s="183"/>
      <c r="I5" s="183"/>
      <c r="J5" s="183"/>
      <c r="K5" s="58"/>
      <c r="L5" s="58"/>
      <c r="M5" s="67"/>
      <c r="N5" s="67"/>
      <c r="O5" s="67"/>
      <c r="P5" s="67"/>
      <c r="Q5" s="67"/>
      <c r="R5" s="183"/>
      <c r="S5" s="183"/>
      <c r="T5" s="183"/>
      <c r="U5" s="183"/>
      <c r="V5" s="183"/>
      <c r="W5" s="183"/>
      <c r="X5" s="183"/>
      <c r="Y5" s="183"/>
      <c r="Z5" s="183"/>
      <c r="AA5" s="183"/>
      <c r="AB5" s="183"/>
      <c r="AC5" s="215"/>
      <c r="AD5" s="215"/>
      <c r="AE5" s="215"/>
      <c r="AF5" s="215"/>
      <c r="AG5" s="215"/>
      <c r="AH5" s="215"/>
      <c r="AI5" s="215"/>
      <c r="AJ5" s="215"/>
      <c r="AK5" s="215"/>
      <c r="AL5" s="215"/>
      <c r="AM5" s="215"/>
      <c r="AN5" s="215"/>
      <c r="AO5" s="216"/>
      <c r="AP5" s="216"/>
      <c r="AQ5" s="216"/>
      <c r="AR5" s="217"/>
      <c r="AS5" s="217"/>
      <c r="AT5" s="217"/>
      <c r="AU5" s="218"/>
    </row>
    <row r="6" spans="1:50" s="56" customFormat="1" ht="17" customHeight="1">
      <c r="A6" s="55"/>
      <c r="B6" s="458" t="s">
        <v>391</v>
      </c>
      <c r="C6" s="183"/>
      <c r="D6" s="183"/>
      <c r="E6" s="183"/>
      <c r="F6" s="183"/>
      <c r="G6" s="183"/>
      <c r="H6" s="183"/>
      <c r="I6" s="183"/>
      <c r="J6" s="183"/>
      <c r="K6" s="58"/>
      <c r="L6" s="58"/>
      <c r="M6" s="136">
        <f>'statement of marks'!AV6</f>
        <v>70</v>
      </c>
      <c r="N6" s="136">
        <f>'statement of marks'!BT6</f>
        <v>70</v>
      </c>
      <c r="O6" s="136">
        <f>'statement of marks'!CR6</f>
        <v>70</v>
      </c>
      <c r="P6" s="67"/>
      <c r="Q6" s="67"/>
      <c r="R6" s="1146" t="s">
        <v>304</v>
      </c>
      <c r="S6" s="1146"/>
      <c r="T6" s="1148">
        <v>100</v>
      </c>
      <c r="U6" s="191"/>
      <c r="V6" s="191"/>
      <c r="W6" s="1148">
        <v>100</v>
      </c>
      <c r="X6" s="191"/>
      <c r="Y6" s="191"/>
      <c r="Z6" s="191">
        <f>M6</f>
        <v>70</v>
      </c>
      <c r="AA6" s="191">
        <f>'statement of marks'!AW6</f>
        <v>30</v>
      </c>
      <c r="AB6" s="191"/>
      <c r="AC6" s="191"/>
      <c r="AD6" s="191">
        <f>N6</f>
        <v>70</v>
      </c>
      <c r="AE6" s="191">
        <f>'statement of marks'!BU6</f>
        <v>30</v>
      </c>
      <c r="AF6" s="191"/>
      <c r="AG6" s="191"/>
      <c r="AH6" s="191">
        <f>O6</f>
        <v>70</v>
      </c>
      <c r="AI6" s="191">
        <f>'statement of marks'!CS6</f>
        <v>30</v>
      </c>
      <c r="AJ6" s="191"/>
      <c r="AK6" s="191"/>
      <c r="AL6" s="1148">
        <v>100</v>
      </c>
      <c r="AM6" s="191"/>
      <c r="AN6" s="1148">
        <v>40</v>
      </c>
      <c r="AO6" s="138"/>
      <c r="AP6" s="138"/>
      <c r="AQ6" s="138"/>
      <c r="AR6" s="139"/>
      <c r="AS6" s="139"/>
      <c r="AT6" s="139"/>
      <c r="AU6" s="137"/>
    </row>
    <row r="7" spans="1:50" s="56" customFormat="1" ht="17" customHeight="1">
      <c r="A7" s="55"/>
      <c r="B7" s="458" t="s">
        <v>391</v>
      </c>
      <c r="C7" s="183"/>
      <c r="D7" s="183"/>
      <c r="E7" s="183"/>
      <c r="F7" s="183"/>
      <c r="G7" s="183"/>
      <c r="H7" s="183"/>
      <c r="I7" s="183"/>
      <c r="J7" s="183"/>
      <c r="K7" s="58"/>
      <c r="L7" s="58"/>
      <c r="M7" s="136">
        <f>'statement of marks'!AV7</f>
        <v>100</v>
      </c>
      <c r="N7" s="136">
        <f>'statement of marks'!BT7</f>
        <v>100</v>
      </c>
      <c r="O7" s="136">
        <f>'statement of marks'!CR7</f>
        <v>100</v>
      </c>
      <c r="P7" s="67"/>
      <c r="Q7" s="67"/>
      <c r="R7" s="1146"/>
      <c r="S7" s="1146"/>
      <c r="T7" s="1148"/>
      <c r="U7" s="191"/>
      <c r="V7" s="191"/>
      <c r="W7" s="1148"/>
      <c r="X7" s="191"/>
      <c r="Y7" s="191"/>
      <c r="Z7" s="191">
        <f>M7</f>
        <v>100</v>
      </c>
      <c r="AA7" s="191"/>
      <c r="AB7" s="191"/>
      <c r="AC7" s="191"/>
      <c r="AD7" s="191">
        <f>N7</f>
        <v>100</v>
      </c>
      <c r="AE7" s="191"/>
      <c r="AF7" s="191"/>
      <c r="AG7" s="191"/>
      <c r="AH7" s="191">
        <f>O7</f>
        <v>100</v>
      </c>
      <c r="AI7" s="191"/>
      <c r="AJ7" s="191"/>
      <c r="AK7" s="191"/>
      <c r="AL7" s="1148"/>
      <c r="AM7" s="191"/>
      <c r="AN7" s="1148"/>
      <c r="AO7" s="138"/>
      <c r="AP7" s="138"/>
      <c r="AQ7" s="138"/>
      <c r="AR7" s="139"/>
      <c r="AS7" s="139"/>
      <c r="AT7" s="139"/>
      <c r="AU7" s="137"/>
    </row>
    <row r="8" spans="1:50" ht="17" customHeight="1">
      <c r="A8" s="469">
        <f>'statement of marks'!A8</f>
        <v>1</v>
      </c>
      <c r="B8" s="470" t="str">
        <f>'statement of marks'!D8</f>
        <v>11201</v>
      </c>
      <c r="C8" s="470">
        <f>'statement of marks'!E8</f>
        <v>11316</v>
      </c>
      <c r="D8" s="556">
        <f>'statement of marks'!F8</f>
        <v>36140</v>
      </c>
      <c r="E8" s="303" t="str">
        <f>'statement of marks'!G8</f>
        <v>v001</v>
      </c>
      <c r="F8" s="303" t="str">
        <f>'statement of marks'!H8</f>
        <v>c001</v>
      </c>
      <c r="G8" s="303" t="str">
        <f>'statement of marks'!I8</f>
        <v>l001</v>
      </c>
      <c r="H8" s="183" t="str">
        <f>'statement of marks'!GH8</f>
        <v>vuqRrh.kZ</v>
      </c>
      <c r="I8" s="61" t="str">
        <f>'statement of marks'!GK8</f>
        <v/>
      </c>
      <c r="J8" s="57">
        <f>'statement of marks'!GJ8</f>
        <v>39.200000000000003</v>
      </c>
      <c r="K8" s="471" t="str">
        <f>'statement of marks'!EZ8</f>
        <v>F</v>
      </c>
      <c r="L8" s="471" t="str">
        <f>'statement of marks'!FC8</f>
        <v>III</v>
      </c>
      <c r="M8" s="471" t="str">
        <f>'statement of marks'!FF8</f>
        <v>III</v>
      </c>
      <c r="N8" s="471" t="str">
        <f>'statement of marks'!FM8</f>
        <v>III</v>
      </c>
      <c r="O8" s="471" t="str">
        <f>'statement of marks'!FT8</f>
        <v>I</v>
      </c>
      <c r="P8" s="471" t="str">
        <f>'statement of marks'!GA8</f>
        <v>C</v>
      </c>
      <c r="Q8" s="471" t="str">
        <f>'statement of marks'!GB8</f>
        <v>B</v>
      </c>
      <c r="R8" s="222" t="str">
        <f>CONCATENATE('statement of marks'!GD8,'statement of marks'!GF8)</f>
        <v xml:space="preserve">            </v>
      </c>
      <c r="S8" s="477">
        <f>COUNTIF(K8:Q8,"S")+COUNTIF(K8:Q8,"RE")+COUNTIF(K8:Q8,"REP")</f>
        <v>0</v>
      </c>
      <c r="T8" s="478"/>
      <c r="U8" s="60" t="str">
        <f>IF(OR(K8="S",K8="RE",K8="REP"),T8,"")</f>
        <v/>
      </c>
      <c r="V8" s="472" t="str">
        <f t="shared" ref="V8:V71" si="0">IF(T8="","",IF(OR(T8="AB",T8&lt;36),"F","P"))</f>
        <v/>
      </c>
      <c r="W8" s="478"/>
      <c r="X8" s="60" t="str">
        <f>IF(OR(L8="S",L8="RE",L8="REP"),W8,"")</f>
        <v/>
      </c>
      <c r="Y8" s="472" t="str">
        <f t="shared" ref="Y8:Y71" si="1">IF(W8="","",IF(OR(W8="AB",W8&lt;36),"F","P"))</f>
        <v/>
      </c>
      <c r="Z8" s="472" t="s">
        <v>497</v>
      </c>
      <c r="AA8" s="478"/>
      <c r="AB8" s="60" t="str">
        <f>IF(OR(M8="S",M8="RE",M8="REP"),AA8,"")</f>
        <v/>
      </c>
      <c r="AC8" s="479" t="str">
        <f t="shared" ref="AC8:AC71" si="2">IF(AA8="","",IF(OR(AA8="AB",AA8&lt;36%*Z8),"F","P"))</f>
        <v/>
      </c>
      <c r="AD8" s="472" t="s">
        <v>497</v>
      </c>
      <c r="AE8" s="478"/>
      <c r="AF8" s="60" t="str">
        <f>IF(OR(N8="S",N8="RE",N8="REP"),AE8,"")</f>
        <v/>
      </c>
      <c r="AG8" s="479" t="str">
        <f t="shared" ref="AG8:AG71" si="3">IF(AE8="","",IF(OR(AE8="AB",AE8&lt;36%*AD8),"F","P"))</f>
        <v/>
      </c>
      <c r="AH8" s="472" t="s">
        <v>497</v>
      </c>
      <c r="AI8" s="478"/>
      <c r="AJ8" s="472" t="str">
        <f>IF(AI8="","",IF(OR(AI8="AB",O8="RE"),AI8,IF(AND(O8="S",AI8&gt;=36%*AH8),ROUNDUP(36%*AH8,0),AI8)))</f>
        <v/>
      </c>
      <c r="AK8" s="479" t="str">
        <f t="shared" ref="AK8:AK71" si="4">IF(AI8="","",IF(OR(AI8="AB",AI8&lt;36%*AH8),"F","P"))</f>
        <v/>
      </c>
      <c r="AL8" s="478"/>
      <c r="AM8" s="472" t="str">
        <f>IF(AL8="","",IF(OR(AL8="AB",AL8&lt;36),"F","P"))</f>
        <v/>
      </c>
      <c r="AN8" s="478"/>
      <c r="AO8" s="60" t="str">
        <f>IF(AN8="","",IF(OR(AN8="AB",AN8&lt;15),"F","P"))</f>
        <v/>
      </c>
      <c r="AP8" s="219">
        <f>COUNTA(T8,W8,AA8,AE8,AI8,AL8,AN8)</f>
        <v>0</v>
      </c>
      <c r="AQ8" s="219">
        <f>COUNTIF(T8:AO8,"P")</f>
        <v>0</v>
      </c>
      <c r="AR8" s="175" t="str">
        <f>IF(S8=0,"",IF(S8&gt;AP8,H8,IF(S8&gt;AQ8,"vuqRrh.kZ","mRrh.kZ")))</f>
        <v/>
      </c>
      <c r="AS8" s="220" t="str">
        <f>IF(AR8="mRrh.kZ",'statement of marks'!GP8,"")</f>
        <v/>
      </c>
      <c r="AT8" s="220" t="str">
        <f>IF(AR8="mRrh.kZ",'statement of marks'!GQ8,"")</f>
        <v/>
      </c>
      <c r="AU8" s="53" t="str">
        <f>IF('statement of marks'!EX8="","",'statement of marks'!EX8)</f>
        <v/>
      </c>
    </row>
    <row r="9" spans="1:50" ht="17" customHeight="1">
      <c r="A9" s="469">
        <f>'statement of marks'!A9</f>
        <v>2</v>
      </c>
      <c r="B9" s="470" t="str">
        <f>'statement of marks'!D9</f>
        <v>11202</v>
      </c>
      <c r="C9" s="470">
        <f>'statement of marks'!E9</f>
        <v>11322</v>
      </c>
      <c r="D9" s="556">
        <f>'statement of marks'!F9</f>
        <v>35918</v>
      </c>
      <c r="E9" s="303" t="str">
        <f>'statement of marks'!G9</f>
        <v>v002</v>
      </c>
      <c r="F9" s="303" t="str">
        <f>'statement of marks'!H9</f>
        <v>c002</v>
      </c>
      <c r="G9" s="303" t="str">
        <f>'statement of marks'!I9</f>
        <v>l002</v>
      </c>
      <c r="H9" s="183" t="str">
        <f>'statement of marks'!GH9</f>
        <v>mRrh.kZ</v>
      </c>
      <c r="I9" s="61" t="str">
        <f>'statement of marks'!GK9</f>
        <v>I</v>
      </c>
      <c r="J9" s="57">
        <f>'statement of marks'!GJ9</f>
        <v>61.1</v>
      </c>
      <c r="K9" s="471" t="str">
        <f>'statement of marks'!EZ9</f>
        <v>I</v>
      </c>
      <c r="L9" s="471" t="str">
        <f>'statement of marks'!FC9</f>
        <v>III</v>
      </c>
      <c r="M9" s="471" t="str">
        <f>'statement of marks'!FF9</f>
        <v>II</v>
      </c>
      <c r="N9" s="471" t="str">
        <f>'statement of marks'!FM9</f>
        <v>II</v>
      </c>
      <c r="O9" s="471" t="str">
        <f>'statement of marks'!FT9</f>
        <v>D</v>
      </c>
      <c r="P9" s="471" t="str">
        <f>'statement of marks'!GA9</f>
        <v>C</v>
      </c>
      <c r="Q9" s="471" t="str">
        <f>'statement of marks'!GB9</f>
        <v>B</v>
      </c>
      <c r="R9" s="222" t="str">
        <f>CONCATENATE('statement of marks'!GD9,'statement of marks'!GF9)</f>
        <v xml:space="preserve">            </v>
      </c>
      <c r="S9" s="477">
        <f t="shared" ref="S9:S72" si="5">COUNTIF(K9:Q9,"S")+COUNTIF(K9:Q9,"RE")+COUNTIF(K9:Q9,"REP")</f>
        <v>0</v>
      </c>
      <c r="T9" s="478"/>
      <c r="U9" s="60" t="str">
        <f t="shared" ref="U9:U72" si="6">IF(OR(K9="S",K9="RE",K9="REP"),T9,"")</f>
        <v/>
      </c>
      <c r="V9" s="472" t="str">
        <f t="shared" si="0"/>
        <v/>
      </c>
      <c r="W9" s="478"/>
      <c r="X9" s="60" t="str">
        <f t="shared" ref="X9:X72" si="7">IF(OR(L9="S",L9="RE",L9="REP"),W9,"")</f>
        <v/>
      </c>
      <c r="Y9" s="472" t="str">
        <f t="shared" si="1"/>
        <v/>
      </c>
      <c r="Z9" s="472" t="s">
        <v>497</v>
      </c>
      <c r="AA9" s="478"/>
      <c r="AB9" s="60" t="str">
        <f t="shared" ref="AB9:AB72" si="8">IF(OR(M9="S",M9="RE",M9="REP"),AA9,"")</f>
        <v/>
      </c>
      <c r="AC9" s="479" t="str">
        <f t="shared" si="2"/>
        <v/>
      </c>
      <c r="AD9" s="472" t="s">
        <v>497</v>
      </c>
      <c r="AE9" s="478"/>
      <c r="AF9" s="60" t="str">
        <f t="shared" ref="AF9:AF72" si="9">IF(OR(N9="S",N9="RE",N9="REP"),AE9,"")</f>
        <v/>
      </c>
      <c r="AG9" s="479" t="str">
        <f t="shared" si="3"/>
        <v/>
      </c>
      <c r="AH9" s="472" t="s">
        <v>497</v>
      </c>
      <c r="AI9" s="478"/>
      <c r="AJ9" s="472" t="str">
        <f t="shared" ref="AJ9:AJ72" si="10">IF(AI9="","",IF(OR(AI9="AB",O9="RE"),AI9,IF(AND(O9="S",AI9&gt;=36%*AH9),ROUNDUP(36%*AH9,0),AI9)))</f>
        <v/>
      </c>
      <c r="AK9" s="479" t="str">
        <f t="shared" si="4"/>
        <v/>
      </c>
      <c r="AL9" s="478"/>
      <c r="AM9" s="472" t="str">
        <f t="shared" ref="AM9:AM72" si="11">IF(AL9="","",IF(OR(AL9="AB",AL9&lt;36),"F","P"))</f>
        <v/>
      </c>
      <c r="AN9" s="478"/>
      <c r="AO9" s="60" t="str">
        <f t="shared" ref="AO9:AO72" si="12">IF(AN9="","",IF(OR(AN9="AB",AN9&lt;15),"F","P"))</f>
        <v/>
      </c>
      <c r="AP9" s="219">
        <f>COUNTA(T9,W9,AA9,AE9,AI9,AL9,AN9)</f>
        <v>0</v>
      </c>
      <c r="AQ9" s="219">
        <f>COUNTIF(T9:AO9,"P")</f>
        <v>0</v>
      </c>
      <c r="AR9" s="228" t="str">
        <f t="shared" ref="AR9:AR72" si="13">IF(S9=0,"",IF(S9&gt;AP9,H9,IF(S9&gt;AQ9,"vuqRrh.kZ","mRrh.kZ")))</f>
        <v/>
      </c>
      <c r="AS9" s="220" t="str">
        <f>IF(AR9="mRrh.kZ",'statement of marks'!GP9,"")</f>
        <v/>
      </c>
      <c r="AT9" s="220" t="str">
        <f>IF(AR9="mRrh.kZ",'statement of marks'!GQ9,"")</f>
        <v/>
      </c>
      <c r="AU9" s="53" t="str">
        <f>IF('statement of marks'!EX9="","",'statement of marks'!EX9)</f>
        <v/>
      </c>
    </row>
    <row r="10" spans="1:50" ht="17" customHeight="1">
      <c r="A10" s="469">
        <f>'statement of marks'!A10</f>
        <v>3</v>
      </c>
      <c r="B10" s="470" t="str">
        <f>'statement of marks'!D10</f>
        <v>11203</v>
      </c>
      <c r="C10" s="470">
        <f>'statement of marks'!E10</f>
        <v>10354</v>
      </c>
      <c r="D10" s="556">
        <f>'statement of marks'!F10</f>
        <v>36363</v>
      </c>
      <c r="E10" s="303" t="str">
        <f>'statement of marks'!G10</f>
        <v>v003</v>
      </c>
      <c r="F10" s="303" t="str">
        <f>'statement of marks'!H10</f>
        <v>c003</v>
      </c>
      <c r="G10" s="303" t="str">
        <f>'statement of marks'!I10</f>
        <v>l003</v>
      </c>
      <c r="H10" s="183" t="str">
        <f>'statement of marks'!GH10</f>
        <v>mRrh.kZ</v>
      </c>
      <c r="I10" s="61" t="str">
        <f>'statement of marks'!GK10</f>
        <v>II</v>
      </c>
      <c r="J10" s="57">
        <f>'statement of marks'!GJ10</f>
        <v>51.8</v>
      </c>
      <c r="K10" s="471" t="str">
        <f>'statement of marks'!EZ10</f>
        <v>I</v>
      </c>
      <c r="L10" s="471" t="str">
        <f>'statement of marks'!FC10</f>
        <v>III</v>
      </c>
      <c r="M10" s="471" t="str">
        <f>'statement of marks'!FF10</f>
        <v>III</v>
      </c>
      <c r="N10" s="471" t="str">
        <f>'statement of marks'!FM10</f>
        <v>III</v>
      </c>
      <c r="O10" s="471" t="str">
        <f>'statement of marks'!FT10</f>
        <v>I</v>
      </c>
      <c r="P10" s="471" t="str">
        <f>'statement of marks'!GA10</f>
        <v>C</v>
      </c>
      <c r="Q10" s="471" t="str">
        <f>'statement of marks'!GB10</f>
        <v>B</v>
      </c>
      <c r="R10" s="222" t="str">
        <f>CONCATENATE('statement of marks'!GD10,'statement of marks'!GF10)</f>
        <v xml:space="preserve">            </v>
      </c>
      <c r="S10" s="477">
        <f t="shared" si="5"/>
        <v>0</v>
      </c>
      <c r="T10" s="478"/>
      <c r="U10" s="60" t="str">
        <f t="shared" si="6"/>
        <v/>
      </c>
      <c r="V10" s="472" t="str">
        <f t="shared" si="0"/>
        <v/>
      </c>
      <c r="W10" s="478"/>
      <c r="X10" s="60" t="str">
        <f t="shared" si="7"/>
        <v/>
      </c>
      <c r="Y10" s="472" t="str">
        <f t="shared" si="1"/>
        <v/>
      </c>
      <c r="Z10" s="472" t="s">
        <v>497</v>
      </c>
      <c r="AA10" s="478"/>
      <c r="AB10" s="60" t="str">
        <f t="shared" si="8"/>
        <v/>
      </c>
      <c r="AC10" s="479" t="str">
        <f t="shared" si="2"/>
        <v/>
      </c>
      <c r="AD10" s="472" t="s">
        <v>497</v>
      </c>
      <c r="AE10" s="478"/>
      <c r="AF10" s="60" t="str">
        <f t="shared" si="9"/>
        <v/>
      </c>
      <c r="AG10" s="479" t="str">
        <f t="shared" si="3"/>
        <v/>
      </c>
      <c r="AH10" s="472" t="s">
        <v>497</v>
      </c>
      <c r="AI10" s="478"/>
      <c r="AJ10" s="472" t="str">
        <f t="shared" si="10"/>
        <v/>
      </c>
      <c r="AK10" s="479" t="str">
        <f t="shared" si="4"/>
        <v/>
      </c>
      <c r="AL10" s="478"/>
      <c r="AM10" s="472" t="str">
        <f t="shared" si="11"/>
        <v/>
      </c>
      <c r="AN10" s="478"/>
      <c r="AO10" s="60" t="str">
        <f t="shared" si="12"/>
        <v/>
      </c>
      <c r="AP10" s="219">
        <f t="shared" ref="AP10:AP73" si="14">COUNTA(T10,W10,AA10,AE10,AI10,AL10,AN10)</f>
        <v>0</v>
      </c>
      <c r="AQ10" s="219">
        <f t="shared" ref="AQ10:AQ73" si="15">COUNTIF(T10:AO10,"P")</f>
        <v>0</v>
      </c>
      <c r="AR10" s="228" t="str">
        <f t="shared" si="13"/>
        <v/>
      </c>
      <c r="AS10" s="220" t="str">
        <f>IF(AR10="mRrh.kZ",'statement of marks'!GP10,"")</f>
        <v/>
      </c>
      <c r="AT10" s="220" t="str">
        <f>IF(AR10="mRrh.kZ",'statement of marks'!GQ10,"")</f>
        <v/>
      </c>
      <c r="AU10" s="53" t="str">
        <f>IF('statement of marks'!EX10="","",'statement of marks'!EX10)</f>
        <v/>
      </c>
    </row>
    <row r="11" spans="1:50" ht="17" customHeight="1">
      <c r="A11" s="469">
        <f>'statement of marks'!A11</f>
        <v>4</v>
      </c>
      <c r="B11" s="470" t="str">
        <f>'statement of marks'!D11</f>
        <v>11204</v>
      </c>
      <c r="C11" s="470">
        <f>'statement of marks'!E11</f>
        <v>11320</v>
      </c>
      <c r="D11" s="556">
        <f>'statement of marks'!F11</f>
        <v>35829</v>
      </c>
      <c r="E11" s="303" t="str">
        <f>'statement of marks'!G11</f>
        <v>v004</v>
      </c>
      <c r="F11" s="303" t="str">
        <f>'statement of marks'!H11</f>
        <v>c004</v>
      </c>
      <c r="G11" s="303" t="str">
        <f>'statement of marks'!I11</f>
        <v>l004</v>
      </c>
      <c r="H11" s="183" t="str">
        <f>'statement of marks'!GH11</f>
        <v>iqu% ijh{kk</v>
      </c>
      <c r="I11" s="61" t="str">
        <f>'statement of marks'!GK11</f>
        <v/>
      </c>
      <c r="J11" s="57">
        <f>'statement of marks'!GJ11</f>
        <v>46.555555555555557</v>
      </c>
      <c r="K11" s="471" t="str">
        <f>'statement of marks'!EZ11</f>
        <v>RE</v>
      </c>
      <c r="L11" s="471" t="str">
        <f>'statement of marks'!FC11</f>
        <v>S</v>
      </c>
      <c r="M11" s="471" t="str">
        <f>'statement of marks'!FF11</f>
        <v>III</v>
      </c>
      <c r="N11" s="471" t="str">
        <f>'statement of marks'!FM11</f>
        <v>III</v>
      </c>
      <c r="O11" s="471" t="str">
        <f>'statement of marks'!FT11</f>
        <v>I</v>
      </c>
      <c r="P11" s="471" t="str">
        <f>'statement of marks'!GA11</f>
        <v>C</v>
      </c>
      <c r="Q11" s="471" t="str">
        <f>'statement of marks'!GB11</f>
        <v>B</v>
      </c>
      <c r="R11" s="222" t="str">
        <f>CONCATENATE('statement of marks'!GD11,'statement of marks'!GF11)</f>
        <v xml:space="preserve"> vaxszth   fganh        </v>
      </c>
      <c r="S11" s="477">
        <f t="shared" si="5"/>
        <v>2</v>
      </c>
      <c r="T11" s="478"/>
      <c r="U11" s="60">
        <f t="shared" si="6"/>
        <v>0</v>
      </c>
      <c r="V11" s="472" t="str">
        <f t="shared" si="0"/>
        <v/>
      </c>
      <c r="W11" s="478"/>
      <c r="X11" s="60">
        <f t="shared" si="7"/>
        <v>0</v>
      </c>
      <c r="Y11" s="472" t="str">
        <f t="shared" si="1"/>
        <v/>
      </c>
      <c r="Z11" s="472" t="s">
        <v>497</v>
      </c>
      <c r="AA11" s="478"/>
      <c r="AB11" s="60" t="str">
        <f t="shared" si="8"/>
        <v/>
      </c>
      <c r="AC11" s="479" t="str">
        <f t="shared" si="2"/>
        <v/>
      </c>
      <c r="AD11" s="472" t="s">
        <v>497</v>
      </c>
      <c r="AE11" s="478"/>
      <c r="AF11" s="60" t="str">
        <f t="shared" si="9"/>
        <v/>
      </c>
      <c r="AG11" s="479" t="str">
        <f t="shared" si="3"/>
        <v/>
      </c>
      <c r="AH11" s="472" t="s">
        <v>497</v>
      </c>
      <c r="AI11" s="478"/>
      <c r="AJ11" s="472" t="str">
        <f t="shared" si="10"/>
        <v/>
      </c>
      <c r="AK11" s="479" t="str">
        <f t="shared" si="4"/>
        <v/>
      </c>
      <c r="AL11" s="478"/>
      <c r="AM11" s="472" t="str">
        <f t="shared" si="11"/>
        <v/>
      </c>
      <c r="AN11" s="478"/>
      <c r="AO11" s="60" t="str">
        <f t="shared" si="12"/>
        <v/>
      </c>
      <c r="AP11" s="219">
        <f t="shared" si="14"/>
        <v>0</v>
      </c>
      <c r="AQ11" s="219">
        <f t="shared" si="15"/>
        <v>0</v>
      </c>
      <c r="AR11" s="228" t="str">
        <f t="shared" si="13"/>
        <v>iqu% ijh{kk</v>
      </c>
      <c r="AS11" s="220" t="str">
        <f>IF(AR11="mRrh.kZ",'statement of marks'!GP11,"")</f>
        <v/>
      </c>
      <c r="AT11" s="220" t="str">
        <f>IF(AR11="mRrh.kZ",'statement of marks'!GQ11,"")</f>
        <v/>
      </c>
      <c r="AU11" s="53" t="str">
        <f>IF('statement of marks'!EX11="","",'statement of marks'!EX11)</f>
        <v/>
      </c>
      <c r="AX11" s="109"/>
    </row>
    <row r="12" spans="1:50" ht="17" customHeight="1">
      <c r="A12" s="469">
        <f>'statement of marks'!A12</f>
        <v>5</v>
      </c>
      <c r="B12" s="470" t="str">
        <f>'statement of marks'!D12</f>
        <v>11205</v>
      </c>
      <c r="C12" s="470">
        <f>'statement of marks'!E12</f>
        <v>11330</v>
      </c>
      <c r="D12" s="556">
        <f>'statement of marks'!F12</f>
        <v>35555</v>
      </c>
      <c r="E12" s="303" t="str">
        <f>'statement of marks'!G12</f>
        <v>v005</v>
      </c>
      <c r="F12" s="303" t="str">
        <f>'statement of marks'!H12</f>
        <v>c005</v>
      </c>
      <c r="G12" s="303" t="str">
        <f>'statement of marks'!I12</f>
        <v>l005</v>
      </c>
      <c r="H12" s="183" t="str">
        <f>'statement of marks'!GH12</f>
        <v>iwjd</v>
      </c>
      <c r="I12" s="61" t="str">
        <f>'statement of marks'!GK12</f>
        <v/>
      </c>
      <c r="J12" s="57">
        <f>'statement of marks'!GJ12</f>
        <v>39.5</v>
      </c>
      <c r="K12" s="471" t="str">
        <f>'statement of marks'!EZ12</f>
        <v>II</v>
      </c>
      <c r="L12" s="471" t="str">
        <f>'statement of marks'!FC12</f>
        <v>S</v>
      </c>
      <c r="M12" s="471" t="str">
        <f>'statement of marks'!FF12</f>
        <v>S</v>
      </c>
      <c r="N12" s="471" t="str">
        <f>'statement of marks'!FM12</f>
        <v>III</v>
      </c>
      <c r="O12" s="471" t="str">
        <f>'statement of marks'!FT12</f>
        <v>II</v>
      </c>
      <c r="P12" s="471" t="str">
        <f>'statement of marks'!GA12</f>
        <v>C</v>
      </c>
      <c r="Q12" s="471" t="str">
        <f>'statement of marks'!GB12</f>
        <v>B</v>
      </c>
      <c r="R12" s="222" t="str">
        <f>CONCATENATE('statement of marks'!GD12,'statement of marks'!GF12)</f>
        <v xml:space="preserve"> vaxszth vaxzsth lkfgR;          </v>
      </c>
      <c r="S12" s="477">
        <f t="shared" si="5"/>
        <v>2</v>
      </c>
      <c r="T12" s="478"/>
      <c r="U12" s="60" t="str">
        <f t="shared" si="6"/>
        <v/>
      </c>
      <c r="V12" s="472" t="str">
        <f t="shared" si="0"/>
        <v/>
      </c>
      <c r="W12" s="478"/>
      <c r="X12" s="60">
        <f t="shared" si="7"/>
        <v>0</v>
      </c>
      <c r="Y12" s="472" t="str">
        <f t="shared" si="1"/>
        <v/>
      </c>
      <c r="Z12" s="472">
        <v>100</v>
      </c>
      <c r="AA12" s="478"/>
      <c r="AB12" s="60">
        <f t="shared" si="8"/>
        <v>0</v>
      </c>
      <c r="AC12" s="479" t="str">
        <f t="shared" si="2"/>
        <v/>
      </c>
      <c r="AD12" s="472" t="s">
        <v>497</v>
      </c>
      <c r="AE12" s="478"/>
      <c r="AF12" s="60" t="str">
        <f t="shared" si="9"/>
        <v/>
      </c>
      <c r="AG12" s="479" t="str">
        <f t="shared" si="3"/>
        <v/>
      </c>
      <c r="AH12" s="472" t="s">
        <v>497</v>
      </c>
      <c r="AI12" s="478"/>
      <c r="AJ12" s="472" t="str">
        <f t="shared" si="10"/>
        <v/>
      </c>
      <c r="AK12" s="479" t="str">
        <f t="shared" si="4"/>
        <v/>
      </c>
      <c r="AL12" s="478"/>
      <c r="AM12" s="472" t="str">
        <f t="shared" si="11"/>
        <v/>
      </c>
      <c r="AN12" s="478"/>
      <c r="AO12" s="60" t="str">
        <f t="shared" si="12"/>
        <v/>
      </c>
      <c r="AP12" s="219">
        <f t="shared" si="14"/>
        <v>0</v>
      </c>
      <c r="AQ12" s="219">
        <f t="shared" si="15"/>
        <v>0</v>
      </c>
      <c r="AR12" s="228" t="str">
        <f t="shared" si="13"/>
        <v>iwjd</v>
      </c>
      <c r="AS12" s="220" t="str">
        <f>IF(AR12="mRrh.kZ",'statement of marks'!GP12,"")</f>
        <v/>
      </c>
      <c r="AT12" s="220" t="str">
        <f>IF(AR12="mRrh.kZ",'statement of marks'!GQ12,"")</f>
        <v/>
      </c>
      <c r="AU12" s="53" t="str">
        <f>IF('statement of marks'!EX12="","",'statement of marks'!EX12)</f>
        <v/>
      </c>
    </row>
    <row r="13" spans="1:50" ht="17" customHeight="1">
      <c r="A13" s="469">
        <f>'statement of marks'!A13</f>
        <v>6</v>
      </c>
      <c r="B13" s="470" t="str">
        <f>'statement of marks'!D13</f>
        <v>11206</v>
      </c>
      <c r="C13" s="470">
        <f>'statement of marks'!E13</f>
        <v>10782</v>
      </c>
      <c r="D13" s="556">
        <f>'statement of marks'!F13</f>
        <v>35465</v>
      </c>
      <c r="E13" s="303" t="str">
        <f>'statement of marks'!G13</f>
        <v>v006</v>
      </c>
      <c r="F13" s="303" t="str">
        <f>'statement of marks'!H13</f>
        <v>c006</v>
      </c>
      <c r="G13" s="303" t="str">
        <f>'statement of marks'!I13</f>
        <v>l006</v>
      </c>
      <c r="H13" s="183" t="str">
        <f>'statement of marks'!GH13</f>
        <v>lk- mRrh.kZ</v>
      </c>
      <c r="I13" s="61" t="str">
        <f>'statement of marks'!GK13</f>
        <v>II</v>
      </c>
      <c r="J13" s="57">
        <f>'statement of marks'!GJ13</f>
        <v>55.1</v>
      </c>
      <c r="K13" s="471" t="str">
        <f>'statement of marks'!EZ13</f>
        <v>I</v>
      </c>
      <c r="L13" s="471" t="str">
        <f>'statement of marks'!FC13</f>
        <v>G</v>
      </c>
      <c r="M13" s="471" t="str">
        <f>'statement of marks'!FF13</f>
        <v>III</v>
      </c>
      <c r="N13" s="471" t="str">
        <f>'statement of marks'!FM13</f>
        <v>II</v>
      </c>
      <c r="O13" s="471" t="str">
        <f>'statement of marks'!FT13</f>
        <v>I</v>
      </c>
      <c r="P13" s="471" t="str">
        <f>'statement of marks'!GA13</f>
        <v>C</v>
      </c>
      <c r="Q13" s="471" t="str">
        <f>'statement of marks'!GB13</f>
        <v>B</v>
      </c>
      <c r="R13" s="222" t="str">
        <f>CONCATENATE('statement of marks'!GD13,'statement of marks'!GF13)</f>
        <v xml:space="preserve">            </v>
      </c>
      <c r="S13" s="477">
        <f t="shared" si="5"/>
        <v>0</v>
      </c>
      <c r="T13" s="478"/>
      <c r="U13" s="60" t="str">
        <f t="shared" si="6"/>
        <v/>
      </c>
      <c r="V13" s="472" t="str">
        <f t="shared" si="0"/>
        <v/>
      </c>
      <c r="W13" s="478"/>
      <c r="X13" s="60" t="str">
        <f t="shared" si="7"/>
        <v/>
      </c>
      <c r="Y13" s="472" t="str">
        <f t="shared" si="1"/>
        <v/>
      </c>
      <c r="Z13" s="472" t="s">
        <v>497</v>
      </c>
      <c r="AA13" s="478"/>
      <c r="AB13" s="60" t="str">
        <f t="shared" si="8"/>
        <v/>
      </c>
      <c r="AC13" s="479" t="str">
        <f t="shared" si="2"/>
        <v/>
      </c>
      <c r="AD13" s="472" t="s">
        <v>497</v>
      </c>
      <c r="AE13" s="478"/>
      <c r="AF13" s="60" t="str">
        <f t="shared" si="9"/>
        <v/>
      </c>
      <c r="AG13" s="479" t="str">
        <f t="shared" si="3"/>
        <v/>
      </c>
      <c r="AH13" s="472" t="s">
        <v>497</v>
      </c>
      <c r="AI13" s="478"/>
      <c r="AJ13" s="472" t="str">
        <f t="shared" si="10"/>
        <v/>
      </c>
      <c r="AK13" s="479" t="str">
        <f t="shared" si="4"/>
        <v/>
      </c>
      <c r="AL13" s="478"/>
      <c r="AM13" s="472" t="str">
        <f t="shared" si="11"/>
        <v/>
      </c>
      <c r="AN13" s="478"/>
      <c r="AO13" s="60" t="str">
        <f t="shared" si="12"/>
        <v/>
      </c>
      <c r="AP13" s="219">
        <f t="shared" si="14"/>
        <v>0</v>
      </c>
      <c r="AQ13" s="219">
        <f t="shared" si="15"/>
        <v>0</v>
      </c>
      <c r="AR13" s="228" t="str">
        <f t="shared" si="13"/>
        <v/>
      </c>
      <c r="AS13" s="220" t="str">
        <f>IF(AR13="mRrh.kZ",'statement of marks'!GP13,"")</f>
        <v/>
      </c>
      <c r="AT13" s="220" t="str">
        <f>IF(AR13="mRrh.kZ",'statement of marks'!GQ13,"")</f>
        <v/>
      </c>
      <c r="AU13" s="53" t="str">
        <f>IF('statement of marks'!EX13="","",'statement of marks'!EX13)</f>
        <v/>
      </c>
      <c r="AV13" s="62"/>
    </row>
    <row r="14" spans="1:50" ht="17" customHeight="1">
      <c r="A14" s="469">
        <f>'statement of marks'!A14</f>
        <v>7</v>
      </c>
      <c r="B14" s="470" t="str">
        <f>'statement of marks'!D14</f>
        <v>11207</v>
      </c>
      <c r="C14" s="470">
        <f>'statement of marks'!E14</f>
        <v>10392</v>
      </c>
      <c r="D14" s="556">
        <f>'statement of marks'!F14</f>
        <v>36431</v>
      </c>
      <c r="E14" s="303" t="str">
        <f>'statement of marks'!G14</f>
        <v>v007</v>
      </c>
      <c r="F14" s="303" t="str">
        <f>'statement of marks'!H14</f>
        <v>c007</v>
      </c>
      <c r="G14" s="303" t="str">
        <f>'statement of marks'!I14</f>
        <v>l007</v>
      </c>
      <c r="H14" s="183" t="str">
        <f>'statement of marks'!GH14</f>
        <v>lk- mRrh.kZ</v>
      </c>
      <c r="I14" s="61" t="str">
        <f>'statement of marks'!GK14</f>
        <v>II</v>
      </c>
      <c r="J14" s="57">
        <f>'statement of marks'!GJ14</f>
        <v>50.1</v>
      </c>
      <c r="K14" s="471" t="str">
        <f>'statement of marks'!EZ14</f>
        <v>II</v>
      </c>
      <c r="L14" s="471" t="str">
        <f>'statement of marks'!FC14</f>
        <v>G</v>
      </c>
      <c r="M14" s="471" t="str">
        <f>'statement of marks'!FF14</f>
        <v>III</v>
      </c>
      <c r="N14" s="471" t="str">
        <f>'statement of marks'!FM14</f>
        <v>II</v>
      </c>
      <c r="O14" s="471" t="str">
        <f>'statement of marks'!FT14</f>
        <v>I</v>
      </c>
      <c r="P14" s="471" t="str">
        <f>'statement of marks'!GA14</f>
        <v>C</v>
      </c>
      <c r="Q14" s="471" t="str">
        <f>'statement of marks'!GB14</f>
        <v>B</v>
      </c>
      <c r="R14" s="222" t="str">
        <f>CONCATENATE('statement of marks'!GD14,'statement of marks'!GF14)</f>
        <v xml:space="preserve">            </v>
      </c>
      <c r="S14" s="477">
        <f t="shared" si="5"/>
        <v>0</v>
      </c>
      <c r="T14" s="478"/>
      <c r="U14" s="60" t="str">
        <f t="shared" si="6"/>
        <v/>
      </c>
      <c r="V14" s="472" t="str">
        <f t="shared" si="0"/>
        <v/>
      </c>
      <c r="W14" s="478"/>
      <c r="X14" s="60" t="str">
        <f t="shared" si="7"/>
        <v/>
      </c>
      <c r="Y14" s="472" t="str">
        <f t="shared" si="1"/>
        <v/>
      </c>
      <c r="Z14" s="472" t="s">
        <v>497</v>
      </c>
      <c r="AA14" s="478"/>
      <c r="AB14" s="60" t="str">
        <f t="shared" si="8"/>
        <v/>
      </c>
      <c r="AC14" s="479" t="str">
        <f t="shared" si="2"/>
        <v/>
      </c>
      <c r="AD14" s="472" t="s">
        <v>497</v>
      </c>
      <c r="AE14" s="478"/>
      <c r="AF14" s="60" t="str">
        <f t="shared" si="9"/>
        <v/>
      </c>
      <c r="AG14" s="479" t="str">
        <f t="shared" si="3"/>
        <v/>
      </c>
      <c r="AH14" s="472" t="s">
        <v>497</v>
      </c>
      <c r="AI14" s="478"/>
      <c r="AJ14" s="472" t="str">
        <f t="shared" si="10"/>
        <v/>
      </c>
      <c r="AK14" s="479" t="str">
        <f t="shared" si="4"/>
        <v/>
      </c>
      <c r="AL14" s="478"/>
      <c r="AM14" s="472" t="str">
        <f t="shared" si="11"/>
        <v/>
      </c>
      <c r="AN14" s="478"/>
      <c r="AO14" s="60" t="str">
        <f t="shared" si="12"/>
        <v/>
      </c>
      <c r="AP14" s="219">
        <f t="shared" si="14"/>
        <v>0</v>
      </c>
      <c r="AQ14" s="219">
        <f t="shared" si="15"/>
        <v>0</v>
      </c>
      <c r="AR14" s="228" t="str">
        <f t="shared" si="13"/>
        <v/>
      </c>
      <c r="AS14" s="220" t="str">
        <f>IF(AR14="mRrh.kZ",'statement of marks'!GP14,"")</f>
        <v/>
      </c>
      <c r="AT14" s="220" t="str">
        <f>IF(AR14="mRrh.kZ",'statement of marks'!GQ14,"")</f>
        <v/>
      </c>
      <c r="AU14" s="53" t="str">
        <f>IF('statement of marks'!EX14="","",'statement of marks'!EX14)</f>
        <v/>
      </c>
    </row>
    <row r="15" spans="1:50" ht="17" customHeight="1">
      <c r="A15" s="469">
        <f>'statement of marks'!A15</f>
        <v>8</v>
      </c>
      <c r="B15" s="470" t="str">
        <f>'statement of marks'!D15</f>
        <v>11208</v>
      </c>
      <c r="C15" s="470">
        <f>'statement of marks'!E15</f>
        <v>9735</v>
      </c>
      <c r="D15" s="556">
        <f>'statement of marks'!F15</f>
        <v>36135</v>
      </c>
      <c r="E15" s="303" t="str">
        <f>'statement of marks'!G15</f>
        <v>v008</v>
      </c>
      <c r="F15" s="303" t="str">
        <f>'statement of marks'!H15</f>
        <v>c008</v>
      </c>
      <c r="G15" s="303" t="str">
        <f>'statement of marks'!I15</f>
        <v>l008</v>
      </c>
      <c r="H15" s="183" t="str">
        <f>'statement of marks'!GH15</f>
        <v>lk- mRrh.kZ</v>
      </c>
      <c r="I15" s="61" t="str">
        <f>'statement of marks'!GK15</f>
        <v>III</v>
      </c>
      <c r="J15" s="57">
        <f>'statement of marks'!GJ15</f>
        <v>46.9</v>
      </c>
      <c r="K15" s="471" t="str">
        <f>'statement of marks'!EZ15</f>
        <v>II</v>
      </c>
      <c r="L15" s="471" t="str">
        <f>'statement of marks'!FC15</f>
        <v>III</v>
      </c>
      <c r="M15" s="471" t="str">
        <f>'statement of marks'!FF15</f>
        <v>G</v>
      </c>
      <c r="N15" s="471" t="str">
        <f>'statement of marks'!FM15</f>
        <v>III</v>
      </c>
      <c r="O15" s="471" t="str">
        <f>'statement of marks'!FT15</f>
        <v>I</v>
      </c>
      <c r="P15" s="471" t="str">
        <f>'statement of marks'!GA15</f>
        <v>C</v>
      </c>
      <c r="Q15" s="471" t="str">
        <f>'statement of marks'!GB15</f>
        <v>B</v>
      </c>
      <c r="R15" s="222" t="str">
        <f>CONCATENATE('statement of marks'!GD15,'statement of marks'!GF15)</f>
        <v xml:space="preserve">            </v>
      </c>
      <c r="S15" s="477">
        <f t="shared" si="5"/>
        <v>0</v>
      </c>
      <c r="T15" s="478"/>
      <c r="U15" s="60" t="str">
        <f t="shared" si="6"/>
        <v/>
      </c>
      <c r="V15" s="472" t="str">
        <f t="shared" si="0"/>
        <v/>
      </c>
      <c r="W15" s="478"/>
      <c r="X15" s="60" t="str">
        <f t="shared" si="7"/>
        <v/>
      </c>
      <c r="Y15" s="472" t="str">
        <f t="shared" si="1"/>
        <v/>
      </c>
      <c r="Z15" s="472" t="s">
        <v>497</v>
      </c>
      <c r="AA15" s="478"/>
      <c r="AB15" s="60" t="str">
        <f t="shared" si="8"/>
        <v/>
      </c>
      <c r="AC15" s="479" t="str">
        <f t="shared" si="2"/>
        <v/>
      </c>
      <c r="AD15" s="472" t="s">
        <v>497</v>
      </c>
      <c r="AE15" s="478"/>
      <c r="AF15" s="60" t="str">
        <f t="shared" si="9"/>
        <v/>
      </c>
      <c r="AG15" s="479" t="str">
        <f t="shared" si="3"/>
        <v/>
      </c>
      <c r="AH15" s="472" t="s">
        <v>497</v>
      </c>
      <c r="AI15" s="478"/>
      <c r="AJ15" s="472" t="str">
        <f t="shared" si="10"/>
        <v/>
      </c>
      <c r="AK15" s="479" t="str">
        <f t="shared" si="4"/>
        <v/>
      </c>
      <c r="AL15" s="478"/>
      <c r="AM15" s="472" t="str">
        <f t="shared" si="11"/>
        <v/>
      </c>
      <c r="AN15" s="478"/>
      <c r="AO15" s="60" t="str">
        <f t="shared" si="12"/>
        <v/>
      </c>
      <c r="AP15" s="219">
        <f t="shared" si="14"/>
        <v>0</v>
      </c>
      <c r="AQ15" s="219">
        <f t="shared" si="15"/>
        <v>0</v>
      </c>
      <c r="AR15" s="228" t="str">
        <f t="shared" si="13"/>
        <v/>
      </c>
      <c r="AS15" s="220" t="str">
        <f>IF(AR15="mRrh.kZ",'statement of marks'!GP15,"")</f>
        <v/>
      </c>
      <c r="AT15" s="220" t="str">
        <f>IF(AR15="mRrh.kZ",'statement of marks'!GQ15,"")</f>
        <v/>
      </c>
      <c r="AU15" s="53" t="str">
        <f>IF('statement of marks'!EX15="","",'statement of marks'!EX15)</f>
        <v/>
      </c>
    </row>
    <row r="16" spans="1:50" ht="17" customHeight="1">
      <c r="A16" s="469">
        <f>'statement of marks'!A16</f>
        <v>9</v>
      </c>
      <c r="B16" s="470" t="str">
        <f>'statement of marks'!D16</f>
        <v>NSO</v>
      </c>
      <c r="C16" s="470">
        <f>'statement of marks'!E16</f>
        <v>11324</v>
      </c>
      <c r="D16" s="556">
        <f>'statement of marks'!F16</f>
        <v>36305</v>
      </c>
      <c r="E16" s="303" t="str">
        <f>'statement of marks'!G16</f>
        <v>v009</v>
      </c>
      <c r="F16" s="303" t="str">
        <f>'statement of marks'!H16</f>
        <v>c009</v>
      </c>
      <c r="G16" s="303" t="str">
        <f>'statement of marks'!I16</f>
        <v>l009</v>
      </c>
      <c r="H16" s="183" t="str">
        <f>'statement of marks'!GH16</f>
        <v>uke i`Fkd</v>
      </c>
      <c r="I16" s="61" t="str">
        <f>'statement of marks'!GK16</f>
        <v/>
      </c>
      <c r="J16" s="57">
        <f>'statement of marks'!GJ16</f>
        <v>56.7</v>
      </c>
      <c r="K16" s="471" t="str">
        <f>'statement of marks'!EZ16</f>
        <v/>
      </c>
      <c r="L16" s="471" t="str">
        <f>'statement of marks'!FC16</f>
        <v/>
      </c>
      <c r="M16" s="471" t="str">
        <f>'statement of marks'!FF16</f>
        <v/>
      </c>
      <c r="N16" s="471" t="str">
        <f>'statement of marks'!FM16</f>
        <v/>
      </c>
      <c r="O16" s="471" t="str">
        <f>'statement of marks'!FT16</f>
        <v/>
      </c>
      <c r="P16" s="471" t="str">
        <f>'statement of marks'!GA16</f>
        <v/>
      </c>
      <c r="Q16" s="471" t="str">
        <f>'statement of marks'!GB16</f>
        <v/>
      </c>
      <c r="R16" s="222" t="str">
        <f>CONCATENATE('statement of marks'!GD16,'statement of marks'!GF16)</f>
        <v xml:space="preserve">            </v>
      </c>
      <c r="S16" s="477">
        <f t="shared" si="5"/>
        <v>0</v>
      </c>
      <c r="T16" s="478"/>
      <c r="U16" s="60" t="str">
        <f t="shared" si="6"/>
        <v/>
      </c>
      <c r="V16" s="472" t="str">
        <f t="shared" si="0"/>
        <v/>
      </c>
      <c r="W16" s="478"/>
      <c r="X16" s="60" t="str">
        <f t="shared" si="7"/>
        <v/>
      </c>
      <c r="Y16" s="472" t="str">
        <f t="shared" si="1"/>
        <v/>
      </c>
      <c r="Z16" s="472" t="s">
        <v>497</v>
      </c>
      <c r="AA16" s="478"/>
      <c r="AB16" s="60" t="str">
        <f t="shared" si="8"/>
        <v/>
      </c>
      <c r="AC16" s="479" t="str">
        <f t="shared" si="2"/>
        <v/>
      </c>
      <c r="AD16" s="472" t="s">
        <v>497</v>
      </c>
      <c r="AE16" s="478"/>
      <c r="AF16" s="60" t="str">
        <f t="shared" si="9"/>
        <v/>
      </c>
      <c r="AG16" s="479" t="str">
        <f t="shared" si="3"/>
        <v/>
      </c>
      <c r="AH16" s="472" t="s">
        <v>497</v>
      </c>
      <c r="AI16" s="478"/>
      <c r="AJ16" s="472" t="str">
        <f t="shared" si="10"/>
        <v/>
      </c>
      <c r="AK16" s="479" t="str">
        <f t="shared" si="4"/>
        <v/>
      </c>
      <c r="AL16" s="478"/>
      <c r="AM16" s="472" t="str">
        <f t="shared" si="11"/>
        <v/>
      </c>
      <c r="AN16" s="478"/>
      <c r="AO16" s="60" t="str">
        <f t="shared" si="12"/>
        <v/>
      </c>
      <c r="AP16" s="219">
        <f t="shared" si="14"/>
        <v>0</v>
      </c>
      <c r="AQ16" s="219">
        <f t="shared" si="15"/>
        <v>0</v>
      </c>
      <c r="AR16" s="228" t="str">
        <f t="shared" si="13"/>
        <v/>
      </c>
      <c r="AS16" s="220" t="str">
        <f>IF(AR16="mRrh.kZ",'statement of marks'!GP16,"")</f>
        <v/>
      </c>
      <c r="AT16" s="220" t="str">
        <f>IF(AR16="mRrh.kZ",'statement of marks'!GQ16,"")</f>
        <v/>
      </c>
      <c r="AU16" s="53" t="str">
        <f>IF('statement of marks'!EX16="","",'statement of marks'!EX16)</f>
        <v/>
      </c>
    </row>
    <row r="17" spans="1:47" ht="17" customHeight="1">
      <c r="A17" s="469">
        <f>'statement of marks'!A17</f>
        <v>10</v>
      </c>
      <c r="B17" s="470" t="str">
        <f>'statement of marks'!D17</f>
        <v>11210</v>
      </c>
      <c r="C17" s="470">
        <f>'statement of marks'!E17</f>
        <v>10507</v>
      </c>
      <c r="D17" s="556">
        <f>'statement of marks'!F17</f>
        <v>36038</v>
      </c>
      <c r="E17" s="303" t="str">
        <f>'statement of marks'!G17</f>
        <v>v010</v>
      </c>
      <c r="F17" s="303" t="str">
        <f>'statement of marks'!H17</f>
        <v>c010</v>
      </c>
      <c r="G17" s="303" t="str">
        <f>'statement of marks'!I17</f>
        <v>l010</v>
      </c>
      <c r="H17" s="183" t="str">
        <f>'statement of marks'!GH17</f>
        <v>vuqRrh.kZ</v>
      </c>
      <c r="I17" s="61" t="str">
        <f>'statement of marks'!GK17</f>
        <v/>
      </c>
      <c r="J17" s="57">
        <f>'statement of marks'!GJ17</f>
        <v>48.7</v>
      </c>
      <c r="K17" s="471" t="str">
        <f>'statement of marks'!EZ17</f>
        <v>AB</v>
      </c>
      <c r="L17" s="471" t="str">
        <f>'statement of marks'!FC17</f>
        <v>F</v>
      </c>
      <c r="M17" s="471" t="str">
        <f>'statement of marks'!FF17</f>
        <v>III</v>
      </c>
      <c r="N17" s="471" t="str">
        <f>'statement of marks'!FM17</f>
        <v>II</v>
      </c>
      <c r="O17" s="471" t="str">
        <f>'statement of marks'!FT17</f>
        <v>D</v>
      </c>
      <c r="P17" s="471" t="str">
        <f>'statement of marks'!GA17</f>
        <v>C</v>
      </c>
      <c r="Q17" s="471" t="str">
        <f>'statement of marks'!GB17</f>
        <v>B</v>
      </c>
      <c r="R17" s="222" t="str">
        <f>CONCATENATE('statement of marks'!GD17,'statement of marks'!GF17)</f>
        <v xml:space="preserve">            </v>
      </c>
      <c r="S17" s="477">
        <f t="shared" si="5"/>
        <v>0</v>
      </c>
      <c r="T17" s="478"/>
      <c r="U17" s="60" t="str">
        <f t="shared" si="6"/>
        <v/>
      </c>
      <c r="V17" s="472" t="str">
        <f t="shared" si="0"/>
        <v/>
      </c>
      <c r="W17" s="478"/>
      <c r="X17" s="60" t="str">
        <f t="shared" si="7"/>
        <v/>
      </c>
      <c r="Y17" s="472" t="str">
        <f t="shared" si="1"/>
        <v/>
      </c>
      <c r="Z17" s="472" t="s">
        <v>497</v>
      </c>
      <c r="AA17" s="478"/>
      <c r="AB17" s="60" t="str">
        <f t="shared" si="8"/>
        <v/>
      </c>
      <c r="AC17" s="479" t="str">
        <f t="shared" si="2"/>
        <v/>
      </c>
      <c r="AD17" s="472" t="s">
        <v>497</v>
      </c>
      <c r="AE17" s="478"/>
      <c r="AF17" s="60" t="str">
        <f t="shared" si="9"/>
        <v/>
      </c>
      <c r="AG17" s="479" t="str">
        <f t="shared" si="3"/>
        <v/>
      </c>
      <c r="AH17" s="472" t="s">
        <v>497</v>
      </c>
      <c r="AI17" s="478"/>
      <c r="AJ17" s="472" t="str">
        <f t="shared" si="10"/>
        <v/>
      </c>
      <c r="AK17" s="479" t="str">
        <f t="shared" si="4"/>
        <v/>
      </c>
      <c r="AL17" s="478"/>
      <c r="AM17" s="472" t="str">
        <f t="shared" si="11"/>
        <v/>
      </c>
      <c r="AN17" s="478"/>
      <c r="AO17" s="60" t="str">
        <f t="shared" si="12"/>
        <v/>
      </c>
      <c r="AP17" s="219">
        <f t="shared" si="14"/>
        <v>0</v>
      </c>
      <c r="AQ17" s="219">
        <f t="shared" si="15"/>
        <v>0</v>
      </c>
      <c r="AR17" s="228" t="str">
        <f t="shared" si="13"/>
        <v/>
      </c>
      <c r="AS17" s="220" t="str">
        <f>IF(AR17="mRrh.kZ",'statement of marks'!GP17,"")</f>
        <v/>
      </c>
      <c r="AT17" s="220" t="str">
        <f>IF(AR17="mRrh.kZ",'statement of marks'!GQ17,"")</f>
        <v/>
      </c>
      <c r="AU17" s="53" t="str">
        <f>IF('statement of marks'!EX17="","",'statement of marks'!EX17)</f>
        <v/>
      </c>
    </row>
    <row r="18" spans="1:47" ht="17" customHeight="1">
      <c r="A18" s="469">
        <f>'statement of marks'!A18</f>
        <v>11</v>
      </c>
      <c r="B18" s="470" t="str">
        <f>'statement of marks'!D18</f>
        <v/>
      </c>
      <c r="C18" s="470" t="str">
        <f>'statement of marks'!E18</f>
        <v/>
      </c>
      <c r="D18" s="556" t="str">
        <f>'statement of marks'!F18</f>
        <v/>
      </c>
      <c r="E18" s="303" t="str">
        <f>'statement of marks'!G18</f>
        <v/>
      </c>
      <c r="F18" s="303" t="str">
        <f>'statement of marks'!H18</f>
        <v/>
      </c>
      <c r="G18" s="303" t="str">
        <f>'statement of marks'!I18</f>
        <v/>
      </c>
      <c r="H18" s="183" t="str">
        <f>'statement of marks'!GH18</f>
        <v/>
      </c>
      <c r="I18" s="61" t="str">
        <f>'statement of marks'!GK18</f>
        <v/>
      </c>
      <c r="J18" s="57" t="str">
        <f>'statement of marks'!GJ18</f>
        <v/>
      </c>
      <c r="K18" s="471" t="str">
        <f>'statement of marks'!EZ18</f>
        <v/>
      </c>
      <c r="L18" s="471" t="str">
        <f>'statement of marks'!FC18</f>
        <v/>
      </c>
      <c r="M18" s="471" t="str">
        <f>'statement of marks'!FF18</f>
        <v/>
      </c>
      <c r="N18" s="471" t="str">
        <f>'statement of marks'!FM18</f>
        <v/>
      </c>
      <c r="O18" s="471" t="str">
        <f>'statement of marks'!FT18</f>
        <v/>
      </c>
      <c r="P18" s="471" t="str">
        <f>'statement of marks'!GA18</f>
        <v/>
      </c>
      <c r="Q18" s="471" t="str">
        <f>'statement of marks'!GB18</f>
        <v/>
      </c>
      <c r="R18" s="222" t="str">
        <f>CONCATENATE('statement of marks'!GD18,'statement of marks'!GF18)</f>
        <v xml:space="preserve">            </v>
      </c>
      <c r="S18" s="477">
        <f t="shared" si="5"/>
        <v>0</v>
      </c>
      <c r="T18" s="478"/>
      <c r="U18" s="60" t="str">
        <f t="shared" si="6"/>
        <v/>
      </c>
      <c r="V18" s="472" t="str">
        <f t="shared" si="0"/>
        <v/>
      </c>
      <c r="W18" s="478"/>
      <c r="X18" s="60" t="str">
        <f t="shared" si="7"/>
        <v/>
      </c>
      <c r="Y18" s="472" t="str">
        <f t="shared" si="1"/>
        <v/>
      </c>
      <c r="Z18" s="472" t="s">
        <v>497</v>
      </c>
      <c r="AA18" s="478"/>
      <c r="AB18" s="60" t="str">
        <f t="shared" si="8"/>
        <v/>
      </c>
      <c r="AC18" s="479" t="str">
        <f t="shared" si="2"/>
        <v/>
      </c>
      <c r="AD18" s="472" t="s">
        <v>497</v>
      </c>
      <c r="AE18" s="478"/>
      <c r="AF18" s="60" t="str">
        <f t="shared" si="9"/>
        <v/>
      </c>
      <c r="AG18" s="479" t="str">
        <f t="shared" si="3"/>
        <v/>
      </c>
      <c r="AH18" s="472" t="s">
        <v>497</v>
      </c>
      <c r="AI18" s="478"/>
      <c r="AJ18" s="472" t="str">
        <f t="shared" si="10"/>
        <v/>
      </c>
      <c r="AK18" s="479" t="str">
        <f t="shared" si="4"/>
        <v/>
      </c>
      <c r="AL18" s="478"/>
      <c r="AM18" s="472" t="str">
        <f t="shared" si="11"/>
        <v/>
      </c>
      <c r="AN18" s="478"/>
      <c r="AO18" s="60" t="str">
        <f t="shared" si="12"/>
        <v/>
      </c>
      <c r="AP18" s="219">
        <f t="shared" si="14"/>
        <v>0</v>
      </c>
      <c r="AQ18" s="219">
        <f t="shared" si="15"/>
        <v>0</v>
      </c>
      <c r="AR18" s="228" t="str">
        <f t="shared" si="13"/>
        <v/>
      </c>
      <c r="AS18" s="220" t="str">
        <f>IF(AR18="mRrh.kZ",'statement of marks'!GP18,"")</f>
        <v/>
      </c>
      <c r="AT18" s="220" t="str">
        <f>IF(AR18="mRrh.kZ",'statement of marks'!GQ18,"")</f>
        <v/>
      </c>
      <c r="AU18" s="53" t="str">
        <f>IF('statement of marks'!EX18="","",'statement of marks'!EX18)</f>
        <v/>
      </c>
    </row>
    <row r="19" spans="1:47" ht="17" customHeight="1">
      <c r="A19" s="469">
        <f>'statement of marks'!A19</f>
        <v>12</v>
      </c>
      <c r="B19" s="470" t="str">
        <f>'statement of marks'!D19</f>
        <v/>
      </c>
      <c r="C19" s="470" t="str">
        <f>'statement of marks'!E19</f>
        <v/>
      </c>
      <c r="D19" s="556" t="str">
        <f>'statement of marks'!F19</f>
        <v/>
      </c>
      <c r="E19" s="303" t="str">
        <f>'statement of marks'!G19</f>
        <v/>
      </c>
      <c r="F19" s="303" t="str">
        <f>'statement of marks'!H19</f>
        <v/>
      </c>
      <c r="G19" s="303" t="str">
        <f>'statement of marks'!I19</f>
        <v/>
      </c>
      <c r="H19" s="183" t="str">
        <f>'statement of marks'!GH19</f>
        <v/>
      </c>
      <c r="I19" s="61" t="str">
        <f>'statement of marks'!GK19</f>
        <v/>
      </c>
      <c r="J19" s="57" t="str">
        <f>'statement of marks'!GJ19</f>
        <v/>
      </c>
      <c r="K19" s="471" t="str">
        <f>'statement of marks'!EZ19</f>
        <v/>
      </c>
      <c r="L19" s="471" t="str">
        <f>'statement of marks'!FC19</f>
        <v/>
      </c>
      <c r="M19" s="471" t="str">
        <f>'statement of marks'!FF19</f>
        <v/>
      </c>
      <c r="N19" s="471" t="str">
        <f>'statement of marks'!FM19</f>
        <v/>
      </c>
      <c r="O19" s="471" t="str">
        <f>'statement of marks'!FT19</f>
        <v/>
      </c>
      <c r="P19" s="471" t="str">
        <f>'statement of marks'!GA19</f>
        <v/>
      </c>
      <c r="Q19" s="471" t="str">
        <f>'statement of marks'!GB19</f>
        <v/>
      </c>
      <c r="R19" s="222" t="str">
        <f>CONCATENATE('statement of marks'!GD19,'statement of marks'!GF19)</f>
        <v xml:space="preserve">            </v>
      </c>
      <c r="S19" s="477">
        <f t="shared" si="5"/>
        <v>0</v>
      </c>
      <c r="T19" s="478"/>
      <c r="U19" s="60" t="str">
        <f t="shared" si="6"/>
        <v/>
      </c>
      <c r="V19" s="472" t="str">
        <f t="shared" si="0"/>
        <v/>
      </c>
      <c r="W19" s="478"/>
      <c r="X19" s="60" t="str">
        <f t="shared" si="7"/>
        <v/>
      </c>
      <c r="Y19" s="472" t="str">
        <f t="shared" si="1"/>
        <v/>
      </c>
      <c r="Z19" s="472" t="s">
        <v>497</v>
      </c>
      <c r="AA19" s="478"/>
      <c r="AB19" s="60" t="str">
        <f t="shared" si="8"/>
        <v/>
      </c>
      <c r="AC19" s="479" t="str">
        <f t="shared" si="2"/>
        <v/>
      </c>
      <c r="AD19" s="472" t="s">
        <v>497</v>
      </c>
      <c r="AE19" s="478"/>
      <c r="AF19" s="60" t="str">
        <f t="shared" si="9"/>
        <v/>
      </c>
      <c r="AG19" s="479" t="str">
        <f t="shared" si="3"/>
        <v/>
      </c>
      <c r="AH19" s="472" t="s">
        <v>497</v>
      </c>
      <c r="AI19" s="478"/>
      <c r="AJ19" s="472" t="str">
        <f t="shared" si="10"/>
        <v/>
      </c>
      <c r="AK19" s="479" t="str">
        <f t="shared" si="4"/>
        <v/>
      </c>
      <c r="AL19" s="478"/>
      <c r="AM19" s="472" t="str">
        <f t="shared" si="11"/>
        <v/>
      </c>
      <c r="AN19" s="478"/>
      <c r="AO19" s="60" t="str">
        <f t="shared" si="12"/>
        <v/>
      </c>
      <c r="AP19" s="219">
        <f t="shared" si="14"/>
        <v>0</v>
      </c>
      <c r="AQ19" s="219">
        <f t="shared" si="15"/>
        <v>0</v>
      </c>
      <c r="AR19" s="228" t="str">
        <f t="shared" si="13"/>
        <v/>
      </c>
      <c r="AS19" s="220" t="str">
        <f>IF(AR19="mRrh.kZ",'statement of marks'!GP19,"")</f>
        <v/>
      </c>
      <c r="AT19" s="220" t="str">
        <f>IF(AR19="mRrh.kZ",'statement of marks'!GQ19,"")</f>
        <v/>
      </c>
      <c r="AU19" s="53" t="str">
        <f>IF('statement of marks'!EX19="","",'statement of marks'!EX19)</f>
        <v/>
      </c>
    </row>
    <row r="20" spans="1:47" ht="17" customHeight="1">
      <c r="A20" s="469">
        <f>'statement of marks'!A20</f>
        <v>13</v>
      </c>
      <c r="B20" s="470" t="str">
        <f>'statement of marks'!D20</f>
        <v/>
      </c>
      <c r="C20" s="470" t="str">
        <f>'statement of marks'!E20</f>
        <v/>
      </c>
      <c r="D20" s="556" t="str">
        <f>'statement of marks'!F20</f>
        <v/>
      </c>
      <c r="E20" s="303" t="str">
        <f>'statement of marks'!G20</f>
        <v/>
      </c>
      <c r="F20" s="303" t="str">
        <f>'statement of marks'!H20</f>
        <v/>
      </c>
      <c r="G20" s="303" t="str">
        <f>'statement of marks'!I20</f>
        <v/>
      </c>
      <c r="H20" s="183" t="str">
        <f>'statement of marks'!GH20</f>
        <v/>
      </c>
      <c r="I20" s="61" t="str">
        <f>'statement of marks'!GK20</f>
        <v/>
      </c>
      <c r="J20" s="57" t="str">
        <f>'statement of marks'!GJ20</f>
        <v/>
      </c>
      <c r="K20" s="471" t="str">
        <f>'statement of marks'!EZ20</f>
        <v/>
      </c>
      <c r="L20" s="471" t="str">
        <f>'statement of marks'!FC20</f>
        <v/>
      </c>
      <c r="M20" s="471" t="str">
        <f>'statement of marks'!FF20</f>
        <v/>
      </c>
      <c r="N20" s="471" t="str">
        <f>'statement of marks'!FM20</f>
        <v/>
      </c>
      <c r="O20" s="471" t="str">
        <f>'statement of marks'!FT20</f>
        <v/>
      </c>
      <c r="P20" s="471" t="str">
        <f>'statement of marks'!GA20</f>
        <v/>
      </c>
      <c r="Q20" s="471" t="str">
        <f>'statement of marks'!GB20</f>
        <v/>
      </c>
      <c r="R20" s="222" t="str">
        <f>CONCATENATE('statement of marks'!GD20,'statement of marks'!GF20)</f>
        <v xml:space="preserve">            </v>
      </c>
      <c r="S20" s="477">
        <f t="shared" si="5"/>
        <v>0</v>
      </c>
      <c r="T20" s="478"/>
      <c r="U20" s="60" t="str">
        <f t="shared" si="6"/>
        <v/>
      </c>
      <c r="V20" s="472" t="str">
        <f t="shared" si="0"/>
        <v/>
      </c>
      <c r="W20" s="478"/>
      <c r="X20" s="60" t="str">
        <f t="shared" si="7"/>
        <v/>
      </c>
      <c r="Y20" s="472" t="str">
        <f t="shared" si="1"/>
        <v/>
      </c>
      <c r="Z20" s="472" t="s">
        <v>497</v>
      </c>
      <c r="AA20" s="478"/>
      <c r="AB20" s="60" t="str">
        <f t="shared" si="8"/>
        <v/>
      </c>
      <c r="AC20" s="479" t="str">
        <f t="shared" si="2"/>
        <v/>
      </c>
      <c r="AD20" s="472" t="s">
        <v>497</v>
      </c>
      <c r="AE20" s="478"/>
      <c r="AF20" s="60" t="str">
        <f t="shared" si="9"/>
        <v/>
      </c>
      <c r="AG20" s="479" t="str">
        <f t="shared" si="3"/>
        <v/>
      </c>
      <c r="AH20" s="472" t="s">
        <v>497</v>
      </c>
      <c r="AI20" s="478"/>
      <c r="AJ20" s="472" t="str">
        <f t="shared" si="10"/>
        <v/>
      </c>
      <c r="AK20" s="479" t="str">
        <f t="shared" si="4"/>
        <v/>
      </c>
      <c r="AL20" s="478"/>
      <c r="AM20" s="472" t="str">
        <f t="shared" si="11"/>
        <v/>
      </c>
      <c r="AN20" s="478"/>
      <c r="AO20" s="60" t="str">
        <f t="shared" si="12"/>
        <v/>
      </c>
      <c r="AP20" s="219">
        <f t="shared" si="14"/>
        <v>0</v>
      </c>
      <c r="AQ20" s="219">
        <f t="shared" si="15"/>
        <v>0</v>
      </c>
      <c r="AR20" s="228" t="str">
        <f t="shared" si="13"/>
        <v/>
      </c>
      <c r="AS20" s="220" t="str">
        <f>IF(AR20="mRrh.kZ",'statement of marks'!GP20,"")</f>
        <v/>
      </c>
      <c r="AT20" s="220" t="str">
        <f>IF(AR20="mRrh.kZ",'statement of marks'!GQ20,"")</f>
        <v/>
      </c>
      <c r="AU20" s="53" t="str">
        <f>IF('statement of marks'!EX20="","",'statement of marks'!EX20)</f>
        <v/>
      </c>
    </row>
    <row r="21" spans="1:47" ht="17" customHeight="1">
      <c r="A21" s="469">
        <f>'statement of marks'!A21</f>
        <v>14</v>
      </c>
      <c r="B21" s="470" t="str">
        <f>'statement of marks'!D21</f>
        <v/>
      </c>
      <c r="C21" s="470" t="str">
        <f>'statement of marks'!E21</f>
        <v/>
      </c>
      <c r="D21" s="556" t="str">
        <f>'statement of marks'!F21</f>
        <v/>
      </c>
      <c r="E21" s="303" t="str">
        <f>'statement of marks'!G21</f>
        <v/>
      </c>
      <c r="F21" s="303" t="str">
        <f>'statement of marks'!H21</f>
        <v/>
      </c>
      <c r="G21" s="303" t="str">
        <f>'statement of marks'!I21</f>
        <v/>
      </c>
      <c r="H21" s="183" t="str">
        <f>'statement of marks'!GH21</f>
        <v/>
      </c>
      <c r="I21" s="61" t="str">
        <f>'statement of marks'!GK21</f>
        <v/>
      </c>
      <c r="J21" s="57" t="str">
        <f>'statement of marks'!GJ21</f>
        <v/>
      </c>
      <c r="K21" s="471" t="str">
        <f>'statement of marks'!EZ21</f>
        <v/>
      </c>
      <c r="L21" s="471" t="str">
        <f>'statement of marks'!FC21</f>
        <v/>
      </c>
      <c r="M21" s="471" t="str">
        <f>'statement of marks'!FF21</f>
        <v/>
      </c>
      <c r="N21" s="471" t="str">
        <f>'statement of marks'!FM21</f>
        <v/>
      </c>
      <c r="O21" s="471" t="str">
        <f>'statement of marks'!FT21</f>
        <v/>
      </c>
      <c r="P21" s="471" t="str">
        <f>'statement of marks'!GA21</f>
        <v/>
      </c>
      <c r="Q21" s="471" t="str">
        <f>'statement of marks'!GB21</f>
        <v/>
      </c>
      <c r="R21" s="222" t="str">
        <f>CONCATENATE('statement of marks'!GD21,'statement of marks'!GF21)</f>
        <v xml:space="preserve">            </v>
      </c>
      <c r="S21" s="477">
        <f t="shared" si="5"/>
        <v>0</v>
      </c>
      <c r="T21" s="478"/>
      <c r="U21" s="60" t="str">
        <f t="shared" si="6"/>
        <v/>
      </c>
      <c r="V21" s="472" t="str">
        <f t="shared" si="0"/>
        <v/>
      </c>
      <c r="W21" s="478"/>
      <c r="X21" s="60" t="str">
        <f t="shared" si="7"/>
        <v/>
      </c>
      <c r="Y21" s="472" t="str">
        <f t="shared" si="1"/>
        <v/>
      </c>
      <c r="Z21" s="472" t="s">
        <v>497</v>
      </c>
      <c r="AA21" s="478"/>
      <c r="AB21" s="60" t="str">
        <f t="shared" si="8"/>
        <v/>
      </c>
      <c r="AC21" s="479" t="str">
        <f t="shared" si="2"/>
        <v/>
      </c>
      <c r="AD21" s="472" t="s">
        <v>497</v>
      </c>
      <c r="AE21" s="478"/>
      <c r="AF21" s="60" t="str">
        <f t="shared" si="9"/>
        <v/>
      </c>
      <c r="AG21" s="479" t="str">
        <f t="shared" si="3"/>
        <v/>
      </c>
      <c r="AH21" s="472" t="s">
        <v>497</v>
      </c>
      <c r="AI21" s="478"/>
      <c r="AJ21" s="472" t="str">
        <f t="shared" si="10"/>
        <v/>
      </c>
      <c r="AK21" s="479" t="str">
        <f t="shared" si="4"/>
        <v/>
      </c>
      <c r="AL21" s="478"/>
      <c r="AM21" s="472" t="str">
        <f t="shared" si="11"/>
        <v/>
      </c>
      <c r="AN21" s="478"/>
      <c r="AO21" s="60" t="str">
        <f t="shared" si="12"/>
        <v/>
      </c>
      <c r="AP21" s="219">
        <f t="shared" si="14"/>
        <v>0</v>
      </c>
      <c r="AQ21" s="219">
        <f t="shared" si="15"/>
        <v>0</v>
      </c>
      <c r="AR21" s="228" t="str">
        <f t="shared" si="13"/>
        <v/>
      </c>
      <c r="AS21" s="220" t="str">
        <f>IF(AR21="mRrh.kZ",'statement of marks'!GP21,"")</f>
        <v/>
      </c>
      <c r="AT21" s="220" t="str">
        <f>IF(AR21="mRrh.kZ",'statement of marks'!GQ21,"")</f>
        <v/>
      </c>
      <c r="AU21" s="53" t="str">
        <f>IF('statement of marks'!EX21="","",'statement of marks'!EX21)</f>
        <v/>
      </c>
    </row>
    <row r="22" spans="1:47" ht="17" customHeight="1">
      <c r="A22" s="469">
        <f>'statement of marks'!A22</f>
        <v>15</v>
      </c>
      <c r="B22" s="470" t="str">
        <f>'statement of marks'!D22</f>
        <v/>
      </c>
      <c r="C22" s="470" t="str">
        <f>'statement of marks'!E22</f>
        <v/>
      </c>
      <c r="D22" s="556" t="str">
        <f>'statement of marks'!F22</f>
        <v/>
      </c>
      <c r="E22" s="303" t="str">
        <f>'statement of marks'!G22</f>
        <v/>
      </c>
      <c r="F22" s="303" t="str">
        <f>'statement of marks'!H22</f>
        <v/>
      </c>
      <c r="G22" s="303" t="str">
        <f>'statement of marks'!I22</f>
        <v/>
      </c>
      <c r="H22" s="183" t="str">
        <f>'statement of marks'!GH22</f>
        <v/>
      </c>
      <c r="I22" s="61" t="str">
        <f>'statement of marks'!GK22</f>
        <v/>
      </c>
      <c r="J22" s="57" t="str">
        <f>'statement of marks'!GJ22</f>
        <v/>
      </c>
      <c r="K22" s="471" t="str">
        <f>'statement of marks'!EZ22</f>
        <v/>
      </c>
      <c r="L22" s="471" t="str">
        <f>'statement of marks'!FC22</f>
        <v/>
      </c>
      <c r="M22" s="471" t="str">
        <f>'statement of marks'!FF22</f>
        <v/>
      </c>
      <c r="N22" s="471" t="str">
        <f>'statement of marks'!FM22</f>
        <v/>
      </c>
      <c r="O22" s="471" t="str">
        <f>'statement of marks'!FT22</f>
        <v/>
      </c>
      <c r="P22" s="471" t="str">
        <f>'statement of marks'!GA22</f>
        <v/>
      </c>
      <c r="Q22" s="471" t="str">
        <f>'statement of marks'!GB22</f>
        <v/>
      </c>
      <c r="R22" s="222" t="str">
        <f>CONCATENATE('statement of marks'!GD22,'statement of marks'!GF22)</f>
        <v xml:space="preserve">            </v>
      </c>
      <c r="S22" s="477">
        <f t="shared" si="5"/>
        <v>0</v>
      </c>
      <c r="T22" s="478"/>
      <c r="U22" s="60" t="str">
        <f t="shared" si="6"/>
        <v/>
      </c>
      <c r="V22" s="472" t="str">
        <f t="shared" si="0"/>
        <v/>
      </c>
      <c r="W22" s="478"/>
      <c r="X22" s="60" t="str">
        <f t="shared" si="7"/>
        <v/>
      </c>
      <c r="Y22" s="472" t="str">
        <f t="shared" si="1"/>
        <v/>
      </c>
      <c r="Z22" s="472" t="s">
        <v>497</v>
      </c>
      <c r="AA22" s="478"/>
      <c r="AB22" s="60" t="str">
        <f t="shared" si="8"/>
        <v/>
      </c>
      <c r="AC22" s="479" t="str">
        <f t="shared" si="2"/>
        <v/>
      </c>
      <c r="AD22" s="472" t="s">
        <v>497</v>
      </c>
      <c r="AE22" s="478"/>
      <c r="AF22" s="60" t="str">
        <f t="shared" si="9"/>
        <v/>
      </c>
      <c r="AG22" s="479" t="str">
        <f t="shared" si="3"/>
        <v/>
      </c>
      <c r="AH22" s="472" t="s">
        <v>497</v>
      </c>
      <c r="AI22" s="478"/>
      <c r="AJ22" s="472" t="str">
        <f t="shared" si="10"/>
        <v/>
      </c>
      <c r="AK22" s="479" t="str">
        <f t="shared" si="4"/>
        <v/>
      </c>
      <c r="AL22" s="478"/>
      <c r="AM22" s="472" t="str">
        <f t="shared" si="11"/>
        <v/>
      </c>
      <c r="AN22" s="478"/>
      <c r="AO22" s="60" t="str">
        <f t="shared" si="12"/>
        <v/>
      </c>
      <c r="AP22" s="219">
        <f t="shared" si="14"/>
        <v>0</v>
      </c>
      <c r="AQ22" s="219">
        <f t="shared" si="15"/>
        <v>0</v>
      </c>
      <c r="AR22" s="228" t="str">
        <f t="shared" si="13"/>
        <v/>
      </c>
      <c r="AS22" s="220" t="str">
        <f>IF(AR22="mRrh.kZ",'statement of marks'!GP22,"")</f>
        <v/>
      </c>
      <c r="AT22" s="220" t="str">
        <f>IF(AR22="mRrh.kZ",'statement of marks'!GQ22,"")</f>
        <v/>
      </c>
      <c r="AU22" s="53" t="str">
        <f>IF('statement of marks'!EX22="","",'statement of marks'!EX22)</f>
        <v/>
      </c>
    </row>
    <row r="23" spans="1:47" ht="17" customHeight="1">
      <c r="A23" s="469">
        <f>'statement of marks'!A23</f>
        <v>16</v>
      </c>
      <c r="B23" s="470" t="str">
        <f>'statement of marks'!D23</f>
        <v/>
      </c>
      <c r="C23" s="470" t="str">
        <f>'statement of marks'!E23</f>
        <v/>
      </c>
      <c r="D23" s="556" t="str">
        <f>'statement of marks'!F23</f>
        <v/>
      </c>
      <c r="E23" s="303" t="str">
        <f>'statement of marks'!G23</f>
        <v/>
      </c>
      <c r="F23" s="303" t="str">
        <f>'statement of marks'!H23</f>
        <v/>
      </c>
      <c r="G23" s="303" t="str">
        <f>'statement of marks'!I23</f>
        <v/>
      </c>
      <c r="H23" s="183" t="str">
        <f>'statement of marks'!GH23</f>
        <v/>
      </c>
      <c r="I23" s="61" t="str">
        <f>'statement of marks'!GK23</f>
        <v/>
      </c>
      <c r="J23" s="57" t="str">
        <f>'statement of marks'!GJ23</f>
        <v/>
      </c>
      <c r="K23" s="471" t="str">
        <f>'statement of marks'!EZ23</f>
        <v/>
      </c>
      <c r="L23" s="471" t="str">
        <f>'statement of marks'!FC23</f>
        <v/>
      </c>
      <c r="M23" s="471" t="str">
        <f>'statement of marks'!FF23</f>
        <v/>
      </c>
      <c r="N23" s="471" t="str">
        <f>'statement of marks'!FM23</f>
        <v/>
      </c>
      <c r="O23" s="471" t="str">
        <f>'statement of marks'!FT23</f>
        <v/>
      </c>
      <c r="P23" s="471" t="str">
        <f>'statement of marks'!GA23</f>
        <v/>
      </c>
      <c r="Q23" s="471" t="str">
        <f>'statement of marks'!GB23</f>
        <v/>
      </c>
      <c r="R23" s="222" t="str">
        <f>CONCATENATE('statement of marks'!GD23,'statement of marks'!GF23)</f>
        <v xml:space="preserve">            </v>
      </c>
      <c r="S23" s="477">
        <f t="shared" si="5"/>
        <v>0</v>
      </c>
      <c r="T23" s="478"/>
      <c r="U23" s="60" t="str">
        <f t="shared" si="6"/>
        <v/>
      </c>
      <c r="V23" s="472" t="str">
        <f t="shared" si="0"/>
        <v/>
      </c>
      <c r="W23" s="478"/>
      <c r="X23" s="60" t="str">
        <f t="shared" si="7"/>
        <v/>
      </c>
      <c r="Y23" s="472" t="str">
        <f t="shared" si="1"/>
        <v/>
      </c>
      <c r="Z23" s="472" t="s">
        <v>497</v>
      </c>
      <c r="AA23" s="478"/>
      <c r="AB23" s="60" t="str">
        <f t="shared" si="8"/>
        <v/>
      </c>
      <c r="AC23" s="479" t="str">
        <f t="shared" si="2"/>
        <v/>
      </c>
      <c r="AD23" s="472" t="s">
        <v>497</v>
      </c>
      <c r="AE23" s="478"/>
      <c r="AF23" s="60" t="str">
        <f t="shared" si="9"/>
        <v/>
      </c>
      <c r="AG23" s="479" t="str">
        <f t="shared" si="3"/>
        <v/>
      </c>
      <c r="AH23" s="472" t="s">
        <v>497</v>
      </c>
      <c r="AI23" s="478"/>
      <c r="AJ23" s="472" t="str">
        <f t="shared" si="10"/>
        <v/>
      </c>
      <c r="AK23" s="479" t="str">
        <f t="shared" si="4"/>
        <v/>
      </c>
      <c r="AL23" s="478"/>
      <c r="AM23" s="472" t="str">
        <f t="shared" si="11"/>
        <v/>
      </c>
      <c r="AN23" s="478"/>
      <c r="AO23" s="60" t="str">
        <f t="shared" si="12"/>
        <v/>
      </c>
      <c r="AP23" s="219">
        <f t="shared" si="14"/>
        <v>0</v>
      </c>
      <c r="AQ23" s="219">
        <f t="shared" si="15"/>
        <v>0</v>
      </c>
      <c r="AR23" s="228" t="str">
        <f t="shared" si="13"/>
        <v/>
      </c>
      <c r="AS23" s="220" t="str">
        <f>IF(AR23="mRrh.kZ",'statement of marks'!GP23,"")</f>
        <v/>
      </c>
      <c r="AT23" s="220" t="str">
        <f>IF(AR23="mRrh.kZ",'statement of marks'!GQ23,"")</f>
        <v/>
      </c>
      <c r="AU23" s="53" t="str">
        <f>IF('statement of marks'!EX23="","",'statement of marks'!EX23)</f>
        <v/>
      </c>
    </row>
    <row r="24" spans="1:47" ht="17" customHeight="1">
      <c r="A24" s="469">
        <f>'statement of marks'!A24</f>
        <v>17</v>
      </c>
      <c r="B24" s="470" t="str">
        <f>'statement of marks'!D24</f>
        <v/>
      </c>
      <c r="C24" s="470" t="str">
        <f>'statement of marks'!E24</f>
        <v/>
      </c>
      <c r="D24" s="556" t="str">
        <f>'statement of marks'!F24</f>
        <v/>
      </c>
      <c r="E24" s="303" t="str">
        <f>'statement of marks'!G24</f>
        <v/>
      </c>
      <c r="F24" s="303" t="str">
        <f>'statement of marks'!H24</f>
        <v/>
      </c>
      <c r="G24" s="303" t="str">
        <f>'statement of marks'!I24</f>
        <v/>
      </c>
      <c r="H24" s="183" t="str">
        <f>'statement of marks'!GH24</f>
        <v/>
      </c>
      <c r="I24" s="61" t="str">
        <f>'statement of marks'!GK24</f>
        <v/>
      </c>
      <c r="J24" s="57" t="str">
        <f>'statement of marks'!GJ24</f>
        <v/>
      </c>
      <c r="K24" s="471" t="str">
        <f>'statement of marks'!EZ24</f>
        <v/>
      </c>
      <c r="L24" s="471" t="str">
        <f>'statement of marks'!FC24</f>
        <v/>
      </c>
      <c r="M24" s="471" t="str">
        <f>'statement of marks'!FF24</f>
        <v/>
      </c>
      <c r="N24" s="471" t="str">
        <f>'statement of marks'!FM24</f>
        <v/>
      </c>
      <c r="O24" s="471" t="str">
        <f>'statement of marks'!FT24</f>
        <v/>
      </c>
      <c r="P24" s="471" t="str">
        <f>'statement of marks'!GA24</f>
        <v/>
      </c>
      <c r="Q24" s="471" t="str">
        <f>'statement of marks'!GB24</f>
        <v/>
      </c>
      <c r="R24" s="222" t="str">
        <f>CONCATENATE('statement of marks'!GD24,'statement of marks'!GF24)</f>
        <v xml:space="preserve">            </v>
      </c>
      <c r="S24" s="477">
        <f t="shared" si="5"/>
        <v>0</v>
      </c>
      <c r="T24" s="478"/>
      <c r="U24" s="60" t="str">
        <f t="shared" si="6"/>
        <v/>
      </c>
      <c r="V24" s="472" t="str">
        <f t="shared" si="0"/>
        <v/>
      </c>
      <c r="W24" s="478"/>
      <c r="X24" s="60" t="str">
        <f t="shared" si="7"/>
        <v/>
      </c>
      <c r="Y24" s="472" t="str">
        <f t="shared" si="1"/>
        <v/>
      </c>
      <c r="Z24" s="472" t="s">
        <v>497</v>
      </c>
      <c r="AA24" s="478"/>
      <c r="AB24" s="60" t="str">
        <f t="shared" si="8"/>
        <v/>
      </c>
      <c r="AC24" s="479" t="str">
        <f t="shared" si="2"/>
        <v/>
      </c>
      <c r="AD24" s="472" t="s">
        <v>497</v>
      </c>
      <c r="AE24" s="478"/>
      <c r="AF24" s="60" t="str">
        <f t="shared" si="9"/>
        <v/>
      </c>
      <c r="AG24" s="479" t="str">
        <f t="shared" si="3"/>
        <v/>
      </c>
      <c r="AH24" s="472" t="s">
        <v>497</v>
      </c>
      <c r="AI24" s="478"/>
      <c r="AJ24" s="472" t="str">
        <f t="shared" si="10"/>
        <v/>
      </c>
      <c r="AK24" s="479" t="str">
        <f t="shared" si="4"/>
        <v/>
      </c>
      <c r="AL24" s="478"/>
      <c r="AM24" s="472" t="str">
        <f t="shared" si="11"/>
        <v/>
      </c>
      <c r="AN24" s="478"/>
      <c r="AO24" s="60" t="str">
        <f t="shared" si="12"/>
        <v/>
      </c>
      <c r="AP24" s="219">
        <f t="shared" si="14"/>
        <v>0</v>
      </c>
      <c r="AQ24" s="219">
        <f t="shared" si="15"/>
        <v>0</v>
      </c>
      <c r="AR24" s="228" t="str">
        <f t="shared" si="13"/>
        <v/>
      </c>
      <c r="AS24" s="220" t="str">
        <f>IF(AR24="mRrh.kZ",'statement of marks'!GP24,"")</f>
        <v/>
      </c>
      <c r="AT24" s="220" t="str">
        <f>IF(AR24="mRrh.kZ",'statement of marks'!GQ24,"")</f>
        <v/>
      </c>
      <c r="AU24" s="53" t="str">
        <f>IF('statement of marks'!EX24="","",'statement of marks'!EX24)</f>
        <v/>
      </c>
    </row>
    <row r="25" spans="1:47" ht="17" customHeight="1">
      <c r="A25" s="469">
        <f>'statement of marks'!A25</f>
        <v>18</v>
      </c>
      <c r="B25" s="470" t="str">
        <f>'statement of marks'!D25</f>
        <v/>
      </c>
      <c r="C25" s="470" t="str">
        <f>'statement of marks'!E25</f>
        <v/>
      </c>
      <c r="D25" s="556" t="str">
        <f>'statement of marks'!F25</f>
        <v/>
      </c>
      <c r="E25" s="303" t="str">
        <f>'statement of marks'!G25</f>
        <v/>
      </c>
      <c r="F25" s="303" t="str">
        <f>'statement of marks'!H25</f>
        <v/>
      </c>
      <c r="G25" s="303" t="str">
        <f>'statement of marks'!I25</f>
        <v/>
      </c>
      <c r="H25" s="183" t="str">
        <f>'statement of marks'!GH25</f>
        <v/>
      </c>
      <c r="I25" s="61" t="str">
        <f>'statement of marks'!GK25</f>
        <v/>
      </c>
      <c r="J25" s="57" t="str">
        <f>'statement of marks'!GJ25</f>
        <v/>
      </c>
      <c r="K25" s="471" t="str">
        <f>'statement of marks'!EZ25</f>
        <v/>
      </c>
      <c r="L25" s="471" t="str">
        <f>'statement of marks'!FC25</f>
        <v/>
      </c>
      <c r="M25" s="471" t="str">
        <f>'statement of marks'!FF25</f>
        <v/>
      </c>
      <c r="N25" s="471" t="str">
        <f>'statement of marks'!FM25</f>
        <v/>
      </c>
      <c r="O25" s="471" t="str">
        <f>'statement of marks'!FT25</f>
        <v/>
      </c>
      <c r="P25" s="471" t="str">
        <f>'statement of marks'!GA25</f>
        <v/>
      </c>
      <c r="Q25" s="471" t="str">
        <f>'statement of marks'!GB25</f>
        <v/>
      </c>
      <c r="R25" s="222" t="str">
        <f>CONCATENATE('statement of marks'!GD25,'statement of marks'!GF25)</f>
        <v xml:space="preserve">            </v>
      </c>
      <c r="S25" s="477">
        <f t="shared" si="5"/>
        <v>0</v>
      </c>
      <c r="T25" s="478"/>
      <c r="U25" s="60" t="str">
        <f t="shared" si="6"/>
        <v/>
      </c>
      <c r="V25" s="472" t="str">
        <f t="shared" si="0"/>
        <v/>
      </c>
      <c r="W25" s="478"/>
      <c r="X25" s="60" t="str">
        <f t="shared" si="7"/>
        <v/>
      </c>
      <c r="Y25" s="472" t="str">
        <f t="shared" si="1"/>
        <v/>
      </c>
      <c r="Z25" s="472" t="s">
        <v>497</v>
      </c>
      <c r="AA25" s="478"/>
      <c r="AB25" s="60" t="str">
        <f t="shared" si="8"/>
        <v/>
      </c>
      <c r="AC25" s="479" t="str">
        <f t="shared" si="2"/>
        <v/>
      </c>
      <c r="AD25" s="472" t="s">
        <v>497</v>
      </c>
      <c r="AE25" s="478"/>
      <c r="AF25" s="60" t="str">
        <f t="shared" si="9"/>
        <v/>
      </c>
      <c r="AG25" s="479" t="str">
        <f t="shared" si="3"/>
        <v/>
      </c>
      <c r="AH25" s="472" t="s">
        <v>497</v>
      </c>
      <c r="AI25" s="478"/>
      <c r="AJ25" s="472" t="str">
        <f t="shared" si="10"/>
        <v/>
      </c>
      <c r="AK25" s="479" t="str">
        <f t="shared" si="4"/>
        <v/>
      </c>
      <c r="AL25" s="478"/>
      <c r="AM25" s="472" t="str">
        <f t="shared" si="11"/>
        <v/>
      </c>
      <c r="AN25" s="478"/>
      <c r="AO25" s="60" t="str">
        <f t="shared" si="12"/>
        <v/>
      </c>
      <c r="AP25" s="219">
        <f t="shared" si="14"/>
        <v>0</v>
      </c>
      <c r="AQ25" s="219">
        <f t="shared" si="15"/>
        <v>0</v>
      </c>
      <c r="AR25" s="228" t="str">
        <f t="shared" si="13"/>
        <v/>
      </c>
      <c r="AS25" s="220" t="str">
        <f>IF(AR25="mRrh.kZ",'statement of marks'!GP25,"")</f>
        <v/>
      </c>
      <c r="AT25" s="220" t="str">
        <f>IF(AR25="mRrh.kZ",'statement of marks'!GQ25,"")</f>
        <v/>
      </c>
      <c r="AU25" s="53" t="str">
        <f>IF('statement of marks'!EX25="","",'statement of marks'!EX25)</f>
        <v/>
      </c>
    </row>
    <row r="26" spans="1:47" ht="17" customHeight="1">
      <c r="A26" s="469">
        <f>'statement of marks'!A26</f>
        <v>19</v>
      </c>
      <c r="B26" s="470" t="str">
        <f>'statement of marks'!D26</f>
        <v/>
      </c>
      <c r="C26" s="470" t="str">
        <f>'statement of marks'!E26</f>
        <v/>
      </c>
      <c r="D26" s="556" t="str">
        <f>'statement of marks'!F26</f>
        <v/>
      </c>
      <c r="E26" s="303" t="str">
        <f>'statement of marks'!G26</f>
        <v/>
      </c>
      <c r="F26" s="303" t="str">
        <f>'statement of marks'!H26</f>
        <v/>
      </c>
      <c r="G26" s="303" t="str">
        <f>'statement of marks'!I26</f>
        <v/>
      </c>
      <c r="H26" s="183" t="str">
        <f>'statement of marks'!GH26</f>
        <v/>
      </c>
      <c r="I26" s="61" t="str">
        <f>'statement of marks'!GK26</f>
        <v/>
      </c>
      <c r="J26" s="57" t="str">
        <f>'statement of marks'!GJ26</f>
        <v/>
      </c>
      <c r="K26" s="471" t="str">
        <f>'statement of marks'!EZ26</f>
        <v/>
      </c>
      <c r="L26" s="471" t="str">
        <f>'statement of marks'!FC26</f>
        <v/>
      </c>
      <c r="M26" s="471" t="str">
        <f>'statement of marks'!FF26</f>
        <v/>
      </c>
      <c r="N26" s="471" t="str">
        <f>'statement of marks'!FM26</f>
        <v/>
      </c>
      <c r="O26" s="471" t="str">
        <f>'statement of marks'!FT26</f>
        <v/>
      </c>
      <c r="P26" s="471" t="str">
        <f>'statement of marks'!GA26</f>
        <v/>
      </c>
      <c r="Q26" s="471" t="str">
        <f>'statement of marks'!GB26</f>
        <v/>
      </c>
      <c r="R26" s="222" t="str">
        <f>CONCATENATE('statement of marks'!GD26,'statement of marks'!GF26)</f>
        <v xml:space="preserve">            </v>
      </c>
      <c r="S26" s="477">
        <f t="shared" si="5"/>
        <v>0</v>
      </c>
      <c r="T26" s="478"/>
      <c r="U26" s="60" t="str">
        <f t="shared" si="6"/>
        <v/>
      </c>
      <c r="V26" s="472" t="str">
        <f t="shared" si="0"/>
        <v/>
      </c>
      <c r="W26" s="478"/>
      <c r="X26" s="60" t="str">
        <f t="shared" si="7"/>
        <v/>
      </c>
      <c r="Y26" s="472" t="str">
        <f t="shared" si="1"/>
        <v/>
      </c>
      <c r="Z26" s="472" t="s">
        <v>497</v>
      </c>
      <c r="AA26" s="478"/>
      <c r="AB26" s="60" t="str">
        <f t="shared" si="8"/>
        <v/>
      </c>
      <c r="AC26" s="479" t="str">
        <f t="shared" si="2"/>
        <v/>
      </c>
      <c r="AD26" s="472" t="s">
        <v>497</v>
      </c>
      <c r="AE26" s="478"/>
      <c r="AF26" s="60" t="str">
        <f t="shared" si="9"/>
        <v/>
      </c>
      <c r="AG26" s="479" t="str">
        <f t="shared" si="3"/>
        <v/>
      </c>
      <c r="AH26" s="472" t="s">
        <v>497</v>
      </c>
      <c r="AI26" s="478"/>
      <c r="AJ26" s="472" t="str">
        <f t="shared" si="10"/>
        <v/>
      </c>
      <c r="AK26" s="479" t="str">
        <f t="shared" si="4"/>
        <v/>
      </c>
      <c r="AL26" s="478"/>
      <c r="AM26" s="472" t="str">
        <f t="shared" si="11"/>
        <v/>
      </c>
      <c r="AN26" s="478"/>
      <c r="AO26" s="60" t="str">
        <f t="shared" si="12"/>
        <v/>
      </c>
      <c r="AP26" s="219">
        <f t="shared" si="14"/>
        <v>0</v>
      </c>
      <c r="AQ26" s="219">
        <f t="shared" si="15"/>
        <v>0</v>
      </c>
      <c r="AR26" s="228" t="str">
        <f t="shared" si="13"/>
        <v/>
      </c>
      <c r="AS26" s="220" t="str">
        <f>IF(AR26="mRrh.kZ",'statement of marks'!GP26,"")</f>
        <v/>
      </c>
      <c r="AT26" s="220" t="str">
        <f>IF(AR26="mRrh.kZ",'statement of marks'!GQ26,"")</f>
        <v/>
      </c>
      <c r="AU26" s="53" t="str">
        <f>IF('statement of marks'!EX26="","",'statement of marks'!EX26)</f>
        <v/>
      </c>
    </row>
    <row r="27" spans="1:47" ht="17" customHeight="1">
      <c r="A27" s="469">
        <f>'statement of marks'!A27</f>
        <v>20</v>
      </c>
      <c r="B27" s="470" t="str">
        <f>'statement of marks'!D27</f>
        <v/>
      </c>
      <c r="C27" s="470" t="str">
        <f>'statement of marks'!E27</f>
        <v/>
      </c>
      <c r="D27" s="556" t="str">
        <f>'statement of marks'!F27</f>
        <v/>
      </c>
      <c r="E27" s="303" t="str">
        <f>'statement of marks'!G27</f>
        <v/>
      </c>
      <c r="F27" s="303" t="str">
        <f>'statement of marks'!H27</f>
        <v/>
      </c>
      <c r="G27" s="303" t="str">
        <f>'statement of marks'!I27</f>
        <v/>
      </c>
      <c r="H27" s="183" t="str">
        <f>'statement of marks'!GH27</f>
        <v/>
      </c>
      <c r="I27" s="61" t="str">
        <f>'statement of marks'!GK27</f>
        <v/>
      </c>
      <c r="J27" s="57" t="str">
        <f>'statement of marks'!GJ27</f>
        <v/>
      </c>
      <c r="K27" s="471" t="str">
        <f>'statement of marks'!EZ27</f>
        <v/>
      </c>
      <c r="L27" s="471" t="str">
        <f>'statement of marks'!FC27</f>
        <v/>
      </c>
      <c r="M27" s="471" t="str">
        <f>'statement of marks'!FF27</f>
        <v/>
      </c>
      <c r="N27" s="471" t="str">
        <f>'statement of marks'!FM27</f>
        <v/>
      </c>
      <c r="O27" s="471" t="str">
        <f>'statement of marks'!FT27</f>
        <v/>
      </c>
      <c r="P27" s="471" t="str">
        <f>'statement of marks'!GA27</f>
        <v/>
      </c>
      <c r="Q27" s="471" t="str">
        <f>'statement of marks'!GB27</f>
        <v/>
      </c>
      <c r="R27" s="222" t="str">
        <f>CONCATENATE('statement of marks'!GD27,'statement of marks'!GF27)</f>
        <v xml:space="preserve">            </v>
      </c>
      <c r="S27" s="477">
        <f t="shared" si="5"/>
        <v>0</v>
      </c>
      <c r="T27" s="478"/>
      <c r="U27" s="60" t="str">
        <f t="shared" si="6"/>
        <v/>
      </c>
      <c r="V27" s="472" t="str">
        <f t="shared" si="0"/>
        <v/>
      </c>
      <c r="W27" s="478"/>
      <c r="X27" s="60" t="str">
        <f t="shared" si="7"/>
        <v/>
      </c>
      <c r="Y27" s="472" t="str">
        <f t="shared" si="1"/>
        <v/>
      </c>
      <c r="Z27" s="472" t="s">
        <v>497</v>
      </c>
      <c r="AA27" s="478"/>
      <c r="AB27" s="60" t="str">
        <f t="shared" si="8"/>
        <v/>
      </c>
      <c r="AC27" s="479" t="str">
        <f t="shared" si="2"/>
        <v/>
      </c>
      <c r="AD27" s="472" t="s">
        <v>497</v>
      </c>
      <c r="AE27" s="478"/>
      <c r="AF27" s="60" t="str">
        <f t="shared" si="9"/>
        <v/>
      </c>
      <c r="AG27" s="479" t="str">
        <f t="shared" si="3"/>
        <v/>
      </c>
      <c r="AH27" s="472" t="s">
        <v>497</v>
      </c>
      <c r="AI27" s="478"/>
      <c r="AJ27" s="472" t="str">
        <f t="shared" si="10"/>
        <v/>
      </c>
      <c r="AK27" s="479" t="str">
        <f t="shared" si="4"/>
        <v/>
      </c>
      <c r="AL27" s="478"/>
      <c r="AM27" s="472" t="str">
        <f t="shared" si="11"/>
        <v/>
      </c>
      <c r="AN27" s="478"/>
      <c r="AO27" s="60" t="str">
        <f t="shared" si="12"/>
        <v/>
      </c>
      <c r="AP27" s="219">
        <f t="shared" si="14"/>
        <v>0</v>
      </c>
      <c r="AQ27" s="219">
        <f t="shared" si="15"/>
        <v>0</v>
      </c>
      <c r="AR27" s="228" t="str">
        <f t="shared" si="13"/>
        <v/>
      </c>
      <c r="AS27" s="220" t="str">
        <f>IF(AR27="mRrh.kZ",'statement of marks'!GP27,"")</f>
        <v/>
      </c>
      <c r="AT27" s="220" t="str">
        <f>IF(AR27="mRrh.kZ",'statement of marks'!GQ27,"")</f>
        <v/>
      </c>
      <c r="AU27" s="53" t="str">
        <f>IF('statement of marks'!EX27="","",'statement of marks'!EX27)</f>
        <v/>
      </c>
    </row>
    <row r="28" spans="1:47" ht="17" customHeight="1">
      <c r="A28" s="469">
        <f>'statement of marks'!A28</f>
        <v>21</v>
      </c>
      <c r="B28" s="470" t="str">
        <f>'statement of marks'!D28</f>
        <v/>
      </c>
      <c r="C28" s="470" t="str">
        <f>'statement of marks'!E28</f>
        <v/>
      </c>
      <c r="D28" s="556" t="str">
        <f>'statement of marks'!F28</f>
        <v/>
      </c>
      <c r="E28" s="303" t="str">
        <f>'statement of marks'!G28</f>
        <v/>
      </c>
      <c r="F28" s="303" t="str">
        <f>'statement of marks'!H28</f>
        <v/>
      </c>
      <c r="G28" s="303" t="str">
        <f>'statement of marks'!I28</f>
        <v/>
      </c>
      <c r="H28" s="183" t="str">
        <f>'statement of marks'!GH28</f>
        <v/>
      </c>
      <c r="I28" s="61" t="str">
        <f>'statement of marks'!GK28</f>
        <v/>
      </c>
      <c r="J28" s="57" t="str">
        <f>'statement of marks'!GJ28</f>
        <v/>
      </c>
      <c r="K28" s="471" t="str">
        <f>'statement of marks'!EZ28</f>
        <v/>
      </c>
      <c r="L28" s="471" t="str">
        <f>'statement of marks'!FC28</f>
        <v/>
      </c>
      <c r="M28" s="471" t="str">
        <f>'statement of marks'!FF28</f>
        <v/>
      </c>
      <c r="N28" s="471" t="str">
        <f>'statement of marks'!FM28</f>
        <v/>
      </c>
      <c r="O28" s="471" t="str">
        <f>'statement of marks'!FT28</f>
        <v/>
      </c>
      <c r="P28" s="471" t="str">
        <f>'statement of marks'!GA28</f>
        <v/>
      </c>
      <c r="Q28" s="471" t="str">
        <f>'statement of marks'!GB28</f>
        <v/>
      </c>
      <c r="R28" s="222" t="str">
        <f>CONCATENATE('statement of marks'!GD28,'statement of marks'!GF28)</f>
        <v xml:space="preserve">            </v>
      </c>
      <c r="S28" s="477">
        <f t="shared" si="5"/>
        <v>0</v>
      </c>
      <c r="T28" s="478"/>
      <c r="U28" s="60" t="str">
        <f t="shared" si="6"/>
        <v/>
      </c>
      <c r="V28" s="472" t="str">
        <f t="shared" si="0"/>
        <v/>
      </c>
      <c r="W28" s="478"/>
      <c r="X28" s="60" t="str">
        <f t="shared" si="7"/>
        <v/>
      </c>
      <c r="Y28" s="472" t="str">
        <f t="shared" si="1"/>
        <v/>
      </c>
      <c r="Z28" s="472" t="s">
        <v>497</v>
      </c>
      <c r="AA28" s="478"/>
      <c r="AB28" s="60" t="str">
        <f t="shared" si="8"/>
        <v/>
      </c>
      <c r="AC28" s="479" t="str">
        <f t="shared" si="2"/>
        <v/>
      </c>
      <c r="AD28" s="472" t="s">
        <v>497</v>
      </c>
      <c r="AE28" s="478"/>
      <c r="AF28" s="60" t="str">
        <f t="shared" si="9"/>
        <v/>
      </c>
      <c r="AG28" s="479" t="str">
        <f t="shared" si="3"/>
        <v/>
      </c>
      <c r="AH28" s="472" t="s">
        <v>497</v>
      </c>
      <c r="AI28" s="478"/>
      <c r="AJ28" s="472" t="str">
        <f t="shared" si="10"/>
        <v/>
      </c>
      <c r="AK28" s="479" t="str">
        <f t="shared" si="4"/>
        <v/>
      </c>
      <c r="AL28" s="478"/>
      <c r="AM28" s="472" t="str">
        <f t="shared" si="11"/>
        <v/>
      </c>
      <c r="AN28" s="478"/>
      <c r="AO28" s="60" t="str">
        <f t="shared" si="12"/>
        <v/>
      </c>
      <c r="AP28" s="219">
        <f t="shared" si="14"/>
        <v>0</v>
      </c>
      <c r="AQ28" s="219">
        <f t="shared" si="15"/>
        <v>0</v>
      </c>
      <c r="AR28" s="228" t="str">
        <f t="shared" si="13"/>
        <v/>
      </c>
      <c r="AS28" s="220" t="str">
        <f>IF(AR28="mRrh.kZ",'statement of marks'!GP28,"")</f>
        <v/>
      </c>
      <c r="AT28" s="220" t="str">
        <f>IF(AR28="mRrh.kZ",'statement of marks'!GQ28,"")</f>
        <v/>
      </c>
      <c r="AU28" s="53" t="str">
        <f>IF('statement of marks'!EX28="","",'statement of marks'!EX28)</f>
        <v/>
      </c>
    </row>
    <row r="29" spans="1:47" ht="17" customHeight="1">
      <c r="A29" s="469">
        <f>'statement of marks'!A29</f>
        <v>22</v>
      </c>
      <c r="B29" s="470" t="str">
        <f>'statement of marks'!D29</f>
        <v/>
      </c>
      <c r="C29" s="470" t="str">
        <f>'statement of marks'!E29</f>
        <v/>
      </c>
      <c r="D29" s="556" t="str">
        <f>'statement of marks'!F29</f>
        <v/>
      </c>
      <c r="E29" s="303" t="str">
        <f>'statement of marks'!G29</f>
        <v/>
      </c>
      <c r="F29" s="303" t="str">
        <f>'statement of marks'!H29</f>
        <v/>
      </c>
      <c r="G29" s="303" t="str">
        <f>'statement of marks'!I29</f>
        <v/>
      </c>
      <c r="H29" s="183" t="str">
        <f>'statement of marks'!GH29</f>
        <v/>
      </c>
      <c r="I29" s="61" t="str">
        <f>'statement of marks'!GK29</f>
        <v/>
      </c>
      <c r="J29" s="57" t="str">
        <f>'statement of marks'!GJ29</f>
        <v/>
      </c>
      <c r="K29" s="471" t="str">
        <f>'statement of marks'!EZ29</f>
        <v/>
      </c>
      <c r="L29" s="471" t="str">
        <f>'statement of marks'!FC29</f>
        <v/>
      </c>
      <c r="M29" s="471" t="str">
        <f>'statement of marks'!FF29</f>
        <v/>
      </c>
      <c r="N29" s="471" t="str">
        <f>'statement of marks'!FM29</f>
        <v/>
      </c>
      <c r="O29" s="471" t="str">
        <f>'statement of marks'!FT29</f>
        <v/>
      </c>
      <c r="P29" s="471" t="str">
        <f>'statement of marks'!GA29</f>
        <v/>
      </c>
      <c r="Q29" s="471" t="str">
        <f>'statement of marks'!GB29</f>
        <v/>
      </c>
      <c r="R29" s="222" t="str">
        <f>CONCATENATE('statement of marks'!GD29,'statement of marks'!GF29)</f>
        <v xml:space="preserve">            </v>
      </c>
      <c r="S29" s="477">
        <f t="shared" si="5"/>
        <v>0</v>
      </c>
      <c r="T29" s="478"/>
      <c r="U29" s="60" t="str">
        <f t="shared" si="6"/>
        <v/>
      </c>
      <c r="V29" s="472" t="str">
        <f t="shared" si="0"/>
        <v/>
      </c>
      <c r="W29" s="478"/>
      <c r="X29" s="60" t="str">
        <f t="shared" si="7"/>
        <v/>
      </c>
      <c r="Y29" s="472" t="str">
        <f t="shared" si="1"/>
        <v/>
      </c>
      <c r="Z29" s="472" t="s">
        <v>497</v>
      </c>
      <c r="AA29" s="478"/>
      <c r="AB29" s="60" t="str">
        <f t="shared" si="8"/>
        <v/>
      </c>
      <c r="AC29" s="479" t="str">
        <f t="shared" si="2"/>
        <v/>
      </c>
      <c r="AD29" s="472" t="s">
        <v>497</v>
      </c>
      <c r="AE29" s="478"/>
      <c r="AF29" s="60" t="str">
        <f t="shared" si="9"/>
        <v/>
      </c>
      <c r="AG29" s="479" t="str">
        <f t="shared" si="3"/>
        <v/>
      </c>
      <c r="AH29" s="472" t="s">
        <v>497</v>
      </c>
      <c r="AI29" s="478"/>
      <c r="AJ29" s="472" t="str">
        <f t="shared" si="10"/>
        <v/>
      </c>
      <c r="AK29" s="479" t="str">
        <f t="shared" si="4"/>
        <v/>
      </c>
      <c r="AL29" s="478"/>
      <c r="AM29" s="472" t="str">
        <f t="shared" si="11"/>
        <v/>
      </c>
      <c r="AN29" s="478"/>
      <c r="AO29" s="60" t="str">
        <f t="shared" si="12"/>
        <v/>
      </c>
      <c r="AP29" s="219">
        <f t="shared" si="14"/>
        <v>0</v>
      </c>
      <c r="AQ29" s="219">
        <f t="shared" si="15"/>
        <v>0</v>
      </c>
      <c r="AR29" s="228" t="str">
        <f t="shared" si="13"/>
        <v/>
      </c>
      <c r="AS29" s="220" t="str">
        <f>IF(AR29="mRrh.kZ",'statement of marks'!GP29,"")</f>
        <v/>
      </c>
      <c r="AT29" s="220" t="str">
        <f>IF(AR29="mRrh.kZ",'statement of marks'!GQ29,"")</f>
        <v/>
      </c>
      <c r="AU29" s="53" t="str">
        <f>IF('statement of marks'!EX29="","",'statement of marks'!EX29)</f>
        <v/>
      </c>
    </row>
    <row r="30" spans="1:47" ht="17" customHeight="1">
      <c r="A30" s="469">
        <f>'statement of marks'!A30</f>
        <v>23</v>
      </c>
      <c r="B30" s="470" t="str">
        <f>'statement of marks'!D30</f>
        <v/>
      </c>
      <c r="C30" s="470" t="str">
        <f>'statement of marks'!E30</f>
        <v/>
      </c>
      <c r="D30" s="556" t="str">
        <f>'statement of marks'!F30</f>
        <v/>
      </c>
      <c r="E30" s="303" t="str">
        <f>'statement of marks'!G30</f>
        <v/>
      </c>
      <c r="F30" s="303" t="str">
        <f>'statement of marks'!H30</f>
        <v/>
      </c>
      <c r="G30" s="303" t="str">
        <f>'statement of marks'!I30</f>
        <v/>
      </c>
      <c r="H30" s="183" t="str">
        <f>'statement of marks'!GH30</f>
        <v/>
      </c>
      <c r="I30" s="61" t="str">
        <f>'statement of marks'!GK30</f>
        <v/>
      </c>
      <c r="J30" s="57" t="str">
        <f>'statement of marks'!GJ30</f>
        <v/>
      </c>
      <c r="K30" s="471" t="str">
        <f>'statement of marks'!EZ30</f>
        <v/>
      </c>
      <c r="L30" s="471" t="str">
        <f>'statement of marks'!FC30</f>
        <v/>
      </c>
      <c r="M30" s="471" t="str">
        <f>'statement of marks'!FF30</f>
        <v/>
      </c>
      <c r="N30" s="471" t="str">
        <f>'statement of marks'!FM30</f>
        <v/>
      </c>
      <c r="O30" s="471" t="str">
        <f>'statement of marks'!FT30</f>
        <v/>
      </c>
      <c r="P30" s="471" t="str">
        <f>'statement of marks'!GA30</f>
        <v/>
      </c>
      <c r="Q30" s="471" t="str">
        <f>'statement of marks'!GB30</f>
        <v/>
      </c>
      <c r="R30" s="222" t="str">
        <f>CONCATENATE('statement of marks'!GD30,'statement of marks'!GF30)</f>
        <v xml:space="preserve">            </v>
      </c>
      <c r="S30" s="477">
        <f t="shared" si="5"/>
        <v>0</v>
      </c>
      <c r="T30" s="478"/>
      <c r="U30" s="60" t="str">
        <f t="shared" si="6"/>
        <v/>
      </c>
      <c r="V30" s="472" t="str">
        <f t="shared" si="0"/>
        <v/>
      </c>
      <c r="W30" s="478"/>
      <c r="X30" s="60" t="str">
        <f t="shared" si="7"/>
        <v/>
      </c>
      <c r="Y30" s="472" t="str">
        <f t="shared" si="1"/>
        <v/>
      </c>
      <c r="Z30" s="472" t="s">
        <v>497</v>
      </c>
      <c r="AA30" s="478"/>
      <c r="AB30" s="60" t="str">
        <f t="shared" si="8"/>
        <v/>
      </c>
      <c r="AC30" s="479" t="str">
        <f t="shared" si="2"/>
        <v/>
      </c>
      <c r="AD30" s="472" t="s">
        <v>497</v>
      </c>
      <c r="AE30" s="478"/>
      <c r="AF30" s="60" t="str">
        <f t="shared" si="9"/>
        <v/>
      </c>
      <c r="AG30" s="479" t="str">
        <f t="shared" si="3"/>
        <v/>
      </c>
      <c r="AH30" s="472" t="s">
        <v>497</v>
      </c>
      <c r="AI30" s="478"/>
      <c r="AJ30" s="472" t="str">
        <f t="shared" si="10"/>
        <v/>
      </c>
      <c r="AK30" s="479" t="str">
        <f t="shared" si="4"/>
        <v/>
      </c>
      <c r="AL30" s="478"/>
      <c r="AM30" s="472" t="str">
        <f t="shared" si="11"/>
        <v/>
      </c>
      <c r="AN30" s="478"/>
      <c r="AO30" s="60" t="str">
        <f t="shared" si="12"/>
        <v/>
      </c>
      <c r="AP30" s="219">
        <f t="shared" si="14"/>
        <v>0</v>
      </c>
      <c r="AQ30" s="219">
        <f t="shared" si="15"/>
        <v>0</v>
      </c>
      <c r="AR30" s="228" t="str">
        <f t="shared" si="13"/>
        <v/>
      </c>
      <c r="AS30" s="220" t="str">
        <f>IF(AR30="mRrh.kZ",'statement of marks'!GP30,"")</f>
        <v/>
      </c>
      <c r="AT30" s="220" t="str">
        <f>IF(AR30="mRrh.kZ",'statement of marks'!GQ30,"")</f>
        <v/>
      </c>
      <c r="AU30" s="53" t="str">
        <f>IF('statement of marks'!EX30="","",'statement of marks'!EX30)</f>
        <v/>
      </c>
    </row>
    <row r="31" spans="1:47" ht="17" customHeight="1">
      <c r="A31" s="469">
        <f>'statement of marks'!A31</f>
        <v>24</v>
      </c>
      <c r="B31" s="470" t="str">
        <f>'statement of marks'!D31</f>
        <v/>
      </c>
      <c r="C31" s="470" t="str">
        <f>'statement of marks'!E31</f>
        <v/>
      </c>
      <c r="D31" s="556" t="str">
        <f>'statement of marks'!F31</f>
        <v/>
      </c>
      <c r="E31" s="303" t="str">
        <f>'statement of marks'!G31</f>
        <v/>
      </c>
      <c r="F31" s="303" t="str">
        <f>'statement of marks'!H31</f>
        <v/>
      </c>
      <c r="G31" s="303" t="str">
        <f>'statement of marks'!I31</f>
        <v/>
      </c>
      <c r="H31" s="183" t="str">
        <f>'statement of marks'!GH31</f>
        <v/>
      </c>
      <c r="I31" s="61" t="str">
        <f>'statement of marks'!GK31</f>
        <v/>
      </c>
      <c r="J31" s="57" t="str">
        <f>'statement of marks'!GJ31</f>
        <v/>
      </c>
      <c r="K31" s="471" t="str">
        <f>'statement of marks'!EZ31</f>
        <v/>
      </c>
      <c r="L31" s="471" t="str">
        <f>'statement of marks'!FC31</f>
        <v/>
      </c>
      <c r="M31" s="471" t="str">
        <f>'statement of marks'!FF31</f>
        <v/>
      </c>
      <c r="N31" s="471" t="str">
        <f>'statement of marks'!FM31</f>
        <v/>
      </c>
      <c r="O31" s="471" t="str">
        <f>'statement of marks'!FT31</f>
        <v/>
      </c>
      <c r="P31" s="471" t="str">
        <f>'statement of marks'!GA31</f>
        <v/>
      </c>
      <c r="Q31" s="471" t="str">
        <f>'statement of marks'!GB31</f>
        <v/>
      </c>
      <c r="R31" s="222" t="str">
        <f>CONCATENATE('statement of marks'!GD31,'statement of marks'!GF31)</f>
        <v xml:space="preserve">            </v>
      </c>
      <c r="S31" s="477">
        <f t="shared" si="5"/>
        <v>0</v>
      </c>
      <c r="T31" s="478"/>
      <c r="U31" s="60" t="str">
        <f t="shared" si="6"/>
        <v/>
      </c>
      <c r="V31" s="472" t="str">
        <f t="shared" si="0"/>
        <v/>
      </c>
      <c r="W31" s="478"/>
      <c r="X31" s="60" t="str">
        <f t="shared" si="7"/>
        <v/>
      </c>
      <c r="Y31" s="472" t="str">
        <f t="shared" si="1"/>
        <v/>
      </c>
      <c r="Z31" s="472" t="s">
        <v>497</v>
      </c>
      <c r="AA31" s="478"/>
      <c r="AB31" s="60" t="str">
        <f t="shared" si="8"/>
        <v/>
      </c>
      <c r="AC31" s="479" t="str">
        <f t="shared" si="2"/>
        <v/>
      </c>
      <c r="AD31" s="472" t="s">
        <v>497</v>
      </c>
      <c r="AE31" s="478"/>
      <c r="AF31" s="60" t="str">
        <f t="shared" si="9"/>
        <v/>
      </c>
      <c r="AG31" s="479" t="str">
        <f t="shared" si="3"/>
        <v/>
      </c>
      <c r="AH31" s="472" t="s">
        <v>497</v>
      </c>
      <c r="AI31" s="478"/>
      <c r="AJ31" s="472" t="str">
        <f t="shared" si="10"/>
        <v/>
      </c>
      <c r="AK31" s="479" t="str">
        <f t="shared" si="4"/>
        <v/>
      </c>
      <c r="AL31" s="478"/>
      <c r="AM31" s="472" t="str">
        <f t="shared" si="11"/>
        <v/>
      </c>
      <c r="AN31" s="478"/>
      <c r="AO31" s="60" t="str">
        <f t="shared" si="12"/>
        <v/>
      </c>
      <c r="AP31" s="219">
        <f t="shared" si="14"/>
        <v>0</v>
      </c>
      <c r="AQ31" s="219">
        <f t="shared" si="15"/>
        <v>0</v>
      </c>
      <c r="AR31" s="228" t="str">
        <f t="shared" si="13"/>
        <v/>
      </c>
      <c r="AS31" s="220" t="str">
        <f>IF(AR31="mRrh.kZ",'statement of marks'!GP31,"")</f>
        <v/>
      </c>
      <c r="AT31" s="220" t="str">
        <f>IF(AR31="mRrh.kZ",'statement of marks'!GQ31,"")</f>
        <v/>
      </c>
      <c r="AU31" s="53" t="str">
        <f>IF('statement of marks'!EX31="","",'statement of marks'!EX31)</f>
        <v/>
      </c>
    </row>
    <row r="32" spans="1:47" ht="17" customHeight="1">
      <c r="A32" s="469">
        <f>'statement of marks'!A32</f>
        <v>25</v>
      </c>
      <c r="B32" s="470" t="str">
        <f>'statement of marks'!D32</f>
        <v/>
      </c>
      <c r="C32" s="470" t="str">
        <f>'statement of marks'!E32</f>
        <v/>
      </c>
      <c r="D32" s="556" t="str">
        <f>'statement of marks'!F32</f>
        <v/>
      </c>
      <c r="E32" s="303" t="str">
        <f>'statement of marks'!G32</f>
        <v/>
      </c>
      <c r="F32" s="303" t="str">
        <f>'statement of marks'!H32</f>
        <v/>
      </c>
      <c r="G32" s="303" t="str">
        <f>'statement of marks'!I32</f>
        <v/>
      </c>
      <c r="H32" s="183" t="str">
        <f>'statement of marks'!GH32</f>
        <v/>
      </c>
      <c r="I32" s="61" t="str">
        <f>'statement of marks'!GK32</f>
        <v/>
      </c>
      <c r="J32" s="57" t="str">
        <f>'statement of marks'!GJ32</f>
        <v/>
      </c>
      <c r="K32" s="471" t="str">
        <f>'statement of marks'!EZ32</f>
        <v/>
      </c>
      <c r="L32" s="471" t="str">
        <f>'statement of marks'!FC32</f>
        <v/>
      </c>
      <c r="M32" s="471" t="str">
        <f>'statement of marks'!FF32</f>
        <v/>
      </c>
      <c r="N32" s="471" t="str">
        <f>'statement of marks'!FM32</f>
        <v/>
      </c>
      <c r="O32" s="471" t="str">
        <f>'statement of marks'!FT32</f>
        <v/>
      </c>
      <c r="P32" s="471" t="str">
        <f>'statement of marks'!GA32</f>
        <v/>
      </c>
      <c r="Q32" s="471" t="str">
        <f>'statement of marks'!GB32</f>
        <v/>
      </c>
      <c r="R32" s="222" t="str">
        <f>CONCATENATE('statement of marks'!GD32,'statement of marks'!GF32)</f>
        <v xml:space="preserve">            </v>
      </c>
      <c r="S32" s="477">
        <f t="shared" si="5"/>
        <v>0</v>
      </c>
      <c r="T32" s="478"/>
      <c r="U32" s="60" t="str">
        <f t="shared" si="6"/>
        <v/>
      </c>
      <c r="V32" s="472" t="str">
        <f t="shared" si="0"/>
        <v/>
      </c>
      <c r="W32" s="478"/>
      <c r="X32" s="60" t="str">
        <f t="shared" si="7"/>
        <v/>
      </c>
      <c r="Y32" s="472" t="str">
        <f t="shared" si="1"/>
        <v/>
      </c>
      <c r="Z32" s="472" t="s">
        <v>497</v>
      </c>
      <c r="AA32" s="478"/>
      <c r="AB32" s="60" t="str">
        <f t="shared" si="8"/>
        <v/>
      </c>
      <c r="AC32" s="479" t="str">
        <f t="shared" si="2"/>
        <v/>
      </c>
      <c r="AD32" s="472" t="s">
        <v>497</v>
      </c>
      <c r="AE32" s="478"/>
      <c r="AF32" s="60" t="str">
        <f t="shared" si="9"/>
        <v/>
      </c>
      <c r="AG32" s="479" t="str">
        <f t="shared" si="3"/>
        <v/>
      </c>
      <c r="AH32" s="472" t="s">
        <v>497</v>
      </c>
      <c r="AI32" s="478"/>
      <c r="AJ32" s="472" t="str">
        <f t="shared" si="10"/>
        <v/>
      </c>
      <c r="AK32" s="479" t="str">
        <f t="shared" si="4"/>
        <v/>
      </c>
      <c r="AL32" s="478"/>
      <c r="AM32" s="472" t="str">
        <f t="shared" si="11"/>
        <v/>
      </c>
      <c r="AN32" s="478"/>
      <c r="AO32" s="60" t="str">
        <f t="shared" si="12"/>
        <v/>
      </c>
      <c r="AP32" s="219">
        <f t="shared" si="14"/>
        <v>0</v>
      </c>
      <c r="AQ32" s="219">
        <f t="shared" si="15"/>
        <v>0</v>
      </c>
      <c r="AR32" s="228" t="str">
        <f t="shared" si="13"/>
        <v/>
      </c>
      <c r="AS32" s="220" t="str">
        <f>IF(AR32="mRrh.kZ",'statement of marks'!GP32,"")</f>
        <v/>
      </c>
      <c r="AT32" s="220" t="str">
        <f>IF(AR32="mRrh.kZ",'statement of marks'!GQ32,"")</f>
        <v/>
      </c>
      <c r="AU32" s="53" t="str">
        <f>IF('statement of marks'!EX32="","",'statement of marks'!EX32)</f>
        <v/>
      </c>
    </row>
    <row r="33" spans="1:47" ht="17" customHeight="1">
      <c r="A33" s="469">
        <f>'statement of marks'!A33</f>
        <v>26</v>
      </c>
      <c r="B33" s="470" t="str">
        <f>'statement of marks'!D33</f>
        <v/>
      </c>
      <c r="C33" s="470" t="str">
        <f>'statement of marks'!E33</f>
        <v/>
      </c>
      <c r="D33" s="556" t="str">
        <f>'statement of marks'!F33</f>
        <v/>
      </c>
      <c r="E33" s="303" t="str">
        <f>'statement of marks'!G33</f>
        <v/>
      </c>
      <c r="F33" s="303" t="str">
        <f>'statement of marks'!H33</f>
        <v/>
      </c>
      <c r="G33" s="303" t="str">
        <f>'statement of marks'!I33</f>
        <v/>
      </c>
      <c r="H33" s="183" t="str">
        <f>'statement of marks'!GH33</f>
        <v/>
      </c>
      <c r="I33" s="61" t="str">
        <f>'statement of marks'!GK33</f>
        <v/>
      </c>
      <c r="J33" s="57" t="str">
        <f>'statement of marks'!GJ33</f>
        <v/>
      </c>
      <c r="K33" s="471" t="str">
        <f>'statement of marks'!EZ33</f>
        <v/>
      </c>
      <c r="L33" s="471" t="str">
        <f>'statement of marks'!FC33</f>
        <v/>
      </c>
      <c r="M33" s="471" t="str">
        <f>'statement of marks'!FF33</f>
        <v/>
      </c>
      <c r="N33" s="471" t="str">
        <f>'statement of marks'!FM33</f>
        <v/>
      </c>
      <c r="O33" s="471" t="str">
        <f>'statement of marks'!FT33</f>
        <v/>
      </c>
      <c r="P33" s="471" t="str">
        <f>'statement of marks'!GA33</f>
        <v/>
      </c>
      <c r="Q33" s="471" t="str">
        <f>'statement of marks'!GB33</f>
        <v/>
      </c>
      <c r="R33" s="222" t="str">
        <f>CONCATENATE('statement of marks'!GD33,'statement of marks'!GF33)</f>
        <v xml:space="preserve">            </v>
      </c>
      <c r="S33" s="477">
        <f t="shared" si="5"/>
        <v>0</v>
      </c>
      <c r="T33" s="478"/>
      <c r="U33" s="60" t="str">
        <f t="shared" si="6"/>
        <v/>
      </c>
      <c r="V33" s="472" t="str">
        <f t="shared" si="0"/>
        <v/>
      </c>
      <c r="W33" s="478"/>
      <c r="X33" s="60" t="str">
        <f t="shared" si="7"/>
        <v/>
      </c>
      <c r="Y33" s="472" t="str">
        <f t="shared" si="1"/>
        <v/>
      </c>
      <c r="Z33" s="472" t="s">
        <v>497</v>
      </c>
      <c r="AA33" s="478"/>
      <c r="AB33" s="60" t="str">
        <f t="shared" si="8"/>
        <v/>
      </c>
      <c r="AC33" s="479" t="str">
        <f t="shared" si="2"/>
        <v/>
      </c>
      <c r="AD33" s="472" t="s">
        <v>497</v>
      </c>
      <c r="AE33" s="478"/>
      <c r="AF33" s="60" t="str">
        <f t="shared" si="9"/>
        <v/>
      </c>
      <c r="AG33" s="479" t="str">
        <f t="shared" si="3"/>
        <v/>
      </c>
      <c r="AH33" s="472" t="s">
        <v>497</v>
      </c>
      <c r="AI33" s="478"/>
      <c r="AJ33" s="472" t="str">
        <f t="shared" si="10"/>
        <v/>
      </c>
      <c r="AK33" s="479" t="str">
        <f t="shared" si="4"/>
        <v/>
      </c>
      <c r="AL33" s="478"/>
      <c r="AM33" s="472" t="str">
        <f t="shared" si="11"/>
        <v/>
      </c>
      <c r="AN33" s="478"/>
      <c r="AO33" s="60" t="str">
        <f t="shared" si="12"/>
        <v/>
      </c>
      <c r="AP33" s="219">
        <f t="shared" si="14"/>
        <v>0</v>
      </c>
      <c r="AQ33" s="219">
        <f t="shared" si="15"/>
        <v>0</v>
      </c>
      <c r="AR33" s="228" t="str">
        <f t="shared" si="13"/>
        <v/>
      </c>
      <c r="AS33" s="220" t="str">
        <f>IF(AR33="mRrh.kZ",'statement of marks'!GP33,"")</f>
        <v/>
      </c>
      <c r="AT33" s="220" t="str">
        <f>IF(AR33="mRrh.kZ",'statement of marks'!GQ33,"")</f>
        <v/>
      </c>
      <c r="AU33" s="53" t="str">
        <f>IF('statement of marks'!EX33="","",'statement of marks'!EX33)</f>
        <v/>
      </c>
    </row>
    <row r="34" spans="1:47" ht="17" customHeight="1">
      <c r="A34" s="469">
        <f>'statement of marks'!A34</f>
        <v>27</v>
      </c>
      <c r="B34" s="470" t="str">
        <f>'statement of marks'!D34</f>
        <v/>
      </c>
      <c r="C34" s="470" t="str">
        <f>'statement of marks'!E34</f>
        <v/>
      </c>
      <c r="D34" s="556" t="str">
        <f>'statement of marks'!F34</f>
        <v/>
      </c>
      <c r="E34" s="303" t="str">
        <f>'statement of marks'!G34</f>
        <v/>
      </c>
      <c r="F34" s="303" t="str">
        <f>'statement of marks'!H34</f>
        <v/>
      </c>
      <c r="G34" s="303" t="str">
        <f>'statement of marks'!I34</f>
        <v/>
      </c>
      <c r="H34" s="183" t="str">
        <f>'statement of marks'!GH34</f>
        <v/>
      </c>
      <c r="I34" s="61" t="str">
        <f>'statement of marks'!GK34</f>
        <v/>
      </c>
      <c r="J34" s="57" t="str">
        <f>'statement of marks'!GJ34</f>
        <v/>
      </c>
      <c r="K34" s="471" t="str">
        <f>'statement of marks'!EZ34</f>
        <v/>
      </c>
      <c r="L34" s="471" t="str">
        <f>'statement of marks'!FC34</f>
        <v/>
      </c>
      <c r="M34" s="471" t="str">
        <f>'statement of marks'!FF34</f>
        <v/>
      </c>
      <c r="N34" s="471" t="str">
        <f>'statement of marks'!FM34</f>
        <v/>
      </c>
      <c r="O34" s="471" t="str">
        <f>'statement of marks'!FT34</f>
        <v/>
      </c>
      <c r="P34" s="471" t="str">
        <f>'statement of marks'!GA34</f>
        <v/>
      </c>
      <c r="Q34" s="471" t="str">
        <f>'statement of marks'!GB34</f>
        <v/>
      </c>
      <c r="R34" s="222" t="str">
        <f>CONCATENATE('statement of marks'!GD34,'statement of marks'!GF34)</f>
        <v xml:space="preserve">            </v>
      </c>
      <c r="S34" s="477">
        <f t="shared" si="5"/>
        <v>0</v>
      </c>
      <c r="T34" s="478"/>
      <c r="U34" s="60" t="str">
        <f t="shared" si="6"/>
        <v/>
      </c>
      <c r="V34" s="472" t="str">
        <f t="shared" si="0"/>
        <v/>
      </c>
      <c r="W34" s="478"/>
      <c r="X34" s="60" t="str">
        <f t="shared" si="7"/>
        <v/>
      </c>
      <c r="Y34" s="472" t="str">
        <f t="shared" si="1"/>
        <v/>
      </c>
      <c r="Z34" s="472" t="s">
        <v>497</v>
      </c>
      <c r="AA34" s="478"/>
      <c r="AB34" s="60" t="str">
        <f t="shared" si="8"/>
        <v/>
      </c>
      <c r="AC34" s="479" t="str">
        <f t="shared" si="2"/>
        <v/>
      </c>
      <c r="AD34" s="472" t="s">
        <v>497</v>
      </c>
      <c r="AE34" s="478"/>
      <c r="AF34" s="60" t="str">
        <f t="shared" si="9"/>
        <v/>
      </c>
      <c r="AG34" s="479" t="str">
        <f t="shared" si="3"/>
        <v/>
      </c>
      <c r="AH34" s="472" t="s">
        <v>497</v>
      </c>
      <c r="AI34" s="478"/>
      <c r="AJ34" s="472" t="str">
        <f t="shared" si="10"/>
        <v/>
      </c>
      <c r="AK34" s="479" t="str">
        <f t="shared" si="4"/>
        <v/>
      </c>
      <c r="AL34" s="478"/>
      <c r="AM34" s="472" t="str">
        <f t="shared" si="11"/>
        <v/>
      </c>
      <c r="AN34" s="478"/>
      <c r="AO34" s="60" t="str">
        <f t="shared" si="12"/>
        <v/>
      </c>
      <c r="AP34" s="219">
        <f t="shared" si="14"/>
        <v>0</v>
      </c>
      <c r="AQ34" s="219">
        <f t="shared" si="15"/>
        <v>0</v>
      </c>
      <c r="AR34" s="228" t="str">
        <f t="shared" si="13"/>
        <v/>
      </c>
      <c r="AS34" s="220" t="str">
        <f>IF(AR34="mRrh.kZ",'statement of marks'!GP34,"")</f>
        <v/>
      </c>
      <c r="AT34" s="220" t="str">
        <f>IF(AR34="mRrh.kZ",'statement of marks'!GQ34,"")</f>
        <v/>
      </c>
      <c r="AU34" s="53" t="str">
        <f>IF('statement of marks'!EX34="","",'statement of marks'!EX34)</f>
        <v/>
      </c>
    </row>
    <row r="35" spans="1:47" ht="17" customHeight="1">
      <c r="A35" s="469">
        <f>'statement of marks'!A35</f>
        <v>28</v>
      </c>
      <c r="B35" s="470" t="str">
        <f>'statement of marks'!D35</f>
        <v/>
      </c>
      <c r="C35" s="470" t="str">
        <f>'statement of marks'!E35</f>
        <v/>
      </c>
      <c r="D35" s="556" t="str">
        <f>'statement of marks'!F35</f>
        <v/>
      </c>
      <c r="E35" s="303" t="str">
        <f>'statement of marks'!G35</f>
        <v/>
      </c>
      <c r="F35" s="303" t="str">
        <f>'statement of marks'!H35</f>
        <v/>
      </c>
      <c r="G35" s="303" t="str">
        <f>'statement of marks'!I35</f>
        <v/>
      </c>
      <c r="H35" s="183" t="str">
        <f>'statement of marks'!GH35</f>
        <v/>
      </c>
      <c r="I35" s="61" t="str">
        <f>'statement of marks'!GK35</f>
        <v/>
      </c>
      <c r="J35" s="57" t="str">
        <f>'statement of marks'!GJ35</f>
        <v/>
      </c>
      <c r="K35" s="471" t="str">
        <f>'statement of marks'!EZ35</f>
        <v/>
      </c>
      <c r="L35" s="471" t="str">
        <f>'statement of marks'!FC35</f>
        <v/>
      </c>
      <c r="M35" s="471" t="str">
        <f>'statement of marks'!FF35</f>
        <v/>
      </c>
      <c r="N35" s="471" t="str">
        <f>'statement of marks'!FM35</f>
        <v/>
      </c>
      <c r="O35" s="471" t="str">
        <f>'statement of marks'!FT35</f>
        <v/>
      </c>
      <c r="P35" s="471" t="str">
        <f>'statement of marks'!GA35</f>
        <v/>
      </c>
      <c r="Q35" s="471" t="str">
        <f>'statement of marks'!GB35</f>
        <v/>
      </c>
      <c r="R35" s="222" t="str">
        <f>CONCATENATE('statement of marks'!GD35,'statement of marks'!GF35)</f>
        <v xml:space="preserve">            </v>
      </c>
      <c r="S35" s="477">
        <f t="shared" si="5"/>
        <v>0</v>
      </c>
      <c r="T35" s="478"/>
      <c r="U35" s="60" t="str">
        <f t="shared" si="6"/>
        <v/>
      </c>
      <c r="V35" s="472" t="str">
        <f t="shared" si="0"/>
        <v/>
      </c>
      <c r="W35" s="478"/>
      <c r="X35" s="60" t="str">
        <f t="shared" si="7"/>
        <v/>
      </c>
      <c r="Y35" s="472" t="str">
        <f t="shared" si="1"/>
        <v/>
      </c>
      <c r="Z35" s="472" t="s">
        <v>497</v>
      </c>
      <c r="AA35" s="478"/>
      <c r="AB35" s="60" t="str">
        <f t="shared" si="8"/>
        <v/>
      </c>
      <c r="AC35" s="479" t="str">
        <f t="shared" si="2"/>
        <v/>
      </c>
      <c r="AD35" s="472" t="s">
        <v>497</v>
      </c>
      <c r="AE35" s="478"/>
      <c r="AF35" s="60" t="str">
        <f t="shared" si="9"/>
        <v/>
      </c>
      <c r="AG35" s="479" t="str">
        <f t="shared" si="3"/>
        <v/>
      </c>
      <c r="AH35" s="472" t="s">
        <v>497</v>
      </c>
      <c r="AI35" s="478"/>
      <c r="AJ35" s="472" t="str">
        <f t="shared" si="10"/>
        <v/>
      </c>
      <c r="AK35" s="479" t="str">
        <f t="shared" si="4"/>
        <v/>
      </c>
      <c r="AL35" s="478"/>
      <c r="AM35" s="472" t="str">
        <f t="shared" si="11"/>
        <v/>
      </c>
      <c r="AN35" s="478"/>
      <c r="AO35" s="60" t="str">
        <f t="shared" si="12"/>
        <v/>
      </c>
      <c r="AP35" s="219">
        <f t="shared" si="14"/>
        <v>0</v>
      </c>
      <c r="AQ35" s="219">
        <f t="shared" si="15"/>
        <v>0</v>
      </c>
      <c r="AR35" s="228" t="str">
        <f t="shared" si="13"/>
        <v/>
      </c>
      <c r="AS35" s="220" t="str">
        <f>IF(AR35="mRrh.kZ",'statement of marks'!GP35,"")</f>
        <v/>
      </c>
      <c r="AT35" s="220" t="str">
        <f>IF(AR35="mRrh.kZ",'statement of marks'!GQ35,"")</f>
        <v/>
      </c>
      <c r="AU35" s="53" t="str">
        <f>IF('statement of marks'!EX35="","",'statement of marks'!EX35)</f>
        <v/>
      </c>
    </row>
    <row r="36" spans="1:47" ht="17" customHeight="1">
      <c r="A36" s="469">
        <f>'statement of marks'!A36</f>
        <v>29</v>
      </c>
      <c r="B36" s="470" t="str">
        <f>'statement of marks'!D36</f>
        <v/>
      </c>
      <c r="C36" s="470" t="str">
        <f>'statement of marks'!E36</f>
        <v/>
      </c>
      <c r="D36" s="556" t="str">
        <f>'statement of marks'!F36</f>
        <v/>
      </c>
      <c r="E36" s="303" t="str">
        <f>'statement of marks'!G36</f>
        <v/>
      </c>
      <c r="F36" s="303" t="str">
        <f>'statement of marks'!H36</f>
        <v/>
      </c>
      <c r="G36" s="303" t="str">
        <f>'statement of marks'!I36</f>
        <v/>
      </c>
      <c r="H36" s="183" t="str">
        <f>'statement of marks'!GH36</f>
        <v/>
      </c>
      <c r="I36" s="61" t="str">
        <f>'statement of marks'!GK36</f>
        <v/>
      </c>
      <c r="J36" s="57" t="str">
        <f>'statement of marks'!GJ36</f>
        <v/>
      </c>
      <c r="K36" s="471" t="str">
        <f>'statement of marks'!EZ36</f>
        <v/>
      </c>
      <c r="L36" s="471" t="str">
        <f>'statement of marks'!FC36</f>
        <v/>
      </c>
      <c r="M36" s="471" t="str">
        <f>'statement of marks'!FF36</f>
        <v/>
      </c>
      <c r="N36" s="471" t="str">
        <f>'statement of marks'!FM36</f>
        <v/>
      </c>
      <c r="O36" s="471" t="str">
        <f>'statement of marks'!FT36</f>
        <v/>
      </c>
      <c r="P36" s="471" t="str">
        <f>'statement of marks'!GA36</f>
        <v/>
      </c>
      <c r="Q36" s="471" t="str">
        <f>'statement of marks'!GB36</f>
        <v/>
      </c>
      <c r="R36" s="222" t="str">
        <f>CONCATENATE('statement of marks'!GD36,'statement of marks'!GF36)</f>
        <v xml:space="preserve">            </v>
      </c>
      <c r="S36" s="477">
        <f t="shared" si="5"/>
        <v>0</v>
      </c>
      <c r="T36" s="478"/>
      <c r="U36" s="60" t="str">
        <f t="shared" si="6"/>
        <v/>
      </c>
      <c r="V36" s="472" t="str">
        <f t="shared" si="0"/>
        <v/>
      </c>
      <c r="W36" s="478"/>
      <c r="X36" s="60" t="str">
        <f t="shared" si="7"/>
        <v/>
      </c>
      <c r="Y36" s="472" t="str">
        <f t="shared" si="1"/>
        <v/>
      </c>
      <c r="Z36" s="472" t="s">
        <v>497</v>
      </c>
      <c r="AA36" s="478"/>
      <c r="AB36" s="60" t="str">
        <f t="shared" si="8"/>
        <v/>
      </c>
      <c r="AC36" s="479" t="str">
        <f t="shared" si="2"/>
        <v/>
      </c>
      <c r="AD36" s="472" t="s">
        <v>497</v>
      </c>
      <c r="AE36" s="478"/>
      <c r="AF36" s="60" t="str">
        <f t="shared" si="9"/>
        <v/>
      </c>
      <c r="AG36" s="479" t="str">
        <f t="shared" si="3"/>
        <v/>
      </c>
      <c r="AH36" s="472" t="s">
        <v>497</v>
      </c>
      <c r="AI36" s="478"/>
      <c r="AJ36" s="472" t="str">
        <f t="shared" si="10"/>
        <v/>
      </c>
      <c r="AK36" s="479" t="str">
        <f t="shared" si="4"/>
        <v/>
      </c>
      <c r="AL36" s="478"/>
      <c r="AM36" s="472" t="str">
        <f t="shared" si="11"/>
        <v/>
      </c>
      <c r="AN36" s="478"/>
      <c r="AO36" s="60" t="str">
        <f t="shared" si="12"/>
        <v/>
      </c>
      <c r="AP36" s="219">
        <f t="shared" si="14"/>
        <v>0</v>
      </c>
      <c r="AQ36" s="219">
        <f t="shared" si="15"/>
        <v>0</v>
      </c>
      <c r="AR36" s="228" t="str">
        <f t="shared" si="13"/>
        <v/>
      </c>
      <c r="AS36" s="220" t="str">
        <f>IF(AR36="mRrh.kZ",'statement of marks'!GP36,"")</f>
        <v/>
      </c>
      <c r="AT36" s="220" t="str">
        <f>IF(AR36="mRrh.kZ",'statement of marks'!GQ36,"")</f>
        <v/>
      </c>
      <c r="AU36" s="53" t="str">
        <f>IF('statement of marks'!EX36="","",'statement of marks'!EX36)</f>
        <v/>
      </c>
    </row>
    <row r="37" spans="1:47" ht="17" customHeight="1">
      <c r="A37" s="469">
        <f>'statement of marks'!A37</f>
        <v>30</v>
      </c>
      <c r="B37" s="470" t="str">
        <f>'statement of marks'!D37</f>
        <v/>
      </c>
      <c r="C37" s="470" t="str">
        <f>'statement of marks'!E37</f>
        <v/>
      </c>
      <c r="D37" s="556" t="str">
        <f>'statement of marks'!F37</f>
        <v/>
      </c>
      <c r="E37" s="303" t="str">
        <f>'statement of marks'!G37</f>
        <v/>
      </c>
      <c r="F37" s="303" t="str">
        <f>'statement of marks'!H37</f>
        <v/>
      </c>
      <c r="G37" s="303" t="str">
        <f>'statement of marks'!I37</f>
        <v/>
      </c>
      <c r="H37" s="183" t="str">
        <f>'statement of marks'!GH37</f>
        <v/>
      </c>
      <c r="I37" s="61" t="str">
        <f>'statement of marks'!GK37</f>
        <v/>
      </c>
      <c r="J37" s="57" t="str">
        <f>'statement of marks'!GJ37</f>
        <v/>
      </c>
      <c r="K37" s="471" t="str">
        <f>'statement of marks'!EZ37</f>
        <v/>
      </c>
      <c r="L37" s="471" t="str">
        <f>'statement of marks'!FC37</f>
        <v/>
      </c>
      <c r="M37" s="471" t="str">
        <f>'statement of marks'!FF37</f>
        <v/>
      </c>
      <c r="N37" s="471" t="str">
        <f>'statement of marks'!FM37</f>
        <v/>
      </c>
      <c r="O37" s="471" t="str">
        <f>'statement of marks'!FT37</f>
        <v/>
      </c>
      <c r="P37" s="471" t="str">
        <f>'statement of marks'!GA37</f>
        <v/>
      </c>
      <c r="Q37" s="471" t="str">
        <f>'statement of marks'!GB37</f>
        <v/>
      </c>
      <c r="R37" s="222" t="str">
        <f>CONCATENATE('statement of marks'!GD37,'statement of marks'!GF37)</f>
        <v xml:space="preserve">            </v>
      </c>
      <c r="S37" s="477">
        <f t="shared" si="5"/>
        <v>0</v>
      </c>
      <c r="T37" s="478"/>
      <c r="U37" s="60" t="str">
        <f t="shared" si="6"/>
        <v/>
      </c>
      <c r="V37" s="472" t="str">
        <f t="shared" si="0"/>
        <v/>
      </c>
      <c r="W37" s="478"/>
      <c r="X37" s="60" t="str">
        <f t="shared" si="7"/>
        <v/>
      </c>
      <c r="Y37" s="472" t="str">
        <f t="shared" si="1"/>
        <v/>
      </c>
      <c r="Z37" s="472" t="s">
        <v>497</v>
      </c>
      <c r="AA37" s="478"/>
      <c r="AB37" s="60" t="str">
        <f t="shared" si="8"/>
        <v/>
      </c>
      <c r="AC37" s="479" t="str">
        <f t="shared" si="2"/>
        <v/>
      </c>
      <c r="AD37" s="472" t="s">
        <v>497</v>
      </c>
      <c r="AE37" s="478"/>
      <c r="AF37" s="60" t="str">
        <f t="shared" si="9"/>
        <v/>
      </c>
      <c r="AG37" s="479" t="str">
        <f t="shared" si="3"/>
        <v/>
      </c>
      <c r="AH37" s="472" t="s">
        <v>497</v>
      </c>
      <c r="AI37" s="478"/>
      <c r="AJ37" s="472" t="str">
        <f t="shared" si="10"/>
        <v/>
      </c>
      <c r="AK37" s="479" t="str">
        <f t="shared" si="4"/>
        <v/>
      </c>
      <c r="AL37" s="478"/>
      <c r="AM37" s="472" t="str">
        <f t="shared" si="11"/>
        <v/>
      </c>
      <c r="AN37" s="478"/>
      <c r="AO37" s="60" t="str">
        <f t="shared" si="12"/>
        <v/>
      </c>
      <c r="AP37" s="219">
        <f t="shared" si="14"/>
        <v>0</v>
      </c>
      <c r="AQ37" s="219">
        <f t="shared" si="15"/>
        <v>0</v>
      </c>
      <c r="AR37" s="228" t="str">
        <f t="shared" si="13"/>
        <v/>
      </c>
      <c r="AS37" s="220" t="str">
        <f>IF(AR37="mRrh.kZ",'statement of marks'!GP37,"")</f>
        <v/>
      </c>
      <c r="AT37" s="220" t="str">
        <f>IF(AR37="mRrh.kZ",'statement of marks'!GQ37,"")</f>
        <v/>
      </c>
      <c r="AU37" s="53" t="str">
        <f>IF('statement of marks'!EX37="","",'statement of marks'!EX37)</f>
        <v/>
      </c>
    </row>
    <row r="38" spans="1:47" ht="17" customHeight="1">
      <c r="A38" s="469">
        <f>'statement of marks'!A38</f>
        <v>31</v>
      </c>
      <c r="B38" s="470" t="str">
        <f>'statement of marks'!D38</f>
        <v/>
      </c>
      <c r="C38" s="470" t="str">
        <f>'statement of marks'!E38</f>
        <v/>
      </c>
      <c r="D38" s="556" t="str">
        <f>'statement of marks'!F38</f>
        <v/>
      </c>
      <c r="E38" s="303" t="str">
        <f>'statement of marks'!G38</f>
        <v/>
      </c>
      <c r="F38" s="303" t="str">
        <f>'statement of marks'!H38</f>
        <v/>
      </c>
      <c r="G38" s="303" t="str">
        <f>'statement of marks'!I38</f>
        <v/>
      </c>
      <c r="H38" s="183" t="str">
        <f>'statement of marks'!GH38</f>
        <v/>
      </c>
      <c r="I38" s="61" t="str">
        <f>'statement of marks'!GK38</f>
        <v/>
      </c>
      <c r="J38" s="57" t="str">
        <f>'statement of marks'!GJ38</f>
        <v/>
      </c>
      <c r="K38" s="471" t="str">
        <f>'statement of marks'!EZ38</f>
        <v/>
      </c>
      <c r="L38" s="471" t="str">
        <f>'statement of marks'!FC38</f>
        <v/>
      </c>
      <c r="M38" s="471" t="str">
        <f>'statement of marks'!FF38</f>
        <v/>
      </c>
      <c r="N38" s="471" t="str">
        <f>'statement of marks'!FM38</f>
        <v/>
      </c>
      <c r="O38" s="471" t="str">
        <f>'statement of marks'!FT38</f>
        <v/>
      </c>
      <c r="P38" s="471" t="str">
        <f>'statement of marks'!GA38</f>
        <v/>
      </c>
      <c r="Q38" s="471" t="str">
        <f>'statement of marks'!GB38</f>
        <v/>
      </c>
      <c r="R38" s="222" t="str">
        <f>CONCATENATE('statement of marks'!GD38,'statement of marks'!GF38)</f>
        <v xml:space="preserve">            </v>
      </c>
      <c r="S38" s="477">
        <f t="shared" si="5"/>
        <v>0</v>
      </c>
      <c r="T38" s="478"/>
      <c r="U38" s="60" t="str">
        <f t="shared" si="6"/>
        <v/>
      </c>
      <c r="V38" s="472" t="str">
        <f t="shared" si="0"/>
        <v/>
      </c>
      <c r="W38" s="478"/>
      <c r="X38" s="60" t="str">
        <f t="shared" si="7"/>
        <v/>
      </c>
      <c r="Y38" s="472" t="str">
        <f t="shared" si="1"/>
        <v/>
      </c>
      <c r="Z38" s="472" t="s">
        <v>497</v>
      </c>
      <c r="AA38" s="478"/>
      <c r="AB38" s="60" t="str">
        <f t="shared" si="8"/>
        <v/>
      </c>
      <c r="AC38" s="479" t="str">
        <f t="shared" si="2"/>
        <v/>
      </c>
      <c r="AD38" s="472" t="s">
        <v>497</v>
      </c>
      <c r="AE38" s="478"/>
      <c r="AF38" s="60" t="str">
        <f t="shared" si="9"/>
        <v/>
      </c>
      <c r="AG38" s="479" t="str">
        <f t="shared" si="3"/>
        <v/>
      </c>
      <c r="AH38" s="472" t="s">
        <v>497</v>
      </c>
      <c r="AI38" s="478"/>
      <c r="AJ38" s="472" t="str">
        <f t="shared" si="10"/>
        <v/>
      </c>
      <c r="AK38" s="479" t="str">
        <f t="shared" si="4"/>
        <v/>
      </c>
      <c r="AL38" s="478"/>
      <c r="AM38" s="472" t="str">
        <f t="shared" si="11"/>
        <v/>
      </c>
      <c r="AN38" s="478"/>
      <c r="AO38" s="60" t="str">
        <f t="shared" si="12"/>
        <v/>
      </c>
      <c r="AP38" s="219">
        <f t="shared" si="14"/>
        <v>0</v>
      </c>
      <c r="AQ38" s="219">
        <f t="shared" si="15"/>
        <v>0</v>
      </c>
      <c r="AR38" s="228" t="str">
        <f t="shared" si="13"/>
        <v/>
      </c>
      <c r="AS38" s="220" t="str">
        <f>IF(AR38="mRrh.kZ",'statement of marks'!GP38,"")</f>
        <v/>
      </c>
      <c r="AT38" s="220" t="str">
        <f>IF(AR38="mRrh.kZ",'statement of marks'!GQ38,"")</f>
        <v/>
      </c>
      <c r="AU38" s="53" t="str">
        <f>IF('statement of marks'!EX38="","",'statement of marks'!EX38)</f>
        <v/>
      </c>
    </row>
    <row r="39" spans="1:47" ht="17" customHeight="1">
      <c r="A39" s="469">
        <f>'statement of marks'!A39</f>
        <v>32</v>
      </c>
      <c r="B39" s="470" t="str">
        <f>'statement of marks'!D39</f>
        <v/>
      </c>
      <c r="C39" s="470" t="str">
        <f>'statement of marks'!E39</f>
        <v/>
      </c>
      <c r="D39" s="556" t="str">
        <f>'statement of marks'!F39</f>
        <v/>
      </c>
      <c r="E39" s="303" t="str">
        <f>'statement of marks'!G39</f>
        <v/>
      </c>
      <c r="F39" s="303" t="str">
        <f>'statement of marks'!H39</f>
        <v/>
      </c>
      <c r="G39" s="303" t="str">
        <f>'statement of marks'!I39</f>
        <v/>
      </c>
      <c r="H39" s="183" t="str">
        <f>'statement of marks'!GH39</f>
        <v/>
      </c>
      <c r="I39" s="61" t="str">
        <f>'statement of marks'!GK39</f>
        <v/>
      </c>
      <c r="J39" s="57" t="str">
        <f>'statement of marks'!GJ39</f>
        <v/>
      </c>
      <c r="K39" s="471" t="str">
        <f>'statement of marks'!EZ39</f>
        <v/>
      </c>
      <c r="L39" s="471" t="str">
        <f>'statement of marks'!FC39</f>
        <v/>
      </c>
      <c r="M39" s="471" t="str">
        <f>'statement of marks'!FF39</f>
        <v/>
      </c>
      <c r="N39" s="471" t="str">
        <f>'statement of marks'!FM39</f>
        <v/>
      </c>
      <c r="O39" s="471" t="str">
        <f>'statement of marks'!FT39</f>
        <v/>
      </c>
      <c r="P39" s="471" t="str">
        <f>'statement of marks'!GA39</f>
        <v/>
      </c>
      <c r="Q39" s="471" t="str">
        <f>'statement of marks'!GB39</f>
        <v/>
      </c>
      <c r="R39" s="222" t="str">
        <f>CONCATENATE('statement of marks'!GD39,'statement of marks'!GF39)</f>
        <v xml:space="preserve">            </v>
      </c>
      <c r="S39" s="477">
        <f t="shared" si="5"/>
        <v>0</v>
      </c>
      <c r="T39" s="478"/>
      <c r="U39" s="60" t="str">
        <f t="shared" si="6"/>
        <v/>
      </c>
      <c r="V39" s="472" t="str">
        <f t="shared" si="0"/>
        <v/>
      </c>
      <c r="W39" s="478"/>
      <c r="X39" s="60" t="str">
        <f t="shared" si="7"/>
        <v/>
      </c>
      <c r="Y39" s="472" t="str">
        <f t="shared" si="1"/>
        <v/>
      </c>
      <c r="Z39" s="472" t="s">
        <v>497</v>
      </c>
      <c r="AA39" s="478"/>
      <c r="AB39" s="60" t="str">
        <f t="shared" si="8"/>
        <v/>
      </c>
      <c r="AC39" s="479" t="str">
        <f t="shared" si="2"/>
        <v/>
      </c>
      <c r="AD39" s="472" t="s">
        <v>497</v>
      </c>
      <c r="AE39" s="478"/>
      <c r="AF39" s="60" t="str">
        <f t="shared" si="9"/>
        <v/>
      </c>
      <c r="AG39" s="479" t="str">
        <f t="shared" si="3"/>
        <v/>
      </c>
      <c r="AH39" s="472" t="s">
        <v>497</v>
      </c>
      <c r="AI39" s="478"/>
      <c r="AJ39" s="472" t="str">
        <f t="shared" si="10"/>
        <v/>
      </c>
      <c r="AK39" s="479" t="str">
        <f t="shared" si="4"/>
        <v/>
      </c>
      <c r="AL39" s="478"/>
      <c r="AM39" s="472" t="str">
        <f t="shared" si="11"/>
        <v/>
      </c>
      <c r="AN39" s="478"/>
      <c r="AO39" s="60" t="str">
        <f t="shared" si="12"/>
        <v/>
      </c>
      <c r="AP39" s="219">
        <f t="shared" si="14"/>
        <v>0</v>
      </c>
      <c r="AQ39" s="219">
        <f t="shared" si="15"/>
        <v>0</v>
      </c>
      <c r="AR39" s="228" t="str">
        <f t="shared" si="13"/>
        <v/>
      </c>
      <c r="AS39" s="220" t="str">
        <f>IF(AR39="mRrh.kZ",'statement of marks'!GP39,"")</f>
        <v/>
      </c>
      <c r="AT39" s="220" t="str">
        <f>IF(AR39="mRrh.kZ",'statement of marks'!GQ39,"")</f>
        <v/>
      </c>
      <c r="AU39" s="53" t="str">
        <f>IF('statement of marks'!EX39="","",'statement of marks'!EX39)</f>
        <v/>
      </c>
    </row>
    <row r="40" spans="1:47" ht="17" customHeight="1">
      <c r="A40" s="469">
        <f>'statement of marks'!A40</f>
        <v>33</v>
      </c>
      <c r="B40" s="470" t="str">
        <f>'statement of marks'!D40</f>
        <v/>
      </c>
      <c r="C40" s="470" t="str">
        <f>'statement of marks'!E40</f>
        <v/>
      </c>
      <c r="D40" s="556" t="str">
        <f>'statement of marks'!F40</f>
        <v/>
      </c>
      <c r="E40" s="303" t="str">
        <f>'statement of marks'!G40</f>
        <v/>
      </c>
      <c r="F40" s="303" t="str">
        <f>'statement of marks'!H40</f>
        <v/>
      </c>
      <c r="G40" s="303" t="str">
        <f>'statement of marks'!I40</f>
        <v/>
      </c>
      <c r="H40" s="183" t="str">
        <f>'statement of marks'!GH40</f>
        <v/>
      </c>
      <c r="I40" s="61" t="str">
        <f>'statement of marks'!GK40</f>
        <v/>
      </c>
      <c r="J40" s="57" t="str">
        <f>'statement of marks'!GJ40</f>
        <v/>
      </c>
      <c r="K40" s="471" t="str">
        <f>'statement of marks'!EZ40</f>
        <v/>
      </c>
      <c r="L40" s="471" t="str">
        <f>'statement of marks'!FC40</f>
        <v/>
      </c>
      <c r="M40" s="471" t="str">
        <f>'statement of marks'!FF40</f>
        <v/>
      </c>
      <c r="N40" s="471" t="str">
        <f>'statement of marks'!FM40</f>
        <v/>
      </c>
      <c r="O40" s="471" t="str">
        <f>'statement of marks'!FT40</f>
        <v/>
      </c>
      <c r="P40" s="471" t="str">
        <f>'statement of marks'!GA40</f>
        <v/>
      </c>
      <c r="Q40" s="471" t="str">
        <f>'statement of marks'!GB40</f>
        <v/>
      </c>
      <c r="R40" s="222" t="str">
        <f>CONCATENATE('statement of marks'!GD40,'statement of marks'!GF40)</f>
        <v xml:space="preserve">            </v>
      </c>
      <c r="S40" s="477">
        <f t="shared" si="5"/>
        <v>0</v>
      </c>
      <c r="T40" s="478"/>
      <c r="U40" s="60" t="str">
        <f t="shared" si="6"/>
        <v/>
      </c>
      <c r="V40" s="472" t="str">
        <f t="shared" si="0"/>
        <v/>
      </c>
      <c r="W40" s="478"/>
      <c r="X40" s="60" t="str">
        <f t="shared" si="7"/>
        <v/>
      </c>
      <c r="Y40" s="472" t="str">
        <f t="shared" si="1"/>
        <v/>
      </c>
      <c r="Z40" s="472" t="s">
        <v>497</v>
      </c>
      <c r="AA40" s="478"/>
      <c r="AB40" s="60" t="str">
        <f t="shared" si="8"/>
        <v/>
      </c>
      <c r="AC40" s="479" t="str">
        <f t="shared" si="2"/>
        <v/>
      </c>
      <c r="AD40" s="472" t="s">
        <v>497</v>
      </c>
      <c r="AE40" s="478"/>
      <c r="AF40" s="60" t="str">
        <f t="shared" si="9"/>
        <v/>
      </c>
      <c r="AG40" s="479" t="str">
        <f t="shared" si="3"/>
        <v/>
      </c>
      <c r="AH40" s="472" t="s">
        <v>497</v>
      </c>
      <c r="AI40" s="478"/>
      <c r="AJ40" s="472" t="str">
        <f t="shared" si="10"/>
        <v/>
      </c>
      <c r="AK40" s="479" t="str">
        <f t="shared" si="4"/>
        <v/>
      </c>
      <c r="AL40" s="478"/>
      <c r="AM40" s="472" t="str">
        <f t="shared" si="11"/>
        <v/>
      </c>
      <c r="AN40" s="478"/>
      <c r="AO40" s="60" t="str">
        <f t="shared" si="12"/>
        <v/>
      </c>
      <c r="AP40" s="219">
        <f t="shared" si="14"/>
        <v>0</v>
      </c>
      <c r="AQ40" s="219">
        <f t="shared" si="15"/>
        <v>0</v>
      </c>
      <c r="AR40" s="228" t="str">
        <f t="shared" si="13"/>
        <v/>
      </c>
      <c r="AS40" s="220" t="str">
        <f>IF(AR40="mRrh.kZ",'statement of marks'!GP40,"")</f>
        <v/>
      </c>
      <c r="AT40" s="220" t="str">
        <f>IF(AR40="mRrh.kZ",'statement of marks'!GQ40,"")</f>
        <v/>
      </c>
      <c r="AU40" s="53" t="str">
        <f>IF('statement of marks'!EX40="","",'statement of marks'!EX40)</f>
        <v/>
      </c>
    </row>
    <row r="41" spans="1:47" ht="17" customHeight="1">
      <c r="A41" s="469">
        <f>'statement of marks'!A41</f>
        <v>34</v>
      </c>
      <c r="B41" s="470" t="str">
        <f>'statement of marks'!D41</f>
        <v/>
      </c>
      <c r="C41" s="470" t="str">
        <f>'statement of marks'!E41</f>
        <v/>
      </c>
      <c r="D41" s="556" t="str">
        <f>'statement of marks'!F41</f>
        <v/>
      </c>
      <c r="E41" s="303" t="str">
        <f>'statement of marks'!G41</f>
        <v/>
      </c>
      <c r="F41" s="303" t="str">
        <f>'statement of marks'!H41</f>
        <v/>
      </c>
      <c r="G41" s="303" t="str">
        <f>'statement of marks'!I41</f>
        <v/>
      </c>
      <c r="H41" s="183" t="str">
        <f>'statement of marks'!GH41</f>
        <v/>
      </c>
      <c r="I41" s="61" t="str">
        <f>'statement of marks'!GK41</f>
        <v/>
      </c>
      <c r="J41" s="57" t="str">
        <f>'statement of marks'!GJ41</f>
        <v/>
      </c>
      <c r="K41" s="471" t="str">
        <f>'statement of marks'!EZ41</f>
        <v/>
      </c>
      <c r="L41" s="471" t="str">
        <f>'statement of marks'!FC41</f>
        <v/>
      </c>
      <c r="M41" s="471" t="str">
        <f>'statement of marks'!FF41</f>
        <v/>
      </c>
      <c r="N41" s="471" t="str">
        <f>'statement of marks'!FM41</f>
        <v/>
      </c>
      <c r="O41" s="471" t="str">
        <f>'statement of marks'!FT41</f>
        <v/>
      </c>
      <c r="P41" s="471" t="str">
        <f>'statement of marks'!GA41</f>
        <v/>
      </c>
      <c r="Q41" s="471" t="str">
        <f>'statement of marks'!GB41</f>
        <v/>
      </c>
      <c r="R41" s="222" t="str">
        <f>CONCATENATE('statement of marks'!GD41,'statement of marks'!GF41)</f>
        <v xml:space="preserve">            </v>
      </c>
      <c r="S41" s="477">
        <f t="shared" si="5"/>
        <v>0</v>
      </c>
      <c r="T41" s="478"/>
      <c r="U41" s="60" t="str">
        <f t="shared" si="6"/>
        <v/>
      </c>
      <c r="V41" s="472" t="str">
        <f t="shared" si="0"/>
        <v/>
      </c>
      <c r="W41" s="478"/>
      <c r="X41" s="60" t="str">
        <f t="shared" si="7"/>
        <v/>
      </c>
      <c r="Y41" s="472" t="str">
        <f t="shared" si="1"/>
        <v/>
      </c>
      <c r="Z41" s="472" t="s">
        <v>497</v>
      </c>
      <c r="AA41" s="478"/>
      <c r="AB41" s="60" t="str">
        <f t="shared" si="8"/>
        <v/>
      </c>
      <c r="AC41" s="479" t="str">
        <f t="shared" si="2"/>
        <v/>
      </c>
      <c r="AD41" s="472" t="s">
        <v>497</v>
      </c>
      <c r="AE41" s="478"/>
      <c r="AF41" s="60" t="str">
        <f t="shared" si="9"/>
        <v/>
      </c>
      <c r="AG41" s="479" t="str">
        <f t="shared" si="3"/>
        <v/>
      </c>
      <c r="AH41" s="472" t="s">
        <v>497</v>
      </c>
      <c r="AI41" s="478"/>
      <c r="AJ41" s="472" t="str">
        <f t="shared" si="10"/>
        <v/>
      </c>
      <c r="AK41" s="479" t="str">
        <f t="shared" si="4"/>
        <v/>
      </c>
      <c r="AL41" s="478"/>
      <c r="AM41" s="472" t="str">
        <f t="shared" si="11"/>
        <v/>
      </c>
      <c r="AN41" s="478"/>
      <c r="AO41" s="60" t="str">
        <f t="shared" si="12"/>
        <v/>
      </c>
      <c r="AP41" s="219">
        <f t="shared" si="14"/>
        <v>0</v>
      </c>
      <c r="AQ41" s="219">
        <f t="shared" si="15"/>
        <v>0</v>
      </c>
      <c r="AR41" s="228" t="str">
        <f t="shared" si="13"/>
        <v/>
      </c>
      <c r="AS41" s="220" t="str">
        <f>IF(AR41="mRrh.kZ",'statement of marks'!GP41,"")</f>
        <v/>
      </c>
      <c r="AT41" s="220" t="str">
        <f>IF(AR41="mRrh.kZ",'statement of marks'!GQ41,"")</f>
        <v/>
      </c>
      <c r="AU41" s="53" t="str">
        <f>IF('statement of marks'!EX41="","",'statement of marks'!EX41)</f>
        <v/>
      </c>
    </row>
    <row r="42" spans="1:47" ht="17" customHeight="1">
      <c r="A42" s="469">
        <f>'statement of marks'!A42</f>
        <v>35</v>
      </c>
      <c r="B42" s="470" t="str">
        <f>'statement of marks'!D42</f>
        <v/>
      </c>
      <c r="C42" s="470" t="str">
        <f>'statement of marks'!E42</f>
        <v/>
      </c>
      <c r="D42" s="556" t="str">
        <f>'statement of marks'!F42</f>
        <v/>
      </c>
      <c r="E42" s="303" t="str">
        <f>'statement of marks'!G42</f>
        <v/>
      </c>
      <c r="F42" s="303" t="str">
        <f>'statement of marks'!H42</f>
        <v/>
      </c>
      <c r="G42" s="303" t="str">
        <f>'statement of marks'!I42</f>
        <v/>
      </c>
      <c r="H42" s="183" t="str">
        <f>'statement of marks'!GH42</f>
        <v/>
      </c>
      <c r="I42" s="61" t="str">
        <f>'statement of marks'!GK42</f>
        <v/>
      </c>
      <c r="J42" s="57" t="str">
        <f>'statement of marks'!GJ42</f>
        <v/>
      </c>
      <c r="K42" s="471" t="str">
        <f>'statement of marks'!EZ42</f>
        <v/>
      </c>
      <c r="L42" s="471" t="str">
        <f>'statement of marks'!FC42</f>
        <v/>
      </c>
      <c r="M42" s="471" t="str">
        <f>'statement of marks'!FF42</f>
        <v/>
      </c>
      <c r="N42" s="471" t="str">
        <f>'statement of marks'!FM42</f>
        <v/>
      </c>
      <c r="O42" s="471" t="str">
        <f>'statement of marks'!FT42</f>
        <v/>
      </c>
      <c r="P42" s="471" t="str">
        <f>'statement of marks'!GA42</f>
        <v/>
      </c>
      <c r="Q42" s="471" t="str">
        <f>'statement of marks'!GB42</f>
        <v/>
      </c>
      <c r="R42" s="222" t="str">
        <f>CONCATENATE('statement of marks'!GD42,'statement of marks'!GF42)</f>
        <v xml:space="preserve">            </v>
      </c>
      <c r="S42" s="477">
        <f t="shared" si="5"/>
        <v>0</v>
      </c>
      <c r="T42" s="478"/>
      <c r="U42" s="60" t="str">
        <f t="shared" si="6"/>
        <v/>
      </c>
      <c r="V42" s="472" t="str">
        <f t="shared" si="0"/>
        <v/>
      </c>
      <c r="W42" s="478"/>
      <c r="X42" s="60" t="str">
        <f t="shared" si="7"/>
        <v/>
      </c>
      <c r="Y42" s="472" t="str">
        <f t="shared" si="1"/>
        <v/>
      </c>
      <c r="Z42" s="472" t="s">
        <v>497</v>
      </c>
      <c r="AA42" s="478"/>
      <c r="AB42" s="60" t="str">
        <f t="shared" si="8"/>
        <v/>
      </c>
      <c r="AC42" s="479" t="str">
        <f t="shared" si="2"/>
        <v/>
      </c>
      <c r="AD42" s="472" t="s">
        <v>497</v>
      </c>
      <c r="AE42" s="478"/>
      <c r="AF42" s="60" t="str">
        <f t="shared" si="9"/>
        <v/>
      </c>
      <c r="AG42" s="479" t="str">
        <f t="shared" si="3"/>
        <v/>
      </c>
      <c r="AH42" s="472" t="s">
        <v>497</v>
      </c>
      <c r="AI42" s="478"/>
      <c r="AJ42" s="472" t="str">
        <f t="shared" si="10"/>
        <v/>
      </c>
      <c r="AK42" s="479" t="str">
        <f t="shared" si="4"/>
        <v/>
      </c>
      <c r="AL42" s="478"/>
      <c r="AM42" s="472" t="str">
        <f t="shared" si="11"/>
        <v/>
      </c>
      <c r="AN42" s="478"/>
      <c r="AO42" s="60" t="str">
        <f t="shared" si="12"/>
        <v/>
      </c>
      <c r="AP42" s="219">
        <f t="shared" si="14"/>
        <v>0</v>
      </c>
      <c r="AQ42" s="219">
        <f t="shared" si="15"/>
        <v>0</v>
      </c>
      <c r="AR42" s="228" t="str">
        <f t="shared" si="13"/>
        <v/>
      </c>
      <c r="AS42" s="220" t="str">
        <f>IF(AR42="mRrh.kZ",'statement of marks'!GP42,"")</f>
        <v/>
      </c>
      <c r="AT42" s="220" t="str">
        <f>IF(AR42="mRrh.kZ",'statement of marks'!GQ42,"")</f>
        <v/>
      </c>
      <c r="AU42" s="53" t="str">
        <f>IF('statement of marks'!EX42="","",'statement of marks'!EX42)</f>
        <v/>
      </c>
    </row>
    <row r="43" spans="1:47" ht="17" customHeight="1">
      <c r="A43" s="469">
        <f>'statement of marks'!A43</f>
        <v>36</v>
      </c>
      <c r="B43" s="470" t="str">
        <f>'statement of marks'!D43</f>
        <v/>
      </c>
      <c r="C43" s="470" t="str">
        <f>'statement of marks'!E43</f>
        <v/>
      </c>
      <c r="D43" s="556" t="str">
        <f>'statement of marks'!F43</f>
        <v/>
      </c>
      <c r="E43" s="303" t="str">
        <f>'statement of marks'!G43</f>
        <v/>
      </c>
      <c r="F43" s="303" t="str">
        <f>'statement of marks'!H43</f>
        <v/>
      </c>
      <c r="G43" s="303" t="str">
        <f>'statement of marks'!I43</f>
        <v/>
      </c>
      <c r="H43" s="183" t="str">
        <f>'statement of marks'!GH43</f>
        <v/>
      </c>
      <c r="I43" s="61" t="str">
        <f>'statement of marks'!GK43</f>
        <v/>
      </c>
      <c r="J43" s="57" t="str">
        <f>'statement of marks'!GJ43</f>
        <v/>
      </c>
      <c r="K43" s="471" t="str">
        <f>'statement of marks'!EZ43</f>
        <v/>
      </c>
      <c r="L43" s="471" t="str">
        <f>'statement of marks'!FC43</f>
        <v/>
      </c>
      <c r="M43" s="471" t="str">
        <f>'statement of marks'!FF43</f>
        <v/>
      </c>
      <c r="N43" s="471" t="str">
        <f>'statement of marks'!FM43</f>
        <v/>
      </c>
      <c r="O43" s="471" t="str">
        <f>'statement of marks'!FT43</f>
        <v/>
      </c>
      <c r="P43" s="471" t="str">
        <f>'statement of marks'!GA43</f>
        <v/>
      </c>
      <c r="Q43" s="471" t="str">
        <f>'statement of marks'!GB43</f>
        <v/>
      </c>
      <c r="R43" s="222" t="str">
        <f>CONCATENATE('statement of marks'!GD43,'statement of marks'!GF43)</f>
        <v xml:space="preserve">            </v>
      </c>
      <c r="S43" s="477">
        <f t="shared" si="5"/>
        <v>0</v>
      </c>
      <c r="T43" s="478"/>
      <c r="U43" s="60" t="str">
        <f t="shared" si="6"/>
        <v/>
      </c>
      <c r="V43" s="472" t="str">
        <f t="shared" si="0"/>
        <v/>
      </c>
      <c r="W43" s="478"/>
      <c r="X43" s="60" t="str">
        <f t="shared" si="7"/>
        <v/>
      </c>
      <c r="Y43" s="472" t="str">
        <f t="shared" si="1"/>
        <v/>
      </c>
      <c r="Z43" s="472" t="s">
        <v>497</v>
      </c>
      <c r="AA43" s="478"/>
      <c r="AB43" s="60" t="str">
        <f t="shared" si="8"/>
        <v/>
      </c>
      <c r="AC43" s="479" t="str">
        <f t="shared" si="2"/>
        <v/>
      </c>
      <c r="AD43" s="472" t="s">
        <v>497</v>
      </c>
      <c r="AE43" s="478"/>
      <c r="AF43" s="60" t="str">
        <f t="shared" si="9"/>
        <v/>
      </c>
      <c r="AG43" s="479" t="str">
        <f t="shared" si="3"/>
        <v/>
      </c>
      <c r="AH43" s="472" t="s">
        <v>497</v>
      </c>
      <c r="AI43" s="478"/>
      <c r="AJ43" s="472" t="str">
        <f t="shared" si="10"/>
        <v/>
      </c>
      <c r="AK43" s="479" t="str">
        <f t="shared" si="4"/>
        <v/>
      </c>
      <c r="AL43" s="478"/>
      <c r="AM43" s="472" t="str">
        <f t="shared" si="11"/>
        <v/>
      </c>
      <c r="AN43" s="478"/>
      <c r="AO43" s="60" t="str">
        <f t="shared" si="12"/>
        <v/>
      </c>
      <c r="AP43" s="219">
        <f t="shared" si="14"/>
        <v>0</v>
      </c>
      <c r="AQ43" s="219">
        <f t="shared" si="15"/>
        <v>0</v>
      </c>
      <c r="AR43" s="228" t="str">
        <f t="shared" si="13"/>
        <v/>
      </c>
      <c r="AS43" s="220" t="str">
        <f>IF(AR43="mRrh.kZ",'statement of marks'!GP43,"")</f>
        <v/>
      </c>
      <c r="AT43" s="220" t="str">
        <f>IF(AR43="mRrh.kZ",'statement of marks'!GQ43,"")</f>
        <v/>
      </c>
      <c r="AU43" s="53" t="str">
        <f>IF('statement of marks'!EX43="","",'statement of marks'!EX43)</f>
        <v/>
      </c>
    </row>
    <row r="44" spans="1:47" ht="17" customHeight="1">
      <c r="A44" s="469">
        <f>'statement of marks'!A44</f>
        <v>37</v>
      </c>
      <c r="B44" s="470" t="str">
        <f>'statement of marks'!D44</f>
        <v/>
      </c>
      <c r="C44" s="470" t="str">
        <f>'statement of marks'!E44</f>
        <v/>
      </c>
      <c r="D44" s="556" t="str">
        <f>'statement of marks'!F44</f>
        <v/>
      </c>
      <c r="E44" s="303" t="str">
        <f>'statement of marks'!G44</f>
        <v/>
      </c>
      <c r="F44" s="303" t="str">
        <f>'statement of marks'!H44</f>
        <v/>
      </c>
      <c r="G44" s="303" t="str">
        <f>'statement of marks'!I44</f>
        <v/>
      </c>
      <c r="H44" s="183" t="str">
        <f>'statement of marks'!GH44</f>
        <v/>
      </c>
      <c r="I44" s="61" t="str">
        <f>'statement of marks'!GK44</f>
        <v/>
      </c>
      <c r="J44" s="57" t="str">
        <f>'statement of marks'!GJ44</f>
        <v/>
      </c>
      <c r="K44" s="471" t="str">
        <f>'statement of marks'!EZ44</f>
        <v/>
      </c>
      <c r="L44" s="471" t="str">
        <f>'statement of marks'!FC44</f>
        <v/>
      </c>
      <c r="M44" s="471" t="str">
        <f>'statement of marks'!FF44</f>
        <v/>
      </c>
      <c r="N44" s="471" t="str">
        <f>'statement of marks'!FM44</f>
        <v/>
      </c>
      <c r="O44" s="471" t="str">
        <f>'statement of marks'!FT44</f>
        <v/>
      </c>
      <c r="P44" s="471" t="str">
        <f>'statement of marks'!GA44</f>
        <v/>
      </c>
      <c r="Q44" s="471" t="str">
        <f>'statement of marks'!GB44</f>
        <v/>
      </c>
      <c r="R44" s="222" t="str">
        <f>CONCATENATE('statement of marks'!GD44,'statement of marks'!GF44)</f>
        <v xml:space="preserve">            </v>
      </c>
      <c r="S44" s="477">
        <f t="shared" si="5"/>
        <v>0</v>
      </c>
      <c r="T44" s="478"/>
      <c r="U44" s="60" t="str">
        <f t="shared" si="6"/>
        <v/>
      </c>
      <c r="V44" s="472" t="str">
        <f t="shared" si="0"/>
        <v/>
      </c>
      <c r="W44" s="478"/>
      <c r="X44" s="60" t="str">
        <f t="shared" si="7"/>
        <v/>
      </c>
      <c r="Y44" s="472" t="str">
        <f t="shared" si="1"/>
        <v/>
      </c>
      <c r="Z44" s="472" t="s">
        <v>497</v>
      </c>
      <c r="AA44" s="478"/>
      <c r="AB44" s="60" t="str">
        <f t="shared" si="8"/>
        <v/>
      </c>
      <c r="AC44" s="479" t="str">
        <f t="shared" si="2"/>
        <v/>
      </c>
      <c r="AD44" s="472" t="s">
        <v>497</v>
      </c>
      <c r="AE44" s="478"/>
      <c r="AF44" s="60" t="str">
        <f t="shared" si="9"/>
        <v/>
      </c>
      <c r="AG44" s="479" t="str">
        <f t="shared" si="3"/>
        <v/>
      </c>
      <c r="AH44" s="472" t="s">
        <v>497</v>
      </c>
      <c r="AI44" s="478"/>
      <c r="AJ44" s="472" t="str">
        <f t="shared" si="10"/>
        <v/>
      </c>
      <c r="AK44" s="479" t="str">
        <f t="shared" si="4"/>
        <v/>
      </c>
      <c r="AL44" s="478"/>
      <c r="AM44" s="472" t="str">
        <f t="shared" si="11"/>
        <v/>
      </c>
      <c r="AN44" s="478"/>
      <c r="AO44" s="60" t="str">
        <f t="shared" si="12"/>
        <v/>
      </c>
      <c r="AP44" s="219">
        <f t="shared" si="14"/>
        <v>0</v>
      </c>
      <c r="AQ44" s="219">
        <f t="shared" si="15"/>
        <v>0</v>
      </c>
      <c r="AR44" s="228" t="str">
        <f t="shared" si="13"/>
        <v/>
      </c>
      <c r="AS44" s="220" t="str">
        <f>IF(AR44="mRrh.kZ",'statement of marks'!GP44,"")</f>
        <v/>
      </c>
      <c r="AT44" s="220" t="str">
        <f>IF(AR44="mRrh.kZ",'statement of marks'!GQ44,"")</f>
        <v/>
      </c>
      <c r="AU44" s="53" t="str">
        <f>IF('statement of marks'!EX44="","",'statement of marks'!EX44)</f>
        <v/>
      </c>
    </row>
    <row r="45" spans="1:47" ht="17" customHeight="1">
      <c r="A45" s="469">
        <f>'statement of marks'!A45</f>
        <v>38</v>
      </c>
      <c r="B45" s="470" t="str">
        <f>'statement of marks'!D45</f>
        <v/>
      </c>
      <c r="C45" s="470" t="str">
        <f>'statement of marks'!E45</f>
        <v/>
      </c>
      <c r="D45" s="556" t="str">
        <f>'statement of marks'!F45</f>
        <v/>
      </c>
      <c r="E45" s="303" t="str">
        <f>'statement of marks'!G45</f>
        <v/>
      </c>
      <c r="F45" s="303" t="str">
        <f>'statement of marks'!H45</f>
        <v/>
      </c>
      <c r="G45" s="303" t="str">
        <f>'statement of marks'!I45</f>
        <v/>
      </c>
      <c r="H45" s="183" t="str">
        <f>'statement of marks'!GH45</f>
        <v/>
      </c>
      <c r="I45" s="61" t="str">
        <f>'statement of marks'!GK45</f>
        <v/>
      </c>
      <c r="J45" s="57" t="str">
        <f>'statement of marks'!GJ45</f>
        <v/>
      </c>
      <c r="K45" s="471" t="str">
        <f>'statement of marks'!EZ45</f>
        <v/>
      </c>
      <c r="L45" s="471" t="str">
        <f>'statement of marks'!FC45</f>
        <v/>
      </c>
      <c r="M45" s="471" t="str">
        <f>'statement of marks'!FF45</f>
        <v/>
      </c>
      <c r="N45" s="471" t="str">
        <f>'statement of marks'!FM45</f>
        <v/>
      </c>
      <c r="O45" s="471" t="str">
        <f>'statement of marks'!FT45</f>
        <v/>
      </c>
      <c r="P45" s="471" t="str">
        <f>'statement of marks'!GA45</f>
        <v/>
      </c>
      <c r="Q45" s="471" t="str">
        <f>'statement of marks'!GB45</f>
        <v/>
      </c>
      <c r="R45" s="222" t="str">
        <f>CONCATENATE('statement of marks'!GD45,'statement of marks'!GF45)</f>
        <v xml:space="preserve">            </v>
      </c>
      <c r="S45" s="477">
        <f t="shared" si="5"/>
        <v>0</v>
      </c>
      <c r="T45" s="478"/>
      <c r="U45" s="60" t="str">
        <f t="shared" si="6"/>
        <v/>
      </c>
      <c r="V45" s="472" t="str">
        <f t="shared" si="0"/>
        <v/>
      </c>
      <c r="W45" s="478"/>
      <c r="X45" s="60" t="str">
        <f t="shared" si="7"/>
        <v/>
      </c>
      <c r="Y45" s="472" t="str">
        <f t="shared" si="1"/>
        <v/>
      </c>
      <c r="Z45" s="472" t="s">
        <v>497</v>
      </c>
      <c r="AA45" s="478"/>
      <c r="AB45" s="60" t="str">
        <f t="shared" si="8"/>
        <v/>
      </c>
      <c r="AC45" s="479" t="str">
        <f t="shared" si="2"/>
        <v/>
      </c>
      <c r="AD45" s="472" t="s">
        <v>497</v>
      </c>
      <c r="AE45" s="478"/>
      <c r="AF45" s="60" t="str">
        <f t="shared" si="9"/>
        <v/>
      </c>
      <c r="AG45" s="479" t="str">
        <f t="shared" si="3"/>
        <v/>
      </c>
      <c r="AH45" s="472" t="s">
        <v>497</v>
      </c>
      <c r="AI45" s="478"/>
      <c r="AJ45" s="472" t="str">
        <f t="shared" si="10"/>
        <v/>
      </c>
      <c r="AK45" s="479" t="str">
        <f t="shared" si="4"/>
        <v/>
      </c>
      <c r="AL45" s="478"/>
      <c r="AM45" s="472" t="str">
        <f t="shared" si="11"/>
        <v/>
      </c>
      <c r="AN45" s="478"/>
      <c r="AO45" s="60" t="str">
        <f t="shared" si="12"/>
        <v/>
      </c>
      <c r="AP45" s="219">
        <f t="shared" si="14"/>
        <v>0</v>
      </c>
      <c r="AQ45" s="219">
        <f t="shared" si="15"/>
        <v>0</v>
      </c>
      <c r="AR45" s="228" t="str">
        <f t="shared" si="13"/>
        <v/>
      </c>
      <c r="AS45" s="220" t="str">
        <f>IF(AR45="mRrh.kZ",'statement of marks'!GP45,"")</f>
        <v/>
      </c>
      <c r="AT45" s="220" t="str">
        <f>IF(AR45="mRrh.kZ",'statement of marks'!GQ45,"")</f>
        <v/>
      </c>
      <c r="AU45" s="53" t="str">
        <f>IF('statement of marks'!EX45="","",'statement of marks'!EX45)</f>
        <v/>
      </c>
    </row>
    <row r="46" spans="1:47" ht="17" customHeight="1">
      <c r="A46" s="469">
        <f>'statement of marks'!A46</f>
        <v>39</v>
      </c>
      <c r="B46" s="470" t="str">
        <f>'statement of marks'!D46</f>
        <v/>
      </c>
      <c r="C46" s="470" t="str">
        <f>'statement of marks'!E46</f>
        <v/>
      </c>
      <c r="D46" s="556" t="str">
        <f>'statement of marks'!F46</f>
        <v/>
      </c>
      <c r="E46" s="303" t="str">
        <f>'statement of marks'!G46</f>
        <v/>
      </c>
      <c r="F46" s="303" t="str">
        <f>'statement of marks'!H46</f>
        <v/>
      </c>
      <c r="G46" s="303" t="str">
        <f>'statement of marks'!I46</f>
        <v/>
      </c>
      <c r="H46" s="183" t="str">
        <f>'statement of marks'!GH46</f>
        <v/>
      </c>
      <c r="I46" s="61" t="str">
        <f>'statement of marks'!GK46</f>
        <v/>
      </c>
      <c r="J46" s="57" t="str">
        <f>'statement of marks'!GJ46</f>
        <v/>
      </c>
      <c r="K46" s="471" t="str">
        <f>'statement of marks'!EZ46</f>
        <v/>
      </c>
      <c r="L46" s="471" t="str">
        <f>'statement of marks'!FC46</f>
        <v/>
      </c>
      <c r="M46" s="471" t="str">
        <f>'statement of marks'!FF46</f>
        <v/>
      </c>
      <c r="N46" s="471" t="str">
        <f>'statement of marks'!FM46</f>
        <v/>
      </c>
      <c r="O46" s="471" t="str">
        <f>'statement of marks'!FT46</f>
        <v/>
      </c>
      <c r="P46" s="471" t="str">
        <f>'statement of marks'!GA46</f>
        <v/>
      </c>
      <c r="Q46" s="471" t="str">
        <f>'statement of marks'!GB46</f>
        <v/>
      </c>
      <c r="R46" s="222" t="str">
        <f>CONCATENATE('statement of marks'!GD46,'statement of marks'!GF46)</f>
        <v xml:space="preserve">            </v>
      </c>
      <c r="S46" s="477">
        <f t="shared" si="5"/>
        <v>0</v>
      </c>
      <c r="T46" s="478"/>
      <c r="U46" s="60" t="str">
        <f t="shared" si="6"/>
        <v/>
      </c>
      <c r="V46" s="472" t="str">
        <f t="shared" si="0"/>
        <v/>
      </c>
      <c r="W46" s="478"/>
      <c r="X46" s="60" t="str">
        <f t="shared" si="7"/>
        <v/>
      </c>
      <c r="Y46" s="472" t="str">
        <f t="shared" si="1"/>
        <v/>
      </c>
      <c r="Z46" s="472" t="s">
        <v>497</v>
      </c>
      <c r="AA46" s="478"/>
      <c r="AB46" s="60" t="str">
        <f t="shared" si="8"/>
        <v/>
      </c>
      <c r="AC46" s="479" t="str">
        <f t="shared" si="2"/>
        <v/>
      </c>
      <c r="AD46" s="472" t="s">
        <v>497</v>
      </c>
      <c r="AE46" s="478"/>
      <c r="AF46" s="60" t="str">
        <f t="shared" si="9"/>
        <v/>
      </c>
      <c r="AG46" s="479" t="str">
        <f t="shared" si="3"/>
        <v/>
      </c>
      <c r="AH46" s="472" t="s">
        <v>497</v>
      </c>
      <c r="AI46" s="478"/>
      <c r="AJ46" s="472" t="str">
        <f t="shared" si="10"/>
        <v/>
      </c>
      <c r="AK46" s="479" t="str">
        <f t="shared" si="4"/>
        <v/>
      </c>
      <c r="AL46" s="478"/>
      <c r="AM46" s="472" t="str">
        <f t="shared" si="11"/>
        <v/>
      </c>
      <c r="AN46" s="478"/>
      <c r="AO46" s="60" t="str">
        <f t="shared" si="12"/>
        <v/>
      </c>
      <c r="AP46" s="219">
        <f t="shared" si="14"/>
        <v>0</v>
      </c>
      <c r="AQ46" s="219">
        <f t="shared" si="15"/>
        <v>0</v>
      </c>
      <c r="AR46" s="228" t="str">
        <f t="shared" si="13"/>
        <v/>
      </c>
      <c r="AS46" s="220" t="str">
        <f>IF(AR46="mRrh.kZ",'statement of marks'!GP46,"")</f>
        <v/>
      </c>
      <c r="AT46" s="220" t="str">
        <f>IF(AR46="mRrh.kZ",'statement of marks'!GQ46,"")</f>
        <v/>
      </c>
      <c r="AU46" s="53" t="str">
        <f>IF('statement of marks'!EX46="","",'statement of marks'!EX46)</f>
        <v/>
      </c>
    </row>
    <row r="47" spans="1:47" ht="17" customHeight="1">
      <c r="A47" s="469">
        <f>'statement of marks'!A47</f>
        <v>40</v>
      </c>
      <c r="B47" s="470" t="str">
        <f>'statement of marks'!D47</f>
        <v/>
      </c>
      <c r="C47" s="470" t="str">
        <f>'statement of marks'!E47</f>
        <v/>
      </c>
      <c r="D47" s="556" t="str">
        <f>'statement of marks'!F47</f>
        <v/>
      </c>
      <c r="E47" s="303" t="str">
        <f>'statement of marks'!G47</f>
        <v/>
      </c>
      <c r="F47" s="303" t="str">
        <f>'statement of marks'!H47</f>
        <v/>
      </c>
      <c r="G47" s="303" t="str">
        <f>'statement of marks'!I47</f>
        <v/>
      </c>
      <c r="H47" s="183" t="str">
        <f>'statement of marks'!GH47</f>
        <v/>
      </c>
      <c r="I47" s="61" t="str">
        <f>'statement of marks'!GK47</f>
        <v/>
      </c>
      <c r="J47" s="57" t="str">
        <f>'statement of marks'!GJ47</f>
        <v/>
      </c>
      <c r="K47" s="471" t="str">
        <f>'statement of marks'!EZ47</f>
        <v/>
      </c>
      <c r="L47" s="471" t="str">
        <f>'statement of marks'!FC47</f>
        <v/>
      </c>
      <c r="M47" s="471" t="str">
        <f>'statement of marks'!FF47</f>
        <v/>
      </c>
      <c r="N47" s="471" t="str">
        <f>'statement of marks'!FM47</f>
        <v/>
      </c>
      <c r="O47" s="471" t="str">
        <f>'statement of marks'!FT47</f>
        <v/>
      </c>
      <c r="P47" s="471" t="str">
        <f>'statement of marks'!GA47</f>
        <v/>
      </c>
      <c r="Q47" s="471" t="str">
        <f>'statement of marks'!GB47</f>
        <v/>
      </c>
      <c r="R47" s="222" t="str">
        <f>CONCATENATE('statement of marks'!GD47,'statement of marks'!GF47)</f>
        <v xml:space="preserve">            </v>
      </c>
      <c r="S47" s="477">
        <f t="shared" si="5"/>
        <v>0</v>
      </c>
      <c r="T47" s="478"/>
      <c r="U47" s="60" t="str">
        <f t="shared" si="6"/>
        <v/>
      </c>
      <c r="V47" s="472" t="str">
        <f t="shared" si="0"/>
        <v/>
      </c>
      <c r="W47" s="478"/>
      <c r="X47" s="60" t="str">
        <f t="shared" si="7"/>
        <v/>
      </c>
      <c r="Y47" s="472" t="str">
        <f t="shared" si="1"/>
        <v/>
      </c>
      <c r="Z47" s="472" t="s">
        <v>497</v>
      </c>
      <c r="AA47" s="478"/>
      <c r="AB47" s="60" t="str">
        <f t="shared" si="8"/>
        <v/>
      </c>
      <c r="AC47" s="479" t="str">
        <f t="shared" si="2"/>
        <v/>
      </c>
      <c r="AD47" s="472" t="s">
        <v>497</v>
      </c>
      <c r="AE47" s="478"/>
      <c r="AF47" s="60" t="str">
        <f t="shared" si="9"/>
        <v/>
      </c>
      <c r="AG47" s="479" t="str">
        <f t="shared" si="3"/>
        <v/>
      </c>
      <c r="AH47" s="472" t="s">
        <v>497</v>
      </c>
      <c r="AI47" s="478"/>
      <c r="AJ47" s="472" t="str">
        <f t="shared" si="10"/>
        <v/>
      </c>
      <c r="AK47" s="479" t="str">
        <f t="shared" si="4"/>
        <v/>
      </c>
      <c r="AL47" s="478"/>
      <c r="AM47" s="472" t="str">
        <f t="shared" si="11"/>
        <v/>
      </c>
      <c r="AN47" s="478"/>
      <c r="AO47" s="60" t="str">
        <f t="shared" si="12"/>
        <v/>
      </c>
      <c r="AP47" s="219">
        <f t="shared" si="14"/>
        <v>0</v>
      </c>
      <c r="AQ47" s="219">
        <f t="shared" si="15"/>
        <v>0</v>
      </c>
      <c r="AR47" s="228" t="str">
        <f t="shared" si="13"/>
        <v/>
      </c>
      <c r="AS47" s="220" t="str">
        <f>IF(AR47="mRrh.kZ",'statement of marks'!GP47,"")</f>
        <v/>
      </c>
      <c r="AT47" s="220" t="str">
        <f>IF(AR47="mRrh.kZ",'statement of marks'!GQ47,"")</f>
        <v/>
      </c>
      <c r="AU47" s="53" t="str">
        <f>IF('statement of marks'!EX47="","",'statement of marks'!EX47)</f>
        <v/>
      </c>
    </row>
    <row r="48" spans="1:47" ht="17" customHeight="1">
      <c r="A48" s="469">
        <f>'statement of marks'!A48</f>
        <v>41</v>
      </c>
      <c r="B48" s="470" t="str">
        <f>'statement of marks'!D48</f>
        <v/>
      </c>
      <c r="C48" s="470" t="str">
        <f>'statement of marks'!E48</f>
        <v/>
      </c>
      <c r="D48" s="556" t="str">
        <f>'statement of marks'!F48</f>
        <v/>
      </c>
      <c r="E48" s="303" t="str">
        <f>'statement of marks'!G48</f>
        <v/>
      </c>
      <c r="F48" s="303" t="str">
        <f>'statement of marks'!H48</f>
        <v/>
      </c>
      <c r="G48" s="303" t="str">
        <f>'statement of marks'!I48</f>
        <v/>
      </c>
      <c r="H48" s="183" t="str">
        <f>'statement of marks'!GH48</f>
        <v/>
      </c>
      <c r="I48" s="61" t="str">
        <f>'statement of marks'!GK48</f>
        <v/>
      </c>
      <c r="J48" s="57" t="str">
        <f>'statement of marks'!GJ48</f>
        <v/>
      </c>
      <c r="K48" s="471" t="str">
        <f>'statement of marks'!EZ48</f>
        <v/>
      </c>
      <c r="L48" s="471" t="str">
        <f>'statement of marks'!FC48</f>
        <v/>
      </c>
      <c r="M48" s="471" t="str">
        <f>'statement of marks'!FF48</f>
        <v/>
      </c>
      <c r="N48" s="471" t="str">
        <f>'statement of marks'!FM48</f>
        <v/>
      </c>
      <c r="O48" s="471" t="str">
        <f>'statement of marks'!FT48</f>
        <v/>
      </c>
      <c r="P48" s="471" t="str">
        <f>'statement of marks'!GA48</f>
        <v/>
      </c>
      <c r="Q48" s="471" t="str">
        <f>'statement of marks'!GB48</f>
        <v/>
      </c>
      <c r="R48" s="222" t="str">
        <f>CONCATENATE('statement of marks'!GD48,'statement of marks'!GF48)</f>
        <v xml:space="preserve">            </v>
      </c>
      <c r="S48" s="477">
        <f t="shared" si="5"/>
        <v>0</v>
      </c>
      <c r="T48" s="478"/>
      <c r="U48" s="60" t="str">
        <f t="shared" si="6"/>
        <v/>
      </c>
      <c r="V48" s="472" t="str">
        <f t="shared" si="0"/>
        <v/>
      </c>
      <c r="W48" s="478"/>
      <c r="X48" s="60" t="str">
        <f t="shared" si="7"/>
        <v/>
      </c>
      <c r="Y48" s="472" t="str">
        <f t="shared" si="1"/>
        <v/>
      </c>
      <c r="Z48" s="472" t="s">
        <v>497</v>
      </c>
      <c r="AA48" s="478"/>
      <c r="AB48" s="60" t="str">
        <f t="shared" si="8"/>
        <v/>
      </c>
      <c r="AC48" s="479" t="str">
        <f t="shared" si="2"/>
        <v/>
      </c>
      <c r="AD48" s="472" t="s">
        <v>497</v>
      </c>
      <c r="AE48" s="478"/>
      <c r="AF48" s="60" t="str">
        <f t="shared" si="9"/>
        <v/>
      </c>
      <c r="AG48" s="479" t="str">
        <f t="shared" si="3"/>
        <v/>
      </c>
      <c r="AH48" s="472" t="s">
        <v>497</v>
      </c>
      <c r="AI48" s="478"/>
      <c r="AJ48" s="472" t="str">
        <f t="shared" si="10"/>
        <v/>
      </c>
      <c r="AK48" s="479" t="str">
        <f t="shared" si="4"/>
        <v/>
      </c>
      <c r="AL48" s="478"/>
      <c r="AM48" s="472" t="str">
        <f t="shared" si="11"/>
        <v/>
      </c>
      <c r="AN48" s="478"/>
      <c r="AO48" s="60" t="str">
        <f t="shared" si="12"/>
        <v/>
      </c>
      <c r="AP48" s="219">
        <f t="shared" si="14"/>
        <v>0</v>
      </c>
      <c r="AQ48" s="219">
        <f t="shared" si="15"/>
        <v>0</v>
      </c>
      <c r="AR48" s="228" t="str">
        <f t="shared" si="13"/>
        <v/>
      </c>
      <c r="AS48" s="220" t="str">
        <f>IF(AR48="mRrh.kZ",'statement of marks'!GP48,"")</f>
        <v/>
      </c>
      <c r="AT48" s="220" t="str">
        <f>IF(AR48="mRrh.kZ",'statement of marks'!GQ48,"")</f>
        <v/>
      </c>
      <c r="AU48" s="53" t="str">
        <f>IF('statement of marks'!EX48="","",'statement of marks'!EX48)</f>
        <v/>
      </c>
    </row>
    <row r="49" spans="1:47" ht="17" customHeight="1">
      <c r="A49" s="469">
        <f>'statement of marks'!A49</f>
        <v>42</v>
      </c>
      <c r="B49" s="470" t="str">
        <f>'statement of marks'!D49</f>
        <v/>
      </c>
      <c r="C49" s="470" t="str">
        <f>'statement of marks'!E49</f>
        <v/>
      </c>
      <c r="D49" s="556" t="str">
        <f>'statement of marks'!F49</f>
        <v/>
      </c>
      <c r="E49" s="303" t="str">
        <f>'statement of marks'!G49</f>
        <v/>
      </c>
      <c r="F49" s="303" t="str">
        <f>'statement of marks'!H49</f>
        <v/>
      </c>
      <c r="G49" s="303" t="str">
        <f>'statement of marks'!I49</f>
        <v/>
      </c>
      <c r="H49" s="183" t="str">
        <f>'statement of marks'!GH49</f>
        <v/>
      </c>
      <c r="I49" s="61" t="str">
        <f>'statement of marks'!GK49</f>
        <v/>
      </c>
      <c r="J49" s="57" t="str">
        <f>'statement of marks'!GJ49</f>
        <v/>
      </c>
      <c r="K49" s="471" t="str">
        <f>'statement of marks'!EZ49</f>
        <v/>
      </c>
      <c r="L49" s="471" t="str">
        <f>'statement of marks'!FC49</f>
        <v/>
      </c>
      <c r="M49" s="471" t="str">
        <f>'statement of marks'!FF49</f>
        <v/>
      </c>
      <c r="N49" s="471" t="str">
        <f>'statement of marks'!FM49</f>
        <v/>
      </c>
      <c r="O49" s="471" t="str">
        <f>'statement of marks'!FT49</f>
        <v/>
      </c>
      <c r="P49" s="471" t="str">
        <f>'statement of marks'!GA49</f>
        <v/>
      </c>
      <c r="Q49" s="471" t="str">
        <f>'statement of marks'!GB49</f>
        <v/>
      </c>
      <c r="R49" s="222" t="str">
        <f>CONCATENATE('statement of marks'!GD49,'statement of marks'!GF49)</f>
        <v xml:space="preserve">            </v>
      </c>
      <c r="S49" s="477">
        <f t="shared" si="5"/>
        <v>0</v>
      </c>
      <c r="T49" s="478"/>
      <c r="U49" s="60" t="str">
        <f t="shared" si="6"/>
        <v/>
      </c>
      <c r="V49" s="472" t="str">
        <f t="shared" si="0"/>
        <v/>
      </c>
      <c r="W49" s="478"/>
      <c r="X49" s="60" t="str">
        <f t="shared" si="7"/>
        <v/>
      </c>
      <c r="Y49" s="472" t="str">
        <f t="shared" si="1"/>
        <v/>
      </c>
      <c r="Z49" s="472" t="s">
        <v>497</v>
      </c>
      <c r="AA49" s="478"/>
      <c r="AB49" s="60" t="str">
        <f t="shared" si="8"/>
        <v/>
      </c>
      <c r="AC49" s="479" t="str">
        <f t="shared" si="2"/>
        <v/>
      </c>
      <c r="AD49" s="472" t="s">
        <v>497</v>
      </c>
      <c r="AE49" s="478"/>
      <c r="AF49" s="60" t="str">
        <f t="shared" si="9"/>
        <v/>
      </c>
      <c r="AG49" s="479" t="str">
        <f t="shared" si="3"/>
        <v/>
      </c>
      <c r="AH49" s="472" t="s">
        <v>497</v>
      </c>
      <c r="AI49" s="478"/>
      <c r="AJ49" s="472" t="str">
        <f t="shared" si="10"/>
        <v/>
      </c>
      <c r="AK49" s="479" t="str">
        <f t="shared" si="4"/>
        <v/>
      </c>
      <c r="AL49" s="478"/>
      <c r="AM49" s="472" t="str">
        <f t="shared" si="11"/>
        <v/>
      </c>
      <c r="AN49" s="478"/>
      <c r="AO49" s="60" t="str">
        <f t="shared" si="12"/>
        <v/>
      </c>
      <c r="AP49" s="219">
        <f t="shared" si="14"/>
        <v>0</v>
      </c>
      <c r="AQ49" s="219">
        <f t="shared" si="15"/>
        <v>0</v>
      </c>
      <c r="AR49" s="228" t="str">
        <f t="shared" si="13"/>
        <v/>
      </c>
      <c r="AS49" s="220" t="str">
        <f>IF(AR49="mRrh.kZ",'statement of marks'!GP49,"")</f>
        <v/>
      </c>
      <c r="AT49" s="220" t="str">
        <f>IF(AR49="mRrh.kZ",'statement of marks'!GQ49,"")</f>
        <v/>
      </c>
      <c r="AU49" s="53" t="str">
        <f>IF('statement of marks'!EX49="","",'statement of marks'!EX49)</f>
        <v/>
      </c>
    </row>
    <row r="50" spans="1:47" ht="17" customHeight="1">
      <c r="A50" s="469">
        <f>'statement of marks'!A50</f>
        <v>43</v>
      </c>
      <c r="B50" s="470" t="str">
        <f>'statement of marks'!D50</f>
        <v/>
      </c>
      <c r="C50" s="470" t="str">
        <f>'statement of marks'!E50</f>
        <v/>
      </c>
      <c r="D50" s="556" t="str">
        <f>'statement of marks'!F50</f>
        <v/>
      </c>
      <c r="E50" s="303" t="str">
        <f>'statement of marks'!G50</f>
        <v/>
      </c>
      <c r="F50" s="303" t="str">
        <f>'statement of marks'!H50</f>
        <v/>
      </c>
      <c r="G50" s="303" t="str">
        <f>'statement of marks'!I50</f>
        <v/>
      </c>
      <c r="H50" s="183" t="str">
        <f>'statement of marks'!GH50</f>
        <v/>
      </c>
      <c r="I50" s="61" t="str">
        <f>'statement of marks'!GK50</f>
        <v/>
      </c>
      <c r="J50" s="57" t="str">
        <f>'statement of marks'!GJ50</f>
        <v/>
      </c>
      <c r="K50" s="471" t="str">
        <f>'statement of marks'!EZ50</f>
        <v/>
      </c>
      <c r="L50" s="471" t="str">
        <f>'statement of marks'!FC50</f>
        <v/>
      </c>
      <c r="M50" s="471" t="str">
        <f>'statement of marks'!FF50</f>
        <v/>
      </c>
      <c r="N50" s="471" t="str">
        <f>'statement of marks'!FM50</f>
        <v/>
      </c>
      <c r="O50" s="471" t="str">
        <f>'statement of marks'!FT50</f>
        <v/>
      </c>
      <c r="P50" s="471" t="str">
        <f>'statement of marks'!GA50</f>
        <v/>
      </c>
      <c r="Q50" s="471" t="str">
        <f>'statement of marks'!GB50</f>
        <v/>
      </c>
      <c r="R50" s="222" t="str">
        <f>CONCATENATE('statement of marks'!GD50,'statement of marks'!GF50)</f>
        <v xml:space="preserve">            </v>
      </c>
      <c r="S50" s="477">
        <f t="shared" si="5"/>
        <v>0</v>
      </c>
      <c r="T50" s="478"/>
      <c r="U50" s="60" t="str">
        <f t="shared" si="6"/>
        <v/>
      </c>
      <c r="V50" s="472" t="str">
        <f t="shared" si="0"/>
        <v/>
      </c>
      <c r="W50" s="478"/>
      <c r="X50" s="60" t="str">
        <f t="shared" si="7"/>
        <v/>
      </c>
      <c r="Y50" s="472" t="str">
        <f t="shared" si="1"/>
        <v/>
      </c>
      <c r="Z50" s="472" t="s">
        <v>497</v>
      </c>
      <c r="AA50" s="478"/>
      <c r="AB50" s="60" t="str">
        <f t="shared" si="8"/>
        <v/>
      </c>
      <c r="AC50" s="479" t="str">
        <f t="shared" si="2"/>
        <v/>
      </c>
      <c r="AD50" s="472" t="s">
        <v>497</v>
      </c>
      <c r="AE50" s="478"/>
      <c r="AF50" s="60" t="str">
        <f t="shared" si="9"/>
        <v/>
      </c>
      <c r="AG50" s="479" t="str">
        <f t="shared" si="3"/>
        <v/>
      </c>
      <c r="AH50" s="472" t="s">
        <v>497</v>
      </c>
      <c r="AI50" s="478"/>
      <c r="AJ50" s="472" t="str">
        <f t="shared" si="10"/>
        <v/>
      </c>
      <c r="AK50" s="479" t="str">
        <f t="shared" si="4"/>
        <v/>
      </c>
      <c r="AL50" s="478"/>
      <c r="AM50" s="472" t="str">
        <f t="shared" si="11"/>
        <v/>
      </c>
      <c r="AN50" s="478"/>
      <c r="AO50" s="60" t="str">
        <f t="shared" si="12"/>
        <v/>
      </c>
      <c r="AP50" s="219">
        <f t="shared" si="14"/>
        <v>0</v>
      </c>
      <c r="AQ50" s="219">
        <f t="shared" si="15"/>
        <v>0</v>
      </c>
      <c r="AR50" s="228" t="str">
        <f t="shared" si="13"/>
        <v/>
      </c>
      <c r="AS50" s="220" t="str">
        <f>IF(AR50="mRrh.kZ",'statement of marks'!GP50,"")</f>
        <v/>
      </c>
      <c r="AT50" s="220" t="str">
        <f>IF(AR50="mRrh.kZ",'statement of marks'!GQ50,"")</f>
        <v/>
      </c>
      <c r="AU50" s="53" t="str">
        <f>IF('statement of marks'!EX50="","",'statement of marks'!EX50)</f>
        <v/>
      </c>
    </row>
    <row r="51" spans="1:47" ht="17" customHeight="1">
      <c r="A51" s="469">
        <f>'statement of marks'!A51</f>
        <v>44</v>
      </c>
      <c r="B51" s="470" t="str">
        <f>'statement of marks'!D51</f>
        <v/>
      </c>
      <c r="C51" s="470" t="str">
        <f>'statement of marks'!E51</f>
        <v/>
      </c>
      <c r="D51" s="556" t="str">
        <f>'statement of marks'!F51</f>
        <v/>
      </c>
      <c r="E51" s="303" t="str">
        <f>'statement of marks'!G51</f>
        <v/>
      </c>
      <c r="F51" s="303" t="str">
        <f>'statement of marks'!H51</f>
        <v/>
      </c>
      <c r="G51" s="303" t="str">
        <f>'statement of marks'!I51</f>
        <v/>
      </c>
      <c r="H51" s="183" t="str">
        <f>'statement of marks'!GH51</f>
        <v/>
      </c>
      <c r="I51" s="61" t="str">
        <f>'statement of marks'!GK51</f>
        <v/>
      </c>
      <c r="J51" s="57" t="str">
        <f>'statement of marks'!GJ51</f>
        <v/>
      </c>
      <c r="K51" s="471" t="str">
        <f>'statement of marks'!EZ51</f>
        <v/>
      </c>
      <c r="L51" s="471" t="str">
        <f>'statement of marks'!FC51</f>
        <v/>
      </c>
      <c r="M51" s="471" t="str">
        <f>'statement of marks'!FF51</f>
        <v/>
      </c>
      <c r="N51" s="471" t="str">
        <f>'statement of marks'!FM51</f>
        <v/>
      </c>
      <c r="O51" s="471" t="str">
        <f>'statement of marks'!FT51</f>
        <v/>
      </c>
      <c r="P51" s="471" t="str">
        <f>'statement of marks'!GA51</f>
        <v/>
      </c>
      <c r="Q51" s="471" t="str">
        <f>'statement of marks'!GB51</f>
        <v/>
      </c>
      <c r="R51" s="222" t="str">
        <f>CONCATENATE('statement of marks'!GD51,'statement of marks'!GF51)</f>
        <v xml:space="preserve">            </v>
      </c>
      <c r="S51" s="477">
        <f t="shared" si="5"/>
        <v>0</v>
      </c>
      <c r="T51" s="478"/>
      <c r="U51" s="60" t="str">
        <f t="shared" si="6"/>
        <v/>
      </c>
      <c r="V51" s="472" t="str">
        <f t="shared" si="0"/>
        <v/>
      </c>
      <c r="W51" s="478"/>
      <c r="X51" s="60" t="str">
        <f t="shared" si="7"/>
        <v/>
      </c>
      <c r="Y51" s="472" t="str">
        <f t="shared" si="1"/>
        <v/>
      </c>
      <c r="Z51" s="472" t="s">
        <v>497</v>
      </c>
      <c r="AA51" s="478"/>
      <c r="AB51" s="60" t="str">
        <f t="shared" si="8"/>
        <v/>
      </c>
      <c r="AC51" s="479" t="str">
        <f t="shared" si="2"/>
        <v/>
      </c>
      <c r="AD51" s="472" t="s">
        <v>497</v>
      </c>
      <c r="AE51" s="478"/>
      <c r="AF51" s="60" t="str">
        <f t="shared" si="9"/>
        <v/>
      </c>
      <c r="AG51" s="479" t="str">
        <f t="shared" si="3"/>
        <v/>
      </c>
      <c r="AH51" s="472" t="s">
        <v>497</v>
      </c>
      <c r="AI51" s="478"/>
      <c r="AJ51" s="472" t="str">
        <f t="shared" si="10"/>
        <v/>
      </c>
      <c r="AK51" s="479" t="str">
        <f t="shared" si="4"/>
        <v/>
      </c>
      <c r="AL51" s="478"/>
      <c r="AM51" s="472" t="str">
        <f t="shared" si="11"/>
        <v/>
      </c>
      <c r="AN51" s="478"/>
      <c r="AO51" s="60" t="str">
        <f t="shared" si="12"/>
        <v/>
      </c>
      <c r="AP51" s="219">
        <f t="shared" si="14"/>
        <v>0</v>
      </c>
      <c r="AQ51" s="219">
        <f t="shared" si="15"/>
        <v>0</v>
      </c>
      <c r="AR51" s="228" t="str">
        <f t="shared" si="13"/>
        <v/>
      </c>
      <c r="AS51" s="220" t="str">
        <f>IF(AR51="mRrh.kZ",'statement of marks'!GP51,"")</f>
        <v/>
      </c>
      <c r="AT51" s="220" t="str">
        <f>IF(AR51="mRrh.kZ",'statement of marks'!GQ51,"")</f>
        <v/>
      </c>
      <c r="AU51" s="53" t="str">
        <f>IF('statement of marks'!EX51="","",'statement of marks'!EX51)</f>
        <v/>
      </c>
    </row>
    <row r="52" spans="1:47" ht="17" customHeight="1">
      <c r="A52" s="469">
        <f>'statement of marks'!A52</f>
        <v>45</v>
      </c>
      <c r="B52" s="470" t="str">
        <f>'statement of marks'!D52</f>
        <v/>
      </c>
      <c r="C52" s="470" t="str">
        <f>'statement of marks'!E52</f>
        <v/>
      </c>
      <c r="D52" s="556" t="str">
        <f>'statement of marks'!F52</f>
        <v/>
      </c>
      <c r="E52" s="303" t="str">
        <f>'statement of marks'!G52</f>
        <v/>
      </c>
      <c r="F52" s="303" t="str">
        <f>'statement of marks'!H52</f>
        <v/>
      </c>
      <c r="G52" s="303" t="str">
        <f>'statement of marks'!I52</f>
        <v/>
      </c>
      <c r="H52" s="183" t="str">
        <f>'statement of marks'!GH52</f>
        <v/>
      </c>
      <c r="I52" s="61" t="str">
        <f>'statement of marks'!GK52</f>
        <v/>
      </c>
      <c r="J52" s="57" t="str">
        <f>'statement of marks'!GJ52</f>
        <v/>
      </c>
      <c r="K52" s="471" t="str">
        <f>'statement of marks'!EZ52</f>
        <v/>
      </c>
      <c r="L52" s="471" t="str">
        <f>'statement of marks'!FC52</f>
        <v/>
      </c>
      <c r="M52" s="471" t="str">
        <f>'statement of marks'!FF52</f>
        <v/>
      </c>
      <c r="N52" s="471" t="str">
        <f>'statement of marks'!FM52</f>
        <v/>
      </c>
      <c r="O52" s="471" t="str">
        <f>'statement of marks'!FT52</f>
        <v/>
      </c>
      <c r="P52" s="471" t="str">
        <f>'statement of marks'!GA52</f>
        <v/>
      </c>
      <c r="Q52" s="471" t="str">
        <f>'statement of marks'!GB52</f>
        <v/>
      </c>
      <c r="R52" s="222" t="str">
        <f>CONCATENATE('statement of marks'!GD52,'statement of marks'!GF52)</f>
        <v xml:space="preserve">            </v>
      </c>
      <c r="S52" s="477">
        <f t="shared" si="5"/>
        <v>0</v>
      </c>
      <c r="T52" s="478"/>
      <c r="U52" s="60" t="str">
        <f t="shared" si="6"/>
        <v/>
      </c>
      <c r="V52" s="472" t="str">
        <f t="shared" si="0"/>
        <v/>
      </c>
      <c r="W52" s="478"/>
      <c r="X52" s="60" t="str">
        <f t="shared" si="7"/>
        <v/>
      </c>
      <c r="Y52" s="472" t="str">
        <f t="shared" si="1"/>
        <v/>
      </c>
      <c r="Z52" s="472" t="s">
        <v>497</v>
      </c>
      <c r="AA52" s="478"/>
      <c r="AB52" s="60" t="str">
        <f t="shared" si="8"/>
        <v/>
      </c>
      <c r="AC52" s="479" t="str">
        <f t="shared" si="2"/>
        <v/>
      </c>
      <c r="AD52" s="472" t="s">
        <v>497</v>
      </c>
      <c r="AE52" s="478"/>
      <c r="AF52" s="60" t="str">
        <f t="shared" si="9"/>
        <v/>
      </c>
      <c r="AG52" s="479" t="str">
        <f t="shared" si="3"/>
        <v/>
      </c>
      <c r="AH52" s="472" t="s">
        <v>497</v>
      </c>
      <c r="AI52" s="478"/>
      <c r="AJ52" s="472" t="str">
        <f t="shared" si="10"/>
        <v/>
      </c>
      <c r="AK52" s="479" t="str">
        <f t="shared" si="4"/>
        <v/>
      </c>
      <c r="AL52" s="478"/>
      <c r="AM52" s="472" t="str">
        <f t="shared" si="11"/>
        <v/>
      </c>
      <c r="AN52" s="478"/>
      <c r="AO52" s="60" t="str">
        <f t="shared" si="12"/>
        <v/>
      </c>
      <c r="AP52" s="219">
        <f t="shared" si="14"/>
        <v>0</v>
      </c>
      <c r="AQ52" s="219">
        <f t="shared" si="15"/>
        <v>0</v>
      </c>
      <c r="AR52" s="228" t="str">
        <f t="shared" si="13"/>
        <v/>
      </c>
      <c r="AS52" s="220" t="str">
        <f>IF(AR52="mRrh.kZ",'statement of marks'!GP52,"")</f>
        <v/>
      </c>
      <c r="AT52" s="220" t="str">
        <f>IF(AR52="mRrh.kZ",'statement of marks'!GQ52,"")</f>
        <v/>
      </c>
      <c r="AU52" s="53" t="str">
        <f>IF('statement of marks'!EX52="","",'statement of marks'!EX52)</f>
        <v/>
      </c>
    </row>
    <row r="53" spans="1:47" ht="17" customHeight="1">
      <c r="A53" s="469">
        <f>'statement of marks'!A53</f>
        <v>46</v>
      </c>
      <c r="B53" s="470" t="str">
        <f>'statement of marks'!D53</f>
        <v/>
      </c>
      <c r="C53" s="470" t="str">
        <f>'statement of marks'!E53</f>
        <v/>
      </c>
      <c r="D53" s="556" t="str">
        <f>'statement of marks'!F53</f>
        <v/>
      </c>
      <c r="E53" s="303" t="str">
        <f>'statement of marks'!G53</f>
        <v/>
      </c>
      <c r="F53" s="303" t="str">
        <f>'statement of marks'!H53</f>
        <v/>
      </c>
      <c r="G53" s="303" t="str">
        <f>'statement of marks'!I53</f>
        <v/>
      </c>
      <c r="H53" s="183" t="str">
        <f>'statement of marks'!GH53</f>
        <v/>
      </c>
      <c r="I53" s="61" t="str">
        <f>'statement of marks'!GK53</f>
        <v/>
      </c>
      <c r="J53" s="57" t="str">
        <f>'statement of marks'!GJ53</f>
        <v/>
      </c>
      <c r="K53" s="471" t="str">
        <f>'statement of marks'!EZ53</f>
        <v/>
      </c>
      <c r="L53" s="471" t="str">
        <f>'statement of marks'!FC53</f>
        <v/>
      </c>
      <c r="M53" s="471" t="str">
        <f>'statement of marks'!FF53</f>
        <v/>
      </c>
      <c r="N53" s="471" t="str">
        <f>'statement of marks'!FM53</f>
        <v/>
      </c>
      <c r="O53" s="471" t="str">
        <f>'statement of marks'!FT53</f>
        <v/>
      </c>
      <c r="P53" s="471" t="str">
        <f>'statement of marks'!GA53</f>
        <v/>
      </c>
      <c r="Q53" s="471" t="str">
        <f>'statement of marks'!GB53</f>
        <v/>
      </c>
      <c r="R53" s="222" t="str">
        <f>CONCATENATE('statement of marks'!GD53,'statement of marks'!GF53)</f>
        <v xml:space="preserve">            </v>
      </c>
      <c r="S53" s="477">
        <f t="shared" si="5"/>
        <v>0</v>
      </c>
      <c r="T53" s="478"/>
      <c r="U53" s="60" t="str">
        <f t="shared" si="6"/>
        <v/>
      </c>
      <c r="V53" s="472" t="str">
        <f t="shared" si="0"/>
        <v/>
      </c>
      <c r="W53" s="478"/>
      <c r="X53" s="60" t="str">
        <f t="shared" si="7"/>
        <v/>
      </c>
      <c r="Y53" s="472" t="str">
        <f t="shared" si="1"/>
        <v/>
      </c>
      <c r="Z53" s="472" t="s">
        <v>497</v>
      </c>
      <c r="AA53" s="478"/>
      <c r="AB53" s="60" t="str">
        <f t="shared" si="8"/>
        <v/>
      </c>
      <c r="AC53" s="479" t="str">
        <f t="shared" si="2"/>
        <v/>
      </c>
      <c r="AD53" s="472" t="s">
        <v>497</v>
      </c>
      <c r="AE53" s="478"/>
      <c r="AF53" s="60" t="str">
        <f t="shared" si="9"/>
        <v/>
      </c>
      <c r="AG53" s="479" t="str">
        <f t="shared" si="3"/>
        <v/>
      </c>
      <c r="AH53" s="472" t="s">
        <v>497</v>
      </c>
      <c r="AI53" s="478"/>
      <c r="AJ53" s="472" t="str">
        <f t="shared" si="10"/>
        <v/>
      </c>
      <c r="AK53" s="479" t="str">
        <f t="shared" si="4"/>
        <v/>
      </c>
      <c r="AL53" s="478"/>
      <c r="AM53" s="472" t="str">
        <f t="shared" si="11"/>
        <v/>
      </c>
      <c r="AN53" s="478"/>
      <c r="AO53" s="60" t="str">
        <f t="shared" si="12"/>
        <v/>
      </c>
      <c r="AP53" s="219">
        <f t="shared" si="14"/>
        <v>0</v>
      </c>
      <c r="AQ53" s="219">
        <f t="shared" si="15"/>
        <v>0</v>
      </c>
      <c r="AR53" s="228" t="str">
        <f t="shared" si="13"/>
        <v/>
      </c>
      <c r="AS53" s="220" t="str">
        <f>IF(AR53="mRrh.kZ",'statement of marks'!GP53,"")</f>
        <v/>
      </c>
      <c r="AT53" s="220" t="str">
        <f>IF(AR53="mRrh.kZ",'statement of marks'!GQ53,"")</f>
        <v/>
      </c>
      <c r="AU53" s="53" t="str">
        <f>IF('statement of marks'!EX53="","",'statement of marks'!EX53)</f>
        <v/>
      </c>
    </row>
    <row r="54" spans="1:47" ht="17" customHeight="1">
      <c r="A54" s="469">
        <f>'statement of marks'!A54</f>
        <v>47</v>
      </c>
      <c r="B54" s="470" t="str">
        <f>'statement of marks'!D54</f>
        <v/>
      </c>
      <c r="C54" s="470" t="str">
        <f>'statement of marks'!E54</f>
        <v/>
      </c>
      <c r="D54" s="556" t="str">
        <f>'statement of marks'!F54</f>
        <v/>
      </c>
      <c r="E54" s="303" t="str">
        <f>'statement of marks'!G54</f>
        <v/>
      </c>
      <c r="F54" s="303" t="str">
        <f>'statement of marks'!H54</f>
        <v/>
      </c>
      <c r="G54" s="303" t="str">
        <f>'statement of marks'!I54</f>
        <v/>
      </c>
      <c r="H54" s="183" t="str">
        <f>'statement of marks'!GH54</f>
        <v/>
      </c>
      <c r="I54" s="61" t="str">
        <f>'statement of marks'!GK54</f>
        <v/>
      </c>
      <c r="J54" s="57" t="str">
        <f>'statement of marks'!GJ54</f>
        <v/>
      </c>
      <c r="K54" s="471" t="str">
        <f>'statement of marks'!EZ54</f>
        <v/>
      </c>
      <c r="L54" s="471" t="str">
        <f>'statement of marks'!FC54</f>
        <v/>
      </c>
      <c r="M54" s="471" t="str">
        <f>'statement of marks'!FF54</f>
        <v/>
      </c>
      <c r="N54" s="471" t="str">
        <f>'statement of marks'!FM54</f>
        <v/>
      </c>
      <c r="O54" s="471" t="str">
        <f>'statement of marks'!FT54</f>
        <v/>
      </c>
      <c r="P54" s="471" t="str">
        <f>'statement of marks'!GA54</f>
        <v/>
      </c>
      <c r="Q54" s="471" t="str">
        <f>'statement of marks'!GB54</f>
        <v/>
      </c>
      <c r="R54" s="222" t="str">
        <f>CONCATENATE('statement of marks'!GD54,'statement of marks'!GF54)</f>
        <v xml:space="preserve">            </v>
      </c>
      <c r="S54" s="477">
        <f t="shared" si="5"/>
        <v>0</v>
      </c>
      <c r="T54" s="478"/>
      <c r="U54" s="60" t="str">
        <f t="shared" si="6"/>
        <v/>
      </c>
      <c r="V54" s="472" t="str">
        <f t="shared" si="0"/>
        <v/>
      </c>
      <c r="W54" s="478"/>
      <c r="X54" s="60" t="str">
        <f t="shared" si="7"/>
        <v/>
      </c>
      <c r="Y54" s="472" t="str">
        <f t="shared" si="1"/>
        <v/>
      </c>
      <c r="Z54" s="472" t="s">
        <v>497</v>
      </c>
      <c r="AA54" s="478"/>
      <c r="AB54" s="60" t="str">
        <f t="shared" si="8"/>
        <v/>
      </c>
      <c r="AC54" s="479" t="str">
        <f t="shared" si="2"/>
        <v/>
      </c>
      <c r="AD54" s="472" t="s">
        <v>497</v>
      </c>
      <c r="AE54" s="478"/>
      <c r="AF54" s="60" t="str">
        <f t="shared" si="9"/>
        <v/>
      </c>
      <c r="AG54" s="479" t="str">
        <f t="shared" si="3"/>
        <v/>
      </c>
      <c r="AH54" s="472" t="s">
        <v>497</v>
      </c>
      <c r="AI54" s="478"/>
      <c r="AJ54" s="472" t="str">
        <f t="shared" si="10"/>
        <v/>
      </c>
      <c r="AK54" s="479" t="str">
        <f t="shared" si="4"/>
        <v/>
      </c>
      <c r="AL54" s="478"/>
      <c r="AM54" s="472" t="str">
        <f t="shared" si="11"/>
        <v/>
      </c>
      <c r="AN54" s="478"/>
      <c r="AO54" s="60" t="str">
        <f t="shared" si="12"/>
        <v/>
      </c>
      <c r="AP54" s="219">
        <f t="shared" si="14"/>
        <v>0</v>
      </c>
      <c r="AQ54" s="219">
        <f t="shared" si="15"/>
        <v>0</v>
      </c>
      <c r="AR54" s="228" t="str">
        <f t="shared" si="13"/>
        <v/>
      </c>
      <c r="AS54" s="220" t="str">
        <f>IF(AR54="mRrh.kZ",'statement of marks'!GP54,"")</f>
        <v/>
      </c>
      <c r="AT54" s="220" t="str">
        <f>IF(AR54="mRrh.kZ",'statement of marks'!GQ54,"")</f>
        <v/>
      </c>
      <c r="AU54" s="53" t="str">
        <f>IF('statement of marks'!EX54="","",'statement of marks'!EX54)</f>
        <v/>
      </c>
    </row>
    <row r="55" spans="1:47" ht="17" customHeight="1">
      <c r="A55" s="469">
        <f>'statement of marks'!A55</f>
        <v>48</v>
      </c>
      <c r="B55" s="470" t="str">
        <f>'statement of marks'!D55</f>
        <v/>
      </c>
      <c r="C55" s="470" t="str">
        <f>'statement of marks'!E55</f>
        <v/>
      </c>
      <c r="D55" s="556" t="str">
        <f>'statement of marks'!F55</f>
        <v/>
      </c>
      <c r="E55" s="303" t="str">
        <f>'statement of marks'!G55</f>
        <v/>
      </c>
      <c r="F55" s="303" t="str">
        <f>'statement of marks'!H55</f>
        <v/>
      </c>
      <c r="G55" s="303" t="str">
        <f>'statement of marks'!I55</f>
        <v/>
      </c>
      <c r="H55" s="183" t="str">
        <f>'statement of marks'!GH55</f>
        <v/>
      </c>
      <c r="I55" s="61" t="str">
        <f>'statement of marks'!GK55</f>
        <v/>
      </c>
      <c r="J55" s="57" t="str">
        <f>'statement of marks'!GJ55</f>
        <v/>
      </c>
      <c r="K55" s="471" t="str">
        <f>'statement of marks'!EZ55</f>
        <v/>
      </c>
      <c r="L55" s="471" t="str">
        <f>'statement of marks'!FC55</f>
        <v/>
      </c>
      <c r="M55" s="471" t="str">
        <f>'statement of marks'!FF55</f>
        <v/>
      </c>
      <c r="N55" s="471" t="str">
        <f>'statement of marks'!FM55</f>
        <v/>
      </c>
      <c r="O55" s="471" t="str">
        <f>'statement of marks'!FT55</f>
        <v/>
      </c>
      <c r="P55" s="471" t="str">
        <f>'statement of marks'!GA55</f>
        <v/>
      </c>
      <c r="Q55" s="471" t="str">
        <f>'statement of marks'!GB55</f>
        <v/>
      </c>
      <c r="R55" s="222" t="str">
        <f>CONCATENATE('statement of marks'!GD55,'statement of marks'!GF55)</f>
        <v xml:space="preserve">            </v>
      </c>
      <c r="S55" s="477">
        <f t="shared" si="5"/>
        <v>0</v>
      </c>
      <c r="T55" s="478"/>
      <c r="U55" s="60" t="str">
        <f t="shared" si="6"/>
        <v/>
      </c>
      <c r="V55" s="472" t="str">
        <f t="shared" si="0"/>
        <v/>
      </c>
      <c r="W55" s="478"/>
      <c r="X55" s="60" t="str">
        <f t="shared" si="7"/>
        <v/>
      </c>
      <c r="Y55" s="472" t="str">
        <f t="shared" si="1"/>
        <v/>
      </c>
      <c r="Z55" s="472" t="s">
        <v>497</v>
      </c>
      <c r="AA55" s="478"/>
      <c r="AB55" s="60" t="str">
        <f t="shared" si="8"/>
        <v/>
      </c>
      <c r="AC55" s="479" t="str">
        <f t="shared" si="2"/>
        <v/>
      </c>
      <c r="AD55" s="472" t="s">
        <v>497</v>
      </c>
      <c r="AE55" s="478"/>
      <c r="AF55" s="60" t="str">
        <f t="shared" si="9"/>
        <v/>
      </c>
      <c r="AG55" s="479" t="str">
        <f t="shared" si="3"/>
        <v/>
      </c>
      <c r="AH55" s="472" t="s">
        <v>497</v>
      </c>
      <c r="AI55" s="478"/>
      <c r="AJ55" s="472" t="str">
        <f t="shared" si="10"/>
        <v/>
      </c>
      <c r="AK55" s="479" t="str">
        <f t="shared" si="4"/>
        <v/>
      </c>
      <c r="AL55" s="478"/>
      <c r="AM55" s="472" t="str">
        <f t="shared" si="11"/>
        <v/>
      </c>
      <c r="AN55" s="478"/>
      <c r="AO55" s="60" t="str">
        <f t="shared" si="12"/>
        <v/>
      </c>
      <c r="AP55" s="219">
        <f t="shared" si="14"/>
        <v>0</v>
      </c>
      <c r="AQ55" s="219">
        <f t="shared" si="15"/>
        <v>0</v>
      </c>
      <c r="AR55" s="228" t="str">
        <f t="shared" si="13"/>
        <v/>
      </c>
      <c r="AS55" s="220" t="str">
        <f>IF(AR55="mRrh.kZ",'statement of marks'!GP55,"")</f>
        <v/>
      </c>
      <c r="AT55" s="220" t="str">
        <f>IF(AR55="mRrh.kZ",'statement of marks'!GQ55,"")</f>
        <v/>
      </c>
      <c r="AU55" s="53" t="str">
        <f>IF('statement of marks'!EX55="","",'statement of marks'!EX55)</f>
        <v/>
      </c>
    </row>
    <row r="56" spans="1:47" ht="17" customHeight="1">
      <c r="A56" s="469">
        <f>'statement of marks'!A56</f>
        <v>49</v>
      </c>
      <c r="B56" s="470" t="str">
        <f>'statement of marks'!D56</f>
        <v/>
      </c>
      <c r="C56" s="470" t="str">
        <f>'statement of marks'!E56</f>
        <v/>
      </c>
      <c r="D56" s="556" t="str">
        <f>'statement of marks'!F56</f>
        <v/>
      </c>
      <c r="E56" s="303" t="str">
        <f>'statement of marks'!G56</f>
        <v/>
      </c>
      <c r="F56" s="303" t="str">
        <f>'statement of marks'!H56</f>
        <v/>
      </c>
      <c r="G56" s="303" t="str">
        <f>'statement of marks'!I56</f>
        <v/>
      </c>
      <c r="H56" s="183" t="str">
        <f>'statement of marks'!GH56</f>
        <v/>
      </c>
      <c r="I56" s="61" t="str">
        <f>'statement of marks'!GK56</f>
        <v/>
      </c>
      <c r="J56" s="57" t="str">
        <f>'statement of marks'!GJ56</f>
        <v/>
      </c>
      <c r="K56" s="471" t="str">
        <f>'statement of marks'!EZ56</f>
        <v/>
      </c>
      <c r="L56" s="471" t="str">
        <f>'statement of marks'!FC56</f>
        <v/>
      </c>
      <c r="M56" s="471" t="str">
        <f>'statement of marks'!FF56</f>
        <v/>
      </c>
      <c r="N56" s="471" t="str">
        <f>'statement of marks'!FM56</f>
        <v/>
      </c>
      <c r="O56" s="471" t="str">
        <f>'statement of marks'!FT56</f>
        <v/>
      </c>
      <c r="P56" s="471" t="str">
        <f>'statement of marks'!GA56</f>
        <v/>
      </c>
      <c r="Q56" s="471" t="str">
        <f>'statement of marks'!GB56</f>
        <v/>
      </c>
      <c r="R56" s="222" t="str">
        <f>CONCATENATE('statement of marks'!GD56,'statement of marks'!GF56)</f>
        <v xml:space="preserve">            </v>
      </c>
      <c r="S56" s="477">
        <f t="shared" si="5"/>
        <v>0</v>
      </c>
      <c r="T56" s="478"/>
      <c r="U56" s="60" t="str">
        <f t="shared" si="6"/>
        <v/>
      </c>
      <c r="V56" s="472" t="str">
        <f t="shared" si="0"/>
        <v/>
      </c>
      <c r="W56" s="478"/>
      <c r="X56" s="60" t="str">
        <f t="shared" si="7"/>
        <v/>
      </c>
      <c r="Y56" s="472" t="str">
        <f t="shared" si="1"/>
        <v/>
      </c>
      <c r="Z56" s="472" t="s">
        <v>497</v>
      </c>
      <c r="AA56" s="478"/>
      <c r="AB56" s="60" t="str">
        <f t="shared" si="8"/>
        <v/>
      </c>
      <c r="AC56" s="479" t="str">
        <f t="shared" si="2"/>
        <v/>
      </c>
      <c r="AD56" s="472" t="s">
        <v>497</v>
      </c>
      <c r="AE56" s="478"/>
      <c r="AF56" s="60" t="str">
        <f t="shared" si="9"/>
        <v/>
      </c>
      <c r="AG56" s="479" t="str">
        <f t="shared" si="3"/>
        <v/>
      </c>
      <c r="AH56" s="472" t="s">
        <v>497</v>
      </c>
      <c r="AI56" s="478"/>
      <c r="AJ56" s="472" t="str">
        <f t="shared" si="10"/>
        <v/>
      </c>
      <c r="AK56" s="479" t="str">
        <f t="shared" si="4"/>
        <v/>
      </c>
      <c r="AL56" s="478"/>
      <c r="AM56" s="472" t="str">
        <f t="shared" si="11"/>
        <v/>
      </c>
      <c r="AN56" s="478"/>
      <c r="AO56" s="60" t="str">
        <f t="shared" si="12"/>
        <v/>
      </c>
      <c r="AP56" s="219">
        <f t="shared" si="14"/>
        <v>0</v>
      </c>
      <c r="AQ56" s="219">
        <f t="shared" si="15"/>
        <v>0</v>
      </c>
      <c r="AR56" s="228" t="str">
        <f t="shared" si="13"/>
        <v/>
      </c>
      <c r="AS56" s="220" t="str">
        <f>IF(AR56="mRrh.kZ",'statement of marks'!GP56,"")</f>
        <v/>
      </c>
      <c r="AT56" s="220" t="str">
        <f>IF(AR56="mRrh.kZ",'statement of marks'!GQ56,"")</f>
        <v/>
      </c>
      <c r="AU56" s="53" t="str">
        <f>IF('statement of marks'!EX56="","",'statement of marks'!EX56)</f>
        <v/>
      </c>
    </row>
    <row r="57" spans="1:47" ht="17" customHeight="1">
      <c r="A57" s="469">
        <f>'statement of marks'!A57</f>
        <v>50</v>
      </c>
      <c r="B57" s="470" t="str">
        <f>'statement of marks'!D57</f>
        <v/>
      </c>
      <c r="C57" s="470" t="str">
        <f>'statement of marks'!E57</f>
        <v/>
      </c>
      <c r="D57" s="556" t="str">
        <f>'statement of marks'!F57</f>
        <v/>
      </c>
      <c r="E57" s="303" t="str">
        <f>'statement of marks'!G57</f>
        <v/>
      </c>
      <c r="F57" s="303" t="str">
        <f>'statement of marks'!H57</f>
        <v/>
      </c>
      <c r="G57" s="303" t="str">
        <f>'statement of marks'!I57</f>
        <v/>
      </c>
      <c r="H57" s="183" t="str">
        <f>'statement of marks'!GH57</f>
        <v/>
      </c>
      <c r="I57" s="61" t="str">
        <f>'statement of marks'!GK57</f>
        <v/>
      </c>
      <c r="J57" s="57" t="str">
        <f>'statement of marks'!GJ57</f>
        <v/>
      </c>
      <c r="K57" s="471" t="str">
        <f>'statement of marks'!EZ57</f>
        <v/>
      </c>
      <c r="L57" s="471" t="str">
        <f>'statement of marks'!FC57</f>
        <v/>
      </c>
      <c r="M57" s="471" t="str">
        <f>'statement of marks'!FF57</f>
        <v/>
      </c>
      <c r="N57" s="471" t="str">
        <f>'statement of marks'!FM57</f>
        <v/>
      </c>
      <c r="O57" s="471" t="str">
        <f>'statement of marks'!FT57</f>
        <v/>
      </c>
      <c r="P57" s="471" t="str">
        <f>'statement of marks'!GA57</f>
        <v/>
      </c>
      <c r="Q57" s="471" t="str">
        <f>'statement of marks'!GB57</f>
        <v/>
      </c>
      <c r="R57" s="222" t="str">
        <f>CONCATENATE('statement of marks'!GD57,'statement of marks'!GF57)</f>
        <v xml:space="preserve">            </v>
      </c>
      <c r="S57" s="477">
        <f t="shared" si="5"/>
        <v>0</v>
      </c>
      <c r="T57" s="478"/>
      <c r="U57" s="60" t="str">
        <f t="shared" si="6"/>
        <v/>
      </c>
      <c r="V57" s="472" t="str">
        <f t="shared" si="0"/>
        <v/>
      </c>
      <c r="W57" s="478"/>
      <c r="X57" s="60" t="str">
        <f t="shared" si="7"/>
        <v/>
      </c>
      <c r="Y57" s="472" t="str">
        <f t="shared" si="1"/>
        <v/>
      </c>
      <c r="Z57" s="472" t="s">
        <v>497</v>
      </c>
      <c r="AA57" s="478"/>
      <c r="AB57" s="60" t="str">
        <f t="shared" si="8"/>
        <v/>
      </c>
      <c r="AC57" s="479" t="str">
        <f t="shared" si="2"/>
        <v/>
      </c>
      <c r="AD57" s="472" t="s">
        <v>497</v>
      </c>
      <c r="AE57" s="478"/>
      <c r="AF57" s="60" t="str">
        <f t="shared" si="9"/>
        <v/>
      </c>
      <c r="AG57" s="479" t="str">
        <f t="shared" si="3"/>
        <v/>
      </c>
      <c r="AH57" s="472" t="s">
        <v>497</v>
      </c>
      <c r="AI57" s="478"/>
      <c r="AJ57" s="472" t="str">
        <f t="shared" si="10"/>
        <v/>
      </c>
      <c r="AK57" s="479" t="str">
        <f t="shared" si="4"/>
        <v/>
      </c>
      <c r="AL57" s="478"/>
      <c r="AM57" s="472" t="str">
        <f t="shared" si="11"/>
        <v/>
      </c>
      <c r="AN57" s="478"/>
      <c r="AO57" s="60" t="str">
        <f t="shared" si="12"/>
        <v/>
      </c>
      <c r="AP57" s="219">
        <f t="shared" si="14"/>
        <v>0</v>
      </c>
      <c r="AQ57" s="219">
        <f t="shared" si="15"/>
        <v>0</v>
      </c>
      <c r="AR57" s="228" t="str">
        <f t="shared" si="13"/>
        <v/>
      </c>
      <c r="AS57" s="220" t="str">
        <f>IF(AR57="mRrh.kZ",'statement of marks'!GP57,"")</f>
        <v/>
      </c>
      <c r="AT57" s="220" t="str">
        <f>IF(AR57="mRrh.kZ",'statement of marks'!GQ57,"")</f>
        <v/>
      </c>
      <c r="AU57" s="53" t="str">
        <f>IF('statement of marks'!EX57="","",'statement of marks'!EX57)</f>
        <v/>
      </c>
    </row>
    <row r="58" spans="1:47" ht="17" customHeight="1">
      <c r="A58" s="469">
        <f>'statement of marks'!A58</f>
        <v>51</v>
      </c>
      <c r="B58" s="470" t="str">
        <f>'statement of marks'!D58</f>
        <v/>
      </c>
      <c r="C58" s="470" t="str">
        <f>'statement of marks'!E58</f>
        <v/>
      </c>
      <c r="D58" s="556" t="str">
        <f>'statement of marks'!F58</f>
        <v/>
      </c>
      <c r="E58" s="303" t="str">
        <f>'statement of marks'!G58</f>
        <v/>
      </c>
      <c r="F58" s="303" t="str">
        <f>'statement of marks'!H58</f>
        <v/>
      </c>
      <c r="G58" s="303" t="str">
        <f>'statement of marks'!I58</f>
        <v/>
      </c>
      <c r="H58" s="183" t="str">
        <f>'statement of marks'!GH58</f>
        <v/>
      </c>
      <c r="I58" s="61" t="str">
        <f>'statement of marks'!GK58</f>
        <v/>
      </c>
      <c r="J58" s="57" t="str">
        <f>'statement of marks'!GJ58</f>
        <v/>
      </c>
      <c r="K58" s="471" t="str">
        <f>'statement of marks'!EZ58</f>
        <v/>
      </c>
      <c r="L58" s="471" t="str">
        <f>'statement of marks'!FC58</f>
        <v/>
      </c>
      <c r="M58" s="471" t="str">
        <f>'statement of marks'!FF58</f>
        <v/>
      </c>
      <c r="N58" s="471" t="str">
        <f>'statement of marks'!FM58</f>
        <v/>
      </c>
      <c r="O58" s="471" t="str">
        <f>'statement of marks'!FT58</f>
        <v/>
      </c>
      <c r="P58" s="471" t="str">
        <f>'statement of marks'!GA58</f>
        <v/>
      </c>
      <c r="Q58" s="471" t="str">
        <f>'statement of marks'!GB58</f>
        <v/>
      </c>
      <c r="R58" s="222" t="str">
        <f>CONCATENATE('statement of marks'!GD58,'statement of marks'!GF58)</f>
        <v xml:space="preserve">            </v>
      </c>
      <c r="S58" s="477">
        <f t="shared" si="5"/>
        <v>0</v>
      </c>
      <c r="T58" s="478"/>
      <c r="U58" s="60" t="str">
        <f t="shared" si="6"/>
        <v/>
      </c>
      <c r="V58" s="472" t="str">
        <f t="shared" si="0"/>
        <v/>
      </c>
      <c r="W58" s="478"/>
      <c r="X58" s="60" t="str">
        <f t="shared" si="7"/>
        <v/>
      </c>
      <c r="Y58" s="472" t="str">
        <f t="shared" si="1"/>
        <v/>
      </c>
      <c r="Z58" s="472" t="s">
        <v>497</v>
      </c>
      <c r="AA58" s="478"/>
      <c r="AB58" s="60" t="str">
        <f t="shared" si="8"/>
        <v/>
      </c>
      <c r="AC58" s="479" t="str">
        <f t="shared" si="2"/>
        <v/>
      </c>
      <c r="AD58" s="472" t="s">
        <v>497</v>
      </c>
      <c r="AE58" s="478"/>
      <c r="AF58" s="60" t="str">
        <f t="shared" si="9"/>
        <v/>
      </c>
      <c r="AG58" s="479" t="str">
        <f t="shared" si="3"/>
        <v/>
      </c>
      <c r="AH58" s="472" t="s">
        <v>497</v>
      </c>
      <c r="AI58" s="478"/>
      <c r="AJ58" s="472" t="str">
        <f t="shared" si="10"/>
        <v/>
      </c>
      <c r="AK58" s="479" t="str">
        <f t="shared" si="4"/>
        <v/>
      </c>
      <c r="AL58" s="478"/>
      <c r="AM58" s="472" t="str">
        <f t="shared" si="11"/>
        <v/>
      </c>
      <c r="AN58" s="478"/>
      <c r="AO58" s="60" t="str">
        <f t="shared" si="12"/>
        <v/>
      </c>
      <c r="AP58" s="219">
        <f t="shared" si="14"/>
        <v>0</v>
      </c>
      <c r="AQ58" s="219">
        <f t="shared" si="15"/>
        <v>0</v>
      </c>
      <c r="AR58" s="228" t="str">
        <f t="shared" si="13"/>
        <v/>
      </c>
      <c r="AS58" s="220" t="str">
        <f>IF(AR58="mRrh.kZ",'statement of marks'!GP58,"")</f>
        <v/>
      </c>
      <c r="AT58" s="220" t="str">
        <f>IF(AR58="mRrh.kZ",'statement of marks'!GQ58,"")</f>
        <v/>
      </c>
      <c r="AU58" s="53" t="str">
        <f>IF('statement of marks'!EX58="","",'statement of marks'!EX58)</f>
        <v/>
      </c>
    </row>
    <row r="59" spans="1:47" ht="17" customHeight="1">
      <c r="A59" s="469">
        <f>'statement of marks'!A59</f>
        <v>52</v>
      </c>
      <c r="B59" s="470" t="str">
        <f>'statement of marks'!D59</f>
        <v/>
      </c>
      <c r="C59" s="470" t="str">
        <f>'statement of marks'!E59</f>
        <v/>
      </c>
      <c r="D59" s="556" t="str">
        <f>'statement of marks'!F59</f>
        <v/>
      </c>
      <c r="E59" s="303" t="str">
        <f>'statement of marks'!G59</f>
        <v/>
      </c>
      <c r="F59" s="303" t="str">
        <f>'statement of marks'!H59</f>
        <v/>
      </c>
      <c r="G59" s="303" t="str">
        <f>'statement of marks'!I59</f>
        <v/>
      </c>
      <c r="H59" s="183" t="str">
        <f>'statement of marks'!GH59</f>
        <v/>
      </c>
      <c r="I59" s="61" t="str">
        <f>'statement of marks'!GK59</f>
        <v/>
      </c>
      <c r="J59" s="57" t="str">
        <f>'statement of marks'!GJ59</f>
        <v/>
      </c>
      <c r="K59" s="471" t="str">
        <f>'statement of marks'!EZ59</f>
        <v/>
      </c>
      <c r="L59" s="471" t="str">
        <f>'statement of marks'!FC59</f>
        <v/>
      </c>
      <c r="M59" s="471" t="str">
        <f>'statement of marks'!FF59</f>
        <v/>
      </c>
      <c r="N59" s="471" t="str">
        <f>'statement of marks'!FM59</f>
        <v/>
      </c>
      <c r="O59" s="471" t="str">
        <f>'statement of marks'!FT59</f>
        <v/>
      </c>
      <c r="P59" s="471" t="str">
        <f>'statement of marks'!GA59</f>
        <v/>
      </c>
      <c r="Q59" s="471" t="str">
        <f>'statement of marks'!GB59</f>
        <v/>
      </c>
      <c r="R59" s="222" t="str">
        <f>CONCATENATE('statement of marks'!GD59,'statement of marks'!GF59)</f>
        <v xml:space="preserve">            </v>
      </c>
      <c r="S59" s="477">
        <f t="shared" si="5"/>
        <v>0</v>
      </c>
      <c r="T59" s="478"/>
      <c r="U59" s="60" t="str">
        <f t="shared" si="6"/>
        <v/>
      </c>
      <c r="V59" s="472" t="str">
        <f t="shared" si="0"/>
        <v/>
      </c>
      <c r="W59" s="478"/>
      <c r="X59" s="60" t="str">
        <f t="shared" si="7"/>
        <v/>
      </c>
      <c r="Y59" s="472" t="str">
        <f t="shared" si="1"/>
        <v/>
      </c>
      <c r="Z59" s="472" t="s">
        <v>497</v>
      </c>
      <c r="AA59" s="478"/>
      <c r="AB59" s="60" t="str">
        <f t="shared" si="8"/>
        <v/>
      </c>
      <c r="AC59" s="479" t="str">
        <f t="shared" si="2"/>
        <v/>
      </c>
      <c r="AD59" s="472" t="s">
        <v>497</v>
      </c>
      <c r="AE59" s="478"/>
      <c r="AF59" s="60" t="str">
        <f t="shared" si="9"/>
        <v/>
      </c>
      <c r="AG59" s="479" t="str">
        <f t="shared" si="3"/>
        <v/>
      </c>
      <c r="AH59" s="472" t="s">
        <v>497</v>
      </c>
      <c r="AI59" s="478"/>
      <c r="AJ59" s="472" t="str">
        <f t="shared" si="10"/>
        <v/>
      </c>
      <c r="AK59" s="479" t="str">
        <f t="shared" si="4"/>
        <v/>
      </c>
      <c r="AL59" s="478"/>
      <c r="AM59" s="472" t="str">
        <f t="shared" si="11"/>
        <v/>
      </c>
      <c r="AN59" s="478"/>
      <c r="AO59" s="60" t="str">
        <f t="shared" si="12"/>
        <v/>
      </c>
      <c r="AP59" s="219">
        <f t="shared" si="14"/>
        <v>0</v>
      </c>
      <c r="AQ59" s="219">
        <f t="shared" si="15"/>
        <v>0</v>
      </c>
      <c r="AR59" s="228" t="str">
        <f t="shared" si="13"/>
        <v/>
      </c>
      <c r="AS59" s="220" t="str">
        <f>IF(AR59="mRrh.kZ",'statement of marks'!GP59,"")</f>
        <v/>
      </c>
      <c r="AT59" s="220" t="str">
        <f>IF(AR59="mRrh.kZ",'statement of marks'!GQ59,"")</f>
        <v/>
      </c>
      <c r="AU59" s="53" t="str">
        <f>IF('statement of marks'!EX59="","",'statement of marks'!EX59)</f>
        <v/>
      </c>
    </row>
    <row r="60" spans="1:47" ht="17" customHeight="1">
      <c r="A60" s="469">
        <f>'statement of marks'!A60</f>
        <v>53</v>
      </c>
      <c r="B60" s="470" t="str">
        <f>'statement of marks'!D60</f>
        <v/>
      </c>
      <c r="C60" s="470" t="str">
        <f>'statement of marks'!E60</f>
        <v/>
      </c>
      <c r="D60" s="556" t="str">
        <f>'statement of marks'!F60</f>
        <v/>
      </c>
      <c r="E60" s="303" t="str">
        <f>'statement of marks'!G60</f>
        <v/>
      </c>
      <c r="F60" s="303" t="str">
        <f>'statement of marks'!H60</f>
        <v/>
      </c>
      <c r="G60" s="303" t="str">
        <f>'statement of marks'!I60</f>
        <v/>
      </c>
      <c r="H60" s="183" t="str">
        <f>'statement of marks'!GH60</f>
        <v/>
      </c>
      <c r="I60" s="61" t="str">
        <f>'statement of marks'!GK60</f>
        <v/>
      </c>
      <c r="J60" s="57" t="str">
        <f>'statement of marks'!GJ60</f>
        <v/>
      </c>
      <c r="K60" s="471" t="str">
        <f>'statement of marks'!EZ60</f>
        <v/>
      </c>
      <c r="L60" s="471" t="str">
        <f>'statement of marks'!FC60</f>
        <v/>
      </c>
      <c r="M60" s="471" t="str">
        <f>'statement of marks'!FF60</f>
        <v/>
      </c>
      <c r="N60" s="471" t="str">
        <f>'statement of marks'!FM60</f>
        <v/>
      </c>
      <c r="O60" s="471" t="str">
        <f>'statement of marks'!FT60</f>
        <v/>
      </c>
      <c r="P60" s="471" t="str">
        <f>'statement of marks'!GA60</f>
        <v/>
      </c>
      <c r="Q60" s="471" t="str">
        <f>'statement of marks'!GB60</f>
        <v/>
      </c>
      <c r="R60" s="222" t="str">
        <f>CONCATENATE('statement of marks'!GD60,'statement of marks'!GF60)</f>
        <v xml:space="preserve">            </v>
      </c>
      <c r="S60" s="477">
        <f t="shared" si="5"/>
        <v>0</v>
      </c>
      <c r="T60" s="478"/>
      <c r="U60" s="60" t="str">
        <f t="shared" si="6"/>
        <v/>
      </c>
      <c r="V60" s="472" t="str">
        <f t="shared" si="0"/>
        <v/>
      </c>
      <c r="W60" s="478"/>
      <c r="X60" s="60" t="str">
        <f t="shared" si="7"/>
        <v/>
      </c>
      <c r="Y60" s="472" t="str">
        <f t="shared" si="1"/>
        <v/>
      </c>
      <c r="Z60" s="472" t="s">
        <v>497</v>
      </c>
      <c r="AA60" s="478"/>
      <c r="AB60" s="60" t="str">
        <f t="shared" si="8"/>
        <v/>
      </c>
      <c r="AC60" s="479" t="str">
        <f t="shared" si="2"/>
        <v/>
      </c>
      <c r="AD60" s="472" t="s">
        <v>497</v>
      </c>
      <c r="AE60" s="478"/>
      <c r="AF60" s="60" t="str">
        <f t="shared" si="9"/>
        <v/>
      </c>
      <c r="AG60" s="479" t="str">
        <f t="shared" si="3"/>
        <v/>
      </c>
      <c r="AH60" s="472" t="s">
        <v>497</v>
      </c>
      <c r="AI60" s="478"/>
      <c r="AJ60" s="472" t="str">
        <f t="shared" si="10"/>
        <v/>
      </c>
      <c r="AK60" s="479" t="str">
        <f t="shared" si="4"/>
        <v/>
      </c>
      <c r="AL60" s="478"/>
      <c r="AM60" s="472" t="str">
        <f t="shared" si="11"/>
        <v/>
      </c>
      <c r="AN60" s="478"/>
      <c r="AO60" s="60" t="str">
        <f t="shared" si="12"/>
        <v/>
      </c>
      <c r="AP60" s="219">
        <f t="shared" si="14"/>
        <v>0</v>
      </c>
      <c r="AQ60" s="219">
        <f t="shared" si="15"/>
        <v>0</v>
      </c>
      <c r="AR60" s="228" t="str">
        <f t="shared" si="13"/>
        <v/>
      </c>
      <c r="AS60" s="220" t="str">
        <f>IF(AR60="mRrh.kZ",'statement of marks'!GP60,"")</f>
        <v/>
      </c>
      <c r="AT60" s="220" t="str">
        <f>IF(AR60="mRrh.kZ",'statement of marks'!GQ60,"")</f>
        <v/>
      </c>
      <c r="AU60" s="53" t="str">
        <f>IF('statement of marks'!EX60="","",'statement of marks'!EX60)</f>
        <v/>
      </c>
    </row>
    <row r="61" spans="1:47" ht="17" customHeight="1">
      <c r="A61" s="469">
        <f>'statement of marks'!A61</f>
        <v>54</v>
      </c>
      <c r="B61" s="470" t="str">
        <f>'statement of marks'!D61</f>
        <v/>
      </c>
      <c r="C61" s="470" t="str">
        <f>'statement of marks'!E61</f>
        <v/>
      </c>
      <c r="D61" s="556" t="str">
        <f>'statement of marks'!F61</f>
        <v/>
      </c>
      <c r="E61" s="303" t="str">
        <f>'statement of marks'!G61</f>
        <v/>
      </c>
      <c r="F61" s="303" t="str">
        <f>'statement of marks'!H61</f>
        <v/>
      </c>
      <c r="G61" s="303" t="str">
        <f>'statement of marks'!I61</f>
        <v/>
      </c>
      <c r="H61" s="183" t="str">
        <f>'statement of marks'!GH61</f>
        <v/>
      </c>
      <c r="I61" s="61" t="str">
        <f>'statement of marks'!GK61</f>
        <v/>
      </c>
      <c r="J61" s="57" t="str">
        <f>'statement of marks'!GJ61</f>
        <v/>
      </c>
      <c r="K61" s="471" t="str">
        <f>'statement of marks'!EZ61</f>
        <v/>
      </c>
      <c r="L61" s="471" t="str">
        <f>'statement of marks'!FC61</f>
        <v/>
      </c>
      <c r="M61" s="471" t="str">
        <f>'statement of marks'!FF61</f>
        <v/>
      </c>
      <c r="N61" s="471" t="str">
        <f>'statement of marks'!FM61</f>
        <v/>
      </c>
      <c r="O61" s="471" t="str">
        <f>'statement of marks'!FT61</f>
        <v/>
      </c>
      <c r="P61" s="471" t="str">
        <f>'statement of marks'!GA61</f>
        <v/>
      </c>
      <c r="Q61" s="471" t="str">
        <f>'statement of marks'!GB61</f>
        <v/>
      </c>
      <c r="R61" s="222" t="str">
        <f>CONCATENATE('statement of marks'!GD61,'statement of marks'!GF61)</f>
        <v xml:space="preserve">            </v>
      </c>
      <c r="S61" s="477">
        <f t="shared" si="5"/>
        <v>0</v>
      </c>
      <c r="T61" s="478"/>
      <c r="U61" s="60" t="str">
        <f t="shared" si="6"/>
        <v/>
      </c>
      <c r="V61" s="472" t="str">
        <f t="shared" si="0"/>
        <v/>
      </c>
      <c r="W61" s="478"/>
      <c r="X61" s="60" t="str">
        <f t="shared" si="7"/>
        <v/>
      </c>
      <c r="Y61" s="472" t="str">
        <f t="shared" si="1"/>
        <v/>
      </c>
      <c r="Z61" s="472" t="s">
        <v>497</v>
      </c>
      <c r="AA61" s="478"/>
      <c r="AB61" s="60" t="str">
        <f t="shared" si="8"/>
        <v/>
      </c>
      <c r="AC61" s="479" t="str">
        <f t="shared" si="2"/>
        <v/>
      </c>
      <c r="AD61" s="472" t="s">
        <v>497</v>
      </c>
      <c r="AE61" s="478"/>
      <c r="AF61" s="60" t="str">
        <f t="shared" si="9"/>
        <v/>
      </c>
      <c r="AG61" s="479" t="str">
        <f t="shared" si="3"/>
        <v/>
      </c>
      <c r="AH61" s="472" t="s">
        <v>497</v>
      </c>
      <c r="AI61" s="478"/>
      <c r="AJ61" s="472" t="str">
        <f t="shared" si="10"/>
        <v/>
      </c>
      <c r="AK61" s="479" t="str">
        <f t="shared" si="4"/>
        <v/>
      </c>
      <c r="AL61" s="478"/>
      <c r="AM61" s="472" t="str">
        <f t="shared" si="11"/>
        <v/>
      </c>
      <c r="AN61" s="478"/>
      <c r="AO61" s="60" t="str">
        <f t="shared" si="12"/>
        <v/>
      </c>
      <c r="AP61" s="219">
        <f t="shared" si="14"/>
        <v>0</v>
      </c>
      <c r="AQ61" s="219">
        <f t="shared" si="15"/>
        <v>0</v>
      </c>
      <c r="AR61" s="228" t="str">
        <f t="shared" si="13"/>
        <v/>
      </c>
      <c r="AS61" s="220" t="str">
        <f>IF(AR61="mRrh.kZ",'statement of marks'!GP61,"")</f>
        <v/>
      </c>
      <c r="AT61" s="220" t="str">
        <f>IF(AR61="mRrh.kZ",'statement of marks'!GQ61,"")</f>
        <v/>
      </c>
      <c r="AU61" s="53" t="str">
        <f>IF('statement of marks'!EX61="","",'statement of marks'!EX61)</f>
        <v/>
      </c>
    </row>
    <row r="62" spans="1:47" ht="17" customHeight="1">
      <c r="A62" s="469">
        <f>'statement of marks'!A62</f>
        <v>55</v>
      </c>
      <c r="B62" s="470" t="str">
        <f>'statement of marks'!D62</f>
        <v/>
      </c>
      <c r="C62" s="470" t="str">
        <f>'statement of marks'!E62</f>
        <v/>
      </c>
      <c r="D62" s="556" t="str">
        <f>'statement of marks'!F62</f>
        <v/>
      </c>
      <c r="E62" s="303" t="str">
        <f>'statement of marks'!G62</f>
        <v/>
      </c>
      <c r="F62" s="303" t="str">
        <f>'statement of marks'!H62</f>
        <v/>
      </c>
      <c r="G62" s="303" t="str">
        <f>'statement of marks'!I62</f>
        <v/>
      </c>
      <c r="H62" s="183" t="str">
        <f>'statement of marks'!GH62</f>
        <v/>
      </c>
      <c r="I62" s="61" t="str">
        <f>'statement of marks'!GK62</f>
        <v/>
      </c>
      <c r="J62" s="57" t="str">
        <f>'statement of marks'!GJ62</f>
        <v/>
      </c>
      <c r="K62" s="471" t="str">
        <f>'statement of marks'!EZ62</f>
        <v/>
      </c>
      <c r="L62" s="471" t="str">
        <f>'statement of marks'!FC62</f>
        <v/>
      </c>
      <c r="M62" s="471" t="str">
        <f>'statement of marks'!FF62</f>
        <v/>
      </c>
      <c r="N62" s="471" t="str">
        <f>'statement of marks'!FM62</f>
        <v/>
      </c>
      <c r="O62" s="471" t="str">
        <f>'statement of marks'!FT62</f>
        <v/>
      </c>
      <c r="P62" s="471" t="str">
        <f>'statement of marks'!GA62</f>
        <v/>
      </c>
      <c r="Q62" s="471" t="str">
        <f>'statement of marks'!GB62</f>
        <v/>
      </c>
      <c r="R62" s="222" t="str">
        <f>CONCATENATE('statement of marks'!GD62,'statement of marks'!GF62)</f>
        <v xml:space="preserve">            </v>
      </c>
      <c r="S62" s="477">
        <f t="shared" si="5"/>
        <v>0</v>
      </c>
      <c r="T62" s="478"/>
      <c r="U62" s="60" t="str">
        <f t="shared" si="6"/>
        <v/>
      </c>
      <c r="V62" s="472" t="str">
        <f t="shared" si="0"/>
        <v/>
      </c>
      <c r="W62" s="478"/>
      <c r="X62" s="60" t="str">
        <f t="shared" si="7"/>
        <v/>
      </c>
      <c r="Y62" s="472" t="str">
        <f t="shared" si="1"/>
        <v/>
      </c>
      <c r="Z62" s="472" t="s">
        <v>497</v>
      </c>
      <c r="AA62" s="478"/>
      <c r="AB62" s="60" t="str">
        <f t="shared" si="8"/>
        <v/>
      </c>
      <c r="AC62" s="479" t="str">
        <f t="shared" si="2"/>
        <v/>
      </c>
      <c r="AD62" s="472" t="s">
        <v>497</v>
      </c>
      <c r="AE62" s="478"/>
      <c r="AF62" s="60" t="str">
        <f t="shared" si="9"/>
        <v/>
      </c>
      <c r="AG62" s="479" t="str">
        <f t="shared" si="3"/>
        <v/>
      </c>
      <c r="AH62" s="472" t="s">
        <v>497</v>
      </c>
      <c r="AI62" s="478"/>
      <c r="AJ62" s="472" t="str">
        <f t="shared" si="10"/>
        <v/>
      </c>
      <c r="AK62" s="479" t="str">
        <f t="shared" si="4"/>
        <v/>
      </c>
      <c r="AL62" s="478"/>
      <c r="AM62" s="472" t="str">
        <f t="shared" si="11"/>
        <v/>
      </c>
      <c r="AN62" s="478"/>
      <c r="AO62" s="60" t="str">
        <f t="shared" si="12"/>
        <v/>
      </c>
      <c r="AP62" s="219">
        <f t="shared" si="14"/>
        <v>0</v>
      </c>
      <c r="AQ62" s="219">
        <f t="shared" si="15"/>
        <v>0</v>
      </c>
      <c r="AR62" s="228" t="str">
        <f t="shared" si="13"/>
        <v/>
      </c>
      <c r="AS62" s="220" t="str">
        <f>IF(AR62="mRrh.kZ",'statement of marks'!GP62,"")</f>
        <v/>
      </c>
      <c r="AT62" s="220" t="str">
        <f>IF(AR62="mRrh.kZ",'statement of marks'!GQ62,"")</f>
        <v/>
      </c>
      <c r="AU62" s="53" t="str">
        <f>IF('statement of marks'!EX62="","",'statement of marks'!EX62)</f>
        <v/>
      </c>
    </row>
    <row r="63" spans="1:47" ht="17" customHeight="1">
      <c r="A63" s="469">
        <f>'statement of marks'!A63</f>
        <v>56</v>
      </c>
      <c r="B63" s="470" t="str">
        <f>'statement of marks'!D63</f>
        <v/>
      </c>
      <c r="C63" s="470" t="str">
        <f>'statement of marks'!E63</f>
        <v/>
      </c>
      <c r="D63" s="556" t="str">
        <f>'statement of marks'!F63</f>
        <v/>
      </c>
      <c r="E63" s="303" t="str">
        <f>'statement of marks'!G63</f>
        <v/>
      </c>
      <c r="F63" s="303" t="str">
        <f>'statement of marks'!H63</f>
        <v/>
      </c>
      <c r="G63" s="303" t="str">
        <f>'statement of marks'!I63</f>
        <v/>
      </c>
      <c r="H63" s="183" t="str">
        <f>'statement of marks'!GH63</f>
        <v/>
      </c>
      <c r="I63" s="61" t="str">
        <f>'statement of marks'!GK63</f>
        <v/>
      </c>
      <c r="J63" s="57" t="str">
        <f>'statement of marks'!GJ63</f>
        <v/>
      </c>
      <c r="K63" s="471" t="str">
        <f>'statement of marks'!EZ63</f>
        <v/>
      </c>
      <c r="L63" s="471" t="str">
        <f>'statement of marks'!FC63</f>
        <v/>
      </c>
      <c r="M63" s="471" t="str">
        <f>'statement of marks'!FF63</f>
        <v/>
      </c>
      <c r="N63" s="471" t="str">
        <f>'statement of marks'!FM63</f>
        <v/>
      </c>
      <c r="O63" s="471" t="str">
        <f>'statement of marks'!FT63</f>
        <v/>
      </c>
      <c r="P63" s="471" t="str">
        <f>'statement of marks'!GA63</f>
        <v/>
      </c>
      <c r="Q63" s="471" t="str">
        <f>'statement of marks'!GB63</f>
        <v/>
      </c>
      <c r="R63" s="222" t="str">
        <f>CONCATENATE('statement of marks'!GD63,'statement of marks'!GF63)</f>
        <v xml:space="preserve">            </v>
      </c>
      <c r="S63" s="477">
        <f t="shared" si="5"/>
        <v>0</v>
      </c>
      <c r="T63" s="478"/>
      <c r="U63" s="60" t="str">
        <f t="shared" si="6"/>
        <v/>
      </c>
      <c r="V63" s="472" t="str">
        <f t="shared" si="0"/>
        <v/>
      </c>
      <c r="W63" s="478"/>
      <c r="X63" s="60" t="str">
        <f t="shared" si="7"/>
        <v/>
      </c>
      <c r="Y63" s="472" t="str">
        <f t="shared" si="1"/>
        <v/>
      </c>
      <c r="Z63" s="472" t="s">
        <v>497</v>
      </c>
      <c r="AA63" s="478"/>
      <c r="AB63" s="60" t="str">
        <f t="shared" si="8"/>
        <v/>
      </c>
      <c r="AC63" s="479" t="str">
        <f t="shared" si="2"/>
        <v/>
      </c>
      <c r="AD63" s="472" t="s">
        <v>497</v>
      </c>
      <c r="AE63" s="478"/>
      <c r="AF63" s="60" t="str">
        <f t="shared" si="9"/>
        <v/>
      </c>
      <c r="AG63" s="479" t="str">
        <f t="shared" si="3"/>
        <v/>
      </c>
      <c r="AH63" s="472" t="s">
        <v>497</v>
      </c>
      <c r="AI63" s="478"/>
      <c r="AJ63" s="472" t="str">
        <f t="shared" si="10"/>
        <v/>
      </c>
      <c r="AK63" s="479" t="str">
        <f t="shared" si="4"/>
        <v/>
      </c>
      <c r="AL63" s="478"/>
      <c r="AM63" s="472" t="str">
        <f t="shared" si="11"/>
        <v/>
      </c>
      <c r="AN63" s="478"/>
      <c r="AO63" s="60" t="str">
        <f t="shared" si="12"/>
        <v/>
      </c>
      <c r="AP63" s="219">
        <f t="shared" si="14"/>
        <v>0</v>
      </c>
      <c r="AQ63" s="219">
        <f t="shared" si="15"/>
        <v>0</v>
      </c>
      <c r="AR63" s="228" t="str">
        <f t="shared" si="13"/>
        <v/>
      </c>
      <c r="AS63" s="220" t="str">
        <f>IF(AR63="mRrh.kZ",'statement of marks'!GP63,"")</f>
        <v/>
      </c>
      <c r="AT63" s="220" t="str">
        <f>IF(AR63="mRrh.kZ",'statement of marks'!GQ63,"")</f>
        <v/>
      </c>
      <c r="AU63" s="53" t="str">
        <f>IF('statement of marks'!EX63="","",'statement of marks'!EX63)</f>
        <v/>
      </c>
    </row>
    <row r="64" spans="1:47" ht="17" customHeight="1">
      <c r="A64" s="469">
        <f>'statement of marks'!A64</f>
        <v>57</v>
      </c>
      <c r="B64" s="470" t="str">
        <f>'statement of marks'!D64</f>
        <v/>
      </c>
      <c r="C64" s="470" t="str">
        <f>'statement of marks'!E64</f>
        <v/>
      </c>
      <c r="D64" s="556" t="str">
        <f>'statement of marks'!F64</f>
        <v/>
      </c>
      <c r="E64" s="303" t="str">
        <f>'statement of marks'!G64</f>
        <v/>
      </c>
      <c r="F64" s="303" t="str">
        <f>'statement of marks'!H64</f>
        <v/>
      </c>
      <c r="G64" s="303" t="str">
        <f>'statement of marks'!I64</f>
        <v/>
      </c>
      <c r="H64" s="183" t="str">
        <f>'statement of marks'!GH64</f>
        <v/>
      </c>
      <c r="I64" s="61" t="str">
        <f>'statement of marks'!GK64</f>
        <v/>
      </c>
      <c r="J64" s="57" t="str">
        <f>'statement of marks'!GJ64</f>
        <v/>
      </c>
      <c r="K64" s="471" t="str">
        <f>'statement of marks'!EZ64</f>
        <v/>
      </c>
      <c r="L64" s="471" t="str">
        <f>'statement of marks'!FC64</f>
        <v/>
      </c>
      <c r="M64" s="471" t="str">
        <f>'statement of marks'!FF64</f>
        <v/>
      </c>
      <c r="N64" s="471" t="str">
        <f>'statement of marks'!FM64</f>
        <v/>
      </c>
      <c r="O64" s="471" t="str">
        <f>'statement of marks'!FT64</f>
        <v/>
      </c>
      <c r="P64" s="471" t="str">
        <f>'statement of marks'!GA64</f>
        <v/>
      </c>
      <c r="Q64" s="471" t="str">
        <f>'statement of marks'!GB64</f>
        <v/>
      </c>
      <c r="R64" s="222" t="str">
        <f>CONCATENATE('statement of marks'!GD64,'statement of marks'!GF64)</f>
        <v xml:space="preserve">            </v>
      </c>
      <c r="S64" s="477">
        <f t="shared" si="5"/>
        <v>0</v>
      </c>
      <c r="T64" s="478"/>
      <c r="U64" s="60" t="str">
        <f t="shared" si="6"/>
        <v/>
      </c>
      <c r="V64" s="472" t="str">
        <f t="shared" si="0"/>
        <v/>
      </c>
      <c r="W64" s="478"/>
      <c r="X64" s="60" t="str">
        <f t="shared" si="7"/>
        <v/>
      </c>
      <c r="Y64" s="472" t="str">
        <f t="shared" si="1"/>
        <v/>
      </c>
      <c r="Z64" s="472" t="s">
        <v>497</v>
      </c>
      <c r="AA64" s="478"/>
      <c r="AB64" s="60" t="str">
        <f t="shared" si="8"/>
        <v/>
      </c>
      <c r="AC64" s="479" t="str">
        <f t="shared" si="2"/>
        <v/>
      </c>
      <c r="AD64" s="472" t="s">
        <v>497</v>
      </c>
      <c r="AE64" s="478"/>
      <c r="AF64" s="60" t="str">
        <f t="shared" si="9"/>
        <v/>
      </c>
      <c r="AG64" s="479" t="str">
        <f t="shared" si="3"/>
        <v/>
      </c>
      <c r="AH64" s="472" t="s">
        <v>497</v>
      </c>
      <c r="AI64" s="478"/>
      <c r="AJ64" s="472" t="str">
        <f t="shared" si="10"/>
        <v/>
      </c>
      <c r="AK64" s="479" t="str">
        <f t="shared" si="4"/>
        <v/>
      </c>
      <c r="AL64" s="478"/>
      <c r="AM64" s="472" t="str">
        <f t="shared" si="11"/>
        <v/>
      </c>
      <c r="AN64" s="478"/>
      <c r="AO64" s="60" t="str">
        <f t="shared" si="12"/>
        <v/>
      </c>
      <c r="AP64" s="219">
        <f t="shared" si="14"/>
        <v>0</v>
      </c>
      <c r="AQ64" s="219">
        <f t="shared" si="15"/>
        <v>0</v>
      </c>
      <c r="AR64" s="228" t="str">
        <f t="shared" si="13"/>
        <v/>
      </c>
      <c r="AS64" s="220" t="str">
        <f>IF(AR64="mRrh.kZ",'statement of marks'!GP64,"")</f>
        <v/>
      </c>
      <c r="AT64" s="220" t="str">
        <f>IF(AR64="mRrh.kZ",'statement of marks'!GQ64,"")</f>
        <v/>
      </c>
      <c r="AU64" s="53" t="str">
        <f>IF('statement of marks'!EX64="","",'statement of marks'!EX64)</f>
        <v/>
      </c>
    </row>
    <row r="65" spans="1:47" ht="17" customHeight="1">
      <c r="A65" s="469">
        <f>'statement of marks'!A65</f>
        <v>58</v>
      </c>
      <c r="B65" s="470" t="str">
        <f>'statement of marks'!D65</f>
        <v/>
      </c>
      <c r="C65" s="470" t="str">
        <f>'statement of marks'!E65</f>
        <v/>
      </c>
      <c r="D65" s="556" t="str">
        <f>'statement of marks'!F65</f>
        <v/>
      </c>
      <c r="E65" s="303" t="str">
        <f>'statement of marks'!G65</f>
        <v/>
      </c>
      <c r="F65" s="303" t="str">
        <f>'statement of marks'!H65</f>
        <v/>
      </c>
      <c r="G65" s="303" t="str">
        <f>'statement of marks'!I65</f>
        <v/>
      </c>
      <c r="H65" s="183" t="str">
        <f>'statement of marks'!GH65</f>
        <v/>
      </c>
      <c r="I65" s="61" t="str">
        <f>'statement of marks'!GK65</f>
        <v/>
      </c>
      <c r="J65" s="57" t="str">
        <f>'statement of marks'!GJ65</f>
        <v/>
      </c>
      <c r="K65" s="471" t="str">
        <f>'statement of marks'!EZ65</f>
        <v/>
      </c>
      <c r="L65" s="471" t="str">
        <f>'statement of marks'!FC65</f>
        <v/>
      </c>
      <c r="M65" s="471" t="str">
        <f>'statement of marks'!FF65</f>
        <v/>
      </c>
      <c r="N65" s="471" t="str">
        <f>'statement of marks'!FM65</f>
        <v/>
      </c>
      <c r="O65" s="471" t="str">
        <f>'statement of marks'!FT65</f>
        <v/>
      </c>
      <c r="P65" s="471" t="str">
        <f>'statement of marks'!GA65</f>
        <v/>
      </c>
      <c r="Q65" s="471" t="str">
        <f>'statement of marks'!GB65</f>
        <v/>
      </c>
      <c r="R65" s="222" t="str">
        <f>CONCATENATE('statement of marks'!GD65,'statement of marks'!GF65)</f>
        <v xml:space="preserve">            </v>
      </c>
      <c r="S65" s="477">
        <f t="shared" si="5"/>
        <v>0</v>
      </c>
      <c r="T65" s="478"/>
      <c r="U65" s="60" t="str">
        <f t="shared" si="6"/>
        <v/>
      </c>
      <c r="V65" s="472" t="str">
        <f t="shared" si="0"/>
        <v/>
      </c>
      <c r="W65" s="478"/>
      <c r="X65" s="60" t="str">
        <f t="shared" si="7"/>
        <v/>
      </c>
      <c r="Y65" s="472" t="str">
        <f t="shared" si="1"/>
        <v/>
      </c>
      <c r="Z65" s="472" t="s">
        <v>497</v>
      </c>
      <c r="AA65" s="478"/>
      <c r="AB65" s="60" t="str">
        <f t="shared" si="8"/>
        <v/>
      </c>
      <c r="AC65" s="479" t="str">
        <f t="shared" si="2"/>
        <v/>
      </c>
      <c r="AD65" s="472" t="s">
        <v>497</v>
      </c>
      <c r="AE65" s="478"/>
      <c r="AF65" s="60" t="str">
        <f t="shared" si="9"/>
        <v/>
      </c>
      <c r="AG65" s="479" t="str">
        <f t="shared" si="3"/>
        <v/>
      </c>
      <c r="AH65" s="472" t="s">
        <v>497</v>
      </c>
      <c r="AI65" s="478"/>
      <c r="AJ65" s="472" t="str">
        <f t="shared" si="10"/>
        <v/>
      </c>
      <c r="AK65" s="479" t="str">
        <f t="shared" si="4"/>
        <v/>
      </c>
      <c r="AL65" s="478"/>
      <c r="AM65" s="472" t="str">
        <f t="shared" si="11"/>
        <v/>
      </c>
      <c r="AN65" s="478"/>
      <c r="AO65" s="60" t="str">
        <f t="shared" si="12"/>
        <v/>
      </c>
      <c r="AP65" s="219">
        <f t="shared" si="14"/>
        <v>0</v>
      </c>
      <c r="AQ65" s="219">
        <f t="shared" si="15"/>
        <v>0</v>
      </c>
      <c r="AR65" s="228" t="str">
        <f t="shared" si="13"/>
        <v/>
      </c>
      <c r="AS65" s="220" t="str">
        <f>IF(AR65="mRrh.kZ",'statement of marks'!GP65,"")</f>
        <v/>
      </c>
      <c r="AT65" s="220" t="str">
        <f>IF(AR65="mRrh.kZ",'statement of marks'!GQ65,"")</f>
        <v/>
      </c>
      <c r="AU65" s="53" t="str">
        <f>IF('statement of marks'!EX65="","",'statement of marks'!EX65)</f>
        <v/>
      </c>
    </row>
    <row r="66" spans="1:47" ht="17" customHeight="1">
      <c r="A66" s="469">
        <f>'statement of marks'!A66</f>
        <v>59</v>
      </c>
      <c r="B66" s="470" t="str">
        <f>'statement of marks'!D66</f>
        <v/>
      </c>
      <c r="C66" s="470" t="str">
        <f>'statement of marks'!E66</f>
        <v/>
      </c>
      <c r="D66" s="556" t="str">
        <f>'statement of marks'!F66</f>
        <v/>
      </c>
      <c r="E66" s="303" t="str">
        <f>'statement of marks'!G66</f>
        <v/>
      </c>
      <c r="F66" s="303" t="str">
        <f>'statement of marks'!H66</f>
        <v/>
      </c>
      <c r="G66" s="303" t="str">
        <f>'statement of marks'!I66</f>
        <v/>
      </c>
      <c r="H66" s="183" t="str">
        <f>'statement of marks'!GH66</f>
        <v/>
      </c>
      <c r="I66" s="61" t="str">
        <f>'statement of marks'!GK66</f>
        <v/>
      </c>
      <c r="J66" s="57" t="str">
        <f>'statement of marks'!GJ66</f>
        <v/>
      </c>
      <c r="K66" s="471" t="str">
        <f>'statement of marks'!EZ66</f>
        <v/>
      </c>
      <c r="L66" s="471" t="str">
        <f>'statement of marks'!FC66</f>
        <v/>
      </c>
      <c r="M66" s="471" t="str">
        <f>'statement of marks'!FF66</f>
        <v/>
      </c>
      <c r="N66" s="471" t="str">
        <f>'statement of marks'!FM66</f>
        <v/>
      </c>
      <c r="O66" s="471" t="str">
        <f>'statement of marks'!FT66</f>
        <v/>
      </c>
      <c r="P66" s="471" t="str">
        <f>'statement of marks'!GA66</f>
        <v/>
      </c>
      <c r="Q66" s="471" t="str">
        <f>'statement of marks'!GB66</f>
        <v/>
      </c>
      <c r="R66" s="222" t="str">
        <f>CONCATENATE('statement of marks'!GD66,'statement of marks'!GF66)</f>
        <v xml:space="preserve">            </v>
      </c>
      <c r="S66" s="477">
        <f t="shared" si="5"/>
        <v>0</v>
      </c>
      <c r="T66" s="478"/>
      <c r="U66" s="60" t="str">
        <f t="shared" si="6"/>
        <v/>
      </c>
      <c r="V66" s="472" t="str">
        <f t="shared" si="0"/>
        <v/>
      </c>
      <c r="W66" s="478"/>
      <c r="X66" s="60" t="str">
        <f t="shared" si="7"/>
        <v/>
      </c>
      <c r="Y66" s="472" t="str">
        <f t="shared" si="1"/>
        <v/>
      </c>
      <c r="Z66" s="472" t="s">
        <v>497</v>
      </c>
      <c r="AA66" s="478"/>
      <c r="AB66" s="60" t="str">
        <f t="shared" si="8"/>
        <v/>
      </c>
      <c r="AC66" s="479" t="str">
        <f t="shared" si="2"/>
        <v/>
      </c>
      <c r="AD66" s="472" t="s">
        <v>497</v>
      </c>
      <c r="AE66" s="478"/>
      <c r="AF66" s="60" t="str">
        <f t="shared" si="9"/>
        <v/>
      </c>
      <c r="AG66" s="479" t="str">
        <f t="shared" si="3"/>
        <v/>
      </c>
      <c r="AH66" s="472" t="s">
        <v>497</v>
      </c>
      <c r="AI66" s="478"/>
      <c r="AJ66" s="472" t="str">
        <f t="shared" si="10"/>
        <v/>
      </c>
      <c r="AK66" s="479" t="str">
        <f t="shared" si="4"/>
        <v/>
      </c>
      <c r="AL66" s="478"/>
      <c r="AM66" s="472" t="str">
        <f t="shared" si="11"/>
        <v/>
      </c>
      <c r="AN66" s="478"/>
      <c r="AO66" s="60" t="str">
        <f t="shared" si="12"/>
        <v/>
      </c>
      <c r="AP66" s="219">
        <f t="shared" si="14"/>
        <v>0</v>
      </c>
      <c r="AQ66" s="219">
        <f t="shared" si="15"/>
        <v>0</v>
      </c>
      <c r="AR66" s="228" t="str">
        <f t="shared" si="13"/>
        <v/>
      </c>
      <c r="AS66" s="220" t="str">
        <f>IF(AR66="mRrh.kZ",'statement of marks'!GP66,"")</f>
        <v/>
      </c>
      <c r="AT66" s="220" t="str">
        <f>IF(AR66="mRrh.kZ",'statement of marks'!GQ66,"")</f>
        <v/>
      </c>
      <c r="AU66" s="53" t="str">
        <f>IF('statement of marks'!EX66="","",'statement of marks'!EX66)</f>
        <v/>
      </c>
    </row>
    <row r="67" spans="1:47" ht="17" customHeight="1">
      <c r="A67" s="469">
        <f>'statement of marks'!A67</f>
        <v>60</v>
      </c>
      <c r="B67" s="470" t="str">
        <f>'statement of marks'!D67</f>
        <v/>
      </c>
      <c r="C67" s="470" t="str">
        <f>'statement of marks'!E67</f>
        <v/>
      </c>
      <c r="D67" s="556" t="str">
        <f>'statement of marks'!F67</f>
        <v/>
      </c>
      <c r="E67" s="303" t="str">
        <f>'statement of marks'!G67</f>
        <v/>
      </c>
      <c r="F67" s="303" t="str">
        <f>'statement of marks'!H67</f>
        <v/>
      </c>
      <c r="G67" s="303" t="str">
        <f>'statement of marks'!I67</f>
        <v/>
      </c>
      <c r="H67" s="183" t="str">
        <f>'statement of marks'!GH67</f>
        <v/>
      </c>
      <c r="I67" s="61" t="str">
        <f>'statement of marks'!GK67</f>
        <v/>
      </c>
      <c r="J67" s="57" t="str">
        <f>'statement of marks'!GJ67</f>
        <v/>
      </c>
      <c r="K67" s="471" t="str">
        <f>'statement of marks'!EZ67</f>
        <v/>
      </c>
      <c r="L67" s="471" t="str">
        <f>'statement of marks'!FC67</f>
        <v/>
      </c>
      <c r="M67" s="471" t="str">
        <f>'statement of marks'!FF67</f>
        <v/>
      </c>
      <c r="N67" s="471" t="str">
        <f>'statement of marks'!FM67</f>
        <v/>
      </c>
      <c r="O67" s="471" t="str">
        <f>'statement of marks'!FT67</f>
        <v/>
      </c>
      <c r="P67" s="471" t="str">
        <f>'statement of marks'!GA67</f>
        <v/>
      </c>
      <c r="Q67" s="471" t="str">
        <f>'statement of marks'!GB67</f>
        <v/>
      </c>
      <c r="R67" s="222" t="str">
        <f>CONCATENATE('statement of marks'!GD67,'statement of marks'!GF67)</f>
        <v xml:space="preserve">            </v>
      </c>
      <c r="S67" s="477">
        <f t="shared" si="5"/>
        <v>0</v>
      </c>
      <c r="T67" s="478"/>
      <c r="U67" s="60" t="str">
        <f t="shared" si="6"/>
        <v/>
      </c>
      <c r="V67" s="472" t="str">
        <f t="shared" si="0"/>
        <v/>
      </c>
      <c r="W67" s="478"/>
      <c r="X67" s="60" t="str">
        <f t="shared" si="7"/>
        <v/>
      </c>
      <c r="Y67" s="472" t="str">
        <f t="shared" si="1"/>
        <v/>
      </c>
      <c r="Z67" s="472" t="s">
        <v>497</v>
      </c>
      <c r="AA67" s="478"/>
      <c r="AB67" s="60" t="str">
        <f t="shared" si="8"/>
        <v/>
      </c>
      <c r="AC67" s="479" t="str">
        <f t="shared" si="2"/>
        <v/>
      </c>
      <c r="AD67" s="472" t="s">
        <v>497</v>
      </c>
      <c r="AE67" s="478"/>
      <c r="AF67" s="60" t="str">
        <f t="shared" si="9"/>
        <v/>
      </c>
      <c r="AG67" s="479" t="str">
        <f t="shared" si="3"/>
        <v/>
      </c>
      <c r="AH67" s="472" t="s">
        <v>497</v>
      </c>
      <c r="AI67" s="478"/>
      <c r="AJ67" s="472" t="str">
        <f t="shared" si="10"/>
        <v/>
      </c>
      <c r="AK67" s="479" t="str">
        <f t="shared" si="4"/>
        <v/>
      </c>
      <c r="AL67" s="478"/>
      <c r="AM67" s="472" t="str">
        <f t="shared" si="11"/>
        <v/>
      </c>
      <c r="AN67" s="478"/>
      <c r="AO67" s="60" t="str">
        <f t="shared" si="12"/>
        <v/>
      </c>
      <c r="AP67" s="219">
        <f t="shared" si="14"/>
        <v>0</v>
      </c>
      <c r="AQ67" s="219">
        <f t="shared" si="15"/>
        <v>0</v>
      </c>
      <c r="AR67" s="228" t="str">
        <f t="shared" si="13"/>
        <v/>
      </c>
      <c r="AS67" s="220" t="str">
        <f>IF(AR67="mRrh.kZ",'statement of marks'!GP67,"")</f>
        <v/>
      </c>
      <c r="AT67" s="220" t="str">
        <f>IF(AR67="mRrh.kZ",'statement of marks'!GQ67,"")</f>
        <v/>
      </c>
      <c r="AU67" s="53" t="str">
        <f>IF('statement of marks'!EX67="","",'statement of marks'!EX67)</f>
        <v/>
      </c>
    </row>
    <row r="68" spans="1:47" ht="17" customHeight="1">
      <c r="A68" s="469">
        <f>'statement of marks'!A68</f>
        <v>61</v>
      </c>
      <c r="B68" s="470" t="str">
        <f>'statement of marks'!D68</f>
        <v/>
      </c>
      <c r="C68" s="470" t="str">
        <f>'statement of marks'!E68</f>
        <v/>
      </c>
      <c r="D68" s="556" t="str">
        <f>'statement of marks'!F68</f>
        <v/>
      </c>
      <c r="E68" s="303" t="str">
        <f>'statement of marks'!G68</f>
        <v/>
      </c>
      <c r="F68" s="303" t="str">
        <f>'statement of marks'!H68</f>
        <v/>
      </c>
      <c r="G68" s="303" t="str">
        <f>'statement of marks'!I68</f>
        <v/>
      </c>
      <c r="H68" s="183" t="str">
        <f>'statement of marks'!GH68</f>
        <v/>
      </c>
      <c r="I68" s="61" t="str">
        <f>'statement of marks'!GK68</f>
        <v/>
      </c>
      <c r="J68" s="57" t="str">
        <f>'statement of marks'!GJ68</f>
        <v/>
      </c>
      <c r="K68" s="471" t="str">
        <f>'statement of marks'!EZ68</f>
        <v/>
      </c>
      <c r="L68" s="471" t="str">
        <f>'statement of marks'!FC68</f>
        <v/>
      </c>
      <c r="M68" s="471" t="str">
        <f>'statement of marks'!FF68</f>
        <v/>
      </c>
      <c r="N68" s="471" t="str">
        <f>'statement of marks'!FM68</f>
        <v/>
      </c>
      <c r="O68" s="471" t="str">
        <f>'statement of marks'!FT68</f>
        <v/>
      </c>
      <c r="P68" s="471" t="str">
        <f>'statement of marks'!GA68</f>
        <v/>
      </c>
      <c r="Q68" s="471" t="str">
        <f>'statement of marks'!GB68</f>
        <v/>
      </c>
      <c r="R68" s="222" t="str">
        <f>CONCATENATE('statement of marks'!GD68,'statement of marks'!GF68)</f>
        <v xml:space="preserve">            </v>
      </c>
      <c r="S68" s="477">
        <f t="shared" si="5"/>
        <v>0</v>
      </c>
      <c r="T68" s="478"/>
      <c r="U68" s="60" t="str">
        <f t="shared" si="6"/>
        <v/>
      </c>
      <c r="V68" s="472" t="str">
        <f t="shared" si="0"/>
        <v/>
      </c>
      <c r="W68" s="478"/>
      <c r="X68" s="60" t="str">
        <f t="shared" si="7"/>
        <v/>
      </c>
      <c r="Y68" s="472" t="str">
        <f t="shared" si="1"/>
        <v/>
      </c>
      <c r="Z68" s="472" t="s">
        <v>497</v>
      </c>
      <c r="AA68" s="478"/>
      <c r="AB68" s="60" t="str">
        <f t="shared" si="8"/>
        <v/>
      </c>
      <c r="AC68" s="479" t="str">
        <f t="shared" si="2"/>
        <v/>
      </c>
      <c r="AD68" s="472" t="s">
        <v>497</v>
      </c>
      <c r="AE68" s="478"/>
      <c r="AF68" s="60" t="str">
        <f t="shared" si="9"/>
        <v/>
      </c>
      <c r="AG68" s="479" t="str">
        <f t="shared" si="3"/>
        <v/>
      </c>
      <c r="AH68" s="472" t="s">
        <v>497</v>
      </c>
      <c r="AI68" s="478"/>
      <c r="AJ68" s="472" t="str">
        <f t="shared" si="10"/>
        <v/>
      </c>
      <c r="AK68" s="479" t="str">
        <f t="shared" si="4"/>
        <v/>
      </c>
      <c r="AL68" s="478"/>
      <c r="AM68" s="472" t="str">
        <f t="shared" si="11"/>
        <v/>
      </c>
      <c r="AN68" s="478"/>
      <c r="AO68" s="60" t="str">
        <f t="shared" si="12"/>
        <v/>
      </c>
      <c r="AP68" s="219">
        <f t="shared" si="14"/>
        <v>0</v>
      </c>
      <c r="AQ68" s="219">
        <f t="shared" si="15"/>
        <v>0</v>
      </c>
      <c r="AR68" s="228" t="str">
        <f t="shared" si="13"/>
        <v/>
      </c>
      <c r="AS68" s="220" t="str">
        <f>IF(AR68="mRrh.kZ",'statement of marks'!GP68,"")</f>
        <v/>
      </c>
      <c r="AT68" s="220" t="str">
        <f>IF(AR68="mRrh.kZ",'statement of marks'!GQ68,"")</f>
        <v/>
      </c>
      <c r="AU68" s="53" t="str">
        <f>IF('statement of marks'!EX68="","",'statement of marks'!EX68)</f>
        <v/>
      </c>
    </row>
    <row r="69" spans="1:47" ht="17" customHeight="1">
      <c r="A69" s="469">
        <f>'statement of marks'!A69</f>
        <v>62</v>
      </c>
      <c r="B69" s="470" t="str">
        <f>'statement of marks'!D69</f>
        <v/>
      </c>
      <c r="C69" s="470" t="str">
        <f>'statement of marks'!E69</f>
        <v/>
      </c>
      <c r="D69" s="556" t="str">
        <f>'statement of marks'!F69</f>
        <v/>
      </c>
      <c r="E69" s="303" t="str">
        <f>'statement of marks'!G69</f>
        <v/>
      </c>
      <c r="F69" s="303" t="str">
        <f>'statement of marks'!H69</f>
        <v/>
      </c>
      <c r="G69" s="303" t="str">
        <f>'statement of marks'!I69</f>
        <v/>
      </c>
      <c r="H69" s="183" t="str">
        <f>'statement of marks'!GH69</f>
        <v/>
      </c>
      <c r="I69" s="61" t="str">
        <f>'statement of marks'!GK69</f>
        <v/>
      </c>
      <c r="J69" s="57" t="str">
        <f>'statement of marks'!GJ69</f>
        <v/>
      </c>
      <c r="K69" s="471" t="str">
        <f>'statement of marks'!EZ69</f>
        <v/>
      </c>
      <c r="L69" s="471" t="str">
        <f>'statement of marks'!FC69</f>
        <v/>
      </c>
      <c r="M69" s="471" t="str">
        <f>'statement of marks'!FF69</f>
        <v/>
      </c>
      <c r="N69" s="471" t="str">
        <f>'statement of marks'!FM69</f>
        <v/>
      </c>
      <c r="O69" s="471" t="str">
        <f>'statement of marks'!FT69</f>
        <v/>
      </c>
      <c r="P69" s="471" t="str">
        <f>'statement of marks'!GA69</f>
        <v/>
      </c>
      <c r="Q69" s="471" t="str">
        <f>'statement of marks'!GB69</f>
        <v/>
      </c>
      <c r="R69" s="222" t="str">
        <f>CONCATENATE('statement of marks'!GD69,'statement of marks'!GF69)</f>
        <v xml:space="preserve">            </v>
      </c>
      <c r="S69" s="477">
        <f t="shared" si="5"/>
        <v>0</v>
      </c>
      <c r="T69" s="478"/>
      <c r="U69" s="60" t="str">
        <f t="shared" si="6"/>
        <v/>
      </c>
      <c r="V69" s="472" t="str">
        <f t="shared" si="0"/>
        <v/>
      </c>
      <c r="W69" s="478"/>
      <c r="X69" s="60" t="str">
        <f t="shared" si="7"/>
        <v/>
      </c>
      <c r="Y69" s="472" t="str">
        <f t="shared" si="1"/>
        <v/>
      </c>
      <c r="Z69" s="472" t="s">
        <v>497</v>
      </c>
      <c r="AA69" s="478"/>
      <c r="AB69" s="60" t="str">
        <f t="shared" si="8"/>
        <v/>
      </c>
      <c r="AC69" s="479" t="str">
        <f t="shared" si="2"/>
        <v/>
      </c>
      <c r="AD69" s="472" t="s">
        <v>497</v>
      </c>
      <c r="AE69" s="478"/>
      <c r="AF69" s="60" t="str">
        <f t="shared" si="9"/>
        <v/>
      </c>
      <c r="AG69" s="479" t="str">
        <f t="shared" si="3"/>
        <v/>
      </c>
      <c r="AH69" s="472" t="s">
        <v>497</v>
      </c>
      <c r="AI69" s="478"/>
      <c r="AJ69" s="472" t="str">
        <f t="shared" si="10"/>
        <v/>
      </c>
      <c r="AK69" s="479" t="str">
        <f t="shared" si="4"/>
        <v/>
      </c>
      <c r="AL69" s="478"/>
      <c r="AM69" s="472" t="str">
        <f t="shared" si="11"/>
        <v/>
      </c>
      <c r="AN69" s="478"/>
      <c r="AO69" s="60" t="str">
        <f t="shared" si="12"/>
        <v/>
      </c>
      <c r="AP69" s="219">
        <f t="shared" si="14"/>
        <v>0</v>
      </c>
      <c r="AQ69" s="219">
        <f t="shared" si="15"/>
        <v>0</v>
      </c>
      <c r="AR69" s="228" t="str">
        <f t="shared" si="13"/>
        <v/>
      </c>
      <c r="AS69" s="220" t="str">
        <f>IF(AR69="mRrh.kZ",'statement of marks'!GP69,"")</f>
        <v/>
      </c>
      <c r="AT69" s="220" t="str">
        <f>IF(AR69="mRrh.kZ",'statement of marks'!GQ69,"")</f>
        <v/>
      </c>
      <c r="AU69" s="53" t="str">
        <f>IF('statement of marks'!EX69="","",'statement of marks'!EX69)</f>
        <v/>
      </c>
    </row>
    <row r="70" spans="1:47" ht="17" customHeight="1">
      <c r="A70" s="469">
        <f>'statement of marks'!A70</f>
        <v>63</v>
      </c>
      <c r="B70" s="470" t="str">
        <f>'statement of marks'!D70</f>
        <v/>
      </c>
      <c r="C70" s="470" t="str">
        <f>'statement of marks'!E70</f>
        <v/>
      </c>
      <c r="D70" s="556" t="str">
        <f>'statement of marks'!F70</f>
        <v/>
      </c>
      <c r="E70" s="303" t="str">
        <f>'statement of marks'!G70</f>
        <v/>
      </c>
      <c r="F70" s="303" t="str">
        <f>'statement of marks'!H70</f>
        <v/>
      </c>
      <c r="G70" s="303" t="str">
        <f>'statement of marks'!I70</f>
        <v/>
      </c>
      <c r="H70" s="183" t="str">
        <f>'statement of marks'!GH70</f>
        <v/>
      </c>
      <c r="I70" s="61" t="str">
        <f>'statement of marks'!GK70</f>
        <v/>
      </c>
      <c r="J70" s="57" t="str">
        <f>'statement of marks'!GJ70</f>
        <v/>
      </c>
      <c r="K70" s="471" t="str">
        <f>'statement of marks'!EZ70</f>
        <v/>
      </c>
      <c r="L70" s="471" t="str">
        <f>'statement of marks'!FC70</f>
        <v/>
      </c>
      <c r="M70" s="471" t="str">
        <f>'statement of marks'!FF70</f>
        <v/>
      </c>
      <c r="N70" s="471" t="str">
        <f>'statement of marks'!FM70</f>
        <v/>
      </c>
      <c r="O70" s="471" t="str">
        <f>'statement of marks'!FT70</f>
        <v/>
      </c>
      <c r="P70" s="471" t="str">
        <f>'statement of marks'!GA70</f>
        <v/>
      </c>
      <c r="Q70" s="471" t="str">
        <f>'statement of marks'!GB70</f>
        <v/>
      </c>
      <c r="R70" s="222" t="str">
        <f>CONCATENATE('statement of marks'!GD70,'statement of marks'!GF70)</f>
        <v xml:space="preserve">            </v>
      </c>
      <c r="S70" s="477">
        <f t="shared" si="5"/>
        <v>0</v>
      </c>
      <c r="T70" s="478"/>
      <c r="U70" s="60" t="str">
        <f t="shared" si="6"/>
        <v/>
      </c>
      <c r="V70" s="472" t="str">
        <f t="shared" si="0"/>
        <v/>
      </c>
      <c r="W70" s="478"/>
      <c r="X70" s="60" t="str">
        <f t="shared" si="7"/>
        <v/>
      </c>
      <c r="Y70" s="472" t="str">
        <f t="shared" si="1"/>
        <v/>
      </c>
      <c r="Z70" s="472" t="s">
        <v>497</v>
      </c>
      <c r="AA70" s="478"/>
      <c r="AB70" s="60" t="str">
        <f t="shared" si="8"/>
        <v/>
      </c>
      <c r="AC70" s="479" t="str">
        <f t="shared" si="2"/>
        <v/>
      </c>
      <c r="AD70" s="472" t="s">
        <v>497</v>
      </c>
      <c r="AE70" s="478"/>
      <c r="AF70" s="60" t="str">
        <f t="shared" si="9"/>
        <v/>
      </c>
      <c r="AG70" s="479" t="str">
        <f t="shared" si="3"/>
        <v/>
      </c>
      <c r="AH70" s="472" t="s">
        <v>497</v>
      </c>
      <c r="AI70" s="478"/>
      <c r="AJ70" s="472" t="str">
        <f t="shared" si="10"/>
        <v/>
      </c>
      <c r="AK70" s="479" t="str">
        <f t="shared" si="4"/>
        <v/>
      </c>
      <c r="AL70" s="478"/>
      <c r="AM70" s="472" t="str">
        <f t="shared" si="11"/>
        <v/>
      </c>
      <c r="AN70" s="478"/>
      <c r="AO70" s="60" t="str">
        <f t="shared" si="12"/>
        <v/>
      </c>
      <c r="AP70" s="219">
        <f t="shared" si="14"/>
        <v>0</v>
      </c>
      <c r="AQ70" s="219">
        <f t="shared" si="15"/>
        <v>0</v>
      </c>
      <c r="AR70" s="228" t="str">
        <f t="shared" si="13"/>
        <v/>
      </c>
      <c r="AS70" s="220" t="str">
        <f>IF(AR70="mRrh.kZ",'statement of marks'!GP70,"")</f>
        <v/>
      </c>
      <c r="AT70" s="220" t="str">
        <f>IF(AR70="mRrh.kZ",'statement of marks'!GQ70,"")</f>
        <v/>
      </c>
      <c r="AU70" s="53" t="str">
        <f>IF('statement of marks'!EX70="","",'statement of marks'!EX70)</f>
        <v/>
      </c>
    </row>
    <row r="71" spans="1:47" ht="17" customHeight="1">
      <c r="A71" s="469">
        <f>'statement of marks'!A71</f>
        <v>64</v>
      </c>
      <c r="B71" s="470" t="str">
        <f>'statement of marks'!D71</f>
        <v/>
      </c>
      <c r="C71" s="470" t="str">
        <f>'statement of marks'!E71</f>
        <v/>
      </c>
      <c r="D71" s="556" t="str">
        <f>'statement of marks'!F71</f>
        <v/>
      </c>
      <c r="E71" s="303" t="str">
        <f>'statement of marks'!G71</f>
        <v/>
      </c>
      <c r="F71" s="303" t="str">
        <f>'statement of marks'!H71</f>
        <v/>
      </c>
      <c r="G71" s="303" t="str">
        <f>'statement of marks'!I71</f>
        <v/>
      </c>
      <c r="H71" s="183" t="str">
        <f>'statement of marks'!GH71</f>
        <v/>
      </c>
      <c r="I71" s="61" t="str">
        <f>'statement of marks'!GK71</f>
        <v/>
      </c>
      <c r="J71" s="57" t="str">
        <f>'statement of marks'!GJ71</f>
        <v/>
      </c>
      <c r="K71" s="471" t="str">
        <f>'statement of marks'!EZ71</f>
        <v/>
      </c>
      <c r="L71" s="471" t="str">
        <f>'statement of marks'!FC71</f>
        <v/>
      </c>
      <c r="M71" s="471" t="str">
        <f>'statement of marks'!FF71</f>
        <v/>
      </c>
      <c r="N71" s="471" t="str">
        <f>'statement of marks'!FM71</f>
        <v/>
      </c>
      <c r="O71" s="471" t="str">
        <f>'statement of marks'!FT71</f>
        <v/>
      </c>
      <c r="P71" s="471" t="str">
        <f>'statement of marks'!GA71</f>
        <v/>
      </c>
      <c r="Q71" s="471" t="str">
        <f>'statement of marks'!GB71</f>
        <v/>
      </c>
      <c r="R71" s="222" t="str">
        <f>CONCATENATE('statement of marks'!GD71,'statement of marks'!GF71)</f>
        <v xml:space="preserve">            </v>
      </c>
      <c r="S71" s="477">
        <f t="shared" si="5"/>
        <v>0</v>
      </c>
      <c r="T71" s="478"/>
      <c r="U71" s="60" t="str">
        <f t="shared" si="6"/>
        <v/>
      </c>
      <c r="V71" s="472" t="str">
        <f t="shared" si="0"/>
        <v/>
      </c>
      <c r="W71" s="478"/>
      <c r="X71" s="60" t="str">
        <f t="shared" si="7"/>
        <v/>
      </c>
      <c r="Y71" s="472" t="str">
        <f t="shared" si="1"/>
        <v/>
      </c>
      <c r="Z71" s="472" t="s">
        <v>497</v>
      </c>
      <c r="AA71" s="478"/>
      <c r="AB71" s="60" t="str">
        <f t="shared" si="8"/>
        <v/>
      </c>
      <c r="AC71" s="479" t="str">
        <f t="shared" si="2"/>
        <v/>
      </c>
      <c r="AD71" s="472" t="s">
        <v>497</v>
      </c>
      <c r="AE71" s="478"/>
      <c r="AF71" s="60" t="str">
        <f t="shared" si="9"/>
        <v/>
      </c>
      <c r="AG71" s="479" t="str">
        <f t="shared" si="3"/>
        <v/>
      </c>
      <c r="AH71" s="472" t="s">
        <v>497</v>
      </c>
      <c r="AI71" s="478"/>
      <c r="AJ71" s="472" t="str">
        <f t="shared" si="10"/>
        <v/>
      </c>
      <c r="AK71" s="479" t="str">
        <f t="shared" si="4"/>
        <v/>
      </c>
      <c r="AL71" s="478"/>
      <c r="AM71" s="472" t="str">
        <f t="shared" si="11"/>
        <v/>
      </c>
      <c r="AN71" s="478"/>
      <c r="AO71" s="60" t="str">
        <f t="shared" si="12"/>
        <v/>
      </c>
      <c r="AP71" s="219">
        <f t="shared" si="14"/>
        <v>0</v>
      </c>
      <c r="AQ71" s="219">
        <f t="shared" si="15"/>
        <v>0</v>
      </c>
      <c r="AR71" s="228" t="str">
        <f t="shared" si="13"/>
        <v/>
      </c>
      <c r="AS71" s="220" t="str">
        <f>IF(AR71="mRrh.kZ",'statement of marks'!GP71,"")</f>
        <v/>
      </c>
      <c r="AT71" s="220" t="str">
        <f>IF(AR71="mRrh.kZ",'statement of marks'!GQ71,"")</f>
        <v/>
      </c>
      <c r="AU71" s="53" t="str">
        <f>IF('statement of marks'!EX71="","",'statement of marks'!EX71)</f>
        <v/>
      </c>
    </row>
    <row r="72" spans="1:47" ht="17" customHeight="1">
      <c r="A72" s="469">
        <f>'statement of marks'!A72</f>
        <v>65</v>
      </c>
      <c r="B72" s="470" t="str">
        <f>'statement of marks'!D72</f>
        <v/>
      </c>
      <c r="C72" s="470" t="str">
        <f>'statement of marks'!E72</f>
        <v/>
      </c>
      <c r="D72" s="556" t="str">
        <f>'statement of marks'!F72</f>
        <v/>
      </c>
      <c r="E72" s="303" t="str">
        <f>'statement of marks'!G72</f>
        <v/>
      </c>
      <c r="F72" s="303" t="str">
        <f>'statement of marks'!H72</f>
        <v/>
      </c>
      <c r="G72" s="303" t="str">
        <f>'statement of marks'!I72</f>
        <v/>
      </c>
      <c r="H72" s="183" t="str">
        <f>'statement of marks'!GH72</f>
        <v/>
      </c>
      <c r="I72" s="61" t="str">
        <f>'statement of marks'!GK72</f>
        <v/>
      </c>
      <c r="J72" s="57" t="str">
        <f>'statement of marks'!GJ72</f>
        <v/>
      </c>
      <c r="K72" s="471" t="str">
        <f>'statement of marks'!EZ72</f>
        <v/>
      </c>
      <c r="L72" s="471" t="str">
        <f>'statement of marks'!FC72</f>
        <v/>
      </c>
      <c r="M72" s="471" t="str">
        <f>'statement of marks'!FF72</f>
        <v/>
      </c>
      <c r="N72" s="471" t="str">
        <f>'statement of marks'!FM72</f>
        <v/>
      </c>
      <c r="O72" s="471" t="str">
        <f>'statement of marks'!FT72</f>
        <v/>
      </c>
      <c r="P72" s="471" t="str">
        <f>'statement of marks'!GA72</f>
        <v/>
      </c>
      <c r="Q72" s="471" t="str">
        <f>'statement of marks'!GB72</f>
        <v/>
      </c>
      <c r="R72" s="222" t="str">
        <f>CONCATENATE('statement of marks'!GD72,'statement of marks'!GF72)</f>
        <v xml:space="preserve">            </v>
      </c>
      <c r="S72" s="477">
        <f t="shared" si="5"/>
        <v>0</v>
      </c>
      <c r="T72" s="478"/>
      <c r="U72" s="60" t="str">
        <f t="shared" si="6"/>
        <v/>
      </c>
      <c r="V72" s="472" t="str">
        <f t="shared" ref="V72:V107" si="16">IF(T72="","",IF(OR(T72="AB",T72&lt;36),"F","P"))</f>
        <v/>
      </c>
      <c r="W72" s="478"/>
      <c r="X72" s="60" t="str">
        <f t="shared" si="7"/>
        <v/>
      </c>
      <c r="Y72" s="472" t="str">
        <f t="shared" ref="Y72:Y107" si="17">IF(W72="","",IF(OR(W72="AB",W72&lt;36),"F","P"))</f>
        <v/>
      </c>
      <c r="Z72" s="472" t="s">
        <v>497</v>
      </c>
      <c r="AA72" s="478"/>
      <c r="AB72" s="60" t="str">
        <f t="shared" si="8"/>
        <v/>
      </c>
      <c r="AC72" s="479" t="str">
        <f t="shared" ref="AC72:AC107" si="18">IF(AA72="","",IF(OR(AA72="AB",AA72&lt;36%*Z72),"F","P"))</f>
        <v/>
      </c>
      <c r="AD72" s="472" t="s">
        <v>497</v>
      </c>
      <c r="AE72" s="478"/>
      <c r="AF72" s="60" t="str">
        <f t="shared" si="9"/>
        <v/>
      </c>
      <c r="AG72" s="479" t="str">
        <f t="shared" ref="AG72:AG107" si="19">IF(AE72="","",IF(OR(AE72="AB",AE72&lt;36%*AD72),"F","P"))</f>
        <v/>
      </c>
      <c r="AH72" s="472" t="s">
        <v>497</v>
      </c>
      <c r="AI72" s="478"/>
      <c r="AJ72" s="472" t="str">
        <f t="shared" si="10"/>
        <v/>
      </c>
      <c r="AK72" s="479" t="str">
        <f t="shared" ref="AK72:AK107" si="20">IF(AI72="","",IF(OR(AI72="AB",AI72&lt;36%*AH72),"F","P"))</f>
        <v/>
      </c>
      <c r="AL72" s="478"/>
      <c r="AM72" s="472" t="str">
        <f t="shared" si="11"/>
        <v/>
      </c>
      <c r="AN72" s="478"/>
      <c r="AO72" s="60" t="str">
        <f t="shared" si="12"/>
        <v/>
      </c>
      <c r="AP72" s="219">
        <f t="shared" si="14"/>
        <v>0</v>
      </c>
      <c r="AQ72" s="219">
        <f t="shared" si="15"/>
        <v>0</v>
      </c>
      <c r="AR72" s="228" t="str">
        <f t="shared" si="13"/>
        <v/>
      </c>
      <c r="AS72" s="220" t="str">
        <f>IF(AR72="mRrh.kZ",'statement of marks'!GP72,"")</f>
        <v/>
      </c>
      <c r="AT72" s="220" t="str">
        <f>IF(AR72="mRrh.kZ",'statement of marks'!GQ72,"")</f>
        <v/>
      </c>
      <c r="AU72" s="53" t="str">
        <f>IF('statement of marks'!EX72="","",'statement of marks'!EX72)</f>
        <v/>
      </c>
    </row>
    <row r="73" spans="1:47" ht="17" customHeight="1">
      <c r="A73" s="469">
        <f>'statement of marks'!A73</f>
        <v>66</v>
      </c>
      <c r="B73" s="470" t="str">
        <f>'statement of marks'!D73</f>
        <v/>
      </c>
      <c r="C73" s="470" t="str">
        <f>'statement of marks'!E73</f>
        <v/>
      </c>
      <c r="D73" s="556" t="str">
        <f>'statement of marks'!F73</f>
        <v/>
      </c>
      <c r="E73" s="303" t="str">
        <f>'statement of marks'!G73</f>
        <v/>
      </c>
      <c r="F73" s="303" t="str">
        <f>'statement of marks'!H73</f>
        <v/>
      </c>
      <c r="G73" s="303" t="str">
        <f>'statement of marks'!I73</f>
        <v/>
      </c>
      <c r="H73" s="183" t="str">
        <f>'statement of marks'!GH73</f>
        <v/>
      </c>
      <c r="I73" s="61" t="str">
        <f>'statement of marks'!GK73</f>
        <v/>
      </c>
      <c r="J73" s="57" t="str">
        <f>'statement of marks'!GJ73</f>
        <v/>
      </c>
      <c r="K73" s="471" t="str">
        <f>'statement of marks'!EZ73</f>
        <v/>
      </c>
      <c r="L73" s="471" t="str">
        <f>'statement of marks'!FC73</f>
        <v/>
      </c>
      <c r="M73" s="471" t="str">
        <f>'statement of marks'!FF73</f>
        <v/>
      </c>
      <c r="N73" s="471" t="str">
        <f>'statement of marks'!FM73</f>
        <v/>
      </c>
      <c r="O73" s="471" t="str">
        <f>'statement of marks'!FT73</f>
        <v/>
      </c>
      <c r="P73" s="471" t="str">
        <f>'statement of marks'!GA73</f>
        <v/>
      </c>
      <c r="Q73" s="471" t="str">
        <f>'statement of marks'!GB73</f>
        <v/>
      </c>
      <c r="R73" s="222" t="str">
        <f>CONCATENATE('statement of marks'!GD73,'statement of marks'!GF73)</f>
        <v xml:space="preserve">            </v>
      </c>
      <c r="S73" s="477">
        <f t="shared" ref="S73:S106" si="21">COUNTIF(K73:Q73,"S")+COUNTIF(K73:Q73,"RE")+COUNTIF(K73:Q73,"REP")</f>
        <v>0</v>
      </c>
      <c r="T73" s="478"/>
      <c r="U73" s="60" t="str">
        <f t="shared" ref="U73:U107" si="22">IF(OR(K73="S",K73="RE",K73="REP"),T73,"")</f>
        <v/>
      </c>
      <c r="V73" s="472" t="str">
        <f t="shared" si="16"/>
        <v/>
      </c>
      <c r="W73" s="478"/>
      <c r="X73" s="60" t="str">
        <f t="shared" ref="X73:X107" si="23">IF(OR(L73="S",L73="RE",L73="REP"),W73,"")</f>
        <v/>
      </c>
      <c r="Y73" s="472" t="str">
        <f t="shared" si="17"/>
        <v/>
      </c>
      <c r="Z73" s="472" t="s">
        <v>497</v>
      </c>
      <c r="AA73" s="478"/>
      <c r="AB73" s="60" t="str">
        <f t="shared" ref="AB73:AB107" si="24">IF(OR(M73="S",M73="RE",M73="REP"),AA73,"")</f>
        <v/>
      </c>
      <c r="AC73" s="479" t="str">
        <f t="shared" si="18"/>
        <v/>
      </c>
      <c r="AD73" s="472" t="s">
        <v>497</v>
      </c>
      <c r="AE73" s="478"/>
      <c r="AF73" s="60" t="str">
        <f t="shared" ref="AF73:AF107" si="25">IF(OR(N73="S",N73="RE",N73="REP"),AE73,"")</f>
        <v/>
      </c>
      <c r="AG73" s="479" t="str">
        <f t="shared" si="19"/>
        <v/>
      </c>
      <c r="AH73" s="472" t="s">
        <v>497</v>
      </c>
      <c r="AI73" s="478"/>
      <c r="AJ73" s="472" t="str">
        <f t="shared" ref="AJ73:AJ107" si="26">IF(AI73="","",IF(OR(AI73="AB",O73="RE"),AI73,IF(AND(O73="S",AI73&gt;=36%*AH73),ROUNDUP(36%*AH73,0),AI73)))</f>
        <v/>
      </c>
      <c r="AK73" s="479" t="str">
        <f t="shared" si="20"/>
        <v/>
      </c>
      <c r="AL73" s="478"/>
      <c r="AM73" s="472" t="str">
        <f t="shared" ref="AM73:AM107" si="27">IF(AL73="","",IF(OR(AL73="AB",AL73&lt;36),"F","P"))</f>
        <v/>
      </c>
      <c r="AN73" s="478"/>
      <c r="AO73" s="60" t="str">
        <f t="shared" ref="AO73:AO107" si="28">IF(AN73="","",IF(OR(AN73="AB",AN73&lt;15),"F","P"))</f>
        <v/>
      </c>
      <c r="AP73" s="219">
        <f t="shared" si="14"/>
        <v>0</v>
      </c>
      <c r="AQ73" s="219">
        <f t="shared" si="15"/>
        <v>0</v>
      </c>
      <c r="AR73" s="228" t="str">
        <f t="shared" ref="AR73:AR107" si="29">IF(S73=0,"",IF(S73&gt;AP73,H73,IF(S73&gt;AQ73,"vuqRrh.kZ","mRrh.kZ")))</f>
        <v/>
      </c>
      <c r="AS73" s="220" t="str">
        <f>IF(AR73="mRrh.kZ",'statement of marks'!GP73,"")</f>
        <v/>
      </c>
      <c r="AT73" s="220" t="str">
        <f>IF(AR73="mRrh.kZ",'statement of marks'!GQ73,"")</f>
        <v/>
      </c>
      <c r="AU73" s="53" t="str">
        <f>IF('statement of marks'!EX73="","",'statement of marks'!EX73)</f>
        <v/>
      </c>
    </row>
    <row r="74" spans="1:47" ht="17" customHeight="1">
      <c r="A74" s="469">
        <f>'statement of marks'!A74</f>
        <v>67</v>
      </c>
      <c r="B74" s="470" t="str">
        <f>'statement of marks'!D74</f>
        <v/>
      </c>
      <c r="C74" s="470" t="str">
        <f>'statement of marks'!E74</f>
        <v/>
      </c>
      <c r="D74" s="556" t="str">
        <f>'statement of marks'!F74</f>
        <v/>
      </c>
      <c r="E74" s="303" t="str">
        <f>'statement of marks'!G74</f>
        <v/>
      </c>
      <c r="F74" s="303" t="str">
        <f>'statement of marks'!H74</f>
        <v/>
      </c>
      <c r="G74" s="303" t="str">
        <f>'statement of marks'!I74</f>
        <v/>
      </c>
      <c r="H74" s="183" t="str">
        <f>'statement of marks'!GH74</f>
        <v/>
      </c>
      <c r="I74" s="61" t="str">
        <f>'statement of marks'!GK74</f>
        <v/>
      </c>
      <c r="J74" s="57" t="str">
        <f>'statement of marks'!GJ74</f>
        <v/>
      </c>
      <c r="K74" s="471" t="str">
        <f>'statement of marks'!EZ74</f>
        <v/>
      </c>
      <c r="L74" s="471" t="str">
        <f>'statement of marks'!FC74</f>
        <v/>
      </c>
      <c r="M74" s="471" t="str">
        <f>'statement of marks'!FF74</f>
        <v/>
      </c>
      <c r="N74" s="471" t="str">
        <f>'statement of marks'!FM74</f>
        <v/>
      </c>
      <c r="O74" s="471" t="str">
        <f>'statement of marks'!FT74</f>
        <v/>
      </c>
      <c r="P74" s="471" t="str">
        <f>'statement of marks'!GA74</f>
        <v/>
      </c>
      <c r="Q74" s="471" t="str">
        <f>'statement of marks'!GB74</f>
        <v/>
      </c>
      <c r="R74" s="222" t="str">
        <f>CONCATENATE('statement of marks'!GD74,'statement of marks'!GF74)</f>
        <v xml:space="preserve">            </v>
      </c>
      <c r="S74" s="477">
        <f t="shared" si="21"/>
        <v>0</v>
      </c>
      <c r="T74" s="478"/>
      <c r="U74" s="60" t="str">
        <f t="shared" si="22"/>
        <v/>
      </c>
      <c r="V74" s="472" t="str">
        <f t="shared" si="16"/>
        <v/>
      </c>
      <c r="W74" s="478"/>
      <c r="X74" s="60" t="str">
        <f t="shared" si="23"/>
        <v/>
      </c>
      <c r="Y74" s="472" t="str">
        <f t="shared" si="17"/>
        <v/>
      </c>
      <c r="Z74" s="472" t="s">
        <v>497</v>
      </c>
      <c r="AA74" s="478"/>
      <c r="AB74" s="60" t="str">
        <f t="shared" si="24"/>
        <v/>
      </c>
      <c r="AC74" s="479" t="str">
        <f t="shared" si="18"/>
        <v/>
      </c>
      <c r="AD74" s="472" t="s">
        <v>497</v>
      </c>
      <c r="AE74" s="478"/>
      <c r="AF74" s="60" t="str">
        <f t="shared" si="25"/>
        <v/>
      </c>
      <c r="AG74" s="479" t="str">
        <f t="shared" si="19"/>
        <v/>
      </c>
      <c r="AH74" s="472" t="s">
        <v>497</v>
      </c>
      <c r="AI74" s="478"/>
      <c r="AJ74" s="472" t="str">
        <f t="shared" si="26"/>
        <v/>
      </c>
      <c r="AK74" s="479" t="str">
        <f t="shared" si="20"/>
        <v/>
      </c>
      <c r="AL74" s="478"/>
      <c r="AM74" s="472" t="str">
        <f t="shared" si="27"/>
        <v/>
      </c>
      <c r="AN74" s="478"/>
      <c r="AO74" s="60" t="str">
        <f t="shared" si="28"/>
        <v/>
      </c>
      <c r="AP74" s="219">
        <f t="shared" ref="AP74:AP107" si="30">COUNTA(T74,W74,AA74,AE74,AI74,AL74,AN74)</f>
        <v>0</v>
      </c>
      <c r="AQ74" s="219">
        <f t="shared" ref="AQ74:AQ107" si="31">COUNTIF(T74:AO74,"P")</f>
        <v>0</v>
      </c>
      <c r="AR74" s="228" t="str">
        <f t="shared" si="29"/>
        <v/>
      </c>
      <c r="AS74" s="220" t="str">
        <f>IF(AR74="mRrh.kZ",'statement of marks'!GP74,"")</f>
        <v/>
      </c>
      <c r="AT74" s="220" t="str">
        <f>IF(AR74="mRrh.kZ",'statement of marks'!GQ74,"")</f>
        <v/>
      </c>
      <c r="AU74" s="53" t="str">
        <f>IF('statement of marks'!EX74="","",'statement of marks'!EX74)</f>
        <v/>
      </c>
    </row>
    <row r="75" spans="1:47" ht="17" customHeight="1">
      <c r="A75" s="469">
        <f>'statement of marks'!A75</f>
        <v>68</v>
      </c>
      <c r="B75" s="470" t="str">
        <f>'statement of marks'!D75</f>
        <v/>
      </c>
      <c r="C75" s="470" t="str">
        <f>'statement of marks'!E75</f>
        <v/>
      </c>
      <c r="D75" s="556" t="str">
        <f>'statement of marks'!F75</f>
        <v/>
      </c>
      <c r="E75" s="303" t="str">
        <f>'statement of marks'!G75</f>
        <v/>
      </c>
      <c r="F75" s="303" t="str">
        <f>'statement of marks'!H75</f>
        <v/>
      </c>
      <c r="G75" s="303" t="str">
        <f>'statement of marks'!I75</f>
        <v/>
      </c>
      <c r="H75" s="183" t="str">
        <f>'statement of marks'!GH75</f>
        <v/>
      </c>
      <c r="I75" s="61" t="str">
        <f>'statement of marks'!GK75</f>
        <v/>
      </c>
      <c r="J75" s="57" t="str">
        <f>'statement of marks'!GJ75</f>
        <v/>
      </c>
      <c r="K75" s="471" t="str">
        <f>'statement of marks'!EZ75</f>
        <v/>
      </c>
      <c r="L75" s="471" t="str">
        <f>'statement of marks'!FC75</f>
        <v/>
      </c>
      <c r="M75" s="471" t="str">
        <f>'statement of marks'!FF75</f>
        <v/>
      </c>
      <c r="N75" s="471" t="str">
        <f>'statement of marks'!FM75</f>
        <v/>
      </c>
      <c r="O75" s="471" t="str">
        <f>'statement of marks'!FT75</f>
        <v/>
      </c>
      <c r="P75" s="471" t="str">
        <f>'statement of marks'!GA75</f>
        <v/>
      </c>
      <c r="Q75" s="471" t="str">
        <f>'statement of marks'!GB75</f>
        <v/>
      </c>
      <c r="R75" s="222" t="str">
        <f>CONCATENATE('statement of marks'!GD75,'statement of marks'!GF75)</f>
        <v xml:space="preserve">            </v>
      </c>
      <c r="S75" s="477">
        <f t="shared" si="21"/>
        <v>0</v>
      </c>
      <c r="T75" s="478"/>
      <c r="U75" s="60" t="str">
        <f t="shared" si="22"/>
        <v/>
      </c>
      <c r="V75" s="472" t="str">
        <f t="shared" si="16"/>
        <v/>
      </c>
      <c r="W75" s="478"/>
      <c r="X75" s="60" t="str">
        <f t="shared" si="23"/>
        <v/>
      </c>
      <c r="Y75" s="472" t="str">
        <f t="shared" si="17"/>
        <v/>
      </c>
      <c r="Z75" s="472" t="s">
        <v>497</v>
      </c>
      <c r="AA75" s="478"/>
      <c r="AB75" s="60" t="str">
        <f t="shared" si="24"/>
        <v/>
      </c>
      <c r="AC75" s="479" t="str">
        <f t="shared" si="18"/>
        <v/>
      </c>
      <c r="AD75" s="472" t="s">
        <v>497</v>
      </c>
      <c r="AE75" s="478"/>
      <c r="AF75" s="60" t="str">
        <f t="shared" si="25"/>
        <v/>
      </c>
      <c r="AG75" s="479" t="str">
        <f t="shared" si="19"/>
        <v/>
      </c>
      <c r="AH75" s="472" t="s">
        <v>497</v>
      </c>
      <c r="AI75" s="478"/>
      <c r="AJ75" s="472" t="str">
        <f t="shared" si="26"/>
        <v/>
      </c>
      <c r="AK75" s="479" t="str">
        <f t="shared" si="20"/>
        <v/>
      </c>
      <c r="AL75" s="478"/>
      <c r="AM75" s="472" t="str">
        <f t="shared" si="27"/>
        <v/>
      </c>
      <c r="AN75" s="478"/>
      <c r="AO75" s="60" t="str">
        <f t="shared" si="28"/>
        <v/>
      </c>
      <c r="AP75" s="219">
        <f t="shared" si="30"/>
        <v>0</v>
      </c>
      <c r="AQ75" s="219">
        <f t="shared" si="31"/>
        <v>0</v>
      </c>
      <c r="AR75" s="228" t="str">
        <f t="shared" si="29"/>
        <v/>
      </c>
      <c r="AS75" s="220" t="str">
        <f>IF(AR75="mRrh.kZ",'statement of marks'!GP75,"")</f>
        <v/>
      </c>
      <c r="AT75" s="220" t="str">
        <f>IF(AR75="mRrh.kZ",'statement of marks'!GQ75,"")</f>
        <v/>
      </c>
      <c r="AU75" s="53" t="str">
        <f>IF('statement of marks'!EX75="","",'statement of marks'!EX75)</f>
        <v/>
      </c>
    </row>
    <row r="76" spans="1:47" ht="17" customHeight="1">
      <c r="A76" s="469">
        <f>'statement of marks'!A76</f>
        <v>69</v>
      </c>
      <c r="B76" s="470" t="str">
        <f>'statement of marks'!D76</f>
        <v/>
      </c>
      <c r="C76" s="470" t="str">
        <f>'statement of marks'!E76</f>
        <v/>
      </c>
      <c r="D76" s="556" t="str">
        <f>'statement of marks'!F76</f>
        <v/>
      </c>
      <c r="E76" s="303" t="str">
        <f>'statement of marks'!G76</f>
        <v/>
      </c>
      <c r="F76" s="303" t="str">
        <f>'statement of marks'!H76</f>
        <v/>
      </c>
      <c r="G76" s="303" t="str">
        <f>'statement of marks'!I76</f>
        <v/>
      </c>
      <c r="H76" s="183" t="str">
        <f>'statement of marks'!GH76</f>
        <v/>
      </c>
      <c r="I76" s="61" t="str">
        <f>'statement of marks'!GK76</f>
        <v/>
      </c>
      <c r="J76" s="57" t="str">
        <f>'statement of marks'!GJ76</f>
        <v/>
      </c>
      <c r="K76" s="471" t="str">
        <f>'statement of marks'!EZ76</f>
        <v/>
      </c>
      <c r="L76" s="471" t="str">
        <f>'statement of marks'!FC76</f>
        <v/>
      </c>
      <c r="M76" s="471" t="str">
        <f>'statement of marks'!FF76</f>
        <v/>
      </c>
      <c r="N76" s="471" t="str">
        <f>'statement of marks'!FM76</f>
        <v/>
      </c>
      <c r="O76" s="471" t="str">
        <f>'statement of marks'!FT76</f>
        <v/>
      </c>
      <c r="P76" s="471" t="str">
        <f>'statement of marks'!GA76</f>
        <v/>
      </c>
      <c r="Q76" s="471" t="str">
        <f>'statement of marks'!GB76</f>
        <v/>
      </c>
      <c r="R76" s="222" t="str">
        <f>CONCATENATE('statement of marks'!GD76,'statement of marks'!GF76)</f>
        <v xml:space="preserve">            </v>
      </c>
      <c r="S76" s="477">
        <f t="shared" si="21"/>
        <v>0</v>
      </c>
      <c r="T76" s="478"/>
      <c r="U76" s="60" t="str">
        <f t="shared" si="22"/>
        <v/>
      </c>
      <c r="V76" s="472" t="str">
        <f t="shared" si="16"/>
        <v/>
      </c>
      <c r="W76" s="478"/>
      <c r="X76" s="60" t="str">
        <f t="shared" si="23"/>
        <v/>
      </c>
      <c r="Y76" s="472" t="str">
        <f t="shared" si="17"/>
        <v/>
      </c>
      <c r="Z76" s="472" t="s">
        <v>497</v>
      </c>
      <c r="AA76" s="478"/>
      <c r="AB76" s="60" t="str">
        <f t="shared" si="24"/>
        <v/>
      </c>
      <c r="AC76" s="479" t="str">
        <f t="shared" si="18"/>
        <v/>
      </c>
      <c r="AD76" s="472" t="s">
        <v>497</v>
      </c>
      <c r="AE76" s="478"/>
      <c r="AF76" s="60" t="str">
        <f t="shared" si="25"/>
        <v/>
      </c>
      <c r="AG76" s="479" t="str">
        <f t="shared" si="19"/>
        <v/>
      </c>
      <c r="AH76" s="472" t="s">
        <v>497</v>
      </c>
      <c r="AI76" s="478"/>
      <c r="AJ76" s="472" t="str">
        <f t="shared" si="26"/>
        <v/>
      </c>
      <c r="AK76" s="479" t="str">
        <f t="shared" si="20"/>
        <v/>
      </c>
      <c r="AL76" s="478"/>
      <c r="AM76" s="472" t="str">
        <f t="shared" si="27"/>
        <v/>
      </c>
      <c r="AN76" s="478"/>
      <c r="AO76" s="60" t="str">
        <f t="shared" si="28"/>
        <v/>
      </c>
      <c r="AP76" s="219">
        <f t="shared" si="30"/>
        <v>0</v>
      </c>
      <c r="AQ76" s="219">
        <f t="shared" si="31"/>
        <v>0</v>
      </c>
      <c r="AR76" s="228" t="str">
        <f t="shared" si="29"/>
        <v/>
      </c>
      <c r="AS76" s="220" t="str">
        <f>IF(AR76="mRrh.kZ",'statement of marks'!GP76,"")</f>
        <v/>
      </c>
      <c r="AT76" s="220" t="str">
        <f>IF(AR76="mRrh.kZ",'statement of marks'!GQ76,"")</f>
        <v/>
      </c>
      <c r="AU76" s="53" t="str">
        <f>IF('statement of marks'!EX76="","",'statement of marks'!EX76)</f>
        <v/>
      </c>
    </row>
    <row r="77" spans="1:47" ht="17" customHeight="1">
      <c r="A77" s="469">
        <f>'statement of marks'!A77</f>
        <v>70</v>
      </c>
      <c r="B77" s="470" t="str">
        <f>'statement of marks'!D77</f>
        <v/>
      </c>
      <c r="C77" s="470" t="str">
        <f>'statement of marks'!E77</f>
        <v/>
      </c>
      <c r="D77" s="556" t="str">
        <f>'statement of marks'!F77</f>
        <v/>
      </c>
      <c r="E77" s="303" t="str">
        <f>'statement of marks'!G77</f>
        <v/>
      </c>
      <c r="F77" s="303" t="str">
        <f>'statement of marks'!H77</f>
        <v/>
      </c>
      <c r="G77" s="303" t="str">
        <f>'statement of marks'!I77</f>
        <v/>
      </c>
      <c r="H77" s="183" t="str">
        <f>'statement of marks'!GH77</f>
        <v/>
      </c>
      <c r="I77" s="61" t="str">
        <f>'statement of marks'!GK77</f>
        <v/>
      </c>
      <c r="J77" s="57" t="str">
        <f>'statement of marks'!GJ77</f>
        <v/>
      </c>
      <c r="K77" s="471" t="str">
        <f>'statement of marks'!EZ77</f>
        <v/>
      </c>
      <c r="L77" s="471" t="str">
        <f>'statement of marks'!FC77</f>
        <v/>
      </c>
      <c r="M77" s="471" t="str">
        <f>'statement of marks'!FF77</f>
        <v/>
      </c>
      <c r="N77" s="471" t="str">
        <f>'statement of marks'!FM77</f>
        <v/>
      </c>
      <c r="O77" s="471" t="str">
        <f>'statement of marks'!FT77</f>
        <v/>
      </c>
      <c r="P77" s="471" t="str">
        <f>'statement of marks'!GA77</f>
        <v/>
      </c>
      <c r="Q77" s="471" t="str">
        <f>'statement of marks'!GB77</f>
        <v/>
      </c>
      <c r="R77" s="222" t="str">
        <f>CONCATENATE('statement of marks'!GD77,'statement of marks'!GF77)</f>
        <v xml:space="preserve">            </v>
      </c>
      <c r="S77" s="477">
        <f t="shared" si="21"/>
        <v>0</v>
      </c>
      <c r="T77" s="478"/>
      <c r="U77" s="60" t="str">
        <f t="shared" si="22"/>
        <v/>
      </c>
      <c r="V77" s="472" t="str">
        <f t="shared" si="16"/>
        <v/>
      </c>
      <c r="W77" s="478"/>
      <c r="X77" s="60" t="str">
        <f t="shared" si="23"/>
        <v/>
      </c>
      <c r="Y77" s="472" t="str">
        <f t="shared" si="17"/>
        <v/>
      </c>
      <c r="Z77" s="472" t="s">
        <v>497</v>
      </c>
      <c r="AA77" s="478"/>
      <c r="AB77" s="60" t="str">
        <f t="shared" si="24"/>
        <v/>
      </c>
      <c r="AC77" s="479" t="str">
        <f t="shared" si="18"/>
        <v/>
      </c>
      <c r="AD77" s="472" t="s">
        <v>497</v>
      </c>
      <c r="AE77" s="478"/>
      <c r="AF77" s="60" t="str">
        <f t="shared" si="25"/>
        <v/>
      </c>
      <c r="AG77" s="479" t="str">
        <f t="shared" si="19"/>
        <v/>
      </c>
      <c r="AH77" s="472" t="s">
        <v>497</v>
      </c>
      <c r="AI77" s="478"/>
      <c r="AJ77" s="472" t="str">
        <f t="shared" si="26"/>
        <v/>
      </c>
      <c r="AK77" s="479" t="str">
        <f t="shared" si="20"/>
        <v/>
      </c>
      <c r="AL77" s="478"/>
      <c r="AM77" s="472" t="str">
        <f t="shared" si="27"/>
        <v/>
      </c>
      <c r="AN77" s="478"/>
      <c r="AO77" s="60" t="str">
        <f t="shared" si="28"/>
        <v/>
      </c>
      <c r="AP77" s="219">
        <f t="shared" si="30"/>
        <v>0</v>
      </c>
      <c r="AQ77" s="219">
        <f t="shared" si="31"/>
        <v>0</v>
      </c>
      <c r="AR77" s="228" t="str">
        <f t="shared" si="29"/>
        <v/>
      </c>
      <c r="AS77" s="220" t="str">
        <f>IF(AR77="mRrh.kZ",'statement of marks'!GP77,"")</f>
        <v/>
      </c>
      <c r="AT77" s="220" t="str">
        <f>IF(AR77="mRrh.kZ",'statement of marks'!GQ77,"")</f>
        <v/>
      </c>
      <c r="AU77" s="53" t="str">
        <f>IF('statement of marks'!EX77="","",'statement of marks'!EX77)</f>
        <v/>
      </c>
    </row>
    <row r="78" spans="1:47" ht="17" customHeight="1">
      <c r="A78" s="469">
        <f>'statement of marks'!A78</f>
        <v>71</v>
      </c>
      <c r="B78" s="470" t="str">
        <f>'statement of marks'!D78</f>
        <v/>
      </c>
      <c r="C78" s="470" t="str">
        <f>'statement of marks'!E78</f>
        <v/>
      </c>
      <c r="D78" s="556" t="str">
        <f>'statement of marks'!F78</f>
        <v/>
      </c>
      <c r="E78" s="303" t="str">
        <f>'statement of marks'!G78</f>
        <v/>
      </c>
      <c r="F78" s="303" t="str">
        <f>'statement of marks'!H78</f>
        <v/>
      </c>
      <c r="G78" s="303" t="str">
        <f>'statement of marks'!I78</f>
        <v/>
      </c>
      <c r="H78" s="183" t="str">
        <f>'statement of marks'!GH78</f>
        <v/>
      </c>
      <c r="I78" s="61" t="str">
        <f>'statement of marks'!GK78</f>
        <v/>
      </c>
      <c r="J78" s="57" t="str">
        <f>'statement of marks'!GJ78</f>
        <v/>
      </c>
      <c r="K78" s="471" t="str">
        <f>'statement of marks'!EZ78</f>
        <v/>
      </c>
      <c r="L78" s="471" t="str">
        <f>'statement of marks'!FC78</f>
        <v/>
      </c>
      <c r="M78" s="471" t="str">
        <f>'statement of marks'!FF78</f>
        <v/>
      </c>
      <c r="N78" s="471" t="str">
        <f>'statement of marks'!FM78</f>
        <v/>
      </c>
      <c r="O78" s="471" t="str">
        <f>'statement of marks'!FT78</f>
        <v/>
      </c>
      <c r="P78" s="471" t="str">
        <f>'statement of marks'!GA78</f>
        <v/>
      </c>
      <c r="Q78" s="471" t="str">
        <f>'statement of marks'!GB78</f>
        <v/>
      </c>
      <c r="R78" s="222" t="str">
        <f>CONCATENATE('statement of marks'!GD78,'statement of marks'!GF78)</f>
        <v xml:space="preserve">            </v>
      </c>
      <c r="S78" s="477">
        <f t="shared" si="21"/>
        <v>0</v>
      </c>
      <c r="T78" s="478"/>
      <c r="U78" s="60" t="str">
        <f t="shared" si="22"/>
        <v/>
      </c>
      <c r="V78" s="472" t="str">
        <f t="shared" si="16"/>
        <v/>
      </c>
      <c r="W78" s="478"/>
      <c r="X78" s="60" t="str">
        <f t="shared" si="23"/>
        <v/>
      </c>
      <c r="Y78" s="472" t="str">
        <f t="shared" si="17"/>
        <v/>
      </c>
      <c r="Z78" s="472" t="s">
        <v>497</v>
      </c>
      <c r="AA78" s="478"/>
      <c r="AB78" s="60" t="str">
        <f t="shared" si="24"/>
        <v/>
      </c>
      <c r="AC78" s="479" t="str">
        <f t="shared" si="18"/>
        <v/>
      </c>
      <c r="AD78" s="472" t="s">
        <v>497</v>
      </c>
      <c r="AE78" s="478"/>
      <c r="AF78" s="60" t="str">
        <f t="shared" si="25"/>
        <v/>
      </c>
      <c r="AG78" s="479" t="str">
        <f t="shared" si="19"/>
        <v/>
      </c>
      <c r="AH78" s="472" t="s">
        <v>497</v>
      </c>
      <c r="AI78" s="478"/>
      <c r="AJ78" s="472" t="str">
        <f t="shared" si="26"/>
        <v/>
      </c>
      <c r="AK78" s="479" t="str">
        <f t="shared" si="20"/>
        <v/>
      </c>
      <c r="AL78" s="478"/>
      <c r="AM78" s="472" t="str">
        <f t="shared" si="27"/>
        <v/>
      </c>
      <c r="AN78" s="478"/>
      <c r="AO78" s="60" t="str">
        <f t="shared" si="28"/>
        <v/>
      </c>
      <c r="AP78" s="219">
        <f t="shared" si="30"/>
        <v>0</v>
      </c>
      <c r="AQ78" s="219">
        <f t="shared" si="31"/>
        <v>0</v>
      </c>
      <c r="AR78" s="228" t="str">
        <f t="shared" si="29"/>
        <v/>
      </c>
      <c r="AS78" s="220" t="str">
        <f>IF(AR78="mRrh.kZ",'statement of marks'!GP78,"")</f>
        <v/>
      </c>
      <c r="AT78" s="220" t="str">
        <f>IF(AR78="mRrh.kZ",'statement of marks'!GQ78,"")</f>
        <v/>
      </c>
      <c r="AU78" s="53" t="str">
        <f>IF('statement of marks'!EX78="","",'statement of marks'!EX78)</f>
        <v/>
      </c>
    </row>
    <row r="79" spans="1:47" ht="17" customHeight="1">
      <c r="A79" s="469">
        <f>'statement of marks'!A79</f>
        <v>72</v>
      </c>
      <c r="B79" s="470" t="str">
        <f>'statement of marks'!D79</f>
        <v/>
      </c>
      <c r="C79" s="470" t="str">
        <f>'statement of marks'!E79</f>
        <v/>
      </c>
      <c r="D79" s="556" t="str">
        <f>'statement of marks'!F79</f>
        <v/>
      </c>
      <c r="E79" s="303" t="str">
        <f>'statement of marks'!G79</f>
        <v/>
      </c>
      <c r="F79" s="303" t="str">
        <f>'statement of marks'!H79</f>
        <v/>
      </c>
      <c r="G79" s="303" t="str">
        <f>'statement of marks'!I79</f>
        <v/>
      </c>
      <c r="H79" s="183" t="str">
        <f>'statement of marks'!GH79</f>
        <v/>
      </c>
      <c r="I79" s="61" t="str">
        <f>'statement of marks'!GK79</f>
        <v/>
      </c>
      <c r="J79" s="57" t="str">
        <f>'statement of marks'!GJ79</f>
        <v/>
      </c>
      <c r="K79" s="471" t="str">
        <f>'statement of marks'!EZ79</f>
        <v/>
      </c>
      <c r="L79" s="471" t="str">
        <f>'statement of marks'!FC79</f>
        <v/>
      </c>
      <c r="M79" s="471" t="str">
        <f>'statement of marks'!FF79</f>
        <v/>
      </c>
      <c r="N79" s="471" t="str">
        <f>'statement of marks'!FM79</f>
        <v/>
      </c>
      <c r="O79" s="471" t="str">
        <f>'statement of marks'!FT79</f>
        <v/>
      </c>
      <c r="P79" s="471" t="str">
        <f>'statement of marks'!GA79</f>
        <v/>
      </c>
      <c r="Q79" s="471" t="str">
        <f>'statement of marks'!GB79</f>
        <v/>
      </c>
      <c r="R79" s="222" t="str">
        <f>CONCATENATE('statement of marks'!GD79,'statement of marks'!GF79)</f>
        <v xml:space="preserve">            </v>
      </c>
      <c r="S79" s="477">
        <f t="shared" si="21"/>
        <v>0</v>
      </c>
      <c r="T79" s="478"/>
      <c r="U79" s="60" t="str">
        <f t="shared" si="22"/>
        <v/>
      </c>
      <c r="V79" s="472" t="str">
        <f t="shared" si="16"/>
        <v/>
      </c>
      <c r="W79" s="478"/>
      <c r="X79" s="60" t="str">
        <f t="shared" si="23"/>
        <v/>
      </c>
      <c r="Y79" s="472" t="str">
        <f t="shared" si="17"/>
        <v/>
      </c>
      <c r="Z79" s="472" t="s">
        <v>497</v>
      </c>
      <c r="AA79" s="478"/>
      <c r="AB79" s="60" t="str">
        <f t="shared" si="24"/>
        <v/>
      </c>
      <c r="AC79" s="479" t="str">
        <f t="shared" si="18"/>
        <v/>
      </c>
      <c r="AD79" s="472" t="s">
        <v>497</v>
      </c>
      <c r="AE79" s="478"/>
      <c r="AF79" s="60" t="str">
        <f t="shared" si="25"/>
        <v/>
      </c>
      <c r="AG79" s="479" t="str">
        <f t="shared" si="19"/>
        <v/>
      </c>
      <c r="AH79" s="472" t="s">
        <v>497</v>
      </c>
      <c r="AI79" s="478"/>
      <c r="AJ79" s="472" t="str">
        <f t="shared" si="26"/>
        <v/>
      </c>
      <c r="AK79" s="479" t="str">
        <f t="shared" si="20"/>
        <v/>
      </c>
      <c r="AL79" s="478"/>
      <c r="AM79" s="472" t="str">
        <f t="shared" si="27"/>
        <v/>
      </c>
      <c r="AN79" s="478"/>
      <c r="AO79" s="60" t="str">
        <f t="shared" si="28"/>
        <v/>
      </c>
      <c r="AP79" s="219">
        <f t="shared" si="30"/>
        <v>0</v>
      </c>
      <c r="AQ79" s="219">
        <f t="shared" si="31"/>
        <v>0</v>
      </c>
      <c r="AR79" s="228" t="str">
        <f t="shared" si="29"/>
        <v/>
      </c>
      <c r="AS79" s="220" t="str">
        <f>IF(AR79="mRrh.kZ",'statement of marks'!GP79,"")</f>
        <v/>
      </c>
      <c r="AT79" s="220" t="str">
        <f>IF(AR79="mRrh.kZ",'statement of marks'!GQ79,"")</f>
        <v/>
      </c>
      <c r="AU79" s="53" t="str">
        <f>IF('statement of marks'!EX79="","",'statement of marks'!EX79)</f>
        <v/>
      </c>
    </row>
    <row r="80" spans="1:47" ht="17" customHeight="1">
      <c r="A80" s="469">
        <f>'statement of marks'!A80</f>
        <v>73</v>
      </c>
      <c r="B80" s="470" t="str">
        <f>'statement of marks'!D80</f>
        <v/>
      </c>
      <c r="C80" s="470" t="str">
        <f>'statement of marks'!E80</f>
        <v/>
      </c>
      <c r="D80" s="556" t="str">
        <f>'statement of marks'!F80</f>
        <v/>
      </c>
      <c r="E80" s="303" t="str">
        <f>'statement of marks'!G80</f>
        <v/>
      </c>
      <c r="F80" s="303" t="str">
        <f>'statement of marks'!H80</f>
        <v/>
      </c>
      <c r="G80" s="303" t="str">
        <f>'statement of marks'!I80</f>
        <v/>
      </c>
      <c r="H80" s="183" t="str">
        <f>'statement of marks'!GH80</f>
        <v/>
      </c>
      <c r="I80" s="61" t="str">
        <f>'statement of marks'!GK80</f>
        <v/>
      </c>
      <c r="J80" s="57" t="str">
        <f>'statement of marks'!GJ80</f>
        <v/>
      </c>
      <c r="K80" s="471" t="str">
        <f>'statement of marks'!EZ80</f>
        <v/>
      </c>
      <c r="L80" s="471" t="str">
        <f>'statement of marks'!FC80</f>
        <v/>
      </c>
      <c r="M80" s="471" t="str">
        <f>'statement of marks'!FF80</f>
        <v/>
      </c>
      <c r="N80" s="471" t="str">
        <f>'statement of marks'!FM80</f>
        <v/>
      </c>
      <c r="O80" s="471" t="str">
        <f>'statement of marks'!FT80</f>
        <v/>
      </c>
      <c r="P80" s="471" t="str">
        <f>'statement of marks'!GA80</f>
        <v/>
      </c>
      <c r="Q80" s="471" t="str">
        <f>'statement of marks'!GB80</f>
        <v/>
      </c>
      <c r="R80" s="222" t="str">
        <f>CONCATENATE('statement of marks'!GD80,'statement of marks'!GF80)</f>
        <v xml:space="preserve">            </v>
      </c>
      <c r="S80" s="477">
        <f t="shared" si="21"/>
        <v>0</v>
      </c>
      <c r="T80" s="478"/>
      <c r="U80" s="60" t="str">
        <f t="shared" si="22"/>
        <v/>
      </c>
      <c r="V80" s="472" t="str">
        <f t="shared" si="16"/>
        <v/>
      </c>
      <c r="W80" s="478"/>
      <c r="X80" s="60" t="str">
        <f t="shared" si="23"/>
        <v/>
      </c>
      <c r="Y80" s="472" t="str">
        <f t="shared" si="17"/>
        <v/>
      </c>
      <c r="Z80" s="472" t="s">
        <v>497</v>
      </c>
      <c r="AA80" s="478"/>
      <c r="AB80" s="60" t="str">
        <f t="shared" si="24"/>
        <v/>
      </c>
      <c r="AC80" s="479" t="str">
        <f t="shared" si="18"/>
        <v/>
      </c>
      <c r="AD80" s="472" t="s">
        <v>497</v>
      </c>
      <c r="AE80" s="478"/>
      <c r="AF80" s="60" t="str">
        <f t="shared" si="25"/>
        <v/>
      </c>
      <c r="AG80" s="479" t="str">
        <f t="shared" si="19"/>
        <v/>
      </c>
      <c r="AH80" s="472" t="s">
        <v>497</v>
      </c>
      <c r="AI80" s="478"/>
      <c r="AJ80" s="472" t="str">
        <f t="shared" si="26"/>
        <v/>
      </c>
      <c r="AK80" s="479" t="str">
        <f t="shared" si="20"/>
        <v/>
      </c>
      <c r="AL80" s="478"/>
      <c r="AM80" s="472" t="str">
        <f t="shared" si="27"/>
        <v/>
      </c>
      <c r="AN80" s="478"/>
      <c r="AO80" s="60" t="str">
        <f t="shared" si="28"/>
        <v/>
      </c>
      <c r="AP80" s="219">
        <f t="shared" si="30"/>
        <v>0</v>
      </c>
      <c r="AQ80" s="219">
        <f t="shared" si="31"/>
        <v>0</v>
      </c>
      <c r="AR80" s="228" t="str">
        <f t="shared" si="29"/>
        <v/>
      </c>
      <c r="AS80" s="220" t="str">
        <f>IF(AR80="mRrh.kZ",'statement of marks'!GP80,"")</f>
        <v/>
      </c>
      <c r="AT80" s="220" t="str">
        <f>IF(AR80="mRrh.kZ",'statement of marks'!GQ80,"")</f>
        <v/>
      </c>
      <c r="AU80" s="53" t="str">
        <f>IF('statement of marks'!EX80="","",'statement of marks'!EX80)</f>
        <v/>
      </c>
    </row>
    <row r="81" spans="1:47" ht="17" customHeight="1">
      <c r="A81" s="469">
        <f>'statement of marks'!A81</f>
        <v>74</v>
      </c>
      <c r="B81" s="470" t="str">
        <f>'statement of marks'!D81</f>
        <v/>
      </c>
      <c r="C81" s="470" t="str">
        <f>'statement of marks'!E81</f>
        <v/>
      </c>
      <c r="D81" s="556" t="str">
        <f>'statement of marks'!F81</f>
        <v/>
      </c>
      <c r="E81" s="303" t="str">
        <f>'statement of marks'!G81</f>
        <v/>
      </c>
      <c r="F81" s="303" t="str">
        <f>'statement of marks'!H81</f>
        <v/>
      </c>
      <c r="G81" s="303" t="str">
        <f>'statement of marks'!I81</f>
        <v/>
      </c>
      <c r="H81" s="183" t="str">
        <f>'statement of marks'!GH81</f>
        <v/>
      </c>
      <c r="I81" s="61" t="str">
        <f>'statement of marks'!GK81</f>
        <v/>
      </c>
      <c r="J81" s="57" t="str">
        <f>'statement of marks'!GJ81</f>
        <v/>
      </c>
      <c r="K81" s="471" t="str">
        <f>'statement of marks'!EZ81</f>
        <v/>
      </c>
      <c r="L81" s="471" t="str">
        <f>'statement of marks'!FC81</f>
        <v/>
      </c>
      <c r="M81" s="471" t="str">
        <f>'statement of marks'!FF81</f>
        <v/>
      </c>
      <c r="N81" s="471" t="str">
        <f>'statement of marks'!FM81</f>
        <v/>
      </c>
      <c r="O81" s="471" t="str">
        <f>'statement of marks'!FT81</f>
        <v/>
      </c>
      <c r="P81" s="471" t="str">
        <f>'statement of marks'!GA81</f>
        <v/>
      </c>
      <c r="Q81" s="471" t="str">
        <f>'statement of marks'!GB81</f>
        <v/>
      </c>
      <c r="R81" s="222" t="str">
        <f>CONCATENATE('statement of marks'!GD81,'statement of marks'!GF81)</f>
        <v xml:space="preserve">            </v>
      </c>
      <c r="S81" s="477">
        <f t="shared" si="21"/>
        <v>0</v>
      </c>
      <c r="T81" s="478"/>
      <c r="U81" s="60" t="str">
        <f t="shared" si="22"/>
        <v/>
      </c>
      <c r="V81" s="472" t="str">
        <f t="shared" si="16"/>
        <v/>
      </c>
      <c r="W81" s="478"/>
      <c r="X81" s="60" t="str">
        <f t="shared" si="23"/>
        <v/>
      </c>
      <c r="Y81" s="472" t="str">
        <f t="shared" si="17"/>
        <v/>
      </c>
      <c r="Z81" s="472" t="s">
        <v>497</v>
      </c>
      <c r="AA81" s="478"/>
      <c r="AB81" s="60" t="str">
        <f t="shared" si="24"/>
        <v/>
      </c>
      <c r="AC81" s="479" t="str">
        <f t="shared" si="18"/>
        <v/>
      </c>
      <c r="AD81" s="472" t="s">
        <v>497</v>
      </c>
      <c r="AE81" s="478"/>
      <c r="AF81" s="60" t="str">
        <f t="shared" si="25"/>
        <v/>
      </c>
      <c r="AG81" s="479" t="str">
        <f t="shared" si="19"/>
        <v/>
      </c>
      <c r="AH81" s="472" t="s">
        <v>497</v>
      </c>
      <c r="AI81" s="478"/>
      <c r="AJ81" s="472" t="str">
        <f t="shared" si="26"/>
        <v/>
      </c>
      <c r="AK81" s="479" t="str">
        <f t="shared" si="20"/>
        <v/>
      </c>
      <c r="AL81" s="478"/>
      <c r="AM81" s="472" t="str">
        <f t="shared" si="27"/>
        <v/>
      </c>
      <c r="AN81" s="478"/>
      <c r="AO81" s="60" t="str">
        <f t="shared" si="28"/>
        <v/>
      </c>
      <c r="AP81" s="219">
        <f t="shared" si="30"/>
        <v>0</v>
      </c>
      <c r="AQ81" s="219">
        <f t="shared" si="31"/>
        <v>0</v>
      </c>
      <c r="AR81" s="228" t="str">
        <f t="shared" si="29"/>
        <v/>
      </c>
      <c r="AS81" s="220" t="str">
        <f>IF(AR81="mRrh.kZ",'statement of marks'!GP81,"")</f>
        <v/>
      </c>
      <c r="AT81" s="220" t="str">
        <f>IF(AR81="mRrh.kZ",'statement of marks'!GQ81,"")</f>
        <v/>
      </c>
      <c r="AU81" s="53" t="str">
        <f>IF('statement of marks'!EX81="","",'statement of marks'!EX81)</f>
        <v/>
      </c>
    </row>
    <row r="82" spans="1:47" ht="17" customHeight="1">
      <c r="A82" s="469">
        <f>'statement of marks'!A82</f>
        <v>75</v>
      </c>
      <c r="B82" s="470" t="str">
        <f>'statement of marks'!D82</f>
        <v/>
      </c>
      <c r="C82" s="470" t="str">
        <f>'statement of marks'!E82</f>
        <v/>
      </c>
      <c r="D82" s="556" t="str">
        <f>'statement of marks'!F82</f>
        <v/>
      </c>
      <c r="E82" s="303" t="str">
        <f>'statement of marks'!G82</f>
        <v/>
      </c>
      <c r="F82" s="303" t="str">
        <f>'statement of marks'!H82</f>
        <v/>
      </c>
      <c r="G82" s="303" t="str">
        <f>'statement of marks'!I82</f>
        <v/>
      </c>
      <c r="H82" s="183" t="str">
        <f>'statement of marks'!GH82</f>
        <v/>
      </c>
      <c r="I82" s="61" t="str">
        <f>'statement of marks'!GK82</f>
        <v/>
      </c>
      <c r="J82" s="57" t="str">
        <f>'statement of marks'!GJ82</f>
        <v/>
      </c>
      <c r="K82" s="471" t="str">
        <f>'statement of marks'!EZ82</f>
        <v/>
      </c>
      <c r="L82" s="471" t="str">
        <f>'statement of marks'!FC82</f>
        <v/>
      </c>
      <c r="M82" s="471" t="str">
        <f>'statement of marks'!FF82</f>
        <v/>
      </c>
      <c r="N82" s="471" t="str">
        <f>'statement of marks'!FM82</f>
        <v/>
      </c>
      <c r="O82" s="471" t="str">
        <f>'statement of marks'!FT82</f>
        <v/>
      </c>
      <c r="P82" s="471" t="str">
        <f>'statement of marks'!GA82</f>
        <v/>
      </c>
      <c r="Q82" s="471" t="str">
        <f>'statement of marks'!GB82</f>
        <v/>
      </c>
      <c r="R82" s="222" t="str">
        <f>CONCATENATE('statement of marks'!GD82,'statement of marks'!GF82)</f>
        <v xml:space="preserve">            </v>
      </c>
      <c r="S82" s="477">
        <f t="shared" si="21"/>
        <v>0</v>
      </c>
      <c r="T82" s="478"/>
      <c r="U82" s="60" t="str">
        <f t="shared" si="22"/>
        <v/>
      </c>
      <c r="V82" s="472" t="str">
        <f t="shared" si="16"/>
        <v/>
      </c>
      <c r="W82" s="478"/>
      <c r="X82" s="60" t="str">
        <f t="shared" si="23"/>
        <v/>
      </c>
      <c r="Y82" s="472" t="str">
        <f t="shared" si="17"/>
        <v/>
      </c>
      <c r="Z82" s="472" t="s">
        <v>497</v>
      </c>
      <c r="AA82" s="478"/>
      <c r="AB82" s="60" t="str">
        <f t="shared" si="24"/>
        <v/>
      </c>
      <c r="AC82" s="479" t="str">
        <f t="shared" si="18"/>
        <v/>
      </c>
      <c r="AD82" s="472" t="s">
        <v>497</v>
      </c>
      <c r="AE82" s="478"/>
      <c r="AF82" s="60" t="str">
        <f t="shared" si="25"/>
        <v/>
      </c>
      <c r="AG82" s="479" t="str">
        <f t="shared" si="19"/>
        <v/>
      </c>
      <c r="AH82" s="472" t="s">
        <v>497</v>
      </c>
      <c r="AI82" s="478"/>
      <c r="AJ82" s="472" t="str">
        <f t="shared" si="26"/>
        <v/>
      </c>
      <c r="AK82" s="479" t="str">
        <f t="shared" si="20"/>
        <v/>
      </c>
      <c r="AL82" s="478"/>
      <c r="AM82" s="472" t="str">
        <f t="shared" si="27"/>
        <v/>
      </c>
      <c r="AN82" s="478"/>
      <c r="AO82" s="60" t="str">
        <f t="shared" si="28"/>
        <v/>
      </c>
      <c r="AP82" s="219">
        <f t="shared" si="30"/>
        <v>0</v>
      </c>
      <c r="AQ82" s="219">
        <f t="shared" si="31"/>
        <v>0</v>
      </c>
      <c r="AR82" s="228" t="str">
        <f t="shared" si="29"/>
        <v/>
      </c>
      <c r="AS82" s="220" t="str">
        <f>IF(AR82="mRrh.kZ",'statement of marks'!GP82,"")</f>
        <v/>
      </c>
      <c r="AT82" s="220" t="str">
        <f>IF(AR82="mRrh.kZ",'statement of marks'!GQ82,"")</f>
        <v/>
      </c>
      <c r="AU82" s="53" t="str">
        <f>IF('statement of marks'!EX82="","",'statement of marks'!EX82)</f>
        <v/>
      </c>
    </row>
    <row r="83" spans="1:47" ht="17" customHeight="1">
      <c r="A83" s="469">
        <f>'statement of marks'!A83</f>
        <v>76</v>
      </c>
      <c r="B83" s="470" t="str">
        <f>'statement of marks'!D83</f>
        <v/>
      </c>
      <c r="C83" s="470" t="str">
        <f>'statement of marks'!E83</f>
        <v/>
      </c>
      <c r="D83" s="556" t="str">
        <f>'statement of marks'!F83</f>
        <v/>
      </c>
      <c r="E83" s="303" t="str">
        <f>'statement of marks'!G83</f>
        <v/>
      </c>
      <c r="F83" s="303" t="str">
        <f>'statement of marks'!H83</f>
        <v/>
      </c>
      <c r="G83" s="303" t="str">
        <f>'statement of marks'!I83</f>
        <v/>
      </c>
      <c r="H83" s="183" t="str">
        <f>'statement of marks'!GH83</f>
        <v/>
      </c>
      <c r="I83" s="61" t="str">
        <f>'statement of marks'!GK83</f>
        <v/>
      </c>
      <c r="J83" s="57" t="str">
        <f>'statement of marks'!GJ83</f>
        <v/>
      </c>
      <c r="K83" s="471" t="str">
        <f>'statement of marks'!EZ83</f>
        <v/>
      </c>
      <c r="L83" s="471" t="str">
        <f>'statement of marks'!FC83</f>
        <v/>
      </c>
      <c r="M83" s="471" t="str">
        <f>'statement of marks'!FF83</f>
        <v/>
      </c>
      <c r="N83" s="471" t="str">
        <f>'statement of marks'!FM83</f>
        <v/>
      </c>
      <c r="O83" s="471" t="str">
        <f>'statement of marks'!FT83</f>
        <v/>
      </c>
      <c r="P83" s="471" t="str">
        <f>'statement of marks'!GA83</f>
        <v/>
      </c>
      <c r="Q83" s="471" t="str">
        <f>'statement of marks'!GB83</f>
        <v/>
      </c>
      <c r="R83" s="222" t="str">
        <f>CONCATENATE('statement of marks'!GD83,'statement of marks'!GF83)</f>
        <v xml:space="preserve">            </v>
      </c>
      <c r="S83" s="477">
        <f t="shared" si="21"/>
        <v>0</v>
      </c>
      <c r="T83" s="478"/>
      <c r="U83" s="60" t="str">
        <f t="shared" si="22"/>
        <v/>
      </c>
      <c r="V83" s="472" t="str">
        <f t="shared" si="16"/>
        <v/>
      </c>
      <c r="W83" s="478"/>
      <c r="X83" s="60" t="str">
        <f t="shared" si="23"/>
        <v/>
      </c>
      <c r="Y83" s="472" t="str">
        <f t="shared" si="17"/>
        <v/>
      </c>
      <c r="Z83" s="472" t="s">
        <v>497</v>
      </c>
      <c r="AA83" s="478"/>
      <c r="AB83" s="60" t="str">
        <f t="shared" si="24"/>
        <v/>
      </c>
      <c r="AC83" s="479" t="str">
        <f t="shared" si="18"/>
        <v/>
      </c>
      <c r="AD83" s="472" t="s">
        <v>497</v>
      </c>
      <c r="AE83" s="478"/>
      <c r="AF83" s="60" t="str">
        <f t="shared" si="25"/>
        <v/>
      </c>
      <c r="AG83" s="479" t="str">
        <f t="shared" si="19"/>
        <v/>
      </c>
      <c r="AH83" s="472" t="s">
        <v>497</v>
      </c>
      <c r="AI83" s="478"/>
      <c r="AJ83" s="472" t="str">
        <f t="shared" si="26"/>
        <v/>
      </c>
      <c r="AK83" s="479" t="str">
        <f t="shared" si="20"/>
        <v/>
      </c>
      <c r="AL83" s="478"/>
      <c r="AM83" s="472" t="str">
        <f t="shared" si="27"/>
        <v/>
      </c>
      <c r="AN83" s="478"/>
      <c r="AO83" s="60" t="str">
        <f t="shared" si="28"/>
        <v/>
      </c>
      <c r="AP83" s="219">
        <f t="shared" si="30"/>
        <v>0</v>
      </c>
      <c r="AQ83" s="219">
        <f t="shared" si="31"/>
        <v>0</v>
      </c>
      <c r="AR83" s="228" t="str">
        <f t="shared" si="29"/>
        <v/>
      </c>
      <c r="AS83" s="220" t="str">
        <f>IF(AR83="mRrh.kZ",'statement of marks'!GP83,"")</f>
        <v/>
      </c>
      <c r="AT83" s="220" t="str">
        <f>IF(AR83="mRrh.kZ",'statement of marks'!GQ83,"")</f>
        <v/>
      </c>
      <c r="AU83" s="53" t="str">
        <f>IF('statement of marks'!EX83="","",'statement of marks'!EX83)</f>
        <v/>
      </c>
    </row>
    <row r="84" spans="1:47" ht="17" customHeight="1">
      <c r="A84" s="469">
        <f>'statement of marks'!A84</f>
        <v>77</v>
      </c>
      <c r="B84" s="470" t="str">
        <f>'statement of marks'!D84</f>
        <v/>
      </c>
      <c r="C84" s="470" t="str">
        <f>'statement of marks'!E84</f>
        <v/>
      </c>
      <c r="D84" s="556" t="str">
        <f>'statement of marks'!F84</f>
        <v/>
      </c>
      <c r="E84" s="303" t="str">
        <f>'statement of marks'!G84</f>
        <v/>
      </c>
      <c r="F84" s="303" t="str">
        <f>'statement of marks'!H84</f>
        <v/>
      </c>
      <c r="G84" s="303" t="str">
        <f>'statement of marks'!I84</f>
        <v/>
      </c>
      <c r="H84" s="183" t="str">
        <f>'statement of marks'!GH84</f>
        <v/>
      </c>
      <c r="I84" s="61" t="str">
        <f>'statement of marks'!GK84</f>
        <v/>
      </c>
      <c r="J84" s="57" t="str">
        <f>'statement of marks'!GJ84</f>
        <v/>
      </c>
      <c r="K84" s="471" t="str">
        <f>'statement of marks'!EZ84</f>
        <v/>
      </c>
      <c r="L84" s="471" t="str">
        <f>'statement of marks'!FC84</f>
        <v/>
      </c>
      <c r="M84" s="471" t="str">
        <f>'statement of marks'!FF84</f>
        <v/>
      </c>
      <c r="N84" s="471" t="str">
        <f>'statement of marks'!FM84</f>
        <v/>
      </c>
      <c r="O84" s="471" t="str">
        <f>'statement of marks'!FT84</f>
        <v/>
      </c>
      <c r="P84" s="471" t="str">
        <f>'statement of marks'!GA84</f>
        <v/>
      </c>
      <c r="Q84" s="471" t="str">
        <f>'statement of marks'!GB84</f>
        <v/>
      </c>
      <c r="R84" s="222" t="str">
        <f>CONCATENATE('statement of marks'!GD84,'statement of marks'!GF84)</f>
        <v xml:space="preserve">            </v>
      </c>
      <c r="S84" s="477">
        <f t="shared" si="21"/>
        <v>0</v>
      </c>
      <c r="T84" s="478"/>
      <c r="U84" s="60" t="str">
        <f t="shared" si="22"/>
        <v/>
      </c>
      <c r="V84" s="472" t="str">
        <f t="shared" si="16"/>
        <v/>
      </c>
      <c r="W84" s="478"/>
      <c r="X84" s="60" t="str">
        <f t="shared" si="23"/>
        <v/>
      </c>
      <c r="Y84" s="472" t="str">
        <f t="shared" si="17"/>
        <v/>
      </c>
      <c r="Z84" s="472" t="s">
        <v>497</v>
      </c>
      <c r="AA84" s="478"/>
      <c r="AB84" s="60" t="str">
        <f t="shared" si="24"/>
        <v/>
      </c>
      <c r="AC84" s="479" t="str">
        <f t="shared" si="18"/>
        <v/>
      </c>
      <c r="AD84" s="472" t="s">
        <v>497</v>
      </c>
      <c r="AE84" s="478"/>
      <c r="AF84" s="60" t="str">
        <f t="shared" si="25"/>
        <v/>
      </c>
      <c r="AG84" s="479" t="str">
        <f t="shared" si="19"/>
        <v/>
      </c>
      <c r="AH84" s="472" t="s">
        <v>497</v>
      </c>
      <c r="AI84" s="478"/>
      <c r="AJ84" s="472" t="str">
        <f t="shared" si="26"/>
        <v/>
      </c>
      <c r="AK84" s="479" t="str">
        <f t="shared" si="20"/>
        <v/>
      </c>
      <c r="AL84" s="478"/>
      <c r="AM84" s="472" t="str">
        <f t="shared" si="27"/>
        <v/>
      </c>
      <c r="AN84" s="478"/>
      <c r="AO84" s="60" t="str">
        <f t="shared" si="28"/>
        <v/>
      </c>
      <c r="AP84" s="219">
        <f t="shared" si="30"/>
        <v>0</v>
      </c>
      <c r="AQ84" s="219">
        <f t="shared" si="31"/>
        <v>0</v>
      </c>
      <c r="AR84" s="228" t="str">
        <f t="shared" si="29"/>
        <v/>
      </c>
      <c r="AS84" s="220" t="str">
        <f>IF(AR84="mRrh.kZ",'statement of marks'!GP84,"")</f>
        <v/>
      </c>
      <c r="AT84" s="220" t="str">
        <f>IF(AR84="mRrh.kZ",'statement of marks'!GQ84,"")</f>
        <v/>
      </c>
      <c r="AU84" s="53" t="str">
        <f>IF('statement of marks'!EX84="","",'statement of marks'!EX84)</f>
        <v/>
      </c>
    </row>
    <row r="85" spans="1:47" ht="17" customHeight="1">
      <c r="A85" s="469">
        <f>'statement of marks'!A85</f>
        <v>78</v>
      </c>
      <c r="B85" s="470" t="str">
        <f>'statement of marks'!D85</f>
        <v/>
      </c>
      <c r="C85" s="470" t="str">
        <f>'statement of marks'!E85</f>
        <v/>
      </c>
      <c r="D85" s="556" t="str">
        <f>'statement of marks'!F85</f>
        <v/>
      </c>
      <c r="E85" s="303" t="str">
        <f>'statement of marks'!G85</f>
        <v/>
      </c>
      <c r="F85" s="303" t="str">
        <f>'statement of marks'!H85</f>
        <v/>
      </c>
      <c r="G85" s="303" t="str">
        <f>'statement of marks'!I85</f>
        <v/>
      </c>
      <c r="H85" s="183" t="str">
        <f>'statement of marks'!GH85</f>
        <v/>
      </c>
      <c r="I85" s="61" t="str">
        <f>'statement of marks'!GK85</f>
        <v/>
      </c>
      <c r="J85" s="57" t="str">
        <f>'statement of marks'!GJ85</f>
        <v/>
      </c>
      <c r="K85" s="471" t="str">
        <f>'statement of marks'!EZ85</f>
        <v/>
      </c>
      <c r="L85" s="471" t="str">
        <f>'statement of marks'!FC85</f>
        <v/>
      </c>
      <c r="M85" s="471" t="str">
        <f>'statement of marks'!FF85</f>
        <v/>
      </c>
      <c r="N85" s="471" t="str">
        <f>'statement of marks'!FM85</f>
        <v/>
      </c>
      <c r="O85" s="471" t="str">
        <f>'statement of marks'!FT85</f>
        <v/>
      </c>
      <c r="P85" s="471" t="str">
        <f>'statement of marks'!GA85</f>
        <v/>
      </c>
      <c r="Q85" s="471" t="str">
        <f>'statement of marks'!GB85</f>
        <v/>
      </c>
      <c r="R85" s="222" t="str">
        <f>CONCATENATE('statement of marks'!GD85,'statement of marks'!GF85)</f>
        <v xml:space="preserve">            </v>
      </c>
      <c r="S85" s="477">
        <f t="shared" si="21"/>
        <v>0</v>
      </c>
      <c r="T85" s="478"/>
      <c r="U85" s="60" t="str">
        <f t="shared" si="22"/>
        <v/>
      </c>
      <c r="V85" s="472" t="str">
        <f t="shared" si="16"/>
        <v/>
      </c>
      <c r="W85" s="478"/>
      <c r="X85" s="60" t="str">
        <f t="shared" si="23"/>
        <v/>
      </c>
      <c r="Y85" s="472" t="str">
        <f t="shared" si="17"/>
        <v/>
      </c>
      <c r="Z85" s="472" t="s">
        <v>497</v>
      </c>
      <c r="AA85" s="478"/>
      <c r="AB85" s="60" t="str">
        <f t="shared" si="24"/>
        <v/>
      </c>
      <c r="AC85" s="479" t="str">
        <f t="shared" si="18"/>
        <v/>
      </c>
      <c r="AD85" s="472" t="s">
        <v>497</v>
      </c>
      <c r="AE85" s="478"/>
      <c r="AF85" s="60" t="str">
        <f t="shared" si="25"/>
        <v/>
      </c>
      <c r="AG85" s="479" t="str">
        <f t="shared" si="19"/>
        <v/>
      </c>
      <c r="AH85" s="472" t="s">
        <v>497</v>
      </c>
      <c r="AI85" s="478"/>
      <c r="AJ85" s="472" t="str">
        <f t="shared" si="26"/>
        <v/>
      </c>
      <c r="AK85" s="479" t="str">
        <f t="shared" si="20"/>
        <v/>
      </c>
      <c r="AL85" s="478"/>
      <c r="AM85" s="472" t="str">
        <f t="shared" si="27"/>
        <v/>
      </c>
      <c r="AN85" s="478"/>
      <c r="AO85" s="60" t="str">
        <f t="shared" si="28"/>
        <v/>
      </c>
      <c r="AP85" s="219">
        <f t="shared" si="30"/>
        <v>0</v>
      </c>
      <c r="AQ85" s="219">
        <f t="shared" si="31"/>
        <v>0</v>
      </c>
      <c r="AR85" s="228" t="str">
        <f t="shared" si="29"/>
        <v/>
      </c>
      <c r="AS85" s="220" t="str">
        <f>IF(AR85="mRrh.kZ",'statement of marks'!GP85,"")</f>
        <v/>
      </c>
      <c r="AT85" s="220" t="str">
        <f>IF(AR85="mRrh.kZ",'statement of marks'!GQ85,"")</f>
        <v/>
      </c>
      <c r="AU85" s="53" t="str">
        <f>IF('statement of marks'!EX85="","",'statement of marks'!EX85)</f>
        <v/>
      </c>
    </row>
    <row r="86" spans="1:47" ht="17" customHeight="1">
      <c r="A86" s="469">
        <f>'statement of marks'!A86</f>
        <v>79</v>
      </c>
      <c r="B86" s="470" t="str">
        <f>'statement of marks'!D86</f>
        <v/>
      </c>
      <c r="C86" s="470" t="str">
        <f>'statement of marks'!E86</f>
        <v/>
      </c>
      <c r="D86" s="556" t="str">
        <f>'statement of marks'!F86</f>
        <v/>
      </c>
      <c r="E86" s="303" t="str">
        <f>'statement of marks'!G86</f>
        <v/>
      </c>
      <c r="F86" s="303" t="str">
        <f>'statement of marks'!H86</f>
        <v/>
      </c>
      <c r="G86" s="303" t="str">
        <f>'statement of marks'!I86</f>
        <v/>
      </c>
      <c r="H86" s="183" t="str">
        <f>'statement of marks'!GH86</f>
        <v/>
      </c>
      <c r="I86" s="61" t="str">
        <f>'statement of marks'!GK86</f>
        <v/>
      </c>
      <c r="J86" s="57" t="str">
        <f>'statement of marks'!GJ86</f>
        <v/>
      </c>
      <c r="K86" s="471" t="str">
        <f>'statement of marks'!EZ86</f>
        <v/>
      </c>
      <c r="L86" s="471" t="str">
        <f>'statement of marks'!FC86</f>
        <v/>
      </c>
      <c r="M86" s="471" t="str">
        <f>'statement of marks'!FF86</f>
        <v/>
      </c>
      <c r="N86" s="471" t="str">
        <f>'statement of marks'!FM86</f>
        <v/>
      </c>
      <c r="O86" s="471" t="str">
        <f>'statement of marks'!FT86</f>
        <v/>
      </c>
      <c r="P86" s="471" t="str">
        <f>'statement of marks'!GA86</f>
        <v/>
      </c>
      <c r="Q86" s="471" t="str">
        <f>'statement of marks'!GB86</f>
        <v/>
      </c>
      <c r="R86" s="222" t="str">
        <f>CONCATENATE('statement of marks'!GD86,'statement of marks'!GF86)</f>
        <v xml:space="preserve">            </v>
      </c>
      <c r="S86" s="477">
        <f t="shared" si="21"/>
        <v>0</v>
      </c>
      <c r="T86" s="478"/>
      <c r="U86" s="60" t="str">
        <f t="shared" si="22"/>
        <v/>
      </c>
      <c r="V86" s="472" t="str">
        <f t="shared" si="16"/>
        <v/>
      </c>
      <c r="W86" s="478"/>
      <c r="X86" s="60" t="str">
        <f t="shared" si="23"/>
        <v/>
      </c>
      <c r="Y86" s="472" t="str">
        <f t="shared" si="17"/>
        <v/>
      </c>
      <c r="Z86" s="472" t="s">
        <v>497</v>
      </c>
      <c r="AA86" s="478"/>
      <c r="AB86" s="60" t="str">
        <f t="shared" si="24"/>
        <v/>
      </c>
      <c r="AC86" s="479" t="str">
        <f t="shared" si="18"/>
        <v/>
      </c>
      <c r="AD86" s="472" t="s">
        <v>497</v>
      </c>
      <c r="AE86" s="478"/>
      <c r="AF86" s="60" t="str">
        <f t="shared" si="25"/>
        <v/>
      </c>
      <c r="AG86" s="479" t="str">
        <f t="shared" si="19"/>
        <v/>
      </c>
      <c r="AH86" s="472" t="s">
        <v>497</v>
      </c>
      <c r="AI86" s="478"/>
      <c r="AJ86" s="472" t="str">
        <f t="shared" si="26"/>
        <v/>
      </c>
      <c r="AK86" s="479" t="str">
        <f t="shared" si="20"/>
        <v/>
      </c>
      <c r="AL86" s="478"/>
      <c r="AM86" s="472" t="str">
        <f t="shared" si="27"/>
        <v/>
      </c>
      <c r="AN86" s="478"/>
      <c r="AO86" s="60" t="str">
        <f t="shared" si="28"/>
        <v/>
      </c>
      <c r="AP86" s="219">
        <f t="shared" si="30"/>
        <v>0</v>
      </c>
      <c r="AQ86" s="219">
        <f t="shared" si="31"/>
        <v>0</v>
      </c>
      <c r="AR86" s="228" t="str">
        <f t="shared" si="29"/>
        <v/>
      </c>
      <c r="AS86" s="220" t="str">
        <f>IF(AR86="mRrh.kZ",'statement of marks'!GP86,"")</f>
        <v/>
      </c>
      <c r="AT86" s="220" t="str">
        <f>IF(AR86="mRrh.kZ",'statement of marks'!GQ86,"")</f>
        <v/>
      </c>
      <c r="AU86" s="53" t="str">
        <f>IF('statement of marks'!EX86="","",'statement of marks'!EX86)</f>
        <v/>
      </c>
    </row>
    <row r="87" spans="1:47" ht="17" customHeight="1">
      <c r="A87" s="469">
        <f>'statement of marks'!A87</f>
        <v>80</v>
      </c>
      <c r="B87" s="470" t="str">
        <f>'statement of marks'!D87</f>
        <v/>
      </c>
      <c r="C87" s="470" t="str">
        <f>'statement of marks'!E87</f>
        <v/>
      </c>
      <c r="D87" s="556" t="str">
        <f>'statement of marks'!F87</f>
        <v/>
      </c>
      <c r="E87" s="303" t="str">
        <f>'statement of marks'!G87</f>
        <v/>
      </c>
      <c r="F87" s="303" t="str">
        <f>'statement of marks'!H87</f>
        <v/>
      </c>
      <c r="G87" s="303" t="str">
        <f>'statement of marks'!I87</f>
        <v/>
      </c>
      <c r="H87" s="183" t="str">
        <f>'statement of marks'!GH87</f>
        <v/>
      </c>
      <c r="I87" s="61" t="str">
        <f>'statement of marks'!GK87</f>
        <v/>
      </c>
      <c r="J87" s="57" t="str">
        <f>'statement of marks'!GJ87</f>
        <v/>
      </c>
      <c r="K87" s="471" t="str">
        <f>'statement of marks'!EZ87</f>
        <v/>
      </c>
      <c r="L87" s="471" t="str">
        <f>'statement of marks'!FC87</f>
        <v/>
      </c>
      <c r="M87" s="471" t="str">
        <f>'statement of marks'!FF87</f>
        <v/>
      </c>
      <c r="N87" s="471" t="str">
        <f>'statement of marks'!FM87</f>
        <v/>
      </c>
      <c r="O87" s="471" t="str">
        <f>'statement of marks'!FT87</f>
        <v/>
      </c>
      <c r="P87" s="471" t="str">
        <f>'statement of marks'!GA87</f>
        <v/>
      </c>
      <c r="Q87" s="471" t="str">
        <f>'statement of marks'!GB87</f>
        <v/>
      </c>
      <c r="R87" s="222" t="str">
        <f>CONCATENATE('statement of marks'!GD87,'statement of marks'!GF87)</f>
        <v xml:space="preserve">            </v>
      </c>
      <c r="S87" s="477">
        <f t="shared" si="21"/>
        <v>0</v>
      </c>
      <c r="T87" s="478"/>
      <c r="U87" s="60" t="str">
        <f t="shared" si="22"/>
        <v/>
      </c>
      <c r="V87" s="472" t="str">
        <f t="shared" si="16"/>
        <v/>
      </c>
      <c r="W87" s="478"/>
      <c r="X87" s="60" t="str">
        <f t="shared" si="23"/>
        <v/>
      </c>
      <c r="Y87" s="472" t="str">
        <f t="shared" si="17"/>
        <v/>
      </c>
      <c r="Z87" s="472" t="s">
        <v>497</v>
      </c>
      <c r="AA87" s="478"/>
      <c r="AB87" s="60" t="str">
        <f t="shared" si="24"/>
        <v/>
      </c>
      <c r="AC87" s="479" t="str">
        <f t="shared" si="18"/>
        <v/>
      </c>
      <c r="AD87" s="472" t="s">
        <v>497</v>
      </c>
      <c r="AE87" s="478"/>
      <c r="AF87" s="60" t="str">
        <f t="shared" si="25"/>
        <v/>
      </c>
      <c r="AG87" s="479" t="str">
        <f t="shared" si="19"/>
        <v/>
      </c>
      <c r="AH87" s="472" t="s">
        <v>497</v>
      </c>
      <c r="AI87" s="478"/>
      <c r="AJ87" s="472" t="str">
        <f t="shared" si="26"/>
        <v/>
      </c>
      <c r="AK87" s="479" t="str">
        <f t="shared" si="20"/>
        <v/>
      </c>
      <c r="AL87" s="478"/>
      <c r="AM87" s="472" t="str">
        <f t="shared" si="27"/>
        <v/>
      </c>
      <c r="AN87" s="478"/>
      <c r="AO87" s="60" t="str">
        <f t="shared" si="28"/>
        <v/>
      </c>
      <c r="AP87" s="219">
        <f t="shared" si="30"/>
        <v>0</v>
      </c>
      <c r="AQ87" s="219">
        <f t="shared" si="31"/>
        <v>0</v>
      </c>
      <c r="AR87" s="228" t="str">
        <f t="shared" si="29"/>
        <v/>
      </c>
      <c r="AS87" s="220" t="str">
        <f>IF(AR87="mRrh.kZ",'statement of marks'!GP87,"")</f>
        <v/>
      </c>
      <c r="AT87" s="220" t="str">
        <f>IF(AR87="mRrh.kZ",'statement of marks'!GQ87,"")</f>
        <v/>
      </c>
      <c r="AU87" s="53" t="str">
        <f>IF('statement of marks'!EX87="","",'statement of marks'!EX87)</f>
        <v/>
      </c>
    </row>
    <row r="88" spans="1:47" ht="17" customHeight="1">
      <c r="A88" s="469">
        <f>'statement of marks'!A88</f>
        <v>81</v>
      </c>
      <c r="B88" s="470" t="str">
        <f>'statement of marks'!D88</f>
        <v/>
      </c>
      <c r="C88" s="470" t="str">
        <f>'statement of marks'!E88</f>
        <v/>
      </c>
      <c r="D88" s="556" t="str">
        <f>'statement of marks'!F88</f>
        <v/>
      </c>
      <c r="E88" s="303" t="str">
        <f>'statement of marks'!G88</f>
        <v/>
      </c>
      <c r="F88" s="303" t="str">
        <f>'statement of marks'!H88</f>
        <v/>
      </c>
      <c r="G88" s="303" t="str">
        <f>'statement of marks'!I88</f>
        <v/>
      </c>
      <c r="H88" s="183" t="str">
        <f>'statement of marks'!GH88</f>
        <v/>
      </c>
      <c r="I88" s="61" t="str">
        <f>'statement of marks'!GK88</f>
        <v/>
      </c>
      <c r="J88" s="57" t="str">
        <f>'statement of marks'!GJ88</f>
        <v/>
      </c>
      <c r="K88" s="471" t="str">
        <f>'statement of marks'!EZ88</f>
        <v/>
      </c>
      <c r="L88" s="471" t="str">
        <f>'statement of marks'!FC88</f>
        <v/>
      </c>
      <c r="M88" s="471" t="str">
        <f>'statement of marks'!FF88</f>
        <v/>
      </c>
      <c r="N88" s="471" t="str">
        <f>'statement of marks'!FM88</f>
        <v/>
      </c>
      <c r="O88" s="471" t="str">
        <f>'statement of marks'!FT88</f>
        <v/>
      </c>
      <c r="P88" s="471" t="str">
        <f>'statement of marks'!GA88</f>
        <v/>
      </c>
      <c r="Q88" s="471" t="str">
        <f>'statement of marks'!GB88</f>
        <v/>
      </c>
      <c r="R88" s="222" t="str">
        <f>CONCATENATE('statement of marks'!GD88,'statement of marks'!GF88)</f>
        <v xml:space="preserve">            </v>
      </c>
      <c r="S88" s="477">
        <f t="shared" si="21"/>
        <v>0</v>
      </c>
      <c r="T88" s="478"/>
      <c r="U88" s="60" t="str">
        <f t="shared" si="22"/>
        <v/>
      </c>
      <c r="V88" s="472" t="str">
        <f t="shared" si="16"/>
        <v/>
      </c>
      <c r="W88" s="478"/>
      <c r="X88" s="60" t="str">
        <f t="shared" si="23"/>
        <v/>
      </c>
      <c r="Y88" s="472" t="str">
        <f t="shared" si="17"/>
        <v/>
      </c>
      <c r="Z88" s="472" t="s">
        <v>497</v>
      </c>
      <c r="AA88" s="478"/>
      <c r="AB88" s="60" t="str">
        <f t="shared" si="24"/>
        <v/>
      </c>
      <c r="AC88" s="479" t="str">
        <f t="shared" si="18"/>
        <v/>
      </c>
      <c r="AD88" s="472" t="s">
        <v>497</v>
      </c>
      <c r="AE88" s="478"/>
      <c r="AF88" s="60" t="str">
        <f t="shared" si="25"/>
        <v/>
      </c>
      <c r="AG88" s="479" t="str">
        <f t="shared" si="19"/>
        <v/>
      </c>
      <c r="AH88" s="472" t="s">
        <v>497</v>
      </c>
      <c r="AI88" s="478"/>
      <c r="AJ88" s="472" t="str">
        <f t="shared" si="26"/>
        <v/>
      </c>
      <c r="AK88" s="479" t="str">
        <f t="shared" si="20"/>
        <v/>
      </c>
      <c r="AL88" s="478"/>
      <c r="AM88" s="472" t="str">
        <f t="shared" si="27"/>
        <v/>
      </c>
      <c r="AN88" s="478"/>
      <c r="AO88" s="60" t="str">
        <f t="shared" si="28"/>
        <v/>
      </c>
      <c r="AP88" s="219">
        <f t="shared" si="30"/>
        <v>0</v>
      </c>
      <c r="AQ88" s="219">
        <f t="shared" si="31"/>
        <v>0</v>
      </c>
      <c r="AR88" s="228" t="str">
        <f t="shared" si="29"/>
        <v/>
      </c>
      <c r="AS88" s="220" t="str">
        <f>IF(AR88="mRrh.kZ",'statement of marks'!GP88,"")</f>
        <v/>
      </c>
      <c r="AT88" s="220" t="str">
        <f>IF(AR88="mRrh.kZ",'statement of marks'!GQ88,"")</f>
        <v/>
      </c>
      <c r="AU88" s="53" t="str">
        <f>IF('statement of marks'!EX88="","",'statement of marks'!EX88)</f>
        <v/>
      </c>
    </row>
    <row r="89" spans="1:47" ht="17" customHeight="1">
      <c r="A89" s="469">
        <f>'statement of marks'!A89</f>
        <v>82</v>
      </c>
      <c r="B89" s="470" t="str">
        <f>'statement of marks'!D89</f>
        <v/>
      </c>
      <c r="C89" s="470" t="str">
        <f>'statement of marks'!E89</f>
        <v/>
      </c>
      <c r="D89" s="556" t="str">
        <f>'statement of marks'!F89</f>
        <v/>
      </c>
      <c r="E89" s="303" t="str">
        <f>'statement of marks'!G89</f>
        <v/>
      </c>
      <c r="F89" s="303" t="str">
        <f>'statement of marks'!H89</f>
        <v/>
      </c>
      <c r="G89" s="303" t="str">
        <f>'statement of marks'!I89</f>
        <v/>
      </c>
      <c r="H89" s="183" t="str">
        <f>'statement of marks'!GH89</f>
        <v/>
      </c>
      <c r="I89" s="61" t="str">
        <f>'statement of marks'!GK89</f>
        <v/>
      </c>
      <c r="J89" s="57" t="str">
        <f>'statement of marks'!GJ89</f>
        <v/>
      </c>
      <c r="K89" s="471" t="str">
        <f>'statement of marks'!EZ89</f>
        <v/>
      </c>
      <c r="L89" s="471" t="str">
        <f>'statement of marks'!FC89</f>
        <v/>
      </c>
      <c r="M89" s="471" t="str">
        <f>'statement of marks'!FF89</f>
        <v/>
      </c>
      <c r="N89" s="471" t="str">
        <f>'statement of marks'!FM89</f>
        <v/>
      </c>
      <c r="O89" s="471" t="str">
        <f>'statement of marks'!FT89</f>
        <v/>
      </c>
      <c r="P89" s="471" t="str">
        <f>'statement of marks'!GA89</f>
        <v/>
      </c>
      <c r="Q89" s="471" t="str">
        <f>'statement of marks'!GB89</f>
        <v/>
      </c>
      <c r="R89" s="222" t="str">
        <f>CONCATENATE('statement of marks'!GD89,'statement of marks'!GF89)</f>
        <v xml:space="preserve">            </v>
      </c>
      <c r="S89" s="477">
        <f t="shared" si="21"/>
        <v>0</v>
      </c>
      <c r="T89" s="478"/>
      <c r="U89" s="60" t="str">
        <f t="shared" si="22"/>
        <v/>
      </c>
      <c r="V89" s="472" t="str">
        <f t="shared" si="16"/>
        <v/>
      </c>
      <c r="W89" s="478"/>
      <c r="X89" s="60" t="str">
        <f t="shared" si="23"/>
        <v/>
      </c>
      <c r="Y89" s="472" t="str">
        <f t="shared" si="17"/>
        <v/>
      </c>
      <c r="Z89" s="472" t="s">
        <v>497</v>
      </c>
      <c r="AA89" s="478"/>
      <c r="AB89" s="60" t="str">
        <f t="shared" si="24"/>
        <v/>
      </c>
      <c r="AC89" s="479" t="str">
        <f t="shared" si="18"/>
        <v/>
      </c>
      <c r="AD89" s="472" t="s">
        <v>497</v>
      </c>
      <c r="AE89" s="478"/>
      <c r="AF89" s="60" t="str">
        <f t="shared" si="25"/>
        <v/>
      </c>
      <c r="AG89" s="479" t="str">
        <f t="shared" si="19"/>
        <v/>
      </c>
      <c r="AH89" s="472" t="s">
        <v>497</v>
      </c>
      <c r="AI89" s="478"/>
      <c r="AJ89" s="472" t="str">
        <f t="shared" si="26"/>
        <v/>
      </c>
      <c r="AK89" s="479" t="str">
        <f t="shared" si="20"/>
        <v/>
      </c>
      <c r="AL89" s="478"/>
      <c r="AM89" s="472" t="str">
        <f t="shared" si="27"/>
        <v/>
      </c>
      <c r="AN89" s="478"/>
      <c r="AO89" s="60" t="str">
        <f t="shared" si="28"/>
        <v/>
      </c>
      <c r="AP89" s="219">
        <f t="shared" si="30"/>
        <v>0</v>
      </c>
      <c r="AQ89" s="219">
        <f t="shared" si="31"/>
        <v>0</v>
      </c>
      <c r="AR89" s="228" t="str">
        <f t="shared" si="29"/>
        <v/>
      </c>
      <c r="AS89" s="220" t="str">
        <f>IF(AR89="mRrh.kZ",'statement of marks'!GP89,"")</f>
        <v/>
      </c>
      <c r="AT89" s="220" t="str">
        <f>IF(AR89="mRrh.kZ",'statement of marks'!GQ89,"")</f>
        <v/>
      </c>
      <c r="AU89" s="53" t="str">
        <f>IF('statement of marks'!EX89="","",'statement of marks'!EX89)</f>
        <v/>
      </c>
    </row>
    <row r="90" spans="1:47" ht="17" customHeight="1">
      <c r="A90" s="469">
        <f>'statement of marks'!A90</f>
        <v>83</v>
      </c>
      <c r="B90" s="470" t="str">
        <f>'statement of marks'!D90</f>
        <v/>
      </c>
      <c r="C90" s="470" t="str">
        <f>'statement of marks'!E90</f>
        <v/>
      </c>
      <c r="D90" s="556" t="str">
        <f>'statement of marks'!F90</f>
        <v/>
      </c>
      <c r="E90" s="303" t="str">
        <f>'statement of marks'!G90</f>
        <v/>
      </c>
      <c r="F90" s="303" t="str">
        <f>'statement of marks'!H90</f>
        <v/>
      </c>
      <c r="G90" s="303" t="str">
        <f>'statement of marks'!I90</f>
        <v/>
      </c>
      <c r="H90" s="183" t="str">
        <f>'statement of marks'!GH90</f>
        <v/>
      </c>
      <c r="I90" s="61" t="str">
        <f>'statement of marks'!GK90</f>
        <v/>
      </c>
      <c r="J90" s="57" t="str">
        <f>'statement of marks'!GJ90</f>
        <v/>
      </c>
      <c r="K90" s="471" t="str">
        <f>'statement of marks'!EZ90</f>
        <v/>
      </c>
      <c r="L90" s="471" t="str">
        <f>'statement of marks'!FC90</f>
        <v/>
      </c>
      <c r="M90" s="471" t="str">
        <f>'statement of marks'!FF90</f>
        <v/>
      </c>
      <c r="N90" s="471" t="str">
        <f>'statement of marks'!FM90</f>
        <v/>
      </c>
      <c r="O90" s="471" t="str">
        <f>'statement of marks'!FT90</f>
        <v/>
      </c>
      <c r="P90" s="471" t="str">
        <f>'statement of marks'!GA90</f>
        <v/>
      </c>
      <c r="Q90" s="471" t="str">
        <f>'statement of marks'!GB90</f>
        <v/>
      </c>
      <c r="R90" s="222" t="str">
        <f>CONCATENATE('statement of marks'!GD90,'statement of marks'!GF90)</f>
        <v xml:space="preserve">            </v>
      </c>
      <c r="S90" s="477">
        <f t="shared" si="21"/>
        <v>0</v>
      </c>
      <c r="T90" s="478"/>
      <c r="U90" s="60" t="str">
        <f t="shared" si="22"/>
        <v/>
      </c>
      <c r="V90" s="472" t="str">
        <f t="shared" si="16"/>
        <v/>
      </c>
      <c r="W90" s="478"/>
      <c r="X90" s="60" t="str">
        <f t="shared" si="23"/>
        <v/>
      </c>
      <c r="Y90" s="472" t="str">
        <f t="shared" si="17"/>
        <v/>
      </c>
      <c r="Z90" s="472" t="s">
        <v>497</v>
      </c>
      <c r="AA90" s="478"/>
      <c r="AB90" s="60" t="str">
        <f t="shared" si="24"/>
        <v/>
      </c>
      <c r="AC90" s="479" t="str">
        <f t="shared" si="18"/>
        <v/>
      </c>
      <c r="AD90" s="472" t="s">
        <v>497</v>
      </c>
      <c r="AE90" s="478"/>
      <c r="AF90" s="60" t="str">
        <f t="shared" si="25"/>
        <v/>
      </c>
      <c r="AG90" s="479" t="str">
        <f t="shared" si="19"/>
        <v/>
      </c>
      <c r="AH90" s="472" t="s">
        <v>497</v>
      </c>
      <c r="AI90" s="478"/>
      <c r="AJ90" s="472" t="str">
        <f t="shared" si="26"/>
        <v/>
      </c>
      <c r="AK90" s="479" t="str">
        <f t="shared" si="20"/>
        <v/>
      </c>
      <c r="AL90" s="478"/>
      <c r="AM90" s="472" t="str">
        <f t="shared" si="27"/>
        <v/>
      </c>
      <c r="AN90" s="478"/>
      <c r="AO90" s="60" t="str">
        <f t="shared" si="28"/>
        <v/>
      </c>
      <c r="AP90" s="219">
        <f t="shared" si="30"/>
        <v>0</v>
      </c>
      <c r="AQ90" s="219">
        <f t="shared" si="31"/>
        <v>0</v>
      </c>
      <c r="AR90" s="228" t="str">
        <f t="shared" si="29"/>
        <v/>
      </c>
      <c r="AS90" s="220" t="str">
        <f>IF(AR90="mRrh.kZ",'statement of marks'!GP90,"")</f>
        <v/>
      </c>
      <c r="AT90" s="220" t="str">
        <f>IF(AR90="mRrh.kZ",'statement of marks'!GQ90,"")</f>
        <v/>
      </c>
      <c r="AU90" s="53" t="str">
        <f>IF('statement of marks'!EX90="","",'statement of marks'!EX90)</f>
        <v/>
      </c>
    </row>
    <row r="91" spans="1:47" ht="17" customHeight="1">
      <c r="A91" s="469">
        <f>'statement of marks'!A91</f>
        <v>84</v>
      </c>
      <c r="B91" s="470" t="str">
        <f>'statement of marks'!D91</f>
        <v/>
      </c>
      <c r="C91" s="470" t="str">
        <f>'statement of marks'!E91</f>
        <v/>
      </c>
      <c r="D91" s="556" t="str">
        <f>'statement of marks'!F91</f>
        <v/>
      </c>
      <c r="E91" s="303" t="str">
        <f>'statement of marks'!G91</f>
        <v/>
      </c>
      <c r="F91" s="303" t="str">
        <f>'statement of marks'!H91</f>
        <v/>
      </c>
      <c r="G91" s="303" t="str">
        <f>'statement of marks'!I91</f>
        <v/>
      </c>
      <c r="H91" s="183" t="str">
        <f>'statement of marks'!GH91</f>
        <v/>
      </c>
      <c r="I91" s="61" t="str">
        <f>'statement of marks'!GK91</f>
        <v/>
      </c>
      <c r="J91" s="57" t="str">
        <f>'statement of marks'!GJ91</f>
        <v/>
      </c>
      <c r="K91" s="471" t="str">
        <f>'statement of marks'!EZ91</f>
        <v/>
      </c>
      <c r="L91" s="471" t="str">
        <f>'statement of marks'!FC91</f>
        <v/>
      </c>
      <c r="M91" s="471" t="str">
        <f>'statement of marks'!FF91</f>
        <v/>
      </c>
      <c r="N91" s="471" t="str">
        <f>'statement of marks'!FM91</f>
        <v/>
      </c>
      <c r="O91" s="471" t="str">
        <f>'statement of marks'!FT91</f>
        <v/>
      </c>
      <c r="P91" s="471" t="str">
        <f>'statement of marks'!GA91</f>
        <v/>
      </c>
      <c r="Q91" s="471" t="str">
        <f>'statement of marks'!GB91</f>
        <v/>
      </c>
      <c r="R91" s="222" t="str">
        <f>CONCATENATE('statement of marks'!GD91,'statement of marks'!GF91)</f>
        <v xml:space="preserve">            </v>
      </c>
      <c r="S91" s="477">
        <f t="shared" si="21"/>
        <v>0</v>
      </c>
      <c r="T91" s="478"/>
      <c r="U91" s="60" t="str">
        <f t="shared" si="22"/>
        <v/>
      </c>
      <c r="V91" s="472" t="str">
        <f t="shared" si="16"/>
        <v/>
      </c>
      <c r="W91" s="478"/>
      <c r="X91" s="60" t="str">
        <f t="shared" si="23"/>
        <v/>
      </c>
      <c r="Y91" s="472" t="str">
        <f t="shared" si="17"/>
        <v/>
      </c>
      <c r="Z91" s="472" t="s">
        <v>497</v>
      </c>
      <c r="AA91" s="478"/>
      <c r="AB91" s="60" t="str">
        <f t="shared" si="24"/>
        <v/>
      </c>
      <c r="AC91" s="479" t="str">
        <f t="shared" si="18"/>
        <v/>
      </c>
      <c r="AD91" s="472" t="s">
        <v>497</v>
      </c>
      <c r="AE91" s="478"/>
      <c r="AF91" s="60" t="str">
        <f t="shared" si="25"/>
        <v/>
      </c>
      <c r="AG91" s="479" t="str">
        <f t="shared" si="19"/>
        <v/>
      </c>
      <c r="AH91" s="472" t="s">
        <v>497</v>
      </c>
      <c r="AI91" s="478"/>
      <c r="AJ91" s="472" t="str">
        <f t="shared" si="26"/>
        <v/>
      </c>
      <c r="AK91" s="479" t="str">
        <f t="shared" si="20"/>
        <v/>
      </c>
      <c r="AL91" s="478"/>
      <c r="AM91" s="472" t="str">
        <f t="shared" si="27"/>
        <v/>
      </c>
      <c r="AN91" s="478"/>
      <c r="AO91" s="60" t="str">
        <f t="shared" si="28"/>
        <v/>
      </c>
      <c r="AP91" s="219">
        <f t="shared" si="30"/>
        <v>0</v>
      </c>
      <c r="AQ91" s="219">
        <f t="shared" si="31"/>
        <v>0</v>
      </c>
      <c r="AR91" s="228" t="str">
        <f t="shared" si="29"/>
        <v/>
      </c>
      <c r="AS91" s="220" t="str">
        <f>IF(AR91="mRrh.kZ",'statement of marks'!GP91,"")</f>
        <v/>
      </c>
      <c r="AT91" s="220" t="str">
        <f>IF(AR91="mRrh.kZ",'statement of marks'!GQ91,"")</f>
        <v/>
      </c>
      <c r="AU91" s="53" t="str">
        <f>IF('statement of marks'!EX91="","",'statement of marks'!EX91)</f>
        <v/>
      </c>
    </row>
    <row r="92" spans="1:47" ht="17" customHeight="1">
      <c r="A92" s="469">
        <f>'statement of marks'!A92</f>
        <v>85</v>
      </c>
      <c r="B92" s="470" t="str">
        <f>'statement of marks'!D92</f>
        <v/>
      </c>
      <c r="C92" s="470" t="str">
        <f>'statement of marks'!E92</f>
        <v/>
      </c>
      <c r="D92" s="556" t="str">
        <f>'statement of marks'!F92</f>
        <v/>
      </c>
      <c r="E92" s="303" t="str">
        <f>'statement of marks'!G92</f>
        <v/>
      </c>
      <c r="F92" s="303" t="str">
        <f>'statement of marks'!H92</f>
        <v/>
      </c>
      <c r="G92" s="303" t="str">
        <f>'statement of marks'!I92</f>
        <v/>
      </c>
      <c r="H92" s="183" t="str">
        <f>'statement of marks'!GH92</f>
        <v/>
      </c>
      <c r="I92" s="61" t="str">
        <f>'statement of marks'!GK92</f>
        <v/>
      </c>
      <c r="J92" s="57" t="str">
        <f>'statement of marks'!GJ92</f>
        <v/>
      </c>
      <c r="K92" s="471" t="str">
        <f>'statement of marks'!EZ92</f>
        <v/>
      </c>
      <c r="L92" s="471" t="str">
        <f>'statement of marks'!FC92</f>
        <v/>
      </c>
      <c r="M92" s="471" t="str">
        <f>'statement of marks'!FF92</f>
        <v/>
      </c>
      <c r="N92" s="471" t="str">
        <f>'statement of marks'!FM92</f>
        <v/>
      </c>
      <c r="O92" s="471" t="str">
        <f>'statement of marks'!FT92</f>
        <v/>
      </c>
      <c r="P92" s="471" t="str">
        <f>'statement of marks'!GA92</f>
        <v/>
      </c>
      <c r="Q92" s="471" t="str">
        <f>'statement of marks'!GB92</f>
        <v/>
      </c>
      <c r="R92" s="222" t="str">
        <f>CONCATENATE('statement of marks'!GD92,'statement of marks'!GF92)</f>
        <v xml:space="preserve">            </v>
      </c>
      <c r="S92" s="477">
        <f t="shared" si="21"/>
        <v>0</v>
      </c>
      <c r="T92" s="478"/>
      <c r="U92" s="60" t="str">
        <f t="shared" si="22"/>
        <v/>
      </c>
      <c r="V92" s="472" t="str">
        <f t="shared" si="16"/>
        <v/>
      </c>
      <c r="W92" s="478"/>
      <c r="X92" s="60" t="str">
        <f t="shared" si="23"/>
        <v/>
      </c>
      <c r="Y92" s="472" t="str">
        <f t="shared" si="17"/>
        <v/>
      </c>
      <c r="Z92" s="472" t="s">
        <v>497</v>
      </c>
      <c r="AA92" s="478"/>
      <c r="AB92" s="60" t="str">
        <f t="shared" si="24"/>
        <v/>
      </c>
      <c r="AC92" s="479" t="str">
        <f t="shared" si="18"/>
        <v/>
      </c>
      <c r="AD92" s="472" t="s">
        <v>497</v>
      </c>
      <c r="AE92" s="478"/>
      <c r="AF92" s="60" t="str">
        <f t="shared" si="25"/>
        <v/>
      </c>
      <c r="AG92" s="479" t="str">
        <f t="shared" si="19"/>
        <v/>
      </c>
      <c r="AH92" s="472" t="s">
        <v>497</v>
      </c>
      <c r="AI92" s="478"/>
      <c r="AJ92" s="472" t="str">
        <f t="shared" si="26"/>
        <v/>
      </c>
      <c r="AK92" s="479" t="str">
        <f t="shared" si="20"/>
        <v/>
      </c>
      <c r="AL92" s="478"/>
      <c r="AM92" s="472" t="str">
        <f t="shared" si="27"/>
        <v/>
      </c>
      <c r="AN92" s="478"/>
      <c r="AO92" s="60" t="str">
        <f t="shared" si="28"/>
        <v/>
      </c>
      <c r="AP92" s="219">
        <f t="shared" si="30"/>
        <v>0</v>
      </c>
      <c r="AQ92" s="219">
        <f t="shared" si="31"/>
        <v>0</v>
      </c>
      <c r="AR92" s="228" t="str">
        <f t="shared" si="29"/>
        <v/>
      </c>
      <c r="AS92" s="220" t="str">
        <f>IF(AR92="mRrh.kZ",'statement of marks'!GP92,"")</f>
        <v/>
      </c>
      <c r="AT92" s="220" t="str">
        <f>IF(AR92="mRrh.kZ",'statement of marks'!GQ92,"")</f>
        <v/>
      </c>
      <c r="AU92" s="53" t="str">
        <f>IF('statement of marks'!EX92="","",'statement of marks'!EX92)</f>
        <v/>
      </c>
    </row>
    <row r="93" spans="1:47" ht="17" customHeight="1">
      <c r="A93" s="469">
        <f>'statement of marks'!A93</f>
        <v>86</v>
      </c>
      <c r="B93" s="470" t="str">
        <f>'statement of marks'!D93</f>
        <v/>
      </c>
      <c r="C93" s="470" t="str">
        <f>'statement of marks'!E93</f>
        <v/>
      </c>
      <c r="D93" s="556" t="str">
        <f>'statement of marks'!F93</f>
        <v/>
      </c>
      <c r="E93" s="303" t="str">
        <f>'statement of marks'!G93</f>
        <v/>
      </c>
      <c r="F93" s="303" t="str">
        <f>'statement of marks'!H93</f>
        <v/>
      </c>
      <c r="G93" s="303" t="str">
        <f>'statement of marks'!I93</f>
        <v/>
      </c>
      <c r="H93" s="183" t="str">
        <f>'statement of marks'!GH93</f>
        <v/>
      </c>
      <c r="I93" s="61" t="str">
        <f>'statement of marks'!GK93</f>
        <v/>
      </c>
      <c r="J93" s="57" t="str">
        <f>'statement of marks'!GJ93</f>
        <v/>
      </c>
      <c r="K93" s="471" t="str">
        <f>'statement of marks'!EZ93</f>
        <v/>
      </c>
      <c r="L93" s="471" t="str">
        <f>'statement of marks'!FC93</f>
        <v/>
      </c>
      <c r="M93" s="471" t="str">
        <f>'statement of marks'!FF93</f>
        <v/>
      </c>
      <c r="N93" s="471" t="str">
        <f>'statement of marks'!FM93</f>
        <v/>
      </c>
      <c r="O93" s="471" t="str">
        <f>'statement of marks'!FT93</f>
        <v/>
      </c>
      <c r="P93" s="471" t="str">
        <f>'statement of marks'!GA93</f>
        <v/>
      </c>
      <c r="Q93" s="471" t="str">
        <f>'statement of marks'!GB93</f>
        <v/>
      </c>
      <c r="R93" s="222" t="str">
        <f>CONCATENATE('statement of marks'!GD93,'statement of marks'!GF93)</f>
        <v xml:space="preserve">            </v>
      </c>
      <c r="S93" s="477">
        <f t="shared" si="21"/>
        <v>0</v>
      </c>
      <c r="T93" s="478"/>
      <c r="U93" s="60" t="str">
        <f t="shared" si="22"/>
        <v/>
      </c>
      <c r="V93" s="472" t="str">
        <f t="shared" si="16"/>
        <v/>
      </c>
      <c r="W93" s="478"/>
      <c r="X93" s="60" t="str">
        <f t="shared" si="23"/>
        <v/>
      </c>
      <c r="Y93" s="472" t="str">
        <f t="shared" si="17"/>
        <v/>
      </c>
      <c r="Z93" s="472" t="s">
        <v>497</v>
      </c>
      <c r="AA93" s="478"/>
      <c r="AB93" s="60" t="str">
        <f t="shared" si="24"/>
        <v/>
      </c>
      <c r="AC93" s="479" t="str">
        <f t="shared" si="18"/>
        <v/>
      </c>
      <c r="AD93" s="472" t="s">
        <v>497</v>
      </c>
      <c r="AE93" s="478"/>
      <c r="AF93" s="60" t="str">
        <f t="shared" si="25"/>
        <v/>
      </c>
      <c r="AG93" s="479" t="str">
        <f t="shared" si="19"/>
        <v/>
      </c>
      <c r="AH93" s="472" t="s">
        <v>497</v>
      </c>
      <c r="AI93" s="478"/>
      <c r="AJ93" s="472" t="str">
        <f t="shared" si="26"/>
        <v/>
      </c>
      <c r="AK93" s="479" t="str">
        <f t="shared" si="20"/>
        <v/>
      </c>
      <c r="AL93" s="478"/>
      <c r="AM93" s="472" t="str">
        <f t="shared" si="27"/>
        <v/>
      </c>
      <c r="AN93" s="478"/>
      <c r="AO93" s="60" t="str">
        <f t="shared" si="28"/>
        <v/>
      </c>
      <c r="AP93" s="219">
        <f t="shared" si="30"/>
        <v>0</v>
      </c>
      <c r="AQ93" s="219">
        <f t="shared" si="31"/>
        <v>0</v>
      </c>
      <c r="AR93" s="228" t="str">
        <f t="shared" si="29"/>
        <v/>
      </c>
      <c r="AS93" s="220" t="str">
        <f>IF(AR93="mRrh.kZ",'statement of marks'!GP93,"")</f>
        <v/>
      </c>
      <c r="AT93" s="220" t="str">
        <f>IF(AR93="mRrh.kZ",'statement of marks'!GQ93,"")</f>
        <v/>
      </c>
      <c r="AU93" s="53" t="str">
        <f>IF('statement of marks'!EX93="","",'statement of marks'!EX93)</f>
        <v/>
      </c>
    </row>
    <row r="94" spans="1:47" ht="17" customHeight="1">
      <c r="A94" s="469">
        <f>'statement of marks'!A94</f>
        <v>87</v>
      </c>
      <c r="B94" s="470" t="str">
        <f>'statement of marks'!D94</f>
        <v/>
      </c>
      <c r="C94" s="470" t="str">
        <f>'statement of marks'!E94</f>
        <v/>
      </c>
      <c r="D94" s="556" t="str">
        <f>'statement of marks'!F94</f>
        <v/>
      </c>
      <c r="E94" s="303" t="str">
        <f>'statement of marks'!G94</f>
        <v/>
      </c>
      <c r="F94" s="303" t="str">
        <f>'statement of marks'!H94</f>
        <v/>
      </c>
      <c r="G94" s="303" t="str">
        <f>'statement of marks'!I94</f>
        <v/>
      </c>
      <c r="H94" s="183" t="str">
        <f>'statement of marks'!GH94</f>
        <v/>
      </c>
      <c r="I94" s="61" t="str">
        <f>'statement of marks'!GK94</f>
        <v/>
      </c>
      <c r="J94" s="57" t="str">
        <f>'statement of marks'!GJ94</f>
        <v/>
      </c>
      <c r="K94" s="471" t="str">
        <f>'statement of marks'!EZ94</f>
        <v/>
      </c>
      <c r="L94" s="471" t="str">
        <f>'statement of marks'!FC94</f>
        <v/>
      </c>
      <c r="M94" s="471" t="str">
        <f>'statement of marks'!FF94</f>
        <v/>
      </c>
      <c r="N94" s="471" t="str">
        <f>'statement of marks'!FM94</f>
        <v/>
      </c>
      <c r="O94" s="471" t="str">
        <f>'statement of marks'!FT94</f>
        <v/>
      </c>
      <c r="P94" s="471" t="str">
        <f>'statement of marks'!GA94</f>
        <v/>
      </c>
      <c r="Q94" s="471" t="str">
        <f>'statement of marks'!GB94</f>
        <v/>
      </c>
      <c r="R94" s="222" t="str">
        <f>CONCATENATE('statement of marks'!GD94,'statement of marks'!GF94)</f>
        <v xml:space="preserve">            </v>
      </c>
      <c r="S94" s="477">
        <f t="shared" si="21"/>
        <v>0</v>
      </c>
      <c r="T94" s="478"/>
      <c r="U94" s="60" t="str">
        <f t="shared" si="22"/>
        <v/>
      </c>
      <c r="V94" s="472" t="str">
        <f t="shared" si="16"/>
        <v/>
      </c>
      <c r="W94" s="478"/>
      <c r="X94" s="60" t="str">
        <f t="shared" si="23"/>
        <v/>
      </c>
      <c r="Y94" s="472" t="str">
        <f t="shared" si="17"/>
        <v/>
      </c>
      <c r="Z94" s="472" t="s">
        <v>497</v>
      </c>
      <c r="AA94" s="478"/>
      <c r="AB94" s="60" t="str">
        <f t="shared" si="24"/>
        <v/>
      </c>
      <c r="AC94" s="479" t="str">
        <f t="shared" si="18"/>
        <v/>
      </c>
      <c r="AD94" s="472" t="s">
        <v>497</v>
      </c>
      <c r="AE94" s="478"/>
      <c r="AF94" s="60" t="str">
        <f t="shared" si="25"/>
        <v/>
      </c>
      <c r="AG94" s="479" t="str">
        <f t="shared" si="19"/>
        <v/>
      </c>
      <c r="AH94" s="472" t="s">
        <v>497</v>
      </c>
      <c r="AI94" s="478"/>
      <c r="AJ94" s="472" t="str">
        <f t="shared" si="26"/>
        <v/>
      </c>
      <c r="AK94" s="479" t="str">
        <f t="shared" si="20"/>
        <v/>
      </c>
      <c r="AL94" s="478"/>
      <c r="AM94" s="472" t="str">
        <f t="shared" si="27"/>
        <v/>
      </c>
      <c r="AN94" s="478"/>
      <c r="AO94" s="60" t="str">
        <f t="shared" si="28"/>
        <v/>
      </c>
      <c r="AP94" s="219">
        <f t="shared" si="30"/>
        <v>0</v>
      </c>
      <c r="AQ94" s="219">
        <f t="shared" si="31"/>
        <v>0</v>
      </c>
      <c r="AR94" s="228" t="str">
        <f t="shared" si="29"/>
        <v/>
      </c>
      <c r="AS94" s="220" t="str">
        <f>IF(AR94="mRrh.kZ",'statement of marks'!GP94,"")</f>
        <v/>
      </c>
      <c r="AT94" s="220" t="str">
        <f>IF(AR94="mRrh.kZ",'statement of marks'!GQ94,"")</f>
        <v/>
      </c>
      <c r="AU94" s="53" t="str">
        <f>IF('statement of marks'!EX94="","",'statement of marks'!EX94)</f>
        <v/>
      </c>
    </row>
    <row r="95" spans="1:47" ht="17" customHeight="1">
      <c r="A95" s="469">
        <f>'statement of marks'!A95</f>
        <v>88</v>
      </c>
      <c r="B95" s="470" t="str">
        <f>'statement of marks'!D95</f>
        <v/>
      </c>
      <c r="C95" s="470" t="str">
        <f>'statement of marks'!E95</f>
        <v/>
      </c>
      <c r="D95" s="556" t="str">
        <f>'statement of marks'!F95</f>
        <v/>
      </c>
      <c r="E95" s="303" t="str">
        <f>'statement of marks'!G95</f>
        <v/>
      </c>
      <c r="F95" s="303" t="str">
        <f>'statement of marks'!H95</f>
        <v/>
      </c>
      <c r="G95" s="303" t="str">
        <f>'statement of marks'!I95</f>
        <v/>
      </c>
      <c r="H95" s="183" t="str">
        <f>'statement of marks'!GH95</f>
        <v/>
      </c>
      <c r="I95" s="61" t="str">
        <f>'statement of marks'!GK95</f>
        <v/>
      </c>
      <c r="J95" s="57" t="str">
        <f>'statement of marks'!GJ95</f>
        <v/>
      </c>
      <c r="K95" s="471" t="str">
        <f>'statement of marks'!EZ95</f>
        <v/>
      </c>
      <c r="L95" s="471" t="str">
        <f>'statement of marks'!FC95</f>
        <v/>
      </c>
      <c r="M95" s="471" t="str">
        <f>'statement of marks'!FF95</f>
        <v/>
      </c>
      <c r="N95" s="471" t="str">
        <f>'statement of marks'!FM95</f>
        <v/>
      </c>
      <c r="O95" s="471" t="str">
        <f>'statement of marks'!FT95</f>
        <v/>
      </c>
      <c r="P95" s="471" t="str">
        <f>'statement of marks'!GA95</f>
        <v/>
      </c>
      <c r="Q95" s="471" t="str">
        <f>'statement of marks'!GB95</f>
        <v/>
      </c>
      <c r="R95" s="222" t="str">
        <f>CONCATENATE('statement of marks'!GD95,'statement of marks'!GF95)</f>
        <v xml:space="preserve">            </v>
      </c>
      <c r="S95" s="477">
        <f t="shared" si="21"/>
        <v>0</v>
      </c>
      <c r="T95" s="478"/>
      <c r="U95" s="60" t="str">
        <f t="shared" si="22"/>
        <v/>
      </c>
      <c r="V95" s="472" t="str">
        <f t="shared" si="16"/>
        <v/>
      </c>
      <c r="W95" s="478"/>
      <c r="X95" s="60" t="str">
        <f t="shared" si="23"/>
        <v/>
      </c>
      <c r="Y95" s="472" t="str">
        <f t="shared" si="17"/>
        <v/>
      </c>
      <c r="Z95" s="472" t="s">
        <v>497</v>
      </c>
      <c r="AA95" s="478"/>
      <c r="AB95" s="60" t="str">
        <f t="shared" si="24"/>
        <v/>
      </c>
      <c r="AC95" s="479" t="str">
        <f t="shared" si="18"/>
        <v/>
      </c>
      <c r="AD95" s="472" t="s">
        <v>497</v>
      </c>
      <c r="AE95" s="478"/>
      <c r="AF95" s="60" t="str">
        <f t="shared" si="25"/>
        <v/>
      </c>
      <c r="AG95" s="479" t="str">
        <f t="shared" si="19"/>
        <v/>
      </c>
      <c r="AH95" s="472" t="s">
        <v>497</v>
      </c>
      <c r="AI95" s="478"/>
      <c r="AJ95" s="472" t="str">
        <f t="shared" si="26"/>
        <v/>
      </c>
      <c r="AK95" s="479" t="str">
        <f t="shared" si="20"/>
        <v/>
      </c>
      <c r="AL95" s="478"/>
      <c r="AM95" s="472" t="str">
        <f t="shared" si="27"/>
        <v/>
      </c>
      <c r="AN95" s="478"/>
      <c r="AO95" s="60" t="str">
        <f t="shared" si="28"/>
        <v/>
      </c>
      <c r="AP95" s="219">
        <f t="shared" si="30"/>
        <v>0</v>
      </c>
      <c r="AQ95" s="219">
        <f t="shared" si="31"/>
        <v>0</v>
      </c>
      <c r="AR95" s="228" t="str">
        <f t="shared" si="29"/>
        <v/>
      </c>
      <c r="AS95" s="220" t="str">
        <f>IF(AR95="mRrh.kZ",'statement of marks'!GP95,"")</f>
        <v/>
      </c>
      <c r="AT95" s="220" t="str">
        <f>IF(AR95="mRrh.kZ",'statement of marks'!GQ95,"")</f>
        <v/>
      </c>
      <c r="AU95" s="53" t="str">
        <f>IF('statement of marks'!EX95="","",'statement of marks'!EX95)</f>
        <v/>
      </c>
    </row>
    <row r="96" spans="1:47" ht="17" customHeight="1">
      <c r="A96" s="469">
        <f>'statement of marks'!A96</f>
        <v>89</v>
      </c>
      <c r="B96" s="470" t="str">
        <f>'statement of marks'!D96</f>
        <v/>
      </c>
      <c r="C96" s="470" t="str">
        <f>'statement of marks'!E96</f>
        <v/>
      </c>
      <c r="D96" s="556" t="str">
        <f>'statement of marks'!F96</f>
        <v/>
      </c>
      <c r="E96" s="303" t="str">
        <f>'statement of marks'!G96</f>
        <v/>
      </c>
      <c r="F96" s="303" t="str">
        <f>'statement of marks'!H96</f>
        <v/>
      </c>
      <c r="G96" s="303" t="str">
        <f>'statement of marks'!I96</f>
        <v/>
      </c>
      <c r="H96" s="183" t="str">
        <f>'statement of marks'!GH96</f>
        <v/>
      </c>
      <c r="I96" s="61" t="str">
        <f>'statement of marks'!GK96</f>
        <v/>
      </c>
      <c r="J96" s="57" t="str">
        <f>'statement of marks'!GJ96</f>
        <v/>
      </c>
      <c r="K96" s="471" t="str">
        <f>'statement of marks'!EZ96</f>
        <v/>
      </c>
      <c r="L96" s="471" t="str">
        <f>'statement of marks'!FC96</f>
        <v/>
      </c>
      <c r="M96" s="471" t="str">
        <f>'statement of marks'!FF96</f>
        <v/>
      </c>
      <c r="N96" s="471" t="str">
        <f>'statement of marks'!FM96</f>
        <v/>
      </c>
      <c r="O96" s="471" t="str">
        <f>'statement of marks'!FT96</f>
        <v/>
      </c>
      <c r="P96" s="471" t="str">
        <f>'statement of marks'!GA96</f>
        <v/>
      </c>
      <c r="Q96" s="471" t="str">
        <f>'statement of marks'!GB96</f>
        <v/>
      </c>
      <c r="R96" s="222" t="str">
        <f>CONCATENATE('statement of marks'!GD96,'statement of marks'!GF96)</f>
        <v xml:space="preserve">            </v>
      </c>
      <c r="S96" s="477">
        <f t="shared" si="21"/>
        <v>0</v>
      </c>
      <c r="T96" s="478"/>
      <c r="U96" s="60" t="str">
        <f t="shared" si="22"/>
        <v/>
      </c>
      <c r="V96" s="472" t="str">
        <f t="shared" si="16"/>
        <v/>
      </c>
      <c r="W96" s="478"/>
      <c r="X96" s="60" t="str">
        <f t="shared" si="23"/>
        <v/>
      </c>
      <c r="Y96" s="472" t="str">
        <f t="shared" si="17"/>
        <v/>
      </c>
      <c r="Z96" s="472" t="s">
        <v>497</v>
      </c>
      <c r="AA96" s="478"/>
      <c r="AB96" s="60" t="str">
        <f t="shared" si="24"/>
        <v/>
      </c>
      <c r="AC96" s="479" t="str">
        <f t="shared" si="18"/>
        <v/>
      </c>
      <c r="AD96" s="472" t="s">
        <v>497</v>
      </c>
      <c r="AE96" s="478"/>
      <c r="AF96" s="60" t="str">
        <f t="shared" si="25"/>
        <v/>
      </c>
      <c r="AG96" s="479" t="str">
        <f t="shared" si="19"/>
        <v/>
      </c>
      <c r="AH96" s="472" t="s">
        <v>497</v>
      </c>
      <c r="AI96" s="478"/>
      <c r="AJ96" s="472" t="str">
        <f t="shared" si="26"/>
        <v/>
      </c>
      <c r="AK96" s="479" t="str">
        <f t="shared" si="20"/>
        <v/>
      </c>
      <c r="AL96" s="478"/>
      <c r="AM96" s="472" t="str">
        <f t="shared" si="27"/>
        <v/>
      </c>
      <c r="AN96" s="478"/>
      <c r="AO96" s="60" t="str">
        <f t="shared" si="28"/>
        <v/>
      </c>
      <c r="AP96" s="219">
        <f t="shared" si="30"/>
        <v>0</v>
      </c>
      <c r="AQ96" s="219">
        <f t="shared" si="31"/>
        <v>0</v>
      </c>
      <c r="AR96" s="228" t="str">
        <f t="shared" si="29"/>
        <v/>
      </c>
      <c r="AS96" s="220" t="str">
        <f>IF(AR96="mRrh.kZ",'statement of marks'!GP96,"")</f>
        <v/>
      </c>
      <c r="AT96" s="220" t="str">
        <f>IF(AR96="mRrh.kZ",'statement of marks'!GQ96,"")</f>
        <v/>
      </c>
      <c r="AU96" s="53" t="str">
        <f>IF('statement of marks'!EX96="","",'statement of marks'!EX96)</f>
        <v/>
      </c>
    </row>
    <row r="97" spans="1:54" ht="17" customHeight="1">
      <c r="A97" s="469">
        <f>'statement of marks'!A97</f>
        <v>90</v>
      </c>
      <c r="B97" s="470" t="str">
        <f>'statement of marks'!D97</f>
        <v/>
      </c>
      <c r="C97" s="470" t="str">
        <f>'statement of marks'!E97</f>
        <v/>
      </c>
      <c r="D97" s="556" t="str">
        <f>'statement of marks'!F97</f>
        <v/>
      </c>
      <c r="E97" s="303" t="str">
        <f>'statement of marks'!G97</f>
        <v/>
      </c>
      <c r="F97" s="303" t="str">
        <f>'statement of marks'!H97</f>
        <v/>
      </c>
      <c r="G97" s="303" t="str">
        <f>'statement of marks'!I97</f>
        <v/>
      </c>
      <c r="H97" s="183" t="str">
        <f>'statement of marks'!GH97</f>
        <v/>
      </c>
      <c r="I97" s="61" t="str">
        <f>'statement of marks'!GK97</f>
        <v/>
      </c>
      <c r="J97" s="57" t="str">
        <f>'statement of marks'!GJ97</f>
        <v/>
      </c>
      <c r="K97" s="471" t="str">
        <f>'statement of marks'!EZ97</f>
        <v/>
      </c>
      <c r="L97" s="471" t="str">
        <f>'statement of marks'!FC97</f>
        <v/>
      </c>
      <c r="M97" s="471" t="str">
        <f>'statement of marks'!FF97</f>
        <v/>
      </c>
      <c r="N97" s="471" t="str">
        <f>'statement of marks'!FM97</f>
        <v/>
      </c>
      <c r="O97" s="471" t="str">
        <f>'statement of marks'!FT97</f>
        <v/>
      </c>
      <c r="P97" s="471" t="str">
        <f>'statement of marks'!GA97</f>
        <v/>
      </c>
      <c r="Q97" s="471" t="str">
        <f>'statement of marks'!GB97</f>
        <v/>
      </c>
      <c r="R97" s="222" t="str">
        <f>CONCATENATE('statement of marks'!GD97,'statement of marks'!GF97)</f>
        <v xml:space="preserve">            </v>
      </c>
      <c r="S97" s="477">
        <f t="shared" si="21"/>
        <v>0</v>
      </c>
      <c r="T97" s="478"/>
      <c r="U97" s="60" t="str">
        <f t="shared" si="22"/>
        <v/>
      </c>
      <c r="V97" s="472" t="str">
        <f t="shared" si="16"/>
        <v/>
      </c>
      <c r="W97" s="478"/>
      <c r="X97" s="60" t="str">
        <f t="shared" si="23"/>
        <v/>
      </c>
      <c r="Y97" s="472" t="str">
        <f t="shared" si="17"/>
        <v/>
      </c>
      <c r="Z97" s="472" t="s">
        <v>497</v>
      </c>
      <c r="AA97" s="478"/>
      <c r="AB97" s="60" t="str">
        <f t="shared" si="24"/>
        <v/>
      </c>
      <c r="AC97" s="479" t="str">
        <f t="shared" si="18"/>
        <v/>
      </c>
      <c r="AD97" s="472" t="s">
        <v>497</v>
      </c>
      <c r="AE97" s="478"/>
      <c r="AF97" s="60" t="str">
        <f t="shared" si="25"/>
        <v/>
      </c>
      <c r="AG97" s="479" t="str">
        <f t="shared" si="19"/>
        <v/>
      </c>
      <c r="AH97" s="472" t="s">
        <v>497</v>
      </c>
      <c r="AI97" s="478"/>
      <c r="AJ97" s="472" t="str">
        <f t="shared" si="26"/>
        <v/>
      </c>
      <c r="AK97" s="479" t="str">
        <f t="shared" si="20"/>
        <v/>
      </c>
      <c r="AL97" s="478"/>
      <c r="AM97" s="472" t="str">
        <f t="shared" si="27"/>
        <v/>
      </c>
      <c r="AN97" s="478"/>
      <c r="AO97" s="60" t="str">
        <f t="shared" si="28"/>
        <v/>
      </c>
      <c r="AP97" s="219">
        <f t="shared" si="30"/>
        <v>0</v>
      </c>
      <c r="AQ97" s="219">
        <f t="shared" si="31"/>
        <v>0</v>
      </c>
      <c r="AR97" s="228" t="str">
        <f t="shared" si="29"/>
        <v/>
      </c>
      <c r="AS97" s="220" t="str">
        <f>IF(AR97="mRrh.kZ",'statement of marks'!GP97,"")</f>
        <v/>
      </c>
      <c r="AT97" s="220" t="str">
        <f>IF(AR97="mRrh.kZ",'statement of marks'!GQ97,"")</f>
        <v/>
      </c>
      <c r="AU97" s="53" t="str">
        <f>IF('statement of marks'!EX97="","",'statement of marks'!EX97)</f>
        <v/>
      </c>
    </row>
    <row r="98" spans="1:54" ht="17" customHeight="1">
      <c r="A98" s="469">
        <f>'statement of marks'!A98</f>
        <v>91</v>
      </c>
      <c r="B98" s="470" t="str">
        <f>'statement of marks'!D98</f>
        <v/>
      </c>
      <c r="C98" s="470" t="str">
        <f>'statement of marks'!E98</f>
        <v/>
      </c>
      <c r="D98" s="556" t="str">
        <f>'statement of marks'!F98</f>
        <v/>
      </c>
      <c r="E98" s="303" t="str">
        <f>'statement of marks'!G98</f>
        <v/>
      </c>
      <c r="F98" s="303" t="str">
        <f>'statement of marks'!H98</f>
        <v/>
      </c>
      <c r="G98" s="303" t="str">
        <f>'statement of marks'!I98</f>
        <v/>
      </c>
      <c r="H98" s="183" t="str">
        <f>'statement of marks'!GH98</f>
        <v/>
      </c>
      <c r="I98" s="61" t="str">
        <f>'statement of marks'!GK98</f>
        <v/>
      </c>
      <c r="J98" s="57" t="str">
        <f>'statement of marks'!GJ98</f>
        <v/>
      </c>
      <c r="K98" s="471" t="str">
        <f>'statement of marks'!EZ98</f>
        <v/>
      </c>
      <c r="L98" s="471" t="str">
        <f>'statement of marks'!FC98</f>
        <v/>
      </c>
      <c r="M98" s="471" t="str">
        <f>'statement of marks'!FF98</f>
        <v/>
      </c>
      <c r="N98" s="471" t="str">
        <f>'statement of marks'!FM98</f>
        <v/>
      </c>
      <c r="O98" s="471" t="str">
        <f>'statement of marks'!FT98</f>
        <v/>
      </c>
      <c r="P98" s="471" t="str">
        <f>'statement of marks'!GA98</f>
        <v/>
      </c>
      <c r="Q98" s="471" t="str">
        <f>'statement of marks'!GB98</f>
        <v/>
      </c>
      <c r="R98" s="222" t="str">
        <f>CONCATENATE('statement of marks'!GD98,'statement of marks'!GF98)</f>
        <v xml:space="preserve">            </v>
      </c>
      <c r="S98" s="477">
        <f t="shared" si="21"/>
        <v>0</v>
      </c>
      <c r="T98" s="478"/>
      <c r="U98" s="60" t="str">
        <f t="shared" si="22"/>
        <v/>
      </c>
      <c r="V98" s="472" t="str">
        <f t="shared" si="16"/>
        <v/>
      </c>
      <c r="W98" s="478"/>
      <c r="X98" s="60" t="str">
        <f t="shared" si="23"/>
        <v/>
      </c>
      <c r="Y98" s="472" t="str">
        <f t="shared" si="17"/>
        <v/>
      </c>
      <c r="Z98" s="472" t="s">
        <v>497</v>
      </c>
      <c r="AA98" s="478"/>
      <c r="AB98" s="60" t="str">
        <f t="shared" si="24"/>
        <v/>
      </c>
      <c r="AC98" s="479" t="str">
        <f t="shared" si="18"/>
        <v/>
      </c>
      <c r="AD98" s="472" t="s">
        <v>497</v>
      </c>
      <c r="AE98" s="478"/>
      <c r="AF98" s="60" t="str">
        <f t="shared" si="25"/>
        <v/>
      </c>
      <c r="AG98" s="479" t="str">
        <f t="shared" si="19"/>
        <v/>
      </c>
      <c r="AH98" s="472" t="s">
        <v>497</v>
      </c>
      <c r="AI98" s="478"/>
      <c r="AJ98" s="472" t="str">
        <f t="shared" si="26"/>
        <v/>
      </c>
      <c r="AK98" s="479" t="str">
        <f t="shared" si="20"/>
        <v/>
      </c>
      <c r="AL98" s="478"/>
      <c r="AM98" s="472" t="str">
        <f t="shared" si="27"/>
        <v/>
      </c>
      <c r="AN98" s="478"/>
      <c r="AO98" s="60" t="str">
        <f t="shared" si="28"/>
        <v/>
      </c>
      <c r="AP98" s="219">
        <f t="shared" si="30"/>
        <v>0</v>
      </c>
      <c r="AQ98" s="219">
        <f t="shared" si="31"/>
        <v>0</v>
      </c>
      <c r="AR98" s="228" t="str">
        <f t="shared" si="29"/>
        <v/>
      </c>
      <c r="AS98" s="220" t="str">
        <f>IF(AR98="mRrh.kZ",'statement of marks'!GP98,"")</f>
        <v/>
      </c>
      <c r="AT98" s="220" t="str">
        <f>IF(AR98="mRrh.kZ",'statement of marks'!GQ98,"")</f>
        <v/>
      </c>
      <c r="AU98" s="53" t="str">
        <f>IF('statement of marks'!EX98="","",'statement of marks'!EX98)</f>
        <v/>
      </c>
    </row>
    <row r="99" spans="1:54" ht="17" customHeight="1">
      <c r="A99" s="469">
        <f>'statement of marks'!A99</f>
        <v>92</v>
      </c>
      <c r="B99" s="470" t="str">
        <f>'statement of marks'!D99</f>
        <v/>
      </c>
      <c r="C99" s="470" t="str">
        <f>'statement of marks'!E99</f>
        <v/>
      </c>
      <c r="D99" s="556" t="str">
        <f>'statement of marks'!F99</f>
        <v/>
      </c>
      <c r="E99" s="303" t="str">
        <f>'statement of marks'!G99</f>
        <v/>
      </c>
      <c r="F99" s="303" t="str">
        <f>'statement of marks'!H99</f>
        <v/>
      </c>
      <c r="G99" s="303" t="str">
        <f>'statement of marks'!I99</f>
        <v/>
      </c>
      <c r="H99" s="183" t="str">
        <f>'statement of marks'!GH99</f>
        <v/>
      </c>
      <c r="I99" s="61" t="str">
        <f>'statement of marks'!GK99</f>
        <v/>
      </c>
      <c r="J99" s="57" t="str">
        <f>'statement of marks'!GJ99</f>
        <v/>
      </c>
      <c r="K99" s="471" t="str">
        <f>'statement of marks'!EZ99</f>
        <v/>
      </c>
      <c r="L99" s="471" t="str">
        <f>'statement of marks'!FC99</f>
        <v/>
      </c>
      <c r="M99" s="471" t="str">
        <f>'statement of marks'!FF99</f>
        <v/>
      </c>
      <c r="N99" s="471" t="str">
        <f>'statement of marks'!FM99</f>
        <v/>
      </c>
      <c r="O99" s="471" t="str">
        <f>'statement of marks'!FT99</f>
        <v/>
      </c>
      <c r="P99" s="471" t="str">
        <f>'statement of marks'!GA99</f>
        <v/>
      </c>
      <c r="Q99" s="471" t="str">
        <f>'statement of marks'!GB99</f>
        <v/>
      </c>
      <c r="R99" s="222" t="str">
        <f>CONCATENATE('statement of marks'!GD99,'statement of marks'!GF99)</f>
        <v xml:space="preserve">            </v>
      </c>
      <c r="S99" s="477">
        <f t="shared" si="21"/>
        <v>0</v>
      </c>
      <c r="T99" s="478"/>
      <c r="U99" s="60" t="str">
        <f t="shared" si="22"/>
        <v/>
      </c>
      <c r="V99" s="472" t="str">
        <f t="shared" si="16"/>
        <v/>
      </c>
      <c r="W99" s="478"/>
      <c r="X99" s="60" t="str">
        <f t="shared" si="23"/>
        <v/>
      </c>
      <c r="Y99" s="472" t="str">
        <f t="shared" si="17"/>
        <v/>
      </c>
      <c r="Z99" s="472" t="s">
        <v>497</v>
      </c>
      <c r="AA99" s="478"/>
      <c r="AB99" s="60" t="str">
        <f t="shared" si="24"/>
        <v/>
      </c>
      <c r="AC99" s="479" t="str">
        <f t="shared" si="18"/>
        <v/>
      </c>
      <c r="AD99" s="472" t="s">
        <v>497</v>
      </c>
      <c r="AE99" s="478"/>
      <c r="AF99" s="60" t="str">
        <f t="shared" si="25"/>
        <v/>
      </c>
      <c r="AG99" s="479" t="str">
        <f t="shared" si="19"/>
        <v/>
      </c>
      <c r="AH99" s="472" t="s">
        <v>497</v>
      </c>
      <c r="AI99" s="478"/>
      <c r="AJ99" s="472" t="str">
        <f t="shared" si="26"/>
        <v/>
      </c>
      <c r="AK99" s="479" t="str">
        <f t="shared" si="20"/>
        <v/>
      </c>
      <c r="AL99" s="478"/>
      <c r="AM99" s="472" t="str">
        <f t="shared" si="27"/>
        <v/>
      </c>
      <c r="AN99" s="478"/>
      <c r="AO99" s="60" t="str">
        <f t="shared" si="28"/>
        <v/>
      </c>
      <c r="AP99" s="219">
        <f t="shared" si="30"/>
        <v>0</v>
      </c>
      <c r="AQ99" s="219">
        <f t="shared" si="31"/>
        <v>0</v>
      </c>
      <c r="AR99" s="228" t="str">
        <f t="shared" si="29"/>
        <v/>
      </c>
      <c r="AS99" s="220" t="str">
        <f>IF(AR99="mRrh.kZ",'statement of marks'!GP99,"")</f>
        <v/>
      </c>
      <c r="AT99" s="220" t="str">
        <f>IF(AR99="mRrh.kZ",'statement of marks'!GQ99,"")</f>
        <v/>
      </c>
      <c r="AU99" s="53" t="str">
        <f>IF('statement of marks'!EX99="","",'statement of marks'!EX99)</f>
        <v/>
      </c>
    </row>
    <row r="100" spans="1:54" ht="17" customHeight="1">
      <c r="A100" s="469">
        <f>'statement of marks'!A100</f>
        <v>93</v>
      </c>
      <c r="B100" s="470" t="str">
        <f>'statement of marks'!D100</f>
        <v/>
      </c>
      <c r="C100" s="470" t="str">
        <f>'statement of marks'!E100</f>
        <v/>
      </c>
      <c r="D100" s="556" t="str">
        <f>'statement of marks'!F100</f>
        <v/>
      </c>
      <c r="E100" s="303" t="str">
        <f>'statement of marks'!G100</f>
        <v/>
      </c>
      <c r="F100" s="303" t="str">
        <f>'statement of marks'!H100</f>
        <v/>
      </c>
      <c r="G100" s="303" t="str">
        <f>'statement of marks'!I100</f>
        <v/>
      </c>
      <c r="H100" s="183" t="str">
        <f>'statement of marks'!GH100</f>
        <v/>
      </c>
      <c r="I100" s="61" t="str">
        <f>'statement of marks'!GK100</f>
        <v/>
      </c>
      <c r="J100" s="57" t="str">
        <f>'statement of marks'!GJ100</f>
        <v/>
      </c>
      <c r="K100" s="471" t="str">
        <f>'statement of marks'!EZ100</f>
        <v/>
      </c>
      <c r="L100" s="471" t="str">
        <f>'statement of marks'!FC100</f>
        <v/>
      </c>
      <c r="M100" s="471" t="str">
        <f>'statement of marks'!FF100</f>
        <v/>
      </c>
      <c r="N100" s="471" t="str">
        <f>'statement of marks'!FM100</f>
        <v/>
      </c>
      <c r="O100" s="471" t="str">
        <f>'statement of marks'!FT100</f>
        <v/>
      </c>
      <c r="P100" s="471" t="str">
        <f>'statement of marks'!GA100</f>
        <v/>
      </c>
      <c r="Q100" s="471" t="str">
        <f>'statement of marks'!GB100</f>
        <v/>
      </c>
      <c r="R100" s="222" t="str">
        <f>CONCATENATE('statement of marks'!GD100,'statement of marks'!GF100)</f>
        <v xml:space="preserve">            </v>
      </c>
      <c r="S100" s="477">
        <f t="shared" si="21"/>
        <v>0</v>
      </c>
      <c r="T100" s="478"/>
      <c r="U100" s="60" t="str">
        <f t="shared" si="22"/>
        <v/>
      </c>
      <c r="V100" s="472" t="str">
        <f t="shared" si="16"/>
        <v/>
      </c>
      <c r="W100" s="478"/>
      <c r="X100" s="60" t="str">
        <f t="shared" si="23"/>
        <v/>
      </c>
      <c r="Y100" s="472" t="str">
        <f t="shared" si="17"/>
        <v/>
      </c>
      <c r="Z100" s="472" t="s">
        <v>497</v>
      </c>
      <c r="AA100" s="478"/>
      <c r="AB100" s="60" t="str">
        <f t="shared" si="24"/>
        <v/>
      </c>
      <c r="AC100" s="479" t="str">
        <f t="shared" si="18"/>
        <v/>
      </c>
      <c r="AD100" s="472" t="s">
        <v>497</v>
      </c>
      <c r="AE100" s="478"/>
      <c r="AF100" s="60" t="str">
        <f t="shared" si="25"/>
        <v/>
      </c>
      <c r="AG100" s="479" t="str">
        <f t="shared" si="19"/>
        <v/>
      </c>
      <c r="AH100" s="472" t="s">
        <v>497</v>
      </c>
      <c r="AI100" s="478"/>
      <c r="AJ100" s="472" t="str">
        <f t="shared" si="26"/>
        <v/>
      </c>
      <c r="AK100" s="479" t="str">
        <f t="shared" si="20"/>
        <v/>
      </c>
      <c r="AL100" s="478"/>
      <c r="AM100" s="472" t="str">
        <f t="shared" si="27"/>
        <v/>
      </c>
      <c r="AN100" s="478"/>
      <c r="AO100" s="60" t="str">
        <f t="shared" si="28"/>
        <v/>
      </c>
      <c r="AP100" s="219">
        <f t="shared" si="30"/>
        <v>0</v>
      </c>
      <c r="AQ100" s="219">
        <f t="shared" si="31"/>
        <v>0</v>
      </c>
      <c r="AR100" s="228" t="str">
        <f t="shared" si="29"/>
        <v/>
      </c>
      <c r="AS100" s="220" t="str">
        <f>IF(AR100="mRrh.kZ",'statement of marks'!GP100,"")</f>
        <v/>
      </c>
      <c r="AT100" s="220" t="str">
        <f>IF(AR100="mRrh.kZ",'statement of marks'!GQ100,"")</f>
        <v/>
      </c>
      <c r="AU100" s="53" t="str">
        <f>IF('statement of marks'!EX100="","",'statement of marks'!EX100)</f>
        <v/>
      </c>
    </row>
    <row r="101" spans="1:54" ht="17" customHeight="1">
      <c r="A101" s="469">
        <f>'statement of marks'!A101</f>
        <v>94</v>
      </c>
      <c r="B101" s="470" t="str">
        <f>'statement of marks'!D101</f>
        <v/>
      </c>
      <c r="C101" s="470" t="str">
        <f>'statement of marks'!E101</f>
        <v/>
      </c>
      <c r="D101" s="556" t="str">
        <f>'statement of marks'!F101</f>
        <v/>
      </c>
      <c r="E101" s="303" t="str">
        <f>'statement of marks'!G101</f>
        <v/>
      </c>
      <c r="F101" s="303" t="str">
        <f>'statement of marks'!H101</f>
        <v/>
      </c>
      <c r="G101" s="303" t="str">
        <f>'statement of marks'!I101</f>
        <v/>
      </c>
      <c r="H101" s="183" t="str">
        <f>'statement of marks'!GH101</f>
        <v/>
      </c>
      <c r="I101" s="61" t="str">
        <f>'statement of marks'!GK101</f>
        <v/>
      </c>
      <c r="J101" s="57" t="str">
        <f>'statement of marks'!GJ101</f>
        <v/>
      </c>
      <c r="K101" s="471" t="str">
        <f>'statement of marks'!EZ101</f>
        <v/>
      </c>
      <c r="L101" s="471" t="str">
        <f>'statement of marks'!FC101</f>
        <v/>
      </c>
      <c r="M101" s="471" t="str">
        <f>'statement of marks'!FF101</f>
        <v/>
      </c>
      <c r="N101" s="471" t="str">
        <f>'statement of marks'!FM101</f>
        <v/>
      </c>
      <c r="O101" s="471" t="str">
        <f>'statement of marks'!FT101</f>
        <v/>
      </c>
      <c r="P101" s="471" t="str">
        <f>'statement of marks'!GA101</f>
        <v/>
      </c>
      <c r="Q101" s="471" t="str">
        <f>'statement of marks'!GB101</f>
        <v/>
      </c>
      <c r="R101" s="222" t="str">
        <f>CONCATENATE('statement of marks'!GD101,'statement of marks'!GF101)</f>
        <v xml:space="preserve">            </v>
      </c>
      <c r="S101" s="477">
        <f t="shared" si="21"/>
        <v>0</v>
      </c>
      <c r="T101" s="478"/>
      <c r="U101" s="60" t="str">
        <f t="shared" si="22"/>
        <v/>
      </c>
      <c r="V101" s="472" t="str">
        <f t="shared" si="16"/>
        <v/>
      </c>
      <c r="W101" s="478"/>
      <c r="X101" s="60" t="str">
        <f t="shared" si="23"/>
        <v/>
      </c>
      <c r="Y101" s="472" t="str">
        <f t="shared" si="17"/>
        <v/>
      </c>
      <c r="Z101" s="472" t="s">
        <v>497</v>
      </c>
      <c r="AA101" s="478"/>
      <c r="AB101" s="60" t="str">
        <f t="shared" si="24"/>
        <v/>
      </c>
      <c r="AC101" s="479" t="str">
        <f t="shared" si="18"/>
        <v/>
      </c>
      <c r="AD101" s="472" t="s">
        <v>497</v>
      </c>
      <c r="AE101" s="478"/>
      <c r="AF101" s="60" t="str">
        <f t="shared" si="25"/>
        <v/>
      </c>
      <c r="AG101" s="479" t="str">
        <f t="shared" si="19"/>
        <v/>
      </c>
      <c r="AH101" s="472" t="s">
        <v>497</v>
      </c>
      <c r="AI101" s="478"/>
      <c r="AJ101" s="472" t="str">
        <f t="shared" si="26"/>
        <v/>
      </c>
      <c r="AK101" s="479" t="str">
        <f t="shared" si="20"/>
        <v/>
      </c>
      <c r="AL101" s="478"/>
      <c r="AM101" s="472" t="str">
        <f t="shared" si="27"/>
        <v/>
      </c>
      <c r="AN101" s="478"/>
      <c r="AO101" s="60" t="str">
        <f t="shared" si="28"/>
        <v/>
      </c>
      <c r="AP101" s="219">
        <f t="shared" si="30"/>
        <v>0</v>
      </c>
      <c r="AQ101" s="219">
        <f t="shared" si="31"/>
        <v>0</v>
      </c>
      <c r="AR101" s="228" t="str">
        <f t="shared" si="29"/>
        <v/>
      </c>
      <c r="AS101" s="220" t="str">
        <f>IF(AR101="mRrh.kZ",'statement of marks'!GP101,"")</f>
        <v/>
      </c>
      <c r="AT101" s="220" t="str">
        <f>IF(AR101="mRrh.kZ",'statement of marks'!GQ101,"")</f>
        <v/>
      </c>
      <c r="AU101" s="53" t="str">
        <f>IF('statement of marks'!EX101="","",'statement of marks'!EX101)</f>
        <v/>
      </c>
    </row>
    <row r="102" spans="1:54" ht="17" customHeight="1">
      <c r="A102" s="469">
        <f>'statement of marks'!A102</f>
        <v>95</v>
      </c>
      <c r="B102" s="470" t="str">
        <f>'statement of marks'!D102</f>
        <v/>
      </c>
      <c r="C102" s="470" t="str">
        <f>'statement of marks'!E102</f>
        <v/>
      </c>
      <c r="D102" s="556" t="str">
        <f>'statement of marks'!F102</f>
        <v/>
      </c>
      <c r="E102" s="303" t="str">
        <f>'statement of marks'!G102</f>
        <v/>
      </c>
      <c r="F102" s="303" t="str">
        <f>'statement of marks'!H102</f>
        <v/>
      </c>
      <c r="G102" s="303" t="str">
        <f>'statement of marks'!I102</f>
        <v/>
      </c>
      <c r="H102" s="183" t="str">
        <f>'statement of marks'!GH102</f>
        <v/>
      </c>
      <c r="I102" s="61" t="str">
        <f>'statement of marks'!GK102</f>
        <v/>
      </c>
      <c r="J102" s="57" t="str">
        <f>'statement of marks'!GJ102</f>
        <v/>
      </c>
      <c r="K102" s="471" t="str">
        <f>'statement of marks'!EZ102</f>
        <v/>
      </c>
      <c r="L102" s="471" t="str">
        <f>'statement of marks'!FC102</f>
        <v/>
      </c>
      <c r="M102" s="471" t="str">
        <f>'statement of marks'!FF102</f>
        <v/>
      </c>
      <c r="N102" s="471" t="str">
        <f>'statement of marks'!FM102</f>
        <v/>
      </c>
      <c r="O102" s="471" t="str">
        <f>'statement of marks'!FT102</f>
        <v/>
      </c>
      <c r="P102" s="471" t="str">
        <f>'statement of marks'!GA102</f>
        <v/>
      </c>
      <c r="Q102" s="471" t="str">
        <f>'statement of marks'!GB102</f>
        <v/>
      </c>
      <c r="R102" s="222" t="str">
        <f>CONCATENATE('statement of marks'!GD102,'statement of marks'!GF102)</f>
        <v xml:space="preserve">            </v>
      </c>
      <c r="S102" s="477">
        <f t="shared" si="21"/>
        <v>0</v>
      </c>
      <c r="T102" s="478"/>
      <c r="U102" s="60" t="str">
        <f t="shared" si="22"/>
        <v/>
      </c>
      <c r="V102" s="472" t="str">
        <f t="shared" si="16"/>
        <v/>
      </c>
      <c r="W102" s="478"/>
      <c r="X102" s="60" t="str">
        <f t="shared" si="23"/>
        <v/>
      </c>
      <c r="Y102" s="472" t="str">
        <f t="shared" si="17"/>
        <v/>
      </c>
      <c r="Z102" s="472" t="s">
        <v>497</v>
      </c>
      <c r="AA102" s="478"/>
      <c r="AB102" s="60" t="str">
        <f t="shared" si="24"/>
        <v/>
      </c>
      <c r="AC102" s="479" t="str">
        <f t="shared" si="18"/>
        <v/>
      </c>
      <c r="AD102" s="472" t="s">
        <v>497</v>
      </c>
      <c r="AE102" s="478"/>
      <c r="AF102" s="60" t="str">
        <f t="shared" si="25"/>
        <v/>
      </c>
      <c r="AG102" s="479" t="str">
        <f t="shared" si="19"/>
        <v/>
      </c>
      <c r="AH102" s="472" t="s">
        <v>497</v>
      </c>
      <c r="AI102" s="478"/>
      <c r="AJ102" s="472" t="str">
        <f t="shared" si="26"/>
        <v/>
      </c>
      <c r="AK102" s="479" t="str">
        <f t="shared" si="20"/>
        <v/>
      </c>
      <c r="AL102" s="478"/>
      <c r="AM102" s="472" t="str">
        <f t="shared" si="27"/>
        <v/>
      </c>
      <c r="AN102" s="478"/>
      <c r="AO102" s="60" t="str">
        <f t="shared" si="28"/>
        <v/>
      </c>
      <c r="AP102" s="219">
        <f t="shared" si="30"/>
        <v>0</v>
      </c>
      <c r="AQ102" s="219">
        <f t="shared" si="31"/>
        <v>0</v>
      </c>
      <c r="AR102" s="228" t="str">
        <f t="shared" si="29"/>
        <v/>
      </c>
      <c r="AS102" s="220" t="str">
        <f>IF(AR102="mRrh.kZ",'statement of marks'!GP102,"")</f>
        <v/>
      </c>
      <c r="AT102" s="220" t="str">
        <f>IF(AR102="mRrh.kZ",'statement of marks'!GQ102,"")</f>
        <v/>
      </c>
      <c r="AU102" s="53" t="str">
        <f>IF('statement of marks'!EX102="","",'statement of marks'!EX102)</f>
        <v/>
      </c>
    </row>
    <row r="103" spans="1:54" ht="17" customHeight="1">
      <c r="A103" s="469">
        <f>'statement of marks'!A103</f>
        <v>96</v>
      </c>
      <c r="B103" s="470" t="str">
        <f>'statement of marks'!D103</f>
        <v/>
      </c>
      <c r="C103" s="470" t="str">
        <f>'statement of marks'!E103</f>
        <v/>
      </c>
      <c r="D103" s="556" t="str">
        <f>'statement of marks'!F103</f>
        <v/>
      </c>
      <c r="E103" s="303" t="str">
        <f>'statement of marks'!G103</f>
        <v/>
      </c>
      <c r="F103" s="303" t="str">
        <f>'statement of marks'!H103</f>
        <v/>
      </c>
      <c r="G103" s="303" t="str">
        <f>'statement of marks'!I103</f>
        <v/>
      </c>
      <c r="H103" s="183" t="str">
        <f>'statement of marks'!GH103</f>
        <v/>
      </c>
      <c r="I103" s="61" t="str">
        <f>'statement of marks'!GK103</f>
        <v/>
      </c>
      <c r="J103" s="57" t="str">
        <f>'statement of marks'!GJ103</f>
        <v/>
      </c>
      <c r="K103" s="471" t="str">
        <f>'statement of marks'!EZ103</f>
        <v/>
      </c>
      <c r="L103" s="471" t="str">
        <f>'statement of marks'!FC103</f>
        <v/>
      </c>
      <c r="M103" s="471" t="str">
        <f>'statement of marks'!FF103</f>
        <v/>
      </c>
      <c r="N103" s="471" t="str">
        <f>'statement of marks'!FM103</f>
        <v/>
      </c>
      <c r="O103" s="471" t="str">
        <f>'statement of marks'!FT103</f>
        <v/>
      </c>
      <c r="P103" s="471" t="str">
        <f>'statement of marks'!GA103</f>
        <v/>
      </c>
      <c r="Q103" s="471" t="str">
        <f>'statement of marks'!GB103</f>
        <v/>
      </c>
      <c r="R103" s="222" t="str">
        <f>CONCATENATE('statement of marks'!GD103,'statement of marks'!GF103)</f>
        <v xml:space="preserve">            </v>
      </c>
      <c r="S103" s="477">
        <f t="shared" si="21"/>
        <v>0</v>
      </c>
      <c r="T103" s="478"/>
      <c r="U103" s="60" t="str">
        <f t="shared" si="22"/>
        <v/>
      </c>
      <c r="V103" s="472" t="str">
        <f t="shared" si="16"/>
        <v/>
      </c>
      <c r="W103" s="478"/>
      <c r="X103" s="60" t="str">
        <f t="shared" si="23"/>
        <v/>
      </c>
      <c r="Y103" s="472" t="str">
        <f t="shared" si="17"/>
        <v/>
      </c>
      <c r="Z103" s="472" t="s">
        <v>497</v>
      </c>
      <c r="AA103" s="478"/>
      <c r="AB103" s="60" t="str">
        <f t="shared" si="24"/>
        <v/>
      </c>
      <c r="AC103" s="479" t="str">
        <f t="shared" si="18"/>
        <v/>
      </c>
      <c r="AD103" s="472" t="s">
        <v>497</v>
      </c>
      <c r="AE103" s="478"/>
      <c r="AF103" s="60" t="str">
        <f t="shared" si="25"/>
        <v/>
      </c>
      <c r="AG103" s="479" t="str">
        <f t="shared" si="19"/>
        <v/>
      </c>
      <c r="AH103" s="472" t="s">
        <v>497</v>
      </c>
      <c r="AI103" s="478"/>
      <c r="AJ103" s="472" t="str">
        <f t="shared" si="26"/>
        <v/>
      </c>
      <c r="AK103" s="479" t="str">
        <f t="shared" si="20"/>
        <v/>
      </c>
      <c r="AL103" s="478"/>
      <c r="AM103" s="472" t="str">
        <f t="shared" si="27"/>
        <v/>
      </c>
      <c r="AN103" s="478"/>
      <c r="AO103" s="60" t="str">
        <f t="shared" si="28"/>
        <v/>
      </c>
      <c r="AP103" s="219">
        <f t="shared" si="30"/>
        <v>0</v>
      </c>
      <c r="AQ103" s="219">
        <f t="shared" si="31"/>
        <v>0</v>
      </c>
      <c r="AR103" s="228" t="str">
        <f t="shared" si="29"/>
        <v/>
      </c>
      <c r="AS103" s="220" t="str">
        <f>IF(AR103="mRrh.kZ",'statement of marks'!GP103,"")</f>
        <v/>
      </c>
      <c r="AT103" s="220" t="str">
        <f>IF(AR103="mRrh.kZ",'statement of marks'!GQ103,"")</f>
        <v/>
      </c>
      <c r="AU103" s="53" t="str">
        <f>IF('statement of marks'!EX103="","",'statement of marks'!EX103)</f>
        <v/>
      </c>
    </row>
    <row r="104" spans="1:54" ht="17" customHeight="1">
      <c r="A104" s="469">
        <f>'statement of marks'!A104</f>
        <v>97</v>
      </c>
      <c r="B104" s="470" t="str">
        <f>'statement of marks'!D104</f>
        <v/>
      </c>
      <c r="C104" s="470" t="str">
        <f>'statement of marks'!E104</f>
        <v/>
      </c>
      <c r="D104" s="556" t="str">
        <f>'statement of marks'!F104</f>
        <v/>
      </c>
      <c r="E104" s="303" t="str">
        <f>'statement of marks'!G104</f>
        <v/>
      </c>
      <c r="F104" s="303" t="str">
        <f>'statement of marks'!H104</f>
        <v/>
      </c>
      <c r="G104" s="303" t="str">
        <f>'statement of marks'!I104</f>
        <v/>
      </c>
      <c r="H104" s="183" t="str">
        <f>'statement of marks'!GH104</f>
        <v/>
      </c>
      <c r="I104" s="61" t="str">
        <f>'statement of marks'!GK104</f>
        <v/>
      </c>
      <c r="J104" s="57" t="str">
        <f>'statement of marks'!GJ104</f>
        <v/>
      </c>
      <c r="K104" s="471" t="str">
        <f>'statement of marks'!EZ104</f>
        <v/>
      </c>
      <c r="L104" s="471" t="str">
        <f>'statement of marks'!FC104</f>
        <v/>
      </c>
      <c r="M104" s="471" t="str">
        <f>'statement of marks'!FF104</f>
        <v/>
      </c>
      <c r="N104" s="471" t="str">
        <f>'statement of marks'!FM104</f>
        <v/>
      </c>
      <c r="O104" s="471" t="str">
        <f>'statement of marks'!FT104</f>
        <v/>
      </c>
      <c r="P104" s="471" t="str">
        <f>'statement of marks'!GA104</f>
        <v/>
      </c>
      <c r="Q104" s="471" t="str">
        <f>'statement of marks'!GB104</f>
        <v/>
      </c>
      <c r="R104" s="222" t="str">
        <f>CONCATENATE('statement of marks'!GD104,'statement of marks'!GF104)</f>
        <v xml:space="preserve">            </v>
      </c>
      <c r="S104" s="477">
        <f t="shared" si="21"/>
        <v>0</v>
      </c>
      <c r="T104" s="478"/>
      <c r="U104" s="60" t="str">
        <f t="shared" si="22"/>
        <v/>
      </c>
      <c r="V104" s="472" t="str">
        <f t="shared" si="16"/>
        <v/>
      </c>
      <c r="W104" s="478"/>
      <c r="X104" s="60" t="str">
        <f t="shared" si="23"/>
        <v/>
      </c>
      <c r="Y104" s="472" t="str">
        <f t="shared" si="17"/>
        <v/>
      </c>
      <c r="Z104" s="472" t="s">
        <v>497</v>
      </c>
      <c r="AA104" s="478"/>
      <c r="AB104" s="60" t="str">
        <f t="shared" si="24"/>
        <v/>
      </c>
      <c r="AC104" s="479" t="str">
        <f t="shared" si="18"/>
        <v/>
      </c>
      <c r="AD104" s="472" t="s">
        <v>497</v>
      </c>
      <c r="AE104" s="478"/>
      <c r="AF104" s="60" t="str">
        <f t="shared" si="25"/>
        <v/>
      </c>
      <c r="AG104" s="479" t="str">
        <f t="shared" si="19"/>
        <v/>
      </c>
      <c r="AH104" s="472" t="s">
        <v>497</v>
      </c>
      <c r="AI104" s="478"/>
      <c r="AJ104" s="472" t="str">
        <f t="shared" si="26"/>
        <v/>
      </c>
      <c r="AK104" s="479" t="str">
        <f t="shared" si="20"/>
        <v/>
      </c>
      <c r="AL104" s="478"/>
      <c r="AM104" s="472" t="str">
        <f t="shared" si="27"/>
        <v/>
      </c>
      <c r="AN104" s="478"/>
      <c r="AO104" s="60" t="str">
        <f t="shared" si="28"/>
        <v/>
      </c>
      <c r="AP104" s="219">
        <f t="shared" si="30"/>
        <v>0</v>
      </c>
      <c r="AQ104" s="219">
        <f t="shared" si="31"/>
        <v>0</v>
      </c>
      <c r="AR104" s="228" t="str">
        <f t="shared" si="29"/>
        <v/>
      </c>
      <c r="AS104" s="220" t="str">
        <f>IF(AR104="mRrh.kZ",'statement of marks'!GP104,"")</f>
        <v/>
      </c>
      <c r="AT104" s="220" t="str">
        <f>IF(AR104="mRrh.kZ",'statement of marks'!GQ104,"")</f>
        <v/>
      </c>
      <c r="AU104" s="53" t="str">
        <f>IF('statement of marks'!EX104="","",'statement of marks'!EX104)</f>
        <v/>
      </c>
    </row>
    <row r="105" spans="1:54" ht="17" customHeight="1">
      <c r="A105" s="469">
        <f>'statement of marks'!A105</f>
        <v>98</v>
      </c>
      <c r="B105" s="470" t="str">
        <f>'statement of marks'!D105</f>
        <v/>
      </c>
      <c r="C105" s="470" t="str">
        <f>'statement of marks'!E105</f>
        <v/>
      </c>
      <c r="D105" s="556" t="str">
        <f>'statement of marks'!F105</f>
        <v/>
      </c>
      <c r="E105" s="303" t="str">
        <f>'statement of marks'!G105</f>
        <v/>
      </c>
      <c r="F105" s="303" t="str">
        <f>'statement of marks'!H105</f>
        <v/>
      </c>
      <c r="G105" s="303" t="str">
        <f>'statement of marks'!I105</f>
        <v/>
      </c>
      <c r="H105" s="183" t="str">
        <f>'statement of marks'!GH105</f>
        <v/>
      </c>
      <c r="I105" s="61" t="str">
        <f>'statement of marks'!GK105</f>
        <v/>
      </c>
      <c r="J105" s="57" t="str">
        <f>'statement of marks'!GJ105</f>
        <v/>
      </c>
      <c r="K105" s="471" t="str">
        <f>'statement of marks'!EZ105</f>
        <v/>
      </c>
      <c r="L105" s="471" t="str">
        <f>'statement of marks'!FC105</f>
        <v/>
      </c>
      <c r="M105" s="471" t="str">
        <f>'statement of marks'!FF105</f>
        <v/>
      </c>
      <c r="N105" s="471" t="str">
        <f>'statement of marks'!FM105</f>
        <v/>
      </c>
      <c r="O105" s="471" t="str">
        <f>'statement of marks'!FT105</f>
        <v/>
      </c>
      <c r="P105" s="471" t="str">
        <f>'statement of marks'!GA105</f>
        <v/>
      </c>
      <c r="Q105" s="471" t="str">
        <f>'statement of marks'!GB105</f>
        <v/>
      </c>
      <c r="R105" s="222" t="str">
        <f>CONCATENATE('statement of marks'!GD105,'statement of marks'!GF105)</f>
        <v xml:space="preserve">            </v>
      </c>
      <c r="S105" s="477">
        <f t="shared" si="21"/>
        <v>0</v>
      </c>
      <c r="T105" s="478"/>
      <c r="U105" s="60" t="str">
        <f t="shared" si="22"/>
        <v/>
      </c>
      <c r="V105" s="472" t="str">
        <f t="shared" si="16"/>
        <v/>
      </c>
      <c r="W105" s="478"/>
      <c r="X105" s="60" t="str">
        <f t="shared" si="23"/>
        <v/>
      </c>
      <c r="Y105" s="472" t="str">
        <f t="shared" si="17"/>
        <v/>
      </c>
      <c r="Z105" s="472" t="s">
        <v>497</v>
      </c>
      <c r="AA105" s="478"/>
      <c r="AB105" s="60" t="str">
        <f t="shared" si="24"/>
        <v/>
      </c>
      <c r="AC105" s="479" t="str">
        <f t="shared" si="18"/>
        <v/>
      </c>
      <c r="AD105" s="472" t="s">
        <v>497</v>
      </c>
      <c r="AE105" s="478"/>
      <c r="AF105" s="60" t="str">
        <f t="shared" si="25"/>
        <v/>
      </c>
      <c r="AG105" s="479" t="str">
        <f t="shared" si="19"/>
        <v/>
      </c>
      <c r="AH105" s="472" t="s">
        <v>497</v>
      </c>
      <c r="AI105" s="478"/>
      <c r="AJ105" s="472" t="str">
        <f t="shared" si="26"/>
        <v/>
      </c>
      <c r="AK105" s="479" t="str">
        <f t="shared" si="20"/>
        <v/>
      </c>
      <c r="AL105" s="478"/>
      <c r="AM105" s="472" t="str">
        <f t="shared" si="27"/>
        <v/>
      </c>
      <c r="AN105" s="478"/>
      <c r="AO105" s="60" t="str">
        <f t="shared" si="28"/>
        <v/>
      </c>
      <c r="AP105" s="219">
        <f t="shared" si="30"/>
        <v>0</v>
      </c>
      <c r="AQ105" s="219">
        <f t="shared" si="31"/>
        <v>0</v>
      </c>
      <c r="AR105" s="228" t="str">
        <f t="shared" si="29"/>
        <v/>
      </c>
      <c r="AS105" s="220" t="str">
        <f>IF(AR105="mRrh.kZ",'statement of marks'!GP105,"")</f>
        <v/>
      </c>
      <c r="AT105" s="220" t="str">
        <f>IF(AR105="mRrh.kZ",'statement of marks'!GQ105,"")</f>
        <v/>
      </c>
      <c r="AU105" s="53" t="str">
        <f>IF('statement of marks'!EX105="","",'statement of marks'!EX105)</f>
        <v/>
      </c>
    </row>
    <row r="106" spans="1:54" ht="17" customHeight="1">
      <c r="A106" s="469">
        <f>'statement of marks'!A106</f>
        <v>99</v>
      </c>
      <c r="B106" s="470" t="str">
        <f>'statement of marks'!D106</f>
        <v/>
      </c>
      <c r="C106" s="470" t="str">
        <f>'statement of marks'!E106</f>
        <v/>
      </c>
      <c r="D106" s="556" t="str">
        <f>'statement of marks'!F106</f>
        <v/>
      </c>
      <c r="E106" s="303" t="str">
        <f>'statement of marks'!G106</f>
        <v/>
      </c>
      <c r="F106" s="303" t="str">
        <f>'statement of marks'!H106</f>
        <v/>
      </c>
      <c r="G106" s="303" t="str">
        <f>'statement of marks'!I106</f>
        <v/>
      </c>
      <c r="H106" s="183" t="str">
        <f>'statement of marks'!GH106</f>
        <v/>
      </c>
      <c r="I106" s="61" t="str">
        <f>'statement of marks'!GK106</f>
        <v/>
      </c>
      <c r="J106" s="57" t="str">
        <f>'statement of marks'!GJ106</f>
        <v/>
      </c>
      <c r="K106" s="471" t="str">
        <f>'statement of marks'!EZ106</f>
        <v/>
      </c>
      <c r="L106" s="471" t="str">
        <f>'statement of marks'!FC106</f>
        <v/>
      </c>
      <c r="M106" s="471" t="str">
        <f>'statement of marks'!FF106</f>
        <v/>
      </c>
      <c r="N106" s="471" t="str">
        <f>'statement of marks'!FM106</f>
        <v/>
      </c>
      <c r="O106" s="471" t="str">
        <f>'statement of marks'!FT106</f>
        <v/>
      </c>
      <c r="P106" s="471" t="str">
        <f>'statement of marks'!GA106</f>
        <v/>
      </c>
      <c r="Q106" s="471" t="str">
        <f>'statement of marks'!GB106</f>
        <v/>
      </c>
      <c r="R106" s="222" t="str">
        <f>CONCATENATE('statement of marks'!GD106,'statement of marks'!GF106)</f>
        <v xml:space="preserve">            </v>
      </c>
      <c r="S106" s="477">
        <f t="shared" si="21"/>
        <v>0</v>
      </c>
      <c r="T106" s="478"/>
      <c r="U106" s="60" t="str">
        <f t="shared" si="22"/>
        <v/>
      </c>
      <c r="V106" s="472" t="str">
        <f t="shared" si="16"/>
        <v/>
      </c>
      <c r="W106" s="478"/>
      <c r="X106" s="60" t="str">
        <f t="shared" si="23"/>
        <v/>
      </c>
      <c r="Y106" s="472" t="str">
        <f t="shared" si="17"/>
        <v/>
      </c>
      <c r="Z106" s="472" t="s">
        <v>497</v>
      </c>
      <c r="AA106" s="478"/>
      <c r="AB106" s="60" t="str">
        <f t="shared" si="24"/>
        <v/>
      </c>
      <c r="AC106" s="479" t="str">
        <f t="shared" si="18"/>
        <v/>
      </c>
      <c r="AD106" s="472" t="s">
        <v>497</v>
      </c>
      <c r="AE106" s="478"/>
      <c r="AF106" s="60" t="str">
        <f t="shared" si="25"/>
        <v/>
      </c>
      <c r="AG106" s="479" t="str">
        <f t="shared" si="19"/>
        <v/>
      </c>
      <c r="AH106" s="472" t="s">
        <v>497</v>
      </c>
      <c r="AI106" s="478"/>
      <c r="AJ106" s="472" t="str">
        <f t="shared" si="26"/>
        <v/>
      </c>
      <c r="AK106" s="479" t="str">
        <f t="shared" si="20"/>
        <v/>
      </c>
      <c r="AL106" s="478"/>
      <c r="AM106" s="472" t="str">
        <f t="shared" si="27"/>
        <v/>
      </c>
      <c r="AN106" s="478"/>
      <c r="AO106" s="60" t="str">
        <f t="shared" si="28"/>
        <v/>
      </c>
      <c r="AP106" s="219">
        <f t="shared" si="30"/>
        <v>0</v>
      </c>
      <c r="AQ106" s="219">
        <f t="shared" si="31"/>
        <v>0</v>
      </c>
      <c r="AR106" s="228" t="str">
        <f t="shared" si="29"/>
        <v/>
      </c>
      <c r="AS106" s="220" t="str">
        <f>IF(AR106="mRrh.kZ",'statement of marks'!GP106,"")</f>
        <v/>
      </c>
      <c r="AT106" s="220" t="str">
        <f>IF(AR106="mRrh.kZ",'statement of marks'!GQ106,"")</f>
        <v/>
      </c>
      <c r="AU106" s="53" t="str">
        <f>IF('statement of marks'!EX106="","",'statement of marks'!EX106)</f>
        <v/>
      </c>
    </row>
    <row r="107" spans="1:54" ht="17" customHeight="1">
      <c r="A107" s="469">
        <f>'statement of marks'!A107</f>
        <v>100</v>
      </c>
      <c r="B107" s="470" t="str">
        <f>'statement of marks'!D107</f>
        <v/>
      </c>
      <c r="C107" s="470" t="str">
        <f>'statement of marks'!E107</f>
        <v/>
      </c>
      <c r="D107" s="556" t="str">
        <f>'statement of marks'!F107</f>
        <v/>
      </c>
      <c r="E107" s="303" t="str">
        <f>'statement of marks'!G107</f>
        <v/>
      </c>
      <c r="F107" s="303" t="str">
        <f>'statement of marks'!H107</f>
        <v/>
      </c>
      <c r="G107" s="303" t="str">
        <f>'statement of marks'!I107</f>
        <v/>
      </c>
      <c r="H107" s="183" t="str">
        <f>'statement of marks'!GH107</f>
        <v/>
      </c>
      <c r="I107" s="61" t="str">
        <f>'statement of marks'!GK107</f>
        <v/>
      </c>
      <c r="J107" s="57" t="str">
        <f>'statement of marks'!GJ107</f>
        <v/>
      </c>
      <c r="K107" s="471" t="str">
        <f>'statement of marks'!EZ107</f>
        <v/>
      </c>
      <c r="L107" s="471" t="str">
        <f>'statement of marks'!FC107</f>
        <v/>
      </c>
      <c r="M107" s="471" t="str">
        <f>'statement of marks'!FF107</f>
        <v/>
      </c>
      <c r="N107" s="471" t="str">
        <f>'statement of marks'!FM107</f>
        <v/>
      </c>
      <c r="O107" s="471" t="str">
        <f>'statement of marks'!FT107</f>
        <v/>
      </c>
      <c r="P107" s="471" t="str">
        <f>'statement of marks'!GA107</f>
        <v/>
      </c>
      <c r="Q107" s="471" t="str">
        <f>'statement of marks'!GB107</f>
        <v/>
      </c>
      <c r="R107" s="222" t="str">
        <f>CONCATENATE('statement of marks'!GD107,'statement of marks'!GF107)</f>
        <v xml:space="preserve">            </v>
      </c>
      <c r="S107" s="477">
        <f>COUNTIF(K107:Q107,"S")+COUNTIF(K107:Q107,"RE")+COUNTIF(K107:Q107,"REP")</f>
        <v>0</v>
      </c>
      <c r="T107" s="478"/>
      <c r="U107" s="60" t="str">
        <f t="shared" si="22"/>
        <v/>
      </c>
      <c r="V107" s="472" t="str">
        <f t="shared" si="16"/>
        <v/>
      </c>
      <c r="W107" s="478"/>
      <c r="X107" s="60" t="str">
        <f t="shared" si="23"/>
        <v/>
      </c>
      <c r="Y107" s="472" t="str">
        <f t="shared" si="17"/>
        <v/>
      </c>
      <c r="Z107" s="472" t="s">
        <v>497</v>
      </c>
      <c r="AA107" s="478"/>
      <c r="AB107" s="60" t="str">
        <f t="shared" si="24"/>
        <v/>
      </c>
      <c r="AC107" s="479" t="str">
        <f t="shared" si="18"/>
        <v/>
      </c>
      <c r="AD107" s="472" t="s">
        <v>497</v>
      </c>
      <c r="AE107" s="478"/>
      <c r="AF107" s="60" t="str">
        <f t="shared" si="25"/>
        <v/>
      </c>
      <c r="AG107" s="479" t="str">
        <f t="shared" si="19"/>
        <v/>
      </c>
      <c r="AH107" s="472" t="s">
        <v>497</v>
      </c>
      <c r="AI107" s="478"/>
      <c r="AJ107" s="472" t="str">
        <f t="shared" si="26"/>
        <v/>
      </c>
      <c r="AK107" s="479" t="str">
        <f t="shared" si="20"/>
        <v/>
      </c>
      <c r="AL107" s="478"/>
      <c r="AM107" s="472" t="str">
        <f t="shared" si="27"/>
        <v/>
      </c>
      <c r="AN107" s="478"/>
      <c r="AO107" s="60" t="str">
        <f t="shared" si="28"/>
        <v/>
      </c>
      <c r="AP107" s="219">
        <f t="shared" si="30"/>
        <v>0</v>
      </c>
      <c r="AQ107" s="219">
        <f t="shared" si="31"/>
        <v>0</v>
      </c>
      <c r="AR107" s="228" t="str">
        <f t="shared" si="29"/>
        <v/>
      </c>
      <c r="AS107" s="220" t="str">
        <f>IF(AR107="mRrh.kZ",'statement of marks'!GP107,"")</f>
        <v/>
      </c>
      <c r="AT107" s="220" t="str">
        <f>IF(AR107="mRrh.kZ",'statement of marks'!GQ107,"")</f>
        <v/>
      </c>
      <c r="AU107" s="53" t="str">
        <f>IF('statement of marks'!EX107="","",'statement of marks'!EX107)</f>
        <v/>
      </c>
    </row>
    <row r="108" spans="1:54" s="109" customFormat="1" ht="9.75" customHeight="1">
      <c r="A108" s="1149"/>
      <c r="B108" s="1150"/>
      <c r="C108" s="1150"/>
      <c r="D108" s="1150"/>
      <c r="E108" s="1150"/>
      <c r="F108" s="1150"/>
      <c r="G108" s="1150"/>
      <c r="H108" s="1150"/>
      <c r="I108" s="1150"/>
      <c r="J108" s="1150"/>
      <c r="K108" s="1150"/>
      <c r="L108" s="1150"/>
      <c r="M108" s="1150"/>
      <c r="N108" s="1150"/>
      <c r="O108" s="1150"/>
      <c r="P108" s="1150"/>
      <c r="Q108" s="1150"/>
      <c r="R108" s="1150"/>
      <c r="S108" s="1150"/>
      <c r="T108" s="1150"/>
      <c r="U108" s="1150"/>
      <c r="V108" s="1150"/>
      <c r="W108" s="1150"/>
      <c r="X108" s="1150"/>
      <c r="Y108" s="1150"/>
      <c r="Z108" s="1150"/>
      <c r="AA108" s="1150"/>
      <c r="AB108" s="1150"/>
      <c r="AC108" s="1150"/>
      <c r="AD108" s="1150"/>
      <c r="AE108" s="1150"/>
      <c r="AF108" s="1150"/>
      <c r="AG108" s="1150"/>
      <c r="AH108" s="1150"/>
      <c r="AI108" s="1150"/>
      <c r="AJ108" s="1150"/>
      <c r="AK108" s="1150"/>
      <c r="AL108" s="1150"/>
      <c r="AM108" s="1150"/>
      <c r="AN108" s="1150"/>
      <c r="AO108" s="1150"/>
      <c r="AP108" s="1150"/>
      <c r="AQ108" s="1150"/>
      <c r="AR108" s="1150"/>
      <c r="AS108" s="1150"/>
      <c r="AT108" s="1150"/>
      <c r="AU108" s="1151"/>
    </row>
    <row r="109" spans="1:54" ht="17" customHeight="1">
      <c r="A109" s="242"/>
      <c r="B109" s="1136" t="s">
        <v>327</v>
      </c>
      <c r="C109" s="1137"/>
      <c r="D109" s="1138"/>
      <c r="E109" s="282" t="s">
        <v>324</v>
      </c>
      <c r="F109" s="282" t="s">
        <v>325</v>
      </c>
      <c r="G109" s="281" t="s">
        <v>107</v>
      </c>
      <c r="H109" s="483"/>
      <c r="I109" s="1145" t="s">
        <v>66</v>
      </c>
      <c r="J109" s="1145"/>
      <c r="K109" s="472">
        <f>SUM(K114,K116,K117,K118)</f>
        <v>8</v>
      </c>
      <c r="L109" s="472">
        <f t="shared" ref="L109:N109" si="32">SUM(L114,L116,L117,L118)</f>
        <v>9</v>
      </c>
      <c r="M109" s="472">
        <f t="shared" si="32"/>
        <v>9</v>
      </c>
      <c r="N109" s="472">
        <f t="shared" si="32"/>
        <v>9</v>
      </c>
      <c r="O109" s="472">
        <f>SUM(O114,O116,O117,O118)</f>
        <v>9</v>
      </c>
      <c r="P109" s="472">
        <f t="shared" ref="P109" si="33">SUM(P114,P116,P117,P118)</f>
        <v>9</v>
      </c>
      <c r="Q109" s="472">
        <f t="shared" ref="Q109" si="34">SUM(Q114,Q116,Q117,Q118)</f>
        <v>9</v>
      </c>
      <c r="R109" s="1119" t="s">
        <v>133</v>
      </c>
      <c r="S109" s="1018"/>
      <c r="T109" s="1019"/>
      <c r="U109" s="1019"/>
      <c r="V109" s="1019"/>
      <c r="W109" s="1019"/>
      <c r="X109" s="1019"/>
      <c r="Y109" s="116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43"/>
      <c r="AV109" s="109"/>
      <c r="AW109" s="109"/>
      <c r="AX109" s="109"/>
      <c r="AY109" s="109"/>
      <c r="AZ109" s="109"/>
      <c r="BA109" s="109"/>
      <c r="BB109" s="109"/>
    </row>
    <row r="110" spans="1:54" ht="17" customHeight="1">
      <c r="A110" s="242"/>
      <c r="B110" s="1136" t="s">
        <v>21</v>
      </c>
      <c r="C110" s="1137"/>
      <c r="D110" s="1138"/>
      <c r="E110" s="480">
        <f>COUNTA(B8:B107)-COUNTIF(B8:B107,"nso")-COUNTBLANK(B8:B107)</f>
        <v>9</v>
      </c>
      <c r="F110" s="481">
        <f>COUNTIF(H8:H107,"iwjd")</f>
        <v>1</v>
      </c>
      <c r="G110" s="482">
        <f>E110</f>
        <v>9</v>
      </c>
      <c r="H110" s="483"/>
      <c r="I110" s="1145" t="s">
        <v>126</v>
      </c>
      <c r="J110" s="1145"/>
      <c r="K110" s="472">
        <f t="shared" ref="K110:O110" si="35">COUNTIF(K8:K107,"D")</f>
        <v>0</v>
      </c>
      <c r="L110" s="472">
        <f t="shared" si="35"/>
        <v>0</v>
      </c>
      <c r="M110" s="472">
        <f t="shared" si="35"/>
        <v>0</v>
      </c>
      <c r="N110" s="472">
        <f t="shared" si="35"/>
        <v>0</v>
      </c>
      <c r="O110" s="472">
        <f t="shared" si="35"/>
        <v>2</v>
      </c>
      <c r="P110" s="472">
        <f>COUNTIF(P8:P107,"A")</f>
        <v>0</v>
      </c>
      <c r="Q110" s="472">
        <f>COUNTIF(Q8:Q107,"A")</f>
        <v>0</v>
      </c>
      <c r="R110" s="1119"/>
      <c r="S110" s="1166"/>
      <c r="T110" s="1167"/>
      <c r="U110" s="1167"/>
      <c r="V110" s="1167"/>
      <c r="W110" s="1167"/>
      <c r="X110" s="1167"/>
      <c r="Y110" s="1168"/>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43"/>
    </row>
    <row r="111" spans="1:54" ht="17" customHeight="1">
      <c r="A111" s="242"/>
      <c r="B111" s="1136" t="s">
        <v>1</v>
      </c>
      <c r="C111" s="1137"/>
      <c r="D111" s="1138"/>
      <c r="E111" s="484">
        <f>COUNTIF(I8:I107,"I")</f>
        <v>1</v>
      </c>
      <c r="F111" s="484">
        <f>COUNTIF(AT8:AT107,"I")</f>
        <v>0</v>
      </c>
      <c r="G111" s="485">
        <f>SUM(E111,F111)</f>
        <v>1</v>
      </c>
      <c r="H111" s="486"/>
      <c r="I111" s="1135" t="s">
        <v>1</v>
      </c>
      <c r="J111" s="1135"/>
      <c r="K111" s="473">
        <f t="shared" ref="K111:O111" si="36">COUNTIF(K8:K107,"I")</f>
        <v>3</v>
      </c>
      <c r="L111" s="473">
        <f t="shared" si="36"/>
        <v>0</v>
      </c>
      <c r="M111" s="473">
        <f t="shared" si="36"/>
        <v>0</v>
      </c>
      <c r="N111" s="473">
        <f t="shared" si="36"/>
        <v>0</v>
      </c>
      <c r="O111" s="473">
        <f t="shared" si="36"/>
        <v>6</v>
      </c>
      <c r="P111" s="473">
        <f>COUNTIF(P8:P107,"B")</f>
        <v>0</v>
      </c>
      <c r="Q111" s="473">
        <f>COUNTIF(Q8:Q107,"B")</f>
        <v>9</v>
      </c>
      <c r="R111" s="1119"/>
      <c r="S111" s="1020"/>
      <c r="T111" s="1021"/>
      <c r="U111" s="1021"/>
      <c r="V111" s="1021"/>
      <c r="W111" s="1021"/>
      <c r="X111" s="1021"/>
      <c r="Y111" s="1169"/>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43"/>
    </row>
    <row r="112" spans="1:54" ht="17" customHeight="1">
      <c r="A112" s="244"/>
      <c r="B112" s="1136" t="s">
        <v>43</v>
      </c>
      <c r="C112" s="1137"/>
      <c r="D112" s="1138"/>
      <c r="E112" s="487">
        <f>COUNTIF(I8:I107,"II")</f>
        <v>3</v>
      </c>
      <c r="F112" s="487">
        <f>COUNTIF(AT8:AT107,"II")</f>
        <v>0</v>
      </c>
      <c r="G112" s="485">
        <f t="shared" ref="G112:G116" si="37">SUM(E112,F112)</f>
        <v>3</v>
      </c>
      <c r="H112" s="488"/>
      <c r="I112" s="1135" t="s">
        <v>43</v>
      </c>
      <c r="J112" s="1135"/>
      <c r="K112" s="473">
        <f t="shared" ref="K112:O112" si="38">COUNTIF(K8:K107,"II")</f>
        <v>3</v>
      </c>
      <c r="L112" s="473">
        <f t="shared" si="38"/>
        <v>0</v>
      </c>
      <c r="M112" s="473">
        <f t="shared" si="38"/>
        <v>1</v>
      </c>
      <c r="N112" s="473">
        <f t="shared" si="38"/>
        <v>4</v>
      </c>
      <c r="O112" s="473">
        <f t="shared" si="38"/>
        <v>1</v>
      </c>
      <c r="P112" s="473">
        <f>COUNTIF(P8:P107,"C")</f>
        <v>9</v>
      </c>
      <c r="Q112" s="473">
        <f>COUNTIF(Q8:Q107,"C")</f>
        <v>0</v>
      </c>
      <c r="R112" s="1119" t="s">
        <v>318</v>
      </c>
      <c r="S112" s="1018"/>
      <c r="T112" s="1019"/>
      <c r="U112" s="1019"/>
      <c r="V112" s="1019"/>
      <c r="W112" s="1019"/>
      <c r="X112" s="1019"/>
      <c r="Y112" s="116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43"/>
    </row>
    <row r="113" spans="1:47" ht="17" customHeight="1">
      <c r="A113" s="245"/>
      <c r="B113" s="1136" t="s">
        <v>2</v>
      </c>
      <c r="C113" s="1137"/>
      <c r="D113" s="1138"/>
      <c r="E113" s="481">
        <f>COUNTIF(I8:I107,"III")</f>
        <v>1</v>
      </c>
      <c r="F113" s="489">
        <f>COUNTIF(AT8:AT107,"III")</f>
        <v>0</v>
      </c>
      <c r="G113" s="485">
        <f t="shared" si="37"/>
        <v>1</v>
      </c>
      <c r="H113" s="488"/>
      <c r="I113" s="1135" t="s">
        <v>2</v>
      </c>
      <c r="J113" s="1135"/>
      <c r="K113" s="474">
        <f t="shared" ref="K113:O113" si="39">COUNTIF(K8:K107,"III")+COUNTIF(K8:K107,"G")</f>
        <v>0</v>
      </c>
      <c r="L113" s="474">
        <f t="shared" si="39"/>
        <v>6</v>
      </c>
      <c r="M113" s="474">
        <f t="shared" si="39"/>
        <v>7</v>
      </c>
      <c r="N113" s="474">
        <f t="shared" si="39"/>
        <v>5</v>
      </c>
      <c r="O113" s="474">
        <f t="shared" si="39"/>
        <v>0</v>
      </c>
      <c r="P113" s="474">
        <f>COUNTIF(P8:P107,"D")</f>
        <v>0</v>
      </c>
      <c r="Q113" s="474">
        <f>COUNTIF(Q8:Q107,"D")</f>
        <v>0</v>
      </c>
      <c r="R113" s="1119"/>
      <c r="S113" s="1166"/>
      <c r="T113" s="1167"/>
      <c r="U113" s="1167"/>
      <c r="V113" s="1167"/>
      <c r="W113" s="1167"/>
      <c r="X113" s="1167"/>
      <c r="Y113" s="1168"/>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43"/>
    </row>
    <row r="114" spans="1:47" ht="17" customHeight="1">
      <c r="A114" s="246"/>
      <c r="B114" s="1136" t="s">
        <v>23</v>
      </c>
      <c r="C114" s="1137"/>
      <c r="D114" s="1138"/>
      <c r="E114" s="482">
        <f>COUNTIF(H8:H107,"mRrh.kz")+COUNTIF(H8:H107,"lk- mRrh.kz")</f>
        <v>5</v>
      </c>
      <c r="F114" s="490">
        <f>COUNTIF(AR8:AR107,"mRrh.kz")</f>
        <v>0</v>
      </c>
      <c r="G114" s="485">
        <f t="shared" si="37"/>
        <v>5</v>
      </c>
      <c r="H114" s="491"/>
      <c r="I114" s="1135" t="s">
        <v>127</v>
      </c>
      <c r="J114" s="1135"/>
      <c r="K114" s="474">
        <f>SUM(K110,K111,K112,K113)</f>
        <v>6</v>
      </c>
      <c r="L114" s="474">
        <f t="shared" ref="L114:N114" si="40">SUM(L110,L111,L112,L113)</f>
        <v>6</v>
      </c>
      <c r="M114" s="474">
        <f t="shared" si="40"/>
        <v>8</v>
      </c>
      <c r="N114" s="474">
        <f t="shared" si="40"/>
        <v>9</v>
      </c>
      <c r="O114" s="474">
        <f>SUM(O110,O111,O112,O113)</f>
        <v>9</v>
      </c>
      <c r="P114" s="474">
        <f t="shared" ref="P114:Q114" si="41">SUM(P110,P111,P112,P113)</f>
        <v>9</v>
      </c>
      <c r="Q114" s="474">
        <f t="shared" si="41"/>
        <v>9</v>
      </c>
      <c r="R114" s="1119"/>
      <c r="S114" s="1020"/>
      <c r="T114" s="1021"/>
      <c r="U114" s="1021"/>
      <c r="V114" s="1021"/>
      <c r="W114" s="1021"/>
      <c r="X114" s="1021"/>
      <c r="Y114" s="1169"/>
      <c r="Z114" s="235"/>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43"/>
    </row>
    <row r="115" spans="1:47" ht="45.75" customHeight="1">
      <c r="A115" s="246"/>
      <c r="B115" s="1136" t="s">
        <v>326</v>
      </c>
      <c r="C115" s="1137"/>
      <c r="D115" s="1138"/>
      <c r="E115" s="492">
        <f>IF(E110=0,"",E114/E110*100)</f>
        <v>55.555555555555557</v>
      </c>
      <c r="F115" s="493">
        <f>IF(F110=0,"",F114/F110*100)</f>
        <v>0</v>
      </c>
      <c r="G115" s="492">
        <f>IF(G110=0,"",G114/G110*100)</f>
        <v>55.555555555555557</v>
      </c>
      <c r="H115" s="494"/>
      <c r="I115" s="1135" t="s">
        <v>128</v>
      </c>
      <c r="J115" s="1135"/>
      <c r="K115" s="475">
        <f>IF(K109=0,"",K114/K109*100)</f>
        <v>75</v>
      </c>
      <c r="L115" s="475">
        <f t="shared" ref="L115:N115" si="42">IF(L109=0,"",L114/L109*100)</f>
        <v>66.666666666666657</v>
      </c>
      <c r="M115" s="475">
        <f t="shared" si="42"/>
        <v>88.888888888888886</v>
      </c>
      <c r="N115" s="475">
        <f t="shared" si="42"/>
        <v>100</v>
      </c>
      <c r="O115" s="475">
        <f>IF(O109=0,"",O114/O109*100)</f>
        <v>100</v>
      </c>
      <c r="P115" s="475">
        <f t="shared" ref="P115:Q115" si="43">IF(P109=0,"",P114/P109*100)</f>
        <v>100</v>
      </c>
      <c r="Q115" s="475">
        <f t="shared" si="43"/>
        <v>100</v>
      </c>
      <c r="R115" s="1119" t="s">
        <v>285</v>
      </c>
      <c r="S115" s="1018"/>
      <c r="T115" s="1019"/>
      <c r="U115" s="1019"/>
      <c r="V115" s="1019"/>
      <c r="W115" s="1019"/>
      <c r="X115" s="1019"/>
      <c r="Y115" s="1165"/>
      <c r="Z115" s="235"/>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43"/>
    </row>
    <row r="116" spans="1:47" ht="17" customHeight="1">
      <c r="A116" s="246"/>
      <c r="B116" s="1136" t="s">
        <v>328</v>
      </c>
      <c r="C116" s="1137"/>
      <c r="D116" s="1138"/>
      <c r="E116" s="481">
        <f>COUNTIF(H8:H107,"vuqRrh.kZ")</f>
        <v>2</v>
      </c>
      <c r="F116" s="481">
        <f>COUNTIF(AR8:AR107,"vuqRrh.kZ")</f>
        <v>0</v>
      </c>
      <c r="G116" s="485">
        <f t="shared" si="37"/>
        <v>2</v>
      </c>
      <c r="H116" s="494"/>
      <c r="I116" s="1135" t="s">
        <v>6</v>
      </c>
      <c r="J116" s="1135"/>
      <c r="K116" s="473">
        <f t="shared" ref="K116:Q116" si="44">COUNTIF(K8:K107,"S")</f>
        <v>0</v>
      </c>
      <c r="L116" s="473">
        <f t="shared" si="44"/>
        <v>2</v>
      </c>
      <c r="M116" s="473">
        <f t="shared" si="44"/>
        <v>1</v>
      </c>
      <c r="N116" s="473">
        <f t="shared" si="44"/>
        <v>0</v>
      </c>
      <c r="O116" s="473">
        <f t="shared" si="44"/>
        <v>0</v>
      </c>
      <c r="P116" s="473">
        <f t="shared" si="44"/>
        <v>0</v>
      </c>
      <c r="Q116" s="473">
        <f t="shared" si="44"/>
        <v>0</v>
      </c>
      <c r="R116" s="1119"/>
      <c r="S116" s="1020"/>
      <c r="T116" s="1021"/>
      <c r="U116" s="1021"/>
      <c r="V116" s="1021"/>
      <c r="W116" s="1021"/>
      <c r="X116" s="1021"/>
      <c r="Y116" s="1169"/>
      <c r="Z116" s="235"/>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43"/>
    </row>
    <row r="117" spans="1:47" ht="17" customHeight="1">
      <c r="A117" s="246"/>
      <c r="B117" s="1164"/>
      <c r="C117" s="1164"/>
      <c r="D117" s="1164"/>
      <c r="E117" s="1164"/>
      <c r="F117" s="1164"/>
      <c r="G117" s="577" t="str">
        <f>details!I4</f>
        <v>00-00-2016</v>
      </c>
      <c r="H117" s="221"/>
      <c r="I117" s="1135" t="s">
        <v>49</v>
      </c>
      <c r="J117" s="1135"/>
      <c r="K117" s="473">
        <f t="shared" ref="K117:Q117" si="45">COUNTIF(K8:K107,"F")</f>
        <v>1</v>
      </c>
      <c r="L117" s="473">
        <f t="shared" si="45"/>
        <v>1</v>
      </c>
      <c r="M117" s="473">
        <f t="shared" si="45"/>
        <v>0</v>
      </c>
      <c r="N117" s="473">
        <f t="shared" si="45"/>
        <v>0</v>
      </c>
      <c r="O117" s="473">
        <f t="shared" si="45"/>
        <v>0</v>
      </c>
      <c r="P117" s="473">
        <f t="shared" si="45"/>
        <v>0</v>
      </c>
      <c r="Q117" s="473">
        <f t="shared" si="45"/>
        <v>0</v>
      </c>
      <c r="R117" s="1119" t="s">
        <v>33</v>
      </c>
      <c r="S117" s="1018"/>
      <c r="T117" s="1019"/>
      <c r="U117" s="1019"/>
      <c r="V117" s="1019"/>
      <c r="W117" s="1019"/>
      <c r="X117" s="1019"/>
      <c r="Y117" s="1165"/>
      <c r="Z117" s="235"/>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43"/>
    </row>
    <row r="118" spans="1:47" ht="17" customHeight="1">
      <c r="A118" s="242"/>
      <c r="B118" s="210"/>
      <c r="C118" s="210"/>
      <c r="D118" s="210"/>
      <c r="E118" s="210"/>
      <c r="F118" s="210"/>
      <c r="G118" s="210"/>
      <c r="H118" s="66"/>
      <c r="I118" s="1135" t="s">
        <v>77</v>
      </c>
      <c r="J118" s="1135"/>
      <c r="K118" s="473">
        <f t="shared" ref="K118:Q118" si="46">COUNTIF(K8:K107,"RE")</f>
        <v>1</v>
      </c>
      <c r="L118" s="473">
        <f t="shared" si="46"/>
        <v>0</v>
      </c>
      <c r="M118" s="473">
        <f t="shared" si="46"/>
        <v>0</v>
      </c>
      <c r="N118" s="473">
        <f t="shared" si="46"/>
        <v>0</v>
      </c>
      <c r="O118" s="473">
        <f t="shared" si="46"/>
        <v>0</v>
      </c>
      <c r="P118" s="473">
        <f t="shared" si="46"/>
        <v>0</v>
      </c>
      <c r="Q118" s="473">
        <f t="shared" si="46"/>
        <v>0</v>
      </c>
      <c r="R118" s="1119"/>
      <c r="S118" s="1166"/>
      <c r="T118" s="1167"/>
      <c r="U118" s="1167"/>
      <c r="V118" s="1167"/>
      <c r="W118" s="1167"/>
      <c r="X118" s="1167"/>
      <c r="Y118" s="1168"/>
      <c r="Z118" s="227"/>
      <c r="AA118" s="227"/>
      <c r="AB118" s="227"/>
      <c r="AC118" s="227"/>
      <c r="AD118" s="227"/>
      <c r="AE118" s="227"/>
      <c r="AF118" s="1119"/>
      <c r="AG118" s="1119"/>
      <c r="AH118" s="1119"/>
      <c r="AI118" s="1119"/>
      <c r="AJ118" s="1119"/>
      <c r="AK118" s="227"/>
      <c r="AL118" s="227"/>
      <c r="AM118" s="227"/>
      <c r="AN118" s="227"/>
      <c r="AO118" s="227"/>
      <c r="AP118" s="227"/>
      <c r="AQ118" s="227"/>
      <c r="AR118" s="227"/>
      <c r="AS118" s="227"/>
      <c r="AT118" s="227"/>
      <c r="AU118" s="247"/>
    </row>
    <row r="119" spans="1:47" ht="17" customHeight="1" thickBot="1">
      <c r="A119" s="248"/>
      <c r="B119" s="236"/>
      <c r="C119" s="236"/>
      <c r="D119" s="236"/>
      <c r="E119" s="236"/>
      <c r="F119" s="236"/>
      <c r="G119" s="236"/>
      <c r="H119" s="249"/>
      <c r="I119" s="1143" t="s">
        <v>108</v>
      </c>
      <c r="J119" s="1144"/>
      <c r="K119" s="476">
        <f t="shared" ref="K119:Q119" si="47">COUNTIF(K8:K107,"AB")</f>
        <v>1</v>
      </c>
      <c r="L119" s="476">
        <f t="shared" si="47"/>
        <v>0</v>
      </c>
      <c r="M119" s="476">
        <f t="shared" si="47"/>
        <v>0</v>
      </c>
      <c r="N119" s="476">
        <f t="shared" si="47"/>
        <v>0</v>
      </c>
      <c r="O119" s="476">
        <f t="shared" si="47"/>
        <v>0</v>
      </c>
      <c r="P119" s="476">
        <f t="shared" si="47"/>
        <v>0</v>
      </c>
      <c r="Q119" s="476">
        <f t="shared" si="47"/>
        <v>0</v>
      </c>
      <c r="R119" s="1134"/>
      <c r="S119" s="1170"/>
      <c r="T119" s="1171"/>
      <c r="U119" s="1171"/>
      <c r="V119" s="1171"/>
      <c r="W119" s="1171"/>
      <c r="X119" s="1171"/>
      <c r="Y119" s="1172"/>
      <c r="Z119" s="237"/>
      <c r="AA119" s="237"/>
      <c r="AB119" s="237"/>
      <c r="AC119" s="237"/>
      <c r="AD119" s="237"/>
      <c r="AE119" s="237"/>
      <c r="AF119" s="1134"/>
      <c r="AG119" s="1134"/>
      <c r="AH119" s="1134"/>
      <c r="AI119" s="1134"/>
      <c r="AJ119" s="1134"/>
      <c r="AK119" s="237"/>
      <c r="AL119" s="237"/>
      <c r="AM119" s="237"/>
      <c r="AN119" s="237"/>
      <c r="AO119" s="237"/>
      <c r="AP119" s="237"/>
      <c r="AQ119" s="237"/>
      <c r="AR119" s="237"/>
      <c r="AS119" s="237"/>
      <c r="AT119" s="237"/>
      <c r="AU119" s="250"/>
    </row>
    <row r="120" spans="1:47" ht="13" thickTop="1"/>
    <row r="121" spans="1:47" ht="18.75" customHeight="1">
      <c r="D121" s="241"/>
      <c r="E121" s="230"/>
    </row>
    <row r="122" spans="1:47" ht="18.75" customHeight="1">
      <c r="D122" s="241"/>
      <c r="E122" s="230"/>
    </row>
    <row r="123" spans="1:47" ht="15">
      <c r="D123" s="241"/>
      <c r="E123" s="230"/>
    </row>
    <row r="124" spans="1:47" ht="15">
      <c r="D124" s="241"/>
      <c r="E124" s="230"/>
    </row>
    <row r="125" spans="1:47" ht="15">
      <c r="D125" s="241"/>
      <c r="E125" s="230"/>
    </row>
    <row r="126" spans="1:47" ht="18.75" customHeight="1">
      <c r="D126" s="241"/>
      <c r="E126" s="230"/>
    </row>
    <row r="127" spans="1:47" ht="18.75" customHeight="1">
      <c r="D127" s="241"/>
      <c r="E127" s="230"/>
    </row>
    <row r="128" spans="1:47" ht="15" hidden="1">
      <c r="B128" s="1161" t="s">
        <v>24</v>
      </c>
      <c r="C128" s="1162"/>
      <c r="D128" s="1162"/>
      <c r="E128" s="1163"/>
    </row>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sheetData>
  <sheetProtection password="CC1C" sheet="1" objects="1" scenarios="1" formatCells="0" formatColumns="0" formatRows="0" autoFilter="0"/>
  <protectedRanges>
    <protectedRange password="EA02" sqref="AI8:AI108 T8:T108 W8:W108 AE8:AE108 AA8:AA108 AL8:AL108 AN8:AN108" name="suppl marks"/>
  </protectedRanges>
  <autoFilter ref="B6:B107"/>
  <customSheetViews>
    <customSheetView guid="{6890B66D-F4A9-DC4C-BC21-22A75E74620A}">
      <pane xSplit="3" ySplit="7.05" topLeftCell="P8" activePane="bottomRight" state="frozenSplit"/>
      <selection pane="bottomRight" activeCell="AA21" sqref="AA21"/>
      <printOptions horizontalCentered="1"/>
    </customSheetView>
    <customSheetView guid="{8A92BF25-699A-0948-9D46-95C27CAE2FDF}" hiddenRows="1" hiddenColumns="1">
      <pane xSplit="3" ySplit="7.05" topLeftCell="P8" activePane="bottomRight" state="frozenSplit"/>
      <selection pane="bottomRight" activeCell="AA21" sqref="AA21"/>
      <printOptions horizontalCentered="1"/>
    </customSheetView>
  </customSheetViews>
  <mergeCells count="64">
    <mergeCell ref="AF118:AJ119"/>
    <mergeCell ref="B128:E128"/>
    <mergeCell ref="B117:F117"/>
    <mergeCell ref="S109:Y111"/>
    <mergeCell ref="S112:Y114"/>
    <mergeCell ref="S115:Y116"/>
    <mergeCell ref="S117:Y119"/>
    <mergeCell ref="R109:R111"/>
    <mergeCell ref="R112:R114"/>
    <mergeCell ref="A3:A4"/>
    <mergeCell ref="C3:C4"/>
    <mergeCell ref="B3:B4"/>
    <mergeCell ref="E2:E4"/>
    <mergeCell ref="AL6:AL7"/>
    <mergeCell ref="K2:Q2"/>
    <mergeCell ref="AD3:AG3"/>
    <mergeCell ref="W3:Y3"/>
    <mergeCell ref="F2:F4"/>
    <mergeCell ref="G2:G4"/>
    <mergeCell ref="I2:I3"/>
    <mergeCell ref="J2:J3"/>
    <mergeCell ref="AN6:AN7"/>
    <mergeCell ref="W6:W7"/>
    <mergeCell ref="T6:T7"/>
    <mergeCell ref="A108:AU108"/>
    <mergeCell ref="AU2:AU4"/>
    <mergeCell ref="R2:R3"/>
    <mergeCell ref="AQ2:AQ4"/>
    <mergeCell ref="Z3:AC3"/>
    <mergeCell ref="AP2:AP4"/>
    <mergeCell ref="AL3:AO3"/>
    <mergeCell ref="AI2:AO2"/>
    <mergeCell ref="AH3:AK3"/>
    <mergeCell ref="T2:AC2"/>
    <mergeCell ref="AD2:AH2"/>
    <mergeCell ref="AR3:AT3"/>
    <mergeCell ref="S2:S4"/>
    <mergeCell ref="A1:G1"/>
    <mergeCell ref="H1:Q1"/>
    <mergeCell ref="S1:AU1"/>
    <mergeCell ref="I114:J114"/>
    <mergeCell ref="I119:J119"/>
    <mergeCell ref="I117:J117"/>
    <mergeCell ref="I118:J118"/>
    <mergeCell ref="I115:J115"/>
    <mergeCell ref="I116:J116"/>
    <mergeCell ref="I109:J109"/>
    <mergeCell ref="I110:J110"/>
    <mergeCell ref="I111:J111"/>
    <mergeCell ref="I112:J112"/>
    <mergeCell ref="R6:S7"/>
    <mergeCell ref="M3:O3"/>
    <mergeCell ref="T3:V3"/>
    <mergeCell ref="R115:R116"/>
    <mergeCell ref="R117:R119"/>
    <mergeCell ref="I113:J113"/>
    <mergeCell ref="B109:D109"/>
    <mergeCell ref="B110:D110"/>
    <mergeCell ref="B111:D111"/>
    <mergeCell ref="B112:D112"/>
    <mergeCell ref="B113:D113"/>
    <mergeCell ref="B114:D114"/>
    <mergeCell ref="B115:D115"/>
    <mergeCell ref="B116:D116"/>
  </mergeCells>
  <phoneticPr fontId="26" type="noConversion"/>
  <conditionalFormatting sqref="R117 R115 R109 L3:M107 K109:Q110 H113 O111:O112 I119 R1:S1 K2:K107 I8:R8 K4:Q7 S8:S107 AN8:AQ107 H1:H2 E8:G107 A1:A108 AU8:AU107 H115:H116 H118:H119 H109:H110 E109 G109:G116 D5:D107 I9:S107 B3:C107 B2:D2">
    <cfRule type="cellIs" dxfId="28" priority="310" stopIfTrue="1" operator="equal">
      <formula>0</formula>
    </cfRule>
  </conditionalFormatting>
  <conditionalFormatting sqref="G109 H1:H2 I119 O111 K109:Q109 H110:H113 E109 H115:H116 H118:H65498">
    <cfRule type="containsText" dxfId="27" priority="309" stopIfTrue="1" operator="containsText" text="iwjd">
      <formula>NOT(ISERROR(SEARCH("iwjd",E1)))</formula>
    </cfRule>
  </conditionalFormatting>
  <conditionalFormatting sqref="H8:H107">
    <cfRule type="containsText" dxfId="26" priority="294" stopIfTrue="1" operator="containsText" text="iwjd">
      <formula>NOT(ISERROR(SEARCH("iwjd",H8)))</formula>
    </cfRule>
  </conditionalFormatting>
  <conditionalFormatting sqref="J8:J69">
    <cfRule type="top10" dxfId="25" priority="291" stopIfTrue="1" rank="3"/>
    <cfRule type="top10" dxfId="24" priority="292" stopIfTrue="1" percent="1" rank="3"/>
    <cfRule type="top10" dxfId="23" priority="293" stopIfTrue="1" percent="1" rank="3"/>
  </conditionalFormatting>
  <conditionalFormatting sqref="P4:Q7">
    <cfRule type="containsText" dxfId="22" priority="287" stopIfTrue="1" operator="containsText" text="n">
      <formula>NOT(ISERROR(SEARCH("n",P4)))</formula>
    </cfRule>
  </conditionalFormatting>
  <conditionalFormatting sqref="K109:Q119">
    <cfRule type="cellIs" dxfId="21" priority="283" stopIfTrue="1" operator="equal">
      <formula>0</formula>
    </cfRule>
  </conditionalFormatting>
  <conditionalFormatting sqref="K8:Q107">
    <cfRule type="containsText" dxfId="20" priority="280" stopIfTrue="1" operator="containsText" text="s">
      <formula>NOT(ISERROR(SEARCH("s",K8)))</formula>
    </cfRule>
  </conditionalFormatting>
  <conditionalFormatting sqref="J8:J107">
    <cfRule type="top10" dxfId="19" priority="12004" stopIfTrue="1" rank="3"/>
  </conditionalFormatting>
  <conditionalFormatting sqref="AP8:AP107">
    <cfRule type="containsText" dxfId="18" priority="229" stopIfTrue="1" operator="containsText" text="NA">
      <formula>NOT(ISERROR(SEARCH("NA",AP8)))</formula>
    </cfRule>
  </conditionalFormatting>
  <conditionalFormatting sqref="AP8:AP107">
    <cfRule type="containsText" dxfId="17" priority="227" stopIfTrue="1" operator="containsText" text="ml">
      <formula>NOT(ISERROR(SEARCH("ml",AP8)))</formula>
    </cfRule>
  </conditionalFormatting>
  <conditionalFormatting sqref="AR8:AT107">
    <cfRule type="containsText" dxfId="16" priority="137" operator="containsText" text="vuqRrh.kZ">
      <formula>NOT(ISERROR(SEARCH("vuqRrh.kZ",AR8)))</formula>
    </cfRule>
  </conditionalFormatting>
  <conditionalFormatting sqref="H8:H107">
    <cfRule type="containsText" dxfId="15" priority="26" operator="containsText" text="iqu% ijh{kk">
      <formula>NOT(ISERROR(SEARCH("iqu% ijh{kk",H8)))</formula>
    </cfRule>
  </conditionalFormatting>
  <conditionalFormatting sqref="S117 S115 S109">
    <cfRule type="cellIs" dxfId="14" priority="10" stopIfTrue="1" operator="equal">
      <formula>0</formula>
    </cfRule>
  </conditionalFormatting>
  <conditionalFormatting sqref="D3">
    <cfRule type="cellIs" dxfId="13" priority="8" stopIfTrue="1" operator="equal">
      <formula>0</formula>
    </cfRule>
  </conditionalFormatting>
  <conditionalFormatting sqref="D3">
    <cfRule type="cellIs" dxfId="12" priority="7" stopIfTrue="1" operator="equal">
      <formula>0</formula>
    </cfRule>
  </conditionalFormatting>
  <conditionalFormatting sqref="AH8:AJ107 AL8:AM107 T8:T107 V8:W107 Y8:AA107 AD8:AE107">
    <cfRule type="cellIs" dxfId="11" priority="6" stopIfTrue="1" operator="equal">
      <formula>0</formula>
    </cfRule>
  </conditionalFormatting>
  <conditionalFormatting sqref="AI8:AI107">
    <cfRule type="cellIs" dxfId="10" priority="5" stopIfTrue="1" operator="equal">
      <formula>0</formula>
    </cfRule>
  </conditionalFormatting>
  <conditionalFormatting sqref="U8:U107">
    <cfRule type="cellIs" dxfId="9" priority="4" stopIfTrue="1" operator="equal">
      <formula>0</formula>
    </cfRule>
  </conditionalFormatting>
  <conditionalFormatting sqref="X8:X107">
    <cfRule type="cellIs" dxfId="8" priority="3" stopIfTrue="1" operator="equal">
      <formula>0</formula>
    </cfRule>
  </conditionalFormatting>
  <conditionalFormatting sqref="AB8:AB107">
    <cfRule type="cellIs" dxfId="7" priority="2" stopIfTrue="1" operator="equal">
      <formula>0</formula>
    </cfRule>
  </conditionalFormatting>
  <conditionalFormatting sqref="AF8:AF107">
    <cfRule type="cellIs" dxfId="6" priority="1" stopIfTrue="1" operator="equal">
      <formula>0</formula>
    </cfRule>
  </conditionalFormatting>
  <dataValidations count="7">
    <dataValidation type="custom" allowBlank="1" showInputMessage="1" showErrorMessage="1" error="Check the student's result and the max. marks you can give in th subject." sqref="AA8:AA107">
      <formula1>IF(OR(M8="S",M8="RE",M8="REP"),(OR(AA8="AB",AA8&lt;=Z8)),"")</formula1>
    </dataValidation>
    <dataValidation type="custom" allowBlank="1" showInputMessage="1" showErrorMessage="1" error="Check the student's result and the max. marks you can give in th subject." sqref="T8:T107">
      <formula1>IF(OR(K8="S",K8="RE"),(OR(T8="AB",T8&lt;=T$6)),"")</formula1>
    </dataValidation>
    <dataValidation type="custom" allowBlank="1" showInputMessage="1" showErrorMessage="1" error="Check the student's result and the max. marks you can give in th subject." sqref="W8:W107">
      <formula1>IF(OR(L8="S",L8="RE"),(OR(W8="AB",W8&lt;=W$6)),"")</formula1>
    </dataValidation>
    <dataValidation type="custom" allowBlank="1" showInputMessage="1" showErrorMessage="1" error="Check the student's result and the max. marks you can give in th subject." sqref="AE8:AE107">
      <formula1>IF(OR(N8="S",N8="RE",N8="REP"),(OR(AE8="AB",AE8&lt;=AD8)),"")</formula1>
    </dataValidation>
    <dataValidation type="custom" allowBlank="1" showInputMessage="1" showErrorMessage="1" error="Check the student's result and the max. marks you can give in th subject." sqref="AI8:AI107">
      <formula1>IF(OR(O8="S",O8="RE",O8="REP"),(OR(AI8="AB",AI8&lt;=AH8)),"")</formula1>
    </dataValidation>
    <dataValidation type="custom" allowBlank="1" showInputMessage="1" showErrorMessage="1" error="Check the student's result and the max. marks you can give in th subject." sqref="AL8:AL107">
      <formula1>IF(OR(P8="S",P8="RE"),(OR(AL8="AB",AL8&lt;=AL$6)),"")</formula1>
    </dataValidation>
    <dataValidation type="custom" allowBlank="1" showInputMessage="1" showErrorMessage="1" error="Check the student's result and the max. marks you can give in th subject." sqref="AN8:AN107">
      <formula1>IF(OR(Q8="S",Q8="RE"),(OR(AN8="AB",AN8&lt;=AN$6)),"")</formula1>
    </dataValidation>
  </dataValidations>
  <hyperlinks>
    <hyperlink ref="AD2" location="details!G2:G5" display="BACK TO DETAILS"/>
    <hyperlink ref="D4" location="'result subject-wise'!E109:H116" display="CLICK HERE TO VIEW THE RESULT"/>
  </hyperlinks>
  <printOptions horizontalCentered="1"/>
  <pageMargins left="0.5" right="0.5" top="0.5" bottom="0.5" header="0.3" footer="0.3"/>
  <pageSetup paperSize="9" orientation="portrait" horizontalDpi="4294967292" verticalDpi="4294967292"/>
  <headerFooter>
    <oddFooter>Page &amp;P of &amp;N</oddFooter>
  </headerFooter>
  <customProperties>
    <customPr name="DVSECTIONID" r:id="rId1"/>
  </customPropertie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V2754"/>
  <sheetViews>
    <sheetView view="pageLayout" zoomScale="150" zoomScaleNormal="125" zoomScalePageLayoutView="125" workbookViewId="0">
      <selection sqref="A1:V1"/>
    </sheetView>
  </sheetViews>
  <sheetFormatPr baseColWidth="10" defaultColWidth="6" defaultRowHeight="19.25" customHeight="1" x14ac:dyDescent="0"/>
  <cols>
    <col min="1" max="1" width="1.1640625" customWidth="1"/>
    <col min="2" max="2" width="15.1640625" customWidth="1"/>
    <col min="3" max="3" width="6.83203125" customWidth="1"/>
    <col min="4" max="4" width="6.33203125" customWidth="1"/>
    <col min="10" max="10" width="6.5" customWidth="1"/>
    <col min="11" max="11" width="6.83203125" customWidth="1"/>
    <col min="12" max="12" width="6.5" customWidth="1"/>
    <col min="14" max="14" width="6.6640625" customWidth="1"/>
    <col min="15" max="16" width="6.5" customWidth="1"/>
    <col min="17" max="17" width="7.33203125" customWidth="1"/>
    <col min="18" max="18" width="5.1640625" customWidth="1"/>
    <col min="19" max="19" width="7.1640625" customWidth="1"/>
    <col min="20" max="20" width="6.83203125" customWidth="1"/>
    <col min="21" max="21" width="5.5" customWidth="1"/>
    <col min="22" max="22" width="6.5" customWidth="1"/>
  </cols>
  <sheetData>
    <row r="1" spans="1:22" ht="19.25" customHeight="1">
      <c r="A1" s="1290" t="s">
        <v>73</v>
      </c>
      <c r="B1" s="1291"/>
      <c r="C1" s="1291"/>
      <c r="D1" s="1291"/>
      <c r="E1" s="1291"/>
      <c r="F1" s="1291"/>
      <c r="G1" s="1291"/>
      <c r="H1" s="1291"/>
      <c r="I1" s="1291"/>
      <c r="J1" s="1291"/>
      <c r="K1" s="1291"/>
      <c r="L1" s="1291"/>
      <c r="M1" s="1291"/>
      <c r="N1" s="1291"/>
      <c r="O1" s="1291"/>
      <c r="P1" s="1291"/>
      <c r="Q1" s="1291"/>
      <c r="R1" s="1291"/>
      <c r="S1" s="1291"/>
      <c r="T1" s="1291"/>
      <c r="U1" s="1291"/>
      <c r="V1" s="1292"/>
    </row>
    <row r="2" spans="1:22" ht="19.25" customHeight="1">
      <c r="A2" s="1176" t="str">
        <f>'statement of marks'!$A$1</f>
        <v>jktdh; ckfydk mPp ek/;fed fo|ky;] fuEckgsMk</v>
      </c>
      <c r="B2" s="1177"/>
      <c r="C2" s="1177"/>
      <c r="D2" s="1177"/>
      <c r="E2" s="1177"/>
      <c r="F2" s="1177"/>
      <c r="G2" s="1177"/>
      <c r="H2" s="1177"/>
      <c r="I2" s="1177"/>
      <c r="J2" s="1177"/>
      <c r="K2" s="1177"/>
      <c r="L2" s="1177"/>
      <c r="M2" s="1177"/>
      <c r="N2" s="1177"/>
      <c r="O2" s="1177"/>
      <c r="P2" s="1177"/>
      <c r="Q2" s="1177"/>
      <c r="R2" s="1177"/>
      <c r="S2" s="1177"/>
      <c r="T2" s="1177"/>
      <c r="U2" s="1177"/>
      <c r="V2" s="1178"/>
    </row>
    <row r="3" spans="1:22" ht="19.25" customHeight="1">
      <c r="A3" s="1293"/>
      <c r="B3" s="1181" t="s">
        <v>293</v>
      </c>
      <c r="C3" s="1181"/>
      <c r="D3" s="1182" t="str">
        <f>'statement of marks'!$F$3</f>
        <v>2015-16</v>
      </c>
      <c r="E3" s="1183"/>
      <c r="F3" s="1295" t="str">
        <f>IF(T21="","eq[; ijh{kk",IF(D20="iwjd","iwjd ijh{kk",IF(D20="iqu% ijh{kk","iqu% ijh{kk",)))</f>
        <v>eq[; ijh{kk</v>
      </c>
      <c r="G3" s="1296"/>
      <c r="H3" s="1296"/>
      <c r="I3" s="1296"/>
      <c r="J3" s="1296"/>
      <c r="K3" s="1296"/>
      <c r="L3" s="1296"/>
      <c r="M3" s="1296"/>
      <c r="N3" s="1296"/>
      <c r="O3" s="1296"/>
      <c r="P3" s="1296"/>
      <c r="Q3" s="1296"/>
      <c r="R3" s="1297" t="s">
        <v>27</v>
      </c>
      <c r="S3" s="1298"/>
      <c r="T3" s="1188" t="str">
        <f>'statement of marks'!$A$3</f>
        <v>11 'A'</v>
      </c>
      <c r="U3" s="1188"/>
      <c r="V3" s="1189"/>
    </row>
    <row r="4" spans="1:22" ht="19.25" customHeight="1">
      <c r="A4" s="1293"/>
      <c r="B4" s="1190" t="s">
        <v>115</v>
      </c>
      <c r="C4" s="1190"/>
      <c r="D4" s="1191" t="str">
        <f>IF('statement of marks'!G8="","",'statement of marks'!G8)</f>
        <v>v001</v>
      </c>
      <c r="E4" s="1192"/>
      <c r="F4" s="1192"/>
      <c r="G4" s="1192"/>
      <c r="H4" s="1192"/>
      <c r="I4" s="1192"/>
      <c r="J4" s="1192"/>
      <c r="K4" s="1192"/>
      <c r="L4" s="1192"/>
      <c r="M4" s="1192"/>
      <c r="N4" s="1192"/>
      <c r="O4" s="1192"/>
      <c r="P4" s="1192"/>
      <c r="Q4" s="1192"/>
      <c r="R4" s="1299" t="s">
        <v>36</v>
      </c>
      <c r="S4" s="1300"/>
      <c r="T4" s="1195" t="str">
        <f>IF('statement of marks'!D8="","",'statement of marks'!D8)</f>
        <v>11201</v>
      </c>
      <c r="U4" s="1195"/>
      <c r="V4" s="1196"/>
    </row>
    <row r="5" spans="1:22" ht="19.25" customHeight="1">
      <c r="A5" s="1293"/>
      <c r="B5" s="1190" t="s">
        <v>25</v>
      </c>
      <c r="C5" s="1190"/>
      <c r="D5" s="1191" t="str">
        <f>IF('statement of marks'!H8="","",'statement of marks'!H8)</f>
        <v>c001</v>
      </c>
      <c r="E5" s="1192"/>
      <c r="F5" s="1192"/>
      <c r="G5" s="1192"/>
      <c r="H5" s="1192"/>
      <c r="I5" s="1192"/>
      <c r="J5" s="1192"/>
      <c r="K5" s="1192"/>
      <c r="L5" s="1192"/>
      <c r="M5" s="1192"/>
      <c r="N5" s="1192"/>
      <c r="O5" s="1192"/>
      <c r="P5" s="1192"/>
      <c r="Q5" s="1192"/>
      <c r="R5" s="1299" t="s">
        <v>28</v>
      </c>
      <c r="S5" s="1300"/>
      <c r="T5" s="1195">
        <f>IF('statement of marks'!E8="","",'statement of marks'!E8)</f>
        <v>11316</v>
      </c>
      <c r="U5" s="1195"/>
      <c r="V5" s="1196"/>
    </row>
    <row r="6" spans="1:22" ht="19.25" customHeight="1">
      <c r="A6" s="1293"/>
      <c r="B6" s="1197" t="s">
        <v>26</v>
      </c>
      <c r="C6" s="1197"/>
      <c r="D6" s="1191" t="str">
        <f>IF('statement of marks'!I8="","",'statement of marks'!I8)</f>
        <v>l001</v>
      </c>
      <c r="E6" s="1192"/>
      <c r="F6" s="1192"/>
      <c r="G6" s="1192"/>
      <c r="H6" s="1192"/>
      <c r="I6" s="1192"/>
      <c r="J6" s="1192"/>
      <c r="K6" s="1192"/>
      <c r="L6" s="1192"/>
      <c r="M6" s="1192"/>
      <c r="N6" s="1192"/>
      <c r="O6" s="1192"/>
      <c r="P6" s="1192"/>
      <c r="Q6" s="1192"/>
      <c r="R6" s="1299" t="s">
        <v>29</v>
      </c>
      <c r="S6" s="1300"/>
      <c r="T6" s="1198">
        <f>IF('statement of marks'!F8="","",'statement of marks'!F8)</f>
        <v>36140</v>
      </c>
      <c r="U6" s="1198"/>
      <c r="V6" s="1199"/>
    </row>
    <row r="7" spans="1:22" ht="19.25" customHeight="1">
      <c r="A7" s="1293"/>
      <c r="B7" s="1200" t="s">
        <v>30</v>
      </c>
      <c r="C7" s="1202" t="s">
        <v>202</v>
      </c>
      <c r="D7" s="1204" t="s">
        <v>1</v>
      </c>
      <c r="E7" s="1204" t="s">
        <v>43</v>
      </c>
      <c r="F7" s="1204" t="s">
        <v>2</v>
      </c>
      <c r="G7" s="1206" t="s">
        <v>144</v>
      </c>
      <c r="H7" s="1206" t="s">
        <v>147</v>
      </c>
      <c r="I7" s="1208" t="s">
        <v>146</v>
      </c>
      <c r="J7" s="1210" t="s">
        <v>306</v>
      </c>
      <c r="K7" s="1212" t="s">
        <v>288</v>
      </c>
      <c r="L7" s="1214" t="s">
        <v>305</v>
      </c>
      <c r="M7" s="1214" t="s">
        <v>296</v>
      </c>
      <c r="N7" s="1216" t="s">
        <v>295</v>
      </c>
      <c r="O7" s="1218" t="s">
        <v>274</v>
      </c>
      <c r="P7" s="1218" t="s">
        <v>275</v>
      </c>
      <c r="Q7" s="1220" t="s">
        <v>276</v>
      </c>
      <c r="R7" s="1208" t="s">
        <v>14</v>
      </c>
      <c r="S7" s="1210" t="s">
        <v>297</v>
      </c>
      <c r="T7" s="1222" t="s">
        <v>298</v>
      </c>
      <c r="U7" s="1288" t="s">
        <v>38</v>
      </c>
      <c r="V7" s="1226" t="s">
        <v>287</v>
      </c>
    </row>
    <row r="8" spans="1:22" ht="19.25" customHeight="1">
      <c r="A8" s="1293"/>
      <c r="B8" s="1201"/>
      <c r="C8" s="1203"/>
      <c r="D8" s="1205"/>
      <c r="E8" s="1205"/>
      <c r="F8" s="1205"/>
      <c r="G8" s="1207"/>
      <c r="H8" s="1207"/>
      <c r="I8" s="1209"/>
      <c r="J8" s="1211"/>
      <c r="K8" s="1213"/>
      <c r="L8" s="1215"/>
      <c r="M8" s="1215"/>
      <c r="N8" s="1217"/>
      <c r="O8" s="1219"/>
      <c r="P8" s="1219"/>
      <c r="Q8" s="1221"/>
      <c r="R8" s="1209"/>
      <c r="S8" s="1211"/>
      <c r="T8" s="1223"/>
      <c r="U8" s="1289"/>
      <c r="V8" s="1227"/>
    </row>
    <row r="9" spans="1:22" ht="19.25" customHeight="1">
      <c r="A9" s="1293"/>
      <c r="B9" s="1228" t="s">
        <v>5</v>
      </c>
      <c r="C9" s="1229"/>
      <c r="D9" s="119">
        <v>10</v>
      </c>
      <c r="E9" s="70">
        <v>10</v>
      </c>
      <c r="F9" s="70">
        <v>10</v>
      </c>
      <c r="G9" s="142" t="s">
        <v>308</v>
      </c>
      <c r="H9" s="122">
        <f>'statement of marks'!$AR$6</f>
        <v>20</v>
      </c>
      <c r="I9" s="73">
        <v>70</v>
      </c>
      <c r="J9" s="146" t="s">
        <v>277</v>
      </c>
      <c r="K9" s="124">
        <v>100</v>
      </c>
      <c r="L9" s="142" t="s">
        <v>309</v>
      </c>
      <c r="M9" s="122">
        <f>'statement of marks'!$AW$6</f>
        <v>30</v>
      </c>
      <c r="N9" s="73">
        <v>100</v>
      </c>
      <c r="O9" s="145" t="s">
        <v>310</v>
      </c>
      <c r="P9" s="124"/>
      <c r="Q9" s="124">
        <v>200</v>
      </c>
      <c r="R9" s="121"/>
      <c r="S9" s="121"/>
      <c r="T9" s="127"/>
      <c r="U9" s="129"/>
      <c r="V9" s="147" t="str">
        <f>IF(OR(U16=0,U16&lt;S16),"",Q9)</f>
        <v/>
      </c>
    </row>
    <row r="10" spans="1:22" ht="19.25" customHeight="1">
      <c r="A10" s="1293"/>
      <c r="B10" s="1230" t="str">
        <f>'statement of marks'!$J$3</f>
        <v>vfuok;Z fgUnh</v>
      </c>
      <c r="C10" s="1231"/>
      <c r="D10" s="155">
        <f>IF('statement of marks'!J8="","",'statement of marks'!J8)</f>
        <v>2</v>
      </c>
      <c r="E10" s="156">
        <f>IF('statement of marks'!K8="","",'statement of marks'!K8)</f>
        <v>2</v>
      </c>
      <c r="F10" s="156">
        <f>IF('statement of marks'!L8="","",'statement of marks'!L8)</f>
        <v>2</v>
      </c>
      <c r="G10" s="123">
        <f>IF('statement of marks'!N8="","",'statement of marks'!N8)</f>
        <v>10</v>
      </c>
      <c r="H10" s="123">
        <f>'statement of marks'!$BP$6</f>
        <v>20</v>
      </c>
      <c r="I10" s="153">
        <f>IF(G10="","",G10)</f>
        <v>10</v>
      </c>
      <c r="J10" s="153">
        <f>IF(G10="","",SUM(D10,E10,F10,G10))</f>
        <v>16</v>
      </c>
      <c r="K10" s="125">
        <f>J10</f>
        <v>16</v>
      </c>
      <c r="L10" s="123">
        <f>IF('statement of marks'!P8="","",'statement of marks'!P8)</f>
        <v>19</v>
      </c>
      <c r="M10" s="122">
        <f>'statement of marks'!$BU$6</f>
        <v>30</v>
      </c>
      <c r="N10" s="153">
        <f>IF(L10="","",L10)</f>
        <v>19</v>
      </c>
      <c r="O10" s="153">
        <f>IF(L10="","",SUM(J10,L10))</f>
        <v>35</v>
      </c>
      <c r="P10" s="152" t="e">
        <f>SUM(H10,#REF!)</f>
        <v>#REF!</v>
      </c>
      <c r="Q10" s="125">
        <f>O10</f>
        <v>35</v>
      </c>
      <c r="R10" s="156" t="str">
        <f>CONCATENATE('statement of marks'!EZ8,'statement of marks'!FA8,'statement of marks'!FB8)</f>
        <v>F</v>
      </c>
      <c r="S10" s="117" t="str">
        <f>IF(OR(R10="S",R10="RE"),100,"")</f>
        <v/>
      </c>
      <c r="T10" s="128" t="str">
        <f>IF('result subject-wise'!U8="","",'result subject-wise'!U8)</f>
        <v/>
      </c>
      <c r="U10" s="130" t="str">
        <f>IF('result subject-wise'!V8="","",'result subject-wise'!V8)</f>
        <v/>
      </c>
      <c r="V10" s="147" t="str">
        <f>IF(OR(U16=0,U16&lt;S16),"",IF(R10="RE",SUM(Q10,T10),IF(R10="S",T10,Q10)))</f>
        <v/>
      </c>
    </row>
    <row r="11" spans="1:22" ht="19.25" customHeight="1">
      <c r="A11" s="1293"/>
      <c r="B11" s="1230" t="str">
        <f>'statement of marks'!$X$3</f>
        <v>vaxzsth</v>
      </c>
      <c r="C11" s="1231"/>
      <c r="D11" s="155">
        <f>IF('statement of marks'!X8="","",'statement of marks'!X8)</f>
        <v>7</v>
      </c>
      <c r="E11" s="156">
        <f>IF('statement of marks'!Y8="","",'statement of marks'!Y8)</f>
        <v>1</v>
      </c>
      <c r="F11" s="156">
        <f>IF('statement of marks'!Z8="","",'statement of marks'!Z8)</f>
        <v>3</v>
      </c>
      <c r="G11" s="123">
        <f>IF('statement of marks'!AB8="","",'statement of marks'!AB8)</f>
        <v>28</v>
      </c>
      <c r="H11" s="123">
        <f>'statement of marks'!$CN$6</f>
        <v>20</v>
      </c>
      <c r="I11" s="153">
        <f>IF(G11="","",G11)</f>
        <v>28</v>
      </c>
      <c r="J11" s="153">
        <f t="shared" ref="J11:J14" si="0">IF(G11="","",SUM(D11,E11,F11,G11))</f>
        <v>39</v>
      </c>
      <c r="K11" s="125">
        <f>J11</f>
        <v>39</v>
      </c>
      <c r="L11" s="123">
        <f>IF('statement of marks'!AD8="","",'statement of marks'!AD8)</f>
        <v>38</v>
      </c>
      <c r="M11" s="122">
        <f>'statement of marks'!$CS$6</f>
        <v>30</v>
      </c>
      <c r="N11" s="153">
        <f>IF(L11="","",L11)</f>
        <v>38</v>
      </c>
      <c r="O11" s="153">
        <f t="shared" ref="O11" si="1">IF(L11="","",SUM(J11,L11))</f>
        <v>77</v>
      </c>
      <c r="P11" s="152" t="e">
        <f>SUM(H11,#REF!)</f>
        <v>#REF!</v>
      </c>
      <c r="Q11" s="125">
        <f>O11</f>
        <v>77</v>
      </c>
      <c r="R11" s="156" t="str">
        <f>CONCATENATE('statement of marks'!FC8,'statement of marks'!FD8,'statement of marks'!FE8)</f>
        <v>III</v>
      </c>
      <c r="S11" s="117" t="str">
        <f>IF(OR(R11="S",R11="RE"),100,"")</f>
        <v/>
      </c>
      <c r="T11" s="128" t="str">
        <f>IF('result subject-wise'!X8="","",'result subject-wise'!X8)</f>
        <v/>
      </c>
      <c r="U11" s="130" t="str">
        <f>IF('result subject-wise'!Y8="","",'result subject-wise'!Y8)</f>
        <v/>
      </c>
      <c r="V11" s="147" t="str">
        <f>IF(OR(U16=0,U16&lt;S16),"",IF(R11="RE",SUM(Q11,T11),IF(R11="S",T11,Q11)))</f>
        <v/>
      </c>
    </row>
    <row r="12" spans="1:22" ht="19.25" customHeight="1">
      <c r="A12" s="1293"/>
      <c r="B12" s="1232" t="str">
        <f>IF('statement of marks'!AL8="a",'statement of marks'!$AL$3,IF('statement of marks'!AL8="b",'statement of marks'!$AR$3,IF('statement of marks'!AL8="c",'statement of marks'!$AX$3,IF('statement of marks'!AL8="d",'statement of marks'!$BD$3))))</f>
        <v>vaxzsth lkfgR;</v>
      </c>
      <c r="C12" s="1233"/>
      <c r="D12" s="155">
        <f>IF('statement of marks'!AM8="","",'statement of marks'!AM8)</f>
        <v>5</v>
      </c>
      <c r="E12" s="156">
        <f>IF('statement of marks'!AN8="","",'statement of marks'!AN8)</f>
        <v>4</v>
      </c>
      <c r="F12" s="156">
        <f>IF('statement of marks'!AO8="","",'statement of marks'!AO8)</f>
        <v>3</v>
      </c>
      <c r="G12" s="123">
        <f>IF('statement of marks'!AQ8="","",'statement of marks'!AQ8)</f>
        <v>29</v>
      </c>
      <c r="H12" s="123" t="str">
        <f>IF('statement of marks'!AR8="","",'statement of marks'!AR8)</f>
        <v/>
      </c>
      <c r="I12" s="153">
        <f>IF(G12="","",IF(AND(G12="ML",H12="ML"),"ML",IF(AND(G12="ML",H12=""),"ML",SUM(G12,H12))))</f>
        <v>29</v>
      </c>
      <c r="J12" s="153">
        <f t="shared" si="0"/>
        <v>41</v>
      </c>
      <c r="K12" s="125">
        <f>IF(J12="","",SUM(H12,J12))</f>
        <v>41</v>
      </c>
      <c r="L12" s="123">
        <f>IF('statement of marks'!AV8="","",'statement of marks'!AV8)</f>
        <v>32</v>
      </c>
      <c r="M12" s="123" t="str">
        <f>IF('statement of marks'!AW8="","",'statement of marks'!AW8)</f>
        <v/>
      </c>
      <c r="N12" s="153">
        <f>IF(L12="","",IF(AND(L12="ML",M12="ML"),"ML",IF(AND(L12="ML",M12=""),"ML",SUM(L12,M12))))</f>
        <v>32</v>
      </c>
      <c r="O12" s="153">
        <f>IF(L12="","",SUM(J12,L12))</f>
        <v>73</v>
      </c>
      <c r="P12" s="123" t="str">
        <f>IF(AND(H12="",M12=""),"",SUM(H12,M12))</f>
        <v/>
      </c>
      <c r="Q12" s="125">
        <f>IF(O12="","",SUM(O12,P12))</f>
        <v>73</v>
      </c>
      <c r="R12" s="156" t="str">
        <f>CONCATENATE('statement of marks'!FF8,'statement of marks'!FK8,'statement of marks'!FL8)</f>
        <v>III</v>
      </c>
      <c r="S12" s="117" t="str">
        <f>IF('result subject-wise'!Z8="","",'result subject-wise'!Z8)</f>
        <v/>
      </c>
      <c r="T12" s="128" t="str">
        <f>IF('result subject-wise'!AB8="","",'result subject-wise'!AB8)</f>
        <v/>
      </c>
      <c r="U12" s="130" t="str">
        <f>IF('result subject-wise'!AC8="","",'result subject-wise'!AC8)</f>
        <v/>
      </c>
      <c r="V12" s="147" t="str">
        <f>IF(OR(U16=0,U16&lt;S16),"",IF(OR(R12="RE",R12="REP"),SUM(Q12,T12),IF(R12="S",T12,Q12)))</f>
        <v/>
      </c>
    </row>
    <row r="13" spans="1:22" ht="19.25" customHeight="1">
      <c r="A13" s="1293"/>
      <c r="B13" s="1232" t="str">
        <f>IF('statement of marks'!BJ8="a",'statement of marks'!$BJ$3,IF('statement of marks'!BJ8="b",'statement of marks'!$BP$3,IF('statement of marks'!BJ8="c",'statement of marks'!$BV$3,IF('statement of marks'!BJ8="d",'statement of marks'!$CB$3))))</f>
        <v>x`gfoKku</v>
      </c>
      <c r="C13" s="1233"/>
      <c r="D13" s="155">
        <f>IF('statement of marks'!BK8="","",'statement of marks'!BK8)</f>
        <v>4</v>
      </c>
      <c r="E13" s="156">
        <f>IF('statement of marks'!BL8="","",'statement of marks'!BL8)</f>
        <v>8</v>
      </c>
      <c r="F13" s="156">
        <f>IF('statement of marks'!BM8="","",'statement of marks'!BM8)</f>
        <v>7</v>
      </c>
      <c r="G13" s="123">
        <f>IF('statement of marks'!BO8="","",'statement of marks'!BO8)</f>
        <v>14</v>
      </c>
      <c r="H13" s="123" t="str">
        <f>IF('statement of marks'!BP8="","",'statement of marks'!BP8)</f>
        <v/>
      </c>
      <c r="I13" s="153">
        <f t="shared" ref="I13" si="2">IF(G13="","",IF(AND(G13="ML",H13="ML"),"ML",IF(AND(G13="ML",H13=""),"ML",SUM(G13,H13))))</f>
        <v>14</v>
      </c>
      <c r="J13" s="153">
        <f t="shared" si="0"/>
        <v>33</v>
      </c>
      <c r="K13" s="125">
        <f>IF(J13="","",SUM(H13,J13))</f>
        <v>33</v>
      </c>
      <c r="L13" s="123">
        <f>IF('statement of marks'!BT8="","",'statement of marks'!BT8)</f>
        <v>43</v>
      </c>
      <c r="M13" s="123" t="str">
        <f>IF('statement of marks'!BU8="","",'statement of marks'!BU8)</f>
        <v/>
      </c>
      <c r="N13" s="153">
        <f t="shared" ref="N13" si="3">IF(L13="","",IF(AND(L13="ML",M13="ML"),"ML",IF(AND(L13="ML",M13=""),"ML",SUM(L13,M13))))</f>
        <v>43</v>
      </c>
      <c r="O13" s="153">
        <f>IF(L13="","",SUM(J13,L13))</f>
        <v>76</v>
      </c>
      <c r="P13" s="123" t="str">
        <f t="shared" ref="P13:P14" si="4">IF(AND(H13="",M13=""),"",SUM(H13,M13))</f>
        <v/>
      </c>
      <c r="Q13" s="125">
        <f>IF(O13="","",SUM(O13,P13))</f>
        <v>76</v>
      </c>
      <c r="R13" s="156" t="str">
        <f>CONCATENATE('statement of marks'!FM8,'statement of marks'!FR8,'statement of marks'!FS8)</f>
        <v>III</v>
      </c>
      <c r="S13" s="117" t="str">
        <f>IF('result subject-wise'!AD8="","",'result subject-wise'!AD8)</f>
        <v/>
      </c>
      <c r="T13" s="128" t="str">
        <f>IF('result subject-wise'!AF8="","",'result subject-wise'!AF8)</f>
        <v/>
      </c>
      <c r="U13" s="130" t="str">
        <f>IF('result subject-wise'!AG8="","",'result subject-wise'!AG8)</f>
        <v/>
      </c>
      <c r="V13" s="147" t="str">
        <f>IF(OR(U16=0,U16&lt;S16),"",IF(OR(R13="RE",R13="REP"),SUM(Q13,T13),IF(R13="S",T13,Q13)))</f>
        <v/>
      </c>
    </row>
    <row r="14" spans="1:22" ht="19.25" customHeight="1">
      <c r="A14" s="1293"/>
      <c r="B14" s="1232" t="str">
        <f>IF('statement of marks'!CH8="a",'statement of marks'!$CH$3,IF('statement of marks'!CH8="b",'statement of marks'!$CN$3,IF('statement of marks'!CH8="c",'statement of marks'!$CT$3,IF('statement of marks'!CH8="d",'statement of marks'!$CZ$3))))</f>
        <v>fgUnh lkfgR;</v>
      </c>
      <c r="C14" s="1233"/>
      <c r="D14" s="155">
        <f>IF('statement of marks'!CI8="","",'statement of marks'!CI8)</f>
        <v>8</v>
      </c>
      <c r="E14" s="156">
        <f>IF('statement of marks'!CJ8="","",'statement of marks'!CJ8)</f>
        <v>8</v>
      </c>
      <c r="F14" s="156">
        <f>IF('statement of marks'!CK8="","",'statement of marks'!CK8)</f>
        <v>10</v>
      </c>
      <c r="G14" s="123">
        <f>IF('statement of marks'!CM8="","",'statement of marks'!CM8)</f>
        <v>29</v>
      </c>
      <c r="H14" s="123">
        <f>IF('statement of marks'!CN8="","",'statement of marks'!CN8)</f>
        <v>16</v>
      </c>
      <c r="I14" s="153">
        <f>IF(G14="","",IF(AND(G14="ML",H14="ML"),"ML",IF(AND(G14="ML",H14=""),"ML",SUM(G14,H14))))</f>
        <v>45</v>
      </c>
      <c r="J14" s="153">
        <f t="shared" si="0"/>
        <v>55</v>
      </c>
      <c r="K14" s="125">
        <f>IF(J14="","",SUM(H14,J14))</f>
        <v>71</v>
      </c>
      <c r="L14" s="123">
        <f>IF('statement of marks'!CR8="","",'statement of marks'!CR8)</f>
        <v>32</v>
      </c>
      <c r="M14" s="123">
        <f>IF('statement of marks'!CS8="","",'statement of marks'!CS8)</f>
        <v>28</v>
      </c>
      <c r="N14" s="153">
        <f>IF(L14="","",IF(AND(L14="ML",M14="ML"),"ML",IF(AND(L14="ML",M14=""),"ML",SUM(L14,M14))))</f>
        <v>60</v>
      </c>
      <c r="O14" s="153">
        <f>IF(L14="","",SUM(J14,L14))</f>
        <v>87</v>
      </c>
      <c r="P14" s="123">
        <f t="shared" si="4"/>
        <v>44</v>
      </c>
      <c r="Q14" s="125">
        <f>IF(O14="","",SUM(O14,P14))</f>
        <v>131</v>
      </c>
      <c r="R14" s="156" t="str">
        <f>CONCATENATE('statement of marks'!FT8,'statement of marks'!FY8,'statement of marks'!FZ8)</f>
        <v>I</v>
      </c>
      <c r="S14" s="117" t="str">
        <f>IF('result subject-wise'!AH8="","",'result subject-wise'!AH8)</f>
        <v/>
      </c>
      <c r="T14" s="128" t="str">
        <f>IF('result subject-wise'!AJ8="","",'result subject-wise'!AJ8)</f>
        <v/>
      </c>
      <c r="U14" s="130" t="str">
        <f>IF('result subject-wise'!AK8="","",'result subject-wise'!AK8)</f>
        <v/>
      </c>
      <c r="V14" s="147" t="str">
        <f>IF(OR(U16=0,U16&lt;S16),"",IF(OR(R14="RE",R14="REP"),SUM(Q14,T14),IF(R14="S",T14,Q14)))</f>
        <v/>
      </c>
    </row>
    <row r="15" spans="1:22" ht="19.25" customHeight="1">
      <c r="A15" s="1293"/>
      <c r="B15" s="1234" t="s">
        <v>148</v>
      </c>
      <c r="C15" s="1235"/>
      <c r="D15" s="157">
        <f>IF(AND(D10="",D11="",D12="",D13="",D14=""),"",SUM(D10:D14))</f>
        <v>26</v>
      </c>
      <c r="E15" s="157">
        <f t="shared" ref="E15:F15" si="5">IF(AND(E10="",E11="",E12="",E13="",E14=""),"",SUM(E10:E14))</f>
        <v>23</v>
      </c>
      <c r="F15" s="157">
        <f t="shared" si="5"/>
        <v>25</v>
      </c>
      <c r="G15" s="158">
        <f>IF(G10="","",SUM(G10:G14))</f>
        <v>110</v>
      </c>
      <c r="H15" s="158">
        <f>SUM(H12:H14)</f>
        <v>16</v>
      </c>
      <c r="I15" s="158">
        <f>IF(AND(I10="",I11="",I12="",I13="",I14=""),"",SUM(I10:I14))</f>
        <v>126</v>
      </c>
      <c r="J15" s="159">
        <f>IF(J14="","",SUM(J10:J14))</f>
        <v>184</v>
      </c>
      <c r="K15" s="160">
        <f>IF(K10="","",SUM(K10:K14))</f>
        <v>200</v>
      </c>
      <c r="L15" s="158">
        <f>IF(L10="","",SUM(L10:L14))</f>
        <v>164</v>
      </c>
      <c r="M15" s="158">
        <f>SUM(M12:M14)</f>
        <v>28</v>
      </c>
      <c r="N15" s="158">
        <f t="shared" ref="N15" si="6">IF(AND(N10="",N11="",N12="",N13="",N14=""),"",SUM(N10:N14))</f>
        <v>192</v>
      </c>
      <c r="O15" s="159">
        <f>IF(L15="","",SUM(J15,L15))</f>
        <v>348</v>
      </c>
      <c r="P15" s="160">
        <f>SUM(H15,M15)</f>
        <v>44</v>
      </c>
      <c r="Q15" s="160">
        <f>IF(Q10="","",SUM(Q10:Q14))</f>
        <v>392</v>
      </c>
      <c r="R15" s="159"/>
      <c r="S15" s="159" t="str">
        <f>IF(AND(S10="",S11="",S12="",S13="",S14=""),"",SUM(S10:S14))</f>
        <v/>
      </c>
      <c r="T15" s="161" t="str">
        <f>IF(AND(T10="",T11="",T12="",T13="",T14=""),"",SUM(T10:T14))</f>
        <v/>
      </c>
      <c r="U15" s="162"/>
      <c r="V15" s="163" t="str">
        <f>IF(V10="","",SUM(V10:V14))</f>
        <v/>
      </c>
    </row>
    <row r="16" spans="1:22" ht="19.25" customHeight="1">
      <c r="A16" s="1293"/>
      <c r="B16" s="1234" t="s">
        <v>145</v>
      </c>
      <c r="C16" s="1235"/>
      <c r="D16" s="119">
        <f>IF(D15="","",50-(COUNTIF(D10:D14,"NA")*10+COUNTIF(D10:D14,"ML")*10))</f>
        <v>50</v>
      </c>
      <c r="E16" s="119">
        <f t="shared" ref="E16:F16" si="7">IF(E15="","",50-(COUNTIF(E10:E14,"NA")*10+COUNTIF(E10:E14,"ML")*10))</f>
        <v>50</v>
      </c>
      <c r="F16" s="119">
        <f t="shared" si="7"/>
        <v>50</v>
      </c>
      <c r="G16" s="123">
        <f>I16-H16</f>
        <v>330</v>
      </c>
      <c r="H16" s="158">
        <f>IF(H15="","",(IF(OR(H12="ML",H12=""),0,H9)+IF(OR(H13="ML",H13=""),0,H10)+IF(OR(H14="ML",H14=""),0,H11)))</f>
        <v>20</v>
      </c>
      <c r="I16" s="123">
        <f>IF(I15=0,0,350-H18)</f>
        <v>350</v>
      </c>
      <c r="J16" s="153">
        <f>IF(J15="","",SUM(D16:G16))</f>
        <v>480</v>
      </c>
      <c r="K16" s="125">
        <f>IF(K15="","",SUM(H16,J16))</f>
        <v>500</v>
      </c>
      <c r="L16" s="123">
        <f>N16-M16</f>
        <v>470</v>
      </c>
      <c r="M16" s="117">
        <f>IF(M15="","",(IF(OR(M12="ML",M12=""),0,M9)+IF(OR(M13="ML",M13=""),0,M10)+IF(OR(M14="ML",M14=""),0,M11)))</f>
        <v>30</v>
      </c>
      <c r="N16" s="123">
        <f>IF(N15=0,0,500-M18)</f>
        <v>500</v>
      </c>
      <c r="O16" s="153">
        <f>IF(L16="","",SUM(J16,L16))</f>
        <v>950</v>
      </c>
      <c r="P16" s="125">
        <f>SUM(H16,M16)</f>
        <v>50</v>
      </c>
      <c r="Q16" s="125">
        <f>IF(Q15="","",SUM(O16,P16))</f>
        <v>1000</v>
      </c>
      <c r="R16" s="148"/>
      <c r="S16" s="141">
        <f>COUNTIF(R10:R19,"S")</f>
        <v>0</v>
      </c>
      <c r="T16" s="141">
        <f>COUNTIF(R10:R19,"RE")+COUNTIF(R10:R19,"REP")</f>
        <v>0</v>
      </c>
      <c r="U16" s="141">
        <f>COUNTIF(U10:U15,"P")+COUNTIF(U18:U19,"P")</f>
        <v>0</v>
      </c>
      <c r="V16" s="149" t="str">
        <f>IF(OR(U16=0,U16&lt;(S16+T16)),"",(Q16-(S16*200)+S15))</f>
        <v/>
      </c>
    </row>
    <row r="17" spans="1:22" ht="19.25" customHeight="1">
      <c r="A17" s="1293"/>
      <c r="B17" s="1230" t="s">
        <v>12</v>
      </c>
      <c r="C17" s="1231"/>
      <c r="D17" s="433">
        <f t="shared" ref="D17:Q17" si="8">IF(D16="","",D15/D16*100)</f>
        <v>52</v>
      </c>
      <c r="E17" s="433">
        <f t="shared" si="8"/>
        <v>46</v>
      </c>
      <c r="F17" s="433">
        <f t="shared" si="8"/>
        <v>50</v>
      </c>
      <c r="G17" s="120">
        <f t="shared" si="8"/>
        <v>33.333333333333329</v>
      </c>
      <c r="H17" s="151">
        <f t="shared" si="8"/>
        <v>80</v>
      </c>
      <c r="I17" s="120">
        <f t="shared" si="8"/>
        <v>36</v>
      </c>
      <c r="J17" s="120">
        <f t="shared" si="8"/>
        <v>38.333333333333336</v>
      </c>
      <c r="K17" s="126">
        <f t="shared" si="8"/>
        <v>40</v>
      </c>
      <c r="L17" s="120">
        <f t="shared" si="8"/>
        <v>34.893617021276597</v>
      </c>
      <c r="M17" s="151">
        <f t="shared" si="8"/>
        <v>93.333333333333329</v>
      </c>
      <c r="N17" s="120">
        <f t="shared" si="8"/>
        <v>38.4</v>
      </c>
      <c r="O17" s="120">
        <f t="shared" si="8"/>
        <v>36.631578947368418</v>
      </c>
      <c r="P17" s="126">
        <f t="shared" si="8"/>
        <v>88</v>
      </c>
      <c r="Q17" s="126">
        <f t="shared" si="8"/>
        <v>39.200000000000003</v>
      </c>
      <c r="R17" s="121"/>
      <c r="S17" s="121"/>
      <c r="T17" s="127"/>
      <c r="U17" s="140"/>
      <c r="V17" s="150" t="str">
        <f>IF(V16="","",V15/V16*100)</f>
        <v/>
      </c>
    </row>
    <row r="18" spans="1:22" ht="19.25" customHeight="1">
      <c r="A18" s="1293"/>
      <c r="B18" s="1230" t="str">
        <f>'statement of marks'!$DG$3</f>
        <v>jktLFkku v/;;u</v>
      </c>
      <c r="C18" s="1231"/>
      <c r="D18" s="155">
        <f>IF('statement of marks'!DG8="","",'statement of marks'!DG8)</f>
        <v>8</v>
      </c>
      <c r="E18" s="156">
        <f>IF('statement of marks'!DH8="","",'statement of marks'!DH8)</f>
        <v>8</v>
      </c>
      <c r="F18" s="156">
        <f>IF('statement of marks'!DI8="","",'statement of marks'!DI8)</f>
        <v>5</v>
      </c>
      <c r="G18" s="156">
        <f>IF('statement of marks'!DK8="","",'statement of marks'!DK8)</f>
        <v>35</v>
      </c>
      <c r="H18" s="152">
        <f>IF(G10="ML",70)+IF(G11="ML",70)+IF(G12="ML",70-H9)+IF(G13="ML",70-H10)+IF(G14="ML",70-H11)+IF(H12="ml",H9)+IF(H13="ml",H10)+IF(H14="ml",H11)</f>
        <v>0</v>
      </c>
      <c r="I18" s="153">
        <f>IF(G18="","",SUM(G18,H18))</f>
        <v>35</v>
      </c>
      <c r="J18" s="153">
        <f>IF(G18="","",SUM(D18,E18,F18,G18))</f>
        <v>56</v>
      </c>
      <c r="K18" s="125">
        <f>IF(J18="","",SUM(H18,J18))</f>
        <v>56</v>
      </c>
      <c r="L18" s="156">
        <f>IF('statement of marks'!DM8="","",'statement of marks'!DM8)</f>
        <v>44</v>
      </c>
      <c r="M18" s="152">
        <f>IF(L10="ML",100)+IF(L11="ML",100)+IF(L12="ML",100-M9)+IF(L13="ML",100-M10)+IF(L14="ML",100-M11)+IF(M12="ml",M9)+IF(M13="ml",M10)+IF(M14="ml",M11)</f>
        <v>0</v>
      </c>
      <c r="N18" s="153">
        <f>IF(L18="","",SUM(L18,M18))</f>
        <v>44</v>
      </c>
      <c r="O18" s="153">
        <f>IF(L18="","",SUM(K18,L18))</f>
        <v>100</v>
      </c>
      <c r="P18" s="152">
        <f>SUM(H18,M18)</f>
        <v>0</v>
      </c>
      <c r="Q18" s="125">
        <f>IF(O18="","",SUM(O18,M18))</f>
        <v>100</v>
      </c>
      <c r="R18" s="156" t="str">
        <f>IF('statement of marks'!GA8="","",'statement of marks'!GA8)</f>
        <v>C</v>
      </c>
      <c r="S18" s="117" t="str">
        <f>IF(OR(R18="S",R18="RE"),100,"")</f>
        <v/>
      </c>
      <c r="T18" s="143" t="str">
        <f>IF('result subject-wise'!AL8="","",'result subject-wise'!AL8)</f>
        <v/>
      </c>
      <c r="U18" s="144" t="str">
        <f>IF('result subject-wise'!AM8="","",'result subject-wise'!AM8)</f>
        <v/>
      </c>
      <c r="V18" s="1301"/>
    </row>
    <row r="19" spans="1:22" ht="19.25" customHeight="1">
      <c r="A19" s="1293"/>
      <c r="B19" s="1230" t="str">
        <f>'statement of marks'!$DT$3</f>
        <v>thou dkS'ky f'k{kk</v>
      </c>
      <c r="C19" s="1231"/>
      <c r="D19" s="1237" t="s">
        <v>294</v>
      </c>
      <c r="E19" s="1238"/>
      <c r="F19" s="153">
        <f>'statement of marks'!$DT$6</f>
        <v>30</v>
      </c>
      <c r="G19" s="123">
        <f>IF('statement of marks'!DT8="","",'statement of marks'!DT8)</f>
        <v>24</v>
      </c>
      <c r="H19" s="1238" t="s">
        <v>313</v>
      </c>
      <c r="I19" s="1238"/>
      <c r="J19" s="153">
        <f>'statement of marks'!$DU$6</f>
        <v>30</v>
      </c>
      <c r="K19" s="125">
        <f>IF('statement of marks'!DU8="","",'statement of marks'!DU8)</f>
        <v>26</v>
      </c>
      <c r="L19" s="1239" t="s">
        <v>172</v>
      </c>
      <c r="M19" s="1239"/>
      <c r="N19" s="153">
        <f>'statement of marks'!$DV$6</f>
        <v>40</v>
      </c>
      <c r="O19" s="156">
        <f>IF('statement of marks'!DV8="","",'statement of marks'!DV8)</f>
        <v>24</v>
      </c>
      <c r="P19" s="121"/>
      <c r="Q19" s="125">
        <f>IF(O19="","",SUM(G19,K19,O19))</f>
        <v>74</v>
      </c>
      <c r="R19" s="156" t="str">
        <f>IF('statement of marks'!GB8="","",'statement of marks'!GB8)</f>
        <v>B</v>
      </c>
      <c r="S19" s="117" t="str">
        <f>IF(OR(R19="S",R19="RE"),40,"")</f>
        <v/>
      </c>
      <c r="T19" s="143" t="str">
        <f>IF('result subject-wise'!AN8="","",'result subject-wise'!AN8)</f>
        <v/>
      </c>
      <c r="U19" s="144" t="str">
        <f>IF('result subject-wise'!AO8="","",'result subject-wise'!AO8)</f>
        <v/>
      </c>
      <c r="V19" s="1301"/>
    </row>
    <row r="20" spans="1:22" ht="19.25" customHeight="1">
      <c r="A20" s="1293"/>
      <c r="B20" s="1240" t="s">
        <v>20</v>
      </c>
      <c r="C20" s="1241"/>
      <c r="D20" s="1242" t="str">
        <f>IF('statement of marks'!GH8="","",'statement of marks'!GH8)</f>
        <v>vuqRrh.kZ</v>
      </c>
      <c r="E20" s="1243"/>
      <c r="F20" s="1243"/>
      <c r="G20" s="1243"/>
      <c r="H20" s="1243"/>
      <c r="I20" s="1244"/>
      <c r="J20" s="154" t="s">
        <v>7</v>
      </c>
      <c r="K20" s="156" t="str">
        <f>IF('statement of marks'!GK8="","",'statement of marks'!GK8)</f>
        <v/>
      </c>
      <c r="L20" s="1245" t="s">
        <v>8</v>
      </c>
      <c r="M20" s="1246"/>
      <c r="N20" s="1247"/>
      <c r="O20" s="156" t="str">
        <f>IF('statement of marks'!GM8="","",'statement of marks'!GM8)</f>
        <v/>
      </c>
      <c r="P20" s="1302" t="s">
        <v>286</v>
      </c>
      <c r="Q20" s="1302"/>
      <c r="R20" s="1302"/>
      <c r="S20" s="1302"/>
      <c r="T20" s="1302"/>
      <c r="U20" s="1302"/>
      <c r="V20" s="1303"/>
    </row>
    <row r="21" spans="1:22" ht="19.25" customHeight="1">
      <c r="A21" s="1293"/>
      <c r="B21" s="1240" t="s">
        <v>50</v>
      </c>
      <c r="C21" s="1241"/>
      <c r="D21" s="1250" t="s">
        <v>290</v>
      </c>
      <c r="E21" s="1251"/>
      <c r="F21" s="1252" t="s">
        <v>291</v>
      </c>
      <c r="G21" s="1252"/>
      <c r="H21" s="1253" t="s">
        <v>292</v>
      </c>
      <c r="I21" s="1253"/>
      <c r="J21" s="1252" t="s">
        <v>314</v>
      </c>
      <c r="K21" s="1252"/>
      <c r="L21" s="1254" t="s">
        <v>284</v>
      </c>
      <c r="M21" s="1254"/>
      <c r="N21" s="1254"/>
      <c r="O21" s="1254"/>
      <c r="P21" s="1304" t="s">
        <v>20</v>
      </c>
      <c r="Q21" s="1304"/>
      <c r="R21" s="1304"/>
      <c r="S21" s="1304"/>
      <c r="T21" s="1305" t="str">
        <f>IF('result subject-wise'!AR8="","",'result subject-wise'!AR8)</f>
        <v/>
      </c>
      <c r="U21" s="1305"/>
      <c r="V21" s="1306"/>
    </row>
    <row r="22" spans="1:22" ht="19.25" customHeight="1">
      <c r="A22" s="1293"/>
      <c r="B22" s="1234" t="s">
        <v>32</v>
      </c>
      <c r="C22" s="1235"/>
      <c r="D22" s="1258" t="str">
        <f>IF('statement of marks'!EP8="","",'statement of marks'!EP8)</f>
        <v/>
      </c>
      <c r="E22" s="1259"/>
      <c r="F22" s="1259" t="str">
        <f>IF('statement of marks'!ER8="","",'statement of marks'!ER8)</f>
        <v/>
      </c>
      <c r="G22" s="1259"/>
      <c r="H22" s="1259" t="str">
        <f>IF('statement of marks'!ET8="","",'statement of marks'!ET8)</f>
        <v/>
      </c>
      <c r="I22" s="1259"/>
      <c r="J22" s="1259" t="str">
        <f>IF('statement of marks'!EV8="","",'statement of marks'!EV8)</f>
        <v/>
      </c>
      <c r="K22" s="1259"/>
      <c r="L22" s="1259" t="str">
        <f>IF('statement of marks'!EX8="","",'statement of marks'!EX8)</f>
        <v/>
      </c>
      <c r="M22" s="1259"/>
      <c r="N22" s="1259"/>
      <c r="O22" s="1259"/>
      <c r="P22" s="1304" t="s">
        <v>7</v>
      </c>
      <c r="Q22" s="1304"/>
      <c r="R22" s="1304"/>
      <c r="S22" s="1304"/>
      <c r="T22" s="1305" t="str">
        <f>IF(AND(T21="mRrh.kZ",V17&gt;=60),"izFke",IF(AND(T21="mRrh.kZ",V17&gt;=48),"f}rh;",IF(AND(T21="mRrh.kZ",V17&gt;=36),"r`rh;","")))</f>
        <v/>
      </c>
      <c r="U22" s="1305"/>
      <c r="V22" s="1306"/>
    </row>
    <row r="23" spans="1:22" ht="19.25" customHeight="1">
      <c r="A23" s="1293"/>
      <c r="B23" s="1234" t="s">
        <v>31</v>
      </c>
      <c r="C23" s="1235"/>
      <c r="D23" s="1260" t="str">
        <f>IF('statement of marks'!EO8="","",'statement of marks'!EO8)</f>
        <v/>
      </c>
      <c r="E23" s="1261"/>
      <c r="F23" s="1261" t="str">
        <f>IF('statement of marks'!EQ8="","",'statement of marks'!EQ8)</f>
        <v/>
      </c>
      <c r="G23" s="1261"/>
      <c r="H23" s="1261" t="str">
        <f>IF('statement of marks'!ES8="","",'statement of marks'!ES8)</f>
        <v/>
      </c>
      <c r="I23" s="1261"/>
      <c r="J23" s="1261" t="str">
        <f>IF('statement of marks'!EU8="","",'statement of marks'!EU8)</f>
        <v/>
      </c>
      <c r="K23" s="1261"/>
      <c r="L23" s="1261" t="str">
        <f>IF('statement of marks'!EW8="","",'statement of marks'!EW8)</f>
        <v/>
      </c>
      <c r="M23" s="1261"/>
      <c r="N23" s="1261"/>
      <c r="O23" s="1261"/>
      <c r="P23" s="1307" t="s">
        <v>312</v>
      </c>
      <c r="Q23" s="1308"/>
      <c r="R23" s="1308"/>
      <c r="S23" s="1309"/>
      <c r="T23" s="1310" t="str">
        <f>IF(T21="","",'result subject-wise'!$G$117)</f>
        <v/>
      </c>
      <c r="U23" s="1311"/>
      <c r="V23" s="1312"/>
    </row>
    <row r="24" spans="1:22" ht="19.25" customHeight="1">
      <c r="A24" s="1293"/>
      <c r="B24" s="1230" t="s">
        <v>133</v>
      </c>
      <c r="C24" s="1231"/>
      <c r="D24" s="1268"/>
      <c r="E24" s="1269"/>
      <c r="F24" s="1269"/>
      <c r="G24" s="1269"/>
      <c r="H24" s="1269"/>
      <c r="I24" s="1269"/>
      <c r="J24" s="1269"/>
      <c r="K24" s="1269"/>
      <c r="L24" s="1231" t="s">
        <v>133</v>
      </c>
      <c r="M24" s="1231"/>
      <c r="N24" s="1231"/>
      <c r="O24" s="1231"/>
      <c r="P24" s="1231"/>
      <c r="Q24" s="1231"/>
      <c r="R24" s="1313"/>
      <c r="S24" s="1314"/>
      <c r="T24" s="1314"/>
      <c r="U24" s="1314"/>
      <c r="V24" s="1315"/>
    </row>
    <row r="25" spans="1:22" ht="19.25" customHeight="1">
      <c r="A25" s="1293"/>
      <c r="B25" s="1230" t="s">
        <v>285</v>
      </c>
      <c r="C25" s="1231"/>
      <c r="D25" s="1268"/>
      <c r="E25" s="1269"/>
      <c r="F25" s="1269"/>
      <c r="G25" s="1269"/>
      <c r="H25" s="1269"/>
      <c r="I25" s="1269"/>
      <c r="J25" s="1269"/>
      <c r="K25" s="1269"/>
      <c r="L25" s="1231" t="s">
        <v>111</v>
      </c>
      <c r="M25" s="1231"/>
      <c r="N25" s="1231"/>
      <c r="O25" s="1231"/>
      <c r="P25" s="1231"/>
      <c r="Q25" s="1231"/>
      <c r="R25" s="1316"/>
      <c r="S25" s="1317"/>
      <c r="T25" s="1317"/>
      <c r="U25" s="1317"/>
      <c r="V25" s="1318"/>
    </row>
    <row r="26" spans="1:22" ht="19.25" customHeight="1">
      <c r="A26" s="1293"/>
      <c r="B26" s="1230" t="s">
        <v>152</v>
      </c>
      <c r="C26" s="1231"/>
      <c r="D26" s="1268"/>
      <c r="E26" s="1269"/>
      <c r="F26" s="1269"/>
      <c r="G26" s="1269"/>
      <c r="H26" s="1269"/>
      <c r="I26" s="1269"/>
      <c r="J26" s="1269"/>
      <c r="K26" s="1269"/>
      <c r="L26" s="1231" t="s">
        <v>285</v>
      </c>
      <c r="M26" s="1231"/>
      <c r="N26" s="1231"/>
      <c r="O26" s="1231"/>
      <c r="P26" s="1231"/>
      <c r="Q26" s="1231"/>
      <c r="R26" s="1276" t="s">
        <v>152</v>
      </c>
      <c r="S26" s="1277"/>
      <c r="T26" s="1277"/>
      <c r="U26" s="1277"/>
      <c r="V26" s="1278"/>
    </row>
    <row r="27" spans="1:22" ht="19.25" customHeight="1">
      <c r="A27" s="1294"/>
      <c r="B27" s="1279" t="s">
        <v>151</v>
      </c>
      <c r="C27" s="1280"/>
      <c r="D27" s="1281"/>
      <c r="E27" s="1282"/>
      <c r="F27" s="1282"/>
      <c r="G27" s="1282"/>
      <c r="H27" s="1282"/>
      <c r="I27" s="1282"/>
      <c r="J27" s="1282"/>
      <c r="K27" s="1282"/>
      <c r="L27" s="1280" t="s">
        <v>113</v>
      </c>
      <c r="M27" s="1280"/>
      <c r="N27" s="1280"/>
      <c r="O27" s="1280"/>
      <c r="P27" s="1319">
        <f>'statement of marks'!$GH$109</f>
        <v>42460</v>
      </c>
      <c r="Q27" s="1320"/>
      <c r="R27" s="1285" t="s">
        <v>289</v>
      </c>
      <c r="S27" s="1286"/>
      <c r="T27" s="1286"/>
      <c r="U27" s="1286"/>
      <c r="V27" s="1287"/>
    </row>
    <row r="28" spans="1:22" ht="19.25" customHeight="1">
      <c r="A28" s="1173" t="s">
        <v>73</v>
      </c>
      <c r="B28" s="1174"/>
      <c r="C28" s="1174"/>
      <c r="D28" s="1174"/>
      <c r="E28" s="1174"/>
      <c r="F28" s="1174"/>
      <c r="G28" s="1174"/>
      <c r="H28" s="1174"/>
      <c r="I28" s="1174"/>
      <c r="J28" s="1174"/>
      <c r="K28" s="1174"/>
      <c r="L28" s="1174"/>
      <c r="M28" s="1174"/>
      <c r="N28" s="1174"/>
      <c r="O28" s="1174"/>
      <c r="P28" s="1174"/>
      <c r="Q28" s="1174"/>
      <c r="R28" s="1174"/>
      <c r="S28" s="1174"/>
      <c r="T28" s="1174"/>
      <c r="U28" s="1174"/>
      <c r="V28" s="1175"/>
    </row>
    <row r="29" spans="1:22" ht="19.25" customHeight="1">
      <c r="A29" s="1176" t="str">
        <f>'statement of marks'!$A$1</f>
        <v>jktdh; ckfydk mPp ek/;fed fo|ky;] fuEckgsMk</v>
      </c>
      <c r="B29" s="1177"/>
      <c r="C29" s="1177"/>
      <c r="D29" s="1177"/>
      <c r="E29" s="1177"/>
      <c r="F29" s="1177"/>
      <c r="G29" s="1177"/>
      <c r="H29" s="1177"/>
      <c r="I29" s="1177"/>
      <c r="J29" s="1177"/>
      <c r="K29" s="1177"/>
      <c r="L29" s="1177"/>
      <c r="M29" s="1177"/>
      <c r="N29" s="1177"/>
      <c r="O29" s="1177"/>
      <c r="P29" s="1177"/>
      <c r="Q29" s="1177"/>
      <c r="R29" s="1177"/>
      <c r="S29" s="1177"/>
      <c r="T29" s="1177"/>
      <c r="U29" s="1177"/>
      <c r="V29" s="1178"/>
    </row>
    <row r="30" spans="1:22" ht="19.25" customHeight="1">
      <c r="A30" s="1179"/>
      <c r="B30" s="1181" t="s">
        <v>293</v>
      </c>
      <c r="C30" s="1181"/>
      <c r="D30" s="1182" t="str">
        <f>'statement of marks'!$F$3</f>
        <v>2015-16</v>
      </c>
      <c r="E30" s="1183"/>
      <c r="F30" s="1184" t="str">
        <f>IF(T48="","eq[; ijh{kk",IF(D47="iwjd","iwjd ijh{kk",IF(D47="iqu% ijh{kk","iqu% ijh{kk",)))</f>
        <v>eq[; ijh{kk</v>
      </c>
      <c r="G30" s="1185"/>
      <c r="H30" s="1185"/>
      <c r="I30" s="1185"/>
      <c r="J30" s="1185"/>
      <c r="K30" s="1185"/>
      <c r="L30" s="1185"/>
      <c r="M30" s="1185"/>
      <c r="N30" s="1185"/>
      <c r="O30" s="1185"/>
      <c r="P30" s="1185"/>
      <c r="Q30" s="1185"/>
      <c r="R30" s="1186" t="s">
        <v>27</v>
      </c>
      <c r="S30" s="1187"/>
      <c r="T30" s="1188" t="str">
        <f>'statement of marks'!$A$3</f>
        <v>11 'A'</v>
      </c>
      <c r="U30" s="1188"/>
      <c r="V30" s="1189"/>
    </row>
    <row r="31" spans="1:22" ht="19.25" customHeight="1">
      <c r="A31" s="1179"/>
      <c r="B31" s="1190" t="s">
        <v>115</v>
      </c>
      <c r="C31" s="1190"/>
      <c r="D31" s="1191" t="str">
        <f>IF('statement of marks'!G9="","",'statement of marks'!G9)</f>
        <v>v002</v>
      </c>
      <c r="E31" s="1192"/>
      <c r="F31" s="1192"/>
      <c r="G31" s="1192"/>
      <c r="H31" s="1192"/>
      <c r="I31" s="1192"/>
      <c r="J31" s="1192"/>
      <c r="K31" s="1192"/>
      <c r="L31" s="1192"/>
      <c r="M31" s="1192"/>
      <c r="N31" s="1192"/>
      <c r="O31" s="1192"/>
      <c r="P31" s="1192"/>
      <c r="Q31" s="1192"/>
      <c r="R31" s="1193" t="s">
        <v>36</v>
      </c>
      <c r="S31" s="1194"/>
      <c r="T31" s="1195" t="str">
        <f>IF('statement of marks'!D9="","",'statement of marks'!D9)</f>
        <v>11202</v>
      </c>
      <c r="U31" s="1195"/>
      <c r="V31" s="1196"/>
    </row>
    <row r="32" spans="1:22" ht="19.25" customHeight="1">
      <c r="A32" s="1179"/>
      <c r="B32" s="1190" t="s">
        <v>25</v>
      </c>
      <c r="C32" s="1190"/>
      <c r="D32" s="1191" t="str">
        <f>IF('statement of marks'!H9="","",'statement of marks'!H9)</f>
        <v>c002</v>
      </c>
      <c r="E32" s="1192"/>
      <c r="F32" s="1192"/>
      <c r="G32" s="1192"/>
      <c r="H32" s="1192"/>
      <c r="I32" s="1192"/>
      <c r="J32" s="1192"/>
      <c r="K32" s="1192"/>
      <c r="L32" s="1192"/>
      <c r="M32" s="1192"/>
      <c r="N32" s="1192"/>
      <c r="O32" s="1192"/>
      <c r="P32" s="1192"/>
      <c r="Q32" s="1192"/>
      <c r="R32" s="1193" t="s">
        <v>28</v>
      </c>
      <c r="S32" s="1194"/>
      <c r="T32" s="1195">
        <f>IF('statement of marks'!E9="","",'statement of marks'!E9)</f>
        <v>11322</v>
      </c>
      <c r="U32" s="1195"/>
      <c r="V32" s="1196"/>
    </row>
    <row r="33" spans="1:22" ht="19.25" customHeight="1">
      <c r="A33" s="1179"/>
      <c r="B33" s="1197" t="s">
        <v>26</v>
      </c>
      <c r="C33" s="1197"/>
      <c r="D33" s="1191" t="str">
        <f>IF('statement of marks'!I9="","",'statement of marks'!I9)</f>
        <v>l002</v>
      </c>
      <c r="E33" s="1192"/>
      <c r="F33" s="1192"/>
      <c r="G33" s="1192"/>
      <c r="H33" s="1192"/>
      <c r="I33" s="1192"/>
      <c r="J33" s="1192"/>
      <c r="K33" s="1192"/>
      <c r="L33" s="1192"/>
      <c r="M33" s="1192"/>
      <c r="N33" s="1192"/>
      <c r="O33" s="1192"/>
      <c r="P33" s="1192"/>
      <c r="Q33" s="1192"/>
      <c r="R33" s="1193" t="s">
        <v>29</v>
      </c>
      <c r="S33" s="1194"/>
      <c r="T33" s="1198">
        <f>IF('statement of marks'!F9="","",'statement of marks'!F9)</f>
        <v>35918</v>
      </c>
      <c r="U33" s="1198"/>
      <c r="V33" s="1199"/>
    </row>
    <row r="34" spans="1:22" ht="19.25" customHeight="1">
      <c r="A34" s="1179"/>
      <c r="B34" s="1200" t="s">
        <v>30</v>
      </c>
      <c r="C34" s="1202" t="s">
        <v>202</v>
      </c>
      <c r="D34" s="1204" t="s">
        <v>1</v>
      </c>
      <c r="E34" s="1204" t="s">
        <v>43</v>
      </c>
      <c r="F34" s="1204" t="s">
        <v>2</v>
      </c>
      <c r="G34" s="1206" t="s">
        <v>144</v>
      </c>
      <c r="H34" s="1206" t="s">
        <v>147</v>
      </c>
      <c r="I34" s="1208" t="s">
        <v>146</v>
      </c>
      <c r="J34" s="1210" t="s">
        <v>306</v>
      </c>
      <c r="K34" s="1212" t="s">
        <v>288</v>
      </c>
      <c r="L34" s="1214" t="s">
        <v>305</v>
      </c>
      <c r="M34" s="1214" t="s">
        <v>296</v>
      </c>
      <c r="N34" s="1216" t="s">
        <v>295</v>
      </c>
      <c r="O34" s="1218" t="s">
        <v>274</v>
      </c>
      <c r="P34" s="1218" t="s">
        <v>275</v>
      </c>
      <c r="Q34" s="1220" t="s">
        <v>276</v>
      </c>
      <c r="R34" s="1208" t="s">
        <v>14</v>
      </c>
      <c r="S34" s="1210" t="s">
        <v>297</v>
      </c>
      <c r="T34" s="1222" t="s">
        <v>298</v>
      </c>
      <c r="U34" s="1288" t="s">
        <v>38</v>
      </c>
      <c r="V34" s="1226" t="s">
        <v>287</v>
      </c>
    </row>
    <row r="35" spans="1:22" ht="19.25" customHeight="1">
      <c r="A35" s="1179"/>
      <c r="B35" s="1201"/>
      <c r="C35" s="1203"/>
      <c r="D35" s="1205"/>
      <c r="E35" s="1205"/>
      <c r="F35" s="1205"/>
      <c r="G35" s="1207"/>
      <c r="H35" s="1207"/>
      <c r="I35" s="1209"/>
      <c r="J35" s="1211"/>
      <c r="K35" s="1213"/>
      <c r="L35" s="1215"/>
      <c r="M35" s="1215"/>
      <c r="N35" s="1217"/>
      <c r="O35" s="1219"/>
      <c r="P35" s="1219"/>
      <c r="Q35" s="1221"/>
      <c r="R35" s="1209"/>
      <c r="S35" s="1211"/>
      <c r="T35" s="1223"/>
      <c r="U35" s="1289"/>
      <c r="V35" s="1227"/>
    </row>
    <row r="36" spans="1:22" ht="19.25" customHeight="1">
      <c r="A36" s="1179"/>
      <c r="B36" s="1228" t="s">
        <v>5</v>
      </c>
      <c r="C36" s="1229"/>
      <c r="D36" s="119">
        <v>10</v>
      </c>
      <c r="E36" s="70">
        <v>10</v>
      </c>
      <c r="F36" s="70">
        <v>10</v>
      </c>
      <c r="G36" s="142" t="s">
        <v>308</v>
      </c>
      <c r="H36" s="122">
        <f>'statement of marks'!$AR$6</f>
        <v>20</v>
      </c>
      <c r="I36" s="73">
        <v>70</v>
      </c>
      <c r="J36" s="146" t="s">
        <v>277</v>
      </c>
      <c r="K36" s="124">
        <v>100</v>
      </c>
      <c r="L36" s="142" t="s">
        <v>309</v>
      </c>
      <c r="M36" s="122">
        <f>'statement of marks'!$AW$6</f>
        <v>30</v>
      </c>
      <c r="N36" s="73">
        <v>100</v>
      </c>
      <c r="O36" s="145" t="s">
        <v>310</v>
      </c>
      <c r="P36" s="124"/>
      <c r="Q36" s="124">
        <v>200</v>
      </c>
      <c r="R36" s="304"/>
      <c r="S36" s="304"/>
      <c r="T36" s="305"/>
      <c r="U36" s="306"/>
      <c r="V36" s="147" t="str">
        <f>IF(OR(U43=0,U43&lt;S43),"",Q36)</f>
        <v/>
      </c>
    </row>
    <row r="37" spans="1:22" ht="19.25" customHeight="1">
      <c r="A37" s="1179"/>
      <c r="B37" s="1230" t="str">
        <f>'statement of marks'!$J$3</f>
        <v>vfuok;Z fgUnh</v>
      </c>
      <c r="C37" s="1231"/>
      <c r="D37" s="289">
        <f>IF('statement of marks'!J9="","",'statement of marks'!J9)</f>
        <v>9</v>
      </c>
      <c r="E37" s="290">
        <f>IF('statement of marks'!K9="","",'statement of marks'!K9)</f>
        <v>9</v>
      </c>
      <c r="F37" s="290">
        <f>IF('statement of marks'!L9="","",'statement of marks'!L9)</f>
        <v>8</v>
      </c>
      <c r="G37" s="123">
        <f>IF('statement of marks'!N9="","",'statement of marks'!N9)</f>
        <v>52</v>
      </c>
      <c r="H37" s="123">
        <f>'statement of marks'!$BP$6</f>
        <v>20</v>
      </c>
      <c r="I37" s="291">
        <f>IF(G37="","",G37)</f>
        <v>52</v>
      </c>
      <c r="J37" s="291">
        <f>IF(G37="","",SUM(D37,E37,F37,G37))</f>
        <v>78</v>
      </c>
      <c r="K37" s="125">
        <f>J37</f>
        <v>78</v>
      </c>
      <c r="L37" s="123">
        <f>IF('statement of marks'!P9="","",'statement of marks'!P9)</f>
        <v>64</v>
      </c>
      <c r="M37" s="122">
        <f>'statement of marks'!$BU$6</f>
        <v>30</v>
      </c>
      <c r="N37" s="291">
        <f>IF(L37="","",L37)</f>
        <v>64</v>
      </c>
      <c r="O37" s="291">
        <f>IF(L37="","",SUM(J37,L37))</f>
        <v>142</v>
      </c>
      <c r="P37" s="152">
        <f>SUM(H37,M37)</f>
        <v>50</v>
      </c>
      <c r="Q37" s="125">
        <f>O37</f>
        <v>142</v>
      </c>
      <c r="R37" s="290" t="str">
        <f>CONCATENATE('statement of marks'!EZ9,'statement of marks'!FA9,'statement of marks'!FB9)</f>
        <v>I</v>
      </c>
      <c r="S37" s="117" t="str">
        <f>IF(OR(R37="S",R37="RE"),100,"")</f>
        <v/>
      </c>
      <c r="T37" s="128" t="str">
        <f>IF('result subject-wise'!U9="","",'result subject-wise'!U9)</f>
        <v/>
      </c>
      <c r="U37" s="130" t="str">
        <f>IF('result subject-wise'!V9="","",'result subject-wise'!V9)</f>
        <v/>
      </c>
      <c r="V37" s="147" t="str">
        <f>IF(OR(U43=0,U43&lt;S43),"",IF(R37="RE",SUM(Q37,T37),IF(R37="S",T37,Q37)))</f>
        <v/>
      </c>
    </row>
    <row r="38" spans="1:22" ht="19.25" customHeight="1">
      <c r="A38" s="1179"/>
      <c r="B38" s="1230" t="str">
        <f>'statement of marks'!$X$3</f>
        <v>vaxzsth</v>
      </c>
      <c r="C38" s="1231"/>
      <c r="D38" s="289">
        <f>IF('statement of marks'!X9="","",'statement of marks'!X9)</f>
        <v>6</v>
      </c>
      <c r="E38" s="290">
        <f>IF('statement of marks'!Y9="","",'statement of marks'!Y9)</f>
        <v>2</v>
      </c>
      <c r="F38" s="290">
        <f>IF('statement of marks'!Z9="","",'statement of marks'!Z9)</f>
        <v>5</v>
      </c>
      <c r="G38" s="123">
        <f>IF('statement of marks'!AB9="","",'statement of marks'!AB9)</f>
        <v>31</v>
      </c>
      <c r="H38" s="123">
        <f>'statement of marks'!$CN$6</f>
        <v>20</v>
      </c>
      <c r="I38" s="291">
        <f>IF(G38="","",G38)</f>
        <v>31</v>
      </c>
      <c r="J38" s="291">
        <f t="shared" ref="J38:J41" si="9">IF(G38="","",SUM(D38,E38,F38,G38))</f>
        <v>44</v>
      </c>
      <c r="K38" s="125">
        <f>J38</f>
        <v>44</v>
      </c>
      <c r="L38" s="123">
        <f>IF('statement of marks'!AD9="","",'statement of marks'!AD9)</f>
        <v>48</v>
      </c>
      <c r="M38" s="122">
        <f>'statement of marks'!$CS$6</f>
        <v>30</v>
      </c>
      <c r="N38" s="291">
        <f>IF(L38="","",L38)</f>
        <v>48</v>
      </c>
      <c r="O38" s="291">
        <f t="shared" ref="O38" si="10">IF(L38="","",SUM(J38,L38))</f>
        <v>92</v>
      </c>
      <c r="P38" s="152">
        <f t="shared" ref="P38" si="11">SUM(H38,M38)</f>
        <v>50</v>
      </c>
      <c r="Q38" s="125">
        <f>O38</f>
        <v>92</v>
      </c>
      <c r="R38" s="290" t="str">
        <f>CONCATENATE('statement of marks'!FC9,'statement of marks'!FD9,'statement of marks'!FE9)</f>
        <v>III</v>
      </c>
      <c r="S38" s="117" t="str">
        <f>IF(OR(R38="S",R38="RE"),100,"")</f>
        <v/>
      </c>
      <c r="T38" s="128" t="str">
        <f>IF('result subject-wise'!X9="","",'result subject-wise'!X9)</f>
        <v/>
      </c>
      <c r="U38" s="130" t="str">
        <f>IF('result subject-wise'!Y9="","",'result subject-wise'!Y9)</f>
        <v/>
      </c>
      <c r="V38" s="147" t="str">
        <f>IF(OR(U43=0,U43&lt;S43),"",IF(R38="RE",SUM(Q38,T38),IF(R38="S",T38,Q38)))</f>
        <v/>
      </c>
    </row>
    <row r="39" spans="1:22" ht="19.25" customHeight="1">
      <c r="A39" s="1179"/>
      <c r="B39" s="1232" t="str">
        <f>IF('statement of marks'!AL9="a",'statement of marks'!$AL$3,IF('statement of marks'!AL9="b",'statement of marks'!$AR$3,IF('statement of marks'!AL9="c",'statement of marks'!$AX$3,IF('statement of marks'!AL9="d",'statement of marks'!$BD$3))))</f>
        <v>vaxzsth lkfgR;</v>
      </c>
      <c r="C39" s="1233"/>
      <c r="D39" s="289">
        <f>IF('statement of marks'!AM9="","",'statement of marks'!AM9)</f>
        <v>6</v>
      </c>
      <c r="E39" s="290">
        <f>IF('statement of marks'!AN9="","",'statement of marks'!AN9)</f>
        <v>7</v>
      </c>
      <c r="F39" s="290">
        <f>IF('statement of marks'!AO9="","",'statement of marks'!AO9)</f>
        <v>8</v>
      </c>
      <c r="G39" s="123">
        <f>IF('statement of marks'!AQ9="","",'statement of marks'!AQ9)</f>
        <v>39</v>
      </c>
      <c r="H39" s="123" t="str">
        <f>IF('statement of marks'!AR9="","",'statement of marks'!AR9)</f>
        <v/>
      </c>
      <c r="I39" s="291">
        <f>IF(G39="","",IF(AND(G39="ML",H39="ML"),"ML",IF(AND(G39="ML",H39=""),"ML",SUM(G39,H39))))</f>
        <v>39</v>
      </c>
      <c r="J39" s="291">
        <f t="shared" si="9"/>
        <v>60</v>
      </c>
      <c r="K39" s="125">
        <f>IF(J39="","",SUM(H39,J39))</f>
        <v>60</v>
      </c>
      <c r="L39" s="123">
        <f>IF('statement of marks'!AV9="","",'statement of marks'!AV9)</f>
        <v>58</v>
      </c>
      <c r="M39" s="123" t="str">
        <f>IF('statement of marks'!AW9="","",'statement of marks'!AW9)</f>
        <v/>
      </c>
      <c r="N39" s="291">
        <f>IF(L39="","",IF(AND(L39="ML",M39="ML"),"ML",IF(AND(L39="ML",M39=""),"ML",SUM(L39,M39))))</f>
        <v>58</v>
      </c>
      <c r="O39" s="291">
        <f>IF(L39="","",SUM(J39,L39))</f>
        <v>118</v>
      </c>
      <c r="P39" s="123" t="str">
        <f>IF(AND(H39="",M39=""),"",SUM(H39,M39))</f>
        <v/>
      </c>
      <c r="Q39" s="125">
        <f>IF(O39="","",SUM(O39,P39))</f>
        <v>118</v>
      </c>
      <c r="R39" s="290" t="str">
        <f>CONCATENATE('statement of marks'!FF9,'statement of marks'!FK9,'statement of marks'!FL9)</f>
        <v>II</v>
      </c>
      <c r="S39" s="117" t="str">
        <f>IF('result subject-wise'!Z9="","",'result subject-wise'!Z9)</f>
        <v/>
      </c>
      <c r="T39" s="128" t="str">
        <f>IF('result subject-wise'!AB9="","",'result subject-wise'!AB9)</f>
        <v/>
      </c>
      <c r="U39" s="130" t="str">
        <f>IF('result subject-wise'!AC9="","",'result subject-wise'!AC9)</f>
        <v/>
      </c>
      <c r="V39" s="147" t="str">
        <f>IF(OR(U43=0,U43&lt;S43),"",IF(OR(R39="RE",R39="REP"),SUM(Q39,T39),IF(R39="S",T39,Q39)))</f>
        <v/>
      </c>
    </row>
    <row r="40" spans="1:22" ht="19.25" customHeight="1">
      <c r="A40" s="1179"/>
      <c r="B40" s="1232" t="str">
        <f>IF('statement of marks'!BJ9="a",'statement of marks'!$BJ$3,IF('statement of marks'!BJ9="b",'statement of marks'!$BP$3,IF('statement of marks'!BJ9="c",'statement of marks'!$BV$3,IF('statement of marks'!BJ9="d",'statement of marks'!$CB$3))))</f>
        <v>x`gfoKku</v>
      </c>
      <c r="C40" s="1233"/>
      <c r="D40" s="289">
        <f>IF('statement of marks'!BK9="","",'statement of marks'!BK9)</f>
        <v>5</v>
      </c>
      <c r="E40" s="290">
        <f>IF('statement of marks'!BL9="","",'statement of marks'!BL9)</f>
        <v>7</v>
      </c>
      <c r="F40" s="290">
        <f>IF('statement of marks'!BM9="","",'statement of marks'!BM9)</f>
        <v>9</v>
      </c>
      <c r="G40" s="123">
        <f>IF('statement of marks'!BO9="","",'statement of marks'!BO9)</f>
        <v>34</v>
      </c>
      <c r="H40" s="123" t="str">
        <f>IF('statement of marks'!BP9="","",'statement of marks'!BP9)</f>
        <v/>
      </c>
      <c r="I40" s="291">
        <f t="shared" ref="I40" si="12">IF(G40="","",IF(AND(G40="ML",H40="ML"),"ML",IF(AND(G40="ML",H40=""),"ML",SUM(G40,H40))))</f>
        <v>34</v>
      </c>
      <c r="J40" s="291">
        <f t="shared" si="9"/>
        <v>55</v>
      </c>
      <c r="K40" s="125">
        <f>IF(J40="","",SUM(H40,J40))</f>
        <v>55</v>
      </c>
      <c r="L40" s="123">
        <f>IF('statement of marks'!BT9="","",'statement of marks'!BT9)</f>
        <v>48</v>
      </c>
      <c r="M40" s="123" t="str">
        <f>IF('statement of marks'!BU9="","",'statement of marks'!BU9)</f>
        <v/>
      </c>
      <c r="N40" s="291">
        <f t="shared" ref="N40" si="13">IF(L40="","",IF(AND(L40="ML",M40="ML"),"ML",IF(AND(L40="ML",M40=""),"ML",SUM(L40,M40))))</f>
        <v>48</v>
      </c>
      <c r="O40" s="291">
        <f>IF(L40="","",SUM(J40,L40))</f>
        <v>103</v>
      </c>
      <c r="P40" s="123" t="str">
        <f t="shared" ref="P40:P41" si="14">IF(AND(H40="",M40=""),"",SUM(H40,M40))</f>
        <v/>
      </c>
      <c r="Q40" s="125">
        <f>IF(O40="","",SUM(O40,P40))</f>
        <v>103</v>
      </c>
      <c r="R40" s="290" t="str">
        <f>CONCATENATE('statement of marks'!FM9,'statement of marks'!FR9,'statement of marks'!FS9)</f>
        <v>II</v>
      </c>
      <c r="S40" s="117" t="str">
        <f>IF('result subject-wise'!AD9="","",'result subject-wise'!AD9)</f>
        <v/>
      </c>
      <c r="T40" s="128" t="str">
        <f>IF('result subject-wise'!AF9="","",'result subject-wise'!AF9)</f>
        <v/>
      </c>
      <c r="U40" s="130" t="str">
        <f>IF('result subject-wise'!AG9="","",'result subject-wise'!AG9)</f>
        <v/>
      </c>
      <c r="V40" s="147" t="str">
        <f>IF(OR(U43=0,U43&lt;S43),"",IF(OR(R40="RE",R40="REP"),SUM(Q40,T40),IF(R40="S",T40,Q40)))</f>
        <v/>
      </c>
    </row>
    <row r="41" spans="1:22" ht="19.25" customHeight="1">
      <c r="A41" s="1179"/>
      <c r="B41" s="1232" t="str">
        <f>IF('statement of marks'!CH9="a",'statement of marks'!$CH$3,IF('statement of marks'!CH9="b",'statement of marks'!$CN$3,IF('statement of marks'!CH9="c",'statement of marks'!$CT$3,IF('statement of marks'!CH9="d",'statement of marks'!$CZ$3))))</f>
        <v>fgUnh lkfgR;</v>
      </c>
      <c r="C41" s="1233"/>
      <c r="D41" s="289">
        <f>IF('statement of marks'!CI9="","",'statement of marks'!CI9)</f>
        <v>10</v>
      </c>
      <c r="E41" s="290">
        <f>IF('statement of marks'!CJ9="","",'statement of marks'!CJ9)</f>
        <v>9</v>
      </c>
      <c r="F41" s="290">
        <f>IF('statement of marks'!CK9="","",'statement of marks'!CK9)</f>
        <v>9</v>
      </c>
      <c r="G41" s="123">
        <f>IF('statement of marks'!CM9="","",'statement of marks'!CM9)</f>
        <v>39</v>
      </c>
      <c r="H41" s="123">
        <f>IF('statement of marks'!CN9="","",'statement of marks'!CN9)</f>
        <v>16</v>
      </c>
      <c r="I41" s="291">
        <f>IF(G41="","",IF(AND(G41="ML",H41="ML"),"ML",IF(AND(G41="ML",H41=""),"ML",SUM(G41,H41))))</f>
        <v>55</v>
      </c>
      <c r="J41" s="291">
        <f t="shared" si="9"/>
        <v>67</v>
      </c>
      <c r="K41" s="125">
        <f>IF(J41="","",SUM(H41,J41))</f>
        <v>83</v>
      </c>
      <c r="L41" s="123">
        <f>IF('statement of marks'!CR9="","",'statement of marks'!CR9)</f>
        <v>45</v>
      </c>
      <c r="M41" s="123">
        <f>IF('statement of marks'!CS9="","",'statement of marks'!CS9)</f>
        <v>28</v>
      </c>
      <c r="N41" s="291">
        <f>IF(L41="","",IF(AND(L41="ML",M41="ML"),"ML",IF(AND(L41="ML",M41=""),"ML",SUM(L41,M41))))</f>
        <v>73</v>
      </c>
      <c r="O41" s="291">
        <f>IF(L41="","",SUM(J41,L41))</f>
        <v>112</v>
      </c>
      <c r="P41" s="123">
        <f t="shared" si="14"/>
        <v>44</v>
      </c>
      <c r="Q41" s="125">
        <f>IF(O41="","",SUM(O41,P41))</f>
        <v>156</v>
      </c>
      <c r="R41" s="290" t="str">
        <f>CONCATENATE('statement of marks'!FT9,'statement of marks'!FY9,'statement of marks'!FZ9)</f>
        <v>D</v>
      </c>
      <c r="S41" s="117" t="str">
        <f>IF('result subject-wise'!AH9="","",'result subject-wise'!AH9)</f>
        <v/>
      </c>
      <c r="T41" s="128" t="str">
        <f>IF('result subject-wise'!AJ9="","",'result subject-wise'!AJ9)</f>
        <v/>
      </c>
      <c r="U41" s="130" t="str">
        <f>IF('result subject-wise'!AK9="","",'result subject-wise'!AK9)</f>
        <v/>
      </c>
      <c r="V41" s="147" t="str">
        <f>IF(OR(U43=0,U43&lt;S43),"",IF(OR(R41="RE",R41="REP"),SUM(Q41,T41),IF(R41="S",T41,Q41)))</f>
        <v/>
      </c>
    </row>
    <row r="42" spans="1:22" ht="19.25" customHeight="1">
      <c r="A42" s="1179"/>
      <c r="B42" s="1234" t="s">
        <v>148</v>
      </c>
      <c r="C42" s="1235"/>
      <c r="D42" s="157">
        <f>IF(AND(D37="",D38="",D39="",D40="",D41=""),"",SUM(D37:D41))</f>
        <v>36</v>
      </c>
      <c r="E42" s="157">
        <f t="shared" ref="E42" si="15">IF(AND(E37="",E38="",E39="",E40="",E41=""),"",SUM(E37:E41))</f>
        <v>34</v>
      </c>
      <c r="F42" s="157">
        <f t="shared" ref="F42" si="16">IF(AND(F37="",F38="",F39="",F40="",F41=""),"",SUM(F37:F41))</f>
        <v>39</v>
      </c>
      <c r="G42" s="158">
        <f>IF(G37="","",SUM(G37:G41))</f>
        <v>195</v>
      </c>
      <c r="H42" s="158">
        <f>SUM(H39:H41)</f>
        <v>16</v>
      </c>
      <c r="I42" s="158">
        <f>IF(AND(I37="",I38="",I39="",I40="",I41=""),"",SUM(I37:I41))</f>
        <v>211</v>
      </c>
      <c r="J42" s="159">
        <f>IF(J41="","",SUM(J37:J41))</f>
        <v>304</v>
      </c>
      <c r="K42" s="160">
        <f>IF(K37="","",SUM(K37:K41))</f>
        <v>320</v>
      </c>
      <c r="L42" s="158">
        <f>IF(L37="","",SUM(L37:L41))</f>
        <v>263</v>
      </c>
      <c r="M42" s="158">
        <f>SUM(M39:M41)</f>
        <v>28</v>
      </c>
      <c r="N42" s="158">
        <f t="shared" ref="N42" si="17">IF(AND(N37="",N38="",N39="",N40="",N41=""),"",SUM(N37:N41))</f>
        <v>291</v>
      </c>
      <c r="O42" s="159">
        <f>IF(L42="","",SUM(J42,L42))</f>
        <v>567</v>
      </c>
      <c r="P42" s="160">
        <f>SUM(H42,M42)</f>
        <v>44</v>
      </c>
      <c r="Q42" s="160">
        <f>IF(Q37="","",SUM(Q37:Q41))</f>
        <v>611</v>
      </c>
      <c r="R42" s="159"/>
      <c r="S42" s="159" t="str">
        <f>IF(AND(S37="",S38="",S39="",S40="",S41=""),"",SUM(S37:S41))</f>
        <v/>
      </c>
      <c r="T42" s="161" t="str">
        <f>IF(AND(T37="",T38="",T39="",T40="",T41=""),"",SUM(T37:T41))</f>
        <v/>
      </c>
      <c r="U42" s="162"/>
      <c r="V42" s="163" t="str">
        <f>IF(V37="","",SUM(V37:V41))</f>
        <v/>
      </c>
    </row>
    <row r="43" spans="1:22" ht="19.25" customHeight="1">
      <c r="A43" s="1179"/>
      <c r="B43" s="1234" t="s">
        <v>145</v>
      </c>
      <c r="C43" s="1235"/>
      <c r="D43" s="119">
        <f>IF(D42="","",50-(COUNTIF(D37:D41,"NA")*10+COUNTIF(D37:D41,"ML")*10))</f>
        <v>50</v>
      </c>
      <c r="E43" s="119">
        <f t="shared" ref="E43" si="18">IF(E42="","",50-(COUNTIF(E37:E41,"NA")*10+COUNTIF(E37:E41,"ML")*10))</f>
        <v>50</v>
      </c>
      <c r="F43" s="119">
        <f t="shared" ref="F43" si="19">IF(F42="","",50-(COUNTIF(F37:F41,"NA")*10+COUNTIF(F37:F41,"ML")*10))</f>
        <v>50</v>
      </c>
      <c r="G43" s="123">
        <f>I43-H43</f>
        <v>330</v>
      </c>
      <c r="H43" s="158">
        <f>IF(H42="","",(IF(OR(H39="ML",H39=""),0,H36)+IF(OR(H40="ML",H40=""),0,H37)+IF(OR(H41="ML",H41=""),0,H38)))</f>
        <v>20</v>
      </c>
      <c r="I43" s="123">
        <f>IF(I42=0,0,350-H45)</f>
        <v>350</v>
      </c>
      <c r="J43" s="291">
        <f>IF(J42="","",SUM(D43:G43))</f>
        <v>480</v>
      </c>
      <c r="K43" s="125">
        <f>IF(K42="","",SUM(H43,J43))</f>
        <v>500</v>
      </c>
      <c r="L43" s="123">
        <f>N43-M43</f>
        <v>470</v>
      </c>
      <c r="M43" s="117">
        <f>IF(M42="","",(IF(OR(M39="ML",M39=""),0,M36)+IF(OR(M40="ML",M40=""),0,M37)+IF(OR(M41="ML",M41=""),0,M38)))</f>
        <v>30</v>
      </c>
      <c r="N43" s="123">
        <f>IF(N42=0,0,500-M45)</f>
        <v>500</v>
      </c>
      <c r="O43" s="291">
        <f>IF(L43="","",SUM(J43,L43))</f>
        <v>950</v>
      </c>
      <c r="P43" s="125">
        <f>SUM(H43,M43)</f>
        <v>50</v>
      </c>
      <c r="Q43" s="125">
        <f>IF(Q42="","",SUM(O43,P43))</f>
        <v>1000</v>
      </c>
      <c r="R43" s="307"/>
      <c r="S43" s="141">
        <f>COUNTIF(R37:R46,"S")</f>
        <v>0</v>
      </c>
      <c r="T43" s="141">
        <f>COUNTIF(R37:R46,"RE")+COUNTIF(R37:R46,"REP")</f>
        <v>0</v>
      </c>
      <c r="U43" s="141">
        <f>COUNTIF(U37:U42,"P")+COUNTIF(U45:U46,"P")</f>
        <v>0</v>
      </c>
      <c r="V43" s="149" t="str">
        <f>IF(OR(U43=0,U43&lt;(S43+T43)),"",(Q43-(S43*200)+S42))</f>
        <v/>
      </c>
    </row>
    <row r="44" spans="1:22" ht="19.25" customHeight="1">
      <c r="A44" s="1179"/>
      <c r="B44" s="1230" t="s">
        <v>12</v>
      </c>
      <c r="C44" s="1231"/>
      <c r="D44" s="120">
        <f t="shared" ref="D44:Q44" si="20">IF(D43="","",D42/D43*100)</f>
        <v>72</v>
      </c>
      <c r="E44" s="120">
        <f t="shared" si="20"/>
        <v>68</v>
      </c>
      <c r="F44" s="120">
        <f t="shared" si="20"/>
        <v>78</v>
      </c>
      <c r="G44" s="120">
        <f t="shared" si="20"/>
        <v>59.090909090909093</v>
      </c>
      <c r="H44" s="151">
        <f t="shared" si="20"/>
        <v>80</v>
      </c>
      <c r="I44" s="120">
        <f t="shared" si="20"/>
        <v>60.285714285714285</v>
      </c>
      <c r="J44" s="120">
        <f t="shared" si="20"/>
        <v>63.333333333333329</v>
      </c>
      <c r="K44" s="126">
        <f t="shared" si="20"/>
        <v>64</v>
      </c>
      <c r="L44" s="120">
        <f t="shared" si="20"/>
        <v>55.957446808510639</v>
      </c>
      <c r="M44" s="151">
        <f t="shared" si="20"/>
        <v>93.333333333333329</v>
      </c>
      <c r="N44" s="120">
        <f t="shared" si="20"/>
        <v>58.199999999999996</v>
      </c>
      <c r="O44" s="120">
        <f t="shared" si="20"/>
        <v>59.68421052631578</v>
      </c>
      <c r="P44" s="126">
        <f t="shared" si="20"/>
        <v>88</v>
      </c>
      <c r="Q44" s="126">
        <f t="shared" si="20"/>
        <v>61.1</v>
      </c>
      <c r="R44" s="304"/>
      <c r="S44" s="304"/>
      <c r="T44" s="305"/>
      <c r="U44" s="308"/>
      <c r="V44" s="150" t="str">
        <f>IF(V43="","",V42/V43*100)</f>
        <v/>
      </c>
    </row>
    <row r="45" spans="1:22" ht="19.25" customHeight="1">
      <c r="A45" s="1179"/>
      <c r="B45" s="1230" t="str">
        <f>'statement of marks'!$DG$3</f>
        <v>jktLFkku v/;;u</v>
      </c>
      <c r="C45" s="1231"/>
      <c r="D45" s="289">
        <f>IF('statement of marks'!DG9="","",'statement of marks'!DG9)</f>
        <v>7</v>
      </c>
      <c r="E45" s="290">
        <f>IF('statement of marks'!DH9="","",'statement of marks'!DH9)</f>
        <v>9</v>
      </c>
      <c r="F45" s="290">
        <f>IF('statement of marks'!DI9="","",'statement of marks'!DI9)</f>
        <v>8</v>
      </c>
      <c r="G45" s="290">
        <f>IF('statement of marks'!DK9="","",'statement of marks'!DK9)</f>
        <v>37</v>
      </c>
      <c r="H45" s="152">
        <f>IF(G37="ML",70)+IF(G38="ML",70)+IF(G39="ML",70-H36)+IF(G40="ML",70-H37)+IF(G41="ML",70-H38)+IF(H39="ml",H36)+IF(H40="ml",H37)+IF(H41="ml",H38)</f>
        <v>0</v>
      </c>
      <c r="I45" s="291">
        <f>IF(G45="","",SUM(G45,H45))</f>
        <v>37</v>
      </c>
      <c r="J45" s="291">
        <f>IF(G45="","",SUM(D45,E45,F45,G45))</f>
        <v>61</v>
      </c>
      <c r="K45" s="125">
        <f>IF(J45="","",SUM(H45,J45))</f>
        <v>61</v>
      </c>
      <c r="L45" s="290">
        <f>IF('statement of marks'!DM9="","",'statement of marks'!DM9)</f>
        <v>45</v>
      </c>
      <c r="M45" s="152">
        <f>IF(L37="ML",100)+IF(L38="ML",100)+IF(L39="ML",100-M36)+IF(L40="ML",100-M37)+IF(L41="ML",100-M38)+IF(M39="ml",M36)+IF(M40="ml",M37)+IF(M41="ml",M38)</f>
        <v>0</v>
      </c>
      <c r="N45" s="291">
        <f>IF(L45="","",SUM(L45,M45))</f>
        <v>45</v>
      </c>
      <c r="O45" s="291">
        <f>IF(L45="","",SUM(K45,L45))</f>
        <v>106</v>
      </c>
      <c r="P45" s="152">
        <f>SUM(H45,M45)</f>
        <v>0</v>
      </c>
      <c r="Q45" s="125">
        <f>IF(O45="","",SUM(O45,M45))</f>
        <v>106</v>
      </c>
      <c r="R45" s="290" t="str">
        <f>IF('statement of marks'!GA9="","",'statement of marks'!GA9)</f>
        <v>C</v>
      </c>
      <c r="S45" s="117" t="str">
        <f>IF(OR(R45="S",R45="RE"),100,"")</f>
        <v/>
      </c>
      <c r="T45" s="309" t="str">
        <f>IF('result subject-wise'!AL9="","",'result subject-wise'!AL9)</f>
        <v/>
      </c>
      <c r="U45" s="310" t="str">
        <f>IF('result subject-wise'!AM9="","",'result subject-wise'!AM9)</f>
        <v/>
      </c>
      <c r="V45" s="1236"/>
    </row>
    <row r="46" spans="1:22" ht="19.25" customHeight="1">
      <c r="A46" s="1179"/>
      <c r="B46" s="1230" t="str">
        <f>'statement of marks'!$DT$3</f>
        <v>thou dkS'ky f'k{kk</v>
      </c>
      <c r="C46" s="1231"/>
      <c r="D46" s="1237" t="s">
        <v>294</v>
      </c>
      <c r="E46" s="1238"/>
      <c r="F46" s="291">
        <f>'statement of marks'!$DT$6</f>
        <v>30</v>
      </c>
      <c r="G46" s="123">
        <f>IF('statement of marks'!DT9="","",'statement of marks'!DT9)</f>
        <v>24</v>
      </c>
      <c r="H46" s="1238" t="s">
        <v>313</v>
      </c>
      <c r="I46" s="1238"/>
      <c r="J46" s="291">
        <f>'statement of marks'!$DU$6</f>
        <v>30</v>
      </c>
      <c r="K46" s="125">
        <f>IF('statement of marks'!DU9="","",'statement of marks'!DU9)</f>
        <v>26</v>
      </c>
      <c r="L46" s="1239" t="s">
        <v>172</v>
      </c>
      <c r="M46" s="1239"/>
      <c r="N46" s="291">
        <f>'statement of marks'!$DV$6</f>
        <v>40</v>
      </c>
      <c r="O46" s="290">
        <f>IF('statement of marks'!DV9="","",'statement of marks'!DV9)</f>
        <v>24</v>
      </c>
      <c r="P46" s="304"/>
      <c r="Q46" s="125">
        <f>IF(O46="","",SUM(G46,K46,O46))</f>
        <v>74</v>
      </c>
      <c r="R46" s="290" t="str">
        <f>IF('statement of marks'!GB9="","",'statement of marks'!GB9)</f>
        <v>B</v>
      </c>
      <c r="S46" s="117" t="str">
        <f>IF(OR(R46="S",R46="RE"),40,"")</f>
        <v/>
      </c>
      <c r="T46" s="309" t="str">
        <f>IF('result subject-wise'!AN9="","",'result subject-wise'!AN9)</f>
        <v/>
      </c>
      <c r="U46" s="310" t="str">
        <f>IF('result subject-wise'!AO9="","",'result subject-wise'!AO9)</f>
        <v/>
      </c>
      <c r="V46" s="1236"/>
    </row>
    <row r="47" spans="1:22" ht="19.25" customHeight="1">
      <c r="A47" s="1179"/>
      <c r="B47" s="1240" t="s">
        <v>20</v>
      </c>
      <c r="C47" s="1241"/>
      <c r="D47" s="1242" t="str">
        <f>IF('statement of marks'!GH9="","",'statement of marks'!GH9)</f>
        <v>mRrh.kZ</v>
      </c>
      <c r="E47" s="1243"/>
      <c r="F47" s="1243"/>
      <c r="G47" s="1243"/>
      <c r="H47" s="1243"/>
      <c r="I47" s="1244"/>
      <c r="J47" s="288" t="s">
        <v>7</v>
      </c>
      <c r="K47" s="290" t="str">
        <f>IF('statement of marks'!GK9="","",'statement of marks'!GK9)</f>
        <v>I</v>
      </c>
      <c r="L47" s="1245" t="s">
        <v>8</v>
      </c>
      <c r="M47" s="1246"/>
      <c r="N47" s="1247"/>
      <c r="O47" s="290">
        <f>IF('statement of marks'!GM9="","",'statement of marks'!GM9)</f>
        <v>1.0000000000000011</v>
      </c>
      <c r="P47" s="1248" t="s">
        <v>286</v>
      </c>
      <c r="Q47" s="1248"/>
      <c r="R47" s="1248"/>
      <c r="S47" s="1248"/>
      <c r="T47" s="1248"/>
      <c r="U47" s="1248"/>
      <c r="V47" s="1249"/>
    </row>
    <row r="48" spans="1:22" ht="19.25" customHeight="1">
      <c r="A48" s="1179"/>
      <c r="B48" s="1240" t="s">
        <v>50</v>
      </c>
      <c r="C48" s="1241"/>
      <c r="D48" s="1250" t="s">
        <v>290</v>
      </c>
      <c r="E48" s="1251"/>
      <c r="F48" s="1252" t="s">
        <v>291</v>
      </c>
      <c r="G48" s="1252"/>
      <c r="H48" s="1253" t="s">
        <v>292</v>
      </c>
      <c r="I48" s="1253"/>
      <c r="J48" s="1252" t="s">
        <v>314</v>
      </c>
      <c r="K48" s="1252"/>
      <c r="L48" s="1254" t="s">
        <v>284</v>
      </c>
      <c r="M48" s="1254"/>
      <c r="N48" s="1254"/>
      <c r="O48" s="1254"/>
      <c r="P48" s="1255" t="s">
        <v>20</v>
      </c>
      <c r="Q48" s="1255"/>
      <c r="R48" s="1255"/>
      <c r="S48" s="1255"/>
      <c r="T48" s="1256" t="str">
        <f>IF('result subject-wise'!AR9="","",'result subject-wise'!AR9)</f>
        <v/>
      </c>
      <c r="U48" s="1256"/>
      <c r="V48" s="1257"/>
    </row>
    <row r="49" spans="1:22" ht="19.25" customHeight="1">
      <c r="A49" s="1179"/>
      <c r="B49" s="1234" t="s">
        <v>32</v>
      </c>
      <c r="C49" s="1235"/>
      <c r="D49" s="1258" t="str">
        <f>IF('statement of marks'!EP9="","",'statement of marks'!EP9)</f>
        <v/>
      </c>
      <c r="E49" s="1259"/>
      <c r="F49" s="1259" t="str">
        <f>IF('statement of marks'!ER9="","",'statement of marks'!ER9)</f>
        <v/>
      </c>
      <c r="G49" s="1259"/>
      <c r="H49" s="1259" t="str">
        <f>IF('statement of marks'!ET9="","",'statement of marks'!ET9)</f>
        <v/>
      </c>
      <c r="I49" s="1259"/>
      <c r="J49" s="1259" t="str">
        <f>IF('statement of marks'!EV9="","",'statement of marks'!EV9)</f>
        <v/>
      </c>
      <c r="K49" s="1259"/>
      <c r="L49" s="1259" t="str">
        <f>IF('statement of marks'!EX9="","",'statement of marks'!EX9)</f>
        <v/>
      </c>
      <c r="M49" s="1259"/>
      <c r="N49" s="1259"/>
      <c r="O49" s="1259"/>
      <c r="P49" s="1255" t="s">
        <v>7</v>
      </c>
      <c r="Q49" s="1255"/>
      <c r="R49" s="1255"/>
      <c r="S49" s="1255"/>
      <c r="T49" s="1256" t="str">
        <f>IF(AND(T48="mRrh.kZ",V44&gt;=60),"izFke",IF(AND(T48="mRrh.kZ",V44&gt;=48),"f}rh;",IF(AND(T48="mRrh.kZ",V44&gt;=36),"r`rh;","")))</f>
        <v/>
      </c>
      <c r="U49" s="1256"/>
      <c r="V49" s="1257"/>
    </row>
    <row r="50" spans="1:22" ht="19.25" customHeight="1">
      <c r="A50" s="1179"/>
      <c r="B50" s="1234" t="s">
        <v>31</v>
      </c>
      <c r="C50" s="1235"/>
      <c r="D50" s="1260" t="str">
        <f>IF('statement of marks'!EO9="","",'statement of marks'!EO9)</f>
        <v/>
      </c>
      <c r="E50" s="1261"/>
      <c r="F50" s="1261" t="str">
        <f>IF('statement of marks'!EQ9="","",'statement of marks'!EQ9)</f>
        <v/>
      </c>
      <c r="G50" s="1261"/>
      <c r="H50" s="1261" t="str">
        <f>IF('statement of marks'!ES9="","",'statement of marks'!ES9)</f>
        <v/>
      </c>
      <c r="I50" s="1261"/>
      <c r="J50" s="1261" t="str">
        <f>IF('statement of marks'!EU9="","",'statement of marks'!EU9)</f>
        <v/>
      </c>
      <c r="K50" s="1261"/>
      <c r="L50" s="1261" t="str">
        <f>IF('statement of marks'!EW9="","",'statement of marks'!EW9)</f>
        <v/>
      </c>
      <c r="M50" s="1261"/>
      <c r="N50" s="1261"/>
      <c r="O50" s="1261"/>
      <c r="P50" s="1262" t="s">
        <v>312</v>
      </c>
      <c r="Q50" s="1263"/>
      <c r="R50" s="1263"/>
      <c r="S50" s="1264"/>
      <c r="T50" s="1265" t="str">
        <f>IF(T48="","",'result subject-wise'!$G$117)</f>
        <v/>
      </c>
      <c r="U50" s="1266"/>
      <c r="V50" s="1267"/>
    </row>
    <row r="51" spans="1:22" ht="19.25" customHeight="1">
      <c r="A51" s="1179"/>
      <c r="B51" s="1230" t="s">
        <v>133</v>
      </c>
      <c r="C51" s="1231"/>
      <c r="D51" s="1268"/>
      <c r="E51" s="1269"/>
      <c r="F51" s="1269"/>
      <c r="G51" s="1269"/>
      <c r="H51" s="1269"/>
      <c r="I51" s="1269"/>
      <c r="J51" s="1269"/>
      <c r="K51" s="1269"/>
      <c r="L51" s="1231" t="s">
        <v>133</v>
      </c>
      <c r="M51" s="1231"/>
      <c r="N51" s="1231"/>
      <c r="O51" s="1231"/>
      <c r="P51" s="1231"/>
      <c r="Q51" s="1231"/>
      <c r="R51" s="1270"/>
      <c r="S51" s="1271"/>
      <c r="T51" s="1271"/>
      <c r="U51" s="1271"/>
      <c r="V51" s="1272"/>
    </row>
    <row r="52" spans="1:22" ht="19.25" customHeight="1">
      <c r="A52" s="1179"/>
      <c r="B52" s="1230" t="s">
        <v>285</v>
      </c>
      <c r="C52" s="1231"/>
      <c r="D52" s="1268"/>
      <c r="E52" s="1269"/>
      <c r="F52" s="1269"/>
      <c r="G52" s="1269"/>
      <c r="H52" s="1269"/>
      <c r="I52" s="1269"/>
      <c r="J52" s="1269"/>
      <c r="K52" s="1269"/>
      <c r="L52" s="1231" t="s">
        <v>111</v>
      </c>
      <c r="M52" s="1231"/>
      <c r="N52" s="1231"/>
      <c r="O52" s="1231"/>
      <c r="P52" s="1231"/>
      <c r="Q52" s="1231"/>
      <c r="R52" s="1273"/>
      <c r="S52" s="1274"/>
      <c r="T52" s="1274"/>
      <c r="U52" s="1274"/>
      <c r="V52" s="1275"/>
    </row>
    <row r="53" spans="1:22" ht="19.25" customHeight="1">
      <c r="A53" s="1179"/>
      <c r="B53" s="1230" t="s">
        <v>152</v>
      </c>
      <c r="C53" s="1231"/>
      <c r="D53" s="1268"/>
      <c r="E53" s="1269"/>
      <c r="F53" s="1269"/>
      <c r="G53" s="1269"/>
      <c r="H53" s="1269"/>
      <c r="I53" s="1269"/>
      <c r="J53" s="1269"/>
      <c r="K53" s="1269"/>
      <c r="L53" s="1231" t="s">
        <v>285</v>
      </c>
      <c r="M53" s="1231"/>
      <c r="N53" s="1231"/>
      <c r="O53" s="1231"/>
      <c r="P53" s="1231"/>
      <c r="Q53" s="1231"/>
      <c r="R53" s="1276" t="s">
        <v>152</v>
      </c>
      <c r="S53" s="1277"/>
      <c r="T53" s="1277"/>
      <c r="U53" s="1277"/>
      <c r="V53" s="1278"/>
    </row>
    <row r="54" spans="1:22" ht="19.25" customHeight="1">
      <c r="A54" s="1180"/>
      <c r="B54" s="1279" t="s">
        <v>151</v>
      </c>
      <c r="C54" s="1280"/>
      <c r="D54" s="1281"/>
      <c r="E54" s="1282"/>
      <c r="F54" s="1282"/>
      <c r="G54" s="1282"/>
      <c r="H54" s="1282"/>
      <c r="I54" s="1282"/>
      <c r="J54" s="1282"/>
      <c r="K54" s="1282"/>
      <c r="L54" s="1280" t="s">
        <v>113</v>
      </c>
      <c r="M54" s="1280"/>
      <c r="N54" s="1280"/>
      <c r="O54" s="1280"/>
      <c r="P54" s="1283">
        <f>'statement of marks'!$GH$109</f>
        <v>42460</v>
      </c>
      <c r="Q54" s="1284"/>
      <c r="R54" s="1285" t="s">
        <v>289</v>
      </c>
      <c r="S54" s="1286"/>
      <c r="T54" s="1286"/>
      <c r="U54" s="1286"/>
      <c r="V54" s="1287"/>
    </row>
    <row r="55" spans="1:22" ht="19.25" customHeight="1">
      <c r="A55" s="1173" t="s">
        <v>73</v>
      </c>
      <c r="B55" s="1174"/>
      <c r="C55" s="1174"/>
      <c r="D55" s="1174"/>
      <c r="E55" s="1174"/>
      <c r="F55" s="1174"/>
      <c r="G55" s="1174"/>
      <c r="H55" s="1174"/>
      <c r="I55" s="1174"/>
      <c r="J55" s="1174"/>
      <c r="K55" s="1174"/>
      <c r="L55" s="1174"/>
      <c r="M55" s="1174"/>
      <c r="N55" s="1174"/>
      <c r="O55" s="1174"/>
      <c r="P55" s="1174"/>
      <c r="Q55" s="1174"/>
      <c r="R55" s="1174"/>
      <c r="S55" s="1174"/>
      <c r="T55" s="1174"/>
      <c r="U55" s="1174"/>
      <c r="V55" s="1175"/>
    </row>
    <row r="56" spans="1:22" ht="19.25" customHeight="1">
      <c r="A56" s="1176" t="str">
        <f>'statement of marks'!$A$1</f>
        <v>jktdh; ckfydk mPp ek/;fed fo|ky;] fuEckgsMk</v>
      </c>
      <c r="B56" s="1177"/>
      <c r="C56" s="1177"/>
      <c r="D56" s="1177"/>
      <c r="E56" s="1177"/>
      <c r="F56" s="1177"/>
      <c r="G56" s="1177"/>
      <c r="H56" s="1177"/>
      <c r="I56" s="1177"/>
      <c r="J56" s="1177"/>
      <c r="K56" s="1177"/>
      <c r="L56" s="1177"/>
      <c r="M56" s="1177"/>
      <c r="N56" s="1177"/>
      <c r="O56" s="1177"/>
      <c r="P56" s="1177"/>
      <c r="Q56" s="1177"/>
      <c r="R56" s="1177"/>
      <c r="S56" s="1177"/>
      <c r="T56" s="1177"/>
      <c r="U56" s="1177"/>
      <c r="V56" s="1178"/>
    </row>
    <row r="57" spans="1:22" ht="19.25" customHeight="1">
      <c r="A57" s="1179"/>
      <c r="B57" s="1181" t="s">
        <v>293</v>
      </c>
      <c r="C57" s="1181"/>
      <c r="D57" s="1182" t="str">
        <f>'statement of marks'!$F$3</f>
        <v>2015-16</v>
      </c>
      <c r="E57" s="1183"/>
      <c r="F57" s="1184" t="str">
        <f>IF(T75="","eq[; ijh{kk",IF(D74="iwjd","iwjd ijh{kk",IF(D74="iqu% ijh{kk","iqu% ijh{kk",)))</f>
        <v>eq[; ijh{kk</v>
      </c>
      <c r="G57" s="1185"/>
      <c r="H57" s="1185"/>
      <c r="I57" s="1185"/>
      <c r="J57" s="1185"/>
      <c r="K57" s="1185"/>
      <c r="L57" s="1185"/>
      <c r="M57" s="1185"/>
      <c r="N57" s="1185"/>
      <c r="O57" s="1185"/>
      <c r="P57" s="1185"/>
      <c r="Q57" s="1185"/>
      <c r="R57" s="1186" t="s">
        <v>27</v>
      </c>
      <c r="S57" s="1187"/>
      <c r="T57" s="1188" t="str">
        <f>'statement of marks'!$A$3</f>
        <v>11 'A'</v>
      </c>
      <c r="U57" s="1188"/>
      <c r="V57" s="1189"/>
    </row>
    <row r="58" spans="1:22" ht="19.25" customHeight="1">
      <c r="A58" s="1179"/>
      <c r="B58" s="1190" t="s">
        <v>115</v>
      </c>
      <c r="C58" s="1190"/>
      <c r="D58" s="1191" t="str">
        <f>IF('statement of marks'!G10="","",'statement of marks'!G10)</f>
        <v>v003</v>
      </c>
      <c r="E58" s="1192"/>
      <c r="F58" s="1192"/>
      <c r="G58" s="1192"/>
      <c r="H58" s="1192"/>
      <c r="I58" s="1192"/>
      <c r="J58" s="1192"/>
      <c r="K58" s="1192"/>
      <c r="L58" s="1192"/>
      <c r="M58" s="1192"/>
      <c r="N58" s="1192"/>
      <c r="O58" s="1192"/>
      <c r="P58" s="1192"/>
      <c r="Q58" s="1192"/>
      <c r="R58" s="1193" t="s">
        <v>36</v>
      </c>
      <c r="S58" s="1194"/>
      <c r="T58" s="1195" t="str">
        <f>IF('statement of marks'!D10="","",'statement of marks'!D10)</f>
        <v>11203</v>
      </c>
      <c r="U58" s="1195"/>
      <c r="V58" s="1196"/>
    </row>
    <row r="59" spans="1:22" ht="19.25" customHeight="1">
      <c r="A59" s="1179"/>
      <c r="B59" s="1190" t="s">
        <v>25</v>
      </c>
      <c r="C59" s="1190"/>
      <c r="D59" s="1191" t="str">
        <f>IF('statement of marks'!H10="","",'statement of marks'!H10)</f>
        <v>c003</v>
      </c>
      <c r="E59" s="1192"/>
      <c r="F59" s="1192"/>
      <c r="G59" s="1192"/>
      <c r="H59" s="1192"/>
      <c r="I59" s="1192"/>
      <c r="J59" s="1192"/>
      <c r="K59" s="1192"/>
      <c r="L59" s="1192"/>
      <c r="M59" s="1192"/>
      <c r="N59" s="1192"/>
      <c r="O59" s="1192"/>
      <c r="P59" s="1192"/>
      <c r="Q59" s="1192"/>
      <c r="R59" s="1193" t="s">
        <v>28</v>
      </c>
      <c r="S59" s="1194"/>
      <c r="T59" s="1195">
        <f>IF('statement of marks'!E10="","",'statement of marks'!E10)</f>
        <v>10354</v>
      </c>
      <c r="U59" s="1195"/>
      <c r="V59" s="1196"/>
    </row>
    <row r="60" spans="1:22" ht="19.25" customHeight="1">
      <c r="A60" s="1179"/>
      <c r="B60" s="1197" t="s">
        <v>26</v>
      </c>
      <c r="C60" s="1197"/>
      <c r="D60" s="1191" t="str">
        <f>IF('statement of marks'!I10="","",'statement of marks'!I10)</f>
        <v>l003</v>
      </c>
      <c r="E60" s="1192"/>
      <c r="F60" s="1192"/>
      <c r="G60" s="1192"/>
      <c r="H60" s="1192"/>
      <c r="I60" s="1192"/>
      <c r="J60" s="1192"/>
      <c r="K60" s="1192"/>
      <c r="L60" s="1192"/>
      <c r="M60" s="1192"/>
      <c r="N60" s="1192"/>
      <c r="O60" s="1192"/>
      <c r="P60" s="1192"/>
      <c r="Q60" s="1192"/>
      <c r="R60" s="1193" t="s">
        <v>29</v>
      </c>
      <c r="S60" s="1194"/>
      <c r="T60" s="1198">
        <f>IF('statement of marks'!F10="","",'statement of marks'!F10)</f>
        <v>36363</v>
      </c>
      <c r="U60" s="1198"/>
      <c r="V60" s="1199"/>
    </row>
    <row r="61" spans="1:22" ht="19.25" customHeight="1">
      <c r="A61" s="1179"/>
      <c r="B61" s="1200" t="s">
        <v>30</v>
      </c>
      <c r="C61" s="1202" t="s">
        <v>202</v>
      </c>
      <c r="D61" s="1204" t="s">
        <v>1</v>
      </c>
      <c r="E61" s="1204" t="s">
        <v>43</v>
      </c>
      <c r="F61" s="1204" t="s">
        <v>2</v>
      </c>
      <c r="G61" s="1206" t="s">
        <v>144</v>
      </c>
      <c r="H61" s="1206" t="s">
        <v>147</v>
      </c>
      <c r="I61" s="1208" t="s">
        <v>146</v>
      </c>
      <c r="J61" s="1210" t="s">
        <v>306</v>
      </c>
      <c r="K61" s="1212" t="s">
        <v>288</v>
      </c>
      <c r="L61" s="1214" t="s">
        <v>305</v>
      </c>
      <c r="M61" s="1214" t="s">
        <v>296</v>
      </c>
      <c r="N61" s="1216" t="s">
        <v>295</v>
      </c>
      <c r="O61" s="1218" t="s">
        <v>274</v>
      </c>
      <c r="P61" s="1218" t="s">
        <v>275</v>
      </c>
      <c r="Q61" s="1220" t="s">
        <v>276</v>
      </c>
      <c r="R61" s="1208" t="s">
        <v>14</v>
      </c>
      <c r="S61" s="1210" t="s">
        <v>297</v>
      </c>
      <c r="T61" s="1222" t="s">
        <v>298</v>
      </c>
      <c r="U61" s="1288" t="s">
        <v>38</v>
      </c>
      <c r="V61" s="1226" t="s">
        <v>287</v>
      </c>
    </row>
    <row r="62" spans="1:22" ht="19.25" customHeight="1">
      <c r="A62" s="1179"/>
      <c r="B62" s="1201"/>
      <c r="C62" s="1203"/>
      <c r="D62" s="1205"/>
      <c r="E62" s="1205"/>
      <c r="F62" s="1205"/>
      <c r="G62" s="1207"/>
      <c r="H62" s="1207"/>
      <c r="I62" s="1209"/>
      <c r="J62" s="1211"/>
      <c r="K62" s="1213"/>
      <c r="L62" s="1215"/>
      <c r="M62" s="1215"/>
      <c r="N62" s="1217"/>
      <c r="O62" s="1219"/>
      <c r="P62" s="1219"/>
      <c r="Q62" s="1221"/>
      <c r="R62" s="1209"/>
      <c r="S62" s="1211"/>
      <c r="T62" s="1223"/>
      <c r="U62" s="1289"/>
      <c r="V62" s="1227"/>
    </row>
    <row r="63" spans="1:22" ht="19.25" customHeight="1">
      <c r="A63" s="1179"/>
      <c r="B63" s="1228" t="s">
        <v>5</v>
      </c>
      <c r="C63" s="1229"/>
      <c r="D63" s="119">
        <v>10</v>
      </c>
      <c r="E63" s="70">
        <v>10</v>
      </c>
      <c r="F63" s="70">
        <v>10</v>
      </c>
      <c r="G63" s="142" t="s">
        <v>308</v>
      </c>
      <c r="H63" s="122">
        <f>'statement of marks'!$AR$6</f>
        <v>20</v>
      </c>
      <c r="I63" s="73">
        <v>70</v>
      </c>
      <c r="J63" s="146" t="s">
        <v>277</v>
      </c>
      <c r="K63" s="124">
        <v>100</v>
      </c>
      <c r="L63" s="142" t="s">
        <v>309</v>
      </c>
      <c r="M63" s="122">
        <f>'statement of marks'!$AW$6</f>
        <v>30</v>
      </c>
      <c r="N63" s="73">
        <v>100</v>
      </c>
      <c r="O63" s="145" t="s">
        <v>310</v>
      </c>
      <c r="P63" s="124"/>
      <c r="Q63" s="124">
        <v>200</v>
      </c>
      <c r="R63" s="304"/>
      <c r="S63" s="304"/>
      <c r="T63" s="305"/>
      <c r="U63" s="306"/>
      <c r="V63" s="147" t="str">
        <f>IF(OR(U70=0,U70&lt;S70),"",Q63)</f>
        <v/>
      </c>
    </row>
    <row r="64" spans="1:22" ht="19.25" customHeight="1">
      <c r="A64" s="1179"/>
      <c r="B64" s="1230" t="str">
        <f>'statement of marks'!$J$3</f>
        <v>vfuok;Z fgUnh</v>
      </c>
      <c r="C64" s="1231"/>
      <c r="D64" s="289">
        <f>IF('statement of marks'!J10="","",'statement of marks'!J10)</f>
        <v>8</v>
      </c>
      <c r="E64" s="290">
        <f>IF('statement of marks'!K10="","",'statement of marks'!K10)</f>
        <v>9</v>
      </c>
      <c r="F64" s="290">
        <f>IF('statement of marks'!L10="","",'statement of marks'!L10)</f>
        <v>7</v>
      </c>
      <c r="G64" s="123">
        <f>IF('statement of marks'!N10="","",'statement of marks'!N10)</f>
        <v>48</v>
      </c>
      <c r="H64" s="123">
        <f>'statement of marks'!$BP$6</f>
        <v>20</v>
      </c>
      <c r="I64" s="291">
        <f>IF(G64="","",G64)</f>
        <v>48</v>
      </c>
      <c r="J64" s="291">
        <f>IF(G64="","",SUM(D64,E64,F64,G64))</f>
        <v>72</v>
      </c>
      <c r="K64" s="125">
        <f>J64</f>
        <v>72</v>
      </c>
      <c r="L64" s="123">
        <f>IF('statement of marks'!P10="","",'statement of marks'!P10)</f>
        <v>58</v>
      </c>
      <c r="M64" s="122">
        <f>'statement of marks'!$BU$6</f>
        <v>30</v>
      </c>
      <c r="N64" s="291">
        <f>IF(L64="","",L64)</f>
        <v>58</v>
      </c>
      <c r="O64" s="291">
        <f>IF(L64="","",SUM(J64,L64))</f>
        <v>130</v>
      </c>
      <c r="P64" s="152">
        <f>SUM(H64,M64)</f>
        <v>50</v>
      </c>
      <c r="Q64" s="125">
        <f>O64</f>
        <v>130</v>
      </c>
      <c r="R64" s="290" t="str">
        <f>CONCATENATE('statement of marks'!EZ10,'statement of marks'!FA10,'statement of marks'!FB10)</f>
        <v>I</v>
      </c>
      <c r="S64" s="117" t="str">
        <f>IF(OR(R64="S",R64="RE"),100,"")</f>
        <v/>
      </c>
      <c r="T64" s="128" t="str">
        <f>IF('result subject-wise'!U10="","",'result subject-wise'!U10)</f>
        <v/>
      </c>
      <c r="U64" s="130" t="str">
        <f>IF('result subject-wise'!V10="","",'result subject-wise'!V10)</f>
        <v/>
      </c>
      <c r="V64" s="147" t="str">
        <f>IF(OR(U70=0,U70&lt;S70),"",IF(R64="RE",SUM(Q64,T64),IF(R64="S",T64,Q64)))</f>
        <v/>
      </c>
    </row>
    <row r="65" spans="1:22" ht="19.25" customHeight="1">
      <c r="A65" s="1179"/>
      <c r="B65" s="1230" t="str">
        <f>'statement of marks'!$X$3</f>
        <v>vaxzsth</v>
      </c>
      <c r="C65" s="1231"/>
      <c r="D65" s="289">
        <f>IF('statement of marks'!X10="","",'statement of marks'!X10)</f>
        <v>8</v>
      </c>
      <c r="E65" s="290">
        <f>IF('statement of marks'!Y10="","",'statement of marks'!Y10)</f>
        <v>1</v>
      </c>
      <c r="F65" s="290">
        <f>IF('statement of marks'!Z10="","",'statement of marks'!Z10)</f>
        <v>5</v>
      </c>
      <c r="G65" s="123">
        <f>IF('statement of marks'!AB10="","",'statement of marks'!AB10)</f>
        <v>27</v>
      </c>
      <c r="H65" s="123">
        <f>'statement of marks'!$CN$6</f>
        <v>20</v>
      </c>
      <c r="I65" s="291">
        <f>IF(G65="","",G65)</f>
        <v>27</v>
      </c>
      <c r="J65" s="291">
        <f t="shared" ref="J65:J68" si="21">IF(G65="","",SUM(D65,E65,F65,G65))</f>
        <v>41</v>
      </c>
      <c r="K65" s="125">
        <f>J65</f>
        <v>41</v>
      </c>
      <c r="L65" s="123">
        <f>IF('statement of marks'!AD10="","",'statement of marks'!AD10)</f>
        <v>38</v>
      </c>
      <c r="M65" s="122">
        <f>'statement of marks'!$CS$6</f>
        <v>30</v>
      </c>
      <c r="N65" s="291">
        <f>IF(L65="","",L65)</f>
        <v>38</v>
      </c>
      <c r="O65" s="291">
        <f t="shared" ref="O65" si="22">IF(L65="","",SUM(J65,L65))</f>
        <v>79</v>
      </c>
      <c r="P65" s="152">
        <f t="shared" ref="P65" si="23">SUM(H65,M65)</f>
        <v>50</v>
      </c>
      <c r="Q65" s="125">
        <f>O65</f>
        <v>79</v>
      </c>
      <c r="R65" s="290" t="str">
        <f>CONCATENATE('statement of marks'!FC10,'statement of marks'!FD10,'statement of marks'!FE10)</f>
        <v>III</v>
      </c>
      <c r="S65" s="117" t="str">
        <f>IF(OR(R65="S",R65="RE"),100,"")</f>
        <v/>
      </c>
      <c r="T65" s="128" t="str">
        <f>IF('result subject-wise'!X10="","",'result subject-wise'!X10)</f>
        <v/>
      </c>
      <c r="U65" s="130" t="str">
        <f>IF('result subject-wise'!Y10="","",'result subject-wise'!Y10)</f>
        <v/>
      </c>
      <c r="V65" s="147" t="str">
        <f>IF(OR(U70=0,U70&lt;S70),"",IF(R65="RE",SUM(Q65,T65),IF(R65="S",T65,Q65)))</f>
        <v/>
      </c>
    </row>
    <row r="66" spans="1:22" ht="19.25" customHeight="1">
      <c r="A66" s="1179"/>
      <c r="B66" s="1232" t="str">
        <f>IF('statement of marks'!AL10="a",'statement of marks'!$AL$3,IF('statement of marks'!AL10="b",'statement of marks'!$AR$3,IF('statement of marks'!AL10="c",'statement of marks'!$AX$3,IF('statement of marks'!AL10="d",'statement of marks'!$BD$3))))</f>
        <v>vaxzsth lkfgR;</v>
      </c>
      <c r="C66" s="1233"/>
      <c r="D66" s="289">
        <f>IF('statement of marks'!AM10="","",'statement of marks'!AM10)</f>
        <v>5</v>
      </c>
      <c r="E66" s="290">
        <f>IF('statement of marks'!AN10="","",'statement of marks'!AN10)</f>
        <v>4</v>
      </c>
      <c r="F66" s="290">
        <f>IF('statement of marks'!AO10="","",'statement of marks'!AO10)</f>
        <v>8</v>
      </c>
      <c r="G66" s="123">
        <f>IF('statement of marks'!AQ10="","",'statement of marks'!AQ10)</f>
        <v>26</v>
      </c>
      <c r="H66" s="123" t="str">
        <f>IF('statement of marks'!AR10="","",'statement of marks'!AR10)</f>
        <v/>
      </c>
      <c r="I66" s="291">
        <f>IF(G66="","",IF(AND(G66="ML",H66="ML"),"ML",IF(AND(G66="ML",H66=""),"ML",SUM(G66,H66))))</f>
        <v>26</v>
      </c>
      <c r="J66" s="291">
        <f t="shared" si="21"/>
        <v>43</v>
      </c>
      <c r="K66" s="125">
        <f>IF(J66="","",SUM(H66,J66))</f>
        <v>43</v>
      </c>
      <c r="L66" s="123">
        <f>IF('statement of marks'!AV10="","",'statement of marks'!AV10)</f>
        <v>35</v>
      </c>
      <c r="M66" s="123" t="str">
        <f>IF('statement of marks'!AW10="","",'statement of marks'!AW10)</f>
        <v/>
      </c>
      <c r="N66" s="291">
        <f>IF(L66="","",IF(AND(L66="ML",M66="ML"),"ML",IF(AND(L66="ML",M66=""),"ML",SUM(L66,M66))))</f>
        <v>35</v>
      </c>
      <c r="O66" s="291">
        <f>IF(L66="","",SUM(J66,L66))</f>
        <v>78</v>
      </c>
      <c r="P66" s="123" t="str">
        <f>IF(AND(H66="",M66=""),"",SUM(H66,M66))</f>
        <v/>
      </c>
      <c r="Q66" s="125">
        <f>IF(O66="","",SUM(O66,P66))</f>
        <v>78</v>
      </c>
      <c r="R66" s="290" t="str">
        <f>CONCATENATE('statement of marks'!FF10,'statement of marks'!FK10,'statement of marks'!FL10)</f>
        <v>III</v>
      </c>
      <c r="S66" s="117" t="str">
        <f>IF('result subject-wise'!Z10="","",'result subject-wise'!Z10)</f>
        <v/>
      </c>
      <c r="T66" s="128" t="str">
        <f>IF('result subject-wise'!AB10="","",'result subject-wise'!AB10)</f>
        <v/>
      </c>
      <c r="U66" s="130" t="str">
        <f>IF('result subject-wise'!AC10="","",'result subject-wise'!AC10)</f>
        <v/>
      </c>
      <c r="V66" s="147" t="str">
        <f>IF(OR(U70=0,U70&lt;S70),"",IF(OR(R66="RE",R66="REP"),SUM(Q66,T66),IF(R66="S",T66,Q66)))</f>
        <v/>
      </c>
    </row>
    <row r="67" spans="1:22" ht="19.25" customHeight="1">
      <c r="A67" s="1179"/>
      <c r="B67" s="1232" t="str">
        <f>IF('statement of marks'!BJ10="a",'statement of marks'!$BJ$3,IF('statement of marks'!BJ10="b",'statement of marks'!$BP$3,IF('statement of marks'!BJ10="c",'statement of marks'!$BV$3,IF('statement of marks'!BJ10="d",'statement of marks'!$CB$3))))</f>
        <v>x`gfoKku</v>
      </c>
      <c r="C67" s="1233"/>
      <c r="D67" s="289">
        <f>IF('statement of marks'!BK10="","",'statement of marks'!BK10)</f>
        <v>4</v>
      </c>
      <c r="E67" s="290">
        <f>IF('statement of marks'!BL10="","",'statement of marks'!BL10)</f>
        <v>7</v>
      </c>
      <c r="F67" s="290">
        <f>IF('statement of marks'!BM10="","",'statement of marks'!BM10)</f>
        <v>8</v>
      </c>
      <c r="G67" s="123">
        <f>IF('statement of marks'!BO10="","",'statement of marks'!BO10)</f>
        <v>30</v>
      </c>
      <c r="H67" s="123" t="str">
        <f>IF('statement of marks'!BP10="","",'statement of marks'!BP10)</f>
        <v/>
      </c>
      <c r="I67" s="291">
        <f t="shared" ref="I67" si="24">IF(G67="","",IF(AND(G67="ML",H67="ML"),"ML",IF(AND(G67="ML",H67=""),"ML",SUM(G67,H67))))</f>
        <v>30</v>
      </c>
      <c r="J67" s="291">
        <f t="shared" si="21"/>
        <v>49</v>
      </c>
      <c r="K67" s="125">
        <f>IF(J67="","",SUM(H67,J67))</f>
        <v>49</v>
      </c>
      <c r="L67" s="123">
        <f>IF('statement of marks'!BT10="","",'statement of marks'!BT10)</f>
        <v>33</v>
      </c>
      <c r="M67" s="123" t="str">
        <f>IF('statement of marks'!BU10="","",'statement of marks'!BU10)</f>
        <v/>
      </c>
      <c r="N67" s="291">
        <f t="shared" ref="N67" si="25">IF(L67="","",IF(AND(L67="ML",M67="ML"),"ML",IF(AND(L67="ML",M67=""),"ML",SUM(L67,M67))))</f>
        <v>33</v>
      </c>
      <c r="O67" s="291">
        <f>IF(L67="","",SUM(J67,L67))</f>
        <v>82</v>
      </c>
      <c r="P67" s="123" t="str">
        <f t="shared" ref="P67:P68" si="26">IF(AND(H67="",M67=""),"",SUM(H67,M67))</f>
        <v/>
      </c>
      <c r="Q67" s="125">
        <f>IF(O67="","",SUM(O67,P67))</f>
        <v>82</v>
      </c>
      <c r="R67" s="290" t="str">
        <f>CONCATENATE('statement of marks'!FM10,'statement of marks'!FR10,'statement of marks'!FS10)</f>
        <v>III</v>
      </c>
      <c r="S67" s="117" t="str">
        <f>IF('result subject-wise'!AD10="","",'result subject-wise'!AD10)</f>
        <v/>
      </c>
      <c r="T67" s="128" t="str">
        <f>IF('result subject-wise'!AF10="","",'result subject-wise'!AF10)</f>
        <v/>
      </c>
      <c r="U67" s="130" t="str">
        <f>IF('result subject-wise'!AG10="","",'result subject-wise'!AG10)</f>
        <v/>
      </c>
      <c r="V67" s="147" t="str">
        <f>IF(OR(U70=0,U70&lt;S70),"",IF(OR(R67="RE",R67="REP"),SUM(Q67,T67),IF(R67="S",T67,Q67)))</f>
        <v/>
      </c>
    </row>
    <row r="68" spans="1:22" ht="19.25" customHeight="1">
      <c r="A68" s="1179"/>
      <c r="B68" s="1232" t="str">
        <f>IF('statement of marks'!CH10="a",'statement of marks'!$CH$3,IF('statement of marks'!CH10="b",'statement of marks'!$CN$3,IF('statement of marks'!CH10="c",'statement of marks'!$CT$3,IF('statement of marks'!CH10="d",'statement of marks'!$CZ$3))))</f>
        <v>fgUnh lkfgR;</v>
      </c>
      <c r="C68" s="1233"/>
      <c r="D68" s="289">
        <f>IF('statement of marks'!CI10="","",'statement of marks'!CI10)</f>
        <v>9</v>
      </c>
      <c r="E68" s="290">
        <f>IF('statement of marks'!CJ10="","",'statement of marks'!CJ10)</f>
        <v>10</v>
      </c>
      <c r="F68" s="290">
        <f>IF('statement of marks'!CK10="","",'statement of marks'!CK10)</f>
        <v>7</v>
      </c>
      <c r="G68" s="123">
        <f>IF('statement of marks'!CM10="","",'statement of marks'!CM10)</f>
        <v>31</v>
      </c>
      <c r="H68" s="123">
        <f>IF('statement of marks'!CN10="","",'statement of marks'!CN10)</f>
        <v>16</v>
      </c>
      <c r="I68" s="291">
        <f>IF(G68="","",IF(AND(G68="ML",H68="ML"),"ML",IF(AND(G68="ML",H68=""),"ML",SUM(G68,H68))))</f>
        <v>47</v>
      </c>
      <c r="J68" s="291">
        <f t="shared" si="21"/>
        <v>57</v>
      </c>
      <c r="K68" s="125">
        <f>IF(J68="","",SUM(H68,J68))</f>
        <v>73</v>
      </c>
      <c r="L68" s="123">
        <f>IF('statement of marks'!CR10="","",'statement of marks'!CR10)</f>
        <v>48</v>
      </c>
      <c r="M68" s="123">
        <f>IF('statement of marks'!CS10="","",'statement of marks'!CS10)</f>
        <v>28</v>
      </c>
      <c r="N68" s="291">
        <f>IF(L68="","",IF(AND(L68="ML",M68="ML"),"ML",IF(AND(L68="ML",M68=""),"ML",SUM(L68,M68))))</f>
        <v>76</v>
      </c>
      <c r="O68" s="291">
        <f>IF(L68="","",SUM(J68,L68))</f>
        <v>105</v>
      </c>
      <c r="P68" s="123">
        <f t="shared" si="26"/>
        <v>44</v>
      </c>
      <c r="Q68" s="125">
        <f>IF(O68="","",SUM(O68,P68))</f>
        <v>149</v>
      </c>
      <c r="R68" s="290" t="str">
        <f>CONCATENATE('statement of marks'!FT10,'statement of marks'!FY10,'statement of marks'!FZ10)</f>
        <v>I</v>
      </c>
      <c r="S68" s="117" t="str">
        <f>IF('result subject-wise'!AH10="","",'result subject-wise'!AH10)</f>
        <v/>
      </c>
      <c r="T68" s="128" t="str">
        <f>IF('result subject-wise'!AJ10="","",'result subject-wise'!AJ10)</f>
        <v/>
      </c>
      <c r="U68" s="130" t="str">
        <f>IF('result subject-wise'!AK10="","",'result subject-wise'!AK10)</f>
        <v/>
      </c>
      <c r="V68" s="147" t="str">
        <f>IF(OR(U70=0,U70&lt;S70),"",IF(OR(R68="RE",R68="REP"),SUM(Q68,T68),IF(R68="S",T68,Q68)))</f>
        <v/>
      </c>
    </row>
    <row r="69" spans="1:22" ht="19.25" customHeight="1">
      <c r="A69" s="1179"/>
      <c r="B69" s="1234" t="s">
        <v>148</v>
      </c>
      <c r="C69" s="1235"/>
      <c r="D69" s="157">
        <f>IF(AND(D64="",D65="",D66="",D67="",D68=""),"",SUM(D64:D68))</f>
        <v>34</v>
      </c>
      <c r="E69" s="157">
        <f t="shared" ref="E69:F69" si="27">IF(AND(E64="",E65="",E66="",E67="",E68=""),"",SUM(E64:E68))</f>
        <v>31</v>
      </c>
      <c r="F69" s="157">
        <f t="shared" si="27"/>
        <v>35</v>
      </c>
      <c r="G69" s="158">
        <f>IF(G64="","",SUM(G64:G68))</f>
        <v>162</v>
      </c>
      <c r="H69" s="158">
        <f>SUM(H66:H68)</f>
        <v>16</v>
      </c>
      <c r="I69" s="158">
        <f>IF(AND(I64="",I65="",I66="",I67="",I68=""),"",SUM(I64:I68))</f>
        <v>178</v>
      </c>
      <c r="J69" s="159">
        <f>IF(J68="","",SUM(J64:J68))</f>
        <v>262</v>
      </c>
      <c r="K69" s="160">
        <f>IF(K64="","",SUM(K64:K68))</f>
        <v>278</v>
      </c>
      <c r="L69" s="158">
        <f>IF(L64="","",SUM(L64:L68))</f>
        <v>212</v>
      </c>
      <c r="M69" s="158">
        <f>SUM(M66:M68)</f>
        <v>28</v>
      </c>
      <c r="N69" s="158">
        <f t="shared" ref="N69" si="28">IF(AND(N64="",N65="",N66="",N67="",N68=""),"",SUM(N64:N68))</f>
        <v>240</v>
      </c>
      <c r="O69" s="159">
        <f>IF(L69="","",SUM(J69,L69))</f>
        <v>474</v>
      </c>
      <c r="P69" s="160">
        <f>SUM(H69,M69)</f>
        <v>44</v>
      </c>
      <c r="Q69" s="160">
        <f>IF(Q64="","",SUM(Q64:Q68))</f>
        <v>518</v>
      </c>
      <c r="R69" s="159"/>
      <c r="S69" s="159" t="str">
        <f>IF(AND(S64="",S65="",S66="",S67="",S68=""),"",SUM(S64:S68))</f>
        <v/>
      </c>
      <c r="T69" s="161" t="str">
        <f>IF(AND(T64="",T65="",T66="",T67="",T68=""),"",SUM(T64:T68))</f>
        <v/>
      </c>
      <c r="U69" s="162"/>
      <c r="V69" s="163" t="str">
        <f>IF(V64="","",SUM(V64:V68))</f>
        <v/>
      </c>
    </row>
    <row r="70" spans="1:22" ht="19.25" customHeight="1">
      <c r="A70" s="1179"/>
      <c r="B70" s="1234" t="s">
        <v>145</v>
      </c>
      <c r="C70" s="1235"/>
      <c r="D70" s="119">
        <f>IF(D69="","",50-(COUNTIF(D64:D68,"NA")*10+COUNTIF(D64:D68,"ML")*10))</f>
        <v>50</v>
      </c>
      <c r="E70" s="119">
        <f t="shared" ref="E70:F70" si="29">IF(E69="","",50-(COUNTIF(E64:E68,"NA")*10+COUNTIF(E64:E68,"ML")*10))</f>
        <v>50</v>
      </c>
      <c r="F70" s="119">
        <f t="shared" si="29"/>
        <v>50</v>
      </c>
      <c r="G70" s="123">
        <f>I70-H70</f>
        <v>330</v>
      </c>
      <c r="H70" s="158">
        <f>IF(H69="","",(IF(OR(H66="ML",H66=""),0,H63)+IF(OR(H67="ML",H67=""),0,H64)+IF(OR(H68="ML",H68=""),0,H65)))</f>
        <v>20</v>
      </c>
      <c r="I70" s="123">
        <f>IF(I69=0,0,350-H72)</f>
        <v>350</v>
      </c>
      <c r="J70" s="291">
        <f>IF(J69="","",SUM(D70:G70))</f>
        <v>480</v>
      </c>
      <c r="K70" s="125">
        <f>IF(K69="","",SUM(H70,J70))</f>
        <v>500</v>
      </c>
      <c r="L70" s="123">
        <f>N70-M70</f>
        <v>470</v>
      </c>
      <c r="M70" s="117">
        <f>IF(M69="","",(IF(OR(M66="ML",M66=""),0,M63)+IF(OR(M67="ML",M67=""),0,M64)+IF(OR(M68="ML",M68=""),0,M65)))</f>
        <v>30</v>
      </c>
      <c r="N70" s="123">
        <f>IF(N69=0,0,500-M72)</f>
        <v>500</v>
      </c>
      <c r="O70" s="291">
        <f>IF(L70="","",SUM(J70,L70))</f>
        <v>950</v>
      </c>
      <c r="P70" s="125">
        <f>SUM(H70,M70)</f>
        <v>50</v>
      </c>
      <c r="Q70" s="125">
        <f>IF(Q69="","",SUM(O70,P70))</f>
        <v>1000</v>
      </c>
      <c r="R70" s="307"/>
      <c r="S70" s="141">
        <f>COUNTIF(R64:R73,"S")</f>
        <v>0</v>
      </c>
      <c r="T70" s="141">
        <f>COUNTIF(R64:R73,"RE")+COUNTIF(R64:R73,"REP")</f>
        <v>0</v>
      </c>
      <c r="U70" s="141">
        <f>COUNTIF(U64:U69,"P")+COUNTIF(U72:U73,"P")</f>
        <v>0</v>
      </c>
      <c r="V70" s="149" t="str">
        <f>IF(OR(U70=0,U70&lt;(S70+T70)),"",(Q70-(S70*200)+S69))</f>
        <v/>
      </c>
    </row>
    <row r="71" spans="1:22" ht="19.25" customHeight="1">
      <c r="A71" s="1179"/>
      <c r="B71" s="1230" t="s">
        <v>12</v>
      </c>
      <c r="C71" s="1231"/>
      <c r="D71" s="120">
        <f t="shared" ref="D71:Q71" si="30">IF(D70="","",D69/D70*100)</f>
        <v>68</v>
      </c>
      <c r="E71" s="120">
        <f t="shared" si="30"/>
        <v>62</v>
      </c>
      <c r="F71" s="120">
        <f t="shared" si="30"/>
        <v>70</v>
      </c>
      <c r="G71" s="120">
        <f t="shared" si="30"/>
        <v>49.090909090909093</v>
      </c>
      <c r="H71" s="151">
        <f t="shared" si="30"/>
        <v>80</v>
      </c>
      <c r="I71" s="120">
        <f t="shared" si="30"/>
        <v>50.857142857142854</v>
      </c>
      <c r="J71" s="120">
        <f t="shared" si="30"/>
        <v>54.583333333333329</v>
      </c>
      <c r="K71" s="126">
        <f t="shared" si="30"/>
        <v>55.600000000000009</v>
      </c>
      <c r="L71" s="120">
        <f t="shared" si="30"/>
        <v>45.106382978723403</v>
      </c>
      <c r="M71" s="151">
        <f t="shared" si="30"/>
        <v>93.333333333333329</v>
      </c>
      <c r="N71" s="120">
        <f t="shared" si="30"/>
        <v>48</v>
      </c>
      <c r="O71" s="120">
        <f t="shared" si="30"/>
        <v>49.894736842105267</v>
      </c>
      <c r="P71" s="126">
        <f t="shared" si="30"/>
        <v>88</v>
      </c>
      <c r="Q71" s="126">
        <f t="shared" si="30"/>
        <v>51.800000000000004</v>
      </c>
      <c r="R71" s="304"/>
      <c r="S71" s="304"/>
      <c r="T71" s="305"/>
      <c r="U71" s="308"/>
      <c r="V71" s="150" t="str">
        <f>IF(V70="","",V69/V70*100)</f>
        <v/>
      </c>
    </row>
    <row r="72" spans="1:22" ht="19.25" customHeight="1">
      <c r="A72" s="1179"/>
      <c r="B72" s="1230" t="str">
        <f>'statement of marks'!$DG$3</f>
        <v>jktLFkku v/;;u</v>
      </c>
      <c r="C72" s="1231"/>
      <c r="D72" s="289">
        <f>IF('statement of marks'!DG10="","",'statement of marks'!DG10)</f>
        <v>9</v>
      </c>
      <c r="E72" s="290">
        <f>IF('statement of marks'!DH10="","",'statement of marks'!DH10)</f>
        <v>9</v>
      </c>
      <c r="F72" s="290">
        <f>IF('statement of marks'!DI10="","",'statement of marks'!DI10)</f>
        <v>6</v>
      </c>
      <c r="G72" s="290">
        <f>IF('statement of marks'!DK10="","",'statement of marks'!DK10)</f>
        <v>35</v>
      </c>
      <c r="H72" s="152">
        <f>IF(G64="ML",70)+IF(G65="ML",70)+IF(G66="ML",70-H63)+IF(G67="ML",70-H64)+IF(G68="ML",70-H65)+IF(H66="ml",H63)+IF(H67="ml",H64)+IF(H68="ml",H65)</f>
        <v>0</v>
      </c>
      <c r="I72" s="291">
        <f>IF(G72="","",SUM(G72,H72))</f>
        <v>35</v>
      </c>
      <c r="J72" s="291">
        <f>IF(G72="","",SUM(D72,E72,F72,G72))</f>
        <v>59</v>
      </c>
      <c r="K72" s="125">
        <f>IF(J72="","",SUM(H72,J72))</f>
        <v>59</v>
      </c>
      <c r="L72" s="290">
        <f>IF('statement of marks'!DM10="","",'statement of marks'!DM10)</f>
        <v>35</v>
      </c>
      <c r="M72" s="152">
        <f>IF(L64="ML",100)+IF(L65="ML",100)+IF(L66="ML",100-M63)+IF(L67="ML",100-M64)+IF(L68="ML",100-M65)+IF(M66="ml",M63)+IF(M67="ml",M64)+IF(M68="ml",M65)</f>
        <v>0</v>
      </c>
      <c r="N72" s="291">
        <f>IF(L72="","",SUM(L72,M72))</f>
        <v>35</v>
      </c>
      <c r="O72" s="291">
        <f>IF(L72="","",SUM(K72,L72))</f>
        <v>94</v>
      </c>
      <c r="P72" s="152">
        <f>SUM(H72,M72)</f>
        <v>0</v>
      </c>
      <c r="Q72" s="125">
        <f>IF(O72="","",SUM(O72,M72))</f>
        <v>94</v>
      </c>
      <c r="R72" s="290" t="str">
        <f>IF('statement of marks'!GA10="","",'statement of marks'!GA10)</f>
        <v>C</v>
      </c>
      <c r="S72" s="117" t="str">
        <f>IF(OR(R72="S",R72="RE"),100,"")</f>
        <v/>
      </c>
      <c r="T72" s="309" t="str">
        <f>IF('result subject-wise'!AL10="","",'result subject-wise'!AL10)</f>
        <v/>
      </c>
      <c r="U72" s="310" t="str">
        <f>IF('result subject-wise'!AM10="","",'result subject-wise'!AM10)</f>
        <v/>
      </c>
      <c r="V72" s="1236"/>
    </row>
    <row r="73" spans="1:22" ht="19.25" customHeight="1">
      <c r="A73" s="1179"/>
      <c r="B73" s="1230" t="str">
        <f>'statement of marks'!$DT$3</f>
        <v>thou dkS'ky f'k{kk</v>
      </c>
      <c r="C73" s="1231"/>
      <c r="D73" s="1237" t="s">
        <v>294</v>
      </c>
      <c r="E73" s="1238"/>
      <c r="F73" s="291">
        <f>'statement of marks'!$DT$6</f>
        <v>30</v>
      </c>
      <c r="G73" s="123">
        <f>IF('statement of marks'!DT10="","",'statement of marks'!DT10)</f>
        <v>24</v>
      </c>
      <c r="H73" s="1238" t="s">
        <v>313</v>
      </c>
      <c r="I73" s="1238"/>
      <c r="J73" s="291">
        <f>'statement of marks'!$DU$6</f>
        <v>30</v>
      </c>
      <c r="K73" s="125">
        <f>IF('statement of marks'!DU10="","",'statement of marks'!DU10)</f>
        <v>27</v>
      </c>
      <c r="L73" s="1239" t="s">
        <v>172</v>
      </c>
      <c r="M73" s="1239"/>
      <c r="N73" s="291">
        <f>'statement of marks'!$DV$6</f>
        <v>40</v>
      </c>
      <c r="O73" s="290">
        <f>IF('statement of marks'!DV10="","",'statement of marks'!DV10)</f>
        <v>27</v>
      </c>
      <c r="P73" s="304"/>
      <c r="Q73" s="125">
        <f>IF(O73="","",SUM(G73,K73,O73))</f>
        <v>78</v>
      </c>
      <c r="R73" s="290" t="str">
        <f>IF('statement of marks'!GB10="","",'statement of marks'!GB10)</f>
        <v>B</v>
      </c>
      <c r="S73" s="117" t="str">
        <f>IF(OR(R73="S",R73="RE"),40,"")</f>
        <v/>
      </c>
      <c r="T73" s="309" t="str">
        <f>IF('result subject-wise'!AN10="","",'result subject-wise'!AN10)</f>
        <v/>
      </c>
      <c r="U73" s="310" t="str">
        <f>IF('result subject-wise'!AO10="","",'result subject-wise'!AO10)</f>
        <v/>
      </c>
      <c r="V73" s="1236"/>
    </row>
    <row r="74" spans="1:22" ht="19.25" customHeight="1">
      <c r="A74" s="1179"/>
      <c r="B74" s="1240" t="s">
        <v>20</v>
      </c>
      <c r="C74" s="1241"/>
      <c r="D74" s="1242" t="str">
        <f>IF('statement of marks'!GH10="","",'statement of marks'!GH10)</f>
        <v>mRrh.kZ</v>
      </c>
      <c r="E74" s="1243"/>
      <c r="F74" s="1243"/>
      <c r="G74" s="1243"/>
      <c r="H74" s="1243"/>
      <c r="I74" s="1244"/>
      <c r="J74" s="288" t="s">
        <v>7</v>
      </c>
      <c r="K74" s="290" t="str">
        <f>IF('statement of marks'!GK10="","",'statement of marks'!GK10)</f>
        <v>II</v>
      </c>
      <c r="L74" s="1245" t="s">
        <v>8</v>
      </c>
      <c r="M74" s="1246"/>
      <c r="N74" s="1247"/>
      <c r="O74" s="290">
        <f>IF('statement of marks'!GM10="","",'statement of marks'!GM10)</f>
        <v>3.0000000000000031</v>
      </c>
      <c r="P74" s="1248" t="s">
        <v>286</v>
      </c>
      <c r="Q74" s="1248"/>
      <c r="R74" s="1248"/>
      <c r="S74" s="1248"/>
      <c r="T74" s="1248"/>
      <c r="U74" s="1248"/>
      <c r="V74" s="1249"/>
    </row>
    <row r="75" spans="1:22" ht="19.25" customHeight="1">
      <c r="A75" s="1179"/>
      <c r="B75" s="1240" t="s">
        <v>50</v>
      </c>
      <c r="C75" s="1241"/>
      <c r="D75" s="1250" t="s">
        <v>290</v>
      </c>
      <c r="E75" s="1251"/>
      <c r="F75" s="1252" t="s">
        <v>291</v>
      </c>
      <c r="G75" s="1252"/>
      <c r="H75" s="1253" t="s">
        <v>292</v>
      </c>
      <c r="I75" s="1253"/>
      <c r="J75" s="1252" t="s">
        <v>314</v>
      </c>
      <c r="K75" s="1252"/>
      <c r="L75" s="1254" t="s">
        <v>284</v>
      </c>
      <c r="M75" s="1254"/>
      <c r="N75" s="1254"/>
      <c r="O75" s="1254"/>
      <c r="P75" s="1255" t="s">
        <v>20</v>
      </c>
      <c r="Q75" s="1255"/>
      <c r="R75" s="1255"/>
      <c r="S75" s="1255"/>
      <c r="T75" s="1256" t="str">
        <f>IF('result subject-wise'!AR10="","",'result subject-wise'!AR10)</f>
        <v/>
      </c>
      <c r="U75" s="1256"/>
      <c r="V75" s="1257"/>
    </row>
    <row r="76" spans="1:22" ht="19.25" customHeight="1">
      <c r="A76" s="1179"/>
      <c r="B76" s="1234" t="s">
        <v>32</v>
      </c>
      <c r="C76" s="1235"/>
      <c r="D76" s="1258" t="str">
        <f>IF('statement of marks'!EP10="","",'statement of marks'!EP10)</f>
        <v/>
      </c>
      <c r="E76" s="1259"/>
      <c r="F76" s="1259" t="str">
        <f>IF('statement of marks'!ER10="","",'statement of marks'!ER10)</f>
        <v/>
      </c>
      <c r="G76" s="1259"/>
      <c r="H76" s="1259" t="str">
        <f>IF('statement of marks'!ET10="","",'statement of marks'!ET10)</f>
        <v/>
      </c>
      <c r="I76" s="1259"/>
      <c r="J76" s="1259" t="str">
        <f>IF('statement of marks'!EV10="","",'statement of marks'!EV10)</f>
        <v/>
      </c>
      <c r="K76" s="1259"/>
      <c r="L76" s="1259" t="str">
        <f>IF('statement of marks'!EX10="","",'statement of marks'!EX10)</f>
        <v/>
      </c>
      <c r="M76" s="1259"/>
      <c r="N76" s="1259"/>
      <c r="O76" s="1259"/>
      <c r="P76" s="1255" t="s">
        <v>7</v>
      </c>
      <c r="Q76" s="1255"/>
      <c r="R76" s="1255"/>
      <c r="S76" s="1255"/>
      <c r="T76" s="1256" t="str">
        <f>IF(AND(T75="mRrh.kZ",V71&gt;=60),"izFke",IF(AND(T75="mRrh.kZ",V71&gt;=48),"f}rh;",IF(AND(T75="mRrh.kZ",V71&gt;=36),"r`rh;","")))</f>
        <v/>
      </c>
      <c r="U76" s="1256"/>
      <c r="V76" s="1257"/>
    </row>
    <row r="77" spans="1:22" ht="19.25" customHeight="1">
      <c r="A77" s="1179"/>
      <c r="B77" s="1234" t="s">
        <v>31</v>
      </c>
      <c r="C77" s="1235"/>
      <c r="D77" s="1260" t="str">
        <f>IF('statement of marks'!EO10="","",'statement of marks'!EO10)</f>
        <v/>
      </c>
      <c r="E77" s="1261"/>
      <c r="F77" s="1261" t="str">
        <f>IF('statement of marks'!EQ10="","",'statement of marks'!EQ10)</f>
        <v/>
      </c>
      <c r="G77" s="1261"/>
      <c r="H77" s="1261" t="str">
        <f>IF('statement of marks'!ES10="","",'statement of marks'!ES10)</f>
        <v/>
      </c>
      <c r="I77" s="1261"/>
      <c r="J77" s="1261" t="str">
        <f>IF('statement of marks'!EU10="","",'statement of marks'!EU10)</f>
        <v/>
      </c>
      <c r="K77" s="1261"/>
      <c r="L77" s="1261" t="str">
        <f>IF('statement of marks'!EW10="","",'statement of marks'!EW10)</f>
        <v/>
      </c>
      <c r="M77" s="1261"/>
      <c r="N77" s="1261"/>
      <c r="O77" s="1261"/>
      <c r="P77" s="1262" t="s">
        <v>312</v>
      </c>
      <c r="Q77" s="1263"/>
      <c r="R77" s="1263"/>
      <c r="S77" s="1264"/>
      <c r="T77" s="1265" t="str">
        <f>IF(T75="","",'result subject-wise'!$G$117)</f>
        <v/>
      </c>
      <c r="U77" s="1266"/>
      <c r="V77" s="1267"/>
    </row>
    <row r="78" spans="1:22" ht="19.25" customHeight="1">
      <c r="A78" s="1179"/>
      <c r="B78" s="1230" t="s">
        <v>133</v>
      </c>
      <c r="C78" s="1231"/>
      <c r="D78" s="1268"/>
      <c r="E78" s="1269"/>
      <c r="F78" s="1269"/>
      <c r="G78" s="1269"/>
      <c r="H78" s="1269"/>
      <c r="I78" s="1269"/>
      <c r="J78" s="1269"/>
      <c r="K78" s="1269"/>
      <c r="L78" s="1231" t="s">
        <v>133</v>
      </c>
      <c r="M78" s="1231"/>
      <c r="N78" s="1231"/>
      <c r="O78" s="1231"/>
      <c r="P78" s="1231"/>
      <c r="Q78" s="1231"/>
      <c r="R78" s="1270"/>
      <c r="S78" s="1271"/>
      <c r="T78" s="1271"/>
      <c r="U78" s="1271"/>
      <c r="V78" s="1272"/>
    </row>
    <row r="79" spans="1:22" ht="19.25" customHeight="1">
      <c r="A79" s="1179"/>
      <c r="B79" s="1230" t="s">
        <v>285</v>
      </c>
      <c r="C79" s="1231"/>
      <c r="D79" s="1268"/>
      <c r="E79" s="1269"/>
      <c r="F79" s="1269"/>
      <c r="G79" s="1269"/>
      <c r="H79" s="1269"/>
      <c r="I79" s="1269"/>
      <c r="J79" s="1269"/>
      <c r="K79" s="1269"/>
      <c r="L79" s="1231" t="s">
        <v>111</v>
      </c>
      <c r="M79" s="1231"/>
      <c r="N79" s="1231"/>
      <c r="O79" s="1231"/>
      <c r="P79" s="1231"/>
      <c r="Q79" s="1231"/>
      <c r="R79" s="1273"/>
      <c r="S79" s="1274"/>
      <c r="T79" s="1274"/>
      <c r="U79" s="1274"/>
      <c r="V79" s="1275"/>
    </row>
    <row r="80" spans="1:22" ht="19.25" customHeight="1">
      <c r="A80" s="1179"/>
      <c r="B80" s="1230" t="s">
        <v>152</v>
      </c>
      <c r="C80" s="1231"/>
      <c r="D80" s="1268"/>
      <c r="E80" s="1269"/>
      <c r="F80" s="1269"/>
      <c r="G80" s="1269"/>
      <c r="H80" s="1269"/>
      <c r="I80" s="1269"/>
      <c r="J80" s="1269"/>
      <c r="K80" s="1269"/>
      <c r="L80" s="1231" t="s">
        <v>285</v>
      </c>
      <c r="M80" s="1231"/>
      <c r="N80" s="1231"/>
      <c r="O80" s="1231"/>
      <c r="P80" s="1231"/>
      <c r="Q80" s="1231"/>
      <c r="R80" s="1276" t="s">
        <v>152</v>
      </c>
      <c r="S80" s="1277"/>
      <c r="T80" s="1277"/>
      <c r="U80" s="1277"/>
      <c r="V80" s="1278"/>
    </row>
    <row r="81" spans="1:22" ht="19.25" customHeight="1">
      <c r="A81" s="1180"/>
      <c r="B81" s="1279" t="s">
        <v>151</v>
      </c>
      <c r="C81" s="1280"/>
      <c r="D81" s="1281"/>
      <c r="E81" s="1282"/>
      <c r="F81" s="1282"/>
      <c r="G81" s="1282"/>
      <c r="H81" s="1282"/>
      <c r="I81" s="1282"/>
      <c r="J81" s="1282"/>
      <c r="K81" s="1282"/>
      <c r="L81" s="1280" t="s">
        <v>113</v>
      </c>
      <c r="M81" s="1280"/>
      <c r="N81" s="1280"/>
      <c r="O81" s="1280"/>
      <c r="P81" s="1283">
        <f>'statement of marks'!$GH$109</f>
        <v>42460</v>
      </c>
      <c r="Q81" s="1284"/>
      <c r="R81" s="1285" t="s">
        <v>289</v>
      </c>
      <c r="S81" s="1286"/>
      <c r="T81" s="1286"/>
      <c r="U81" s="1286"/>
      <c r="V81" s="1287"/>
    </row>
    <row r="82" spans="1:22" ht="19.25" customHeight="1">
      <c r="A82" s="1173" t="s">
        <v>73</v>
      </c>
      <c r="B82" s="1174"/>
      <c r="C82" s="1174"/>
      <c r="D82" s="1174"/>
      <c r="E82" s="1174"/>
      <c r="F82" s="1174"/>
      <c r="G82" s="1174"/>
      <c r="H82" s="1174"/>
      <c r="I82" s="1174"/>
      <c r="J82" s="1174"/>
      <c r="K82" s="1174"/>
      <c r="L82" s="1174"/>
      <c r="M82" s="1174"/>
      <c r="N82" s="1174"/>
      <c r="O82" s="1174"/>
      <c r="P82" s="1174"/>
      <c r="Q82" s="1174"/>
      <c r="R82" s="1174"/>
      <c r="S82" s="1174"/>
      <c r="T82" s="1174"/>
      <c r="U82" s="1174"/>
      <c r="V82" s="1175"/>
    </row>
    <row r="83" spans="1:22" ht="19.25" customHeight="1">
      <c r="A83" s="1176" t="str">
        <f>'statement of marks'!$A$1</f>
        <v>jktdh; ckfydk mPp ek/;fed fo|ky;] fuEckgsMk</v>
      </c>
      <c r="B83" s="1177"/>
      <c r="C83" s="1177"/>
      <c r="D83" s="1177"/>
      <c r="E83" s="1177"/>
      <c r="F83" s="1177"/>
      <c r="G83" s="1177"/>
      <c r="H83" s="1177"/>
      <c r="I83" s="1177"/>
      <c r="J83" s="1177"/>
      <c r="K83" s="1177"/>
      <c r="L83" s="1177"/>
      <c r="M83" s="1177"/>
      <c r="N83" s="1177"/>
      <c r="O83" s="1177"/>
      <c r="P83" s="1177"/>
      <c r="Q83" s="1177"/>
      <c r="R83" s="1177"/>
      <c r="S83" s="1177"/>
      <c r="T83" s="1177"/>
      <c r="U83" s="1177"/>
      <c r="V83" s="1178"/>
    </row>
    <row r="84" spans="1:22" ht="19.25" customHeight="1">
      <c r="A84" s="1179"/>
      <c r="B84" s="1181" t="s">
        <v>293</v>
      </c>
      <c r="C84" s="1181"/>
      <c r="D84" s="1182" t="str">
        <f>'statement of marks'!$F$3</f>
        <v>2015-16</v>
      </c>
      <c r="E84" s="1183"/>
      <c r="F84" s="1184" t="str">
        <f>IF(T102="","eq[; ijh{kk",IF(D101="iwjd","iwjd ijh{kk",IF(D101="iqu% ijh{kk","iqu% ijh{kk",)))</f>
        <v>iqu% ijh{kk</v>
      </c>
      <c r="G84" s="1185"/>
      <c r="H84" s="1185"/>
      <c r="I84" s="1185"/>
      <c r="J84" s="1185"/>
      <c r="K84" s="1185"/>
      <c r="L84" s="1185"/>
      <c r="M84" s="1185"/>
      <c r="N84" s="1185"/>
      <c r="O84" s="1185"/>
      <c r="P84" s="1185"/>
      <c r="Q84" s="1185"/>
      <c r="R84" s="1186" t="s">
        <v>27</v>
      </c>
      <c r="S84" s="1187"/>
      <c r="T84" s="1188" t="str">
        <f>'statement of marks'!$A$3</f>
        <v>11 'A'</v>
      </c>
      <c r="U84" s="1188"/>
      <c r="V84" s="1189"/>
    </row>
    <row r="85" spans="1:22" ht="19.25" customHeight="1">
      <c r="A85" s="1179"/>
      <c r="B85" s="1190" t="s">
        <v>115</v>
      </c>
      <c r="C85" s="1190"/>
      <c r="D85" s="1191" t="str">
        <f>IF('statement of marks'!G11="","",'statement of marks'!G11)</f>
        <v>v004</v>
      </c>
      <c r="E85" s="1192"/>
      <c r="F85" s="1192"/>
      <c r="G85" s="1192"/>
      <c r="H85" s="1192"/>
      <c r="I85" s="1192"/>
      <c r="J85" s="1192"/>
      <c r="K85" s="1192"/>
      <c r="L85" s="1192"/>
      <c r="M85" s="1192"/>
      <c r="N85" s="1192"/>
      <c r="O85" s="1192"/>
      <c r="P85" s="1192"/>
      <c r="Q85" s="1192"/>
      <c r="R85" s="1193" t="s">
        <v>36</v>
      </c>
      <c r="S85" s="1194"/>
      <c r="T85" s="1195" t="str">
        <f>IF('statement of marks'!D11="","",'statement of marks'!D11)</f>
        <v>11204</v>
      </c>
      <c r="U85" s="1195"/>
      <c r="V85" s="1196"/>
    </row>
    <row r="86" spans="1:22" ht="19.25" customHeight="1">
      <c r="A86" s="1179"/>
      <c r="B86" s="1190" t="s">
        <v>25</v>
      </c>
      <c r="C86" s="1190"/>
      <c r="D86" s="1191" t="str">
        <f>IF('statement of marks'!H11="","",'statement of marks'!H11)</f>
        <v>c004</v>
      </c>
      <c r="E86" s="1192"/>
      <c r="F86" s="1192"/>
      <c r="G86" s="1192"/>
      <c r="H86" s="1192"/>
      <c r="I86" s="1192"/>
      <c r="J86" s="1192"/>
      <c r="K86" s="1192"/>
      <c r="L86" s="1192"/>
      <c r="M86" s="1192"/>
      <c r="N86" s="1192"/>
      <c r="O86" s="1192"/>
      <c r="P86" s="1192"/>
      <c r="Q86" s="1192"/>
      <c r="R86" s="1193" t="s">
        <v>28</v>
      </c>
      <c r="S86" s="1194"/>
      <c r="T86" s="1195">
        <f>IF('statement of marks'!E11="","",'statement of marks'!E11)</f>
        <v>11320</v>
      </c>
      <c r="U86" s="1195"/>
      <c r="V86" s="1196"/>
    </row>
    <row r="87" spans="1:22" ht="19.25" customHeight="1">
      <c r="A87" s="1179"/>
      <c r="B87" s="1197" t="s">
        <v>26</v>
      </c>
      <c r="C87" s="1197"/>
      <c r="D87" s="1191" t="str">
        <f>IF('statement of marks'!I11="","",'statement of marks'!I11)</f>
        <v>l004</v>
      </c>
      <c r="E87" s="1192"/>
      <c r="F87" s="1192"/>
      <c r="G87" s="1192"/>
      <c r="H87" s="1192"/>
      <c r="I87" s="1192"/>
      <c r="J87" s="1192"/>
      <c r="K87" s="1192"/>
      <c r="L87" s="1192"/>
      <c r="M87" s="1192"/>
      <c r="N87" s="1192"/>
      <c r="O87" s="1192"/>
      <c r="P87" s="1192"/>
      <c r="Q87" s="1192"/>
      <c r="R87" s="1193" t="s">
        <v>29</v>
      </c>
      <c r="S87" s="1194"/>
      <c r="T87" s="1198">
        <f>IF('statement of marks'!F11="","",'statement of marks'!F11)</f>
        <v>35829</v>
      </c>
      <c r="U87" s="1198"/>
      <c r="V87" s="1199"/>
    </row>
    <row r="88" spans="1:22" ht="19.25" customHeight="1">
      <c r="A88" s="1179"/>
      <c r="B88" s="1200" t="s">
        <v>30</v>
      </c>
      <c r="C88" s="1202" t="s">
        <v>202</v>
      </c>
      <c r="D88" s="1204" t="s">
        <v>1</v>
      </c>
      <c r="E88" s="1204" t="s">
        <v>43</v>
      </c>
      <c r="F88" s="1204" t="s">
        <v>2</v>
      </c>
      <c r="G88" s="1206" t="s">
        <v>144</v>
      </c>
      <c r="H88" s="1206" t="s">
        <v>147</v>
      </c>
      <c r="I88" s="1208" t="s">
        <v>146</v>
      </c>
      <c r="J88" s="1210" t="s">
        <v>306</v>
      </c>
      <c r="K88" s="1212" t="s">
        <v>288</v>
      </c>
      <c r="L88" s="1214" t="s">
        <v>305</v>
      </c>
      <c r="M88" s="1214" t="s">
        <v>296</v>
      </c>
      <c r="N88" s="1216" t="s">
        <v>295</v>
      </c>
      <c r="O88" s="1218" t="s">
        <v>274</v>
      </c>
      <c r="P88" s="1218" t="s">
        <v>275</v>
      </c>
      <c r="Q88" s="1220" t="s">
        <v>276</v>
      </c>
      <c r="R88" s="1208" t="s">
        <v>14</v>
      </c>
      <c r="S88" s="1210" t="s">
        <v>297</v>
      </c>
      <c r="T88" s="1222" t="s">
        <v>298</v>
      </c>
      <c r="U88" s="1288" t="s">
        <v>38</v>
      </c>
      <c r="V88" s="1226" t="s">
        <v>287</v>
      </c>
    </row>
    <row r="89" spans="1:22" ht="19.25" customHeight="1">
      <c r="A89" s="1179"/>
      <c r="B89" s="1201"/>
      <c r="C89" s="1203"/>
      <c r="D89" s="1205"/>
      <c r="E89" s="1205"/>
      <c r="F89" s="1205"/>
      <c r="G89" s="1207"/>
      <c r="H89" s="1207"/>
      <c r="I89" s="1209"/>
      <c r="J89" s="1211"/>
      <c r="K89" s="1213"/>
      <c r="L89" s="1215"/>
      <c r="M89" s="1215"/>
      <c r="N89" s="1217"/>
      <c r="O89" s="1219"/>
      <c r="P89" s="1219"/>
      <c r="Q89" s="1221"/>
      <c r="R89" s="1209"/>
      <c r="S89" s="1211"/>
      <c r="T89" s="1223"/>
      <c r="U89" s="1289"/>
      <c r="V89" s="1227"/>
    </row>
    <row r="90" spans="1:22" ht="19.25" customHeight="1">
      <c r="A90" s="1179"/>
      <c r="B90" s="1228" t="s">
        <v>5</v>
      </c>
      <c r="C90" s="1229"/>
      <c r="D90" s="119">
        <v>10</v>
      </c>
      <c r="E90" s="70">
        <v>10</v>
      </c>
      <c r="F90" s="70">
        <v>10</v>
      </c>
      <c r="G90" s="142" t="s">
        <v>308</v>
      </c>
      <c r="H90" s="122">
        <f>'statement of marks'!$AR$6</f>
        <v>20</v>
      </c>
      <c r="I90" s="73">
        <v>70</v>
      </c>
      <c r="J90" s="146" t="s">
        <v>277</v>
      </c>
      <c r="K90" s="124">
        <v>100</v>
      </c>
      <c r="L90" s="142" t="s">
        <v>309</v>
      </c>
      <c r="M90" s="122">
        <f>'statement of marks'!$AW$6</f>
        <v>30</v>
      </c>
      <c r="N90" s="73">
        <v>100</v>
      </c>
      <c r="O90" s="145" t="s">
        <v>310</v>
      </c>
      <c r="P90" s="124"/>
      <c r="Q90" s="124">
        <v>200</v>
      </c>
      <c r="R90" s="304"/>
      <c r="S90" s="304"/>
      <c r="T90" s="305"/>
      <c r="U90" s="306"/>
      <c r="V90" s="147" t="str">
        <f>IF(OR(U97=0,U97&lt;S97),"",Q90)</f>
        <v/>
      </c>
    </row>
    <row r="91" spans="1:22" ht="19.25" customHeight="1">
      <c r="A91" s="1179"/>
      <c r="B91" s="1230" t="str">
        <f>'statement of marks'!$J$3</f>
        <v>vfuok;Z fgUnh</v>
      </c>
      <c r="C91" s="1231"/>
      <c r="D91" s="289">
        <f>IF('statement of marks'!J11="","",'statement of marks'!J11)</f>
        <v>7</v>
      </c>
      <c r="E91" s="290">
        <f>IF('statement of marks'!K11="","",'statement of marks'!K11)</f>
        <v>5</v>
      </c>
      <c r="F91" s="290">
        <f>IF('statement of marks'!L11="","",'statement of marks'!L11)</f>
        <v>4</v>
      </c>
      <c r="G91" s="123">
        <f>IF('statement of marks'!N11="","",'statement of marks'!N11)</f>
        <v>39</v>
      </c>
      <c r="H91" s="123">
        <f>'statement of marks'!$BP$6</f>
        <v>20</v>
      </c>
      <c r="I91" s="291">
        <f>IF(G91="","",G91)</f>
        <v>39</v>
      </c>
      <c r="J91" s="291">
        <f>IF(G91="","",SUM(D91,E91,F91,G91))</f>
        <v>55</v>
      </c>
      <c r="K91" s="125">
        <f>J91</f>
        <v>55</v>
      </c>
      <c r="L91" s="123" t="str">
        <f>IF('statement of marks'!P11="","",'statement of marks'!P11)</f>
        <v>ml</v>
      </c>
      <c r="M91" s="122">
        <f>'statement of marks'!$BU$6</f>
        <v>30</v>
      </c>
      <c r="N91" s="291" t="str">
        <f>IF(L91="","",L91)</f>
        <v>ml</v>
      </c>
      <c r="O91" s="291">
        <f>IF(L91="","",SUM(J91,L91))</f>
        <v>55</v>
      </c>
      <c r="P91" s="152">
        <f>SUM(H91,M91)</f>
        <v>50</v>
      </c>
      <c r="Q91" s="125">
        <f>O91</f>
        <v>55</v>
      </c>
      <c r="R91" s="290" t="str">
        <f>CONCATENATE('statement of marks'!EZ11,'statement of marks'!FA11,'statement of marks'!FB11)</f>
        <v>RE</v>
      </c>
      <c r="S91" s="117">
        <f>IF(OR(R91="S",R91="RE"),100,"")</f>
        <v>100</v>
      </c>
      <c r="T91" s="128">
        <f>IF('result subject-wise'!U11="","",'result subject-wise'!U11)</f>
        <v>0</v>
      </c>
      <c r="U91" s="130" t="str">
        <f>IF('result subject-wise'!V11="","",'result subject-wise'!V11)</f>
        <v/>
      </c>
      <c r="V91" s="147" t="str">
        <f>IF(OR(U97=0,U97&lt;S97),"",IF(R91="RE",SUM(Q91,T91),IF(R91="S",T91,Q91)))</f>
        <v/>
      </c>
    </row>
    <row r="92" spans="1:22" ht="19.25" customHeight="1">
      <c r="A92" s="1179"/>
      <c r="B92" s="1230" t="str">
        <f>'statement of marks'!$X$3</f>
        <v>vaxzsth</v>
      </c>
      <c r="C92" s="1231"/>
      <c r="D92" s="289">
        <f>IF('statement of marks'!X11="","",'statement of marks'!X11)</f>
        <v>2</v>
      </c>
      <c r="E92" s="290">
        <f>IF('statement of marks'!Y11="","",'statement of marks'!Y11)</f>
        <v>2</v>
      </c>
      <c r="F92" s="290">
        <f>IF('statement of marks'!Z11="","",'statement of marks'!Z11)</f>
        <v>5</v>
      </c>
      <c r="G92" s="123">
        <f>IF('statement of marks'!AB11="","",'statement of marks'!AB11)</f>
        <v>18</v>
      </c>
      <c r="H92" s="123">
        <f>'statement of marks'!$CN$6</f>
        <v>20</v>
      </c>
      <c r="I92" s="291">
        <f>IF(G92="","",G92)</f>
        <v>18</v>
      </c>
      <c r="J92" s="291">
        <f t="shared" ref="J92:J95" si="31">IF(G92="","",SUM(D92,E92,F92,G92))</f>
        <v>27</v>
      </c>
      <c r="K92" s="125">
        <f>J92</f>
        <v>27</v>
      </c>
      <c r="L92" s="123">
        <f>IF('statement of marks'!AD11="","",'statement of marks'!AD11)</f>
        <v>35</v>
      </c>
      <c r="M92" s="122">
        <f>'statement of marks'!$CS$6</f>
        <v>30</v>
      </c>
      <c r="N92" s="291">
        <f>IF(L92="","",L92)</f>
        <v>35</v>
      </c>
      <c r="O92" s="291">
        <f t="shared" ref="O92" si="32">IF(L92="","",SUM(J92,L92))</f>
        <v>62</v>
      </c>
      <c r="P92" s="152">
        <f t="shared" ref="P92" si="33">SUM(H92,M92)</f>
        <v>50</v>
      </c>
      <c r="Q92" s="125">
        <f>O92</f>
        <v>62</v>
      </c>
      <c r="R92" s="290" t="str">
        <f>CONCATENATE('statement of marks'!FC11,'statement of marks'!FD11,'statement of marks'!FE11)</f>
        <v>S</v>
      </c>
      <c r="S92" s="117">
        <f>IF(OR(R92="S",R92="RE"),100,"")</f>
        <v>100</v>
      </c>
      <c r="T92" s="128">
        <f>IF('result subject-wise'!X11="","",'result subject-wise'!X11)</f>
        <v>0</v>
      </c>
      <c r="U92" s="130" t="str">
        <f>IF('result subject-wise'!Y11="","",'result subject-wise'!Y11)</f>
        <v/>
      </c>
      <c r="V92" s="147" t="str">
        <f>IF(OR(U97=0,U97&lt;S97),"",IF(R92="RE",SUM(Q92,T92),IF(R92="S",T92,Q92)))</f>
        <v/>
      </c>
    </row>
    <row r="93" spans="1:22" ht="19.25" customHeight="1">
      <c r="A93" s="1179"/>
      <c r="B93" s="1232" t="str">
        <f>IF('statement of marks'!AL11="a",'statement of marks'!$AL$3,IF('statement of marks'!AL11="b",'statement of marks'!$AR$3,IF('statement of marks'!AL11="c",'statement of marks'!$AX$3,IF('statement of marks'!AL11="d",'statement of marks'!$BD$3))))</f>
        <v>vaxzsth lkfgR;</v>
      </c>
      <c r="C93" s="1233"/>
      <c r="D93" s="289">
        <f>IF('statement of marks'!AM11="","",'statement of marks'!AM11)</f>
        <v>5</v>
      </c>
      <c r="E93" s="290">
        <f>IF('statement of marks'!AN11="","",'statement of marks'!AN11)</f>
        <v>4</v>
      </c>
      <c r="F93" s="290">
        <f>IF('statement of marks'!AO11="","",'statement of marks'!AO11)</f>
        <v>7</v>
      </c>
      <c r="G93" s="123">
        <f>IF('statement of marks'!AQ11="","",'statement of marks'!AQ11)</f>
        <v>25</v>
      </c>
      <c r="H93" s="123" t="str">
        <f>IF('statement of marks'!AR11="","",'statement of marks'!AR11)</f>
        <v/>
      </c>
      <c r="I93" s="291">
        <f>IF(G93="","",IF(AND(G93="ML",H93="ML"),"ML",IF(AND(G93="ML",H93=""),"ML",SUM(G93,H93))))</f>
        <v>25</v>
      </c>
      <c r="J93" s="291">
        <f t="shared" si="31"/>
        <v>41</v>
      </c>
      <c r="K93" s="125">
        <f>IF(J93="","",SUM(H93,J93))</f>
        <v>41</v>
      </c>
      <c r="L93" s="123">
        <f>IF('statement of marks'!AV11="","",'statement of marks'!AV11)</f>
        <v>38</v>
      </c>
      <c r="M93" s="123" t="str">
        <f>IF('statement of marks'!AW11="","",'statement of marks'!AW11)</f>
        <v/>
      </c>
      <c r="N93" s="291">
        <f>IF(L93="","",IF(AND(L93="ML",M93="ML"),"ML",IF(AND(L93="ML",M93=""),"ML",SUM(L93,M93))))</f>
        <v>38</v>
      </c>
      <c r="O93" s="291">
        <f>IF(L93="","",SUM(J93,L93))</f>
        <v>79</v>
      </c>
      <c r="P93" s="123" t="str">
        <f>IF(AND(H93="",M93=""),"",SUM(H93,M93))</f>
        <v/>
      </c>
      <c r="Q93" s="125">
        <f>IF(O93="","",SUM(O93,P93))</f>
        <v>79</v>
      </c>
      <c r="R93" s="290" t="str">
        <f>CONCATENATE('statement of marks'!FF11,'statement of marks'!FK11,'statement of marks'!FL11)</f>
        <v>III</v>
      </c>
      <c r="S93" s="117" t="str">
        <f>IF('result subject-wise'!Z11="","",'result subject-wise'!Z11)</f>
        <v/>
      </c>
      <c r="T93" s="128" t="str">
        <f>IF('result subject-wise'!AB11="","",'result subject-wise'!AB11)</f>
        <v/>
      </c>
      <c r="U93" s="130" t="str">
        <f>IF('result subject-wise'!AC11="","",'result subject-wise'!AC11)</f>
        <v/>
      </c>
      <c r="V93" s="147" t="str">
        <f>IF(OR(U97=0,U97&lt;S97),"",IF(OR(R93="RE",R93="REP"),SUM(Q93,T93),IF(R93="S",T93,Q93)))</f>
        <v/>
      </c>
    </row>
    <row r="94" spans="1:22" ht="19.25" customHeight="1">
      <c r="A94" s="1179"/>
      <c r="B94" s="1232" t="str">
        <f>IF('statement of marks'!BJ11="a",'statement of marks'!$BJ$3,IF('statement of marks'!BJ11="b",'statement of marks'!$BP$3,IF('statement of marks'!BJ11="c",'statement of marks'!$BV$3,IF('statement of marks'!BJ11="d",'statement of marks'!$CB$3))))</f>
        <v>x`gfoKku</v>
      </c>
      <c r="C94" s="1233"/>
      <c r="D94" s="289">
        <f>IF('statement of marks'!BK11="","",'statement of marks'!BK11)</f>
        <v>4</v>
      </c>
      <c r="E94" s="290">
        <f>IF('statement of marks'!BL11="","",'statement of marks'!BL11)</f>
        <v>7</v>
      </c>
      <c r="F94" s="290">
        <f>IF('statement of marks'!BM11="","",'statement of marks'!BM11)</f>
        <v>6</v>
      </c>
      <c r="G94" s="123">
        <f>IF('statement of marks'!BO11="","",'statement of marks'!BO11)</f>
        <v>26</v>
      </c>
      <c r="H94" s="123" t="str">
        <f>IF('statement of marks'!BP11="","",'statement of marks'!BP11)</f>
        <v/>
      </c>
      <c r="I94" s="291">
        <f t="shared" ref="I94" si="34">IF(G94="","",IF(AND(G94="ML",H94="ML"),"ML",IF(AND(G94="ML",H94=""),"ML",SUM(G94,H94))))</f>
        <v>26</v>
      </c>
      <c r="J94" s="291">
        <f t="shared" si="31"/>
        <v>43</v>
      </c>
      <c r="K94" s="125">
        <f>IF(J94="","",SUM(H94,J94))</f>
        <v>43</v>
      </c>
      <c r="L94" s="123">
        <f>IF('statement of marks'!BT11="","",'statement of marks'!BT11)</f>
        <v>35</v>
      </c>
      <c r="M94" s="123" t="str">
        <f>IF('statement of marks'!BU11="","",'statement of marks'!BU11)</f>
        <v/>
      </c>
      <c r="N94" s="291">
        <f t="shared" ref="N94" si="35">IF(L94="","",IF(AND(L94="ML",M94="ML"),"ML",IF(AND(L94="ML",M94=""),"ML",SUM(L94,M94))))</f>
        <v>35</v>
      </c>
      <c r="O94" s="291">
        <f>IF(L94="","",SUM(J94,L94))</f>
        <v>78</v>
      </c>
      <c r="P94" s="123" t="str">
        <f t="shared" ref="P94:P95" si="36">IF(AND(H94="",M94=""),"",SUM(H94,M94))</f>
        <v/>
      </c>
      <c r="Q94" s="125">
        <f>IF(O94="","",SUM(O94,P94))</f>
        <v>78</v>
      </c>
      <c r="R94" s="290" t="str">
        <f>CONCATENATE('statement of marks'!FM11,'statement of marks'!FR11,'statement of marks'!FS11)</f>
        <v>III</v>
      </c>
      <c r="S94" s="117" t="str">
        <f>IF('result subject-wise'!AD11="","",'result subject-wise'!AD11)</f>
        <v/>
      </c>
      <c r="T94" s="128" t="str">
        <f>IF('result subject-wise'!AF11="","",'result subject-wise'!AF11)</f>
        <v/>
      </c>
      <c r="U94" s="130" t="str">
        <f>IF('result subject-wise'!AG11="","",'result subject-wise'!AG11)</f>
        <v/>
      </c>
      <c r="V94" s="147" t="str">
        <f>IF(OR(U97=0,U97&lt;S97),"",IF(OR(R94="RE",R94="REP"),SUM(Q94,T94),IF(R94="S",T94,Q94)))</f>
        <v/>
      </c>
    </row>
    <row r="95" spans="1:22" ht="19.25" customHeight="1">
      <c r="A95" s="1179"/>
      <c r="B95" s="1232" t="str">
        <f>IF('statement of marks'!CH11="a",'statement of marks'!$CH$3,IF('statement of marks'!CH11="b",'statement of marks'!$CN$3,IF('statement of marks'!CH11="c",'statement of marks'!$CT$3,IF('statement of marks'!CH11="d",'statement of marks'!$CZ$3))))</f>
        <v>fgUnh lkfgR;</v>
      </c>
      <c r="C95" s="1233"/>
      <c r="D95" s="289">
        <f>IF('statement of marks'!CI11="","",'statement of marks'!CI11)</f>
        <v>8</v>
      </c>
      <c r="E95" s="290">
        <f>IF('statement of marks'!CJ11="","",'statement of marks'!CJ11)</f>
        <v>8</v>
      </c>
      <c r="F95" s="290">
        <f>IF('statement of marks'!CK11="","",'statement of marks'!CK11)</f>
        <v>10</v>
      </c>
      <c r="G95" s="123">
        <f>IF('statement of marks'!CM11="","",'statement of marks'!CM11)</f>
        <v>35</v>
      </c>
      <c r="H95" s="123">
        <f>IF('statement of marks'!CN11="","",'statement of marks'!CN11)</f>
        <v>16</v>
      </c>
      <c r="I95" s="291">
        <f>IF(G95="","",IF(AND(G95="ML",H95="ML"),"ML",IF(AND(G95="ML",H95=""),"ML",SUM(G95,H95))))</f>
        <v>51</v>
      </c>
      <c r="J95" s="291">
        <f t="shared" si="31"/>
        <v>61</v>
      </c>
      <c r="K95" s="125">
        <f>IF(J95="","",SUM(H95,J95))</f>
        <v>77</v>
      </c>
      <c r="L95" s="123">
        <f>IF('statement of marks'!CR11="","",'statement of marks'!CR11)</f>
        <v>40</v>
      </c>
      <c r="M95" s="123">
        <f>IF('statement of marks'!CS11="","",'statement of marks'!CS11)</f>
        <v>28</v>
      </c>
      <c r="N95" s="291">
        <f>IF(L95="","",IF(AND(L95="ML",M95="ML"),"ML",IF(AND(L95="ML",M95=""),"ML",SUM(L95,M95))))</f>
        <v>68</v>
      </c>
      <c r="O95" s="291">
        <f>IF(L95="","",SUM(J95,L95))</f>
        <v>101</v>
      </c>
      <c r="P95" s="123">
        <f t="shared" si="36"/>
        <v>44</v>
      </c>
      <c r="Q95" s="125">
        <f>IF(O95="","",SUM(O95,P95))</f>
        <v>145</v>
      </c>
      <c r="R95" s="290" t="str">
        <f>CONCATENATE('statement of marks'!FT11,'statement of marks'!FY11,'statement of marks'!FZ11)</f>
        <v>I</v>
      </c>
      <c r="S95" s="117" t="str">
        <f>IF('result subject-wise'!AH11="","",'result subject-wise'!AH11)</f>
        <v/>
      </c>
      <c r="T95" s="128" t="str">
        <f>IF('result subject-wise'!AJ11="","",'result subject-wise'!AJ11)</f>
        <v/>
      </c>
      <c r="U95" s="130" t="str">
        <f>IF('result subject-wise'!AK11="","",'result subject-wise'!AK11)</f>
        <v/>
      </c>
      <c r="V95" s="147" t="str">
        <f>IF(OR(U97=0,U97&lt;S97),"",IF(OR(R95="RE",R95="REP"),SUM(Q95,T95),IF(R95="S",T95,Q95)))</f>
        <v/>
      </c>
    </row>
    <row r="96" spans="1:22" ht="19.25" customHeight="1">
      <c r="A96" s="1179"/>
      <c r="B96" s="1234" t="s">
        <v>148</v>
      </c>
      <c r="C96" s="1235"/>
      <c r="D96" s="157">
        <f>IF(AND(D91="",D92="",D93="",D94="",D95=""),"",SUM(D91:D95))</f>
        <v>26</v>
      </c>
      <c r="E96" s="157">
        <f t="shared" ref="E96:F96" si="37">IF(AND(E91="",E92="",E93="",E94="",E95=""),"",SUM(E91:E95))</f>
        <v>26</v>
      </c>
      <c r="F96" s="157">
        <f t="shared" si="37"/>
        <v>32</v>
      </c>
      <c r="G96" s="158">
        <f>IF(G91="","",SUM(G91:G95))</f>
        <v>143</v>
      </c>
      <c r="H96" s="158">
        <f>SUM(H93:H95)</f>
        <v>16</v>
      </c>
      <c r="I96" s="158">
        <f>IF(AND(I91="",I92="",I93="",I94="",I95=""),"",SUM(I91:I95))</f>
        <v>159</v>
      </c>
      <c r="J96" s="159">
        <f>IF(J95="","",SUM(J91:J95))</f>
        <v>227</v>
      </c>
      <c r="K96" s="160">
        <f>IF(K91="","",SUM(K91:K95))</f>
        <v>243</v>
      </c>
      <c r="L96" s="158">
        <f>IF(L91="","",SUM(L91:L95))</f>
        <v>148</v>
      </c>
      <c r="M96" s="158">
        <f>SUM(M93:M95)</f>
        <v>28</v>
      </c>
      <c r="N96" s="158">
        <f t="shared" ref="N96" si="38">IF(AND(N91="",N92="",N93="",N94="",N95=""),"",SUM(N91:N95))</f>
        <v>176</v>
      </c>
      <c r="O96" s="159">
        <f>IF(L96="","",SUM(J96,L96))</f>
        <v>375</v>
      </c>
      <c r="P96" s="160">
        <f>SUM(H96,M96)</f>
        <v>44</v>
      </c>
      <c r="Q96" s="160">
        <f>IF(Q91="","",SUM(Q91:Q95))</f>
        <v>419</v>
      </c>
      <c r="R96" s="159"/>
      <c r="S96" s="159">
        <f>IF(AND(S91="",S92="",S93="",S94="",S95=""),"",SUM(S91:S95))</f>
        <v>200</v>
      </c>
      <c r="T96" s="161">
        <f>IF(AND(T91="",T92="",T93="",T94="",T95=""),"",SUM(T91:T95))</f>
        <v>0</v>
      </c>
      <c r="U96" s="162"/>
      <c r="V96" s="163" t="str">
        <f>IF(V91="","",SUM(V91:V95))</f>
        <v/>
      </c>
    </row>
    <row r="97" spans="1:22" ht="19.25" customHeight="1">
      <c r="A97" s="1179"/>
      <c r="B97" s="1234" t="s">
        <v>145</v>
      </c>
      <c r="C97" s="1235"/>
      <c r="D97" s="119">
        <f>IF(D96="","",50-(COUNTIF(D91:D95,"NA")*10+COUNTIF(D91:D95,"ML")*10))</f>
        <v>50</v>
      </c>
      <c r="E97" s="119">
        <f t="shared" ref="E97:F97" si="39">IF(E96="","",50-(COUNTIF(E91:E95,"NA")*10+COUNTIF(E91:E95,"ML")*10))</f>
        <v>50</v>
      </c>
      <c r="F97" s="119">
        <f t="shared" si="39"/>
        <v>50</v>
      </c>
      <c r="G97" s="123">
        <f>I97-H97</f>
        <v>330</v>
      </c>
      <c r="H97" s="158">
        <f>IF(H96="","",(IF(OR(H93="ML",H93=""),0,H90)+IF(OR(H94="ML",H94=""),0,H91)+IF(OR(H95="ML",H95=""),0,H92)))</f>
        <v>20</v>
      </c>
      <c r="I97" s="123">
        <f>IF(I96=0,0,350-H99)</f>
        <v>350</v>
      </c>
      <c r="J97" s="291">
        <f>IF(J96="","",SUM(D97:G97))</f>
        <v>480</v>
      </c>
      <c r="K97" s="125">
        <f>IF(K96="","",SUM(H97,J97))</f>
        <v>500</v>
      </c>
      <c r="L97" s="123">
        <f>N97-M97</f>
        <v>370</v>
      </c>
      <c r="M97" s="117">
        <f>IF(M96="","",(IF(OR(M93="ML",M93=""),0,M90)+IF(OR(M94="ML",M94=""),0,M91)+IF(OR(M95="ML",M95=""),0,M92)))</f>
        <v>30</v>
      </c>
      <c r="N97" s="123">
        <f>IF(N96=0,0,500-M99)</f>
        <v>400</v>
      </c>
      <c r="O97" s="291">
        <f>IF(L97="","",SUM(J97,L97))</f>
        <v>850</v>
      </c>
      <c r="P97" s="125">
        <f>SUM(H97,M97)</f>
        <v>50</v>
      </c>
      <c r="Q97" s="125">
        <f>IF(Q96="","",SUM(O97,P97))</f>
        <v>900</v>
      </c>
      <c r="R97" s="307"/>
      <c r="S97" s="141">
        <f>COUNTIF(R91:R100,"S")</f>
        <v>1</v>
      </c>
      <c r="T97" s="141">
        <f>COUNTIF(R91:R100,"RE")+COUNTIF(R91:R100,"REP")</f>
        <v>1</v>
      </c>
      <c r="U97" s="141">
        <f>COUNTIF(U91:U96,"P")+COUNTIF(U99:U100,"P")</f>
        <v>0</v>
      </c>
      <c r="V97" s="149" t="str">
        <f>IF(OR(U97=0,U97&lt;(S97+T97)),"",(Q97-(S97*200)+S96))</f>
        <v/>
      </c>
    </row>
    <row r="98" spans="1:22" ht="19.25" customHeight="1">
      <c r="A98" s="1179"/>
      <c r="B98" s="1230" t="s">
        <v>12</v>
      </c>
      <c r="C98" s="1231"/>
      <c r="D98" s="120">
        <f t="shared" ref="D98:Q98" si="40">IF(D97="","",D96/D97*100)</f>
        <v>52</v>
      </c>
      <c r="E98" s="120">
        <f t="shared" si="40"/>
        <v>52</v>
      </c>
      <c r="F98" s="120">
        <f t="shared" si="40"/>
        <v>64</v>
      </c>
      <c r="G98" s="120">
        <f t="shared" si="40"/>
        <v>43.333333333333336</v>
      </c>
      <c r="H98" s="151">
        <f t="shared" si="40"/>
        <v>80</v>
      </c>
      <c r="I98" s="120">
        <f t="shared" si="40"/>
        <v>45.428571428571431</v>
      </c>
      <c r="J98" s="120">
        <f t="shared" si="40"/>
        <v>47.291666666666664</v>
      </c>
      <c r="K98" s="126">
        <f t="shared" si="40"/>
        <v>48.6</v>
      </c>
      <c r="L98" s="120">
        <f t="shared" si="40"/>
        <v>40</v>
      </c>
      <c r="M98" s="151">
        <f t="shared" si="40"/>
        <v>93.333333333333329</v>
      </c>
      <c r="N98" s="120">
        <f t="shared" si="40"/>
        <v>44</v>
      </c>
      <c r="O98" s="120">
        <f t="shared" si="40"/>
        <v>44.117647058823529</v>
      </c>
      <c r="P98" s="126">
        <f t="shared" si="40"/>
        <v>88</v>
      </c>
      <c r="Q98" s="126">
        <f t="shared" si="40"/>
        <v>46.555555555555557</v>
      </c>
      <c r="R98" s="304"/>
      <c r="S98" s="304"/>
      <c r="T98" s="305"/>
      <c r="U98" s="308"/>
      <c r="V98" s="150" t="str">
        <f>IF(V97="","",V96/V97*100)</f>
        <v/>
      </c>
    </row>
    <row r="99" spans="1:22" ht="19.25" customHeight="1">
      <c r="A99" s="1179"/>
      <c r="B99" s="1230" t="str">
        <f>'statement of marks'!$DG$3</f>
        <v>jktLFkku v/;;u</v>
      </c>
      <c r="C99" s="1231"/>
      <c r="D99" s="289">
        <f>IF('statement of marks'!DG11="","",'statement of marks'!DG11)</f>
        <v>6</v>
      </c>
      <c r="E99" s="290">
        <f>IF('statement of marks'!DH11="","",'statement of marks'!DH11)</f>
        <v>9</v>
      </c>
      <c r="F99" s="290">
        <f>IF('statement of marks'!DI11="","",'statement of marks'!DI11)</f>
        <v>8</v>
      </c>
      <c r="G99" s="290">
        <f>IF('statement of marks'!DK11="","",'statement of marks'!DK11)</f>
        <v>43</v>
      </c>
      <c r="H99" s="152">
        <f>IF(G91="ML",70)+IF(G92="ML",70)+IF(G93="ML",70-H90)+IF(G94="ML",70-H91)+IF(G95="ML",70-H92)+IF(H93="ml",H90)+IF(H94="ml",H91)+IF(H95="ml",H92)</f>
        <v>0</v>
      </c>
      <c r="I99" s="291">
        <f>IF(G99="","",SUM(G99,H99))</f>
        <v>43</v>
      </c>
      <c r="J99" s="291">
        <f>IF(G99="","",SUM(D99,E99,F99,G99))</f>
        <v>66</v>
      </c>
      <c r="K99" s="125">
        <f>IF(J99="","",SUM(H99,J99))</f>
        <v>66</v>
      </c>
      <c r="L99" s="290">
        <f>IF('statement of marks'!DM11="","",'statement of marks'!DM11)</f>
        <v>47</v>
      </c>
      <c r="M99" s="152">
        <f>IF(L91="ML",100)+IF(L92="ML",100)+IF(L93="ML",100-M90)+IF(L94="ML",100-M91)+IF(L95="ML",100-M92)+IF(M93="ml",M90)+IF(M94="ml",M91)+IF(M95="ml",M92)</f>
        <v>100</v>
      </c>
      <c r="N99" s="291">
        <f>IF(L99="","",SUM(L99,M99))</f>
        <v>147</v>
      </c>
      <c r="O99" s="291">
        <f>IF(L99="","",SUM(K99,L99))</f>
        <v>113</v>
      </c>
      <c r="P99" s="152">
        <f>SUM(H99,M99)</f>
        <v>100</v>
      </c>
      <c r="Q99" s="125">
        <f>IF(O99="","",SUM(O99,M99))</f>
        <v>213</v>
      </c>
      <c r="R99" s="290" t="str">
        <f>IF('statement of marks'!GA11="","",'statement of marks'!GA11)</f>
        <v>C</v>
      </c>
      <c r="S99" s="117" t="str">
        <f>IF(OR(R99="S",R99="RE"),100,"")</f>
        <v/>
      </c>
      <c r="T99" s="309" t="str">
        <f>IF('result subject-wise'!AL11="","",'result subject-wise'!AL11)</f>
        <v/>
      </c>
      <c r="U99" s="310" t="str">
        <f>IF('result subject-wise'!AM11="","",'result subject-wise'!AM11)</f>
        <v/>
      </c>
      <c r="V99" s="1236"/>
    </row>
    <row r="100" spans="1:22" ht="19.25" customHeight="1">
      <c r="A100" s="1179"/>
      <c r="B100" s="1230" t="str">
        <f>'statement of marks'!$DT$3</f>
        <v>thou dkS'ky f'k{kk</v>
      </c>
      <c r="C100" s="1231"/>
      <c r="D100" s="1237" t="s">
        <v>294</v>
      </c>
      <c r="E100" s="1238"/>
      <c r="F100" s="291">
        <f>'statement of marks'!$DT$6</f>
        <v>30</v>
      </c>
      <c r="G100" s="123">
        <f>IF('statement of marks'!DT11="","",'statement of marks'!DT11)</f>
        <v>26</v>
      </c>
      <c r="H100" s="1238" t="s">
        <v>313</v>
      </c>
      <c r="I100" s="1238"/>
      <c r="J100" s="291">
        <f>'statement of marks'!$DU$6</f>
        <v>30</v>
      </c>
      <c r="K100" s="125">
        <f>IF('statement of marks'!DU11="","",'statement of marks'!DU11)</f>
        <v>26</v>
      </c>
      <c r="L100" s="1239" t="s">
        <v>172</v>
      </c>
      <c r="M100" s="1239"/>
      <c r="N100" s="291">
        <f>'statement of marks'!$DV$6</f>
        <v>40</v>
      </c>
      <c r="O100" s="290">
        <f>IF('statement of marks'!DV11="","",'statement of marks'!DV11)</f>
        <v>26</v>
      </c>
      <c r="P100" s="304"/>
      <c r="Q100" s="125">
        <f>IF(O100="","",SUM(G100,K100,O100))</f>
        <v>78</v>
      </c>
      <c r="R100" s="290" t="str">
        <f>IF('statement of marks'!GB11="","",'statement of marks'!GB11)</f>
        <v>B</v>
      </c>
      <c r="S100" s="117" t="str">
        <f>IF(OR(R100="S",R100="RE"),40,"")</f>
        <v/>
      </c>
      <c r="T100" s="309" t="str">
        <f>IF('result subject-wise'!AN11="","",'result subject-wise'!AN11)</f>
        <v/>
      </c>
      <c r="U100" s="310" t="str">
        <f>IF('result subject-wise'!AO11="","",'result subject-wise'!AO11)</f>
        <v/>
      </c>
      <c r="V100" s="1236"/>
    </row>
    <row r="101" spans="1:22" ht="19.25" customHeight="1">
      <c r="A101" s="1179"/>
      <c r="B101" s="1240" t="s">
        <v>20</v>
      </c>
      <c r="C101" s="1241"/>
      <c r="D101" s="1242" t="str">
        <f>IF('statement of marks'!GH11="","",'statement of marks'!GH11)</f>
        <v>iqu% ijh{kk</v>
      </c>
      <c r="E101" s="1243"/>
      <c r="F101" s="1243"/>
      <c r="G101" s="1243"/>
      <c r="H101" s="1243"/>
      <c r="I101" s="1244"/>
      <c r="J101" s="288" t="s">
        <v>7</v>
      </c>
      <c r="K101" s="290" t="str">
        <f>IF('statement of marks'!GK11="","",'statement of marks'!GK11)</f>
        <v/>
      </c>
      <c r="L101" s="1245" t="s">
        <v>8</v>
      </c>
      <c r="M101" s="1246"/>
      <c r="N101" s="1247"/>
      <c r="O101" s="290" t="str">
        <f>IF('statement of marks'!GM11="","",'statement of marks'!GM11)</f>
        <v/>
      </c>
      <c r="P101" s="1248" t="s">
        <v>286</v>
      </c>
      <c r="Q101" s="1248"/>
      <c r="R101" s="1248"/>
      <c r="S101" s="1248"/>
      <c r="T101" s="1248"/>
      <c r="U101" s="1248"/>
      <c r="V101" s="1249"/>
    </row>
    <row r="102" spans="1:22" ht="19.25" customHeight="1">
      <c r="A102" s="1179"/>
      <c r="B102" s="1240" t="s">
        <v>50</v>
      </c>
      <c r="C102" s="1241"/>
      <c r="D102" s="1250" t="s">
        <v>290</v>
      </c>
      <c r="E102" s="1251"/>
      <c r="F102" s="1252" t="s">
        <v>291</v>
      </c>
      <c r="G102" s="1252"/>
      <c r="H102" s="1253" t="s">
        <v>292</v>
      </c>
      <c r="I102" s="1253"/>
      <c r="J102" s="1252" t="s">
        <v>314</v>
      </c>
      <c r="K102" s="1252"/>
      <c r="L102" s="1254" t="s">
        <v>284</v>
      </c>
      <c r="M102" s="1254"/>
      <c r="N102" s="1254"/>
      <c r="O102" s="1254"/>
      <c r="P102" s="1255" t="s">
        <v>20</v>
      </c>
      <c r="Q102" s="1255"/>
      <c r="R102" s="1255"/>
      <c r="S102" s="1255"/>
      <c r="T102" s="1256" t="str">
        <f>IF('result subject-wise'!AR11="","",'result subject-wise'!AR11)</f>
        <v>iqu% ijh{kk</v>
      </c>
      <c r="U102" s="1256"/>
      <c r="V102" s="1257"/>
    </row>
    <row r="103" spans="1:22" ht="19.25" customHeight="1">
      <c r="A103" s="1179"/>
      <c r="B103" s="1234" t="s">
        <v>32</v>
      </c>
      <c r="C103" s="1235"/>
      <c r="D103" s="1258" t="str">
        <f>IF('statement of marks'!EP11="","",'statement of marks'!EP11)</f>
        <v/>
      </c>
      <c r="E103" s="1259"/>
      <c r="F103" s="1259" t="str">
        <f>IF('statement of marks'!ER11="","",'statement of marks'!ER11)</f>
        <v/>
      </c>
      <c r="G103" s="1259"/>
      <c r="H103" s="1259" t="str">
        <f>IF('statement of marks'!ET11="","",'statement of marks'!ET11)</f>
        <v/>
      </c>
      <c r="I103" s="1259"/>
      <c r="J103" s="1259" t="str">
        <f>IF('statement of marks'!EV11="","",'statement of marks'!EV11)</f>
        <v/>
      </c>
      <c r="K103" s="1259"/>
      <c r="L103" s="1259" t="str">
        <f>IF('statement of marks'!EX11="","",'statement of marks'!EX11)</f>
        <v/>
      </c>
      <c r="M103" s="1259"/>
      <c r="N103" s="1259"/>
      <c r="O103" s="1259"/>
      <c r="P103" s="1255" t="s">
        <v>7</v>
      </c>
      <c r="Q103" s="1255"/>
      <c r="R103" s="1255"/>
      <c r="S103" s="1255"/>
      <c r="T103" s="1256" t="str">
        <f>IF(AND(T102="mRrh.kZ",V98&gt;=60),"izFke",IF(AND(T102="mRrh.kZ",V98&gt;=48),"f}rh;",IF(AND(T102="mRrh.kZ",V98&gt;=36),"r`rh;","")))</f>
        <v/>
      </c>
      <c r="U103" s="1256"/>
      <c r="V103" s="1257"/>
    </row>
    <row r="104" spans="1:22" ht="19.25" customHeight="1">
      <c r="A104" s="1179"/>
      <c r="B104" s="1234" t="s">
        <v>31</v>
      </c>
      <c r="C104" s="1235"/>
      <c r="D104" s="1260" t="str">
        <f>IF('statement of marks'!EO11="","",'statement of marks'!EO11)</f>
        <v/>
      </c>
      <c r="E104" s="1261"/>
      <c r="F104" s="1261" t="str">
        <f>IF('statement of marks'!EQ11="","",'statement of marks'!EQ11)</f>
        <v/>
      </c>
      <c r="G104" s="1261"/>
      <c r="H104" s="1261" t="str">
        <f>IF('statement of marks'!ES11="","",'statement of marks'!ES11)</f>
        <v/>
      </c>
      <c r="I104" s="1261"/>
      <c r="J104" s="1261" t="str">
        <f>IF('statement of marks'!EU11="","",'statement of marks'!EU11)</f>
        <v/>
      </c>
      <c r="K104" s="1261"/>
      <c r="L104" s="1261" t="str">
        <f>IF('statement of marks'!EW11="","",'statement of marks'!EW11)</f>
        <v/>
      </c>
      <c r="M104" s="1261"/>
      <c r="N104" s="1261"/>
      <c r="O104" s="1261"/>
      <c r="P104" s="1262" t="s">
        <v>312</v>
      </c>
      <c r="Q104" s="1263"/>
      <c r="R104" s="1263"/>
      <c r="S104" s="1264"/>
      <c r="T104" s="1265" t="str">
        <f>IF(T102="","",'result subject-wise'!$G$117)</f>
        <v>00-00-2016</v>
      </c>
      <c r="U104" s="1266"/>
      <c r="V104" s="1267"/>
    </row>
    <row r="105" spans="1:22" ht="19.25" customHeight="1">
      <c r="A105" s="1179"/>
      <c r="B105" s="1230" t="s">
        <v>133</v>
      </c>
      <c r="C105" s="1231"/>
      <c r="D105" s="1268"/>
      <c r="E105" s="1269"/>
      <c r="F105" s="1269"/>
      <c r="G105" s="1269"/>
      <c r="H105" s="1269"/>
      <c r="I105" s="1269"/>
      <c r="J105" s="1269"/>
      <c r="K105" s="1269"/>
      <c r="L105" s="1231" t="s">
        <v>133</v>
      </c>
      <c r="M105" s="1231"/>
      <c r="N105" s="1231"/>
      <c r="O105" s="1231"/>
      <c r="P105" s="1231"/>
      <c r="Q105" s="1231"/>
      <c r="R105" s="1270"/>
      <c r="S105" s="1271"/>
      <c r="T105" s="1271"/>
      <c r="U105" s="1271"/>
      <c r="V105" s="1272"/>
    </row>
    <row r="106" spans="1:22" ht="19.25" customHeight="1">
      <c r="A106" s="1179"/>
      <c r="B106" s="1230" t="s">
        <v>285</v>
      </c>
      <c r="C106" s="1231"/>
      <c r="D106" s="1268"/>
      <c r="E106" s="1269"/>
      <c r="F106" s="1269"/>
      <c r="G106" s="1269"/>
      <c r="H106" s="1269"/>
      <c r="I106" s="1269"/>
      <c r="J106" s="1269"/>
      <c r="K106" s="1269"/>
      <c r="L106" s="1231" t="s">
        <v>111</v>
      </c>
      <c r="M106" s="1231"/>
      <c r="N106" s="1231"/>
      <c r="O106" s="1231"/>
      <c r="P106" s="1231"/>
      <c r="Q106" s="1231"/>
      <c r="R106" s="1273"/>
      <c r="S106" s="1274"/>
      <c r="T106" s="1274"/>
      <c r="U106" s="1274"/>
      <c r="V106" s="1275"/>
    </row>
    <row r="107" spans="1:22" ht="19.25" customHeight="1">
      <c r="A107" s="1179"/>
      <c r="B107" s="1230" t="s">
        <v>152</v>
      </c>
      <c r="C107" s="1231"/>
      <c r="D107" s="1268"/>
      <c r="E107" s="1269"/>
      <c r="F107" s="1269"/>
      <c r="G107" s="1269"/>
      <c r="H107" s="1269"/>
      <c r="I107" s="1269"/>
      <c r="J107" s="1269"/>
      <c r="K107" s="1269"/>
      <c r="L107" s="1231" t="s">
        <v>285</v>
      </c>
      <c r="M107" s="1231"/>
      <c r="N107" s="1231"/>
      <c r="O107" s="1231"/>
      <c r="P107" s="1231"/>
      <c r="Q107" s="1231"/>
      <c r="R107" s="1276" t="s">
        <v>152</v>
      </c>
      <c r="S107" s="1277"/>
      <c r="T107" s="1277"/>
      <c r="U107" s="1277"/>
      <c r="V107" s="1278"/>
    </row>
    <row r="108" spans="1:22" ht="19.25" customHeight="1">
      <c r="A108" s="1180"/>
      <c r="B108" s="1279" t="s">
        <v>151</v>
      </c>
      <c r="C108" s="1280"/>
      <c r="D108" s="1281"/>
      <c r="E108" s="1282"/>
      <c r="F108" s="1282"/>
      <c r="G108" s="1282"/>
      <c r="H108" s="1282"/>
      <c r="I108" s="1282"/>
      <c r="J108" s="1282"/>
      <c r="K108" s="1282"/>
      <c r="L108" s="1280" t="s">
        <v>113</v>
      </c>
      <c r="M108" s="1280"/>
      <c r="N108" s="1280"/>
      <c r="O108" s="1280"/>
      <c r="P108" s="1283">
        <f>'statement of marks'!$GH$109</f>
        <v>42460</v>
      </c>
      <c r="Q108" s="1284"/>
      <c r="R108" s="1285" t="s">
        <v>289</v>
      </c>
      <c r="S108" s="1286"/>
      <c r="T108" s="1286"/>
      <c r="U108" s="1286"/>
      <c r="V108" s="1287"/>
    </row>
    <row r="109" spans="1:22" ht="19.25" customHeight="1">
      <c r="A109" s="1173" t="s">
        <v>73</v>
      </c>
      <c r="B109" s="1174"/>
      <c r="C109" s="1174"/>
      <c r="D109" s="1174"/>
      <c r="E109" s="1174"/>
      <c r="F109" s="1174"/>
      <c r="G109" s="1174"/>
      <c r="H109" s="1174"/>
      <c r="I109" s="1174"/>
      <c r="J109" s="1174"/>
      <c r="K109" s="1174"/>
      <c r="L109" s="1174"/>
      <c r="M109" s="1174"/>
      <c r="N109" s="1174"/>
      <c r="O109" s="1174"/>
      <c r="P109" s="1174"/>
      <c r="Q109" s="1174"/>
      <c r="R109" s="1174"/>
      <c r="S109" s="1174"/>
      <c r="T109" s="1174"/>
      <c r="U109" s="1174"/>
      <c r="V109" s="1175"/>
    </row>
    <row r="110" spans="1:22" ht="19.25" customHeight="1">
      <c r="A110" s="1176" t="str">
        <f>'statement of marks'!$A$1</f>
        <v>jktdh; ckfydk mPp ek/;fed fo|ky;] fuEckgsMk</v>
      </c>
      <c r="B110" s="1177"/>
      <c r="C110" s="1177"/>
      <c r="D110" s="1177"/>
      <c r="E110" s="1177"/>
      <c r="F110" s="1177"/>
      <c r="G110" s="1177"/>
      <c r="H110" s="1177"/>
      <c r="I110" s="1177"/>
      <c r="J110" s="1177"/>
      <c r="K110" s="1177"/>
      <c r="L110" s="1177"/>
      <c r="M110" s="1177"/>
      <c r="N110" s="1177"/>
      <c r="O110" s="1177"/>
      <c r="P110" s="1177"/>
      <c r="Q110" s="1177"/>
      <c r="R110" s="1177"/>
      <c r="S110" s="1177"/>
      <c r="T110" s="1177"/>
      <c r="U110" s="1177"/>
      <c r="V110" s="1178"/>
    </row>
    <row r="111" spans="1:22" ht="19.25" customHeight="1">
      <c r="A111" s="1179"/>
      <c r="B111" s="1181" t="s">
        <v>293</v>
      </c>
      <c r="C111" s="1181"/>
      <c r="D111" s="1182" t="str">
        <f>'statement of marks'!$F$3</f>
        <v>2015-16</v>
      </c>
      <c r="E111" s="1183"/>
      <c r="F111" s="1184" t="str">
        <f>IF(T129="","eq[; ijh{kk",IF(D128="iwjd","iwjd ijh{kk",IF(D128="iqu% ijh{kk","iqu% ijh{kk",)))</f>
        <v>iwjd ijh{kk</v>
      </c>
      <c r="G111" s="1185"/>
      <c r="H111" s="1185"/>
      <c r="I111" s="1185"/>
      <c r="J111" s="1185"/>
      <c r="K111" s="1185"/>
      <c r="L111" s="1185"/>
      <c r="M111" s="1185"/>
      <c r="N111" s="1185"/>
      <c r="O111" s="1185"/>
      <c r="P111" s="1185"/>
      <c r="Q111" s="1185"/>
      <c r="R111" s="1186" t="s">
        <v>27</v>
      </c>
      <c r="S111" s="1187"/>
      <c r="T111" s="1188" t="str">
        <f>'statement of marks'!$A$3</f>
        <v>11 'A'</v>
      </c>
      <c r="U111" s="1188"/>
      <c r="V111" s="1189"/>
    </row>
    <row r="112" spans="1:22" ht="19.25" customHeight="1">
      <c r="A112" s="1179"/>
      <c r="B112" s="1190" t="s">
        <v>115</v>
      </c>
      <c r="C112" s="1190"/>
      <c r="D112" s="1191" t="str">
        <f>IF('statement of marks'!G12="","",'statement of marks'!G12)</f>
        <v>v005</v>
      </c>
      <c r="E112" s="1192"/>
      <c r="F112" s="1192"/>
      <c r="G112" s="1192"/>
      <c r="H112" s="1192"/>
      <c r="I112" s="1192"/>
      <c r="J112" s="1192"/>
      <c r="K112" s="1192"/>
      <c r="L112" s="1192"/>
      <c r="M112" s="1192"/>
      <c r="N112" s="1192"/>
      <c r="O112" s="1192"/>
      <c r="P112" s="1192"/>
      <c r="Q112" s="1192"/>
      <c r="R112" s="1193" t="s">
        <v>36</v>
      </c>
      <c r="S112" s="1194"/>
      <c r="T112" s="1195" t="str">
        <f>IF('statement of marks'!D12="","",'statement of marks'!D12)</f>
        <v>11205</v>
      </c>
      <c r="U112" s="1195"/>
      <c r="V112" s="1196"/>
    </row>
    <row r="113" spans="1:22" ht="19.25" customHeight="1">
      <c r="A113" s="1179"/>
      <c r="B113" s="1190" t="s">
        <v>25</v>
      </c>
      <c r="C113" s="1190"/>
      <c r="D113" s="1191" t="str">
        <f>IF('statement of marks'!H12="","",'statement of marks'!H12)</f>
        <v>c005</v>
      </c>
      <c r="E113" s="1192"/>
      <c r="F113" s="1192"/>
      <c r="G113" s="1192"/>
      <c r="H113" s="1192"/>
      <c r="I113" s="1192"/>
      <c r="J113" s="1192"/>
      <c r="K113" s="1192"/>
      <c r="L113" s="1192"/>
      <c r="M113" s="1192"/>
      <c r="N113" s="1192"/>
      <c r="O113" s="1192"/>
      <c r="P113" s="1192"/>
      <c r="Q113" s="1192"/>
      <c r="R113" s="1193" t="s">
        <v>28</v>
      </c>
      <c r="S113" s="1194"/>
      <c r="T113" s="1195">
        <f>IF('statement of marks'!E12="","",'statement of marks'!E12)</f>
        <v>11330</v>
      </c>
      <c r="U113" s="1195"/>
      <c r="V113" s="1196"/>
    </row>
    <row r="114" spans="1:22" ht="19.25" customHeight="1">
      <c r="A114" s="1179"/>
      <c r="B114" s="1197" t="s">
        <v>26</v>
      </c>
      <c r="C114" s="1197"/>
      <c r="D114" s="1191" t="str">
        <f>IF('statement of marks'!I12="","",'statement of marks'!I12)</f>
        <v>l005</v>
      </c>
      <c r="E114" s="1192"/>
      <c r="F114" s="1192"/>
      <c r="G114" s="1192"/>
      <c r="H114" s="1192"/>
      <c r="I114" s="1192"/>
      <c r="J114" s="1192"/>
      <c r="K114" s="1192"/>
      <c r="L114" s="1192"/>
      <c r="M114" s="1192"/>
      <c r="N114" s="1192"/>
      <c r="O114" s="1192"/>
      <c r="P114" s="1192"/>
      <c r="Q114" s="1192"/>
      <c r="R114" s="1193" t="s">
        <v>29</v>
      </c>
      <c r="S114" s="1194"/>
      <c r="T114" s="1198">
        <f>IF('statement of marks'!F12="","",'statement of marks'!F12)</f>
        <v>35555</v>
      </c>
      <c r="U114" s="1198"/>
      <c r="V114" s="1199"/>
    </row>
    <row r="115" spans="1:22" ht="19.25" customHeight="1">
      <c r="A115" s="1179"/>
      <c r="B115" s="1200" t="s">
        <v>30</v>
      </c>
      <c r="C115" s="1202" t="s">
        <v>202</v>
      </c>
      <c r="D115" s="1204" t="s">
        <v>1</v>
      </c>
      <c r="E115" s="1204" t="s">
        <v>43</v>
      </c>
      <c r="F115" s="1204" t="s">
        <v>2</v>
      </c>
      <c r="G115" s="1206" t="s">
        <v>144</v>
      </c>
      <c r="H115" s="1206" t="s">
        <v>147</v>
      </c>
      <c r="I115" s="1208" t="s">
        <v>146</v>
      </c>
      <c r="J115" s="1210" t="s">
        <v>306</v>
      </c>
      <c r="K115" s="1212" t="s">
        <v>288</v>
      </c>
      <c r="L115" s="1214" t="s">
        <v>305</v>
      </c>
      <c r="M115" s="1214" t="s">
        <v>296</v>
      </c>
      <c r="N115" s="1216" t="s">
        <v>295</v>
      </c>
      <c r="O115" s="1218" t="s">
        <v>274</v>
      </c>
      <c r="P115" s="1218" t="s">
        <v>275</v>
      </c>
      <c r="Q115" s="1220" t="s">
        <v>276</v>
      </c>
      <c r="R115" s="1208" t="s">
        <v>14</v>
      </c>
      <c r="S115" s="1210" t="s">
        <v>297</v>
      </c>
      <c r="T115" s="1222" t="s">
        <v>298</v>
      </c>
      <c r="U115" s="1288" t="s">
        <v>38</v>
      </c>
      <c r="V115" s="1226" t="s">
        <v>287</v>
      </c>
    </row>
    <row r="116" spans="1:22" ht="19.25" customHeight="1">
      <c r="A116" s="1179"/>
      <c r="B116" s="1201"/>
      <c r="C116" s="1203"/>
      <c r="D116" s="1205"/>
      <c r="E116" s="1205"/>
      <c r="F116" s="1205"/>
      <c r="G116" s="1207"/>
      <c r="H116" s="1207"/>
      <c r="I116" s="1209"/>
      <c r="J116" s="1211"/>
      <c r="K116" s="1213"/>
      <c r="L116" s="1215"/>
      <c r="M116" s="1215"/>
      <c r="N116" s="1217"/>
      <c r="O116" s="1219"/>
      <c r="P116" s="1219"/>
      <c r="Q116" s="1221"/>
      <c r="R116" s="1209"/>
      <c r="S116" s="1211"/>
      <c r="T116" s="1223"/>
      <c r="U116" s="1289"/>
      <c r="V116" s="1227"/>
    </row>
    <row r="117" spans="1:22" ht="19.25" customHeight="1">
      <c r="A117" s="1179"/>
      <c r="B117" s="1228" t="s">
        <v>5</v>
      </c>
      <c r="C117" s="1229"/>
      <c r="D117" s="119">
        <v>10</v>
      </c>
      <c r="E117" s="70">
        <v>10</v>
      </c>
      <c r="F117" s="70">
        <v>10</v>
      </c>
      <c r="G117" s="142" t="s">
        <v>308</v>
      </c>
      <c r="H117" s="122">
        <f>'statement of marks'!$AR$6</f>
        <v>20</v>
      </c>
      <c r="I117" s="73">
        <v>70</v>
      </c>
      <c r="J117" s="146" t="s">
        <v>277</v>
      </c>
      <c r="K117" s="124">
        <v>100</v>
      </c>
      <c r="L117" s="142" t="s">
        <v>309</v>
      </c>
      <c r="M117" s="122">
        <f>'statement of marks'!$AW$6</f>
        <v>30</v>
      </c>
      <c r="N117" s="73">
        <v>100</v>
      </c>
      <c r="O117" s="145" t="s">
        <v>310</v>
      </c>
      <c r="P117" s="124"/>
      <c r="Q117" s="124">
        <v>200</v>
      </c>
      <c r="R117" s="304"/>
      <c r="S117" s="304"/>
      <c r="T117" s="305"/>
      <c r="U117" s="306"/>
      <c r="V117" s="147" t="str">
        <f>IF(OR(U124=0,U124&lt;S124),"",Q117)</f>
        <v/>
      </c>
    </row>
    <row r="118" spans="1:22" ht="19.25" customHeight="1">
      <c r="A118" s="1179"/>
      <c r="B118" s="1230" t="str">
        <f>'statement of marks'!$J$3</f>
        <v>vfuok;Z fgUnh</v>
      </c>
      <c r="C118" s="1231"/>
      <c r="D118" s="289">
        <f>IF('statement of marks'!J12="","",'statement of marks'!J12)</f>
        <v>2</v>
      </c>
      <c r="E118" s="290">
        <f>IF('statement of marks'!K12="","",'statement of marks'!K12)</f>
        <v>7</v>
      </c>
      <c r="F118" s="290">
        <f>IF('statement of marks'!L12="","",'statement of marks'!L12)</f>
        <v>6</v>
      </c>
      <c r="G118" s="123">
        <f>IF('statement of marks'!N12="","",'statement of marks'!N12)</f>
        <v>38</v>
      </c>
      <c r="H118" s="123">
        <f>'statement of marks'!$BP$6</f>
        <v>20</v>
      </c>
      <c r="I118" s="291">
        <f>IF(G118="","",G118)</f>
        <v>38</v>
      </c>
      <c r="J118" s="291">
        <f>IF(G118="","",SUM(D118,E118,F118,G118))</f>
        <v>53</v>
      </c>
      <c r="K118" s="125">
        <f>J118</f>
        <v>53</v>
      </c>
      <c r="L118" s="123">
        <f>IF('statement of marks'!P12="","",'statement of marks'!P12)</f>
        <v>43</v>
      </c>
      <c r="M118" s="122">
        <f>'statement of marks'!$BU$6</f>
        <v>30</v>
      </c>
      <c r="N118" s="291">
        <f>IF(L118="","",L118)</f>
        <v>43</v>
      </c>
      <c r="O118" s="291">
        <f>IF(L118="","",SUM(J118,L118))</f>
        <v>96</v>
      </c>
      <c r="P118" s="152">
        <f>SUM(H118,M118)</f>
        <v>50</v>
      </c>
      <c r="Q118" s="125">
        <f>O118</f>
        <v>96</v>
      </c>
      <c r="R118" s="290" t="str">
        <f>CONCATENATE('statement of marks'!EZ12,'statement of marks'!FA12,'statement of marks'!FB12)</f>
        <v>II</v>
      </c>
      <c r="S118" s="117" t="str">
        <f>IF(OR(R118="S",R118="RE"),100,"")</f>
        <v/>
      </c>
      <c r="T118" s="128" t="str">
        <f>IF('result subject-wise'!U12="","",'result subject-wise'!U12)</f>
        <v/>
      </c>
      <c r="U118" s="130" t="str">
        <f>IF('result subject-wise'!V12="","",'result subject-wise'!V12)</f>
        <v/>
      </c>
      <c r="V118" s="147" t="str">
        <f>IF(OR(U124=0,U124&lt;S124),"",IF(R118="RE",SUM(Q118,T118),IF(R118="S",T118,Q118)))</f>
        <v/>
      </c>
    </row>
    <row r="119" spans="1:22" ht="19.25" customHeight="1">
      <c r="A119" s="1179"/>
      <c r="B119" s="1230" t="str">
        <f>'statement of marks'!$X$3</f>
        <v>vaxzsth</v>
      </c>
      <c r="C119" s="1231"/>
      <c r="D119" s="289">
        <f>IF('statement of marks'!X12="","",'statement of marks'!X12)</f>
        <v>3</v>
      </c>
      <c r="E119" s="290">
        <f>IF('statement of marks'!Y12="","",'statement of marks'!Y12)</f>
        <v>0</v>
      </c>
      <c r="F119" s="290">
        <f>IF('statement of marks'!Z12="","",'statement of marks'!Z12)</f>
        <v>3</v>
      </c>
      <c r="G119" s="123">
        <f>IF('statement of marks'!AB12="","",'statement of marks'!AB12)</f>
        <v>14</v>
      </c>
      <c r="H119" s="123">
        <f>'statement of marks'!$CN$6</f>
        <v>20</v>
      </c>
      <c r="I119" s="291">
        <f>IF(G119="","",G119)</f>
        <v>14</v>
      </c>
      <c r="J119" s="291">
        <f t="shared" ref="J119:J122" si="41">IF(G119="","",SUM(D119,E119,F119,G119))</f>
        <v>20</v>
      </c>
      <c r="K119" s="125">
        <f>J119</f>
        <v>20</v>
      </c>
      <c r="L119" s="123">
        <f>IF('statement of marks'!AD12="","",'statement of marks'!AD12)</f>
        <v>30</v>
      </c>
      <c r="M119" s="122">
        <f>'statement of marks'!$CS$6</f>
        <v>30</v>
      </c>
      <c r="N119" s="291">
        <f>IF(L119="","",L119)</f>
        <v>30</v>
      </c>
      <c r="O119" s="291">
        <f t="shared" ref="O119" si="42">IF(L119="","",SUM(J119,L119))</f>
        <v>50</v>
      </c>
      <c r="P119" s="152">
        <f t="shared" ref="P119" si="43">SUM(H119,M119)</f>
        <v>50</v>
      </c>
      <c r="Q119" s="125">
        <f>O119</f>
        <v>50</v>
      </c>
      <c r="R119" s="290" t="str">
        <f>CONCATENATE('statement of marks'!FC12,'statement of marks'!FD12,'statement of marks'!FE12)</f>
        <v>S</v>
      </c>
      <c r="S119" s="117">
        <f>IF(OR(R119="S",R119="RE"),100,"")</f>
        <v>100</v>
      </c>
      <c r="T119" s="128">
        <f>IF('result subject-wise'!X12="","",'result subject-wise'!X12)</f>
        <v>0</v>
      </c>
      <c r="U119" s="130" t="str">
        <f>IF('result subject-wise'!Y12="","",'result subject-wise'!Y12)</f>
        <v/>
      </c>
      <c r="V119" s="147" t="str">
        <f>IF(OR(U124=0,U124&lt;S124),"",IF(R119="RE",SUM(Q119,T119),IF(R119="S",T119,Q119)))</f>
        <v/>
      </c>
    </row>
    <row r="120" spans="1:22" ht="19.25" customHeight="1">
      <c r="A120" s="1179"/>
      <c r="B120" s="1232" t="str">
        <f>IF('statement of marks'!AL12="a",'statement of marks'!$AL$3,IF('statement of marks'!AL12="b",'statement of marks'!$AR$3,IF('statement of marks'!AL12="c",'statement of marks'!$AX$3,IF('statement of marks'!AL12="d",'statement of marks'!$BD$3))))</f>
        <v>vaxzsth lkfgR;</v>
      </c>
      <c r="C120" s="1233"/>
      <c r="D120" s="289">
        <f>IF('statement of marks'!AM12="","",'statement of marks'!AM12)</f>
        <v>3</v>
      </c>
      <c r="E120" s="290">
        <f>IF('statement of marks'!AN12="","",'statement of marks'!AN12)</f>
        <v>3</v>
      </c>
      <c r="F120" s="290">
        <f>IF('statement of marks'!AO12="","",'statement of marks'!AO12)</f>
        <v>4</v>
      </c>
      <c r="G120" s="123">
        <f>IF('statement of marks'!AQ12="","",'statement of marks'!AQ12)</f>
        <v>24</v>
      </c>
      <c r="H120" s="123" t="str">
        <f>IF('statement of marks'!AR12="","",'statement of marks'!AR12)</f>
        <v/>
      </c>
      <c r="I120" s="291">
        <f>IF(G120="","",IF(AND(G120="ML",H120="ML"),"ML",IF(AND(G120="ML",H120=""),"ML",SUM(G120,H120))))</f>
        <v>24</v>
      </c>
      <c r="J120" s="291">
        <f t="shared" si="41"/>
        <v>34</v>
      </c>
      <c r="K120" s="125">
        <f>IF(J120="","",SUM(H120,J120))</f>
        <v>34</v>
      </c>
      <c r="L120" s="123">
        <f>IF('statement of marks'!AV12="","",'statement of marks'!AV12)</f>
        <v>30</v>
      </c>
      <c r="M120" s="123" t="str">
        <f>IF('statement of marks'!AW12="","",'statement of marks'!AW12)</f>
        <v/>
      </c>
      <c r="N120" s="291">
        <f>IF(L120="","",IF(AND(L120="ML",M120="ML"),"ML",IF(AND(L120="ML",M120=""),"ML",SUM(L120,M120))))</f>
        <v>30</v>
      </c>
      <c r="O120" s="291">
        <f>IF(L120="","",SUM(J120,L120))</f>
        <v>64</v>
      </c>
      <c r="P120" s="123" t="str">
        <f>IF(AND(H120="",M120=""),"",SUM(H120,M120))</f>
        <v/>
      </c>
      <c r="Q120" s="125">
        <f>IF(O120="","",SUM(O120,P120))</f>
        <v>64</v>
      </c>
      <c r="R120" s="290" t="str">
        <f>CONCATENATE('statement of marks'!FF12,'statement of marks'!FK12,'statement of marks'!FL12)</f>
        <v>S</v>
      </c>
      <c r="S120" s="117">
        <f>IF('result subject-wise'!Z12="","",'result subject-wise'!Z12)</f>
        <v>100</v>
      </c>
      <c r="T120" s="128">
        <f>IF('result subject-wise'!AB12="","",'result subject-wise'!AB12)</f>
        <v>0</v>
      </c>
      <c r="U120" s="130" t="str">
        <f>IF('result subject-wise'!AC12="","",'result subject-wise'!AC12)</f>
        <v/>
      </c>
      <c r="V120" s="147" t="str">
        <f>IF(OR(U124=0,U124&lt;S124),"",IF(OR(R120="RE",R120="REP"),SUM(Q120,T120),IF(R120="S",T120,Q120)))</f>
        <v/>
      </c>
    </row>
    <row r="121" spans="1:22" ht="19.25" customHeight="1">
      <c r="A121" s="1179"/>
      <c r="B121" s="1232" t="str">
        <f>IF('statement of marks'!BJ12="a",'statement of marks'!$BJ$3,IF('statement of marks'!BJ12="b",'statement of marks'!$BP$3,IF('statement of marks'!BJ12="c",'statement of marks'!$BV$3,IF('statement of marks'!BJ12="d",'statement of marks'!$CB$3))))</f>
        <v>x`gfoKku</v>
      </c>
      <c r="C121" s="1233"/>
      <c r="D121" s="289">
        <f>IF('statement of marks'!BK12="","",'statement of marks'!BK12)</f>
        <v>5</v>
      </c>
      <c r="E121" s="290">
        <f>IF('statement of marks'!BL12="","",'statement of marks'!BL12)</f>
        <v>5</v>
      </c>
      <c r="F121" s="290">
        <f>IF('statement of marks'!BM12="","",'statement of marks'!BM12)</f>
        <v>6</v>
      </c>
      <c r="G121" s="123">
        <f>IF('statement of marks'!BO12="","",'statement of marks'!BO12)</f>
        <v>22</v>
      </c>
      <c r="H121" s="123" t="str">
        <f>IF('statement of marks'!BP12="","",'statement of marks'!BP12)</f>
        <v/>
      </c>
      <c r="I121" s="291">
        <f t="shared" ref="I121" si="44">IF(G121="","",IF(AND(G121="ML",H121="ML"),"ML",IF(AND(G121="ML",H121=""),"ML",SUM(G121,H121))))</f>
        <v>22</v>
      </c>
      <c r="J121" s="291">
        <f t="shared" si="41"/>
        <v>38</v>
      </c>
      <c r="K121" s="125">
        <f>IF(J121="","",SUM(H121,J121))</f>
        <v>38</v>
      </c>
      <c r="L121" s="123">
        <f>IF('statement of marks'!BT12="","",'statement of marks'!BT12)</f>
        <v>35</v>
      </c>
      <c r="M121" s="123" t="str">
        <f>IF('statement of marks'!BU12="","",'statement of marks'!BU12)</f>
        <v/>
      </c>
      <c r="N121" s="291">
        <f t="shared" ref="N121" si="45">IF(L121="","",IF(AND(L121="ML",M121="ML"),"ML",IF(AND(L121="ML",M121=""),"ML",SUM(L121,M121))))</f>
        <v>35</v>
      </c>
      <c r="O121" s="291">
        <f>IF(L121="","",SUM(J121,L121))</f>
        <v>73</v>
      </c>
      <c r="P121" s="123" t="str">
        <f t="shared" ref="P121:P122" si="46">IF(AND(H121="",M121=""),"",SUM(H121,M121))</f>
        <v/>
      </c>
      <c r="Q121" s="125">
        <f>IF(O121="","",SUM(O121,P121))</f>
        <v>73</v>
      </c>
      <c r="R121" s="290" t="str">
        <f>CONCATENATE('statement of marks'!FM12,'statement of marks'!FR12,'statement of marks'!FS12)</f>
        <v>III</v>
      </c>
      <c r="S121" s="117" t="str">
        <f>IF('result subject-wise'!AD12="","",'result subject-wise'!AD12)</f>
        <v/>
      </c>
      <c r="T121" s="128" t="str">
        <f>IF('result subject-wise'!AF12="","",'result subject-wise'!AF12)</f>
        <v/>
      </c>
      <c r="U121" s="130" t="str">
        <f>IF('result subject-wise'!AG12="","",'result subject-wise'!AG12)</f>
        <v/>
      </c>
      <c r="V121" s="147" t="str">
        <f>IF(OR(U124=0,U124&lt;S124),"",IF(OR(R121="RE",R121="REP"),SUM(Q121,T121),IF(R121="S",T121,Q121)))</f>
        <v/>
      </c>
    </row>
    <row r="122" spans="1:22" ht="19.25" customHeight="1">
      <c r="A122" s="1179"/>
      <c r="B122" s="1232" t="str">
        <f>IF('statement of marks'!CH12="a",'statement of marks'!$CH$3,IF('statement of marks'!CH12="b",'statement of marks'!$CN$3,IF('statement of marks'!CH12="c",'statement of marks'!$CT$3,IF('statement of marks'!CH12="d",'statement of marks'!$CZ$3))))</f>
        <v>fgUnh lkfgR;</v>
      </c>
      <c r="C122" s="1233"/>
      <c r="D122" s="289">
        <f>IF('statement of marks'!CI12="","",'statement of marks'!CI12)</f>
        <v>4</v>
      </c>
      <c r="E122" s="290">
        <f>IF('statement of marks'!CJ12="","",'statement of marks'!CJ12)</f>
        <v>5</v>
      </c>
      <c r="F122" s="290">
        <f>IF('statement of marks'!CK12="","",'statement of marks'!CK12)</f>
        <v>7</v>
      </c>
      <c r="G122" s="123">
        <f>IF('statement of marks'!CM12="","",'statement of marks'!CM12)</f>
        <v>29</v>
      </c>
      <c r="H122" s="123">
        <f>IF('statement of marks'!CN12="","",'statement of marks'!CN12)</f>
        <v>16</v>
      </c>
      <c r="I122" s="291">
        <f>IF(G122="","",IF(AND(G122="ML",H122="ML"),"ML",IF(AND(G122="ML",H122=""),"ML",SUM(G122,H122))))</f>
        <v>45</v>
      </c>
      <c r="J122" s="291">
        <f t="shared" si="41"/>
        <v>45</v>
      </c>
      <c r="K122" s="125">
        <f>IF(J122="","",SUM(H122,J122))</f>
        <v>61</v>
      </c>
      <c r="L122" s="123">
        <f>IF('statement of marks'!CR12="","",'statement of marks'!CR12)</f>
        <v>23</v>
      </c>
      <c r="M122" s="123">
        <f>IF('statement of marks'!CS12="","",'statement of marks'!CS12)</f>
        <v>28</v>
      </c>
      <c r="N122" s="291">
        <f>IF(L122="","",IF(AND(L122="ML",M122="ML"),"ML",IF(AND(L122="ML",M122=""),"ML",SUM(L122,M122))))</f>
        <v>51</v>
      </c>
      <c r="O122" s="291">
        <f>IF(L122="","",SUM(J122,L122))</f>
        <v>68</v>
      </c>
      <c r="P122" s="123">
        <f t="shared" si="46"/>
        <v>44</v>
      </c>
      <c r="Q122" s="125">
        <f>IF(O122="","",SUM(O122,P122))</f>
        <v>112</v>
      </c>
      <c r="R122" s="290" t="str">
        <f>CONCATENATE('statement of marks'!FT12,'statement of marks'!FY12,'statement of marks'!FZ12)</f>
        <v>II</v>
      </c>
      <c r="S122" s="117" t="str">
        <f>IF('result subject-wise'!AH12="","",'result subject-wise'!AH12)</f>
        <v/>
      </c>
      <c r="T122" s="128" t="str">
        <f>IF('result subject-wise'!AJ12="","",'result subject-wise'!AJ12)</f>
        <v/>
      </c>
      <c r="U122" s="130" t="str">
        <f>IF('result subject-wise'!AK12="","",'result subject-wise'!AK12)</f>
        <v/>
      </c>
      <c r="V122" s="147" t="str">
        <f>IF(OR(U124=0,U124&lt;S124),"",IF(OR(R122="RE",R122="REP"),SUM(Q122,T122),IF(R122="S",T122,Q122)))</f>
        <v/>
      </c>
    </row>
    <row r="123" spans="1:22" ht="19.25" customHeight="1">
      <c r="A123" s="1179"/>
      <c r="B123" s="1234" t="s">
        <v>148</v>
      </c>
      <c r="C123" s="1235"/>
      <c r="D123" s="157">
        <f>IF(AND(D118="",D119="",D120="",D121="",D122=""),"",SUM(D118:D122))</f>
        <v>17</v>
      </c>
      <c r="E123" s="157">
        <f t="shared" ref="E123:F123" si="47">IF(AND(E118="",E119="",E120="",E121="",E122=""),"",SUM(E118:E122))</f>
        <v>20</v>
      </c>
      <c r="F123" s="157">
        <f t="shared" si="47"/>
        <v>26</v>
      </c>
      <c r="G123" s="158">
        <f>IF(G118="","",SUM(G118:G122))</f>
        <v>127</v>
      </c>
      <c r="H123" s="158">
        <f>SUM(H120:H122)</f>
        <v>16</v>
      </c>
      <c r="I123" s="158">
        <f>IF(AND(I118="",I119="",I120="",I121="",I122=""),"",SUM(I118:I122))</f>
        <v>143</v>
      </c>
      <c r="J123" s="159">
        <f>IF(J122="","",SUM(J118:J122))</f>
        <v>190</v>
      </c>
      <c r="K123" s="160">
        <f>IF(K118="","",SUM(K118:K122))</f>
        <v>206</v>
      </c>
      <c r="L123" s="158">
        <f>IF(L118="","",SUM(L118:L122))</f>
        <v>161</v>
      </c>
      <c r="M123" s="158">
        <f>SUM(M120:M122)</f>
        <v>28</v>
      </c>
      <c r="N123" s="158">
        <f t="shared" ref="N123" si="48">IF(AND(N118="",N119="",N120="",N121="",N122=""),"",SUM(N118:N122))</f>
        <v>189</v>
      </c>
      <c r="O123" s="159">
        <f>IF(L123="","",SUM(J123,L123))</f>
        <v>351</v>
      </c>
      <c r="P123" s="160">
        <f>SUM(H123,M123)</f>
        <v>44</v>
      </c>
      <c r="Q123" s="160">
        <f>IF(Q118="","",SUM(Q118:Q122))</f>
        <v>395</v>
      </c>
      <c r="R123" s="159"/>
      <c r="S123" s="159">
        <f>IF(AND(S118="",S119="",S120="",S121="",S122=""),"",SUM(S118:S122))</f>
        <v>200</v>
      </c>
      <c r="T123" s="161">
        <f>IF(AND(T118="",T119="",T120="",T121="",T122=""),"",SUM(T118:T122))</f>
        <v>0</v>
      </c>
      <c r="U123" s="162"/>
      <c r="V123" s="163" t="str">
        <f>IF(V118="","",SUM(V118:V122))</f>
        <v/>
      </c>
    </row>
    <row r="124" spans="1:22" ht="19.25" customHeight="1">
      <c r="A124" s="1179"/>
      <c r="B124" s="1234" t="s">
        <v>145</v>
      </c>
      <c r="C124" s="1235"/>
      <c r="D124" s="119">
        <f>IF(D123="","",50-(COUNTIF(D118:D122,"NA")*10+COUNTIF(D118:D122,"ML")*10))</f>
        <v>50</v>
      </c>
      <c r="E124" s="119">
        <f t="shared" ref="E124:F124" si="49">IF(E123="","",50-(COUNTIF(E118:E122,"NA")*10+COUNTIF(E118:E122,"ML")*10))</f>
        <v>50</v>
      </c>
      <c r="F124" s="119">
        <f t="shared" si="49"/>
        <v>50</v>
      </c>
      <c r="G124" s="123">
        <f>I124-H124</f>
        <v>330</v>
      </c>
      <c r="H124" s="158">
        <f>IF(H123="","",(IF(OR(H120="ML",H120=""),0,H117)+IF(OR(H121="ML",H121=""),0,H118)+IF(OR(H122="ML",H122=""),0,H119)))</f>
        <v>20</v>
      </c>
      <c r="I124" s="123">
        <f>IF(I123=0,0,350-H126)</f>
        <v>350</v>
      </c>
      <c r="J124" s="291">
        <f>IF(J123="","",SUM(D124:G124))</f>
        <v>480</v>
      </c>
      <c r="K124" s="125">
        <f>IF(K123="","",SUM(H124,J124))</f>
        <v>500</v>
      </c>
      <c r="L124" s="123">
        <f>N124-M124</f>
        <v>470</v>
      </c>
      <c r="M124" s="117">
        <f>IF(M123="","",(IF(OR(M120="ML",M120=""),0,M117)+IF(OR(M121="ML",M121=""),0,M118)+IF(OR(M122="ML",M122=""),0,M119)))</f>
        <v>30</v>
      </c>
      <c r="N124" s="123">
        <f>IF(N123=0,0,500-M126)</f>
        <v>500</v>
      </c>
      <c r="O124" s="291">
        <f>IF(L124="","",SUM(J124,L124))</f>
        <v>950</v>
      </c>
      <c r="P124" s="125">
        <f>SUM(H124,M124)</f>
        <v>50</v>
      </c>
      <c r="Q124" s="125">
        <f>IF(Q123="","",SUM(O124,P124))</f>
        <v>1000</v>
      </c>
      <c r="R124" s="307"/>
      <c r="S124" s="141">
        <f>COUNTIF(R118:R127,"S")</f>
        <v>2</v>
      </c>
      <c r="T124" s="141">
        <f>COUNTIF(R118:R127,"RE")+COUNTIF(R118:R127,"REP")</f>
        <v>0</v>
      </c>
      <c r="U124" s="141">
        <f>COUNTIF(U118:U123,"P")+COUNTIF(U126:U127,"P")</f>
        <v>0</v>
      </c>
      <c r="V124" s="149" t="str">
        <f>IF(OR(U124=0,U124&lt;(S124+T124)),"",(Q124-(S124*200)+S123))</f>
        <v/>
      </c>
    </row>
    <row r="125" spans="1:22" ht="19.25" customHeight="1">
      <c r="A125" s="1179"/>
      <c r="B125" s="1230" t="s">
        <v>12</v>
      </c>
      <c r="C125" s="1231"/>
      <c r="D125" s="120">
        <f t="shared" ref="D125:Q125" si="50">IF(D124="","",D123/D124*100)</f>
        <v>34</v>
      </c>
      <c r="E125" s="120">
        <f t="shared" si="50"/>
        <v>40</v>
      </c>
      <c r="F125" s="120">
        <f t="shared" si="50"/>
        <v>52</v>
      </c>
      <c r="G125" s="120">
        <f t="shared" si="50"/>
        <v>38.484848484848484</v>
      </c>
      <c r="H125" s="151">
        <f t="shared" si="50"/>
        <v>80</v>
      </c>
      <c r="I125" s="120">
        <f t="shared" si="50"/>
        <v>40.857142857142861</v>
      </c>
      <c r="J125" s="120">
        <f t="shared" si="50"/>
        <v>39.583333333333329</v>
      </c>
      <c r="K125" s="126">
        <f t="shared" si="50"/>
        <v>41.199999999999996</v>
      </c>
      <c r="L125" s="120">
        <f t="shared" si="50"/>
        <v>34.255319148936167</v>
      </c>
      <c r="M125" s="151">
        <f t="shared" si="50"/>
        <v>93.333333333333329</v>
      </c>
      <c r="N125" s="120">
        <f t="shared" si="50"/>
        <v>37.799999999999997</v>
      </c>
      <c r="O125" s="120">
        <f t="shared" si="50"/>
        <v>36.947368421052637</v>
      </c>
      <c r="P125" s="126">
        <f t="shared" si="50"/>
        <v>88</v>
      </c>
      <c r="Q125" s="126">
        <f t="shared" si="50"/>
        <v>39.5</v>
      </c>
      <c r="R125" s="304"/>
      <c r="S125" s="304"/>
      <c r="T125" s="305"/>
      <c r="U125" s="308"/>
      <c r="V125" s="150" t="str">
        <f>IF(V124="","",V123/V124*100)</f>
        <v/>
      </c>
    </row>
    <row r="126" spans="1:22" ht="19.25" customHeight="1">
      <c r="A126" s="1179"/>
      <c r="B126" s="1230" t="str">
        <f>'statement of marks'!$DG$3</f>
        <v>jktLFkku v/;;u</v>
      </c>
      <c r="C126" s="1231"/>
      <c r="D126" s="289">
        <f>IF('statement of marks'!DG12="","",'statement of marks'!DG12)</f>
        <v>8</v>
      </c>
      <c r="E126" s="290">
        <f>IF('statement of marks'!DH12="","",'statement of marks'!DH12)</f>
        <v>8</v>
      </c>
      <c r="F126" s="290">
        <f>IF('statement of marks'!DI12="","",'statement of marks'!DI12)</f>
        <v>6</v>
      </c>
      <c r="G126" s="290">
        <f>IF('statement of marks'!DK12="","",'statement of marks'!DK12)</f>
        <v>34</v>
      </c>
      <c r="H126" s="152">
        <f>IF(G118="ML",70)+IF(G119="ML",70)+IF(G120="ML",70-H117)+IF(G121="ML",70-H118)+IF(G122="ML",70-H119)+IF(H120="ml",H117)+IF(H121="ml",H118)+IF(H122="ml",H119)</f>
        <v>0</v>
      </c>
      <c r="I126" s="291">
        <f>IF(G126="","",SUM(G126,H126))</f>
        <v>34</v>
      </c>
      <c r="J126" s="291">
        <f>IF(G126="","",SUM(D126,E126,F126,G126))</f>
        <v>56</v>
      </c>
      <c r="K126" s="125">
        <f>IF(J126="","",SUM(H126,J126))</f>
        <v>56</v>
      </c>
      <c r="L126" s="290">
        <f>IF('statement of marks'!DM12="","",'statement of marks'!DM12)</f>
        <v>40</v>
      </c>
      <c r="M126" s="152">
        <f>IF(L118="ML",100)+IF(L119="ML",100)+IF(L120="ML",100-M117)+IF(L121="ML",100-M118)+IF(L122="ML",100-M119)+IF(M120="ml",M117)+IF(M121="ml",M118)+IF(M122="ml",M119)</f>
        <v>0</v>
      </c>
      <c r="N126" s="291">
        <f>IF(L126="","",SUM(L126,M126))</f>
        <v>40</v>
      </c>
      <c r="O126" s="291">
        <f>IF(L126="","",SUM(K126,L126))</f>
        <v>96</v>
      </c>
      <c r="P126" s="152">
        <f>SUM(H126,M126)</f>
        <v>0</v>
      </c>
      <c r="Q126" s="125">
        <f>IF(O126="","",SUM(O126,M126))</f>
        <v>96</v>
      </c>
      <c r="R126" s="290" t="str">
        <f>IF('statement of marks'!GA12="","",'statement of marks'!GA12)</f>
        <v>C</v>
      </c>
      <c r="S126" s="117" t="str">
        <f>IF(OR(R126="S",R126="RE"),100,"")</f>
        <v/>
      </c>
      <c r="T126" s="309" t="str">
        <f>IF('result subject-wise'!AL12="","",'result subject-wise'!AL12)</f>
        <v/>
      </c>
      <c r="U126" s="310" t="str">
        <f>IF('result subject-wise'!AM12="","",'result subject-wise'!AM12)</f>
        <v/>
      </c>
      <c r="V126" s="1236"/>
    </row>
    <row r="127" spans="1:22" ht="19.25" customHeight="1">
      <c r="A127" s="1179"/>
      <c r="B127" s="1230" t="str">
        <f>'statement of marks'!$DT$3</f>
        <v>thou dkS'ky f'k{kk</v>
      </c>
      <c r="C127" s="1231"/>
      <c r="D127" s="1237" t="s">
        <v>294</v>
      </c>
      <c r="E127" s="1238"/>
      <c r="F127" s="291">
        <f>'statement of marks'!$DT$6</f>
        <v>30</v>
      </c>
      <c r="G127" s="123">
        <f>IF('statement of marks'!DT12="","",'statement of marks'!DT12)</f>
        <v>24</v>
      </c>
      <c r="H127" s="1238" t="s">
        <v>313</v>
      </c>
      <c r="I127" s="1238"/>
      <c r="J127" s="291">
        <f>'statement of marks'!$DU$6</f>
        <v>30</v>
      </c>
      <c r="K127" s="125">
        <f>IF('statement of marks'!DU12="","",'statement of marks'!DU12)</f>
        <v>26</v>
      </c>
      <c r="L127" s="1239" t="s">
        <v>172</v>
      </c>
      <c r="M127" s="1239"/>
      <c r="N127" s="291">
        <f>'statement of marks'!$DV$6</f>
        <v>40</v>
      </c>
      <c r="O127" s="290">
        <f>IF('statement of marks'!DV12="","",'statement of marks'!DV12)</f>
        <v>20</v>
      </c>
      <c r="P127" s="304"/>
      <c r="Q127" s="125">
        <f>IF(O127="","",SUM(G127,K127,O127))</f>
        <v>70</v>
      </c>
      <c r="R127" s="290" t="str">
        <f>IF('statement of marks'!GB12="","",'statement of marks'!GB12)</f>
        <v>B</v>
      </c>
      <c r="S127" s="117" t="str">
        <f>IF(OR(R127="S",R127="RE"),40,"")</f>
        <v/>
      </c>
      <c r="T127" s="309" t="str">
        <f>IF('result subject-wise'!AN12="","",'result subject-wise'!AN12)</f>
        <v/>
      </c>
      <c r="U127" s="310" t="str">
        <f>IF('result subject-wise'!AO12="","",'result subject-wise'!AO12)</f>
        <v/>
      </c>
      <c r="V127" s="1236"/>
    </row>
    <row r="128" spans="1:22" ht="19.25" customHeight="1">
      <c r="A128" s="1179"/>
      <c r="B128" s="1240" t="s">
        <v>20</v>
      </c>
      <c r="C128" s="1241"/>
      <c r="D128" s="1242" t="str">
        <f>IF('statement of marks'!GH12="","",'statement of marks'!GH12)</f>
        <v>iwjd</v>
      </c>
      <c r="E128" s="1243"/>
      <c r="F128" s="1243"/>
      <c r="G128" s="1243"/>
      <c r="H128" s="1243"/>
      <c r="I128" s="1244"/>
      <c r="J128" s="288" t="s">
        <v>7</v>
      </c>
      <c r="K128" s="290" t="str">
        <f>IF('statement of marks'!GK12="","",'statement of marks'!GK12)</f>
        <v/>
      </c>
      <c r="L128" s="1245" t="s">
        <v>8</v>
      </c>
      <c r="M128" s="1246"/>
      <c r="N128" s="1247"/>
      <c r="O128" s="290" t="str">
        <f>IF('statement of marks'!GM12="","",'statement of marks'!GM12)</f>
        <v/>
      </c>
      <c r="P128" s="1248" t="s">
        <v>286</v>
      </c>
      <c r="Q128" s="1248"/>
      <c r="R128" s="1248"/>
      <c r="S128" s="1248"/>
      <c r="T128" s="1248"/>
      <c r="U128" s="1248"/>
      <c r="V128" s="1249"/>
    </row>
    <row r="129" spans="1:22" ht="19.25" customHeight="1">
      <c r="A129" s="1179"/>
      <c r="B129" s="1240" t="s">
        <v>50</v>
      </c>
      <c r="C129" s="1241"/>
      <c r="D129" s="1250" t="s">
        <v>290</v>
      </c>
      <c r="E129" s="1251"/>
      <c r="F129" s="1252" t="s">
        <v>291</v>
      </c>
      <c r="G129" s="1252"/>
      <c r="H129" s="1253" t="s">
        <v>292</v>
      </c>
      <c r="I129" s="1253"/>
      <c r="J129" s="1252" t="s">
        <v>314</v>
      </c>
      <c r="K129" s="1252"/>
      <c r="L129" s="1254" t="s">
        <v>284</v>
      </c>
      <c r="M129" s="1254"/>
      <c r="N129" s="1254"/>
      <c r="O129" s="1254"/>
      <c r="P129" s="1255" t="s">
        <v>20</v>
      </c>
      <c r="Q129" s="1255"/>
      <c r="R129" s="1255"/>
      <c r="S129" s="1255"/>
      <c r="T129" s="1256" t="str">
        <f>IF('result subject-wise'!AR12="","",'result subject-wise'!AR12)</f>
        <v>iwjd</v>
      </c>
      <c r="U129" s="1256"/>
      <c r="V129" s="1257"/>
    </row>
    <row r="130" spans="1:22" ht="19.25" customHeight="1">
      <c r="A130" s="1179"/>
      <c r="B130" s="1234" t="s">
        <v>32</v>
      </c>
      <c r="C130" s="1235"/>
      <c r="D130" s="1258" t="str">
        <f>IF('statement of marks'!EP12="","",'statement of marks'!EP12)</f>
        <v/>
      </c>
      <c r="E130" s="1259"/>
      <c r="F130" s="1259" t="str">
        <f>IF('statement of marks'!ER12="","",'statement of marks'!ER12)</f>
        <v/>
      </c>
      <c r="G130" s="1259"/>
      <c r="H130" s="1259" t="str">
        <f>IF('statement of marks'!ET12="","",'statement of marks'!ET12)</f>
        <v/>
      </c>
      <c r="I130" s="1259"/>
      <c r="J130" s="1259" t="str">
        <f>IF('statement of marks'!EV12="","",'statement of marks'!EV12)</f>
        <v/>
      </c>
      <c r="K130" s="1259"/>
      <c r="L130" s="1259" t="str">
        <f>IF('statement of marks'!EX12="","",'statement of marks'!EX12)</f>
        <v/>
      </c>
      <c r="M130" s="1259"/>
      <c r="N130" s="1259"/>
      <c r="O130" s="1259"/>
      <c r="P130" s="1255" t="s">
        <v>7</v>
      </c>
      <c r="Q130" s="1255"/>
      <c r="R130" s="1255"/>
      <c r="S130" s="1255"/>
      <c r="T130" s="1256" t="str">
        <f>IF(AND(T129="mRrh.kZ",V125&gt;=60),"izFke",IF(AND(T129="mRrh.kZ",V125&gt;=48),"f}rh;",IF(AND(T129="mRrh.kZ",V125&gt;=36),"r`rh;","")))</f>
        <v/>
      </c>
      <c r="U130" s="1256"/>
      <c r="V130" s="1257"/>
    </row>
    <row r="131" spans="1:22" ht="19.25" customHeight="1">
      <c r="A131" s="1179"/>
      <c r="B131" s="1234" t="s">
        <v>31</v>
      </c>
      <c r="C131" s="1235"/>
      <c r="D131" s="1260" t="str">
        <f>IF('statement of marks'!EO12="","",'statement of marks'!EO12)</f>
        <v/>
      </c>
      <c r="E131" s="1261"/>
      <c r="F131" s="1261" t="str">
        <f>IF('statement of marks'!EQ12="","",'statement of marks'!EQ12)</f>
        <v/>
      </c>
      <c r="G131" s="1261"/>
      <c r="H131" s="1261" t="str">
        <f>IF('statement of marks'!ES12="","",'statement of marks'!ES12)</f>
        <v/>
      </c>
      <c r="I131" s="1261"/>
      <c r="J131" s="1261" t="str">
        <f>IF('statement of marks'!EU12="","",'statement of marks'!EU12)</f>
        <v/>
      </c>
      <c r="K131" s="1261"/>
      <c r="L131" s="1261" t="str">
        <f>IF('statement of marks'!EW12="","",'statement of marks'!EW12)</f>
        <v/>
      </c>
      <c r="M131" s="1261"/>
      <c r="N131" s="1261"/>
      <c r="O131" s="1261"/>
      <c r="P131" s="1262" t="s">
        <v>312</v>
      </c>
      <c r="Q131" s="1263"/>
      <c r="R131" s="1263"/>
      <c r="S131" s="1264"/>
      <c r="T131" s="1265" t="str">
        <f>IF(T129="","",'result subject-wise'!$G$117)</f>
        <v>00-00-2016</v>
      </c>
      <c r="U131" s="1266"/>
      <c r="V131" s="1267"/>
    </row>
    <row r="132" spans="1:22" ht="19.25" customHeight="1">
      <c r="A132" s="1179"/>
      <c r="B132" s="1230" t="s">
        <v>133</v>
      </c>
      <c r="C132" s="1231"/>
      <c r="D132" s="1268"/>
      <c r="E132" s="1269"/>
      <c r="F132" s="1269"/>
      <c r="G132" s="1269"/>
      <c r="H132" s="1269"/>
      <c r="I132" s="1269"/>
      <c r="J132" s="1269"/>
      <c r="K132" s="1269"/>
      <c r="L132" s="1231" t="s">
        <v>133</v>
      </c>
      <c r="M132" s="1231"/>
      <c r="N132" s="1231"/>
      <c r="O132" s="1231"/>
      <c r="P132" s="1231"/>
      <c r="Q132" s="1231"/>
      <c r="R132" s="1270"/>
      <c r="S132" s="1271"/>
      <c r="T132" s="1271"/>
      <c r="U132" s="1271"/>
      <c r="V132" s="1272"/>
    </row>
    <row r="133" spans="1:22" ht="19.25" customHeight="1">
      <c r="A133" s="1179"/>
      <c r="B133" s="1230" t="s">
        <v>285</v>
      </c>
      <c r="C133" s="1231"/>
      <c r="D133" s="1268"/>
      <c r="E133" s="1269"/>
      <c r="F133" s="1269"/>
      <c r="G133" s="1269"/>
      <c r="H133" s="1269"/>
      <c r="I133" s="1269"/>
      <c r="J133" s="1269"/>
      <c r="K133" s="1269"/>
      <c r="L133" s="1231" t="s">
        <v>111</v>
      </c>
      <c r="M133" s="1231"/>
      <c r="N133" s="1231"/>
      <c r="O133" s="1231"/>
      <c r="P133" s="1231"/>
      <c r="Q133" s="1231"/>
      <c r="R133" s="1273"/>
      <c r="S133" s="1274"/>
      <c r="T133" s="1274"/>
      <c r="U133" s="1274"/>
      <c r="V133" s="1275"/>
    </row>
    <row r="134" spans="1:22" ht="19.25" customHeight="1">
      <c r="A134" s="1179"/>
      <c r="B134" s="1230" t="s">
        <v>152</v>
      </c>
      <c r="C134" s="1231"/>
      <c r="D134" s="1268"/>
      <c r="E134" s="1269"/>
      <c r="F134" s="1269"/>
      <c r="G134" s="1269"/>
      <c r="H134" s="1269"/>
      <c r="I134" s="1269"/>
      <c r="J134" s="1269"/>
      <c r="K134" s="1269"/>
      <c r="L134" s="1231" t="s">
        <v>285</v>
      </c>
      <c r="M134" s="1231"/>
      <c r="N134" s="1231"/>
      <c r="O134" s="1231"/>
      <c r="P134" s="1231"/>
      <c r="Q134" s="1231"/>
      <c r="R134" s="1276" t="s">
        <v>152</v>
      </c>
      <c r="S134" s="1277"/>
      <c r="T134" s="1277"/>
      <c r="U134" s="1277"/>
      <c r="V134" s="1278"/>
    </row>
    <row r="135" spans="1:22" ht="19.25" customHeight="1">
      <c r="A135" s="1180"/>
      <c r="B135" s="1279" t="s">
        <v>151</v>
      </c>
      <c r="C135" s="1280"/>
      <c r="D135" s="1281"/>
      <c r="E135" s="1282"/>
      <c r="F135" s="1282"/>
      <c r="G135" s="1282"/>
      <c r="H135" s="1282"/>
      <c r="I135" s="1282"/>
      <c r="J135" s="1282"/>
      <c r="K135" s="1282"/>
      <c r="L135" s="1280" t="s">
        <v>113</v>
      </c>
      <c r="M135" s="1280"/>
      <c r="N135" s="1280"/>
      <c r="O135" s="1280"/>
      <c r="P135" s="1283">
        <f>'statement of marks'!$GH$109</f>
        <v>42460</v>
      </c>
      <c r="Q135" s="1284"/>
      <c r="R135" s="1285" t="s">
        <v>289</v>
      </c>
      <c r="S135" s="1286"/>
      <c r="T135" s="1286"/>
      <c r="U135" s="1286"/>
      <c r="V135" s="1287"/>
    </row>
    <row r="136" spans="1:22" ht="19.25" customHeight="1">
      <c r="A136" s="1173" t="s">
        <v>73</v>
      </c>
      <c r="B136" s="1174"/>
      <c r="C136" s="1174"/>
      <c r="D136" s="1174"/>
      <c r="E136" s="1174"/>
      <c r="F136" s="1174"/>
      <c r="G136" s="1174"/>
      <c r="H136" s="1174"/>
      <c r="I136" s="1174"/>
      <c r="J136" s="1174"/>
      <c r="K136" s="1174"/>
      <c r="L136" s="1174"/>
      <c r="M136" s="1174"/>
      <c r="N136" s="1174"/>
      <c r="O136" s="1174"/>
      <c r="P136" s="1174"/>
      <c r="Q136" s="1174"/>
      <c r="R136" s="1174"/>
      <c r="S136" s="1174"/>
      <c r="T136" s="1174"/>
      <c r="U136" s="1174"/>
      <c r="V136" s="1175"/>
    </row>
    <row r="137" spans="1:22" ht="19.25" customHeight="1">
      <c r="A137" s="1176" t="str">
        <f>'statement of marks'!$A$1</f>
        <v>jktdh; ckfydk mPp ek/;fed fo|ky;] fuEckgsMk</v>
      </c>
      <c r="B137" s="1177"/>
      <c r="C137" s="1177"/>
      <c r="D137" s="1177"/>
      <c r="E137" s="1177"/>
      <c r="F137" s="1177"/>
      <c r="G137" s="1177"/>
      <c r="H137" s="1177"/>
      <c r="I137" s="1177"/>
      <c r="J137" s="1177"/>
      <c r="K137" s="1177"/>
      <c r="L137" s="1177"/>
      <c r="M137" s="1177"/>
      <c r="N137" s="1177"/>
      <c r="O137" s="1177"/>
      <c r="P137" s="1177"/>
      <c r="Q137" s="1177"/>
      <c r="R137" s="1177"/>
      <c r="S137" s="1177"/>
      <c r="T137" s="1177"/>
      <c r="U137" s="1177"/>
      <c r="V137" s="1178"/>
    </row>
    <row r="138" spans="1:22" ht="19.25" customHeight="1">
      <c r="A138" s="1179"/>
      <c r="B138" s="1181" t="s">
        <v>293</v>
      </c>
      <c r="C138" s="1181"/>
      <c r="D138" s="1182" t="str">
        <f>'statement of marks'!$F$3</f>
        <v>2015-16</v>
      </c>
      <c r="E138" s="1183"/>
      <c r="F138" s="1184" t="str">
        <f>IF(T156="","eq[; ijh{kk",IF(D155="iwjd","iwjd ijh{kk",IF(D155="iqu% ijh{kk","iqu% ijh{kk",)))</f>
        <v>eq[; ijh{kk</v>
      </c>
      <c r="G138" s="1185"/>
      <c r="H138" s="1185"/>
      <c r="I138" s="1185"/>
      <c r="J138" s="1185"/>
      <c r="K138" s="1185"/>
      <c r="L138" s="1185"/>
      <c r="M138" s="1185"/>
      <c r="N138" s="1185"/>
      <c r="O138" s="1185"/>
      <c r="P138" s="1185"/>
      <c r="Q138" s="1185"/>
      <c r="R138" s="1186" t="s">
        <v>27</v>
      </c>
      <c r="S138" s="1187"/>
      <c r="T138" s="1188" t="str">
        <f>'statement of marks'!$A$3</f>
        <v>11 'A'</v>
      </c>
      <c r="U138" s="1188"/>
      <c r="V138" s="1189"/>
    </row>
    <row r="139" spans="1:22" ht="19.25" customHeight="1">
      <c r="A139" s="1179"/>
      <c r="B139" s="1190" t="s">
        <v>115</v>
      </c>
      <c r="C139" s="1190"/>
      <c r="D139" s="1191" t="str">
        <f>IF('statement of marks'!G13="","",'statement of marks'!G13)</f>
        <v>v006</v>
      </c>
      <c r="E139" s="1192"/>
      <c r="F139" s="1192"/>
      <c r="G139" s="1192"/>
      <c r="H139" s="1192"/>
      <c r="I139" s="1192"/>
      <c r="J139" s="1192"/>
      <c r="K139" s="1192"/>
      <c r="L139" s="1192"/>
      <c r="M139" s="1192"/>
      <c r="N139" s="1192"/>
      <c r="O139" s="1192"/>
      <c r="P139" s="1192"/>
      <c r="Q139" s="1192"/>
      <c r="R139" s="1193" t="s">
        <v>36</v>
      </c>
      <c r="S139" s="1194"/>
      <c r="T139" s="1195" t="str">
        <f>IF('statement of marks'!D13="","",'statement of marks'!D13)</f>
        <v>11206</v>
      </c>
      <c r="U139" s="1195"/>
      <c r="V139" s="1196"/>
    </row>
    <row r="140" spans="1:22" ht="19.25" customHeight="1">
      <c r="A140" s="1179"/>
      <c r="B140" s="1190" t="s">
        <v>25</v>
      </c>
      <c r="C140" s="1190"/>
      <c r="D140" s="1191" t="str">
        <f>IF('statement of marks'!H13="","",'statement of marks'!H13)</f>
        <v>c006</v>
      </c>
      <c r="E140" s="1192"/>
      <c r="F140" s="1192"/>
      <c r="G140" s="1192"/>
      <c r="H140" s="1192"/>
      <c r="I140" s="1192"/>
      <c r="J140" s="1192"/>
      <c r="K140" s="1192"/>
      <c r="L140" s="1192"/>
      <c r="M140" s="1192"/>
      <c r="N140" s="1192"/>
      <c r="O140" s="1192"/>
      <c r="P140" s="1192"/>
      <c r="Q140" s="1192"/>
      <c r="R140" s="1193" t="s">
        <v>28</v>
      </c>
      <c r="S140" s="1194"/>
      <c r="T140" s="1195">
        <f>IF('statement of marks'!E13="","",'statement of marks'!E13)</f>
        <v>10782</v>
      </c>
      <c r="U140" s="1195"/>
      <c r="V140" s="1196"/>
    </row>
    <row r="141" spans="1:22" ht="19.25" customHeight="1">
      <c r="A141" s="1179"/>
      <c r="B141" s="1197" t="s">
        <v>26</v>
      </c>
      <c r="C141" s="1197"/>
      <c r="D141" s="1191" t="str">
        <f>IF('statement of marks'!I13="","",'statement of marks'!I13)</f>
        <v>l006</v>
      </c>
      <c r="E141" s="1192"/>
      <c r="F141" s="1192"/>
      <c r="G141" s="1192"/>
      <c r="H141" s="1192"/>
      <c r="I141" s="1192"/>
      <c r="J141" s="1192"/>
      <c r="K141" s="1192"/>
      <c r="L141" s="1192"/>
      <c r="M141" s="1192"/>
      <c r="N141" s="1192"/>
      <c r="O141" s="1192"/>
      <c r="P141" s="1192"/>
      <c r="Q141" s="1192"/>
      <c r="R141" s="1193" t="s">
        <v>29</v>
      </c>
      <c r="S141" s="1194"/>
      <c r="T141" s="1198">
        <f>IF('statement of marks'!F13="","",'statement of marks'!F13)</f>
        <v>35465</v>
      </c>
      <c r="U141" s="1198"/>
      <c r="V141" s="1199"/>
    </row>
    <row r="142" spans="1:22" ht="19.25" customHeight="1">
      <c r="A142" s="1179"/>
      <c r="B142" s="1200" t="s">
        <v>30</v>
      </c>
      <c r="C142" s="1202" t="s">
        <v>202</v>
      </c>
      <c r="D142" s="1204" t="s">
        <v>1</v>
      </c>
      <c r="E142" s="1204" t="s">
        <v>43</v>
      </c>
      <c r="F142" s="1204" t="s">
        <v>2</v>
      </c>
      <c r="G142" s="1206" t="s">
        <v>144</v>
      </c>
      <c r="H142" s="1206" t="s">
        <v>147</v>
      </c>
      <c r="I142" s="1208" t="s">
        <v>146</v>
      </c>
      <c r="J142" s="1210" t="s">
        <v>306</v>
      </c>
      <c r="K142" s="1212" t="s">
        <v>288</v>
      </c>
      <c r="L142" s="1214" t="s">
        <v>305</v>
      </c>
      <c r="M142" s="1214" t="s">
        <v>296</v>
      </c>
      <c r="N142" s="1216" t="s">
        <v>295</v>
      </c>
      <c r="O142" s="1218" t="s">
        <v>274</v>
      </c>
      <c r="P142" s="1218" t="s">
        <v>275</v>
      </c>
      <c r="Q142" s="1220" t="s">
        <v>276</v>
      </c>
      <c r="R142" s="1208" t="s">
        <v>14</v>
      </c>
      <c r="S142" s="1210" t="s">
        <v>297</v>
      </c>
      <c r="T142" s="1222" t="s">
        <v>298</v>
      </c>
      <c r="U142" s="1288" t="s">
        <v>38</v>
      </c>
      <c r="V142" s="1226" t="s">
        <v>287</v>
      </c>
    </row>
    <row r="143" spans="1:22" ht="19.25" customHeight="1">
      <c r="A143" s="1179"/>
      <c r="B143" s="1201"/>
      <c r="C143" s="1203"/>
      <c r="D143" s="1205"/>
      <c r="E143" s="1205"/>
      <c r="F143" s="1205"/>
      <c r="G143" s="1207"/>
      <c r="H143" s="1207"/>
      <c r="I143" s="1209"/>
      <c r="J143" s="1211"/>
      <c r="K143" s="1213"/>
      <c r="L143" s="1215"/>
      <c r="M143" s="1215"/>
      <c r="N143" s="1217"/>
      <c r="O143" s="1219"/>
      <c r="P143" s="1219"/>
      <c r="Q143" s="1221"/>
      <c r="R143" s="1209"/>
      <c r="S143" s="1211"/>
      <c r="T143" s="1223"/>
      <c r="U143" s="1289"/>
      <c r="V143" s="1227"/>
    </row>
    <row r="144" spans="1:22" ht="19.25" customHeight="1">
      <c r="A144" s="1179"/>
      <c r="B144" s="1228" t="s">
        <v>5</v>
      </c>
      <c r="C144" s="1229"/>
      <c r="D144" s="119">
        <v>10</v>
      </c>
      <c r="E144" s="70">
        <v>10</v>
      </c>
      <c r="F144" s="70">
        <v>10</v>
      </c>
      <c r="G144" s="142" t="s">
        <v>308</v>
      </c>
      <c r="H144" s="122">
        <f>'statement of marks'!$AR$6</f>
        <v>20</v>
      </c>
      <c r="I144" s="73">
        <v>70</v>
      </c>
      <c r="J144" s="146" t="s">
        <v>277</v>
      </c>
      <c r="K144" s="124">
        <v>100</v>
      </c>
      <c r="L144" s="142" t="s">
        <v>309</v>
      </c>
      <c r="M144" s="122">
        <f>'statement of marks'!$AW$6</f>
        <v>30</v>
      </c>
      <c r="N144" s="73">
        <v>100</v>
      </c>
      <c r="O144" s="145" t="s">
        <v>310</v>
      </c>
      <c r="P144" s="124"/>
      <c r="Q144" s="124">
        <v>200</v>
      </c>
      <c r="R144" s="304"/>
      <c r="S144" s="304"/>
      <c r="T144" s="305"/>
      <c r="U144" s="306"/>
      <c r="V144" s="147" t="str">
        <f>IF(OR(U151=0,U151&lt;S151),"",Q144)</f>
        <v/>
      </c>
    </row>
    <row r="145" spans="1:22" ht="19.25" customHeight="1">
      <c r="A145" s="1179"/>
      <c r="B145" s="1230" t="str">
        <f>'statement of marks'!$J$3</f>
        <v>vfuok;Z fgUnh</v>
      </c>
      <c r="C145" s="1231"/>
      <c r="D145" s="289">
        <f>IF('statement of marks'!J13="","",'statement of marks'!J13)</f>
        <v>7</v>
      </c>
      <c r="E145" s="290">
        <f>IF('statement of marks'!K13="","",'statement of marks'!K13)</f>
        <v>9</v>
      </c>
      <c r="F145" s="290">
        <f>IF('statement of marks'!L13="","",'statement of marks'!L13)</f>
        <v>9</v>
      </c>
      <c r="G145" s="123">
        <f>IF('statement of marks'!N13="","",'statement of marks'!N13)</f>
        <v>54</v>
      </c>
      <c r="H145" s="123">
        <f>'statement of marks'!$BP$6</f>
        <v>20</v>
      </c>
      <c r="I145" s="291">
        <f>IF(G145="","",G145)</f>
        <v>54</v>
      </c>
      <c r="J145" s="291">
        <f>IF(G145="","",SUM(D145,E145,F145,G145))</f>
        <v>79</v>
      </c>
      <c r="K145" s="125">
        <f>J145</f>
        <v>79</v>
      </c>
      <c r="L145" s="123">
        <f>IF('statement of marks'!P13="","",'statement of marks'!P13)</f>
        <v>54</v>
      </c>
      <c r="M145" s="122">
        <f>'statement of marks'!$BU$6</f>
        <v>30</v>
      </c>
      <c r="N145" s="291">
        <f>IF(L145="","",L145)</f>
        <v>54</v>
      </c>
      <c r="O145" s="291">
        <f>IF(L145="","",SUM(J145,L145))</f>
        <v>133</v>
      </c>
      <c r="P145" s="152">
        <f>SUM(H145,M145)</f>
        <v>50</v>
      </c>
      <c r="Q145" s="125">
        <f>O145</f>
        <v>133</v>
      </c>
      <c r="R145" s="290" t="str">
        <f>CONCATENATE('statement of marks'!EZ13,'statement of marks'!FA13,'statement of marks'!FB13)</f>
        <v>I</v>
      </c>
      <c r="S145" s="117" t="str">
        <f>IF(OR(R145="S",R145="RE"),100,"")</f>
        <v/>
      </c>
      <c r="T145" s="128" t="str">
        <f>IF('result subject-wise'!U13="","",'result subject-wise'!U13)</f>
        <v/>
      </c>
      <c r="U145" s="130" t="str">
        <f>IF('result subject-wise'!V13="","",'result subject-wise'!V13)</f>
        <v/>
      </c>
      <c r="V145" s="147" t="str">
        <f>IF(OR(U151=0,U151&lt;S151),"",IF(R145="RE",SUM(Q145,T145),IF(R145="S",T145,Q145)))</f>
        <v/>
      </c>
    </row>
    <row r="146" spans="1:22" ht="19.25" customHeight="1">
      <c r="A146" s="1179"/>
      <c r="B146" s="1230" t="str">
        <f>'statement of marks'!$X$3</f>
        <v>vaxzsth</v>
      </c>
      <c r="C146" s="1231"/>
      <c r="D146" s="289">
        <f>IF('statement of marks'!X13="","",'statement of marks'!X13)</f>
        <v>6</v>
      </c>
      <c r="E146" s="290">
        <f>IF('statement of marks'!Y13="","",'statement of marks'!Y13)</f>
        <v>3</v>
      </c>
      <c r="F146" s="290">
        <f>IF('statement of marks'!Z13="","",'statement of marks'!Z13)</f>
        <v>2</v>
      </c>
      <c r="G146" s="123">
        <f>IF('statement of marks'!AB13="","",'statement of marks'!AB13)</f>
        <v>21</v>
      </c>
      <c r="H146" s="123">
        <f>'statement of marks'!$CN$6</f>
        <v>20</v>
      </c>
      <c r="I146" s="291">
        <f>IF(G146="","",G146)</f>
        <v>21</v>
      </c>
      <c r="J146" s="291">
        <f t="shared" ref="J146:J149" si="51">IF(G146="","",SUM(D146,E146,F146,G146))</f>
        <v>32</v>
      </c>
      <c r="K146" s="125">
        <f>J146</f>
        <v>32</v>
      </c>
      <c r="L146" s="123">
        <f>IF('statement of marks'!AD13="","",'statement of marks'!AD13)</f>
        <v>34</v>
      </c>
      <c r="M146" s="122">
        <f>'statement of marks'!$CS$6</f>
        <v>30</v>
      </c>
      <c r="N146" s="291">
        <f>IF(L146="","",L146)</f>
        <v>34</v>
      </c>
      <c r="O146" s="291">
        <f t="shared" ref="O146" si="52">IF(L146="","",SUM(J146,L146))</f>
        <v>66</v>
      </c>
      <c r="P146" s="152">
        <f t="shared" ref="P146" si="53">SUM(H146,M146)</f>
        <v>50</v>
      </c>
      <c r="Q146" s="125">
        <f>O146</f>
        <v>66</v>
      </c>
      <c r="R146" s="290" t="str">
        <f>CONCATENATE('statement of marks'!FC13,'statement of marks'!FD13,'statement of marks'!FE13)</f>
        <v>G,+6</v>
      </c>
      <c r="S146" s="117" t="str">
        <f>IF(OR(R146="S",R146="RE"),100,"")</f>
        <v/>
      </c>
      <c r="T146" s="128" t="str">
        <f>IF('result subject-wise'!X13="","",'result subject-wise'!X13)</f>
        <v/>
      </c>
      <c r="U146" s="130" t="str">
        <f>IF('result subject-wise'!Y13="","",'result subject-wise'!Y13)</f>
        <v/>
      </c>
      <c r="V146" s="147" t="str">
        <f>IF(OR(U151=0,U151&lt;S151),"",IF(R146="RE",SUM(Q146,T146),IF(R146="S",T146,Q146)))</f>
        <v/>
      </c>
    </row>
    <row r="147" spans="1:22" ht="19.25" customHeight="1">
      <c r="A147" s="1179"/>
      <c r="B147" s="1232" t="str">
        <f>IF('statement of marks'!AL13="a",'statement of marks'!$AL$3,IF('statement of marks'!AL13="b",'statement of marks'!$AR$3,IF('statement of marks'!AL13="c",'statement of marks'!$AX$3,IF('statement of marks'!AL13="d",'statement of marks'!$BD$3))))</f>
        <v>vaxzsth lkfgR;</v>
      </c>
      <c r="C147" s="1233"/>
      <c r="D147" s="289">
        <f>IF('statement of marks'!AM13="","",'statement of marks'!AM13)</f>
        <v>6</v>
      </c>
      <c r="E147" s="290">
        <f>IF('statement of marks'!AN13="","",'statement of marks'!AN13)</f>
        <v>4</v>
      </c>
      <c r="F147" s="290">
        <f>IF('statement of marks'!AO13="","",'statement of marks'!AO13)</f>
        <v>7</v>
      </c>
      <c r="G147" s="123">
        <f>IF('statement of marks'!AQ13="","",'statement of marks'!AQ13)</f>
        <v>33</v>
      </c>
      <c r="H147" s="123" t="str">
        <f>IF('statement of marks'!AR13="","",'statement of marks'!AR13)</f>
        <v/>
      </c>
      <c r="I147" s="291">
        <f>IF(G147="","",IF(AND(G147="ML",H147="ML"),"ML",IF(AND(G147="ML",H147=""),"ML",SUM(G147,H147))))</f>
        <v>33</v>
      </c>
      <c r="J147" s="291">
        <f t="shared" si="51"/>
        <v>50</v>
      </c>
      <c r="K147" s="125">
        <f>IF(J147="","",SUM(H147,J147))</f>
        <v>50</v>
      </c>
      <c r="L147" s="123">
        <f>IF('statement of marks'!AV13="","",'statement of marks'!AV13)</f>
        <v>45</v>
      </c>
      <c r="M147" s="123" t="str">
        <f>IF('statement of marks'!AW13="","",'statement of marks'!AW13)</f>
        <v/>
      </c>
      <c r="N147" s="291">
        <f>IF(L147="","",IF(AND(L147="ML",M147="ML"),"ML",IF(AND(L147="ML",M147=""),"ML",SUM(L147,M147))))</f>
        <v>45</v>
      </c>
      <c r="O147" s="291">
        <f>IF(L147="","",SUM(J147,L147))</f>
        <v>95</v>
      </c>
      <c r="P147" s="123" t="str">
        <f>IF(AND(H147="",M147=""),"",SUM(H147,M147))</f>
        <v/>
      </c>
      <c r="Q147" s="125">
        <f>IF(O147="","",SUM(O147,P147))</f>
        <v>95</v>
      </c>
      <c r="R147" s="290" t="str">
        <f>CONCATENATE('statement of marks'!FF13,'statement of marks'!FK13,'statement of marks'!FL13)</f>
        <v>III</v>
      </c>
      <c r="S147" s="117" t="str">
        <f>IF('result subject-wise'!Z13="","",'result subject-wise'!Z13)</f>
        <v/>
      </c>
      <c r="T147" s="128" t="str">
        <f>IF('result subject-wise'!AB13="","",'result subject-wise'!AB13)</f>
        <v/>
      </c>
      <c r="U147" s="130" t="str">
        <f>IF('result subject-wise'!AC13="","",'result subject-wise'!AC13)</f>
        <v/>
      </c>
      <c r="V147" s="147" t="str">
        <f>IF(OR(U151=0,U151&lt;S151),"",IF(OR(R147="RE",R147="REP"),SUM(Q147,T147),IF(R147="S",T147,Q147)))</f>
        <v/>
      </c>
    </row>
    <row r="148" spans="1:22" ht="19.25" customHeight="1">
      <c r="A148" s="1179"/>
      <c r="B148" s="1232" t="str">
        <f>IF('statement of marks'!BJ13="a",'statement of marks'!$BJ$3,IF('statement of marks'!BJ13="b",'statement of marks'!$BP$3,IF('statement of marks'!BJ13="c",'statement of marks'!$BV$3,IF('statement of marks'!BJ13="d",'statement of marks'!$CB$3))))</f>
        <v>x`gfoKku</v>
      </c>
      <c r="C148" s="1233"/>
      <c r="D148" s="289">
        <f>IF('statement of marks'!BK13="","",'statement of marks'!BK13)</f>
        <v>8</v>
      </c>
      <c r="E148" s="290">
        <f>IF('statement of marks'!BL13="","",'statement of marks'!BL13)</f>
        <v>8</v>
      </c>
      <c r="F148" s="290">
        <f>IF('statement of marks'!BM13="","",'statement of marks'!BM13)</f>
        <v>8</v>
      </c>
      <c r="G148" s="123">
        <f>IF('statement of marks'!BO13="","",'statement of marks'!BO13)</f>
        <v>36</v>
      </c>
      <c r="H148" s="123" t="str">
        <f>IF('statement of marks'!BP13="","",'statement of marks'!BP13)</f>
        <v/>
      </c>
      <c r="I148" s="291">
        <f t="shared" ref="I148" si="54">IF(G148="","",IF(AND(G148="ML",H148="ML"),"ML",IF(AND(G148="ML",H148=""),"ML",SUM(G148,H148))))</f>
        <v>36</v>
      </c>
      <c r="J148" s="291">
        <f t="shared" si="51"/>
        <v>60</v>
      </c>
      <c r="K148" s="125">
        <f>IF(J148="","",SUM(H148,J148))</f>
        <v>60</v>
      </c>
      <c r="L148" s="123">
        <f>IF('statement of marks'!BT13="","",'statement of marks'!BT13)</f>
        <v>48</v>
      </c>
      <c r="M148" s="123" t="str">
        <f>IF('statement of marks'!BU13="","",'statement of marks'!BU13)</f>
        <v/>
      </c>
      <c r="N148" s="291">
        <f t="shared" ref="N148" si="55">IF(L148="","",IF(AND(L148="ML",M148="ML"),"ML",IF(AND(L148="ML",M148=""),"ML",SUM(L148,M148))))</f>
        <v>48</v>
      </c>
      <c r="O148" s="291">
        <f>IF(L148="","",SUM(J148,L148))</f>
        <v>108</v>
      </c>
      <c r="P148" s="123" t="str">
        <f t="shared" ref="P148:P149" si="56">IF(AND(H148="",M148=""),"",SUM(H148,M148))</f>
        <v/>
      </c>
      <c r="Q148" s="125">
        <f>IF(O148="","",SUM(O148,P148))</f>
        <v>108</v>
      </c>
      <c r="R148" s="290" t="str">
        <f>CONCATENATE('statement of marks'!FM13,'statement of marks'!FR13,'statement of marks'!FS13)</f>
        <v>II</v>
      </c>
      <c r="S148" s="117" t="str">
        <f>IF('result subject-wise'!AD13="","",'result subject-wise'!AD13)</f>
        <v/>
      </c>
      <c r="T148" s="128" t="str">
        <f>IF('result subject-wise'!AF13="","",'result subject-wise'!AF13)</f>
        <v/>
      </c>
      <c r="U148" s="130" t="str">
        <f>IF('result subject-wise'!AG13="","",'result subject-wise'!AG13)</f>
        <v/>
      </c>
      <c r="V148" s="147" t="str">
        <f>IF(OR(U151=0,U151&lt;S151),"",IF(OR(R148="RE",R148="REP"),SUM(Q148,T148),IF(R148="S",T148,Q148)))</f>
        <v/>
      </c>
    </row>
    <row r="149" spans="1:22" ht="19.25" customHeight="1">
      <c r="A149" s="1179"/>
      <c r="B149" s="1232" t="str">
        <f>IF('statement of marks'!CH13="a",'statement of marks'!$CH$3,IF('statement of marks'!CH13="b",'statement of marks'!$CN$3,IF('statement of marks'!CH13="c",'statement of marks'!$CT$3,IF('statement of marks'!CH13="d",'statement of marks'!$CZ$3))))</f>
        <v>fgUnh lkfgR;</v>
      </c>
      <c r="C149" s="1233"/>
      <c r="D149" s="289">
        <f>IF('statement of marks'!CI13="","",'statement of marks'!CI13)</f>
        <v>8</v>
      </c>
      <c r="E149" s="290">
        <f>IF('statement of marks'!CJ13="","",'statement of marks'!CJ13)</f>
        <v>8</v>
      </c>
      <c r="F149" s="290">
        <f>IF('statement of marks'!CK13="","",'statement of marks'!CK13)</f>
        <v>9</v>
      </c>
      <c r="G149" s="123">
        <f>IF('statement of marks'!CM13="","",'statement of marks'!CM13)</f>
        <v>39</v>
      </c>
      <c r="H149" s="123">
        <f>IF('statement of marks'!CN13="","",'statement of marks'!CN13)</f>
        <v>10</v>
      </c>
      <c r="I149" s="291">
        <f>IF(G149="","",IF(AND(G149="ML",H149="ML"),"ML",IF(AND(G149="ML",H149=""),"ML",SUM(G149,H149))))</f>
        <v>49</v>
      </c>
      <c r="J149" s="291">
        <f t="shared" si="51"/>
        <v>64</v>
      </c>
      <c r="K149" s="125">
        <f>IF(J149="","",SUM(H149,J149))</f>
        <v>74</v>
      </c>
      <c r="L149" s="123">
        <f>IF('statement of marks'!CR13="","",'statement of marks'!CR13)</f>
        <v>47</v>
      </c>
      <c r="M149" s="123">
        <f>IF('statement of marks'!CS13="","",'statement of marks'!CS13)</f>
        <v>28</v>
      </c>
      <c r="N149" s="291">
        <f>IF(L149="","",IF(AND(L149="ML",M149="ML"),"ML",IF(AND(L149="ML",M149=""),"ML",SUM(L149,M149))))</f>
        <v>75</v>
      </c>
      <c r="O149" s="291">
        <f>IF(L149="","",SUM(J149,L149))</f>
        <v>111</v>
      </c>
      <c r="P149" s="123">
        <f t="shared" si="56"/>
        <v>38</v>
      </c>
      <c r="Q149" s="125">
        <f>IF(O149="","",SUM(O149,P149))</f>
        <v>149</v>
      </c>
      <c r="R149" s="290" t="str">
        <f>CONCATENATE('statement of marks'!FT13,'statement of marks'!FY13,'statement of marks'!FZ13)</f>
        <v>I</v>
      </c>
      <c r="S149" s="117" t="str">
        <f>IF('result subject-wise'!AH13="","",'result subject-wise'!AH13)</f>
        <v/>
      </c>
      <c r="T149" s="128" t="str">
        <f>IF('result subject-wise'!AJ13="","",'result subject-wise'!AJ13)</f>
        <v/>
      </c>
      <c r="U149" s="130" t="str">
        <f>IF('result subject-wise'!AK13="","",'result subject-wise'!AK13)</f>
        <v/>
      </c>
      <c r="V149" s="147" t="str">
        <f>IF(OR(U151=0,U151&lt;S151),"",IF(OR(R149="RE",R149="REP"),SUM(Q149,T149),IF(R149="S",T149,Q149)))</f>
        <v/>
      </c>
    </row>
    <row r="150" spans="1:22" ht="19.25" customHeight="1">
      <c r="A150" s="1179"/>
      <c r="B150" s="1234" t="s">
        <v>148</v>
      </c>
      <c r="C150" s="1235"/>
      <c r="D150" s="157">
        <f>IF(AND(D145="",D146="",D147="",D148="",D149=""),"",SUM(D145:D149))</f>
        <v>35</v>
      </c>
      <c r="E150" s="157">
        <f t="shared" ref="E150:F150" si="57">IF(AND(E145="",E146="",E147="",E148="",E149=""),"",SUM(E145:E149))</f>
        <v>32</v>
      </c>
      <c r="F150" s="157">
        <f t="shared" si="57"/>
        <v>35</v>
      </c>
      <c r="G150" s="158">
        <f>IF(G145="","",SUM(G145:G149))</f>
        <v>183</v>
      </c>
      <c r="H150" s="158">
        <f>SUM(H147:H149)</f>
        <v>10</v>
      </c>
      <c r="I150" s="158">
        <f>IF(AND(I145="",I146="",I147="",I148="",I149=""),"",SUM(I145:I149))</f>
        <v>193</v>
      </c>
      <c r="J150" s="159">
        <f>IF(J149="","",SUM(J145:J149))</f>
        <v>285</v>
      </c>
      <c r="K150" s="160">
        <f>IF(K145="","",SUM(K145:K149))</f>
        <v>295</v>
      </c>
      <c r="L150" s="158">
        <f>IF(L145="","",SUM(L145:L149))</f>
        <v>228</v>
      </c>
      <c r="M150" s="158">
        <f>SUM(M147:M149)</f>
        <v>28</v>
      </c>
      <c r="N150" s="158">
        <f t="shared" ref="N150" si="58">IF(AND(N145="",N146="",N147="",N148="",N149=""),"",SUM(N145:N149))</f>
        <v>256</v>
      </c>
      <c r="O150" s="159">
        <f>IF(L150="","",SUM(J150,L150))</f>
        <v>513</v>
      </c>
      <c r="P150" s="160">
        <f>SUM(H150,M150)</f>
        <v>38</v>
      </c>
      <c r="Q150" s="160">
        <f>IF(Q145="","",SUM(Q145:Q149))</f>
        <v>551</v>
      </c>
      <c r="R150" s="159"/>
      <c r="S150" s="159" t="str">
        <f>IF(AND(S145="",S146="",S147="",S148="",S149=""),"",SUM(S145:S149))</f>
        <v/>
      </c>
      <c r="T150" s="161" t="str">
        <f>IF(AND(T145="",T146="",T147="",T148="",T149=""),"",SUM(T145:T149))</f>
        <v/>
      </c>
      <c r="U150" s="162"/>
      <c r="V150" s="163" t="str">
        <f>IF(V145="","",SUM(V145:V149))</f>
        <v/>
      </c>
    </row>
    <row r="151" spans="1:22" ht="19.25" customHeight="1">
      <c r="A151" s="1179"/>
      <c r="B151" s="1234" t="s">
        <v>145</v>
      </c>
      <c r="C151" s="1235"/>
      <c r="D151" s="119">
        <f>IF(D150="","",50-(COUNTIF(D145:D149,"NA")*10+COUNTIF(D145:D149,"ML")*10))</f>
        <v>50</v>
      </c>
      <c r="E151" s="119">
        <f t="shared" ref="E151:F151" si="59">IF(E150="","",50-(COUNTIF(E145:E149,"NA")*10+COUNTIF(E145:E149,"ML")*10))</f>
        <v>50</v>
      </c>
      <c r="F151" s="119">
        <f t="shared" si="59"/>
        <v>50</v>
      </c>
      <c r="G151" s="123">
        <f>I151-H151</f>
        <v>330</v>
      </c>
      <c r="H151" s="158">
        <f>IF(H150="","",(IF(OR(H147="ML",H147=""),0,H144)+IF(OR(H148="ML",H148=""),0,H145)+IF(OR(H149="ML",H149=""),0,H146)))</f>
        <v>20</v>
      </c>
      <c r="I151" s="123">
        <f>IF(I150=0,0,350-H153)</f>
        <v>350</v>
      </c>
      <c r="J151" s="291">
        <f>IF(J150="","",SUM(D151:G151))</f>
        <v>480</v>
      </c>
      <c r="K151" s="125">
        <f>IF(K150="","",SUM(H151,J151))</f>
        <v>500</v>
      </c>
      <c r="L151" s="123">
        <f>N151-M151</f>
        <v>470</v>
      </c>
      <c r="M151" s="117">
        <f>IF(M150="","",(IF(OR(M147="ML",M147=""),0,M144)+IF(OR(M148="ML",M148=""),0,M145)+IF(OR(M149="ML",M149=""),0,M146)))</f>
        <v>30</v>
      </c>
      <c r="N151" s="123">
        <f>IF(N150=0,0,500-M153)</f>
        <v>500</v>
      </c>
      <c r="O151" s="291">
        <f>IF(L151="","",SUM(J151,L151))</f>
        <v>950</v>
      </c>
      <c r="P151" s="125">
        <f>SUM(H151,M151)</f>
        <v>50</v>
      </c>
      <c r="Q151" s="125">
        <f>IF(Q150="","",SUM(O151,P151))</f>
        <v>1000</v>
      </c>
      <c r="R151" s="307"/>
      <c r="S151" s="141">
        <f>COUNTIF(R145:R154,"S")</f>
        <v>0</v>
      </c>
      <c r="T151" s="141">
        <f>COUNTIF(R145:R154,"RE")+COUNTIF(R145:R154,"REP")</f>
        <v>0</v>
      </c>
      <c r="U151" s="141">
        <f>COUNTIF(U145:U150,"P")+COUNTIF(U153:U154,"P")</f>
        <v>0</v>
      </c>
      <c r="V151" s="149" t="str">
        <f>IF(OR(U151=0,U151&lt;(S151+T151)),"",(Q151-(S151*200)+S150))</f>
        <v/>
      </c>
    </row>
    <row r="152" spans="1:22" ht="19.25" customHeight="1">
      <c r="A152" s="1179"/>
      <c r="B152" s="1230" t="s">
        <v>12</v>
      </c>
      <c r="C152" s="1231"/>
      <c r="D152" s="120">
        <f t="shared" ref="D152:Q152" si="60">IF(D151="","",D150/D151*100)</f>
        <v>70</v>
      </c>
      <c r="E152" s="120">
        <f t="shared" si="60"/>
        <v>64</v>
      </c>
      <c r="F152" s="120">
        <f t="shared" si="60"/>
        <v>70</v>
      </c>
      <c r="G152" s="120">
        <f t="shared" si="60"/>
        <v>55.454545454545453</v>
      </c>
      <c r="H152" s="151">
        <f t="shared" si="60"/>
        <v>50</v>
      </c>
      <c r="I152" s="120">
        <f t="shared" si="60"/>
        <v>55.142857142857139</v>
      </c>
      <c r="J152" s="120">
        <f t="shared" si="60"/>
        <v>59.375</v>
      </c>
      <c r="K152" s="126">
        <f t="shared" si="60"/>
        <v>59</v>
      </c>
      <c r="L152" s="120">
        <f t="shared" si="60"/>
        <v>48.51063829787234</v>
      </c>
      <c r="M152" s="151">
        <f t="shared" si="60"/>
        <v>93.333333333333329</v>
      </c>
      <c r="N152" s="120">
        <f t="shared" si="60"/>
        <v>51.2</v>
      </c>
      <c r="O152" s="120">
        <f t="shared" si="60"/>
        <v>54</v>
      </c>
      <c r="P152" s="126">
        <f t="shared" si="60"/>
        <v>76</v>
      </c>
      <c r="Q152" s="126">
        <f t="shared" si="60"/>
        <v>55.1</v>
      </c>
      <c r="R152" s="304"/>
      <c r="S152" s="304"/>
      <c r="T152" s="305"/>
      <c r="U152" s="308"/>
      <c r="V152" s="150" t="str">
        <f>IF(V151="","",V150/V151*100)</f>
        <v/>
      </c>
    </row>
    <row r="153" spans="1:22" ht="19.25" customHeight="1">
      <c r="A153" s="1179"/>
      <c r="B153" s="1230" t="str">
        <f>'statement of marks'!$DG$3</f>
        <v>jktLFkku v/;;u</v>
      </c>
      <c r="C153" s="1231"/>
      <c r="D153" s="289">
        <f>IF('statement of marks'!DG13="","",'statement of marks'!DG13)</f>
        <v>9</v>
      </c>
      <c r="E153" s="290">
        <f>IF('statement of marks'!DH13="","",'statement of marks'!DH13)</f>
        <v>9</v>
      </c>
      <c r="F153" s="290">
        <f>IF('statement of marks'!DI13="","",'statement of marks'!DI13)</f>
        <v>9</v>
      </c>
      <c r="G153" s="290">
        <f>IF('statement of marks'!DK13="","",'statement of marks'!DK13)</f>
        <v>37</v>
      </c>
      <c r="H153" s="152">
        <f>IF(G145="ML",70)+IF(G146="ML",70)+IF(G147="ML",70-H144)+IF(G148="ML",70-H145)+IF(G149="ML",70-H146)+IF(H147="ml",H144)+IF(H148="ml",H145)+IF(H149="ml",H146)</f>
        <v>0</v>
      </c>
      <c r="I153" s="291">
        <f>IF(G153="","",SUM(G153,H153))</f>
        <v>37</v>
      </c>
      <c r="J153" s="291">
        <f>IF(G153="","",SUM(D153,E153,F153,G153))</f>
        <v>64</v>
      </c>
      <c r="K153" s="125">
        <f>IF(J153="","",SUM(H153,J153))</f>
        <v>64</v>
      </c>
      <c r="L153" s="290">
        <f>IF('statement of marks'!DM13="","",'statement of marks'!DM13)</f>
        <v>50</v>
      </c>
      <c r="M153" s="152">
        <f>IF(L145="ML",100)+IF(L146="ML",100)+IF(L147="ML",100-M144)+IF(L148="ML",100-M145)+IF(L149="ML",100-M146)+IF(M147="ml",M144)+IF(M148="ml",M145)+IF(M149="ml",M146)</f>
        <v>0</v>
      </c>
      <c r="N153" s="291">
        <f>IF(L153="","",SUM(L153,M153))</f>
        <v>50</v>
      </c>
      <c r="O153" s="291">
        <f>IF(L153="","",SUM(K153,L153))</f>
        <v>114</v>
      </c>
      <c r="P153" s="152">
        <f>SUM(H153,M153)</f>
        <v>0</v>
      </c>
      <c r="Q153" s="125">
        <f>IF(O153="","",SUM(O153,M153))</f>
        <v>114</v>
      </c>
      <c r="R153" s="290" t="str">
        <f>IF('statement of marks'!GA13="","",'statement of marks'!GA13)</f>
        <v>C</v>
      </c>
      <c r="S153" s="117" t="str">
        <f>IF(OR(R153="S",R153="RE"),100,"")</f>
        <v/>
      </c>
      <c r="T153" s="309" t="str">
        <f>IF('result subject-wise'!AL13="","",'result subject-wise'!AL13)</f>
        <v/>
      </c>
      <c r="U153" s="310" t="str">
        <f>IF('result subject-wise'!AM13="","",'result subject-wise'!AM13)</f>
        <v/>
      </c>
      <c r="V153" s="1236"/>
    </row>
    <row r="154" spans="1:22" ht="19.25" customHeight="1">
      <c r="A154" s="1179"/>
      <c r="B154" s="1230" t="str">
        <f>'statement of marks'!$DT$3</f>
        <v>thou dkS'ky f'k{kk</v>
      </c>
      <c r="C154" s="1231"/>
      <c r="D154" s="1237" t="s">
        <v>294</v>
      </c>
      <c r="E154" s="1238"/>
      <c r="F154" s="291">
        <f>'statement of marks'!$DT$6</f>
        <v>30</v>
      </c>
      <c r="G154" s="123">
        <f>IF('statement of marks'!DT13="","",'statement of marks'!DT13)</f>
        <v>24</v>
      </c>
      <c r="H154" s="1238" t="s">
        <v>313</v>
      </c>
      <c r="I154" s="1238"/>
      <c r="J154" s="291">
        <f>'statement of marks'!$DU$6</f>
        <v>30</v>
      </c>
      <c r="K154" s="125">
        <f>IF('statement of marks'!DU13="","",'statement of marks'!DU13)</f>
        <v>26</v>
      </c>
      <c r="L154" s="1239" t="s">
        <v>172</v>
      </c>
      <c r="M154" s="1239"/>
      <c r="N154" s="291">
        <f>'statement of marks'!$DV$6</f>
        <v>40</v>
      </c>
      <c r="O154" s="290">
        <f>IF('statement of marks'!DV13="","",'statement of marks'!DV13)</f>
        <v>25</v>
      </c>
      <c r="P154" s="304"/>
      <c r="Q154" s="125">
        <f>IF(O154="","",SUM(G154,K154,O154))</f>
        <v>75</v>
      </c>
      <c r="R154" s="290" t="str">
        <f>IF('statement of marks'!GB13="","",'statement of marks'!GB13)</f>
        <v>B</v>
      </c>
      <c r="S154" s="117" t="str">
        <f>IF(OR(R154="S",R154="RE"),40,"")</f>
        <v/>
      </c>
      <c r="T154" s="309" t="str">
        <f>IF('result subject-wise'!AN13="","",'result subject-wise'!AN13)</f>
        <v/>
      </c>
      <c r="U154" s="310" t="str">
        <f>IF('result subject-wise'!AO13="","",'result subject-wise'!AO13)</f>
        <v/>
      </c>
      <c r="V154" s="1236"/>
    </row>
    <row r="155" spans="1:22" ht="19.25" customHeight="1">
      <c r="A155" s="1179"/>
      <c r="B155" s="1240" t="s">
        <v>20</v>
      </c>
      <c r="C155" s="1241"/>
      <c r="D155" s="1242" t="str">
        <f>IF('statement of marks'!GH13="","",'statement of marks'!GH13)</f>
        <v>lk- mRrh.kZ</v>
      </c>
      <c r="E155" s="1243"/>
      <c r="F155" s="1243"/>
      <c r="G155" s="1243"/>
      <c r="H155" s="1243"/>
      <c r="I155" s="1244"/>
      <c r="J155" s="288" t="s">
        <v>7</v>
      </c>
      <c r="K155" s="290" t="str">
        <f>IF('statement of marks'!GK13="","",'statement of marks'!GK13)</f>
        <v>II</v>
      </c>
      <c r="L155" s="1245" t="s">
        <v>8</v>
      </c>
      <c r="M155" s="1246"/>
      <c r="N155" s="1247"/>
      <c r="O155" s="290">
        <f>IF('statement of marks'!GM13="","",'statement of marks'!GM13)</f>
        <v>2.0000000000000031</v>
      </c>
      <c r="P155" s="1248" t="s">
        <v>286</v>
      </c>
      <c r="Q155" s="1248"/>
      <c r="R155" s="1248"/>
      <c r="S155" s="1248"/>
      <c r="T155" s="1248"/>
      <c r="U155" s="1248"/>
      <c r="V155" s="1249"/>
    </row>
    <row r="156" spans="1:22" ht="19.25" customHeight="1">
      <c r="A156" s="1179"/>
      <c r="B156" s="1240" t="s">
        <v>50</v>
      </c>
      <c r="C156" s="1241"/>
      <c r="D156" s="1250" t="s">
        <v>290</v>
      </c>
      <c r="E156" s="1251"/>
      <c r="F156" s="1252" t="s">
        <v>291</v>
      </c>
      <c r="G156" s="1252"/>
      <c r="H156" s="1253" t="s">
        <v>292</v>
      </c>
      <c r="I156" s="1253"/>
      <c r="J156" s="1252" t="s">
        <v>314</v>
      </c>
      <c r="K156" s="1252"/>
      <c r="L156" s="1254" t="s">
        <v>284</v>
      </c>
      <c r="M156" s="1254"/>
      <c r="N156" s="1254"/>
      <c r="O156" s="1254"/>
      <c r="P156" s="1255" t="s">
        <v>20</v>
      </c>
      <c r="Q156" s="1255"/>
      <c r="R156" s="1255"/>
      <c r="S156" s="1255"/>
      <c r="T156" s="1256" t="str">
        <f>IF('result subject-wise'!AR13="","",'result subject-wise'!AR13)</f>
        <v/>
      </c>
      <c r="U156" s="1256"/>
      <c r="V156" s="1257"/>
    </row>
    <row r="157" spans="1:22" ht="19.25" customHeight="1">
      <c r="A157" s="1179"/>
      <c r="B157" s="1234" t="s">
        <v>32</v>
      </c>
      <c r="C157" s="1235"/>
      <c r="D157" s="1258" t="str">
        <f>IF('statement of marks'!EP13="","",'statement of marks'!EP13)</f>
        <v/>
      </c>
      <c r="E157" s="1259"/>
      <c r="F157" s="1259" t="str">
        <f>IF('statement of marks'!ER13="","",'statement of marks'!ER13)</f>
        <v/>
      </c>
      <c r="G157" s="1259"/>
      <c r="H157" s="1259" t="str">
        <f>IF('statement of marks'!ET13="","",'statement of marks'!ET13)</f>
        <v/>
      </c>
      <c r="I157" s="1259"/>
      <c r="J157" s="1259" t="str">
        <f>IF('statement of marks'!EV13="","",'statement of marks'!EV13)</f>
        <v/>
      </c>
      <c r="K157" s="1259"/>
      <c r="L157" s="1259" t="str">
        <f>IF('statement of marks'!EX13="","",'statement of marks'!EX13)</f>
        <v/>
      </c>
      <c r="M157" s="1259"/>
      <c r="N157" s="1259"/>
      <c r="O157" s="1259"/>
      <c r="P157" s="1255" t="s">
        <v>7</v>
      </c>
      <c r="Q157" s="1255"/>
      <c r="R157" s="1255"/>
      <c r="S157" s="1255"/>
      <c r="T157" s="1256" t="str">
        <f>IF(AND(T156="mRrh.kZ",V152&gt;=60),"izFke",IF(AND(T156="mRrh.kZ",V152&gt;=48),"f}rh;",IF(AND(T156="mRrh.kZ",V152&gt;=36),"r`rh;","")))</f>
        <v/>
      </c>
      <c r="U157" s="1256"/>
      <c r="V157" s="1257"/>
    </row>
    <row r="158" spans="1:22" ht="19.25" customHeight="1">
      <c r="A158" s="1179"/>
      <c r="B158" s="1234" t="s">
        <v>31</v>
      </c>
      <c r="C158" s="1235"/>
      <c r="D158" s="1260" t="str">
        <f>IF('statement of marks'!EO13="","",'statement of marks'!EO13)</f>
        <v/>
      </c>
      <c r="E158" s="1261"/>
      <c r="F158" s="1261" t="str">
        <f>IF('statement of marks'!EQ13="","",'statement of marks'!EQ13)</f>
        <v/>
      </c>
      <c r="G158" s="1261"/>
      <c r="H158" s="1261" t="str">
        <f>IF('statement of marks'!ES13="","",'statement of marks'!ES13)</f>
        <v/>
      </c>
      <c r="I158" s="1261"/>
      <c r="J158" s="1261" t="str">
        <f>IF('statement of marks'!EU13="","",'statement of marks'!EU13)</f>
        <v/>
      </c>
      <c r="K158" s="1261"/>
      <c r="L158" s="1261" t="str">
        <f>IF('statement of marks'!EW13="","",'statement of marks'!EW13)</f>
        <v/>
      </c>
      <c r="M158" s="1261"/>
      <c r="N158" s="1261"/>
      <c r="O158" s="1261"/>
      <c r="P158" s="1262" t="s">
        <v>312</v>
      </c>
      <c r="Q158" s="1263"/>
      <c r="R158" s="1263"/>
      <c r="S158" s="1264"/>
      <c r="T158" s="1265" t="str">
        <f>IF(T156="","",'result subject-wise'!$G$117)</f>
        <v/>
      </c>
      <c r="U158" s="1266"/>
      <c r="V158" s="1267"/>
    </row>
    <row r="159" spans="1:22" ht="19.25" customHeight="1">
      <c r="A159" s="1179"/>
      <c r="B159" s="1230" t="s">
        <v>133</v>
      </c>
      <c r="C159" s="1231"/>
      <c r="D159" s="1268"/>
      <c r="E159" s="1269"/>
      <c r="F159" s="1269"/>
      <c r="G159" s="1269"/>
      <c r="H159" s="1269"/>
      <c r="I159" s="1269"/>
      <c r="J159" s="1269"/>
      <c r="K159" s="1269"/>
      <c r="L159" s="1231" t="s">
        <v>133</v>
      </c>
      <c r="M159" s="1231"/>
      <c r="N159" s="1231"/>
      <c r="O159" s="1231"/>
      <c r="P159" s="1231"/>
      <c r="Q159" s="1231"/>
      <c r="R159" s="1270"/>
      <c r="S159" s="1271"/>
      <c r="T159" s="1271"/>
      <c r="U159" s="1271"/>
      <c r="V159" s="1272"/>
    </row>
    <row r="160" spans="1:22" ht="19.25" customHeight="1">
      <c r="A160" s="1179"/>
      <c r="B160" s="1230" t="s">
        <v>285</v>
      </c>
      <c r="C160" s="1231"/>
      <c r="D160" s="1268"/>
      <c r="E160" s="1269"/>
      <c r="F160" s="1269"/>
      <c r="G160" s="1269"/>
      <c r="H160" s="1269"/>
      <c r="I160" s="1269"/>
      <c r="J160" s="1269"/>
      <c r="K160" s="1269"/>
      <c r="L160" s="1231" t="s">
        <v>111</v>
      </c>
      <c r="M160" s="1231"/>
      <c r="N160" s="1231"/>
      <c r="O160" s="1231"/>
      <c r="P160" s="1231"/>
      <c r="Q160" s="1231"/>
      <c r="R160" s="1273"/>
      <c r="S160" s="1274"/>
      <c r="T160" s="1274"/>
      <c r="U160" s="1274"/>
      <c r="V160" s="1275"/>
    </row>
    <row r="161" spans="1:22" ht="19.25" customHeight="1">
      <c r="A161" s="1179"/>
      <c r="B161" s="1230" t="s">
        <v>152</v>
      </c>
      <c r="C161" s="1231"/>
      <c r="D161" s="1268"/>
      <c r="E161" s="1269"/>
      <c r="F161" s="1269"/>
      <c r="G161" s="1269"/>
      <c r="H161" s="1269"/>
      <c r="I161" s="1269"/>
      <c r="J161" s="1269"/>
      <c r="K161" s="1269"/>
      <c r="L161" s="1231" t="s">
        <v>285</v>
      </c>
      <c r="M161" s="1231"/>
      <c r="N161" s="1231"/>
      <c r="O161" s="1231"/>
      <c r="P161" s="1231"/>
      <c r="Q161" s="1231"/>
      <c r="R161" s="1276" t="s">
        <v>152</v>
      </c>
      <c r="S161" s="1277"/>
      <c r="T161" s="1277"/>
      <c r="U161" s="1277"/>
      <c r="V161" s="1278"/>
    </row>
    <row r="162" spans="1:22" ht="19.25" customHeight="1">
      <c r="A162" s="1180"/>
      <c r="B162" s="1279" t="s">
        <v>151</v>
      </c>
      <c r="C162" s="1280"/>
      <c r="D162" s="1281"/>
      <c r="E162" s="1282"/>
      <c r="F162" s="1282"/>
      <c r="G162" s="1282"/>
      <c r="H162" s="1282"/>
      <c r="I162" s="1282"/>
      <c r="J162" s="1282"/>
      <c r="K162" s="1282"/>
      <c r="L162" s="1280" t="s">
        <v>113</v>
      </c>
      <c r="M162" s="1280"/>
      <c r="N162" s="1280"/>
      <c r="O162" s="1280"/>
      <c r="P162" s="1283">
        <f>'statement of marks'!$GH$109</f>
        <v>42460</v>
      </c>
      <c r="Q162" s="1284"/>
      <c r="R162" s="1285" t="s">
        <v>289</v>
      </c>
      <c r="S162" s="1286"/>
      <c r="T162" s="1286"/>
      <c r="U162" s="1286"/>
      <c r="V162" s="1287"/>
    </row>
    <row r="163" spans="1:22" ht="19.25" customHeight="1">
      <c r="A163" s="1173" t="s">
        <v>73</v>
      </c>
      <c r="B163" s="1174"/>
      <c r="C163" s="1174"/>
      <c r="D163" s="1174"/>
      <c r="E163" s="1174"/>
      <c r="F163" s="1174"/>
      <c r="G163" s="1174"/>
      <c r="H163" s="1174"/>
      <c r="I163" s="1174"/>
      <c r="J163" s="1174"/>
      <c r="K163" s="1174"/>
      <c r="L163" s="1174"/>
      <c r="M163" s="1174"/>
      <c r="N163" s="1174"/>
      <c r="O163" s="1174"/>
      <c r="P163" s="1174"/>
      <c r="Q163" s="1174"/>
      <c r="R163" s="1174"/>
      <c r="S163" s="1174"/>
      <c r="T163" s="1174"/>
      <c r="U163" s="1174"/>
      <c r="V163" s="1175"/>
    </row>
    <row r="164" spans="1:22" ht="19.25" customHeight="1">
      <c r="A164" s="1176" t="str">
        <f>'statement of marks'!$A$1</f>
        <v>jktdh; ckfydk mPp ek/;fed fo|ky;] fuEckgsMk</v>
      </c>
      <c r="B164" s="1177"/>
      <c r="C164" s="1177"/>
      <c r="D164" s="1177"/>
      <c r="E164" s="1177"/>
      <c r="F164" s="1177"/>
      <c r="G164" s="1177"/>
      <c r="H164" s="1177"/>
      <c r="I164" s="1177"/>
      <c r="J164" s="1177"/>
      <c r="K164" s="1177"/>
      <c r="L164" s="1177"/>
      <c r="M164" s="1177"/>
      <c r="N164" s="1177"/>
      <c r="O164" s="1177"/>
      <c r="P164" s="1177"/>
      <c r="Q164" s="1177"/>
      <c r="R164" s="1177"/>
      <c r="S164" s="1177"/>
      <c r="T164" s="1177"/>
      <c r="U164" s="1177"/>
      <c r="V164" s="1178"/>
    </row>
    <row r="165" spans="1:22" ht="19.25" customHeight="1">
      <c r="A165" s="1179"/>
      <c r="B165" s="1181" t="s">
        <v>293</v>
      </c>
      <c r="C165" s="1181"/>
      <c r="D165" s="1182" t="str">
        <f>'statement of marks'!$F$3</f>
        <v>2015-16</v>
      </c>
      <c r="E165" s="1183"/>
      <c r="F165" s="1184" t="str">
        <f>IF(T183="","eq[; ijh{kk",IF(D182="iwjd","iwjd ijh{kk",IF(D182="iqu% ijh{kk","iqu% ijh{kk",)))</f>
        <v>eq[; ijh{kk</v>
      </c>
      <c r="G165" s="1185"/>
      <c r="H165" s="1185"/>
      <c r="I165" s="1185"/>
      <c r="J165" s="1185"/>
      <c r="K165" s="1185"/>
      <c r="L165" s="1185"/>
      <c r="M165" s="1185"/>
      <c r="N165" s="1185"/>
      <c r="O165" s="1185"/>
      <c r="P165" s="1185"/>
      <c r="Q165" s="1185"/>
      <c r="R165" s="1186" t="s">
        <v>27</v>
      </c>
      <c r="S165" s="1187"/>
      <c r="T165" s="1188" t="str">
        <f>'statement of marks'!$A$3</f>
        <v>11 'A'</v>
      </c>
      <c r="U165" s="1188"/>
      <c r="V165" s="1189"/>
    </row>
    <row r="166" spans="1:22" ht="19.25" customHeight="1">
      <c r="A166" s="1179"/>
      <c r="B166" s="1190" t="s">
        <v>115</v>
      </c>
      <c r="C166" s="1190"/>
      <c r="D166" s="1191" t="str">
        <f>IF('statement of marks'!G14="","",'statement of marks'!G14)</f>
        <v>v007</v>
      </c>
      <c r="E166" s="1192"/>
      <c r="F166" s="1192"/>
      <c r="G166" s="1192"/>
      <c r="H166" s="1192"/>
      <c r="I166" s="1192"/>
      <c r="J166" s="1192"/>
      <c r="K166" s="1192"/>
      <c r="L166" s="1192"/>
      <c r="M166" s="1192"/>
      <c r="N166" s="1192"/>
      <c r="O166" s="1192"/>
      <c r="P166" s="1192"/>
      <c r="Q166" s="1192"/>
      <c r="R166" s="1193" t="s">
        <v>36</v>
      </c>
      <c r="S166" s="1194"/>
      <c r="T166" s="1195" t="str">
        <f>IF('statement of marks'!D14="","",'statement of marks'!D14)</f>
        <v>11207</v>
      </c>
      <c r="U166" s="1195"/>
      <c r="V166" s="1196"/>
    </row>
    <row r="167" spans="1:22" ht="19.25" customHeight="1">
      <c r="A167" s="1179"/>
      <c r="B167" s="1190" t="s">
        <v>25</v>
      </c>
      <c r="C167" s="1190"/>
      <c r="D167" s="1191" t="str">
        <f>IF('statement of marks'!H14="","",'statement of marks'!H14)</f>
        <v>c007</v>
      </c>
      <c r="E167" s="1192"/>
      <c r="F167" s="1192"/>
      <c r="G167" s="1192"/>
      <c r="H167" s="1192"/>
      <c r="I167" s="1192"/>
      <c r="J167" s="1192"/>
      <c r="K167" s="1192"/>
      <c r="L167" s="1192"/>
      <c r="M167" s="1192"/>
      <c r="N167" s="1192"/>
      <c r="O167" s="1192"/>
      <c r="P167" s="1192"/>
      <c r="Q167" s="1192"/>
      <c r="R167" s="1193" t="s">
        <v>28</v>
      </c>
      <c r="S167" s="1194"/>
      <c r="T167" s="1195">
        <f>IF('statement of marks'!E14="","",'statement of marks'!E14)</f>
        <v>10392</v>
      </c>
      <c r="U167" s="1195"/>
      <c r="V167" s="1196"/>
    </row>
    <row r="168" spans="1:22" ht="19.25" customHeight="1">
      <c r="A168" s="1179"/>
      <c r="B168" s="1197" t="s">
        <v>26</v>
      </c>
      <c r="C168" s="1197"/>
      <c r="D168" s="1191" t="str">
        <f>IF('statement of marks'!I14="","",'statement of marks'!I14)</f>
        <v>l007</v>
      </c>
      <c r="E168" s="1192"/>
      <c r="F168" s="1192"/>
      <c r="G168" s="1192"/>
      <c r="H168" s="1192"/>
      <c r="I168" s="1192"/>
      <c r="J168" s="1192"/>
      <c r="K168" s="1192"/>
      <c r="L168" s="1192"/>
      <c r="M168" s="1192"/>
      <c r="N168" s="1192"/>
      <c r="O168" s="1192"/>
      <c r="P168" s="1192"/>
      <c r="Q168" s="1192"/>
      <c r="R168" s="1193" t="s">
        <v>29</v>
      </c>
      <c r="S168" s="1194"/>
      <c r="T168" s="1198">
        <f>IF('statement of marks'!F14="","",'statement of marks'!F14)</f>
        <v>36431</v>
      </c>
      <c r="U168" s="1198"/>
      <c r="V168" s="1199"/>
    </row>
    <row r="169" spans="1:22" ht="19.25" customHeight="1">
      <c r="A169" s="1179"/>
      <c r="B169" s="1200" t="s">
        <v>30</v>
      </c>
      <c r="C169" s="1202" t="s">
        <v>202</v>
      </c>
      <c r="D169" s="1204" t="s">
        <v>1</v>
      </c>
      <c r="E169" s="1204" t="s">
        <v>43</v>
      </c>
      <c r="F169" s="1204" t="s">
        <v>2</v>
      </c>
      <c r="G169" s="1206" t="s">
        <v>144</v>
      </c>
      <c r="H169" s="1206" t="s">
        <v>147</v>
      </c>
      <c r="I169" s="1208" t="s">
        <v>146</v>
      </c>
      <c r="J169" s="1210" t="s">
        <v>306</v>
      </c>
      <c r="K169" s="1212" t="s">
        <v>288</v>
      </c>
      <c r="L169" s="1214" t="s">
        <v>305</v>
      </c>
      <c r="M169" s="1214" t="s">
        <v>296</v>
      </c>
      <c r="N169" s="1216" t="s">
        <v>295</v>
      </c>
      <c r="O169" s="1218" t="s">
        <v>274</v>
      </c>
      <c r="P169" s="1218" t="s">
        <v>275</v>
      </c>
      <c r="Q169" s="1220" t="s">
        <v>276</v>
      </c>
      <c r="R169" s="1208" t="s">
        <v>14</v>
      </c>
      <c r="S169" s="1210" t="s">
        <v>297</v>
      </c>
      <c r="T169" s="1222" t="s">
        <v>298</v>
      </c>
      <c r="U169" s="1288" t="s">
        <v>38</v>
      </c>
      <c r="V169" s="1226" t="s">
        <v>287</v>
      </c>
    </row>
    <row r="170" spans="1:22" ht="19.25" customHeight="1">
      <c r="A170" s="1179"/>
      <c r="B170" s="1201"/>
      <c r="C170" s="1203"/>
      <c r="D170" s="1205"/>
      <c r="E170" s="1205"/>
      <c r="F170" s="1205"/>
      <c r="G170" s="1207"/>
      <c r="H170" s="1207"/>
      <c r="I170" s="1209"/>
      <c r="J170" s="1211"/>
      <c r="K170" s="1213"/>
      <c r="L170" s="1215"/>
      <c r="M170" s="1215"/>
      <c r="N170" s="1217"/>
      <c r="O170" s="1219"/>
      <c r="P170" s="1219"/>
      <c r="Q170" s="1221"/>
      <c r="R170" s="1209"/>
      <c r="S170" s="1211"/>
      <c r="T170" s="1223"/>
      <c r="U170" s="1289"/>
      <c r="V170" s="1227"/>
    </row>
    <row r="171" spans="1:22" ht="19.25" customHeight="1">
      <c r="A171" s="1179"/>
      <c r="B171" s="1228" t="s">
        <v>5</v>
      </c>
      <c r="C171" s="1229"/>
      <c r="D171" s="119">
        <v>10</v>
      </c>
      <c r="E171" s="70">
        <v>10</v>
      </c>
      <c r="F171" s="70">
        <v>10</v>
      </c>
      <c r="G171" s="142" t="s">
        <v>308</v>
      </c>
      <c r="H171" s="122">
        <f>'statement of marks'!$AR$6</f>
        <v>20</v>
      </c>
      <c r="I171" s="73">
        <v>70</v>
      </c>
      <c r="J171" s="146" t="s">
        <v>277</v>
      </c>
      <c r="K171" s="124">
        <v>100</v>
      </c>
      <c r="L171" s="142" t="s">
        <v>309</v>
      </c>
      <c r="M171" s="122">
        <f>'statement of marks'!$AW$6</f>
        <v>30</v>
      </c>
      <c r="N171" s="73">
        <v>100</v>
      </c>
      <c r="O171" s="145" t="s">
        <v>310</v>
      </c>
      <c r="P171" s="124"/>
      <c r="Q171" s="124">
        <v>200</v>
      </c>
      <c r="R171" s="304"/>
      <c r="S171" s="304"/>
      <c r="T171" s="305"/>
      <c r="U171" s="306"/>
      <c r="V171" s="147" t="str">
        <f>IF(OR(U178=0,U178&lt;S178),"",Q171)</f>
        <v/>
      </c>
    </row>
    <row r="172" spans="1:22" ht="19.25" customHeight="1">
      <c r="A172" s="1179"/>
      <c r="B172" s="1230" t="str">
        <f>'statement of marks'!$J$3</f>
        <v>vfuok;Z fgUnh</v>
      </c>
      <c r="C172" s="1231"/>
      <c r="D172" s="289">
        <f>IF('statement of marks'!J14="","",'statement of marks'!J14)</f>
        <v>7</v>
      </c>
      <c r="E172" s="290">
        <f>IF('statement of marks'!K14="","",'statement of marks'!K14)</f>
        <v>5</v>
      </c>
      <c r="F172" s="290">
        <f>IF('statement of marks'!L14="","",'statement of marks'!L14)</f>
        <v>8</v>
      </c>
      <c r="G172" s="123">
        <f>IF('statement of marks'!N14="","",'statement of marks'!N14)</f>
        <v>43</v>
      </c>
      <c r="H172" s="123">
        <f>'statement of marks'!$BP$6</f>
        <v>20</v>
      </c>
      <c r="I172" s="291">
        <f>IF(G172="","",G172)</f>
        <v>43</v>
      </c>
      <c r="J172" s="291">
        <f>IF(G172="","",SUM(D172,E172,F172,G172))</f>
        <v>63</v>
      </c>
      <c r="K172" s="125">
        <f>J172</f>
        <v>63</v>
      </c>
      <c r="L172" s="123">
        <f>IF('statement of marks'!P14="","",'statement of marks'!P14)</f>
        <v>49</v>
      </c>
      <c r="M172" s="122">
        <f>'statement of marks'!$BU$6</f>
        <v>30</v>
      </c>
      <c r="N172" s="291">
        <f>IF(L172="","",L172)</f>
        <v>49</v>
      </c>
      <c r="O172" s="291">
        <f>IF(L172="","",SUM(J172,L172))</f>
        <v>112</v>
      </c>
      <c r="P172" s="152">
        <f>SUM(H172,M172)</f>
        <v>50</v>
      </c>
      <c r="Q172" s="125">
        <f>O172</f>
        <v>112</v>
      </c>
      <c r="R172" s="290" t="str">
        <f>CONCATENATE('statement of marks'!EZ14,'statement of marks'!FA14,'statement of marks'!FB14)</f>
        <v>II</v>
      </c>
      <c r="S172" s="117" t="str">
        <f>IF(OR(R172="S",R172="RE"),100,"")</f>
        <v/>
      </c>
      <c r="T172" s="128" t="str">
        <f>IF('result subject-wise'!U14="","",'result subject-wise'!U14)</f>
        <v/>
      </c>
      <c r="U172" s="130" t="str">
        <f>IF('result subject-wise'!V14="","",'result subject-wise'!V14)</f>
        <v/>
      </c>
      <c r="V172" s="147" t="str">
        <f>IF(OR(U178=0,U178&lt;S178),"",IF(R172="RE",SUM(Q172,T172),IF(R172="S",T172,Q172)))</f>
        <v/>
      </c>
    </row>
    <row r="173" spans="1:22" ht="19.25" customHeight="1">
      <c r="A173" s="1179"/>
      <c r="B173" s="1230" t="str">
        <f>'statement of marks'!$X$3</f>
        <v>vaxzsth</v>
      </c>
      <c r="C173" s="1231"/>
      <c r="D173" s="289">
        <f>IF('statement of marks'!X14="","",'statement of marks'!X14)</f>
        <v>6</v>
      </c>
      <c r="E173" s="290">
        <f>IF('statement of marks'!Y14="","",'statement of marks'!Y14)</f>
        <v>4</v>
      </c>
      <c r="F173" s="290">
        <f>IF('statement of marks'!Z14="","",'statement of marks'!Z14)</f>
        <v>2</v>
      </c>
      <c r="G173" s="123">
        <f>IF('statement of marks'!AB14="","",'statement of marks'!AB14)</f>
        <v>20</v>
      </c>
      <c r="H173" s="123">
        <f>'statement of marks'!$CN$6</f>
        <v>20</v>
      </c>
      <c r="I173" s="291">
        <f>IF(G173="","",G173)</f>
        <v>20</v>
      </c>
      <c r="J173" s="291">
        <f t="shared" ref="J173:J176" si="61">IF(G173="","",SUM(D173,E173,F173,G173))</f>
        <v>32</v>
      </c>
      <c r="K173" s="125">
        <f>J173</f>
        <v>32</v>
      </c>
      <c r="L173" s="123">
        <f>IF('statement of marks'!AD14="","",'statement of marks'!AD14)</f>
        <v>30</v>
      </c>
      <c r="M173" s="122">
        <f>'statement of marks'!$CS$6</f>
        <v>30</v>
      </c>
      <c r="N173" s="291">
        <f>IF(L173="","",L173)</f>
        <v>30</v>
      </c>
      <c r="O173" s="291">
        <f t="shared" ref="O173" si="62">IF(L173="","",SUM(J173,L173))</f>
        <v>62</v>
      </c>
      <c r="P173" s="152">
        <f t="shared" ref="P173" si="63">SUM(H173,M173)</f>
        <v>50</v>
      </c>
      <c r="Q173" s="125">
        <f>O173</f>
        <v>62</v>
      </c>
      <c r="R173" s="290" t="str">
        <f>CONCATENATE('statement of marks'!FC14,'statement of marks'!FD14,'statement of marks'!FE14)</f>
        <v>G,+10</v>
      </c>
      <c r="S173" s="117" t="str">
        <f>IF(OR(R173="S",R173="RE"),100,"")</f>
        <v/>
      </c>
      <c r="T173" s="128" t="str">
        <f>IF('result subject-wise'!X14="","",'result subject-wise'!X14)</f>
        <v/>
      </c>
      <c r="U173" s="130" t="str">
        <f>IF('result subject-wise'!Y14="","",'result subject-wise'!Y14)</f>
        <v/>
      </c>
      <c r="V173" s="147" t="str">
        <f>IF(OR(U178=0,U178&lt;S178),"",IF(R173="RE",SUM(Q173,T173),IF(R173="S",T173,Q173)))</f>
        <v/>
      </c>
    </row>
    <row r="174" spans="1:22" ht="19.25" customHeight="1">
      <c r="A174" s="1179"/>
      <c r="B174" s="1232" t="str">
        <f>IF('statement of marks'!AL14="a",'statement of marks'!$AL$3,IF('statement of marks'!AL14="b",'statement of marks'!$AR$3,IF('statement of marks'!AL14="c",'statement of marks'!$AX$3,IF('statement of marks'!AL14="d",'statement of marks'!$BD$3))))</f>
        <v>vaxzsth lkfgR;</v>
      </c>
      <c r="C174" s="1233"/>
      <c r="D174" s="289">
        <f>IF('statement of marks'!AM14="","",'statement of marks'!AM14)</f>
        <v>7</v>
      </c>
      <c r="E174" s="290">
        <f>IF('statement of marks'!AN14="","",'statement of marks'!AN14)</f>
        <v>4</v>
      </c>
      <c r="F174" s="290">
        <f>IF('statement of marks'!AO14="","",'statement of marks'!AO14)</f>
        <v>6</v>
      </c>
      <c r="G174" s="123">
        <f>IF('statement of marks'!AQ14="","",'statement of marks'!AQ14)</f>
        <v>28</v>
      </c>
      <c r="H174" s="123" t="str">
        <f>IF('statement of marks'!AR14="","",'statement of marks'!AR14)</f>
        <v/>
      </c>
      <c r="I174" s="291">
        <f>IF(G174="","",IF(AND(G174="ML",H174="ML"),"ML",IF(AND(G174="ML",H174=""),"ML",SUM(G174,H174))))</f>
        <v>28</v>
      </c>
      <c r="J174" s="291">
        <f t="shared" si="61"/>
        <v>45</v>
      </c>
      <c r="K174" s="125">
        <f>IF(J174="","",SUM(H174,J174))</f>
        <v>45</v>
      </c>
      <c r="L174" s="123">
        <f>IF('statement of marks'!AV14="","",'statement of marks'!AV14)</f>
        <v>41</v>
      </c>
      <c r="M174" s="123" t="str">
        <f>IF('statement of marks'!AW14="","",'statement of marks'!AW14)</f>
        <v/>
      </c>
      <c r="N174" s="291">
        <f>IF(L174="","",IF(AND(L174="ML",M174="ML"),"ML",IF(AND(L174="ML",M174=""),"ML",SUM(L174,M174))))</f>
        <v>41</v>
      </c>
      <c r="O174" s="291">
        <f>IF(L174="","",SUM(J174,L174))</f>
        <v>86</v>
      </c>
      <c r="P174" s="123" t="str">
        <f>IF(AND(H174="",M174=""),"",SUM(H174,M174))</f>
        <v/>
      </c>
      <c r="Q174" s="125">
        <f>IF(O174="","",SUM(O174,P174))</f>
        <v>86</v>
      </c>
      <c r="R174" s="290" t="str">
        <f>CONCATENATE('statement of marks'!FF14,'statement of marks'!FK14,'statement of marks'!FL14)</f>
        <v>III</v>
      </c>
      <c r="S174" s="117" t="str">
        <f>IF('result subject-wise'!Z14="","",'result subject-wise'!Z14)</f>
        <v/>
      </c>
      <c r="T174" s="128" t="str">
        <f>IF('result subject-wise'!AB14="","",'result subject-wise'!AB14)</f>
        <v/>
      </c>
      <c r="U174" s="130" t="str">
        <f>IF('result subject-wise'!AC14="","",'result subject-wise'!AC14)</f>
        <v/>
      </c>
      <c r="V174" s="147" t="str">
        <f>IF(OR(U178=0,U178&lt;S178),"",IF(OR(R174="RE",R174="REP"),SUM(Q174,T174),IF(R174="S",T174,Q174)))</f>
        <v/>
      </c>
    </row>
    <row r="175" spans="1:22" ht="19.25" customHeight="1">
      <c r="A175" s="1179"/>
      <c r="B175" s="1232" t="str">
        <f>IF('statement of marks'!BJ14="a",'statement of marks'!$BJ$3,IF('statement of marks'!BJ14="b",'statement of marks'!$BP$3,IF('statement of marks'!BJ14="c",'statement of marks'!$BV$3,IF('statement of marks'!BJ14="d",'statement of marks'!$CB$3))))</f>
        <v>x`gfoKku</v>
      </c>
      <c r="C175" s="1233"/>
      <c r="D175" s="289">
        <f>IF('statement of marks'!BK14="","",'statement of marks'!BK14)</f>
        <v>6</v>
      </c>
      <c r="E175" s="290">
        <f>IF('statement of marks'!BL14="","",'statement of marks'!BL14)</f>
        <v>8</v>
      </c>
      <c r="F175" s="290">
        <f>IF('statement of marks'!BM14="","",'statement of marks'!BM14)</f>
        <v>8</v>
      </c>
      <c r="G175" s="123">
        <f>IF('statement of marks'!BO14="","",'statement of marks'!BO14)</f>
        <v>35</v>
      </c>
      <c r="H175" s="123" t="str">
        <f>IF('statement of marks'!BP14="","",'statement of marks'!BP14)</f>
        <v/>
      </c>
      <c r="I175" s="291">
        <f t="shared" ref="I175" si="64">IF(G175="","",IF(AND(G175="ML",H175="ML"),"ML",IF(AND(G175="ML",H175=""),"ML",SUM(G175,H175))))</f>
        <v>35</v>
      </c>
      <c r="J175" s="291">
        <f t="shared" si="61"/>
        <v>57</v>
      </c>
      <c r="K175" s="125">
        <f>IF(J175="","",SUM(H175,J175))</f>
        <v>57</v>
      </c>
      <c r="L175" s="123">
        <f>IF('statement of marks'!BT14="","",'statement of marks'!BT14)</f>
        <v>51</v>
      </c>
      <c r="M175" s="123" t="str">
        <f>IF('statement of marks'!BU14="","",'statement of marks'!BU14)</f>
        <v/>
      </c>
      <c r="N175" s="291">
        <f t="shared" ref="N175" si="65">IF(L175="","",IF(AND(L175="ML",M175="ML"),"ML",IF(AND(L175="ML",M175=""),"ML",SUM(L175,M175))))</f>
        <v>51</v>
      </c>
      <c r="O175" s="291">
        <f>IF(L175="","",SUM(J175,L175))</f>
        <v>108</v>
      </c>
      <c r="P175" s="123" t="str">
        <f t="shared" ref="P175:P176" si="66">IF(AND(H175="",M175=""),"",SUM(H175,M175))</f>
        <v/>
      </c>
      <c r="Q175" s="125">
        <f>IF(O175="","",SUM(O175,P175))</f>
        <v>108</v>
      </c>
      <c r="R175" s="290" t="str">
        <f>CONCATENATE('statement of marks'!FM14,'statement of marks'!FR14,'statement of marks'!FS14)</f>
        <v>II</v>
      </c>
      <c r="S175" s="117" t="str">
        <f>IF('result subject-wise'!AD14="","",'result subject-wise'!AD14)</f>
        <v/>
      </c>
      <c r="T175" s="128" t="str">
        <f>IF('result subject-wise'!AF14="","",'result subject-wise'!AF14)</f>
        <v/>
      </c>
      <c r="U175" s="130" t="str">
        <f>IF('result subject-wise'!AG14="","",'result subject-wise'!AG14)</f>
        <v/>
      </c>
      <c r="V175" s="147" t="str">
        <f>IF(OR(U178=0,U178&lt;S178),"",IF(OR(R175="RE",R175="REP"),SUM(Q175,T175),IF(R175="S",T175,Q175)))</f>
        <v/>
      </c>
    </row>
    <row r="176" spans="1:22" ht="19.25" customHeight="1">
      <c r="A176" s="1179"/>
      <c r="B176" s="1232" t="str">
        <f>IF('statement of marks'!CH14="a",'statement of marks'!$CH$3,IF('statement of marks'!CH14="b",'statement of marks'!$CN$3,IF('statement of marks'!CH14="c",'statement of marks'!$CT$3,IF('statement of marks'!CH14="d",'statement of marks'!$CZ$3))))</f>
        <v>fgUnh lkfgR;</v>
      </c>
      <c r="C176" s="1233"/>
      <c r="D176" s="289">
        <f>IF('statement of marks'!CI14="","",'statement of marks'!CI14)</f>
        <v>8</v>
      </c>
      <c r="E176" s="290">
        <f>IF('statement of marks'!CJ14="","",'statement of marks'!CJ14)</f>
        <v>6</v>
      </c>
      <c r="F176" s="290">
        <f>IF('statement of marks'!CK14="","",'statement of marks'!CK14)</f>
        <v>7</v>
      </c>
      <c r="G176" s="123">
        <f>IF('statement of marks'!CM14="","",'statement of marks'!CM14)</f>
        <v>34</v>
      </c>
      <c r="H176" s="123">
        <f>IF('statement of marks'!CN14="","",'statement of marks'!CN14)</f>
        <v>10</v>
      </c>
      <c r="I176" s="291">
        <f>IF(G176="","",IF(AND(G176="ML",H176="ML"),"ML",IF(AND(G176="ML",H176=""),"ML",SUM(G176,H176))))</f>
        <v>44</v>
      </c>
      <c r="J176" s="291">
        <f t="shared" si="61"/>
        <v>55</v>
      </c>
      <c r="K176" s="125">
        <f>IF(J176="","",SUM(H176,J176))</f>
        <v>65</v>
      </c>
      <c r="L176" s="123">
        <f>IF('statement of marks'!CR14="","",'statement of marks'!CR14)</f>
        <v>41</v>
      </c>
      <c r="M176" s="123">
        <f>IF('statement of marks'!CS14="","",'statement of marks'!CS14)</f>
        <v>27</v>
      </c>
      <c r="N176" s="291">
        <f>IF(L176="","",IF(AND(L176="ML",M176="ML"),"ML",IF(AND(L176="ML",M176=""),"ML",SUM(L176,M176))))</f>
        <v>68</v>
      </c>
      <c r="O176" s="291">
        <f>IF(L176="","",SUM(J176,L176))</f>
        <v>96</v>
      </c>
      <c r="P176" s="123">
        <f t="shared" si="66"/>
        <v>37</v>
      </c>
      <c r="Q176" s="125">
        <f>IF(O176="","",SUM(O176,P176))</f>
        <v>133</v>
      </c>
      <c r="R176" s="290" t="str">
        <f>CONCATENATE('statement of marks'!FT14,'statement of marks'!FY14,'statement of marks'!FZ14)</f>
        <v>I</v>
      </c>
      <c r="S176" s="117" t="str">
        <f>IF('result subject-wise'!AH14="","",'result subject-wise'!AH14)</f>
        <v/>
      </c>
      <c r="T176" s="128" t="str">
        <f>IF('result subject-wise'!AJ14="","",'result subject-wise'!AJ14)</f>
        <v/>
      </c>
      <c r="U176" s="130" t="str">
        <f>IF('result subject-wise'!AK14="","",'result subject-wise'!AK14)</f>
        <v/>
      </c>
      <c r="V176" s="147" t="str">
        <f>IF(OR(U178=0,U178&lt;S178),"",IF(OR(R176="RE",R176="REP"),SUM(Q176,T176),IF(R176="S",T176,Q176)))</f>
        <v/>
      </c>
    </row>
    <row r="177" spans="1:22" ht="19.25" customHeight="1">
      <c r="A177" s="1179"/>
      <c r="B177" s="1234" t="s">
        <v>148</v>
      </c>
      <c r="C177" s="1235"/>
      <c r="D177" s="157">
        <f>IF(AND(D172="",D173="",D174="",D175="",D176=""),"",SUM(D172:D176))</f>
        <v>34</v>
      </c>
      <c r="E177" s="157">
        <f t="shared" ref="E177:F177" si="67">IF(AND(E172="",E173="",E174="",E175="",E176=""),"",SUM(E172:E176))</f>
        <v>27</v>
      </c>
      <c r="F177" s="157">
        <f t="shared" si="67"/>
        <v>31</v>
      </c>
      <c r="G177" s="158">
        <f>IF(G172="","",SUM(G172:G176))</f>
        <v>160</v>
      </c>
      <c r="H177" s="158">
        <f>SUM(H174:H176)</f>
        <v>10</v>
      </c>
      <c r="I177" s="158">
        <f>IF(AND(I172="",I173="",I174="",I175="",I176=""),"",SUM(I172:I176))</f>
        <v>170</v>
      </c>
      <c r="J177" s="159">
        <f>IF(J176="","",SUM(J172:J176))</f>
        <v>252</v>
      </c>
      <c r="K177" s="160">
        <f>IF(K172="","",SUM(K172:K176))</f>
        <v>262</v>
      </c>
      <c r="L177" s="158">
        <f>IF(L172="","",SUM(L172:L176))</f>
        <v>212</v>
      </c>
      <c r="M177" s="158">
        <f>SUM(M174:M176)</f>
        <v>27</v>
      </c>
      <c r="N177" s="158">
        <f t="shared" ref="N177" si="68">IF(AND(N172="",N173="",N174="",N175="",N176=""),"",SUM(N172:N176))</f>
        <v>239</v>
      </c>
      <c r="O177" s="159">
        <f>IF(L177="","",SUM(J177,L177))</f>
        <v>464</v>
      </c>
      <c r="P177" s="160">
        <f>SUM(H177,M177)</f>
        <v>37</v>
      </c>
      <c r="Q177" s="160">
        <f>IF(Q172="","",SUM(Q172:Q176))</f>
        <v>501</v>
      </c>
      <c r="R177" s="159"/>
      <c r="S177" s="159" t="str">
        <f>IF(AND(S172="",S173="",S174="",S175="",S176=""),"",SUM(S172:S176))</f>
        <v/>
      </c>
      <c r="T177" s="161" t="str">
        <f>IF(AND(T172="",T173="",T174="",T175="",T176=""),"",SUM(T172:T176))</f>
        <v/>
      </c>
      <c r="U177" s="162"/>
      <c r="V177" s="163" t="str">
        <f>IF(V172="","",SUM(V172:V176))</f>
        <v/>
      </c>
    </row>
    <row r="178" spans="1:22" ht="19.25" customHeight="1">
      <c r="A178" s="1179"/>
      <c r="B178" s="1234" t="s">
        <v>145</v>
      </c>
      <c r="C178" s="1235"/>
      <c r="D178" s="119">
        <f>IF(D177="","",50-(COUNTIF(D172:D176,"NA")*10+COUNTIF(D172:D176,"ML")*10))</f>
        <v>50</v>
      </c>
      <c r="E178" s="119">
        <f t="shared" ref="E178:F178" si="69">IF(E177="","",50-(COUNTIF(E172:E176,"NA")*10+COUNTIF(E172:E176,"ML")*10))</f>
        <v>50</v>
      </c>
      <c r="F178" s="119">
        <f t="shared" si="69"/>
        <v>50</v>
      </c>
      <c r="G178" s="123">
        <f>I178-H178</f>
        <v>330</v>
      </c>
      <c r="H178" s="158">
        <f>IF(H177="","",(IF(OR(H174="ML",H174=""),0,H171)+IF(OR(H175="ML",H175=""),0,H172)+IF(OR(H176="ML",H176=""),0,H173)))</f>
        <v>20</v>
      </c>
      <c r="I178" s="123">
        <f>IF(I177=0,0,350-H180)</f>
        <v>350</v>
      </c>
      <c r="J178" s="291">
        <f>IF(J177="","",SUM(D178:G178))</f>
        <v>480</v>
      </c>
      <c r="K178" s="125">
        <f>IF(K177="","",SUM(H178,J178))</f>
        <v>500</v>
      </c>
      <c r="L178" s="123">
        <f>N178-M178</f>
        <v>470</v>
      </c>
      <c r="M178" s="117">
        <f>IF(M177="","",(IF(OR(M174="ML",M174=""),0,M171)+IF(OR(M175="ML",M175=""),0,M172)+IF(OR(M176="ML",M176=""),0,M173)))</f>
        <v>30</v>
      </c>
      <c r="N178" s="123">
        <f>IF(N177=0,0,500-M180)</f>
        <v>500</v>
      </c>
      <c r="O178" s="291">
        <f>IF(L178="","",SUM(J178,L178))</f>
        <v>950</v>
      </c>
      <c r="P178" s="125">
        <f>SUM(H178,M178)</f>
        <v>50</v>
      </c>
      <c r="Q178" s="125">
        <f>IF(Q177="","",SUM(O178,P178))</f>
        <v>1000</v>
      </c>
      <c r="R178" s="307"/>
      <c r="S178" s="141">
        <f>COUNTIF(R172:R181,"S")</f>
        <v>0</v>
      </c>
      <c r="T178" s="141">
        <f>COUNTIF(R172:R181,"RE")+COUNTIF(R172:R181,"REP")</f>
        <v>0</v>
      </c>
      <c r="U178" s="141">
        <f>COUNTIF(U172:U177,"P")+COUNTIF(U180:U181,"P")</f>
        <v>0</v>
      </c>
      <c r="V178" s="149" t="str">
        <f>IF(OR(U178=0,U178&lt;(S178+T178)),"",(Q178-(S178*200)+S177))</f>
        <v/>
      </c>
    </row>
    <row r="179" spans="1:22" ht="19.25" customHeight="1">
      <c r="A179" s="1179"/>
      <c r="B179" s="1230" t="s">
        <v>12</v>
      </c>
      <c r="C179" s="1231"/>
      <c r="D179" s="120">
        <f t="shared" ref="D179:Q179" si="70">IF(D178="","",D177/D178*100)</f>
        <v>68</v>
      </c>
      <c r="E179" s="120">
        <f t="shared" si="70"/>
        <v>54</v>
      </c>
      <c r="F179" s="120">
        <f t="shared" si="70"/>
        <v>62</v>
      </c>
      <c r="G179" s="120">
        <f t="shared" si="70"/>
        <v>48.484848484848484</v>
      </c>
      <c r="H179" s="151">
        <f t="shared" si="70"/>
        <v>50</v>
      </c>
      <c r="I179" s="120">
        <f t="shared" si="70"/>
        <v>48.571428571428569</v>
      </c>
      <c r="J179" s="120">
        <f t="shared" si="70"/>
        <v>52.5</v>
      </c>
      <c r="K179" s="126">
        <f t="shared" si="70"/>
        <v>52.400000000000006</v>
      </c>
      <c r="L179" s="120">
        <f t="shared" si="70"/>
        <v>45.106382978723403</v>
      </c>
      <c r="M179" s="151">
        <f t="shared" si="70"/>
        <v>90</v>
      </c>
      <c r="N179" s="120">
        <f t="shared" si="70"/>
        <v>47.8</v>
      </c>
      <c r="O179" s="120">
        <f t="shared" si="70"/>
        <v>48.84210526315789</v>
      </c>
      <c r="P179" s="126">
        <f t="shared" si="70"/>
        <v>74</v>
      </c>
      <c r="Q179" s="126">
        <f t="shared" si="70"/>
        <v>50.1</v>
      </c>
      <c r="R179" s="304"/>
      <c r="S179" s="304"/>
      <c r="T179" s="305"/>
      <c r="U179" s="308"/>
      <c r="V179" s="150" t="str">
        <f>IF(V178="","",V177/V178*100)</f>
        <v/>
      </c>
    </row>
    <row r="180" spans="1:22" ht="19.25" customHeight="1">
      <c r="A180" s="1179"/>
      <c r="B180" s="1230" t="str">
        <f>'statement of marks'!$DG$3</f>
        <v>jktLFkku v/;;u</v>
      </c>
      <c r="C180" s="1231"/>
      <c r="D180" s="289">
        <f>IF('statement of marks'!DG14="","",'statement of marks'!DG14)</f>
        <v>9</v>
      </c>
      <c r="E180" s="290">
        <f>IF('statement of marks'!DH14="","",'statement of marks'!DH14)</f>
        <v>9</v>
      </c>
      <c r="F180" s="290">
        <f>IF('statement of marks'!DI14="","",'statement of marks'!DI14)</f>
        <v>8</v>
      </c>
      <c r="G180" s="290">
        <f>IF('statement of marks'!DK14="","",'statement of marks'!DK14)</f>
        <v>33</v>
      </c>
      <c r="H180" s="152">
        <f>IF(G172="ML",70)+IF(G173="ML",70)+IF(G174="ML",70-H171)+IF(G175="ML",70-H172)+IF(G176="ML",70-H173)+IF(H174="ml",H171)+IF(H175="ml",H172)+IF(H176="ml",H173)</f>
        <v>0</v>
      </c>
      <c r="I180" s="291">
        <f>IF(G180="","",SUM(G180,H180))</f>
        <v>33</v>
      </c>
      <c r="J180" s="291">
        <f>IF(G180="","",SUM(D180,E180,F180,G180))</f>
        <v>59</v>
      </c>
      <c r="K180" s="125">
        <f>IF(J180="","",SUM(H180,J180))</f>
        <v>59</v>
      </c>
      <c r="L180" s="290">
        <f>IF('statement of marks'!DM14="","",'statement of marks'!DM14)</f>
        <v>47</v>
      </c>
      <c r="M180" s="152">
        <f>IF(L172="ML",100)+IF(L173="ML",100)+IF(L174="ML",100-M171)+IF(L175="ML",100-M172)+IF(L176="ML",100-M173)+IF(M174="ml",M171)+IF(M175="ml",M172)+IF(M176="ml",M173)</f>
        <v>0</v>
      </c>
      <c r="N180" s="291">
        <f>IF(L180="","",SUM(L180,M180))</f>
        <v>47</v>
      </c>
      <c r="O180" s="291">
        <f>IF(L180="","",SUM(K180,L180))</f>
        <v>106</v>
      </c>
      <c r="P180" s="152">
        <f>SUM(H180,M180)</f>
        <v>0</v>
      </c>
      <c r="Q180" s="125">
        <f>IF(O180="","",SUM(O180,M180))</f>
        <v>106</v>
      </c>
      <c r="R180" s="290" t="str">
        <f>IF('statement of marks'!GA14="","",'statement of marks'!GA14)</f>
        <v>C</v>
      </c>
      <c r="S180" s="117" t="str">
        <f>IF(OR(R180="S",R180="RE"),100,"")</f>
        <v/>
      </c>
      <c r="T180" s="309" t="str">
        <f>IF('result subject-wise'!AL14="","",'result subject-wise'!AL14)</f>
        <v/>
      </c>
      <c r="U180" s="310" t="str">
        <f>IF('result subject-wise'!AM14="","",'result subject-wise'!AM14)</f>
        <v/>
      </c>
      <c r="V180" s="1236"/>
    </row>
    <row r="181" spans="1:22" ht="19.25" customHeight="1">
      <c r="A181" s="1179"/>
      <c r="B181" s="1230" t="str">
        <f>'statement of marks'!$DT$3</f>
        <v>thou dkS'ky f'k{kk</v>
      </c>
      <c r="C181" s="1231"/>
      <c r="D181" s="1237" t="s">
        <v>294</v>
      </c>
      <c r="E181" s="1238"/>
      <c r="F181" s="291">
        <f>'statement of marks'!$DT$6</f>
        <v>30</v>
      </c>
      <c r="G181" s="123">
        <f>IF('statement of marks'!DT14="","",'statement of marks'!DT14)</f>
        <v>27</v>
      </c>
      <c r="H181" s="1238" t="s">
        <v>313</v>
      </c>
      <c r="I181" s="1238"/>
      <c r="J181" s="291">
        <f>'statement of marks'!$DU$6</f>
        <v>30</v>
      </c>
      <c r="K181" s="125">
        <f>IF('statement of marks'!DU14="","",'statement of marks'!DU14)</f>
        <v>26</v>
      </c>
      <c r="L181" s="1239" t="s">
        <v>172</v>
      </c>
      <c r="M181" s="1239"/>
      <c r="N181" s="291">
        <f>'statement of marks'!$DV$6</f>
        <v>40</v>
      </c>
      <c r="O181" s="290">
        <f>IF('statement of marks'!DV14="","",'statement of marks'!DV14)</f>
        <v>27</v>
      </c>
      <c r="P181" s="304"/>
      <c r="Q181" s="125">
        <f>IF(O181="","",SUM(G181,K181,O181))</f>
        <v>80</v>
      </c>
      <c r="R181" s="290" t="str">
        <f>IF('statement of marks'!GB14="","",'statement of marks'!GB14)</f>
        <v>B</v>
      </c>
      <c r="S181" s="117" t="str">
        <f>IF(OR(R181="S",R181="RE"),40,"")</f>
        <v/>
      </c>
      <c r="T181" s="309" t="str">
        <f>IF('result subject-wise'!AN14="","",'result subject-wise'!AN14)</f>
        <v/>
      </c>
      <c r="U181" s="310" t="str">
        <f>IF('result subject-wise'!AO14="","",'result subject-wise'!AO14)</f>
        <v/>
      </c>
      <c r="V181" s="1236"/>
    </row>
    <row r="182" spans="1:22" ht="19.25" customHeight="1">
      <c r="A182" s="1179"/>
      <c r="B182" s="1240" t="s">
        <v>20</v>
      </c>
      <c r="C182" s="1241"/>
      <c r="D182" s="1242" t="str">
        <f>IF('statement of marks'!GH14="","",'statement of marks'!GH14)</f>
        <v>lk- mRrh.kZ</v>
      </c>
      <c r="E182" s="1243"/>
      <c r="F182" s="1243"/>
      <c r="G182" s="1243"/>
      <c r="H182" s="1243"/>
      <c r="I182" s="1244"/>
      <c r="J182" s="288" t="s">
        <v>7</v>
      </c>
      <c r="K182" s="290" t="str">
        <f>IF('statement of marks'!GK14="","",'statement of marks'!GK14)</f>
        <v>II</v>
      </c>
      <c r="L182" s="1245" t="s">
        <v>8</v>
      </c>
      <c r="M182" s="1246"/>
      <c r="N182" s="1247"/>
      <c r="O182" s="290">
        <f>IF('statement of marks'!GM14="","",'statement of marks'!GM14)</f>
        <v>4.0000000000000027</v>
      </c>
      <c r="P182" s="1248" t="s">
        <v>286</v>
      </c>
      <c r="Q182" s="1248"/>
      <c r="R182" s="1248"/>
      <c r="S182" s="1248"/>
      <c r="T182" s="1248"/>
      <c r="U182" s="1248"/>
      <c r="V182" s="1249"/>
    </row>
    <row r="183" spans="1:22" ht="19.25" customHeight="1">
      <c r="A183" s="1179"/>
      <c r="B183" s="1240" t="s">
        <v>50</v>
      </c>
      <c r="C183" s="1241"/>
      <c r="D183" s="1250" t="s">
        <v>290</v>
      </c>
      <c r="E183" s="1251"/>
      <c r="F183" s="1252" t="s">
        <v>291</v>
      </c>
      <c r="G183" s="1252"/>
      <c r="H183" s="1253" t="s">
        <v>292</v>
      </c>
      <c r="I183" s="1253"/>
      <c r="J183" s="1252" t="s">
        <v>314</v>
      </c>
      <c r="K183" s="1252"/>
      <c r="L183" s="1254" t="s">
        <v>284</v>
      </c>
      <c r="M183" s="1254"/>
      <c r="N183" s="1254"/>
      <c r="O183" s="1254"/>
      <c r="P183" s="1255" t="s">
        <v>20</v>
      </c>
      <c r="Q183" s="1255"/>
      <c r="R183" s="1255"/>
      <c r="S183" s="1255"/>
      <c r="T183" s="1256" t="str">
        <f>IF('result subject-wise'!AR14="","",'result subject-wise'!AR14)</f>
        <v/>
      </c>
      <c r="U183" s="1256"/>
      <c r="V183" s="1257"/>
    </row>
    <row r="184" spans="1:22" ht="19.25" customHeight="1">
      <c r="A184" s="1179"/>
      <c r="B184" s="1234" t="s">
        <v>32</v>
      </c>
      <c r="C184" s="1235"/>
      <c r="D184" s="1258" t="str">
        <f>IF('statement of marks'!EP14="","",'statement of marks'!EP14)</f>
        <v/>
      </c>
      <c r="E184" s="1259"/>
      <c r="F184" s="1259" t="str">
        <f>IF('statement of marks'!ER14="","",'statement of marks'!ER14)</f>
        <v/>
      </c>
      <c r="G184" s="1259"/>
      <c r="H184" s="1259" t="str">
        <f>IF('statement of marks'!ET14="","",'statement of marks'!ET14)</f>
        <v/>
      </c>
      <c r="I184" s="1259"/>
      <c r="J184" s="1259" t="str">
        <f>IF('statement of marks'!EV14="","",'statement of marks'!EV14)</f>
        <v/>
      </c>
      <c r="K184" s="1259"/>
      <c r="L184" s="1259" t="str">
        <f>IF('statement of marks'!EX14="","",'statement of marks'!EX14)</f>
        <v/>
      </c>
      <c r="M184" s="1259"/>
      <c r="N184" s="1259"/>
      <c r="O184" s="1259"/>
      <c r="P184" s="1255" t="s">
        <v>7</v>
      </c>
      <c r="Q184" s="1255"/>
      <c r="R184" s="1255"/>
      <c r="S184" s="1255"/>
      <c r="T184" s="1256" t="str">
        <f>IF(AND(T183="mRrh.kZ",V179&gt;=60),"izFke",IF(AND(T183="mRrh.kZ",V179&gt;=48),"f}rh;",IF(AND(T183="mRrh.kZ",V179&gt;=36),"r`rh;","")))</f>
        <v/>
      </c>
      <c r="U184" s="1256"/>
      <c r="V184" s="1257"/>
    </row>
    <row r="185" spans="1:22" ht="19.25" customHeight="1">
      <c r="A185" s="1179"/>
      <c r="B185" s="1234" t="s">
        <v>31</v>
      </c>
      <c r="C185" s="1235"/>
      <c r="D185" s="1260" t="str">
        <f>IF('statement of marks'!EO14="","",'statement of marks'!EO14)</f>
        <v/>
      </c>
      <c r="E185" s="1261"/>
      <c r="F185" s="1261" t="str">
        <f>IF('statement of marks'!EQ14="","",'statement of marks'!EQ14)</f>
        <v/>
      </c>
      <c r="G185" s="1261"/>
      <c r="H185" s="1261" t="str">
        <f>IF('statement of marks'!ES14="","",'statement of marks'!ES14)</f>
        <v/>
      </c>
      <c r="I185" s="1261"/>
      <c r="J185" s="1261" t="str">
        <f>IF('statement of marks'!EU14="","",'statement of marks'!EU14)</f>
        <v/>
      </c>
      <c r="K185" s="1261"/>
      <c r="L185" s="1261" t="str">
        <f>IF('statement of marks'!EW14="","",'statement of marks'!EW14)</f>
        <v/>
      </c>
      <c r="M185" s="1261"/>
      <c r="N185" s="1261"/>
      <c r="O185" s="1261"/>
      <c r="P185" s="1262" t="s">
        <v>312</v>
      </c>
      <c r="Q185" s="1263"/>
      <c r="R185" s="1263"/>
      <c r="S185" s="1264"/>
      <c r="T185" s="1265" t="str">
        <f>IF(T183="","",'result subject-wise'!$G$117)</f>
        <v/>
      </c>
      <c r="U185" s="1266"/>
      <c r="V185" s="1267"/>
    </row>
    <row r="186" spans="1:22" ht="19.25" customHeight="1">
      <c r="A186" s="1179"/>
      <c r="B186" s="1230" t="s">
        <v>133</v>
      </c>
      <c r="C186" s="1231"/>
      <c r="D186" s="1268"/>
      <c r="E186" s="1269"/>
      <c r="F186" s="1269"/>
      <c r="G186" s="1269"/>
      <c r="H186" s="1269"/>
      <c r="I186" s="1269"/>
      <c r="J186" s="1269"/>
      <c r="K186" s="1269"/>
      <c r="L186" s="1231" t="s">
        <v>133</v>
      </c>
      <c r="M186" s="1231"/>
      <c r="N186" s="1231"/>
      <c r="O186" s="1231"/>
      <c r="P186" s="1231"/>
      <c r="Q186" s="1231"/>
      <c r="R186" s="1270"/>
      <c r="S186" s="1271"/>
      <c r="T186" s="1271"/>
      <c r="U186" s="1271"/>
      <c r="V186" s="1272"/>
    </row>
    <row r="187" spans="1:22" ht="19.25" customHeight="1">
      <c r="A187" s="1179"/>
      <c r="B187" s="1230" t="s">
        <v>285</v>
      </c>
      <c r="C187" s="1231"/>
      <c r="D187" s="1268"/>
      <c r="E187" s="1269"/>
      <c r="F187" s="1269"/>
      <c r="G187" s="1269"/>
      <c r="H187" s="1269"/>
      <c r="I187" s="1269"/>
      <c r="J187" s="1269"/>
      <c r="K187" s="1269"/>
      <c r="L187" s="1231" t="s">
        <v>111</v>
      </c>
      <c r="M187" s="1231"/>
      <c r="N187" s="1231"/>
      <c r="O187" s="1231"/>
      <c r="P187" s="1231"/>
      <c r="Q187" s="1231"/>
      <c r="R187" s="1273"/>
      <c r="S187" s="1274"/>
      <c r="T187" s="1274"/>
      <c r="U187" s="1274"/>
      <c r="V187" s="1275"/>
    </row>
    <row r="188" spans="1:22" ht="19.25" customHeight="1">
      <c r="A188" s="1179"/>
      <c r="B188" s="1230" t="s">
        <v>152</v>
      </c>
      <c r="C188" s="1231"/>
      <c r="D188" s="1268"/>
      <c r="E188" s="1269"/>
      <c r="F188" s="1269"/>
      <c r="G188" s="1269"/>
      <c r="H188" s="1269"/>
      <c r="I188" s="1269"/>
      <c r="J188" s="1269"/>
      <c r="K188" s="1269"/>
      <c r="L188" s="1231" t="s">
        <v>285</v>
      </c>
      <c r="M188" s="1231"/>
      <c r="N188" s="1231"/>
      <c r="O188" s="1231"/>
      <c r="P188" s="1231"/>
      <c r="Q188" s="1231"/>
      <c r="R188" s="1276" t="s">
        <v>152</v>
      </c>
      <c r="S188" s="1277"/>
      <c r="T188" s="1277"/>
      <c r="U188" s="1277"/>
      <c r="V188" s="1278"/>
    </row>
    <row r="189" spans="1:22" ht="19.25" customHeight="1">
      <c r="A189" s="1180"/>
      <c r="B189" s="1279" t="s">
        <v>151</v>
      </c>
      <c r="C189" s="1280"/>
      <c r="D189" s="1281"/>
      <c r="E189" s="1282"/>
      <c r="F189" s="1282"/>
      <c r="G189" s="1282"/>
      <c r="H189" s="1282"/>
      <c r="I189" s="1282"/>
      <c r="J189" s="1282"/>
      <c r="K189" s="1282"/>
      <c r="L189" s="1280" t="s">
        <v>113</v>
      </c>
      <c r="M189" s="1280"/>
      <c r="N189" s="1280"/>
      <c r="O189" s="1280"/>
      <c r="P189" s="1283">
        <f>'statement of marks'!$GH$109</f>
        <v>42460</v>
      </c>
      <c r="Q189" s="1284"/>
      <c r="R189" s="1285" t="s">
        <v>289</v>
      </c>
      <c r="S189" s="1286"/>
      <c r="T189" s="1286"/>
      <c r="U189" s="1286"/>
      <c r="V189" s="1287"/>
    </row>
    <row r="190" spans="1:22" ht="19.25" customHeight="1">
      <c r="A190" s="1173" t="s">
        <v>73</v>
      </c>
      <c r="B190" s="1174"/>
      <c r="C190" s="1174"/>
      <c r="D190" s="1174"/>
      <c r="E190" s="1174"/>
      <c r="F190" s="1174"/>
      <c r="G190" s="1174"/>
      <c r="H190" s="1174"/>
      <c r="I190" s="1174"/>
      <c r="J190" s="1174"/>
      <c r="K190" s="1174"/>
      <c r="L190" s="1174"/>
      <c r="M190" s="1174"/>
      <c r="N190" s="1174"/>
      <c r="O190" s="1174"/>
      <c r="P190" s="1174"/>
      <c r="Q190" s="1174"/>
      <c r="R190" s="1174"/>
      <c r="S190" s="1174"/>
      <c r="T190" s="1174"/>
      <c r="U190" s="1174"/>
      <c r="V190" s="1175"/>
    </row>
    <row r="191" spans="1:22" ht="19.25" customHeight="1">
      <c r="A191" s="1176" t="str">
        <f>'statement of marks'!$A$1</f>
        <v>jktdh; ckfydk mPp ek/;fed fo|ky;] fuEckgsMk</v>
      </c>
      <c r="B191" s="1177"/>
      <c r="C191" s="1177"/>
      <c r="D191" s="1177"/>
      <c r="E191" s="1177"/>
      <c r="F191" s="1177"/>
      <c r="G191" s="1177"/>
      <c r="H191" s="1177"/>
      <c r="I191" s="1177"/>
      <c r="J191" s="1177"/>
      <c r="K191" s="1177"/>
      <c r="L191" s="1177"/>
      <c r="M191" s="1177"/>
      <c r="N191" s="1177"/>
      <c r="O191" s="1177"/>
      <c r="P191" s="1177"/>
      <c r="Q191" s="1177"/>
      <c r="R191" s="1177"/>
      <c r="S191" s="1177"/>
      <c r="T191" s="1177"/>
      <c r="U191" s="1177"/>
      <c r="V191" s="1178"/>
    </row>
    <row r="192" spans="1:22" ht="19.25" customHeight="1">
      <c r="A192" s="1179"/>
      <c r="B192" s="1181" t="s">
        <v>293</v>
      </c>
      <c r="C192" s="1181"/>
      <c r="D192" s="1182" t="str">
        <f>'statement of marks'!$F$3</f>
        <v>2015-16</v>
      </c>
      <c r="E192" s="1183"/>
      <c r="F192" s="1184" t="str">
        <f>IF(T210="","eq[; ijh{kk",IF(D209="iwjd","iwjd ijh{kk",IF(D209="iqu% ijh{kk","iqu% ijh{kk",)))</f>
        <v>eq[; ijh{kk</v>
      </c>
      <c r="G192" s="1185"/>
      <c r="H192" s="1185"/>
      <c r="I192" s="1185"/>
      <c r="J192" s="1185"/>
      <c r="K192" s="1185"/>
      <c r="L192" s="1185"/>
      <c r="M192" s="1185"/>
      <c r="N192" s="1185"/>
      <c r="O192" s="1185"/>
      <c r="P192" s="1185"/>
      <c r="Q192" s="1185"/>
      <c r="R192" s="1186" t="s">
        <v>27</v>
      </c>
      <c r="S192" s="1187"/>
      <c r="T192" s="1188" t="str">
        <f>'statement of marks'!$A$3</f>
        <v>11 'A'</v>
      </c>
      <c r="U192" s="1188"/>
      <c r="V192" s="1189"/>
    </row>
    <row r="193" spans="1:22" ht="19.25" customHeight="1">
      <c r="A193" s="1179"/>
      <c r="B193" s="1190" t="s">
        <v>115</v>
      </c>
      <c r="C193" s="1190"/>
      <c r="D193" s="1191" t="str">
        <f>IF('statement of marks'!G15="","",'statement of marks'!G15)</f>
        <v>v008</v>
      </c>
      <c r="E193" s="1192"/>
      <c r="F193" s="1192"/>
      <c r="G193" s="1192"/>
      <c r="H193" s="1192"/>
      <c r="I193" s="1192"/>
      <c r="J193" s="1192"/>
      <c r="K193" s="1192"/>
      <c r="L193" s="1192"/>
      <c r="M193" s="1192"/>
      <c r="N193" s="1192"/>
      <c r="O193" s="1192"/>
      <c r="P193" s="1192"/>
      <c r="Q193" s="1192"/>
      <c r="R193" s="1193" t="s">
        <v>36</v>
      </c>
      <c r="S193" s="1194"/>
      <c r="T193" s="1195" t="str">
        <f>IF('statement of marks'!D15="","",'statement of marks'!D15)</f>
        <v>11208</v>
      </c>
      <c r="U193" s="1195"/>
      <c r="V193" s="1196"/>
    </row>
    <row r="194" spans="1:22" ht="19.25" customHeight="1">
      <c r="A194" s="1179"/>
      <c r="B194" s="1190" t="s">
        <v>25</v>
      </c>
      <c r="C194" s="1190"/>
      <c r="D194" s="1191" t="str">
        <f>IF('statement of marks'!H15="","",'statement of marks'!H15)</f>
        <v>c008</v>
      </c>
      <c r="E194" s="1192"/>
      <c r="F194" s="1192"/>
      <c r="G194" s="1192"/>
      <c r="H194" s="1192"/>
      <c r="I194" s="1192"/>
      <c r="J194" s="1192"/>
      <c r="K194" s="1192"/>
      <c r="L194" s="1192"/>
      <c r="M194" s="1192"/>
      <c r="N194" s="1192"/>
      <c r="O194" s="1192"/>
      <c r="P194" s="1192"/>
      <c r="Q194" s="1192"/>
      <c r="R194" s="1193" t="s">
        <v>28</v>
      </c>
      <c r="S194" s="1194"/>
      <c r="T194" s="1195">
        <f>IF('statement of marks'!E15="","",'statement of marks'!E15)</f>
        <v>9735</v>
      </c>
      <c r="U194" s="1195"/>
      <c r="V194" s="1196"/>
    </row>
    <row r="195" spans="1:22" ht="19.25" customHeight="1">
      <c r="A195" s="1179"/>
      <c r="B195" s="1197" t="s">
        <v>26</v>
      </c>
      <c r="C195" s="1197"/>
      <c r="D195" s="1191" t="str">
        <f>IF('statement of marks'!I15="","",'statement of marks'!I15)</f>
        <v>l008</v>
      </c>
      <c r="E195" s="1192"/>
      <c r="F195" s="1192"/>
      <c r="G195" s="1192"/>
      <c r="H195" s="1192"/>
      <c r="I195" s="1192"/>
      <c r="J195" s="1192"/>
      <c r="K195" s="1192"/>
      <c r="L195" s="1192"/>
      <c r="M195" s="1192"/>
      <c r="N195" s="1192"/>
      <c r="O195" s="1192"/>
      <c r="P195" s="1192"/>
      <c r="Q195" s="1192"/>
      <c r="R195" s="1193" t="s">
        <v>29</v>
      </c>
      <c r="S195" s="1194"/>
      <c r="T195" s="1198">
        <f>IF('statement of marks'!F15="","",'statement of marks'!F15)</f>
        <v>36135</v>
      </c>
      <c r="U195" s="1198"/>
      <c r="V195" s="1199"/>
    </row>
    <row r="196" spans="1:22" ht="19.25" customHeight="1">
      <c r="A196" s="1179"/>
      <c r="B196" s="1200" t="s">
        <v>30</v>
      </c>
      <c r="C196" s="1202" t="s">
        <v>202</v>
      </c>
      <c r="D196" s="1204" t="s">
        <v>1</v>
      </c>
      <c r="E196" s="1204" t="s">
        <v>43</v>
      </c>
      <c r="F196" s="1204" t="s">
        <v>2</v>
      </c>
      <c r="G196" s="1206" t="s">
        <v>144</v>
      </c>
      <c r="H196" s="1206" t="s">
        <v>147</v>
      </c>
      <c r="I196" s="1208" t="s">
        <v>146</v>
      </c>
      <c r="J196" s="1210" t="s">
        <v>306</v>
      </c>
      <c r="K196" s="1212" t="s">
        <v>288</v>
      </c>
      <c r="L196" s="1214" t="s">
        <v>305</v>
      </c>
      <c r="M196" s="1214" t="s">
        <v>296</v>
      </c>
      <c r="N196" s="1216" t="s">
        <v>295</v>
      </c>
      <c r="O196" s="1218" t="s">
        <v>274</v>
      </c>
      <c r="P196" s="1218" t="s">
        <v>275</v>
      </c>
      <c r="Q196" s="1220" t="s">
        <v>276</v>
      </c>
      <c r="R196" s="1208" t="s">
        <v>14</v>
      </c>
      <c r="S196" s="1210" t="s">
        <v>297</v>
      </c>
      <c r="T196" s="1222" t="s">
        <v>298</v>
      </c>
      <c r="U196" s="1288" t="s">
        <v>38</v>
      </c>
      <c r="V196" s="1226" t="s">
        <v>287</v>
      </c>
    </row>
    <row r="197" spans="1:22" ht="19.25" customHeight="1">
      <c r="A197" s="1179"/>
      <c r="B197" s="1201"/>
      <c r="C197" s="1203"/>
      <c r="D197" s="1205"/>
      <c r="E197" s="1205"/>
      <c r="F197" s="1205"/>
      <c r="G197" s="1207"/>
      <c r="H197" s="1207"/>
      <c r="I197" s="1209"/>
      <c r="J197" s="1211"/>
      <c r="K197" s="1213"/>
      <c r="L197" s="1215"/>
      <c r="M197" s="1215"/>
      <c r="N197" s="1217"/>
      <c r="O197" s="1219"/>
      <c r="P197" s="1219"/>
      <c r="Q197" s="1221"/>
      <c r="R197" s="1209"/>
      <c r="S197" s="1211"/>
      <c r="T197" s="1223"/>
      <c r="U197" s="1289"/>
      <c r="V197" s="1227"/>
    </row>
    <row r="198" spans="1:22" ht="19.25" customHeight="1">
      <c r="A198" s="1179"/>
      <c r="B198" s="1228" t="s">
        <v>5</v>
      </c>
      <c r="C198" s="1229"/>
      <c r="D198" s="119">
        <v>10</v>
      </c>
      <c r="E198" s="70">
        <v>10</v>
      </c>
      <c r="F198" s="70">
        <v>10</v>
      </c>
      <c r="G198" s="142" t="s">
        <v>308</v>
      </c>
      <c r="H198" s="122">
        <f>'statement of marks'!$AR$6</f>
        <v>20</v>
      </c>
      <c r="I198" s="73">
        <v>70</v>
      </c>
      <c r="J198" s="146" t="s">
        <v>277</v>
      </c>
      <c r="K198" s="124">
        <v>100</v>
      </c>
      <c r="L198" s="142" t="s">
        <v>309</v>
      </c>
      <c r="M198" s="122">
        <f>'statement of marks'!$AW$6</f>
        <v>30</v>
      </c>
      <c r="N198" s="73">
        <v>100</v>
      </c>
      <c r="O198" s="145" t="s">
        <v>310</v>
      </c>
      <c r="P198" s="124"/>
      <c r="Q198" s="124">
        <v>200</v>
      </c>
      <c r="R198" s="304"/>
      <c r="S198" s="304"/>
      <c r="T198" s="305"/>
      <c r="U198" s="306"/>
      <c r="V198" s="147" t="str">
        <f>IF(OR(U205=0,U205&lt;S205),"",Q198)</f>
        <v/>
      </c>
    </row>
    <row r="199" spans="1:22" ht="19.25" customHeight="1">
      <c r="A199" s="1179"/>
      <c r="B199" s="1230" t="str">
        <f>'statement of marks'!$J$3</f>
        <v>vfuok;Z fgUnh</v>
      </c>
      <c r="C199" s="1231"/>
      <c r="D199" s="289">
        <f>IF('statement of marks'!J15="","",'statement of marks'!J15)</f>
        <v>8</v>
      </c>
      <c r="E199" s="290">
        <f>IF('statement of marks'!K15="","",'statement of marks'!K15)</f>
        <v>6</v>
      </c>
      <c r="F199" s="290">
        <f>IF('statement of marks'!L15="","",'statement of marks'!L15)</f>
        <v>8</v>
      </c>
      <c r="G199" s="123">
        <f>IF('statement of marks'!N15="","",'statement of marks'!N15)</f>
        <v>38</v>
      </c>
      <c r="H199" s="123">
        <f>'statement of marks'!$BP$6</f>
        <v>20</v>
      </c>
      <c r="I199" s="291">
        <f>IF(G199="","",G199)</f>
        <v>38</v>
      </c>
      <c r="J199" s="291">
        <f>IF(G199="","",SUM(D199,E199,F199,G199))</f>
        <v>60</v>
      </c>
      <c r="K199" s="125">
        <f>J199</f>
        <v>60</v>
      </c>
      <c r="L199" s="123">
        <f>IF('statement of marks'!P15="","",'statement of marks'!P15)</f>
        <v>50</v>
      </c>
      <c r="M199" s="122">
        <f>'statement of marks'!$BU$6</f>
        <v>30</v>
      </c>
      <c r="N199" s="291">
        <f>IF(L199="","",L199)</f>
        <v>50</v>
      </c>
      <c r="O199" s="291">
        <f>IF(L199="","",SUM(J199,L199))</f>
        <v>110</v>
      </c>
      <c r="P199" s="152">
        <f>SUM(H199,M199)</f>
        <v>50</v>
      </c>
      <c r="Q199" s="125">
        <f>O199</f>
        <v>110</v>
      </c>
      <c r="R199" s="290" t="str">
        <f>CONCATENATE('statement of marks'!EZ15,'statement of marks'!FA15,'statement of marks'!FB15)</f>
        <v>II</v>
      </c>
      <c r="S199" s="117" t="str">
        <f>IF(OR(R199="S",R199="RE"),100,"")</f>
        <v/>
      </c>
      <c r="T199" s="128" t="str">
        <f>IF('result subject-wise'!U15="","",'result subject-wise'!U15)</f>
        <v/>
      </c>
      <c r="U199" s="130" t="str">
        <f>IF('result subject-wise'!V15="","",'result subject-wise'!V15)</f>
        <v/>
      </c>
      <c r="V199" s="147" t="str">
        <f>IF(OR(U205=0,U205&lt;S205),"",IF(R199="RE",SUM(Q199,T199),IF(R199="S",T199,Q199)))</f>
        <v/>
      </c>
    </row>
    <row r="200" spans="1:22" ht="19.25" customHeight="1">
      <c r="A200" s="1179"/>
      <c r="B200" s="1230" t="str">
        <f>'statement of marks'!$X$3</f>
        <v>vaxzsth</v>
      </c>
      <c r="C200" s="1231"/>
      <c r="D200" s="289">
        <f>IF('statement of marks'!X15="","",'statement of marks'!X15)</f>
        <v>6</v>
      </c>
      <c r="E200" s="290">
        <f>IF('statement of marks'!Y15="","",'statement of marks'!Y15)</f>
        <v>4</v>
      </c>
      <c r="F200" s="290">
        <f>IF('statement of marks'!Z15="","",'statement of marks'!Z15)</f>
        <v>2</v>
      </c>
      <c r="G200" s="123">
        <f>IF('statement of marks'!AB15="","",'statement of marks'!AB15)</f>
        <v>22</v>
      </c>
      <c r="H200" s="123">
        <f>'statement of marks'!$CN$6</f>
        <v>20</v>
      </c>
      <c r="I200" s="291">
        <f>IF(G200="","",G200)</f>
        <v>22</v>
      </c>
      <c r="J200" s="291">
        <f t="shared" ref="J200:J203" si="71">IF(G200="","",SUM(D200,E200,F200,G200))</f>
        <v>34</v>
      </c>
      <c r="K200" s="125">
        <f>J200</f>
        <v>34</v>
      </c>
      <c r="L200" s="123">
        <f>IF('statement of marks'!AD15="","",'statement of marks'!AD15)</f>
        <v>38</v>
      </c>
      <c r="M200" s="122">
        <f>'statement of marks'!$CS$6</f>
        <v>30</v>
      </c>
      <c r="N200" s="291">
        <f>IF(L200="","",L200)</f>
        <v>38</v>
      </c>
      <c r="O200" s="291">
        <f t="shared" ref="O200" si="72">IF(L200="","",SUM(J200,L200))</f>
        <v>72</v>
      </c>
      <c r="P200" s="152">
        <f t="shared" ref="P200" si="73">SUM(H200,M200)</f>
        <v>50</v>
      </c>
      <c r="Q200" s="125">
        <f>O200</f>
        <v>72</v>
      </c>
      <c r="R200" s="290" t="str">
        <f>CONCATENATE('statement of marks'!FC15,'statement of marks'!FD15,'statement of marks'!FE15)</f>
        <v>III</v>
      </c>
      <c r="S200" s="117" t="str">
        <f>IF(OR(R200="S",R200="RE"),100,"")</f>
        <v/>
      </c>
      <c r="T200" s="128" t="str">
        <f>IF('result subject-wise'!X15="","",'result subject-wise'!X15)</f>
        <v/>
      </c>
      <c r="U200" s="130" t="str">
        <f>IF('result subject-wise'!Y15="","",'result subject-wise'!Y15)</f>
        <v/>
      </c>
      <c r="V200" s="147" t="str">
        <f>IF(OR(U205=0,U205&lt;S205),"",IF(R200="RE",SUM(Q200,T200),IF(R200="S",T200,Q200)))</f>
        <v/>
      </c>
    </row>
    <row r="201" spans="1:22" ht="19.25" customHeight="1">
      <c r="A201" s="1179"/>
      <c r="B201" s="1232" t="str">
        <f>IF('statement of marks'!AL15="a",'statement of marks'!$AL$3,IF('statement of marks'!AL15="b",'statement of marks'!$AR$3,IF('statement of marks'!AL15="c",'statement of marks'!$AX$3,IF('statement of marks'!AL15="d",'statement of marks'!$BD$3))))</f>
        <v>vaxzsth lkfgR;</v>
      </c>
      <c r="C201" s="1233"/>
      <c r="D201" s="289">
        <f>IF('statement of marks'!AM15="","",'statement of marks'!AM15)</f>
        <v>7</v>
      </c>
      <c r="E201" s="290">
        <f>IF('statement of marks'!AN15="","",'statement of marks'!AN15)</f>
        <v>4</v>
      </c>
      <c r="F201" s="290">
        <f>IF('statement of marks'!AO15="","",'statement of marks'!AO15)</f>
        <v>6</v>
      </c>
      <c r="G201" s="123">
        <f>IF('statement of marks'!AQ15="","",'statement of marks'!AQ15)</f>
        <v>24</v>
      </c>
      <c r="H201" s="123" t="str">
        <f>IF('statement of marks'!AR15="","",'statement of marks'!AR15)</f>
        <v/>
      </c>
      <c r="I201" s="291">
        <f>IF(G201="","",IF(AND(G201="ML",H201="ML"),"ML",IF(AND(G201="ML",H201=""),"ML",SUM(G201,H201))))</f>
        <v>24</v>
      </c>
      <c r="J201" s="291">
        <f t="shared" si="71"/>
        <v>41</v>
      </c>
      <c r="K201" s="125">
        <f>IF(J201="","",SUM(H201,J201))</f>
        <v>41</v>
      </c>
      <c r="L201" s="123">
        <f>IF('statement of marks'!AV15="","",'statement of marks'!AV15)</f>
        <v>25</v>
      </c>
      <c r="M201" s="123" t="str">
        <f>IF('statement of marks'!AW15="","",'statement of marks'!AW15)</f>
        <v/>
      </c>
      <c r="N201" s="291">
        <f>IF(L201="","",IF(AND(L201="ML",M201="ML"),"ML",IF(AND(L201="ML",M201=""),"ML",SUM(L201,M201))))</f>
        <v>25</v>
      </c>
      <c r="O201" s="291">
        <f>IF(L201="","",SUM(J201,L201))</f>
        <v>66</v>
      </c>
      <c r="P201" s="123" t="str">
        <f>IF(AND(H201="",M201=""),"",SUM(H201,M201))</f>
        <v/>
      </c>
      <c r="Q201" s="125">
        <f>IF(O201="","",SUM(O201,P201))</f>
        <v>66</v>
      </c>
      <c r="R201" s="290" t="str">
        <f>CONCATENATE('statement of marks'!FF15,'statement of marks'!FK15,'statement of marks'!FL15)</f>
        <v>G,+6</v>
      </c>
      <c r="S201" s="117" t="str">
        <f>IF('result subject-wise'!Z15="","",'result subject-wise'!Z15)</f>
        <v/>
      </c>
      <c r="T201" s="128" t="str">
        <f>IF('result subject-wise'!AB15="","",'result subject-wise'!AB15)</f>
        <v/>
      </c>
      <c r="U201" s="130" t="str">
        <f>IF('result subject-wise'!AC15="","",'result subject-wise'!AC15)</f>
        <v/>
      </c>
      <c r="V201" s="147" t="str">
        <f>IF(OR(U205=0,U205&lt;S205),"",IF(OR(R201="RE",R201="REP"),SUM(Q201,T201),IF(R201="S",T201,Q201)))</f>
        <v/>
      </c>
    </row>
    <row r="202" spans="1:22" ht="19.25" customHeight="1">
      <c r="A202" s="1179"/>
      <c r="B202" s="1232" t="str">
        <f>IF('statement of marks'!BJ15="a",'statement of marks'!$BJ$3,IF('statement of marks'!BJ15="b",'statement of marks'!$BP$3,IF('statement of marks'!BJ15="c",'statement of marks'!$BV$3,IF('statement of marks'!BJ15="d",'statement of marks'!$CB$3))))</f>
        <v>x`gfoKku</v>
      </c>
      <c r="C202" s="1233"/>
      <c r="D202" s="289">
        <f>IF('statement of marks'!BK15="","",'statement of marks'!BK15)</f>
        <v>6</v>
      </c>
      <c r="E202" s="290">
        <f>IF('statement of marks'!BL15="","",'statement of marks'!BL15)</f>
        <v>7</v>
      </c>
      <c r="F202" s="290">
        <f>IF('statement of marks'!BM15="","",'statement of marks'!BM15)</f>
        <v>9</v>
      </c>
      <c r="G202" s="123">
        <f>IF('statement of marks'!BO15="","",'statement of marks'!BO15)</f>
        <v>31</v>
      </c>
      <c r="H202" s="123" t="str">
        <f>IF('statement of marks'!BP15="","",'statement of marks'!BP15)</f>
        <v/>
      </c>
      <c r="I202" s="291">
        <f t="shared" ref="I202" si="74">IF(G202="","",IF(AND(G202="ML",H202="ML"),"ML",IF(AND(G202="ML",H202=""),"ML",SUM(G202,H202))))</f>
        <v>31</v>
      </c>
      <c r="J202" s="291">
        <f t="shared" si="71"/>
        <v>53</v>
      </c>
      <c r="K202" s="125">
        <f>IF(J202="","",SUM(H202,J202))</f>
        <v>53</v>
      </c>
      <c r="L202" s="123">
        <f>IF('statement of marks'!BT15="","",'statement of marks'!BT15)</f>
        <v>39</v>
      </c>
      <c r="M202" s="123" t="str">
        <f>IF('statement of marks'!BU15="","",'statement of marks'!BU15)</f>
        <v/>
      </c>
      <c r="N202" s="291">
        <f t="shared" ref="N202" si="75">IF(L202="","",IF(AND(L202="ML",M202="ML"),"ML",IF(AND(L202="ML",M202=""),"ML",SUM(L202,M202))))</f>
        <v>39</v>
      </c>
      <c r="O202" s="291">
        <f>IF(L202="","",SUM(J202,L202))</f>
        <v>92</v>
      </c>
      <c r="P202" s="123" t="str">
        <f t="shared" ref="P202:P203" si="76">IF(AND(H202="",M202=""),"",SUM(H202,M202))</f>
        <v/>
      </c>
      <c r="Q202" s="125">
        <f>IF(O202="","",SUM(O202,P202))</f>
        <v>92</v>
      </c>
      <c r="R202" s="290" t="str">
        <f>CONCATENATE('statement of marks'!FM15,'statement of marks'!FR15,'statement of marks'!FS15)</f>
        <v>III</v>
      </c>
      <c r="S202" s="117" t="str">
        <f>IF('result subject-wise'!AD15="","",'result subject-wise'!AD15)</f>
        <v/>
      </c>
      <c r="T202" s="128" t="str">
        <f>IF('result subject-wise'!AF15="","",'result subject-wise'!AF15)</f>
        <v/>
      </c>
      <c r="U202" s="130" t="str">
        <f>IF('result subject-wise'!AG15="","",'result subject-wise'!AG15)</f>
        <v/>
      </c>
      <c r="V202" s="147" t="str">
        <f>IF(OR(U205=0,U205&lt;S205),"",IF(OR(R202="RE",R202="REP"),SUM(Q202,T202),IF(R202="S",T202,Q202)))</f>
        <v/>
      </c>
    </row>
    <row r="203" spans="1:22" ht="19.25" customHeight="1">
      <c r="A203" s="1179"/>
      <c r="B203" s="1232" t="str">
        <f>IF('statement of marks'!CH15="a",'statement of marks'!$CH$3,IF('statement of marks'!CH15="b",'statement of marks'!$CN$3,IF('statement of marks'!CH15="c",'statement of marks'!$CT$3,IF('statement of marks'!CH15="d",'statement of marks'!$CZ$3))))</f>
        <v>fgUnh lkfgR;</v>
      </c>
      <c r="C203" s="1233"/>
      <c r="D203" s="289">
        <f>IF('statement of marks'!CI15="","",'statement of marks'!CI15)</f>
        <v>8</v>
      </c>
      <c r="E203" s="290">
        <f>IF('statement of marks'!CJ15="","",'statement of marks'!CJ15)</f>
        <v>6</v>
      </c>
      <c r="F203" s="290">
        <f>IF('statement of marks'!CK15="","",'statement of marks'!CK15)</f>
        <v>6</v>
      </c>
      <c r="G203" s="123">
        <f>IF('statement of marks'!CM15="","",'statement of marks'!CM15)</f>
        <v>38</v>
      </c>
      <c r="H203" s="123">
        <f>IF('statement of marks'!CN15="","",'statement of marks'!CN15)</f>
        <v>10</v>
      </c>
      <c r="I203" s="291">
        <f>IF(G203="","",IF(AND(G203="ML",H203="ML"),"ML",IF(AND(G203="ML",H203=""),"ML",SUM(G203,H203))))</f>
        <v>48</v>
      </c>
      <c r="J203" s="291">
        <f t="shared" si="71"/>
        <v>58</v>
      </c>
      <c r="K203" s="125">
        <f>IF(J203="","",SUM(H203,J203))</f>
        <v>68</v>
      </c>
      <c r="L203" s="123">
        <f>IF('statement of marks'!CR15="","",'statement of marks'!CR15)</f>
        <v>34</v>
      </c>
      <c r="M203" s="123">
        <f>IF('statement of marks'!CS15="","",'statement of marks'!CS15)</f>
        <v>27</v>
      </c>
      <c r="N203" s="291">
        <f>IF(L203="","",IF(AND(L203="ML",M203="ML"),"ML",IF(AND(L203="ML",M203=""),"ML",SUM(L203,M203))))</f>
        <v>61</v>
      </c>
      <c r="O203" s="291">
        <f>IF(L203="","",SUM(J203,L203))</f>
        <v>92</v>
      </c>
      <c r="P203" s="123">
        <f t="shared" si="76"/>
        <v>37</v>
      </c>
      <c r="Q203" s="125">
        <f>IF(O203="","",SUM(O203,P203))</f>
        <v>129</v>
      </c>
      <c r="R203" s="290" t="str">
        <f>CONCATENATE('statement of marks'!FT15,'statement of marks'!FY15,'statement of marks'!FZ15)</f>
        <v>I</v>
      </c>
      <c r="S203" s="117" t="str">
        <f>IF('result subject-wise'!AH15="","",'result subject-wise'!AH15)</f>
        <v/>
      </c>
      <c r="T203" s="128" t="str">
        <f>IF('result subject-wise'!AJ15="","",'result subject-wise'!AJ15)</f>
        <v/>
      </c>
      <c r="U203" s="130" t="str">
        <f>IF('result subject-wise'!AK15="","",'result subject-wise'!AK15)</f>
        <v/>
      </c>
      <c r="V203" s="147" t="str">
        <f>IF(OR(U205=0,U205&lt;S205),"",IF(OR(R203="RE",R203="REP"),SUM(Q203,T203),IF(R203="S",T203,Q203)))</f>
        <v/>
      </c>
    </row>
    <row r="204" spans="1:22" ht="19.25" customHeight="1">
      <c r="A204" s="1179"/>
      <c r="B204" s="1234" t="s">
        <v>148</v>
      </c>
      <c r="C204" s="1235"/>
      <c r="D204" s="157">
        <f>IF(AND(D199="",D200="",D201="",D202="",D203=""),"",SUM(D199:D203))</f>
        <v>35</v>
      </c>
      <c r="E204" s="157">
        <f t="shared" ref="E204:F204" si="77">IF(AND(E199="",E200="",E201="",E202="",E203=""),"",SUM(E199:E203))</f>
        <v>27</v>
      </c>
      <c r="F204" s="157">
        <f t="shared" si="77"/>
        <v>31</v>
      </c>
      <c r="G204" s="158">
        <f>IF(G199="","",SUM(G199:G203))</f>
        <v>153</v>
      </c>
      <c r="H204" s="158">
        <f>SUM(H201:H203)</f>
        <v>10</v>
      </c>
      <c r="I204" s="158">
        <f>IF(AND(I199="",I200="",I201="",I202="",I203=""),"",SUM(I199:I203))</f>
        <v>163</v>
      </c>
      <c r="J204" s="159">
        <f>IF(J203="","",SUM(J199:J203))</f>
        <v>246</v>
      </c>
      <c r="K204" s="160">
        <f>IF(K199="","",SUM(K199:K203))</f>
        <v>256</v>
      </c>
      <c r="L204" s="158">
        <f>IF(L199="","",SUM(L199:L203))</f>
        <v>186</v>
      </c>
      <c r="M204" s="158">
        <f>SUM(M201:M203)</f>
        <v>27</v>
      </c>
      <c r="N204" s="158">
        <f t="shared" ref="N204" si="78">IF(AND(N199="",N200="",N201="",N202="",N203=""),"",SUM(N199:N203))</f>
        <v>213</v>
      </c>
      <c r="O204" s="159">
        <f>IF(L204="","",SUM(J204,L204))</f>
        <v>432</v>
      </c>
      <c r="P204" s="160">
        <f>SUM(H204,M204)</f>
        <v>37</v>
      </c>
      <c r="Q204" s="160">
        <f>IF(Q199="","",SUM(Q199:Q203))</f>
        <v>469</v>
      </c>
      <c r="R204" s="159"/>
      <c r="S204" s="159" t="str">
        <f>IF(AND(S199="",S200="",S201="",S202="",S203=""),"",SUM(S199:S203))</f>
        <v/>
      </c>
      <c r="T204" s="161" t="str">
        <f>IF(AND(T199="",T200="",T201="",T202="",T203=""),"",SUM(T199:T203))</f>
        <v/>
      </c>
      <c r="U204" s="162"/>
      <c r="V204" s="163" t="str">
        <f>IF(V199="","",SUM(V199:V203))</f>
        <v/>
      </c>
    </row>
    <row r="205" spans="1:22" ht="19.25" customHeight="1">
      <c r="A205" s="1179"/>
      <c r="B205" s="1234" t="s">
        <v>145</v>
      </c>
      <c r="C205" s="1235"/>
      <c r="D205" s="119">
        <f>IF(D204="","",50-(COUNTIF(D199:D203,"NA")*10+COUNTIF(D199:D203,"ML")*10))</f>
        <v>50</v>
      </c>
      <c r="E205" s="119">
        <f t="shared" ref="E205:F205" si="79">IF(E204="","",50-(COUNTIF(E199:E203,"NA")*10+COUNTIF(E199:E203,"ML")*10))</f>
        <v>50</v>
      </c>
      <c r="F205" s="119">
        <f t="shared" si="79"/>
        <v>50</v>
      </c>
      <c r="G205" s="123">
        <f>I205-H205</f>
        <v>330</v>
      </c>
      <c r="H205" s="158">
        <f>IF(H204="","",(IF(OR(H201="ML",H201=""),0,H198)+IF(OR(H202="ML",H202=""),0,H199)+IF(OR(H203="ML",H203=""),0,H200)))</f>
        <v>20</v>
      </c>
      <c r="I205" s="123">
        <f>IF(I204=0,0,350-H207)</f>
        <v>350</v>
      </c>
      <c r="J205" s="291">
        <f>IF(J204="","",SUM(D205:G205))</f>
        <v>480</v>
      </c>
      <c r="K205" s="125">
        <f>IF(K204="","",SUM(H205,J205))</f>
        <v>500</v>
      </c>
      <c r="L205" s="123">
        <f>N205-M205</f>
        <v>470</v>
      </c>
      <c r="M205" s="117">
        <f>IF(M204="","",(IF(OR(M201="ML",M201=""),0,M198)+IF(OR(M202="ML",M202=""),0,M199)+IF(OR(M203="ML",M203=""),0,M200)))</f>
        <v>30</v>
      </c>
      <c r="N205" s="123">
        <f>IF(N204=0,0,500-M207)</f>
        <v>500</v>
      </c>
      <c r="O205" s="291">
        <f>IF(L205="","",SUM(J205,L205))</f>
        <v>950</v>
      </c>
      <c r="P205" s="125">
        <f>SUM(H205,M205)</f>
        <v>50</v>
      </c>
      <c r="Q205" s="125">
        <f>IF(Q204="","",SUM(O205,P205))</f>
        <v>1000</v>
      </c>
      <c r="R205" s="307"/>
      <c r="S205" s="141">
        <f>COUNTIF(R199:R208,"S")</f>
        <v>0</v>
      </c>
      <c r="T205" s="141">
        <f>COUNTIF(R199:R208,"RE")+COUNTIF(R199:R208,"REP")</f>
        <v>0</v>
      </c>
      <c r="U205" s="141">
        <f>COUNTIF(U199:U204,"P")+COUNTIF(U207:U208,"P")</f>
        <v>0</v>
      </c>
      <c r="V205" s="149" t="str">
        <f>IF(OR(U205=0,U205&lt;(S205+T205)),"",(Q205-(S205*200)+S204))</f>
        <v/>
      </c>
    </row>
    <row r="206" spans="1:22" ht="19.25" customHeight="1">
      <c r="A206" s="1179"/>
      <c r="B206" s="1230" t="s">
        <v>12</v>
      </c>
      <c r="C206" s="1231"/>
      <c r="D206" s="120">
        <f t="shared" ref="D206:Q206" si="80">IF(D205="","",D204/D205*100)</f>
        <v>70</v>
      </c>
      <c r="E206" s="120">
        <f t="shared" si="80"/>
        <v>54</v>
      </c>
      <c r="F206" s="120">
        <f t="shared" si="80"/>
        <v>62</v>
      </c>
      <c r="G206" s="120">
        <f t="shared" si="80"/>
        <v>46.36363636363636</v>
      </c>
      <c r="H206" s="151">
        <f t="shared" si="80"/>
        <v>50</v>
      </c>
      <c r="I206" s="120">
        <f t="shared" si="80"/>
        <v>46.571428571428569</v>
      </c>
      <c r="J206" s="120">
        <f t="shared" si="80"/>
        <v>51.249999999999993</v>
      </c>
      <c r="K206" s="126">
        <f t="shared" si="80"/>
        <v>51.2</v>
      </c>
      <c r="L206" s="120">
        <f t="shared" si="80"/>
        <v>39.574468085106382</v>
      </c>
      <c r="M206" s="151">
        <f t="shared" si="80"/>
        <v>90</v>
      </c>
      <c r="N206" s="120">
        <f t="shared" si="80"/>
        <v>42.6</v>
      </c>
      <c r="O206" s="120">
        <f t="shared" si="80"/>
        <v>45.473684210526315</v>
      </c>
      <c r="P206" s="126">
        <f t="shared" si="80"/>
        <v>74</v>
      </c>
      <c r="Q206" s="126">
        <f t="shared" si="80"/>
        <v>46.9</v>
      </c>
      <c r="R206" s="304"/>
      <c r="S206" s="304"/>
      <c r="T206" s="305"/>
      <c r="U206" s="308"/>
      <c r="V206" s="150" t="str">
        <f>IF(V205="","",V204/V205*100)</f>
        <v/>
      </c>
    </row>
    <row r="207" spans="1:22" ht="19.25" customHeight="1">
      <c r="A207" s="1179"/>
      <c r="B207" s="1230" t="str">
        <f>'statement of marks'!$DG$3</f>
        <v>jktLFkku v/;;u</v>
      </c>
      <c r="C207" s="1231"/>
      <c r="D207" s="289">
        <f>IF('statement of marks'!DG15="","",'statement of marks'!DG15)</f>
        <v>9</v>
      </c>
      <c r="E207" s="290">
        <f>IF('statement of marks'!DH15="","",'statement of marks'!DH15)</f>
        <v>9</v>
      </c>
      <c r="F207" s="290">
        <f>IF('statement of marks'!DI15="","",'statement of marks'!DI15)</f>
        <v>9</v>
      </c>
      <c r="G207" s="290">
        <f>IF('statement of marks'!DK15="","",'statement of marks'!DK15)</f>
        <v>32</v>
      </c>
      <c r="H207" s="152">
        <f>IF(G199="ML",70)+IF(G200="ML",70)+IF(G201="ML",70-H198)+IF(G202="ML",70-H199)+IF(G203="ML",70-H200)+IF(H201="ml",H198)+IF(H202="ml",H199)+IF(H203="ml",H200)</f>
        <v>0</v>
      </c>
      <c r="I207" s="291">
        <f>IF(G207="","",SUM(G207,H207))</f>
        <v>32</v>
      </c>
      <c r="J207" s="291">
        <f>IF(G207="","",SUM(D207,E207,F207,G207))</f>
        <v>59</v>
      </c>
      <c r="K207" s="125">
        <f>IF(J207="","",SUM(H207,J207))</f>
        <v>59</v>
      </c>
      <c r="L207" s="290">
        <f>IF('statement of marks'!DM15="","",'statement of marks'!DM15)</f>
        <v>32</v>
      </c>
      <c r="M207" s="152">
        <f>IF(L199="ML",100)+IF(L200="ML",100)+IF(L201="ML",100-M198)+IF(L202="ML",100-M199)+IF(L203="ML",100-M200)+IF(M201="ml",M198)+IF(M202="ml",M199)+IF(M203="ml",M200)</f>
        <v>0</v>
      </c>
      <c r="N207" s="291">
        <f>IF(L207="","",SUM(L207,M207))</f>
        <v>32</v>
      </c>
      <c r="O207" s="291">
        <f>IF(L207="","",SUM(K207,L207))</f>
        <v>91</v>
      </c>
      <c r="P207" s="152">
        <f>SUM(H207,M207)</f>
        <v>0</v>
      </c>
      <c r="Q207" s="125">
        <f>IF(O207="","",SUM(O207,M207))</f>
        <v>91</v>
      </c>
      <c r="R207" s="290" t="str">
        <f>IF('statement of marks'!GA15="","",'statement of marks'!GA15)</f>
        <v>C</v>
      </c>
      <c r="S207" s="117" t="str">
        <f>IF(OR(R207="S",R207="RE"),100,"")</f>
        <v/>
      </c>
      <c r="T207" s="309" t="str">
        <f>IF('result subject-wise'!AL15="","",'result subject-wise'!AL15)</f>
        <v/>
      </c>
      <c r="U207" s="310" t="str">
        <f>IF('result subject-wise'!AM15="","",'result subject-wise'!AM15)</f>
        <v/>
      </c>
      <c r="V207" s="1236"/>
    </row>
    <row r="208" spans="1:22" ht="19.25" customHeight="1">
      <c r="A208" s="1179"/>
      <c r="B208" s="1230" t="str">
        <f>'statement of marks'!$DT$3</f>
        <v>thou dkS'ky f'k{kk</v>
      </c>
      <c r="C208" s="1231"/>
      <c r="D208" s="1237" t="s">
        <v>294</v>
      </c>
      <c r="E208" s="1238"/>
      <c r="F208" s="291">
        <f>'statement of marks'!$DT$6</f>
        <v>30</v>
      </c>
      <c r="G208" s="123">
        <f>IF('statement of marks'!DT15="","",'statement of marks'!DT15)</f>
        <v>24</v>
      </c>
      <c r="H208" s="1238" t="s">
        <v>313</v>
      </c>
      <c r="I208" s="1238"/>
      <c r="J208" s="291">
        <f>'statement of marks'!$DU$6</f>
        <v>30</v>
      </c>
      <c r="K208" s="125">
        <f>IF('statement of marks'!DU15="","",'statement of marks'!DU15)</f>
        <v>26</v>
      </c>
      <c r="L208" s="1239" t="s">
        <v>172</v>
      </c>
      <c r="M208" s="1239"/>
      <c r="N208" s="291">
        <f>'statement of marks'!$DV$6</f>
        <v>40</v>
      </c>
      <c r="O208" s="290">
        <f>IF('statement of marks'!DV15="","",'statement of marks'!DV15)</f>
        <v>26</v>
      </c>
      <c r="P208" s="304"/>
      <c r="Q208" s="125">
        <f>IF(O208="","",SUM(G208,K208,O208))</f>
        <v>76</v>
      </c>
      <c r="R208" s="290" t="str">
        <f>IF('statement of marks'!GB15="","",'statement of marks'!GB15)</f>
        <v>B</v>
      </c>
      <c r="S208" s="117" t="str">
        <f>IF(OR(R208="S",R208="RE"),40,"")</f>
        <v/>
      </c>
      <c r="T208" s="309" t="str">
        <f>IF('result subject-wise'!AN15="","",'result subject-wise'!AN15)</f>
        <v/>
      </c>
      <c r="U208" s="310" t="str">
        <f>IF('result subject-wise'!AO15="","",'result subject-wise'!AO15)</f>
        <v/>
      </c>
      <c r="V208" s="1236"/>
    </row>
    <row r="209" spans="1:22" ht="19.25" customHeight="1">
      <c r="A209" s="1179"/>
      <c r="B209" s="1240" t="s">
        <v>20</v>
      </c>
      <c r="C209" s="1241"/>
      <c r="D209" s="1242" t="str">
        <f>IF('statement of marks'!GH15="","",'statement of marks'!GH15)</f>
        <v>lk- mRrh.kZ</v>
      </c>
      <c r="E209" s="1243"/>
      <c r="F209" s="1243"/>
      <c r="G209" s="1243"/>
      <c r="H209" s="1243"/>
      <c r="I209" s="1244"/>
      <c r="J209" s="288" t="s">
        <v>7</v>
      </c>
      <c r="K209" s="290" t="str">
        <f>IF('statement of marks'!GK15="","",'statement of marks'!GK15)</f>
        <v>III</v>
      </c>
      <c r="L209" s="1245" t="s">
        <v>8</v>
      </c>
      <c r="M209" s="1246"/>
      <c r="N209" s="1247"/>
      <c r="O209" s="290">
        <f>IF('statement of marks'!GM15="","",'statement of marks'!GM15)</f>
        <v>4.9999999999999627</v>
      </c>
      <c r="P209" s="1248" t="s">
        <v>286</v>
      </c>
      <c r="Q209" s="1248"/>
      <c r="R209" s="1248"/>
      <c r="S209" s="1248"/>
      <c r="T209" s="1248"/>
      <c r="U209" s="1248"/>
      <c r="V209" s="1249"/>
    </row>
    <row r="210" spans="1:22" ht="19.25" customHeight="1">
      <c r="A210" s="1179"/>
      <c r="B210" s="1240" t="s">
        <v>50</v>
      </c>
      <c r="C210" s="1241"/>
      <c r="D210" s="1250" t="s">
        <v>290</v>
      </c>
      <c r="E210" s="1251"/>
      <c r="F210" s="1252" t="s">
        <v>291</v>
      </c>
      <c r="G210" s="1252"/>
      <c r="H210" s="1253" t="s">
        <v>292</v>
      </c>
      <c r="I210" s="1253"/>
      <c r="J210" s="1252" t="s">
        <v>314</v>
      </c>
      <c r="K210" s="1252"/>
      <c r="L210" s="1254" t="s">
        <v>284</v>
      </c>
      <c r="M210" s="1254"/>
      <c r="N210" s="1254"/>
      <c r="O210" s="1254"/>
      <c r="P210" s="1255" t="s">
        <v>20</v>
      </c>
      <c r="Q210" s="1255"/>
      <c r="R210" s="1255"/>
      <c r="S210" s="1255"/>
      <c r="T210" s="1256" t="str">
        <f>IF('result subject-wise'!AR15="","",'result subject-wise'!AR15)</f>
        <v/>
      </c>
      <c r="U210" s="1256"/>
      <c r="V210" s="1257"/>
    </row>
    <row r="211" spans="1:22" ht="19.25" customHeight="1">
      <c r="A211" s="1179"/>
      <c r="B211" s="1234" t="s">
        <v>32</v>
      </c>
      <c r="C211" s="1235"/>
      <c r="D211" s="1258" t="str">
        <f>IF('statement of marks'!EP15="","",'statement of marks'!EP15)</f>
        <v/>
      </c>
      <c r="E211" s="1259"/>
      <c r="F211" s="1259" t="str">
        <f>IF('statement of marks'!ER15="","",'statement of marks'!ER15)</f>
        <v/>
      </c>
      <c r="G211" s="1259"/>
      <c r="H211" s="1259" t="str">
        <f>IF('statement of marks'!ET15="","",'statement of marks'!ET15)</f>
        <v/>
      </c>
      <c r="I211" s="1259"/>
      <c r="J211" s="1259" t="str">
        <f>IF('statement of marks'!EV15="","",'statement of marks'!EV15)</f>
        <v/>
      </c>
      <c r="K211" s="1259"/>
      <c r="L211" s="1259" t="str">
        <f>IF('statement of marks'!EX15="","",'statement of marks'!EX15)</f>
        <v/>
      </c>
      <c r="M211" s="1259"/>
      <c r="N211" s="1259"/>
      <c r="O211" s="1259"/>
      <c r="P211" s="1255" t="s">
        <v>7</v>
      </c>
      <c r="Q211" s="1255"/>
      <c r="R211" s="1255"/>
      <c r="S211" s="1255"/>
      <c r="T211" s="1256" t="str">
        <f>IF(AND(T210="mRrh.kZ",V206&gt;=60),"izFke",IF(AND(T210="mRrh.kZ",V206&gt;=48),"f}rh;",IF(AND(T210="mRrh.kZ",V206&gt;=36),"r`rh;","")))</f>
        <v/>
      </c>
      <c r="U211" s="1256"/>
      <c r="V211" s="1257"/>
    </row>
    <row r="212" spans="1:22" ht="19.25" customHeight="1">
      <c r="A212" s="1179"/>
      <c r="B212" s="1234" t="s">
        <v>31</v>
      </c>
      <c r="C212" s="1235"/>
      <c r="D212" s="1260" t="str">
        <f>IF('statement of marks'!EO15="","",'statement of marks'!EO15)</f>
        <v/>
      </c>
      <c r="E212" s="1261"/>
      <c r="F212" s="1261" t="str">
        <f>IF('statement of marks'!EQ15="","",'statement of marks'!EQ15)</f>
        <v/>
      </c>
      <c r="G212" s="1261"/>
      <c r="H212" s="1261" t="str">
        <f>IF('statement of marks'!ES15="","",'statement of marks'!ES15)</f>
        <v/>
      </c>
      <c r="I212" s="1261"/>
      <c r="J212" s="1261" t="str">
        <f>IF('statement of marks'!EU15="","",'statement of marks'!EU15)</f>
        <v/>
      </c>
      <c r="K212" s="1261"/>
      <c r="L212" s="1261" t="str">
        <f>IF('statement of marks'!EW15="","",'statement of marks'!EW15)</f>
        <v/>
      </c>
      <c r="M212" s="1261"/>
      <c r="N212" s="1261"/>
      <c r="O212" s="1261"/>
      <c r="P212" s="1262" t="s">
        <v>312</v>
      </c>
      <c r="Q212" s="1263"/>
      <c r="R212" s="1263"/>
      <c r="S212" s="1264"/>
      <c r="T212" s="1265" t="str">
        <f>IF(T210="","",'result subject-wise'!$G$117)</f>
        <v/>
      </c>
      <c r="U212" s="1266"/>
      <c r="V212" s="1267"/>
    </row>
    <row r="213" spans="1:22" ht="19.25" customHeight="1">
      <c r="A213" s="1179"/>
      <c r="B213" s="1230" t="s">
        <v>133</v>
      </c>
      <c r="C213" s="1231"/>
      <c r="D213" s="1268"/>
      <c r="E213" s="1269"/>
      <c r="F213" s="1269"/>
      <c r="G213" s="1269"/>
      <c r="H213" s="1269"/>
      <c r="I213" s="1269"/>
      <c r="J213" s="1269"/>
      <c r="K213" s="1269"/>
      <c r="L213" s="1231" t="s">
        <v>133</v>
      </c>
      <c r="M213" s="1231"/>
      <c r="N213" s="1231"/>
      <c r="O213" s="1231"/>
      <c r="P213" s="1231"/>
      <c r="Q213" s="1231"/>
      <c r="R213" s="1270"/>
      <c r="S213" s="1271"/>
      <c r="T213" s="1271"/>
      <c r="U213" s="1271"/>
      <c r="V213" s="1272"/>
    </row>
    <row r="214" spans="1:22" ht="19.25" customHeight="1">
      <c r="A214" s="1179"/>
      <c r="B214" s="1230" t="s">
        <v>285</v>
      </c>
      <c r="C214" s="1231"/>
      <c r="D214" s="1268"/>
      <c r="E214" s="1269"/>
      <c r="F214" s="1269"/>
      <c r="G214" s="1269"/>
      <c r="H214" s="1269"/>
      <c r="I214" s="1269"/>
      <c r="J214" s="1269"/>
      <c r="K214" s="1269"/>
      <c r="L214" s="1231" t="s">
        <v>111</v>
      </c>
      <c r="M214" s="1231"/>
      <c r="N214" s="1231"/>
      <c r="O214" s="1231"/>
      <c r="P214" s="1231"/>
      <c r="Q214" s="1231"/>
      <c r="R214" s="1273"/>
      <c r="S214" s="1274"/>
      <c r="T214" s="1274"/>
      <c r="U214" s="1274"/>
      <c r="V214" s="1275"/>
    </row>
    <row r="215" spans="1:22" ht="19.25" customHeight="1">
      <c r="A215" s="1179"/>
      <c r="B215" s="1230" t="s">
        <v>152</v>
      </c>
      <c r="C215" s="1231"/>
      <c r="D215" s="1268"/>
      <c r="E215" s="1269"/>
      <c r="F215" s="1269"/>
      <c r="G215" s="1269"/>
      <c r="H215" s="1269"/>
      <c r="I215" s="1269"/>
      <c r="J215" s="1269"/>
      <c r="K215" s="1269"/>
      <c r="L215" s="1231" t="s">
        <v>285</v>
      </c>
      <c r="M215" s="1231"/>
      <c r="N215" s="1231"/>
      <c r="O215" s="1231"/>
      <c r="P215" s="1231"/>
      <c r="Q215" s="1231"/>
      <c r="R215" s="1276" t="s">
        <v>152</v>
      </c>
      <c r="S215" s="1277"/>
      <c r="T215" s="1277"/>
      <c r="U215" s="1277"/>
      <c r="V215" s="1278"/>
    </row>
    <row r="216" spans="1:22" ht="19.25" customHeight="1">
      <c r="A216" s="1180"/>
      <c r="B216" s="1279" t="s">
        <v>151</v>
      </c>
      <c r="C216" s="1280"/>
      <c r="D216" s="1281"/>
      <c r="E216" s="1282"/>
      <c r="F216" s="1282"/>
      <c r="G216" s="1282"/>
      <c r="H216" s="1282"/>
      <c r="I216" s="1282"/>
      <c r="J216" s="1282"/>
      <c r="K216" s="1282"/>
      <c r="L216" s="1280" t="s">
        <v>113</v>
      </c>
      <c r="M216" s="1280"/>
      <c r="N216" s="1280"/>
      <c r="O216" s="1280"/>
      <c r="P216" s="1283">
        <f>'statement of marks'!$GH$109</f>
        <v>42460</v>
      </c>
      <c r="Q216" s="1284"/>
      <c r="R216" s="1285" t="s">
        <v>289</v>
      </c>
      <c r="S216" s="1286"/>
      <c r="T216" s="1286"/>
      <c r="U216" s="1286"/>
      <c r="V216" s="1287"/>
    </row>
    <row r="217" spans="1:22" ht="19.25" customHeight="1">
      <c r="A217" s="1173" t="s">
        <v>73</v>
      </c>
      <c r="B217" s="1174"/>
      <c r="C217" s="1174"/>
      <c r="D217" s="1174"/>
      <c r="E217" s="1174"/>
      <c r="F217" s="1174"/>
      <c r="G217" s="1174"/>
      <c r="H217" s="1174"/>
      <c r="I217" s="1174"/>
      <c r="J217" s="1174"/>
      <c r="K217" s="1174"/>
      <c r="L217" s="1174"/>
      <c r="M217" s="1174"/>
      <c r="N217" s="1174"/>
      <c r="O217" s="1174"/>
      <c r="P217" s="1174"/>
      <c r="Q217" s="1174"/>
      <c r="R217" s="1174"/>
      <c r="S217" s="1174"/>
      <c r="T217" s="1174"/>
      <c r="U217" s="1174"/>
      <c r="V217" s="1175"/>
    </row>
    <row r="218" spans="1:22" ht="19.25" customHeight="1">
      <c r="A218" s="1176" t="str">
        <f>'statement of marks'!$A$1</f>
        <v>jktdh; ckfydk mPp ek/;fed fo|ky;] fuEckgsMk</v>
      </c>
      <c r="B218" s="1177"/>
      <c r="C218" s="1177"/>
      <c r="D218" s="1177"/>
      <c r="E218" s="1177"/>
      <c r="F218" s="1177"/>
      <c r="G218" s="1177"/>
      <c r="H218" s="1177"/>
      <c r="I218" s="1177"/>
      <c r="J218" s="1177"/>
      <c r="K218" s="1177"/>
      <c r="L218" s="1177"/>
      <c r="M218" s="1177"/>
      <c r="N218" s="1177"/>
      <c r="O218" s="1177"/>
      <c r="P218" s="1177"/>
      <c r="Q218" s="1177"/>
      <c r="R218" s="1177"/>
      <c r="S218" s="1177"/>
      <c r="T218" s="1177"/>
      <c r="U218" s="1177"/>
      <c r="V218" s="1178"/>
    </row>
    <row r="219" spans="1:22" ht="19.25" customHeight="1">
      <c r="A219" s="1179"/>
      <c r="B219" s="1181" t="s">
        <v>293</v>
      </c>
      <c r="C219" s="1181"/>
      <c r="D219" s="1182" t="str">
        <f>'statement of marks'!$F$3</f>
        <v>2015-16</v>
      </c>
      <c r="E219" s="1183"/>
      <c r="F219" s="1184" t="str">
        <f>IF(T237="","eq[; ijh{kk",IF(D236="iwjd","iwjd ijh{kk",IF(D236="iqu% ijh{kk","iqu% ijh{kk",)))</f>
        <v>eq[; ijh{kk</v>
      </c>
      <c r="G219" s="1185"/>
      <c r="H219" s="1185"/>
      <c r="I219" s="1185"/>
      <c r="J219" s="1185"/>
      <c r="K219" s="1185"/>
      <c r="L219" s="1185"/>
      <c r="M219" s="1185"/>
      <c r="N219" s="1185"/>
      <c r="O219" s="1185"/>
      <c r="P219" s="1185"/>
      <c r="Q219" s="1185"/>
      <c r="R219" s="1186" t="s">
        <v>27</v>
      </c>
      <c r="S219" s="1187"/>
      <c r="T219" s="1188" t="str">
        <f>'statement of marks'!$A$3</f>
        <v>11 'A'</v>
      </c>
      <c r="U219" s="1188"/>
      <c r="V219" s="1189"/>
    </row>
    <row r="220" spans="1:22" ht="19.25" customHeight="1">
      <c r="A220" s="1179"/>
      <c r="B220" s="1190" t="s">
        <v>115</v>
      </c>
      <c r="C220" s="1190"/>
      <c r="D220" s="1191" t="str">
        <f>IF('statement of marks'!G16="","",'statement of marks'!G16)</f>
        <v>v009</v>
      </c>
      <c r="E220" s="1192"/>
      <c r="F220" s="1192"/>
      <c r="G220" s="1192"/>
      <c r="H220" s="1192"/>
      <c r="I220" s="1192"/>
      <c r="J220" s="1192"/>
      <c r="K220" s="1192"/>
      <c r="L220" s="1192"/>
      <c r="M220" s="1192"/>
      <c r="N220" s="1192"/>
      <c r="O220" s="1192"/>
      <c r="P220" s="1192"/>
      <c r="Q220" s="1192"/>
      <c r="R220" s="1193" t="s">
        <v>36</v>
      </c>
      <c r="S220" s="1194"/>
      <c r="T220" s="1195" t="str">
        <f>IF('statement of marks'!D16="","",'statement of marks'!D16)</f>
        <v>NSO</v>
      </c>
      <c r="U220" s="1195"/>
      <c r="V220" s="1196"/>
    </row>
    <row r="221" spans="1:22" ht="19.25" customHeight="1">
      <c r="A221" s="1179"/>
      <c r="B221" s="1190" t="s">
        <v>25</v>
      </c>
      <c r="C221" s="1190"/>
      <c r="D221" s="1191" t="str">
        <f>IF('statement of marks'!H16="","",'statement of marks'!H16)</f>
        <v>c009</v>
      </c>
      <c r="E221" s="1192"/>
      <c r="F221" s="1192"/>
      <c r="G221" s="1192"/>
      <c r="H221" s="1192"/>
      <c r="I221" s="1192"/>
      <c r="J221" s="1192"/>
      <c r="K221" s="1192"/>
      <c r="L221" s="1192"/>
      <c r="M221" s="1192"/>
      <c r="N221" s="1192"/>
      <c r="O221" s="1192"/>
      <c r="P221" s="1192"/>
      <c r="Q221" s="1192"/>
      <c r="R221" s="1193" t="s">
        <v>28</v>
      </c>
      <c r="S221" s="1194"/>
      <c r="T221" s="1195">
        <f>IF('statement of marks'!E16="","",'statement of marks'!E16)</f>
        <v>11324</v>
      </c>
      <c r="U221" s="1195"/>
      <c r="V221" s="1196"/>
    </row>
    <row r="222" spans="1:22" ht="19.25" customHeight="1">
      <c r="A222" s="1179"/>
      <c r="B222" s="1197" t="s">
        <v>26</v>
      </c>
      <c r="C222" s="1197"/>
      <c r="D222" s="1191" t="str">
        <f>IF('statement of marks'!I16="","",'statement of marks'!I16)</f>
        <v>l009</v>
      </c>
      <c r="E222" s="1192"/>
      <c r="F222" s="1192"/>
      <c r="G222" s="1192"/>
      <c r="H222" s="1192"/>
      <c r="I222" s="1192"/>
      <c r="J222" s="1192"/>
      <c r="K222" s="1192"/>
      <c r="L222" s="1192"/>
      <c r="M222" s="1192"/>
      <c r="N222" s="1192"/>
      <c r="O222" s="1192"/>
      <c r="P222" s="1192"/>
      <c r="Q222" s="1192"/>
      <c r="R222" s="1193" t="s">
        <v>29</v>
      </c>
      <c r="S222" s="1194"/>
      <c r="T222" s="1198">
        <f>IF('statement of marks'!F16="","",'statement of marks'!F16)</f>
        <v>36305</v>
      </c>
      <c r="U222" s="1198"/>
      <c r="V222" s="1199"/>
    </row>
    <row r="223" spans="1:22" ht="19.25" customHeight="1">
      <c r="A223" s="1179"/>
      <c r="B223" s="1200" t="s">
        <v>30</v>
      </c>
      <c r="C223" s="1202" t="s">
        <v>202</v>
      </c>
      <c r="D223" s="1204" t="s">
        <v>1</v>
      </c>
      <c r="E223" s="1204" t="s">
        <v>43</v>
      </c>
      <c r="F223" s="1204" t="s">
        <v>2</v>
      </c>
      <c r="G223" s="1206" t="s">
        <v>144</v>
      </c>
      <c r="H223" s="1206" t="s">
        <v>147</v>
      </c>
      <c r="I223" s="1208" t="s">
        <v>146</v>
      </c>
      <c r="J223" s="1210" t="s">
        <v>306</v>
      </c>
      <c r="K223" s="1212" t="s">
        <v>288</v>
      </c>
      <c r="L223" s="1214" t="s">
        <v>305</v>
      </c>
      <c r="M223" s="1214" t="s">
        <v>296</v>
      </c>
      <c r="N223" s="1216" t="s">
        <v>295</v>
      </c>
      <c r="O223" s="1218" t="s">
        <v>274</v>
      </c>
      <c r="P223" s="1218" t="s">
        <v>275</v>
      </c>
      <c r="Q223" s="1220" t="s">
        <v>276</v>
      </c>
      <c r="R223" s="1208" t="s">
        <v>14</v>
      </c>
      <c r="S223" s="1210" t="s">
        <v>297</v>
      </c>
      <c r="T223" s="1222" t="s">
        <v>298</v>
      </c>
      <c r="U223" s="1288" t="s">
        <v>38</v>
      </c>
      <c r="V223" s="1226" t="s">
        <v>287</v>
      </c>
    </row>
    <row r="224" spans="1:22" ht="19.25" customHeight="1">
      <c r="A224" s="1179"/>
      <c r="B224" s="1201"/>
      <c r="C224" s="1203"/>
      <c r="D224" s="1205"/>
      <c r="E224" s="1205"/>
      <c r="F224" s="1205"/>
      <c r="G224" s="1207"/>
      <c r="H224" s="1207"/>
      <c r="I224" s="1209"/>
      <c r="J224" s="1211"/>
      <c r="K224" s="1213"/>
      <c r="L224" s="1215"/>
      <c r="M224" s="1215"/>
      <c r="N224" s="1217"/>
      <c r="O224" s="1219"/>
      <c r="P224" s="1219"/>
      <c r="Q224" s="1221"/>
      <c r="R224" s="1209"/>
      <c r="S224" s="1211"/>
      <c r="T224" s="1223"/>
      <c r="U224" s="1289"/>
      <c r="V224" s="1227"/>
    </row>
    <row r="225" spans="1:22" ht="19.25" customHeight="1">
      <c r="A225" s="1179"/>
      <c r="B225" s="1228" t="s">
        <v>5</v>
      </c>
      <c r="C225" s="1229"/>
      <c r="D225" s="119">
        <v>10</v>
      </c>
      <c r="E225" s="70">
        <v>10</v>
      </c>
      <c r="F225" s="70">
        <v>10</v>
      </c>
      <c r="G225" s="142" t="s">
        <v>308</v>
      </c>
      <c r="H225" s="122">
        <f>'statement of marks'!$AR$6</f>
        <v>20</v>
      </c>
      <c r="I225" s="73">
        <v>70</v>
      </c>
      <c r="J225" s="146" t="s">
        <v>277</v>
      </c>
      <c r="K225" s="124">
        <v>100</v>
      </c>
      <c r="L225" s="142" t="s">
        <v>309</v>
      </c>
      <c r="M225" s="122">
        <f>'statement of marks'!$AW$6</f>
        <v>30</v>
      </c>
      <c r="N225" s="73">
        <v>100</v>
      </c>
      <c r="O225" s="145" t="s">
        <v>310</v>
      </c>
      <c r="P225" s="124"/>
      <c r="Q225" s="124">
        <v>200</v>
      </c>
      <c r="R225" s="304"/>
      <c r="S225" s="304"/>
      <c r="T225" s="305"/>
      <c r="U225" s="306"/>
      <c r="V225" s="147" t="str">
        <f>IF(OR(U232=0,U232&lt;S232),"",Q225)</f>
        <v/>
      </c>
    </row>
    <row r="226" spans="1:22" ht="19.25" customHeight="1">
      <c r="A226" s="1179"/>
      <c r="B226" s="1230" t="str">
        <f>'statement of marks'!$J$3</f>
        <v>vfuok;Z fgUnh</v>
      </c>
      <c r="C226" s="1231"/>
      <c r="D226" s="289">
        <f>IF('statement of marks'!J16="","",'statement of marks'!J16)</f>
        <v>8</v>
      </c>
      <c r="E226" s="290">
        <f>IF('statement of marks'!K16="","",'statement of marks'!K16)</f>
        <v>9</v>
      </c>
      <c r="F226" s="290">
        <f>IF('statement of marks'!L16="","",'statement of marks'!L16)</f>
        <v>8</v>
      </c>
      <c r="G226" s="123">
        <f>IF('statement of marks'!N16="","",'statement of marks'!N16)</f>
        <v>48</v>
      </c>
      <c r="H226" s="123">
        <f>'statement of marks'!$BP$6</f>
        <v>20</v>
      </c>
      <c r="I226" s="291">
        <f>IF(G226="","",G226)</f>
        <v>48</v>
      </c>
      <c r="J226" s="291">
        <f>IF(G226="","",SUM(D226,E226,F226,G226))</f>
        <v>73</v>
      </c>
      <c r="K226" s="125">
        <f>J226</f>
        <v>73</v>
      </c>
      <c r="L226" s="123">
        <f>IF('statement of marks'!P16="","",'statement of marks'!P16)</f>
        <v>65</v>
      </c>
      <c r="M226" s="122">
        <f>'statement of marks'!$BU$6</f>
        <v>30</v>
      </c>
      <c r="N226" s="291">
        <f>IF(L226="","",L226)</f>
        <v>65</v>
      </c>
      <c r="O226" s="291">
        <f>IF(L226="","",SUM(J226,L226))</f>
        <v>138</v>
      </c>
      <c r="P226" s="152">
        <f>SUM(H226,M226)</f>
        <v>50</v>
      </c>
      <c r="Q226" s="125">
        <f>O226</f>
        <v>138</v>
      </c>
      <c r="R226" s="290" t="str">
        <f>CONCATENATE('statement of marks'!EZ16,'statement of marks'!FA16,'statement of marks'!FB16)</f>
        <v/>
      </c>
      <c r="S226" s="117" t="str">
        <f>IF(OR(R226="S",R226="RE"),100,"")</f>
        <v/>
      </c>
      <c r="T226" s="128" t="str">
        <f>IF('result subject-wise'!U16="","",'result subject-wise'!U16)</f>
        <v/>
      </c>
      <c r="U226" s="130" t="str">
        <f>IF('result subject-wise'!V16="","",'result subject-wise'!V16)</f>
        <v/>
      </c>
      <c r="V226" s="147" t="str">
        <f>IF(OR(U232=0,U232&lt;S232),"",IF(R226="RE",SUM(Q226,T226),IF(R226="S",T226,Q226)))</f>
        <v/>
      </c>
    </row>
    <row r="227" spans="1:22" ht="19.25" customHeight="1">
      <c r="A227" s="1179"/>
      <c r="B227" s="1230" t="str">
        <f>'statement of marks'!$X$3</f>
        <v>vaxzsth</v>
      </c>
      <c r="C227" s="1231"/>
      <c r="D227" s="289">
        <f>IF('statement of marks'!X16="","",'statement of marks'!X16)</f>
        <v>7</v>
      </c>
      <c r="E227" s="290">
        <f>IF('statement of marks'!Y16="","",'statement of marks'!Y16)</f>
        <v>3</v>
      </c>
      <c r="F227" s="290">
        <f>IF('statement of marks'!Z16="","",'statement of marks'!Z16)</f>
        <v>4</v>
      </c>
      <c r="G227" s="123">
        <f>IF('statement of marks'!AB16="","",'statement of marks'!AB16)</f>
        <v>31</v>
      </c>
      <c r="H227" s="123">
        <f>'statement of marks'!$CN$6</f>
        <v>20</v>
      </c>
      <c r="I227" s="291">
        <f>IF(G227="","",G227)</f>
        <v>31</v>
      </c>
      <c r="J227" s="291">
        <f t="shared" ref="J227:J230" si="81">IF(G227="","",SUM(D227,E227,F227,G227))</f>
        <v>45</v>
      </c>
      <c r="K227" s="125">
        <f>J227</f>
        <v>45</v>
      </c>
      <c r="L227" s="123">
        <f>IF('statement of marks'!AD16="","",'statement of marks'!AD16)</f>
        <v>42</v>
      </c>
      <c r="M227" s="122">
        <f>'statement of marks'!$CS$6</f>
        <v>30</v>
      </c>
      <c r="N227" s="291">
        <f>IF(L227="","",L227)</f>
        <v>42</v>
      </c>
      <c r="O227" s="291">
        <f t="shared" ref="O227" si="82">IF(L227="","",SUM(J227,L227))</f>
        <v>87</v>
      </c>
      <c r="P227" s="152">
        <f t="shared" ref="P227" si="83">SUM(H227,M227)</f>
        <v>50</v>
      </c>
      <c r="Q227" s="125">
        <f>O227</f>
        <v>87</v>
      </c>
      <c r="R227" s="290" t="str">
        <f>CONCATENATE('statement of marks'!FC16,'statement of marks'!FD16,'statement of marks'!FE16)</f>
        <v/>
      </c>
      <c r="S227" s="117" t="str">
        <f>IF(OR(R227="S",R227="RE"),100,"")</f>
        <v/>
      </c>
      <c r="T227" s="128" t="str">
        <f>IF('result subject-wise'!X16="","",'result subject-wise'!X16)</f>
        <v/>
      </c>
      <c r="U227" s="130" t="str">
        <f>IF('result subject-wise'!Y16="","",'result subject-wise'!Y16)</f>
        <v/>
      </c>
      <c r="V227" s="147" t="str">
        <f>IF(OR(U232=0,U232&lt;S232),"",IF(R227="RE",SUM(Q227,T227),IF(R227="S",T227,Q227)))</f>
        <v/>
      </c>
    </row>
    <row r="228" spans="1:22" ht="19.25" customHeight="1">
      <c r="A228" s="1179"/>
      <c r="B228" s="1232" t="str">
        <f>IF('statement of marks'!AL16="a",'statement of marks'!$AL$3,IF('statement of marks'!AL16="b",'statement of marks'!$AR$3,IF('statement of marks'!AL16="c",'statement of marks'!$AX$3,IF('statement of marks'!AL16="d",'statement of marks'!$BD$3))))</f>
        <v>vaxzsth lkfgR;</v>
      </c>
      <c r="C228" s="1233"/>
      <c r="D228" s="289">
        <f>IF('statement of marks'!AM16="","",'statement of marks'!AM16)</f>
        <v>7</v>
      </c>
      <c r="E228" s="290">
        <f>IF('statement of marks'!AN16="","",'statement of marks'!AN16)</f>
        <v>7</v>
      </c>
      <c r="F228" s="290">
        <f>IF('statement of marks'!AO16="","",'statement of marks'!AO16)</f>
        <v>8</v>
      </c>
      <c r="G228" s="123">
        <f>IF('statement of marks'!AQ16="","",'statement of marks'!AQ16)</f>
        <v>29</v>
      </c>
      <c r="H228" s="123" t="str">
        <f>IF('statement of marks'!AR16="","",'statement of marks'!AR16)</f>
        <v/>
      </c>
      <c r="I228" s="291">
        <f>IF(G228="","",IF(AND(G228="ML",H228="ML"),"ML",IF(AND(G228="ML",H228=""),"ML",SUM(G228,H228))))</f>
        <v>29</v>
      </c>
      <c r="J228" s="291">
        <f t="shared" si="81"/>
        <v>51</v>
      </c>
      <c r="K228" s="125">
        <f>IF(J228="","",SUM(H228,J228))</f>
        <v>51</v>
      </c>
      <c r="L228" s="123">
        <f>IF('statement of marks'!AV16="","",'statement of marks'!AV16)</f>
        <v>45</v>
      </c>
      <c r="M228" s="123" t="str">
        <f>IF('statement of marks'!AW16="","",'statement of marks'!AW16)</f>
        <v/>
      </c>
      <c r="N228" s="291">
        <f>IF(L228="","",IF(AND(L228="ML",M228="ML"),"ML",IF(AND(L228="ML",M228=""),"ML",SUM(L228,M228))))</f>
        <v>45</v>
      </c>
      <c r="O228" s="291">
        <f>IF(L228="","",SUM(J228,L228))</f>
        <v>96</v>
      </c>
      <c r="P228" s="123" t="str">
        <f>IF(AND(H228="",M228=""),"",SUM(H228,M228))</f>
        <v/>
      </c>
      <c r="Q228" s="125">
        <f>IF(O228="","",SUM(O228,P228))</f>
        <v>96</v>
      </c>
      <c r="R228" s="290" t="str">
        <f>CONCATENATE('statement of marks'!FF16,'statement of marks'!FK16,'statement of marks'!FL16)</f>
        <v/>
      </c>
      <c r="S228" s="117" t="str">
        <f>IF('result subject-wise'!Z16="","",'result subject-wise'!Z16)</f>
        <v/>
      </c>
      <c r="T228" s="128" t="str">
        <f>IF('result subject-wise'!AB16="","",'result subject-wise'!AB16)</f>
        <v/>
      </c>
      <c r="U228" s="130" t="str">
        <f>IF('result subject-wise'!AC16="","",'result subject-wise'!AC16)</f>
        <v/>
      </c>
      <c r="V228" s="147" t="str">
        <f>IF(OR(U232=0,U232&lt;S232),"",IF(OR(R228="RE",R228="REP"),SUM(Q228,T228),IF(R228="S",T228,Q228)))</f>
        <v/>
      </c>
    </row>
    <row r="229" spans="1:22" ht="19.25" customHeight="1">
      <c r="A229" s="1179"/>
      <c r="B229" s="1232" t="str">
        <f>IF('statement of marks'!BJ16="a",'statement of marks'!$BJ$3,IF('statement of marks'!BJ16="b",'statement of marks'!$BP$3,IF('statement of marks'!BJ16="c",'statement of marks'!$BV$3,IF('statement of marks'!BJ16="d",'statement of marks'!$CB$3))))</f>
        <v>x`gfoKku</v>
      </c>
      <c r="C229" s="1233"/>
      <c r="D229" s="289">
        <f>IF('statement of marks'!BK16="","",'statement of marks'!BK16)</f>
        <v>8</v>
      </c>
      <c r="E229" s="290">
        <f>IF('statement of marks'!BL16="","",'statement of marks'!BL16)</f>
        <v>8</v>
      </c>
      <c r="F229" s="290">
        <f>IF('statement of marks'!BM16="","",'statement of marks'!BM16)</f>
        <v>8</v>
      </c>
      <c r="G229" s="123">
        <f>IF('statement of marks'!BO16="","",'statement of marks'!BO16)</f>
        <v>36</v>
      </c>
      <c r="H229" s="123" t="str">
        <f>IF('statement of marks'!BP16="","",'statement of marks'!BP16)</f>
        <v/>
      </c>
      <c r="I229" s="291">
        <f t="shared" ref="I229" si="84">IF(G229="","",IF(AND(G229="ML",H229="ML"),"ML",IF(AND(G229="ML",H229=""),"ML",SUM(G229,H229))))</f>
        <v>36</v>
      </c>
      <c r="J229" s="291">
        <f t="shared" si="81"/>
        <v>60</v>
      </c>
      <c r="K229" s="125">
        <f>IF(J229="","",SUM(H229,J229))</f>
        <v>60</v>
      </c>
      <c r="L229" s="123">
        <f>IF('statement of marks'!BT16="","",'statement of marks'!BT16)</f>
        <v>45</v>
      </c>
      <c r="M229" s="123" t="str">
        <f>IF('statement of marks'!BU16="","",'statement of marks'!BU16)</f>
        <v/>
      </c>
      <c r="N229" s="291">
        <f t="shared" ref="N229" si="85">IF(L229="","",IF(AND(L229="ML",M229="ML"),"ML",IF(AND(L229="ML",M229=""),"ML",SUM(L229,M229))))</f>
        <v>45</v>
      </c>
      <c r="O229" s="291">
        <f>IF(L229="","",SUM(J229,L229))</f>
        <v>105</v>
      </c>
      <c r="P229" s="123" t="str">
        <f t="shared" ref="P229:P230" si="86">IF(AND(H229="",M229=""),"",SUM(H229,M229))</f>
        <v/>
      </c>
      <c r="Q229" s="125">
        <f>IF(O229="","",SUM(O229,P229))</f>
        <v>105</v>
      </c>
      <c r="R229" s="290" t="str">
        <f>CONCATENATE('statement of marks'!FM16,'statement of marks'!FR16,'statement of marks'!FS16)</f>
        <v/>
      </c>
      <c r="S229" s="117" t="str">
        <f>IF('result subject-wise'!AD16="","",'result subject-wise'!AD16)</f>
        <v/>
      </c>
      <c r="T229" s="128" t="str">
        <f>IF('result subject-wise'!AF16="","",'result subject-wise'!AF16)</f>
        <v/>
      </c>
      <c r="U229" s="130" t="str">
        <f>IF('result subject-wise'!AG16="","",'result subject-wise'!AG16)</f>
        <v/>
      </c>
      <c r="V229" s="147" t="str">
        <f>IF(OR(U232=0,U232&lt;S232),"",IF(OR(R229="RE",R229="REP"),SUM(Q229,T229),IF(R229="S",T229,Q229)))</f>
        <v/>
      </c>
    </row>
    <row r="230" spans="1:22" ht="19.25" customHeight="1">
      <c r="A230" s="1179"/>
      <c r="B230" s="1232" t="str">
        <f>IF('statement of marks'!CH16="a",'statement of marks'!$CH$3,IF('statement of marks'!CH16="b",'statement of marks'!$CN$3,IF('statement of marks'!CH16="c",'statement of marks'!$CT$3,IF('statement of marks'!CH16="d",'statement of marks'!$CZ$3))))</f>
        <v>fgUnh lkfgR;</v>
      </c>
      <c r="C230" s="1233"/>
      <c r="D230" s="289">
        <f>IF('statement of marks'!CI16="","",'statement of marks'!CI16)</f>
        <v>9</v>
      </c>
      <c r="E230" s="290">
        <f>IF('statement of marks'!CJ16="","",'statement of marks'!CJ16)</f>
        <v>9</v>
      </c>
      <c r="F230" s="290">
        <f>IF('statement of marks'!CK16="","",'statement of marks'!CK16)</f>
        <v>10</v>
      </c>
      <c r="G230" s="123">
        <f>IF('statement of marks'!CM16="","",'statement of marks'!CM16)</f>
        <v>38</v>
      </c>
      <c r="H230" s="123">
        <f>IF('statement of marks'!CN16="","",'statement of marks'!CN16)</f>
        <v>10</v>
      </c>
      <c r="I230" s="291">
        <f>IF(G230="","",IF(AND(G230="ML",H230="ML"),"ML",IF(AND(G230="ML",H230=""),"ML",SUM(G230,H230))))</f>
        <v>48</v>
      </c>
      <c r="J230" s="291">
        <f t="shared" si="81"/>
        <v>66</v>
      </c>
      <c r="K230" s="125">
        <f>IF(J230="","",SUM(H230,J230))</f>
        <v>76</v>
      </c>
      <c r="L230" s="123">
        <f>IF('statement of marks'!CR16="","",'statement of marks'!CR16)</f>
        <v>38</v>
      </c>
      <c r="M230" s="123">
        <f>IF('statement of marks'!CS16="","",'statement of marks'!CS16)</f>
        <v>27</v>
      </c>
      <c r="N230" s="291">
        <f>IF(L230="","",IF(AND(L230="ML",M230="ML"),"ML",IF(AND(L230="ML",M230=""),"ML",SUM(L230,M230))))</f>
        <v>65</v>
      </c>
      <c r="O230" s="291">
        <f>IF(L230="","",SUM(J230,L230))</f>
        <v>104</v>
      </c>
      <c r="P230" s="123">
        <f t="shared" si="86"/>
        <v>37</v>
      </c>
      <c r="Q230" s="125">
        <f>IF(O230="","",SUM(O230,P230))</f>
        <v>141</v>
      </c>
      <c r="R230" s="290" t="str">
        <f>CONCATENATE('statement of marks'!FT16,'statement of marks'!FY16,'statement of marks'!FZ16)</f>
        <v/>
      </c>
      <c r="S230" s="117" t="str">
        <f>IF('result subject-wise'!AH16="","",'result subject-wise'!AH16)</f>
        <v/>
      </c>
      <c r="T230" s="128" t="str">
        <f>IF('result subject-wise'!AJ16="","",'result subject-wise'!AJ16)</f>
        <v/>
      </c>
      <c r="U230" s="130" t="str">
        <f>IF('result subject-wise'!AK16="","",'result subject-wise'!AK16)</f>
        <v/>
      </c>
      <c r="V230" s="147" t="str">
        <f>IF(OR(U232=0,U232&lt;S232),"",IF(OR(R230="RE",R230="REP"),SUM(Q230,T230),IF(R230="S",T230,Q230)))</f>
        <v/>
      </c>
    </row>
    <row r="231" spans="1:22" ht="19.25" customHeight="1">
      <c r="A231" s="1179"/>
      <c r="B231" s="1234" t="s">
        <v>148</v>
      </c>
      <c r="C231" s="1235"/>
      <c r="D231" s="157">
        <f>IF(AND(D226="",D227="",D228="",D229="",D230=""),"",SUM(D226:D230))</f>
        <v>39</v>
      </c>
      <c r="E231" s="157">
        <f t="shared" ref="E231:F231" si="87">IF(AND(E226="",E227="",E228="",E229="",E230=""),"",SUM(E226:E230))</f>
        <v>36</v>
      </c>
      <c r="F231" s="157">
        <f t="shared" si="87"/>
        <v>38</v>
      </c>
      <c r="G231" s="158">
        <f>IF(G226="","",SUM(G226:G230))</f>
        <v>182</v>
      </c>
      <c r="H231" s="158">
        <f>SUM(H228:H230)</f>
        <v>10</v>
      </c>
      <c r="I231" s="158">
        <f>IF(AND(I226="",I227="",I228="",I229="",I230=""),"",SUM(I226:I230))</f>
        <v>192</v>
      </c>
      <c r="J231" s="159">
        <f>IF(J230="","",SUM(J226:J230))</f>
        <v>295</v>
      </c>
      <c r="K231" s="160">
        <f>IF(K226="","",SUM(K226:K230))</f>
        <v>305</v>
      </c>
      <c r="L231" s="158">
        <f>IF(L226="","",SUM(L226:L230))</f>
        <v>235</v>
      </c>
      <c r="M231" s="158">
        <f>SUM(M228:M230)</f>
        <v>27</v>
      </c>
      <c r="N231" s="158">
        <f t="shared" ref="N231" si="88">IF(AND(N226="",N227="",N228="",N229="",N230=""),"",SUM(N226:N230))</f>
        <v>262</v>
      </c>
      <c r="O231" s="159">
        <f>IF(L231="","",SUM(J231,L231))</f>
        <v>530</v>
      </c>
      <c r="P231" s="160">
        <f>SUM(H231,M231)</f>
        <v>37</v>
      </c>
      <c r="Q231" s="160">
        <f>IF(Q226="","",SUM(Q226:Q230))</f>
        <v>567</v>
      </c>
      <c r="R231" s="159"/>
      <c r="S231" s="159" t="str">
        <f>IF(AND(S226="",S227="",S228="",S229="",S230=""),"",SUM(S226:S230))</f>
        <v/>
      </c>
      <c r="T231" s="161" t="str">
        <f>IF(AND(T226="",T227="",T228="",T229="",T230=""),"",SUM(T226:T230))</f>
        <v/>
      </c>
      <c r="U231" s="162"/>
      <c r="V231" s="163" t="str">
        <f>IF(V226="","",SUM(V226:V230))</f>
        <v/>
      </c>
    </row>
    <row r="232" spans="1:22" ht="19.25" customHeight="1">
      <c r="A232" s="1179"/>
      <c r="B232" s="1234" t="s">
        <v>145</v>
      </c>
      <c r="C232" s="1235"/>
      <c r="D232" s="119">
        <f>IF(D231="","",50-(COUNTIF(D226:D230,"NA")*10+COUNTIF(D226:D230,"ML")*10))</f>
        <v>50</v>
      </c>
      <c r="E232" s="119">
        <f t="shared" ref="E232:F232" si="89">IF(E231="","",50-(COUNTIF(E226:E230,"NA")*10+COUNTIF(E226:E230,"ML")*10))</f>
        <v>50</v>
      </c>
      <c r="F232" s="119">
        <f t="shared" si="89"/>
        <v>50</v>
      </c>
      <c r="G232" s="123">
        <f>I232-H232</f>
        <v>330</v>
      </c>
      <c r="H232" s="158">
        <f>IF(H231="","",(IF(OR(H228="ML",H228=""),0,H225)+IF(OR(H229="ML",H229=""),0,H226)+IF(OR(H230="ML",H230=""),0,H227)))</f>
        <v>20</v>
      </c>
      <c r="I232" s="123">
        <f>IF(I231=0,0,350-H234)</f>
        <v>350</v>
      </c>
      <c r="J232" s="291">
        <f>IF(J231="","",SUM(D232:G232))</f>
        <v>480</v>
      </c>
      <c r="K232" s="125">
        <f>IF(K231="","",SUM(H232,J232))</f>
        <v>500</v>
      </c>
      <c r="L232" s="123">
        <f>N232-M232</f>
        <v>470</v>
      </c>
      <c r="M232" s="117">
        <f>IF(M231="","",(IF(OR(M228="ML",M228=""),0,M225)+IF(OR(M229="ML",M229=""),0,M226)+IF(OR(M230="ML",M230=""),0,M227)))</f>
        <v>30</v>
      </c>
      <c r="N232" s="123">
        <f>IF(N231=0,0,500-M234)</f>
        <v>500</v>
      </c>
      <c r="O232" s="291">
        <f>IF(L232="","",SUM(J232,L232))</f>
        <v>950</v>
      </c>
      <c r="P232" s="125">
        <f>SUM(H232,M232)</f>
        <v>50</v>
      </c>
      <c r="Q232" s="125">
        <f>IF(Q231="","",SUM(O232,P232))</f>
        <v>1000</v>
      </c>
      <c r="R232" s="307"/>
      <c r="S232" s="141">
        <f>COUNTIF(R226:R235,"S")</f>
        <v>0</v>
      </c>
      <c r="T232" s="141">
        <f>COUNTIF(R226:R235,"RE")+COUNTIF(R226:R235,"REP")</f>
        <v>0</v>
      </c>
      <c r="U232" s="141">
        <f>COUNTIF(U226:U231,"P")+COUNTIF(U234:U235,"P")</f>
        <v>0</v>
      </c>
      <c r="V232" s="149" t="str">
        <f>IF(OR(U232=0,U232&lt;(S232+T232)),"",(Q232-(S232*200)+S231))</f>
        <v/>
      </c>
    </row>
    <row r="233" spans="1:22" ht="19.25" customHeight="1">
      <c r="A233" s="1179"/>
      <c r="B233" s="1230" t="s">
        <v>12</v>
      </c>
      <c r="C233" s="1231"/>
      <c r="D233" s="120">
        <f t="shared" ref="D233:Q233" si="90">IF(D232="","",D231/D232*100)</f>
        <v>78</v>
      </c>
      <c r="E233" s="120">
        <f t="shared" si="90"/>
        <v>72</v>
      </c>
      <c r="F233" s="120">
        <f t="shared" si="90"/>
        <v>76</v>
      </c>
      <c r="G233" s="120">
        <f t="shared" si="90"/>
        <v>55.151515151515149</v>
      </c>
      <c r="H233" s="151">
        <f t="shared" si="90"/>
        <v>50</v>
      </c>
      <c r="I233" s="120">
        <f t="shared" si="90"/>
        <v>54.857142857142861</v>
      </c>
      <c r="J233" s="120">
        <f t="shared" si="90"/>
        <v>61.458333333333336</v>
      </c>
      <c r="K233" s="126">
        <f t="shared" si="90"/>
        <v>61</v>
      </c>
      <c r="L233" s="120">
        <f t="shared" si="90"/>
        <v>50</v>
      </c>
      <c r="M233" s="151">
        <f t="shared" si="90"/>
        <v>90</v>
      </c>
      <c r="N233" s="120">
        <f t="shared" si="90"/>
        <v>52.400000000000006</v>
      </c>
      <c r="O233" s="120">
        <f t="shared" si="90"/>
        <v>55.78947368421052</v>
      </c>
      <c r="P233" s="126">
        <f t="shared" si="90"/>
        <v>74</v>
      </c>
      <c r="Q233" s="126">
        <f t="shared" si="90"/>
        <v>56.699999999999996</v>
      </c>
      <c r="R233" s="304"/>
      <c r="S233" s="304"/>
      <c r="T233" s="305"/>
      <c r="U233" s="308"/>
      <c r="V233" s="150" t="str">
        <f>IF(V232="","",V231/V232*100)</f>
        <v/>
      </c>
    </row>
    <row r="234" spans="1:22" ht="19.25" customHeight="1">
      <c r="A234" s="1179"/>
      <c r="B234" s="1230" t="str">
        <f>'statement of marks'!$DG$3</f>
        <v>jktLFkku v/;;u</v>
      </c>
      <c r="C234" s="1231"/>
      <c r="D234" s="289">
        <f>IF('statement of marks'!DG16="","",'statement of marks'!DG16)</f>
        <v>8</v>
      </c>
      <c r="E234" s="290">
        <f>IF('statement of marks'!DH16="","",'statement of marks'!DH16)</f>
        <v>9</v>
      </c>
      <c r="F234" s="290">
        <f>IF('statement of marks'!DI16="","",'statement of marks'!DI16)</f>
        <v>9</v>
      </c>
      <c r="G234" s="290">
        <f>IF('statement of marks'!DK16="","",'statement of marks'!DK16)</f>
        <v>38</v>
      </c>
      <c r="H234" s="152">
        <f>IF(G226="ML",70)+IF(G227="ML",70)+IF(G228="ML",70-H225)+IF(G229="ML",70-H226)+IF(G230="ML",70-H227)+IF(H228="ml",H225)+IF(H229="ml",H226)+IF(H230="ml",H227)</f>
        <v>0</v>
      </c>
      <c r="I234" s="291">
        <f>IF(G234="","",SUM(G234,H234))</f>
        <v>38</v>
      </c>
      <c r="J234" s="291">
        <f>IF(G234="","",SUM(D234,E234,F234,G234))</f>
        <v>64</v>
      </c>
      <c r="K234" s="125">
        <f>IF(J234="","",SUM(H234,J234))</f>
        <v>64</v>
      </c>
      <c r="L234" s="290">
        <f>IF('statement of marks'!DM16="","",'statement of marks'!DM16)</f>
        <v>50</v>
      </c>
      <c r="M234" s="152">
        <f>IF(L226="ML",100)+IF(L227="ML",100)+IF(L228="ML",100-M225)+IF(L229="ML",100-M226)+IF(L230="ML",100-M227)+IF(M228="ml",M225)+IF(M229="ml",M226)+IF(M230="ml",M227)</f>
        <v>0</v>
      </c>
      <c r="N234" s="291">
        <f>IF(L234="","",SUM(L234,M234))</f>
        <v>50</v>
      </c>
      <c r="O234" s="291">
        <f>IF(L234="","",SUM(K234,L234))</f>
        <v>114</v>
      </c>
      <c r="P234" s="152">
        <f>SUM(H234,M234)</f>
        <v>0</v>
      </c>
      <c r="Q234" s="125">
        <f>IF(O234="","",SUM(O234,M234))</f>
        <v>114</v>
      </c>
      <c r="R234" s="290" t="str">
        <f>IF('statement of marks'!GA16="","",'statement of marks'!GA16)</f>
        <v/>
      </c>
      <c r="S234" s="117" t="str">
        <f>IF(OR(R234="S",R234="RE"),100,"")</f>
        <v/>
      </c>
      <c r="T234" s="309" t="str">
        <f>IF('result subject-wise'!AL16="","",'result subject-wise'!AL16)</f>
        <v/>
      </c>
      <c r="U234" s="310" t="str">
        <f>IF('result subject-wise'!AM16="","",'result subject-wise'!AM16)</f>
        <v/>
      </c>
      <c r="V234" s="1236"/>
    </row>
    <row r="235" spans="1:22" ht="19.25" customHeight="1">
      <c r="A235" s="1179"/>
      <c r="B235" s="1230" t="str">
        <f>'statement of marks'!$DT$3</f>
        <v>thou dkS'ky f'k{kk</v>
      </c>
      <c r="C235" s="1231"/>
      <c r="D235" s="1237" t="s">
        <v>294</v>
      </c>
      <c r="E235" s="1238"/>
      <c r="F235" s="291">
        <f>'statement of marks'!$DT$6</f>
        <v>30</v>
      </c>
      <c r="G235" s="123">
        <f>IF('statement of marks'!DT16="","",'statement of marks'!DT16)</f>
        <v>24</v>
      </c>
      <c r="H235" s="1238" t="s">
        <v>313</v>
      </c>
      <c r="I235" s="1238"/>
      <c r="J235" s="291">
        <f>'statement of marks'!$DU$6</f>
        <v>30</v>
      </c>
      <c r="K235" s="125">
        <f>IF('statement of marks'!DU16="","",'statement of marks'!DU16)</f>
        <v>26</v>
      </c>
      <c r="L235" s="1239" t="s">
        <v>172</v>
      </c>
      <c r="M235" s="1239"/>
      <c r="N235" s="291">
        <f>'statement of marks'!$DV$6</f>
        <v>40</v>
      </c>
      <c r="O235" s="290">
        <f>IF('statement of marks'!DV16="","",'statement of marks'!DV16)</f>
        <v>26</v>
      </c>
      <c r="P235" s="304"/>
      <c r="Q235" s="125">
        <f>IF(O235="","",SUM(G235,K235,O235))</f>
        <v>76</v>
      </c>
      <c r="R235" s="290" t="str">
        <f>IF('statement of marks'!GB16="","",'statement of marks'!GB16)</f>
        <v/>
      </c>
      <c r="S235" s="117" t="str">
        <f>IF(OR(R235="S",R235="RE"),40,"")</f>
        <v/>
      </c>
      <c r="T235" s="309" t="str">
        <f>IF('result subject-wise'!AN16="","",'result subject-wise'!AN16)</f>
        <v/>
      </c>
      <c r="U235" s="310" t="str">
        <f>IF('result subject-wise'!AO16="","",'result subject-wise'!AO16)</f>
        <v/>
      </c>
      <c r="V235" s="1236"/>
    </row>
    <row r="236" spans="1:22" ht="19.25" customHeight="1">
      <c r="A236" s="1179"/>
      <c r="B236" s="1240" t="s">
        <v>20</v>
      </c>
      <c r="C236" s="1241"/>
      <c r="D236" s="1242" t="str">
        <f>IF('statement of marks'!GH16="","",'statement of marks'!GH16)</f>
        <v>uke i`Fkd</v>
      </c>
      <c r="E236" s="1243"/>
      <c r="F236" s="1243"/>
      <c r="G236" s="1243"/>
      <c r="H236" s="1243"/>
      <c r="I236" s="1244"/>
      <c r="J236" s="288" t="s">
        <v>7</v>
      </c>
      <c r="K236" s="290" t="str">
        <f>IF('statement of marks'!GK16="","",'statement of marks'!GK16)</f>
        <v/>
      </c>
      <c r="L236" s="1245" t="s">
        <v>8</v>
      </c>
      <c r="M236" s="1246"/>
      <c r="N236" s="1247"/>
      <c r="O236" s="290" t="str">
        <f>IF('statement of marks'!GM16="","",'statement of marks'!GM16)</f>
        <v/>
      </c>
      <c r="P236" s="1248" t="s">
        <v>286</v>
      </c>
      <c r="Q236" s="1248"/>
      <c r="R236" s="1248"/>
      <c r="S236" s="1248"/>
      <c r="T236" s="1248"/>
      <c r="U236" s="1248"/>
      <c r="V236" s="1249"/>
    </row>
    <row r="237" spans="1:22" ht="19.25" customHeight="1">
      <c r="A237" s="1179"/>
      <c r="B237" s="1240" t="s">
        <v>50</v>
      </c>
      <c r="C237" s="1241"/>
      <c r="D237" s="1250" t="s">
        <v>290</v>
      </c>
      <c r="E237" s="1251"/>
      <c r="F237" s="1252" t="s">
        <v>291</v>
      </c>
      <c r="G237" s="1252"/>
      <c r="H237" s="1253" t="s">
        <v>292</v>
      </c>
      <c r="I237" s="1253"/>
      <c r="J237" s="1252" t="s">
        <v>314</v>
      </c>
      <c r="K237" s="1252"/>
      <c r="L237" s="1254" t="s">
        <v>284</v>
      </c>
      <c r="M237" s="1254"/>
      <c r="N237" s="1254"/>
      <c r="O237" s="1254"/>
      <c r="P237" s="1255" t="s">
        <v>20</v>
      </c>
      <c r="Q237" s="1255"/>
      <c r="R237" s="1255"/>
      <c r="S237" s="1255"/>
      <c r="T237" s="1256" t="str">
        <f>IF('result subject-wise'!AR16="","",'result subject-wise'!AR16)</f>
        <v/>
      </c>
      <c r="U237" s="1256"/>
      <c r="V237" s="1257"/>
    </row>
    <row r="238" spans="1:22" ht="19.25" customHeight="1">
      <c r="A238" s="1179"/>
      <c r="B238" s="1234" t="s">
        <v>32</v>
      </c>
      <c r="C238" s="1235"/>
      <c r="D238" s="1258" t="str">
        <f>IF('statement of marks'!EP16="","",'statement of marks'!EP16)</f>
        <v/>
      </c>
      <c r="E238" s="1259"/>
      <c r="F238" s="1259" t="str">
        <f>IF('statement of marks'!ER16="","",'statement of marks'!ER16)</f>
        <v/>
      </c>
      <c r="G238" s="1259"/>
      <c r="H238" s="1259" t="str">
        <f>IF('statement of marks'!ET16="","",'statement of marks'!ET16)</f>
        <v/>
      </c>
      <c r="I238" s="1259"/>
      <c r="J238" s="1259" t="str">
        <f>IF('statement of marks'!EV16="","",'statement of marks'!EV16)</f>
        <v/>
      </c>
      <c r="K238" s="1259"/>
      <c r="L238" s="1259" t="str">
        <f>IF('statement of marks'!EX16="","",'statement of marks'!EX16)</f>
        <v/>
      </c>
      <c r="M238" s="1259"/>
      <c r="N238" s="1259"/>
      <c r="O238" s="1259"/>
      <c r="P238" s="1255" t="s">
        <v>7</v>
      </c>
      <c r="Q238" s="1255"/>
      <c r="R238" s="1255"/>
      <c r="S238" s="1255"/>
      <c r="T238" s="1256" t="str">
        <f>IF(AND(T237="mRrh.kZ",V233&gt;=60),"izFke",IF(AND(T237="mRrh.kZ",V233&gt;=48),"f}rh;",IF(AND(T237="mRrh.kZ",V233&gt;=36),"r`rh;","")))</f>
        <v/>
      </c>
      <c r="U238" s="1256"/>
      <c r="V238" s="1257"/>
    </row>
    <row r="239" spans="1:22" ht="19.25" customHeight="1">
      <c r="A239" s="1179"/>
      <c r="B239" s="1234" t="s">
        <v>31</v>
      </c>
      <c r="C239" s="1235"/>
      <c r="D239" s="1260" t="str">
        <f>IF('statement of marks'!EO16="","",'statement of marks'!EO16)</f>
        <v/>
      </c>
      <c r="E239" s="1261"/>
      <c r="F239" s="1261" t="str">
        <f>IF('statement of marks'!EQ16="","",'statement of marks'!EQ16)</f>
        <v/>
      </c>
      <c r="G239" s="1261"/>
      <c r="H239" s="1261" t="str">
        <f>IF('statement of marks'!ES16="","",'statement of marks'!ES16)</f>
        <v/>
      </c>
      <c r="I239" s="1261"/>
      <c r="J239" s="1261" t="str">
        <f>IF('statement of marks'!EU16="","",'statement of marks'!EU16)</f>
        <v/>
      </c>
      <c r="K239" s="1261"/>
      <c r="L239" s="1261" t="str">
        <f>IF('statement of marks'!EW16="","",'statement of marks'!EW16)</f>
        <v/>
      </c>
      <c r="M239" s="1261"/>
      <c r="N239" s="1261"/>
      <c r="O239" s="1261"/>
      <c r="P239" s="1262" t="s">
        <v>312</v>
      </c>
      <c r="Q239" s="1263"/>
      <c r="R239" s="1263"/>
      <c r="S239" s="1264"/>
      <c r="T239" s="1265" t="str">
        <f>IF(T237="","",'result subject-wise'!$G$117)</f>
        <v/>
      </c>
      <c r="U239" s="1266"/>
      <c r="V239" s="1267"/>
    </row>
    <row r="240" spans="1:22" ht="19.25" customHeight="1">
      <c r="A240" s="1179"/>
      <c r="B240" s="1230" t="s">
        <v>133</v>
      </c>
      <c r="C240" s="1231"/>
      <c r="D240" s="1268"/>
      <c r="E240" s="1269"/>
      <c r="F240" s="1269"/>
      <c r="G240" s="1269"/>
      <c r="H240" s="1269"/>
      <c r="I240" s="1269"/>
      <c r="J240" s="1269"/>
      <c r="K240" s="1269"/>
      <c r="L240" s="1231" t="s">
        <v>133</v>
      </c>
      <c r="M240" s="1231"/>
      <c r="N240" s="1231"/>
      <c r="O240" s="1231"/>
      <c r="P240" s="1231"/>
      <c r="Q240" s="1231"/>
      <c r="R240" s="1270"/>
      <c r="S240" s="1271"/>
      <c r="T240" s="1271"/>
      <c r="U240" s="1271"/>
      <c r="V240" s="1272"/>
    </row>
    <row r="241" spans="1:22" ht="19.25" customHeight="1">
      <c r="A241" s="1179"/>
      <c r="B241" s="1230" t="s">
        <v>285</v>
      </c>
      <c r="C241" s="1231"/>
      <c r="D241" s="1268"/>
      <c r="E241" s="1269"/>
      <c r="F241" s="1269"/>
      <c r="G241" s="1269"/>
      <c r="H241" s="1269"/>
      <c r="I241" s="1269"/>
      <c r="J241" s="1269"/>
      <c r="K241" s="1269"/>
      <c r="L241" s="1231" t="s">
        <v>111</v>
      </c>
      <c r="M241" s="1231"/>
      <c r="N241" s="1231"/>
      <c r="O241" s="1231"/>
      <c r="P241" s="1231"/>
      <c r="Q241" s="1231"/>
      <c r="R241" s="1273"/>
      <c r="S241" s="1274"/>
      <c r="T241" s="1274"/>
      <c r="U241" s="1274"/>
      <c r="V241" s="1275"/>
    </row>
    <row r="242" spans="1:22" ht="19.25" customHeight="1">
      <c r="A242" s="1179"/>
      <c r="B242" s="1230" t="s">
        <v>152</v>
      </c>
      <c r="C242" s="1231"/>
      <c r="D242" s="1268"/>
      <c r="E242" s="1269"/>
      <c r="F242" s="1269"/>
      <c r="G242" s="1269"/>
      <c r="H242" s="1269"/>
      <c r="I242" s="1269"/>
      <c r="J242" s="1269"/>
      <c r="K242" s="1269"/>
      <c r="L242" s="1231" t="s">
        <v>285</v>
      </c>
      <c r="M242" s="1231"/>
      <c r="N242" s="1231"/>
      <c r="O242" s="1231"/>
      <c r="P242" s="1231"/>
      <c r="Q242" s="1231"/>
      <c r="R242" s="1276" t="s">
        <v>152</v>
      </c>
      <c r="S242" s="1277"/>
      <c r="T242" s="1277"/>
      <c r="U242" s="1277"/>
      <c r="V242" s="1278"/>
    </row>
    <row r="243" spans="1:22" ht="19.25" customHeight="1">
      <c r="A243" s="1180"/>
      <c r="B243" s="1279" t="s">
        <v>151</v>
      </c>
      <c r="C243" s="1280"/>
      <c r="D243" s="1281"/>
      <c r="E243" s="1282"/>
      <c r="F243" s="1282"/>
      <c r="G243" s="1282"/>
      <c r="H243" s="1282"/>
      <c r="I243" s="1282"/>
      <c r="J243" s="1282"/>
      <c r="K243" s="1282"/>
      <c r="L243" s="1280" t="s">
        <v>113</v>
      </c>
      <c r="M243" s="1280"/>
      <c r="N243" s="1280"/>
      <c r="O243" s="1280"/>
      <c r="P243" s="1283">
        <f>'statement of marks'!$GH$109</f>
        <v>42460</v>
      </c>
      <c r="Q243" s="1284"/>
      <c r="R243" s="1285" t="s">
        <v>289</v>
      </c>
      <c r="S243" s="1286"/>
      <c r="T243" s="1286"/>
      <c r="U243" s="1286"/>
      <c r="V243" s="1287"/>
    </row>
    <row r="244" spans="1:22" ht="19.25" customHeight="1">
      <c r="A244" s="1173" t="s">
        <v>73</v>
      </c>
      <c r="B244" s="1174"/>
      <c r="C244" s="1174"/>
      <c r="D244" s="1174"/>
      <c r="E244" s="1174"/>
      <c r="F244" s="1174"/>
      <c r="G244" s="1174"/>
      <c r="H244" s="1174"/>
      <c r="I244" s="1174"/>
      <c r="J244" s="1174"/>
      <c r="K244" s="1174"/>
      <c r="L244" s="1174"/>
      <c r="M244" s="1174"/>
      <c r="N244" s="1174"/>
      <c r="O244" s="1174"/>
      <c r="P244" s="1174"/>
      <c r="Q244" s="1174"/>
      <c r="R244" s="1174"/>
      <c r="S244" s="1174"/>
      <c r="T244" s="1174"/>
      <c r="U244" s="1174"/>
      <c r="V244" s="1175"/>
    </row>
    <row r="245" spans="1:22" ht="19.25" customHeight="1">
      <c r="A245" s="1176" t="str">
        <f>'statement of marks'!$A$1</f>
        <v>jktdh; ckfydk mPp ek/;fed fo|ky;] fuEckgsMk</v>
      </c>
      <c r="B245" s="1177"/>
      <c r="C245" s="1177"/>
      <c r="D245" s="1177"/>
      <c r="E245" s="1177"/>
      <c r="F245" s="1177"/>
      <c r="G245" s="1177"/>
      <c r="H245" s="1177"/>
      <c r="I245" s="1177"/>
      <c r="J245" s="1177"/>
      <c r="K245" s="1177"/>
      <c r="L245" s="1177"/>
      <c r="M245" s="1177"/>
      <c r="N245" s="1177"/>
      <c r="O245" s="1177"/>
      <c r="P245" s="1177"/>
      <c r="Q245" s="1177"/>
      <c r="R245" s="1177"/>
      <c r="S245" s="1177"/>
      <c r="T245" s="1177"/>
      <c r="U245" s="1177"/>
      <c r="V245" s="1178"/>
    </row>
    <row r="246" spans="1:22" ht="19.25" customHeight="1">
      <c r="A246" s="1179"/>
      <c r="B246" s="1181" t="s">
        <v>293</v>
      </c>
      <c r="C246" s="1181"/>
      <c r="D246" s="1182" t="str">
        <f>'statement of marks'!$F$3</f>
        <v>2015-16</v>
      </c>
      <c r="E246" s="1183"/>
      <c r="F246" s="1184" t="str">
        <f>IF(T264="","eq[; ijh{kk",IF(D263="iwjd","iwjd ijh{kk",IF(D263="iqu% ijh{kk","iqu% ijh{kk",)))</f>
        <v>eq[; ijh{kk</v>
      </c>
      <c r="G246" s="1185"/>
      <c r="H246" s="1185"/>
      <c r="I246" s="1185"/>
      <c r="J246" s="1185"/>
      <c r="K246" s="1185"/>
      <c r="L246" s="1185"/>
      <c r="M246" s="1185"/>
      <c r="N246" s="1185"/>
      <c r="O246" s="1185"/>
      <c r="P246" s="1185"/>
      <c r="Q246" s="1185"/>
      <c r="R246" s="1186" t="s">
        <v>27</v>
      </c>
      <c r="S246" s="1187"/>
      <c r="T246" s="1188" t="str">
        <f>'statement of marks'!$A$3</f>
        <v>11 'A'</v>
      </c>
      <c r="U246" s="1188"/>
      <c r="V246" s="1189"/>
    </row>
    <row r="247" spans="1:22" ht="19.25" customHeight="1">
      <c r="A247" s="1179"/>
      <c r="B247" s="1190" t="s">
        <v>115</v>
      </c>
      <c r="C247" s="1190"/>
      <c r="D247" s="1191" t="str">
        <f>IF('statement of marks'!G17="","",'statement of marks'!G17)</f>
        <v>v010</v>
      </c>
      <c r="E247" s="1192"/>
      <c r="F247" s="1192"/>
      <c r="G247" s="1192"/>
      <c r="H247" s="1192"/>
      <c r="I247" s="1192"/>
      <c r="J247" s="1192"/>
      <c r="K247" s="1192"/>
      <c r="L247" s="1192"/>
      <c r="M247" s="1192"/>
      <c r="N247" s="1192"/>
      <c r="O247" s="1192"/>
      <c r="P247" s="1192"/>
      <c r="Q247" s="1192"/>
      <c r="R247" s="1193" t="s">
        <v>36</v>
      </c>
      <c r="S247" s="1194"/>
      <c r="T247" s="1195" t="str">
        <f>IF('statement of marks'!D17="","",'statement of marks'!D17)</f>
        <v>11210</v>
      </c>
      <c r="U247" s="1195"/>
      <c r="V247" s="1196"/>
    </row>
    <row r="248" spans="1:22" ht="19.25" customHeight="1">
      <c r="A248" s="1179"/>
      <c r="B248" s="1190" t="s">
        <v>25</v>
      </c>
      <c r="C248" s="1190"/>
      <c r="D248" s="1191" t="str">
        <f>IF('statement of marks'!H17="","",'statement of marks'!H17)</f>
        <v>c010</v>
      </c>
      <c r="E248" s="1192"/>
      <c r="F248" s="1192"/>
      <c r="G248" s="1192"/>
      <c r="H248" s="1192"/>
      <c r="I248" s="1192"/>
      <c r="J248" s="1192"/>
      <c r="K248" s="1192"/>
      <c r="L248" s="1192"/>
      <c r="M248" s="1192"/>
      <c r="N248" s="1192"/>
      <c r="O248" s="1192"/>
      <c r="P248" s="1192"/>
      <c r="Q248" s="1192"/>
      <c r="R248" s="1193" t="s">
        <v>28</v>
      </c>
      <c r="S248" s="1194"/>
      <c r="T248" s="1195">
        <f>IF('statement of marks'!E17="","",'statement of marks'!E17)</f>
        <v>10507</v>
      </c>
      <c r="U248" s="1195"/>
      <c r="V248" s="1196"/>
    </row>
    <row r="249" spans="1:22" ht="19.25" customHeight="1">
      <c r="A249" s="1179"/>
      <c r="B249" s="1197" t="s">
        <v>26</v>
      </c>
      <c r="C249" s="1197"/>
      <c r="D249" s="1191" t="str">
        <f>IF('statement of marks'!I17="","",'statement of marks'!I17)</f>
        <v>l010</v>
      </c>
      <c r="E249" s="1192"/>
      <c r="F249" s="1192"/>
      <c r="G249" s="1192"/>
      <c r="H249" s="1192"/>
      <c r="I249" s="1192"/>
      <c r="J249" s="1192"/>
      <c r="K249" s="1192"/>
      <c r="L249" s="1192"/>
      <c r="M249" s="1192"/>
      <c r="N249" s="1192"/>
      <c r="O249" s="1192"/>
      <c r="P249" s="1192"/>
      <c r="Q249" s="1192"/>
      <c r="R249" s="1193" t="s">
        <v>29</v>
      </c>
      <c r="S249" s="1194"/>
      <c r="T249" s="1198">
        <f>IF('statement of marks'!F17="","",'statement of marks'!F17)</f>
        <v>36038</v>
      </c>
      <c r="U249" s="1198"/>
      <c r="V249" s="1199"/>
    </row>
    <row r="250" spans="1:22" ht="19.25" customHeight="1">
      <c r="A250" s="1179"/>
      <c r="B250" s="1200" t="s">
        <v>30</v>
      </c>
      <c r="C250" s="1202" t="s">
        <v>202</v>
      </c>
      <c r="D250" s="1204" t="s">
        <v>1</v>
      </c>
      <c r="E250" s="1204" t="s">
        <v>43</v>
      </c>
      <c r="F250" s="1204" t="s">
        <v>2</v>
      </c>
      <c r="G250" s="1206" t="s">
        <v>144</v>
      </c>
      <c r="H250" s="1206" t="s">
        <v>147</v>
      </c>
      <c r="I250" s="1208" t="s">
        <v>146</v>
      </c>
      <c r="J250" s="1210" t="s">
        <v>306</v>
      </c>
      <c r="K250" s="1212" t="s">
        <v>288</v>
      </c>
      <c r="L250" s="1214" t="s">
        <v>305</v>
      </c>
      <c r="M250" s="1214" t="s">
        <v>296</v>
      </c>
      <c r="N250" s="1216" t="s">
        <v>295</v>
      </c>
      <c r="O250" s="1218" t="s">
        <v>274</v>
      </c>
      <c r="P250" s="1218" t="s">
        <v>275</v>
      </c>
      <c r="Q250" s="1220" t="s">
        <v>276</v>
      </c>
      <c r="R250" s="1208" t="s">
        <v>14</v>
      </c>
      <c r="S250" s="1210" t="s">
        <v>297</v>
      </c>
      <c r="T250" s="1222" t="s">
        <v>298</v>
      </c>
      <c r="U250" s="1288" t="s">
        <v>38</v>
      </c>
      <c r="V250" s="1226" t="s">
        <v>287</v>
      </c>
    </row>
    <row r="251" spans="1:22" ht="19.25" customHeight="1">
      <c r="A251" s="1179"/>
      <c r="B251" s="1201"/>
      <c r="C251" s="1203"/>
      <c r="D251" s="1205"/>
      <c r="E251" s="1205"/>
      <c r="F251" s="1205"/>
      <c r="G251" s="1207"/>
      <c r="H251" s="1207"/>
      <c r="I251" s="1209"/>
      <c r="J251" s="1211"/>
      <c r="K251" s="1213"/>
      <c r="L251" s="1215"/>
      <c r="M251" s="1215"/>
      <c r="N251" s="1217"/>
      <c r="O251" s="1219"/>
      <c r="P251" s="1219"/>
      <c r="Q251" s="1221"/>
      <c r="R251" s="1209"/>
      <c r="S251" s="1211"/>
      <c r="T251" s="1223"/>
      <c r="U251" s="1289"/>
      <c r="V251" s="1227"/>
    </row>
    <row r="252" spans="1:22" ht="19.25" customHeight="1">
      <c r="A252" s="1179"/>
      <c r="B252" s="1228" t="s">
        <v>5</v>
      </c>
      <c r="C252" s="1229"/>
      <c r="D252" s="119">
        <v>10</v>
      </c>
      <c r="E252" s="70">
        <v>10</v>
      </c>
      <c r="F252" s="70">
        <v>10</v>
      </c>
      <c r="G252" s="142" t="s">
        <v>308</v>
      </c>
      <c r="H252" s="122">
        <f>'statement of marks'!$AR$6</f>
        <v>20</v>
      </c>
      <c r="I252" s="73">
        <v>70</v>
      </c>
      <c r="J252" s="146" t="s">
        <v>277</v>
      </c>
      <c r="K252" s="124">
        <v>100</v>
      </c>
      <c r="L252" s="142" t="s">
        <v>309</v>
      </c>
      <c r="M252" s="122">
        <f>'statement of marks'!$AW$6</f>
        <v>30</v>
      </c>
      <c r="N252" s="73">
        <v>100</v>
      </c>
      <c r="O252" s="145" t="s">
        <v>310</v>
      </c>
      <c r="P252" s="124"/>
      <c r="Q252" s="124">
        <v>200</v>
      </c>
      <c r="R252" s="304"/>
      <c r="S252" s="304"/>
      <c r="T252" s="305"/>
      <c r="U252" s="306"/>
      <c r="V252" s="147" t="str">
        <f>IF(OR(U259=0,U259&lt;S259),"",Q252)</f>
        <v/>
      </c>
    </row>
    <row r="253" spans="1:22" ht="19.25" customHeight="1">
      <c r="A253" s="1179"/>
      <c r="B253" s="1230" t="str">
        <f>'statement of marks'!$J$3</f>
        <v>vfuok;Z fgUnh</v>
      </c>
      <c r="C253" s="1231"/>
      <c r="D253" s="289">
        <f>IF('statement of marks'!J17="","",'statement of marks'!J17)</f>
        <v>6</v>
      </c>
      <c r="E253" s="290">
        <f>IF('statement of marks'!K17="","",'statement of marks'!K17)</f>
        <v>6</v>
      </c>
      <c r="F253" s="290">
        <f>IF('statement of marks'!L17="","",'statement of marks'!L17)</f>
        <v>9</v>
      </c>
      <c r="G253" s="123">
        <f>IF('statement of marks'!N17="","",'statement of marks'!N17)</f>
        <v>51</v>
      </c>
      <c r="H253" s="123">
        <f>'statement of marks'!$BP$6</f>
        <v>20</v>
      </c>
      <c r="I253" s="291">
        <f>IF(G253="","",G253)</f>
        <v>51</v>
      </c>
      <c r="J253" s="291">
        <f>IF(G253="","",SUM(D253,E253,F253,G253))</f>
        <v>72</v>
      </c>
      <c r="K253" s="125">
        <f>J253</f>
        <v>72</v>
      </c>
      <c r="L253" s="123" t="str">
        <f>IF('statement of marks'!P17="","",'statement of marks'!P17)</f>
        <v>AB</v>
      </c>
      <c r="M253" s="122">
        <f>'statement of marks'!$BU$6</f>
        <v>30</v>
      </c>
      <c r="N253" s="291" t="str">
        <f>IF(L253="","",L253)</f>
        <v>AB</v>
      </c>
      <c r="O253" s="291">
        <f>IF(L253="","",SUM(J253,L253))</f>
        <v>72</v>
      </c>
      <c r="P253" s="152">
        <f>SUM(H253,M253)</f>
        <v>50</v>
      </c>
      <c r="Q253" s="125">
        <f>O253</f>
        <v>72</v>
      </c>
      <c r="R253" s="290" t="str">
        <f>CONCATENATE('statement of marks'!EZ17,'statement of marks'!FA17,'statement of marks'!FB17)</f>
        <v>AB</v>
      </c>
      <c r="S253" s="117" t="str">
        <f>IF(OR(R253="S",R253="RE"),100,"")</f>
        <v/>
      </c>
      <c r="T253" s="128" t="str">
        <f>IF('result subject-wise'!U17="","",'result subject-wise'!U17)</f>
        <v/>
      </c>
      <c r="U253" s="130" t="str">
        <f>IF('result subject-wise'!V17="","",'result subject-wise'!V17)</f>
        <v/>
      </c>
      <c r="V253" s="147" t="str">
        <f>IF(OR(U259=0,U259&lt;S259),"",IF(R253="RE",SUM(Q253,T253),IF(R253="S",T253,Q253)))</f>
        <v/>
      </c>
    </row>
    <row r="254" spans="1:22" ht="19.25" customHeight="1">
      <c r="A254" s="1179"/>
      <c r="B254" s="1230" t="str">
        <f>'statement of marks'!$X$3</f>
        <v>vaxzsth</v>
      </c>
      <c r="C254" s="1231"/>
      <c r="D254" s="289">
        <f>IF('statement of marks'!X17="","",'statement of marks'!X17)</f>
        <v>7</v>
      </c>
      <c r="E254" s="290">
        <f>IF('statement of marks'!Y17="","",'statement of marks'!Y17)</f>
        <v>2</v>
      </c>
      <c r="F254" s="290">
        <f>IF('statement of marks'!Z17="","",'statement of marks'!Z17)</f>
        <v>5</v>
      </c>
      <c r="G254" s="123">
        <f>IF('statement of marks'!AB17="","",'statement of marks'!AB17)</f>
        <v>23</v>
      </c>
      <c r="H254" s="123">
        <f>'statement of marks'!$CN$6</f>
        <v>20</v>
      </c>
      <c r="I254" s="291">
        <f>IF(G254="","",G254)</f>
        <v>23</v>
      </c>
      <c r="J254" s="291">
        <f t="shared" ref="J254:J257" si="91">IF(G254="","",SUM(D254,E254,F254,G254))</f>
        <v>37</v>
      </c>
      <c r="K254" s="125">
        <f>J254</f>
        <v>37</v>
      </c>
      <c r="L254" s="123">
        <f>IF('statement of marks'!AD17="","",'statement of marks'!AD17)</f>
        <v>32</v>
      </c>
      <c r="M254" s="122">
        <f>'statement of marks'!$CS$6</f>
        <v>30</v>
      </c>
      <c r="N254" s="291">
        <f>IF(L254="","",L254)</f>
        <v>32</v>
      </c>
      <c r="O254" s="291">
        <f t="shared" ref="O254" si="92">IF(L254="","",SUM(J254,L254))</f>
        <v>69</v>
      </c>
      <c r="P254" s="152">
        <f t="shared" ref="P254" si="93">SUM(H254,M254)</f>
        <v>50</v>
      </c>
      <c r="Q254" s="125">
        <f>O254</f>
        <v>69</v>
      </c>
      <c r="R254" s="290" t="str">
        <f>CONCATENATE('statement of marks'!FC17,'statement of marks'!FD17,'statement of marks'!FE17)</f>
        <v>F</v>
      </c>
      <c r="S254" s="117" t="str">
        <f>IF(OR(R254="S",R254="RE"),100,"")</f>
        <v/>
      </c>
      <c r="T254" s="128" t="str">
        <f>IF('result subject-wise'!X17="","",'result subject-wise'!X17)</f>
        <v/>
      </c>
      <c r="U254" s="130" t="str">
        <f>IF('result subject-wise'!Y17="","",'result subject-wise'!Y17)</f>
        <v/>
      </c>
      <c r="V254" s="147" t="str">
        <f>IF(OR(U259=0,U259&lt;S259),"",IF(R254="RE",SUM(Q254,T254),IF(R254="S",T254,Q254)))</f>
        <v/>
      </c>
    </row>
    <row r="255" spans="1:22" ht="19.25" customHeight="1">
      <c r="A255" s="1179"/>
      <c r="B255" s="1232" t="str">
        <f>IF('statement of marks'!AL17="a",'statement of marks'!$AL$3,IF('statement of marks'!AL17="b",'statement of marks'!$AR$3,IF('statement of marks'!AL17="c",'statement of marks'!$AX$3,IF('statement of marks'!AL17="d",'statement of marks'!$BD$3))))</f>
        <v>vaxzsth lkfgR;</v>
      </c>
      <c r="C255" s="1233"/>
      <c r="D255" s="289">
        <f>IF('statement of marks'!AM17="","",'statement of marks'!AM17)</f>
        <v>6</v>
      </c>
      <c r="E255" s="290">
        <f>IF('statement of marks'!AN17="","",'statement of marks'!AN17)</f>
        <v>6</v>
      </c>
      <c r="F255" s="290">
        <f>IF('statement of marks'!AO17="","",'statement of marks'!AO17)</f>
        <v>6</v>
      </c>
      <c r="G255" s="123">
        <f>IF('statement of marks'!AQ17="","",'statement of marks'!AQ17)</f>
        <v>28</v>
      </c>
      <c r="H255" s="123" t="str">
        <f>IF('statement of marks'!AR17="","",'statement of marks'!AR17)</f>
        <v/>
      </c>
      <c r="I255" s="291">
        <f>IF(G255="","",IF(AND(G255="ML",H255="ML"),"ML",IF(AND(G255="ML",H255=""),"ML",SUM(G255,H255))))</f>
        <v>28</v>
      </c>
      <c r="J255" s="291">
        <f t="shared" si="91"/>
        <v>46</v>
      </c>
      <c r="K255" s="125">
        <f>IF(J255="","",SUM(H255,J255))</f>
        <v>46</v>
      </c>
      <c r="L255" s="123">
        <f>IF('statement of marks'!AV17="","",'statement of marks'!AV17)</f>
        <v>37</v>
      </c>
      <c r="M255" s="123" t="str">
        <f>IF('statement of marks'!AW17="","",'statement of marks'!AW17)</f>
        <v/>
      </c>
      <c r="N255" s="291">
        <f>IF(L255="","",IF(AND(L255="ML",M255="ML"),"ML",IF(AND(L255="ML",M255=""),"ML",SUM(L255,M255))))</f>
        <v>37</v>
      </c>
      <c r="O255" s="291">
        <f>IF(L255="","",SUM(J255,L255))</f>
        <v>83</v>
      </c>
      <c r="P255" s="123" t="str">
        <f>IF(AND(H255="",M255=""),"",SUM(H255,M255))</f>
        <v/>
      </c>
      <c r="Q255" s="125">
        <f>IF(O255="","",SUM(O255,P255))</f>
        <v>83</v>
      </c>
      <c r="R255" s="290" t="str">
        <f>CONCATENATE('statement of marks'!FF17,'statement of marks'!FK17,'statement of marks'!FL17)</f>
        <v>III</v>
      </c>
      <c r="S255" s="117" t="str">
        <f>IF('result subject-wise'!Z17="","",'result subject-wise'!Z17)</f>
        <v/>
      </c>
      <c r="T255" s="128" t="str">
        <f>IF('result subject-wise'!AB17="","",'result subject-wise'!AB17)</f>
        <v/>
      </c>
      <c r="U255" s="130" t="str">
        <f>IF('result subject-wise'!AC17="","",'result subject-wise'!AC17)</f>
        <v/>
      </c>
      <c r="V255" s="147" t="str">
        <f>IF(OR(U259=0,U259&lt;S259),"",IF(OR(R255="RE",R255="REP"),SUM(Q255,T255),IF(R255="S",T255,Q255)))</f>
        <v/>
      </c>
    </row>
    <row r="256" spans="1:22" ht="19.25" customHeight="1">
      <c r="A256" s="1179"/>
      <c r="B256" s="1232" t="str">
        <f>IF('statement of marks'!BJ17="a",'statement of marks'!$BJ$3,IF('statement of marks'!BJ17="b",'statement of marks'!$BP$3,IF('statement of marks'!BJ17="c",'statement of marks'!$BV$3,IF('statement of marks'!BJ17="d",'statement of marks'!$CB$3))))</f>
        <v>x`gfoKku</v>
      </c>
      <c r="C256" s="1233"/>
      <c r="D256" s="289">
        <f>IF('statement of marks'!BK17="","",'statement of marks'!BK17)</f>
        <v>7</v>
      </c>
      <c r="E256" s="290">
        <f>IF('statement of marks'!BL17="","",'statement of marks'!BL17)</f>
        <v>8</v>
      </c>
      <c r="F256" s="290">
        <f>IF('statement of marks'!BM17="","",'statement of marks'!BM17)</f>
        <v>8</v>
      </c>
      <c r="G256" s="123">
        <f>IF('statement of marks'!BO17="","",'statement of marks'!BO17)</f>
        <v>36</v>
      </c>
      <c r="H256" s="123" t="str">
        <f>IF('statement of marks'!BP17="","",'statement of marks'!BP17)</f>
        <v/>
      </c>
      <c r="I256" s="291">
        <f t="shared" ref="I256" si="94">IF(G256="","",IF(AND(G256="ML",H256="ML"),"ML",IF(AND(G256="ML",H256=""),"ML",SUM(G256,H256))))</f>
        <v>36</v>
      </c>
      <c r="J256" s="291">
        <f t="shared" si="91"/>
        <v>59</v>
      </c>
      <c r="K256" s="125">
        <f>IF(J256="","",SUM(H256,J256))</f>
        <v>59</v>
      </c>
      <c r="L256" s="123">
        <f>IF('statement of marks'!BT17="","",'statement of marks'!BT17)</f>
        <v>48</v>
      </c>
      <c r="M256" s="123" t="str">
        <f>IF('statement of marks'!BU17="","",'statement of marks'!BU17)</f>
        <v/>
      </c>
      <c r="N256" s="291">
        <f t="shared" ref="N256" si="95">IF(L256="","",IF(AND(L256="ML",M256="ML"),"ML",IF(AND(L256="ML",M256=""),"ML",SUM(L256,M256))))</f>
        <v>48</v>
      </c>
      <c r="O256" s="291">
        <f>IF(L256="","",SUM(J256,L256))</f>
        <v>107</v>
      </c>
      <c r="P256" s="123" t="str">
        <f t="shared" ref="P256:P257" si="96">IF(AND(H256="",M256=""),"",SUM(H256,M256))</f>
        <v/>
      </c>
      <c r="Q256" s="125">
        <f>IF(O256="","",SUM(O256,P256))</f>
        <v>107</v>
      </c>
      <c r="R256" s="290" t="str">
        <f>CONCATENATE('statement of marks'!FM17,'statement of marks'!FR17,'statement of marks'!FS17)</f>
        <v>II</v>
      </c>
      <c r="S256" s="117" t="str">
        <f>IF('result subject-wise'!AD17="","",'result subject-wise'!AD17)</f>
        <v/>
      </c>
      <c r="T256" s="128" t="str">
        <f>IF('result subject-wise'!AF17="","",'result subject-wise'!AF17)</f>
        <v/>
      </c>
      <c r="U256" s="130" t="str">
        <f>IF('result subject-wise'!AG17="","",'result subject-wise'!AG17)</f>
        <v/>
      </c>
      <c r="V256" s="147" t="str">
        <f>IF(OR(U259=0,U259&lt;S259),"",IF(OR(R256="RE",R256="REP"),SUM(Q256,T256),IF(R256="S",T256,Q256)))</f>
        <v/>
      </c>
    </row>
    <row r="257" spans="1:22" ht="19.25" customHeight="1">
      <c r="A257" s="1179"/>
      <c r="B257" s="1232" t="str">
        <f>IF('statement of marks'!CH17="a",'statement of marks'!$CH$3,IF('statement of marks'!CH17="b",'statement of marks'!$CN$3,IF('statement of marks'!CH17="c",'statement of marks'!$CT$3,IF('statement of marks'!CH17="d",'statement of marks'!$CZ$3))))</f>
        <v>fgUnh lkfgR;</v>
      </c>
      <c r="C257" s="1233"/>
      <c r="D257" s="289">
        <f>IF('statement of marks'!CI17="","",'statement of marks'!CI17)</f>
        <v>9</v>
      </c>
      <c r="E257" s="290">
        <f>IF('statement of marks'!CJ17="","",'statement of marks'!CJ17)</f>
        <v>10</v>
      </c>
      <c r="F257" s="290">
        <f>IF('statement of marks'!CK17="","",'statement of marks'!CK17)</f>
        <v>9</v>
      </c>
      <c r="G257" s="123">
        <f>IF('statement of marks'!CM17="","",'statement of marks'!CM17)</f>
        <v>46</v>
      </c>
      <c r="H257" s="123">
        <f>IF('statement of marks'!CN17="","",'statement of marks'!CN17)</f>
        <v>10</v>
      </c>
      <c r="I257" s="291">
        <f>IF(G257="","",IF(AND(G257="ML",H257="ML"),"ML",IF(AND(G257="ML",H257=""),"ML",SUM(G257,H257))))</f>
        <v>56</v>
      </c>
      <c r="J257" s="291">
        <f t="shared" si="91"/>
        <v>74</v>
      </c>
      <c r="K257" s="125">
        <f>IF(J257="","",SUM(H257,J257))</f>
        <v>84</v>
      </c>
      <c r="L257" s="123">
        <f>IF('statement of marks'!CR17="","",'statement of marks'!CR17)</f>
        <v>45</v>
      </c>
      <c r="M257" s="123">
        <f>IF('statement of marks'!CS17="","",'statement of marks'!CS17)</f>
        <v>27</v>
      </c>
      <c r="N257" s="291">
        <f>IF(L257="","",IF(AND(L257="ML",M257="ML"),"ML",IF(AND(L257="ML",M257=""),"ML",SUM(L257,M257))))</f>
        <v>72</v>
      </c>
      <c r="O257" s="291">
        <f>IF(L257="","",SUM(J257,L257))</f>
        <v>119</v>
      </c>
      <c r="P257" s="123">
        <f t="shared" si="96"/>
        <v>37</v>
      </c>
      <c r="Q257" s="125">
        <f>IF(O257="","",SUM(O257,P257))</f>
        <v>156</v>
      </c>
      <c r="R257" s="290" t="str">
        <f>CONCATENATE('statement of marks'!FT17,'statement of marks'!FY17,'statement of marks'!FZ17)</f>
        <v>D</v>
      </c>
      <c r="S257" s="117" t="str">
        <f>IF('result subject-wise'!AH17="","",'result subject-wise'!AH17)</f>
        <v/>
      </c>
      <c r="T257" s="128" t="str">
        <f>IF('result subject-wise'!AJ17="","",'result subject-wise'!AJ17)</f>
        <v/>
      </c>
      <c r="U257" s="130" t="str">
        <f>IF('result subject-wise'!AK17="","",'result subject-wise'!AK17)</f>
        <v/>
      </c>
      <c r="V257" s="147" t="str">
        <f>IF(OR(U259=0,U259&lt;S259),"",IF(OR(R257="RE",R257="REP"),SUM(Q257,T257),IF(R257="S",T257,Q257)))</f>
        <v/>
      </c>
    </row>
    <row r="258" spans="1:22" ht="19.25" customHeight="1">
      <c r="A258" s="1179"/>
      <c r="B258" s="1234" t="s">
        <v>148</v>
      </c>
      <c r="C258" s="1235"/>
      <c r="D258" s="157">
        <f>IF(AND(D253="",D254="",D255="",D256="",D257=""),"",SUM(D253:D257))</f>
        <v>35</v>
      </c>
      <c r="E258" s="157">
        <f t="shared" ref="E258:F258" si="97">IF(AND(E253="",E254="",E255="",E256="",E257=""),"",SUM(E253:E257))</f>
        <v>32</v>
      </c>
      <c r="F258" s="157">
        <f t="shared" si="97"/>
        <v>37</v>
      </c>
      <c r="G258" s="158">
        <f>IF(G253="","",SUM(G253:G257))</f>
        <v>184</v>
      </c>
      <c r="H258" s="158">
        <f>SUM(H255:H257)</f>
        <v>10</v>
      </c>
      <c r="I258" s="158">
        <f>IF(AND(I253="",I254="",I255="",I256="",I257=""),"",SUM(I253:I257))</f>
        <v>194</v>
      </c>
      <c r="J258" s="159">
        <f>IF(J257="","",SUM(J253:J257))</f>
        <v>288</v>
      </c>
      <c r="K258" s="160">
        <f>IF(K253="","",SUM(K253:K257))</f>
        <v>298</v>
      </c>
      <c r="L258" s="158">
        <f>IF(L253="","",SUM(L253:L257))</f>
        <v>162</v>
      </c>
      <c r="M258" s="158">
        <f>SUM(M255:M257)</f>
        <v>27</v>
      </c>
      <c r="N258" s="158">
        <f t="shared" ref="N258" si="98">IF(AND(N253="",N254="",N255="",N256="",N257=""),"",SUM(N253:N257))</f>
        <v>189</v>
      </c>
      <c r="O258" s="159">
        <f>IF(L258="","",SUM(J258,L258))</f>
        <v>450</v>
      </c>
      <c r="P258" s="160">
        <f>SUM(H258,M258)</f>
        <v>37</v>
      </c>
      <c r="Q258" s="160">
        <f>IF(Q253="","",SUM(Q253:Q257))</f>
        <v>487</v>
      </c>
      <c r="R258" s="159"/>
      <c r="S258" s="159" t="str">
        <f>IF(AND(S253="",S254="",S255="",S256="",S257=""),"",SUM(S253:S257))</f>
        <v/>
      </c>
      <c r="T258" s="161" t="str">
        <f>IF(AND(T253="",T254="",T255="",T256="",T257=""),"",SUM(T253:T257))</f>
        <v/>
      </c>
      <c r="U258" s="162"/>
      <c r="V258" s="163" t="str">
        <f>IF(V253="","",SUM(V253:V257))</f>
        <v/>
      </c>
    </row>
    <row r="259" spans="1:22" ht="19.25" customHeight="1">
      <c r="A259" s="1179"/>
      <c r="B259" s="1234" t="s">
        <v>145</v>
      </c>
      <c r="C259" s="1235"/>
      <c r="D259" s="119">
        <f>IF(D258="","",50-(COUNTIF(D253:D257,"NA")*10+COUNTIF(D253:D257,"ML")*10))</f>
        <v>50</v>
      </c>
      <c r="E259" s="119">
        <f t="shared" ref="E259:F259" si="99">IF(E258="","",50-(COUNTIF(E253:E257,"NA")*10+COUNTIF(E253:E257,"ML")*10))</f>
        <v>50</v>
      </c>
      <c r="F259" s="119">
        <f t="shared" si="99"/>
        <v>50</v>
      </c>
      <c r="G259" s="123">
        <f>I259-H259</f>
        <v>330</v>
      </c>
      <c r="H259" s="158">
        <f>IF(H258="","",(IF(OR(H255="ML",H255=""),0,H252)+IF(OR(H256="ML",H256=""),0,H253)+IF(OR(H257="ML",H257=""),0,H254)))</f>
        <v>20</v>
      </c>
      <c r="I259" s="123">
        <f>IF(I258=0,0,350-H261)</f>
        <v>350</v>
      </c>
      <c r="J259" s="291">
        <f>IF(J258="","",SUM(D259:G259))</f>
        <v>480</v>
      </c>
      <c r="K259" s="125">
        <f>IF(K258="","",SUM(H259,J259))</f>
        <v>500</v>
      </c>
      <c r="L259" s="123">
        <f>N259-M259</f>
        <v>470</v>
      </c>
      <c r="M259" s="117">
        <f>IF(M258="","",(IF(OR(M255="ML",M255=""),0,M252)+IF(OR(M256="ML",M256=""),0,M253)+IF(OR(M257="ML",M257=""),0,M254)))</f>
        <v>30</v>
      </c>
      <c r="N259" s="123">
        <f>IF(N258=0,0,500-M261)</f>
        <v>500</v>
      </c>
      <c r="O259" s="291">
        <f>IF(L259="","",SUM(J259,L259))</f>
        <v>950</v>
      </c>
      <c r="P259" s="125">
        <f>SUM(H259,M259)</f>
        <v>50</v>
      </c>
      <c r="Q259" s="125">
        <f>IF(Q258="","",SUM(O259,P259))</f>
        <v>1000</v>
      </c>
      <c r="R259" s="307"/>
      <c r="S259" s="141">
        <f>COUNTIF(R253:R262,"S")</f>
        <v>0</v>
      </c>
      <c r="T259" s="141">
        <f>COUNTIF(R253:R262,"RE")+COUNTIF(R253:R262,"REP")</f>
        <v>0</v>
      </c>
      <c r="U259" s="141">
        <f>COUNTIF(U253:U258,"P")+COUNTIF(U261:U262,"P")</f>
        <v>0</v>
      </c>
      <c r="V259" s="149" t="str">
        <f>IF(OR(U259=0,U259&lt;(S259+T259)),"",(Q259-(S259*200)+S258))</f>
        <v/>
      </c>
    </row>
    <row r="260" spans="1:22" ht="19.25" customHeight="1">
      <c r="A260" s="1179"/>
      <c r="B260" s="1230" t="s">
        <v>12</v>
      </c>
      <c r="C260" s="1231"/>
      <c r="D260" s="120">
        <f t="shared" ref="D260:Q260" si="100">IF(D259="","",D258/D259*100)</f>
        <v>70</v>
      </c>
      <c r="E260" s="120">
        <f t="shared" si="100"/>
        <v>64</v>
      </c>
      <c r="F260" s="120">
        <f t="shared" si="100"/>
        <v>74</v>
      </c>
      <c r="G260" s="120">
        <f t="shared" si="100"/>
        <v>55.757575757575765</v>
      </c>
      <c r="H260" s="151">
        <f t="shared" si="100"/>
        <v>50</v>
      </c>
      <c r="I260" s="120">
        <f t="shared" si="100"/>
        <v>55.428571428571431</v>
      </c>
      <c r="J260" s="120">
        <f t="shared" si="100"/>
        <v>60</v>
      </c>
      <c r="K260" s="126">
        <f t="shared" si="100"/>
        <v>59.599999999999994</v>
      </c>
      <c r="L260" s="120">
        <f t="shared" si="100"/>
        <v>34.468085106382979</v>
      </c>
      <c r="M260" s="151">
        <f t="shared" si="100"/>
        <v>90</v>
      </c>
      <c r="N260" s="120">
        <f t="shared" si="100"/>
        <v>37.799999999999997</v>
      </c>
      <c r="O260" s="120">
        <f t="shared" si="100"/>
        <v>47.368421052631575</v>
      </c>
      <c r="P260" s="126">
        <f t="shared" si="100"/>
        <v>74</v>
      </c>
      <c r="Q260" s="126">
        <f t="shared" si="100"/>
        <v>48.699999999999996</v>
      </c>
      <c r="R260" s="304"/>
      <c r="S260" s="304"/>
      <c r="T260" s="305"/>
      <c r="U260" s="308"/>
      <c r="V260" s="150" t="str">
        <f>IF(V259="","",V258/V259*100)</f>
        <v/>
      </c>
    </row>
    <row r="261" spans="1:22" ht="19.25" customHeight="1">
      <c r="A261" s="1179"/>
      <c r="B261" s="1230" t="str">
        <f>'statement of marks'!$DG$3</f>
        <v>jktLFkku v/;;u</v>
      </c>
      <c r="C261" s="1231"/>
      <c r="D261" s="289">
        <f>IF('statement of marks'!DG17="","",'statement of marks'!DG17)</f>
        <v>8</v>
      </c>
      <c r="E261" s="290">
        <f>IF('statement of marks'!DH17="","",'statement of marks'!DH17)</f>
        <v>9</v>
      </c>
      <c r="F261" s="290">
        <f>IF('statement of marks'!DI17="","",'statement of marks'!DI17)</f>
        <v>8</v>
      </c>
      <c r="G261" s="290">
        <f>IF('statement of marks'!DK17="","",'statement of marks'!DK17)</f>
        <v>37</v>
      </c>
      <c r="H261" s="152">
        <f>IF(G253="ML",70)+IF(G254="ML",70)+IF(G255="ML",70-H252)+IF(G256="ML",70-H253)+IF(G257="ML",70-H254)+IF(H255="ml",H252)+IF(H256="ml",H253)+IF(H257="ml",H254)</f>
        <v>0</v>
      </c>
      <c r="I261" s="291">
        <f>IF(G261="","",SUM(G261,H261))</f>
        <v>37</v>
      </c>
      <c r="J261" s="291">
        <f>IF(G261="","",SUM(D261,E261,F261,G261))</f>
        <v>62</v>
      </c>
      <c r="K261" s="125">
        <f>IF(J261="","",SUM(H261,J261))</f>
        <v>62</v>
      </c>
      <c r="L261" s="290">
        <f>IF('statement of marks'!DM17="","",'statement of marks'!DM17)</f>
        <v>40</v>
      </c>
      <c r="M261" s="152">
        <f>IF(L253="ML",100)+IF(L254="ML",100)+IF(L255="ML",100-M252)+IF(L256="ML",100-M253)+IF(L257="ML",100-M254)+IF(M255="ml",M252)+IF(M256="ml",M253)+IF(M257="ml",M254)</f>
        <v>0</v>
      </c>
      <c r="N261" s="291">
        <f>IF(L261="","",SUM(L261,M261))</f>
        <v>40</v>
      </c>
      <c r="O261" s="291">
        <f>IF(L261="","",SUM(K261,L261))</f>
        <v>102</v>
      </c>
      <c r="P261" s="152">
        <f>SUM(H261,M261)</f>
        <v>0</v>
      </c>
      <c r="Q261" s="125">
        <f>IF(O261="","",SUM(O261,M261))</f>
        <v>102</v>
      </c>
      <c r="R261" s="290" t="str">
        <f>IF('statement of marks'!GA17="","",'statement of marks'!GA17)</f>
        <v>C</v>
      </c>
      <c r="S261" s="117" t="str">
        <f>IF(OR(R261="S",R261="RE"),100,"")</f>
        <v/>
      </c>
      <c r="T261" s="309" t="str">
        <f>IF('result subject-wise'!AL17="","",'result subject-wise'!AL17)</f>
        <v/>
      </c>
      <c r="U261" s="310" t="str">
        <f>IF('result subject-wise'!AM17="","",'result subject-wise'!AM17)</f>
        <v/>
      </c>
      <c r="V261" s="1236"/>
    </row>
    <row r="262" spans="1:22" ht="19.25" customHeight="1">
      <c r="A262" s="1179"/>
      <c r="B262" s="1230" t="str">
        <f>'statement of marks'!$DT$3</f>
        <v>thou dkS'ky f'k{kk</v>
      </c>
      <c r="C262" s="1231"/>
      <c r="D262" s="1237" t="s">
        <v>294</v>
      </c>
      <c r="E262" s="1238"/>
      <c r="F262" s="291">
        <f>'statement of marks'!$DT$6</f>
        <v>30</v>
      </c>
      <c r="G262" s="123">
        <f>IF('statement of marks'!DT17="","",'statement of marks'!DT17)</f>
        <v>24</v>
      </c>
      <c r="H262" s="1238" t="s">
        <v>313</v>
      </c>
      <c r="I262" s="1238"/>
      <c r="J262" s="291">
        <f>'statement of marks'!$DU$6</f>
        <v>30</v>
      </c>
      <c r="K262" s="125">
        <f>IF('statement of marks'!DU17="","",'statement of marks'!DU17)</f>
        <v>26</v>
      </c>
      <c r="L262" s="1239" t="s">
        <v>172</v>
      </c>
      <c r="M262" s="1239"/>
      <c r="N262" s="291">
        <f>'statement of marks'!$DV$6</f>
        <v>40</v>
      </c>
      <c r="O262" s="290">
        <f>IF('statement of marks'!DV17="","",'statement of marks'!DV17)</f>
        <v>24</v>
      </c>
      <c r="P262" s="304"/>
      <c r="Q262" s="125">
        <f>IF(O262="","",SUM(G262,K262,O262))</f>
        <v>74</v>
      </c>
      <c r="R262" s="290" t="str">
        <f>IF('statement of marks'!GB17="","",'statement of marks'!GB17)</f>
        <v>B</v>
      </c>
      <c r="S262" s="117" t="str">
        <f>IF(OR(R262="S",R262="RE"),40,"")</f>
        <v/>
      </c>
      <c r="T262" s="309" t="str">
        <f>IF('result subject-wise'!AN17="","",'result subject-wise'!AN17)</f>
        <v/>
      </c>
      <c r="U262" s="310" t="str">
        <f>IF('result subject-wise'!AO17="","",'result subject-wise'!AO17)</f>
        <v/>
      </c>
      <c r="V262" s="1236"/>
    </row>
    <row r="263" spans="1:22" ht="19.25" customHeight="1">
      <c r="A263" s="1179"/>
      <c r="B263" s="1240" t="s">
        <v>20</v>
      </c>
      <c r="C263" s="1241"/>
      <c r="D263" s="1242" t="str">
        <f>IF('statement of marks'!GH17="","",'statement of marks'!GH17)</f>
        <v>vuqRrh.kZ</v>
      </c>
      <c r="E263" s="1243"/>
      <c r="F263" s="1243"/>
      <c r="G263" s="1243"/>
      <c r="H263" s="1243"/>
      <c r="I263" s="1244"/>
      <c r="J263" s="288" t="s">
        <v>7</v>
      </c>
      <c r="K263" s="290" t="str">
        <f>IF('statement of marks'!GK17="","",'statement of marks'!GK17)</f>
        <v/>
      </c>
      <c r="L263" s="1245" t="s">
        <v>8</v>
      </c>
      <c r="M263" s="1246"/>
      <c r="N263" s="1247"/>
      <c r="O263" s="290" t="str">
        <f>IF('statement of marks'!GM17="","",'statement of marks'!GM17)</f>
        <v/>
      </c>
      <c r="P263" s="1248" t="s">
        <v>286</v>
      </c>
      <c r="Q263" s="1248"/>
      <c r="R263" s="1248"/>
      <c r="S263" s="1248"/>
      <c r="T263" s="1248"/>
      <c r="U263" s="1248"/>
      <c r="V263" s="1249"/>
    </row>
    <row r="264" spans="1:22" ht="19.25" customHeight="1">
      <c r="A264" s="1179"/>
      <c r="B264" s="1240" t="s">
        <v>50</v>
      </c>
      <c r="C264" s="1241"/>
      <c r="D264" s="1250" t="s">
        <v>290</v>
      </c>
      <c r="E264" s="1251"/>
      <c r="F264" s="1252" t="s">
        <v>291</v>
      </c>
      <c r="G264" s="1252"/>
      <c r="H264" s="1253" t="s">
        <v>292</v>
      </c>
      <c r="I264" s="1253"/>
      <c r="J264" s="1252" t="s">
        <v>314</v>
      </c>
      <c r="K264" s="1252"/>
      <c r="L264" s="1254" t="s">
        <v>284</v>
      </c>
      <c r="M264" s="1254"/>
      <c r="N264" s="1254"/>
      <c r="O264" s="1254"/>
      <c r="P264" s="1255" t="s">
        <v>20</v>
      </c>
      <c r="Q264" s="1255"/>
      <c r="R264" s="1255"/>
      <c r="S264" s="1255"/>
      <c r="T264" s="1256" t="str">
        <f>IF('result subject-wise'!AR17="","",'result subject-wise'!AR17)</f>
        <v/>
      </c>
      <c r="U264" s="1256"/>
      <c r="V264" s="1257"/>
    </row>
    <row r="265" spans="1:22" ht="19.25" customHeight="1">
      <c r="A265" s="1179"/>
      <c r="B265" s="1234" t="s">
        <v>32</v>
      </c>
      <c r="C265" s="1235"/>
      <c r="D265" s="1258" t="str">
        <f>IF('statement of marks'!EP17="","",'statement of marks'!EP17)</f>
        <v/>
      </c>
      <c r="E265" s="1259"/>
      <c r="F265" s="1259" t="str">
        <f>IF('statement of marks'!ER17="","",'statement of marks'!ER17)</f>
        <v/>
      </c>
      <c r="G265" s="1259"/>
      <c r="H265" s="1259" t="str">
        <f>IF('statement of marks'!ET17="","",'statement of marks'!ET17)</f>
        <v/>
      </c>
      <c r="I265" s="1259"/>
      <c r="J265" s="1259" t="str">
        <f>IF('statement of marks'!EV17="","",'statement of marks'!EV17)</f>
        <v/>
      </c>
      <c r="K265" s="1259"/>
      <c r="L265" s="1259" t="str">
        <f>IF('statement of marks'!EX17="","",'statement of marks'!EX17)</f>
        <v/>
      </c>
      <c r="M265" s="1259"/>
      <c r="N265" s="1259"/>
      <c r="O265" s="1259"/>
      <c r="P265" s="1255" t="s">
        <v>7</v>
      </c>
      <c r="Q265" s="1255"/>
      <c r="R265" s="1255"/>
      <c r="S265" s="1255"/>
      <c r="T265" s="1256" t="str">
        <f>IF(AND(T264="mRrh.kZ",V260&gt;=60),"izFke",IF(AND(T264="mRrh.kZ",V260&gt;=48),"f}rh;",IF(AND(T264="mRrh.kZ",V260&gt;=36),"r`rh;","")))</f>
        <v/>
      </c>
      <c r="U265" s="1256"/>
      <c r="V265" s="1257"/>
    </row>
    <row r="266" spans="1:22" ht="19.25" customHeight="1">
      <c r="A266" s="1179"/>
      <c r="B266" s="1234" t="s">
        <v>31</v>
      </c>
      <c r="C266" s="1235"/>
      <c r="D266" s="1260" t="str">
        <f>IF('statement of marks'!EO17="","",'statement of marks'!EO17)</f>
        <v/>
      </c>
      <c r="E266" s="1261"/>
      <c r="F266" s="1261" t="str">
        <f>IF('statement of marks'!EQ17="","",'statement of marks'!EQ17)</f>
        <v/>
      </c>
      <c r="G266" s="1261"/>
      <c r="H266" s="1261" t="str">
        <f>IF('statement of marks'!ES17="","",'statement of marks'!ES17)</f>
        <v/>
      </c>
      <c r="I266" s="1261"/>
      <c r="J266" s="1261" t="str">
        <f>IF('statement of marks'!EU17="","",'statement of marks'!EU17)</f>
        <v/>
      </c>
      <c r="K266" s="1261"/>
      <c r="L266" s="1261" t="str">
        <f>IF('statement of marks'!EW17="","",'statement of marks'!EW17)</f>
        <v/>
      </c>
      <c r="M266" s="1261"/>
      <c r="N266" s="1261"/>
      <c r="O266" s="1261"/>
      <c r="P266" s="1262" t="s">
        <v>312</v>
      </c>
      <c r="Q266" s="1263"/>
      <c r="R266" s="1263"/>
      <c r="S266" s="1264"/>
      <c r="T266" s="1265" t="str">
        <f>IF(T264="","",'result subject-wise'!$G$117)</f>
        <v/>
      </c>
      <c r="U266" s="1266"/>
      <c r="V266" s="1267"/>
    </row>
    <row r="267" spans="1:22" ht="19.25" customHeight="1">
      <c r="A267" s="1179"/>
      <c r="B267" s="1230" t="s">
        <v>133</v>
      </c>
      <c r="C267" s="1231"/>
      <c r="D267" s="1268"/>
      <c r="E267" s="1269"/>
      <c r="F267" s="1269"/>
      <c r="G267" s="1269"/>
      <c r="H267" s="1269"/>
      <c r="I267" s="1269"/>
      <c r="J267" s="1269"/>
      <c r="K267" s="1269"/>
      <c r="L267" s="1231" t="s">
        <v>133</v>
      </c>
      <c r="M267" s="1231"/>
      <c r="N267" s="1231"/>
      <c r="O267" s="1231"/>
      <c r="P267" s="1231"/>
      <c r="Q267" s="1231"/>
      <c r="R267" s="1270"/>
      <c r="S267" s="1271"/>
      <c r="T267" s="1271"/>
      <c r="U267" s="1271"/>
      <c r="V267" s="1272"/>
    </row>
    <row r="268" spans="1:22" ht="19.25" customHeight="1">
      <c r="A268" s="1179"/>
      <c r="B268" s="1230" t="s">
        <v>285</v>
      </c>
      <c r="C268" s="1231"/>
      <c r="D268" s="1268"/>
      <c r="E268" s="1269"/>
      <c r="F268" s="1269"/>
      <c r="G268" s="1269"/>
      <c r="H268" s="1269"/>
      <c r="I268" s="1269"/>
      <c r="J268" s="1269"/>
      <c r="K268" s="1269"/>
      <c r="L268" s="1231" t="s">
        <v>111</v>
      </c>
      <c r="M268" s="1231"/>
      <c r="N268" s="1231"/>
      <c r="O268" s="1231"/>
      <c r="P268" s="1231"/>
      <c r="Q268" s="1231"/>
      <c r="R268" s="1273"/>
      <c r="S268" s="1274"/>
      <c r="T268" s="1274"/>
      <c r="U268" s="1274"/>
      <c r="V268" s="1275"/>
    </row>
    <row r="269" spans="1:22" ht="19.25" customHeight="1">
      <c r="A269" s="1179"/>
      <c r="B269" s="1230" t="s">
        <v>152</v>
      </c>
      <c r="C269" s="1231"/>
      <c r="D269" s="1268"/>
      <c r="E269" s="1269"/>
      <c r="F269" s="1269"/>
      <c r="G269" s="1269"/>
      <c r="H269" s="1269"/>
      <c r="I269" s="1269"/>
      <c r="J269" s="1269"/>
      <c r="K269" s="1269"/>
      <c r="L269" s="1231" t="s">
        <v>285</v>
      </c>
      <c r="M269" s="1231"/>
      <c r="N269" s="1231"/>
      <c r="O269" s="1231"/>
      <c r="P269" s="1231"/>
      <c r="Q269" s="1231"/>
      <c r="R269" s="1276" t="s">
        <v>152</v>
      </c>
      <c r="S269" s="1277"/>
      <c r="T269" s="1277"/>
      <c r="U269" s="1277"/>
      <c r="V269" s="1278"/>
    </row>
    <row r="270" spans="1:22" ht="19.25" customHeight="1">
      <c r="A270" s="1180"/>
      <c r="B270" s="1279" t="s">
        <v>151</v>
      </c>
      <c r="C270" s="1280"/>
      <c r="D270" s="1281"/>
      <c r="E270" s="1282"/>
      <c r="F270" s="1282"/>
      <c r="G270" s="1282"/>
      <c r="H270" s="1282"/>
      <c r="I270" s="1282"/>
      <c r="J270" s="1282"/>
      <c r="K270" s="1282"/>
      <c r="L270" s="1280" t="s">
        <v>113</v>
      </c>
      <c r="M270" s="1280"/>
      <c r="N270" s="1280"/>
      <c r="O270" s="1280"/>
      <c r="P270" s="1283">
        <f>'statement of marks'!$GH$109</f>
        <v>42460</v>
      </c>
      <c r="Q270" s="1284"/>
      <c r="R270" s="1285" t="s">
        <v>289</v>
      </c>
      <c r="S270" s="1286"/>
      <c r="T270" s="1286"/>
      <c r="U270" s="1286"/>
      <c r="V270" s="1287"/>
    </row>
    <row r="271" spans="1:22" ht="19.25" customHeight="1">
      <c r="A271" s="1173" t="s">
        <v>73</v>
      </c>
      <c r="B271" s="1174"/>
      <c r="C271" s="1174"/>
      <c r="D271" s="1174"/>
      <c r="E271" s="1174"/>
      <c r="F271" s="1174"/>
      <c r="G271" s="1174"/>
      <c r="H271" s="1174"/>
      <c r="I271" s="1174"/>
      <c r="J271" s="1174"/>
      <c r="K271" s="1174"/>
      <c r="L271" s="1174"/>
      <c r="M271" s="1174"/>
      <c r="N271" s="1174"/>
      <c r="O271" s="1174"/>
      <c r="P271" s="1174"/>
      <c r="Q271" s="1174"/>
      <c r="R271" s="1174"/>
      <c r="S271" s="1174"/>
      <c r="T271" s="1174"/>
      <c r="U271" s="1174"/>
      <c r="V271" s="1175"/>
    </row>
    <row r="272" spans="1:22" ht="19.25" customHeight="1">
      <c r="A272" s="1176" t="str">
        <f>'statement of marks'!$A$1</f>
        <v>jktdh; ckfydk mPp ek/;fed fo|ky;] fuEckgsMk</v>
      </c>
      <c r="B272" s="1177"/>
      <c r="C272" s="1177"/>
      <c r="D272" s="1177"/>
      <c r="E272" s="1177"/>
      <c r="F272" s="1177"/>
      <c r="G272" s="1177"/>
      <c r="H272" s="1177"/>
      <c r="I272" s="1177"/>
      <c r="J272" s="1177"/>
      <c r="K272" s="1177"/>
      <c r="L272" s="1177"/>
      <c r="M272" s="1177"/>
      <c r="N272" s="1177"/>
      <c r="O272" s="1177"/>
      <c r="P272" s="1177"/>
      <c r="Q272" s="1177"/>
      <c r="R272" s="1177"/>
      <c r="S272" s="1177"/>
      <c r="T272" s="1177"/>
      <c r="U272" s="1177"/>
      <c r="V272" s="1178"/>
    </row>
    <row r="273" spans="1:22" ht="19.25" customHeight="1">
      <c r="A273" s="1179"/>
      <c r="B273" s="1181" t="s">
        <v>293</v>
      </c>
      <c r="C273" s="1181"/>
      <c r="D273" s="1182" t="str">
        <f>'statement of marks'!$F$3</f>
        <v>2015-16</v>
      </c>
      <c r="E273" s="1183"/>
      <c r="F273" s="1184" t="str">
        <f>IF(T291="","eq[; ijh{kk",IF(D290="iwjd","iwjd ijh{kk",IF(D290="iqu% ijh{kk","iqu% ijh{kk",)))</f>
        <v>eq[; ijh{kk</v>
      </c>
      <c r="G273" s="1185"/>
      <c r="H273" s="1185"/>
      <c r="I273" s="1185"/>
      <c r="J273" s="1185"/>
      <c r="K273" s="1185"/>
      <c r="L273" s="1185"/>
      <c r="M273" s="1185"/>
      <c r="N273" s="1185"/>
      <c r="O273" s="1185"/>
      <c r="P273" s="1185"/>
      <c r="Q273" s="1185"/>
      <c r="R273" s="1186" t="s">
        <v>27</v>
      </c>
      <c r="S273" s="1187"/>
      <c r="T273" s="1188" t="str">
        <f>'statement of marks'!$A$3</f>
        <v>11 'A'</v>
      </c>
      <c r="U273" s="1188"/>
      <c r="V273" s="1189"/>
    </row>
    <row r="274" spans="1:22" ht="19.25" customHeight="1">
      <c r="A274" s="1179"/>
      <c r="B274" s="1190" t="s">
        <v>115</v>
      </c>
      <c r="C274" s="1190"/>
      <c r="D274" s="1191" t="str">
        <f>IF('statement of marks'!G18="","",'statement of marks'!G18)</f>
        <v/>
      </c>
      <c r="E274" s="1192"/>
      <c r="F274" s="1192"/>
      <c r="G274" s="1192"/>
      <c r="H274" s="1192"/>
      <c r="I274" s="1192"/>
      <c r="J274" s="1192"/>
      <c r="K274" s="1192"/>
      <c r="L274" s="1192"/>
      <c r="M274" s="1192"/>
      <c r="N274" s="1192"/>
      <c r="O274" s="1192"/>
      <c r="P274" s="1192"/>
      <c r="Q274" s="1192"/>
      <c r="R274" s="1193" t="s">
        <v>36</v>
      </c>
      <c r="S274" s="1194"/>
      <c r="T274" s="1195" t="str">
        <f>IF('statement of marks'!D18="","",'statement of marks'!D18)</f>
        <v/>
      </c>
      <c r="U274" s="1195"/>
      <c r="V274" s="1196"/>
    </row>
    <row r="275" spans="1:22" ht="19.25" customHeight="1">
      <c r="A275" s="1179"/>
      <c r="B275" s="1190" t="s">
        <v>25</v>
      </c>
      <c r="C275" s="1190"/>
      <c r="D275" s="1191" t="str">
        <f>IF('statement of marks'!H18="","",'statement of marks'!H18)</f>
        <v/>
      </c>
      <c r="E275" s="1192"/>
      <c r="F275" s="1192"/>
      <c r="G275" s="1192"/>
      <c r="H275" s="1192"/>
      <c r="I275" s="1192"/>
      <c r="J275" s="1192"/>
      <c r="K275" s="1192"/>
      <c r="L275" s="1192"/>
      <c r="M275" s="1192"/>
      <c r="N275" s="1192"/>
      <c r="O275" s="1192"/>
      <c r="P275" s="1192"/>
      <c r="Q275" s="1192"/>
      <c r="R275" s="1193" t="s">
        <v>28</v>
      </c>
      <c r="S275" s="1194"/>
      <c r="T275" s="1195" t="str">
        <f>IF('statement of marks'!E18="","",'statement of marks'!E18)</f>
        <v/>
      </c>
      <c r="U275" s="1195"/>
      <c r="V275" s="1196"/>
    </row>
    <row r="276" spans="1:22" ht="19.25" customHeight="1">
      <c r="A276" s="1179"/>
      <c r="B276" s="1197" t="s">
        <v>26</v>
      </c>
      <c r="C276" s="1197"/>
      <c r="D276" s="1191" t="str">
        <f>IF('statement of marks'!I18="","",'statement of marks'!I18)</f>
        <v/>
      </c>
      <c r="E276" s="1192"/>
      <c r="F276" s="1192"/>
      <c r="G276" s="1192"/>
      <c r="H276" s="1192"/>
      <c r="I276" s="1192"/>
      <c r="J276" s="1192"/>
      <c r="K276" s="1192"/>
      <c r="L276" s="1192"/>
      <c r="M276" s="1192"/>
      <c r="N276" s="1192"/>
      <c r="O276" s="1192"/>
      <c r="P276" s="1192"/>
      <c r="Q276" s="1192"/>
      <c r="R276" s="1193" t="s">
        <v>29</v>
      </c>
      <c r="S276" s="1194"/>
      <c r="T276" s="1198" t="str">
        <f>IF('statement of marks'!F18="","",'statement of marks'!F18)</f>
        <v/>
      </c>
      <c r="U276" s="1198"/>
      <c r="V276" s="1199"/>
    </row>
    <row r="277" spans="1:22" ht="19.25" customHeight="1">
      <c r="A277" s="1179"/>
      <c r="B277" s="1200" t="s">
        <v>30</v>
      </c>
      <c r="C277" s="1202" t="s">
        <v>202</v>
      </c>
      <c r="D277" s="1204" t="s">
        <v>1</v>
      </c>
      <c r="E277" s="1204" t="s">
        <v>43</v>
      </c>
      <c r="F277" s="1204" t="s">
        <v>2</v>
      </c>
      <c r="G277" s="1206" t="s">
        <v>144</v>
      </c>
      <c r="H277" s="1206" t="s">
        <v>147</v>
      </c>
      <c r="I277" s="1208" t="s">
        <v>146</v>
      </c>
      <c r="J277" s="1210" t="s">
        <v>306</v>
      </c>
      <c r="K277" s="1212" t="s">
        <v>288</v>
      </c>
      <c r="L277" s="1214" t="s">
        <v>305</v>
      </c>
      <c r="M277" s="1214" t="s">
        <v>296</v>
      </c>
      <c r="N277" s="1216" t="s">
        <v>295</v>
      </c>
      <c r="O277" s="1218" t="s">
        <v>274</v>
      </c>
      <c r="P277" s="1218" t="s">
        <v>275</v>
      </c>
      <c r="Q277" s="1220" t="s">
        <v>276</v>
      </c>
      <c r="R277" s="1208" t="s">
        <v>14</v>
      </c>
      <c r="S277" s="1210" t="s">
        <v>297</v>
      </c>
      <c r="T277" s="1222" t="s">
        <v>298</v>
      </c>
      <c r="U277" s="1288" t="s">
        <v>38</v>
      </c>
      <c r="V277" s="1226" t="s">
        <v>287</v>
      </c>
    </row>
    <row r="278" spans="1:22" ht="19.25" customHeight="1">
      <c r="A278" s="1179"/>
      <c r="B278" s="1201"/>
      <c r="C278" s="1203"/>
      <c r="D278" s="1205"/>
      <c r="E278" s="1205"/>
      <c r="F278" s="1205"/>
      <c r="G278" s="1207"/>
      <c r="H278" s="1207"/>
      <c r="I278" s="1209"/>
      <c r="J278" s="1211"/>
      <c r="K278" s="1213"/>
      <c r="L278" s="1215"/>
      <c r="M278" s="1215"/>
      <c r="N278" s="1217"/>
      <c r="O278" s="1219"/>
      <c r="P278" s="1219"/>
      <c r="Q278" s="1221"/>
      <c r="R278" s="1209"/>
      <c r="S278" s="1211"/>
      <c r="T278" s="1223"/>
      <c r="U278" s="1289"/>
      <c r="V278" s="1227"/>
    </row>
    <row r="279" spans="1:22" ht="19.25" customHeight="1">
      <c r="A279" s="1179"/>
      <c r="B279" s="1228" t="s">
        <v>5</v>
      </c>
      <c r="C279" s="1229"/>
      <c r="D279" s="119">
        <v>10</v>
      </c>
      <c r="E279" s="70">
        <v>10</v>
      </c>
      <c r="F279" s="70">
        <v>10</v>
      </c>
      <c r="G279" s="142" t="s">
        <v>308</v>
      </c>
      <c r="H279" s="122">
        <f>'statement of marks'!$AR$6</f>
        <v>20</v>
      </c>
      <c r="I279" s="73">
        <v>70</v>
      </c>
      <c r="J279" s="146" t="s">
        <v>277</v>
      </c>
      <c r="K279" s="124">
        <v>100</v>
      </c>
      <c r="L279" s="142" t="s">
        <v>309</v>
      </c>
      <c r="M279" s="122">
        <f>'statement of marks'!$AW$6</f>
        <v>30</v>
      </c>
      <c r="N279" s="73">
        <v>100</v>
      </c>
      <c r="O279" s="145" t="s">
        <v>310</v>
      </c>
      <c r="P279" s="124"/>
      <c r="Q279" s="124">
        <v>200</v>
      </c>
      <c r="R279" s="304"/>
      <c r="S279" s="304"/>
      <c r="T279" s="305"/>
      <c r="U279" s="306"/>
      <c r="V279" s="147" t="str">
        <f>IF(OR(U286=0,U286&lt;S286),"",Q279)</f>
        <v/>
      </c>
    </row>
    <row r="280" spans="1:22" ht="19.25" customHeight="1">
      <c r="A280" s="1179"/>
      <c r="B280" s="1230" t="str">
        <f>'statement of marks'!$J$3</f>
        <v>vfuok;Z fgUnh</v>
      </c>
      <c r="C280" s="1231"/>
      <c r="D280" s="289" t="str">
        <f>IF('statement of marks'!J18="","",'statement of marks'!J18)</f>
        <v/>
      </c>
      <c r="E280" s="290" t="str">
        <f>IF('statement of marks'!K18="","",'statement of marks'!K18)</f>
        <v/>
      </c>
      <c r="F280" s="290" t="str">
        <f>IF('statement of marks'!L18="","",'statement of marks'!L18)</f>
        <v/>
      </c>
      <c r="G280" s="123" t="str">
        <f>IF('statement of marks'!N18="","",'statement of marks'!N18)</f>
        <v/>
      </c>
      <c r="H280" s="123">
        <f>'statement of marks'!$BP$6</f>
        <v>20</v>
      </c>
      <c r="I280" s="291" t="str">
        <f>IF(G280="","",G280)</f>
        <v/>
      </c>
      <c r="J280" s="291" t="str">
        <f>IF(G280="","",SUM(D280,E280,F280,G280))</f>
        <v/>
      </c>
      <c r="K280" s="125" t="str">
        <f>J280</f>
        <v/>
      </c>
      <c r="L280" s="123" t="str">
        <f>IF('statement of marks'!P18="","",'statement of marks'!P18)</f>
        <v/>
      </c>
      <c r="M280" s="122">
        <f>'statement of marks'!$BU$6</f>
        <v>30</v>
      </c>
      <c r="N280" s="291" t="str">
        <f>IF(L280="","",L280)</f>
        <v/>
      </c>
      <c r="O280" s="291" t="str">
        <f>IF(L280="","",SUM(J280,L280))</f>
        <v/>
      </c>
      <c r="P280" s="152">
        <f>SUM(H280,M280)</f>
        <v>50</v>
      </c>
      <c r="Q280" s="125" t="str">
        <f>O280</f>
        <v/>
      </c>
      <c r="R280" s="290" t="str">
        <f>CONCATENATE('statement of marks'!EZ18,'statement of marks'!FA18,'statement of marks'!FB18)</f>
        <v/>
      </c>
      <c r="S280" s="117" t="str">
        <f>IF(OR(R280="S",R280="RE"),100,"")</f>
        <v/>
      </c>
      <c r="T280" s="128" t="str">
        <f>IF('result subject-wise'!U18="","",'result subject-wise'!U18)</f>
        <v/>
      </c>
      <c r="U280" s="130" t="str">
        <f>IF('result subject-wise'!V18="","",'result subject-wise'!V18)</f>
        <v/>
      </c>
      <c r="V280" s="147" t="str">
        <f>IF(OR(U286=0,U286&lt;S286),"",IF(R280="RE",SUM(Q280,T280),IF(R280="S",T280,Q280)))</f>
        <v/>
      </c>
    </row>
    <row r="281" spans="1:22" ht="19.25" customHeight="1">
      <c r="A281" s="1179"/>
      <c r="B281" s="1230" t="str">
        <f>'statement of marks'!$X$3</f>
        <v>vaxzsth</v>
      </c>
      <c r="C281" s="1231"/>
      <c r="D281" s="289" t="str">
        <f>IF('statement of marks'!X18="","",'statement of marks'!X18)</f>
        <v/>
      </c>
      <c r="E281" s="290" t="str">
        <f>IF('statement of marks'!Y18="","",'statement of marks'!Y18)</f>
        <v/>
      </c>
      <c r="F281" s="290" t="str">
        <f>IF('statement of marks'!Z18="","",'statement of marks'!Z18)</f>
        <v/>
      </c>
      <c r="G281" s="123" t="str">
        <f>IF('statement of marks'!AB18="","",'statement of marks'!AB18)</f>
        <v/>
      </c>
      <c r="H281" s="123">
        <f>'statement of marks'!$CN$6</f>
        <v>20</v>
      </c>
      <c r="I281" s="291" t="str">
        <f>IF(G281="","",G281)</f>
        <v/>
      </c>
      <c r="J281" s="291" t="str">
        <f t="shared" ref="J281:J284" si="101">IF(G281="","",SUM(D281,E281,F281,G281))</f>
        <v/>
      </c>
      <c r="K281" s="125" t="str">
        <f>J281</f>
        <v/>
      </c>
      <c r="L281" s="123" t="str">
        <f>IF('statement of marks'!AD18="","",'statement of marks'!AD18)</f>
        <v/>
      </c>
      <c r="M281" s="122">
        <f>'statement of marks'!$CS$6</f>
        <v>30</v>
      </c>
      <c r="N281" s="291" t="str">
        <f>IF(L281="","",L281)</f>
        <v/>
      </c>
      <c r="O281" s="291" t="str">
        <f t="shared" ref="O281" si="102">IF(L281="","",SUM(J281,L281))</f>
        <v/>
      </c>
      <c r="P281" s="152">
        <f t="shared" ref="P281:P284" si="103">SUM(H281,M281)</f>
        <v>50</v>
      </c>
      <c r="Q281" s="125" t="str">
        <f>O281</f>
        <v/>
      </c>
      <c r="R281" s="290" t="str">
        <f>CONCATENATE('statement of marks'!FC18,'statement of marks'!FD18,'statement of marks'!FE18)</f>
        <v/>
      </c>
      <c r="S281" s="117" t="str">
        <f>IF(OR(R281="S",R281="RE"),100,"")</f>
        <v/>
      </c>
      <c r="T281" s="128" t="str">
        <f>IF('result subject-wise'!X18="","",'result subject-wise'!X18)</f>
        <v/>
      </c>
      <c r="U281" s="130" t="str">
        <f>IF('result subject-wise'!Y18="","",'result subject-wise'!Y18)</f>
        <v/>
      </c>
      <c r="V281" s="147" t="str">
        <f>IF(OR(U286=0,U286&lt;S286),"",IF(R281="RE",SUM(Q281,T281),IF(R281="S",T281,Q281)))</f>
        <v/>
      </c>
    </row>
    <row r="282" spans="1:22" ht="19.25" customHeight="1">
      <c r="A282" s="1179"/>
      <c r="B282" s="1232" t="b">
        <f>IF('statement of marks'!AL18="a",'statement of marks'!$AL$3,IF('statement of marks'!AL18="b",'statement of marks'!$AR$3,IF('statement of marks'!AL18="c",'statement of marks'!$AX$3,IF('statement of marks'!AL18="d",'statement of marks'!$BD$3))))</f>
        <v>0</v>
      </c>
      <c r="C282" s="1233"/>
      <c r="D282" s="289" t="str">
        <f>IF('statement of marks'!AM18="","",'statement of marks'!AM18)</f>
        <v/>
      </c>
      <c r="E282" s="290" t="str">
        <f>IF('statement of marks'!AN18="","",'statement of marks'!AN18)</f>
        <v/>
      </c>
      <c r="F282" s="290" t="str">
        <f>IF('statement of marks'!AO18="","",'statement of marks'!AO18)</f>
        <v/>
      </c>
      <c r="G282" s="123" t="str">
        <f>IF('statement of marks'!AQ18="","",'statement of marks'!AQ18)</f>
        <v/>
      </c>
      <c r="H282" s="123" t="str">
        <f>IF('statement of marks'!AR18="","",'statement of marks'!AR18)</f>
        <v/>
      </c>
      <c r="I282" s="291" t="str">
        <f>IF(G282="","",IF(AND(G282="ML",H282="ML"),"ML",IF(AND(G282="ML",H282=""),"ML",SUM(G282,H282))))</f>
        <v/>
      </c>
      <c r="J282" s="291" t="str">
        <f t="shared" si="101"/>
        <v/>
      </c>
      <c r="K282" s="125" t="str">
        <f>IF(J282="","",SUM(H282,J282))</f>
        <v/>
      </c>
      <c r="L282" s="123" t="str">
        <f>IF('statement of marks'!AV18="","",'statement of marks'!AV18)</f>
        <v/>
      </c>
      <c r="M282" s="123" t="str">
        <f>IF('statement of marks'!AW18="","",'statement of marks'!AW18)</f>
        <v/>
      </c>
      <c r="N282" s="291" t="str">
        <f>IF(L282="","",IF(AND(L282="ML",M282="ML"),"ML",IF(AND(L282="ML",M282=""),"ML",SUM(L282,M282))))</f>
        <v/>
      </c>
      <c r="O282" s="291" t="str">
        <f>IF(L282="","",SUM(J282,L282))</f>
        <v/>
      </c>
      <c r="P282" s="123">
        <f t="shared" si="103"/>
        <v>0</v>
      </c>
      <c r="Q282" s="125" t="str">
        <f>IF(O282="","",SUM(O282,P282))</f>
        <v/>
      </c>
      <c r="R282" s="290" t="str">
        <f>CONCATENATE('statement of marks'!FF18,'statement of marks'!FK18,'statement of marks'!FL18)</f>
        <v/>
      </c>
      <c r="S282" s="117" t="str">
        <f>IF('result subject-wise'!Z18="","",'result subject-wise'!Z18)</f>
        <v/>
      </c>
      <c r="T282" s="128" t="str">
        <f>IF('result subject-wise'!AB18="","",'result subject-wise'!AB18)</f>
        <v/>
      </c>
      <c r="U282" s="130" t="str">
        <f>IF('result subject-wise'!AC18="","",'result subject-wise'!AC18)</f>
        <v/>
      </c>
      <c r="V282" s="147" t="str">
        <f>IF(OR(U286=0,U286&lt;S286),"",IF(OR(R282="RE",R282="REP"),SUM(Q282,T282),IF(R282="S",T282,Q282)))</f>
        <v/>
      </c>
    </row>
    <row r="283" spans="1:22" ht="19.25" customHeight="1">
      <c r="A283" s="1179"/>
      <c r="B283" s="1232" t="b">
        <f>IF('statement of marks'!BJ18="a",'statement of marks'!$BJ$3,IF('statement of marks'!BJ18="b",'statement of marks'!$BP$3,IF('statement of marks'!BJ18="c",'statement of marks'!$BV$3,IF('statement of marks'!BJ18="d",'statement of marks'!$CB$3))))</f>
        <v>0</v>
      </c>
      <c r="C283" s="1233"/>
      <c r="D283" s="289" t="str">
        <f>IF('statement of marks'!BK18="","",'statement of marks'!BK18)</f>
        <v/>
      </c>
      <c r="E283" s="290" t="str">
        <f>IF('statement of marks'!BL18="","",'statement of marks'!BL18)</f>
        <v/>
      </c>
      <c r="F283" s="290" t="str">
        <f>IF('statement of marks'!BM18="","",'statement of marks'!BM18)</f>
        <v/>
      </c>
      <c r="G283" s="123" t="str">
        <f>IF('statement of marks'!BO18="","",'statement of marks'!BO18)</f>
        <v/>
      </c>
      <c r="H283" s="123" t="str">
        <f>IF('statement of marks'!BP18="","",'statement of marks'!BP18)</f>
        <v/>
      </c>
      <c r="I283" s="291" t="str">
        <f t="shared" ref="I283" si="104">IF(G283="","",IF(AND(G283="ML",H283="ML"),"ML",IF(AND(G283="ML",H283=""),"ML",SUM(G283,H283))))</f>
        <v/>
      </c>
      <c r="J283" s="291" t="str">
        <f t="shared" si="101"/>
        <v/>
      </c>
      <c r="K283" s="125" t="str">
        <f>IF(J283="","",SUM(H283,J283))</f>
        <v/>
      </c>
      <c r="L283" s="123" t="str">
        <f>IF('statement of marks'!BT18="","",'statement of marks'!BT18)</f>
        <v/>
      </c>
      <c r="M283" s="123" t="str">
        <f>IF('statement of marks'!BU18="","",'statement of marks'!BU18)</f>
        <v/>
      </c>
      <c r="N283" s="291" t="str">
        <f t="shared" ref="N283" si="105">IF(L283="","",IF(AND(L283="ML",M283="ML"),"ML",IF(AND(L283="ML",M283=""),"ML",SUM(L283,M283))))</f>
        <v/>
      </c>
      <c r="O283" s="291" t="str">
        <f>IF(L283="","",SUM(J283,L283))</f>
        <v/>
      </c>
      <c r="P283" s="123">
        <f t="shared" si="103"/>
        <v>0</v>
      </c>
      <c r="Q283" s="125" t="str">
        <f>IF(O283="","",SUM(O283,P283))</f>
        <v/>
      </c>
      <c r="R283" s="290" t="str">
        <f>CONCATENATE('statement of marks'!FM18,'statement of marks'!FR18,'statement of marks'!FS18)</f>
        <v/>
      </c>
      <c r="S283" s="117" t="str">
        <f>IF('result subject-wise'!AD18="","",'result subject-wise'!AD18)</f>
        <v/>
      </c>
      <c r="T283" s="128" t="str">
        <f>IF('result subject-wise'!AF18="","",'result subject-wise'!AF18)</f>
        <v/>
      </c>
      <c r="U283" s="130" t="str">
        <f>IF('result subject-wise'!AG18="","",'result subject-wise'!AG18)</f>
        <v/>
      </c>
      <c r="V283" s="147" t="str">
        <f>IF(OR(U286=0,U286&lt;S286),"",IF(OR(R283="RE",R283="REP"),SUM(Q283,T283),IF(R283="S",T283,Q283)))</f>
        <v/>
      </c>
    </row>
    <row r="284" spans="1:22" ht="19.25" customHeight="1">
      <c r="A284" s="1179"/>
      <c r="B284" s="1232" t="b">
        <f>IF('statement of marks'!CH18="a",'statement of marks'!$CH$3,IF('statement of marks'!CH18="b",'statement of marks'!$CN$3,IF('statement of marks'!CH18="c",'statement of marks'!$CT$3,IF('statement of marks'!CH18="d",'statement of marks'!$CZ$3))))</f>
        <v>0</v>
      </c>
      <c r="C284" s="1233"/>
      <c r="D284" s="289" t="str">
        <f>IF('statement of marks'!CI18="","",'statement of marks'!CI18)</f>
        <v/>
      </c>
      <c r="E284" s="290" t="str">
        <f>IF('statement of marks'!CJ18="","",'statement of marks'!CJ18)</f>
        <v/>
      </c>
      <c r="F284" s="290" t="str">
        <f>IF('statement of marks'!CK18="","",'statement of marks'!CK18)</f>
        <v/>
      </c>
      <c r="G284" s="123" t="str">
        <f>IF('statement of marks'!CM18="","",'statement of marks'!CM18)</f>
        <v/>
      </c>
      <c r="H284" s="123" t="str">
        <f>IF('statement of marks'!CN18="","",'statement of marks'!CN18)</f>
        <v/>
      </c>
      <c r="I284" s="291" t="str">
        <f>IF(G284="","",IF(AND(G284="ML",H284="ML"),"ML",IF(AND(G284="ML",H284=""),"ML",SUM(G284,H284))))</f>
        <v/>
      </c>
      <c r="J284" s="291" t="str">
        <f t="shared" si="101"/>
        <v/>
      </c>
      <c r="K284" s="125" t="str">
        <f>IF(J284="","",SUM(H284,J284))</f>
        <v/>
      </c>
      <c r="L284" s="123" t="str">
        <f>IF('statement of marks'!CR18="","",'statement of marks'!CR18)</f>
        <v/>
      </c>
      <c r="M284" s="123" t="str">
        <f>IF('statement of marks'!CS18="","",'statement of marks'!CS18)</f>
        <v/>
      </c>
      <c r="N284" s="291" t="str">
        <f>IF(L284="","",IF(AND(L284="ML",M284="ML"),"ML",IF(AND(L284="ML",M284=""),"ML",SUM(L284,M284))))</f>
        <v/>
      </c>
      <c r="O284" s="291" t="str">
        <f>IF(L284="","",SUM(J284,L284))</f>
        <v/>
      </c>
      <c r="P284" s="123">
        <f t="shared" si="103"/>
        <v>0</v>
      </c>
      <c r="Q284" s="125" t="str">
        <f>IF(O284="","",SUM(O284,P284))</f>
        <v/>
      </c>
      <c r="R284" s="290" t="str">
        <f>CONCATENATE('statement of marks'!FT18,'statement of marks'!FY18,'statement of marks'!FZ18)</f>
        <v/>
      </c>
      <c r="S284" s="117" t="str">
        <f>IF('result subject-wise'!AH18="","",'result subject-wise'!AH18)</f>
        <v/>
      </c>
      <c r="T284" s="128" t="str">
        <f>IF('result subject-wise'!AJ18="","",'result subject-wise'!AJ18)</f>
        <v/>
      </c>
      <c r="U284" s="130" t="str">
        <f>IF('result subject-wise'!AK18="","",'result subject-wise'!AK18)</f>
        <v/>
      </c>
      <c r="V284" s="147" t="str">
        <f>IF(OR(U286=0,U286&lt;S286),"",IF(OR(R284="RE",R284="REP"),SUM(Q284,T284),IF(R284="S",T284,Q284)))</f>
        <v/>
      </c>
    </row>
    <row r="285" spans="1:22" ht="19.25" customHeight="1">
      <c r="A285" s="1179"/>
      <c r="B285" s="1234" t="s">
        <v>148</v>
      </c>
      <c r="C285" s="1235"/>
      <c r="D285" s="157" t="str">
        <f>IF(AND(D280="",D281="",D282="",D283="",D284=""),"",SUM(D280:D284))</f>
        <v/>
      </c>
      <c r="E285" s="157" t="str">
        <f t="shared" ref="E285:F285" si="106">IF(AND(E280="",E281="",E282="",E283="",E284=""),"",SUM(E280:E284))</f>
        <v/>
      </c>
      <c r="F285" s="157" t="str">
        <f t="shared" si="106"/>
        <v/>
      </c>
      <c r="G285" s="158" t="str">
        <f>IF(G280="","",SUM(G280:G284))</f>
        <v/>
      </c>
      <c r="H285" s="158">
        <f>SUM(H282:H284)</f>
        <v>0</v>
      </c>
      <c r="I285" s="158" t="str">
        <f>IF(AND(I280="",I281="",I282="",I283="",I284=""),"",SUM(I280:I284))</f>
        <v/>
      </c>
      <c r="J285" s="159" t="str">
        <f>IF(J284="","",SUM(J280:J284))</f>
        <v/>
      </c>
      <c r="K285" s="160" t="str">
        <f>IF(K280="","",SUM(K280:K284))</f>
        <v/>
      </c>
      <c r="L285" s="158" t="str">
        <f>IF(L280="","",SUM(L280:L284))</f>
        <v/>
      </c>
      <c r="M285" s="158">
        <f>SUM(M282:M284)</f>
        <v>0</v>
      </c>
      <c r="N285" s="158" t="str">
        <f t="shared" ref="N285" si="107">IF(AND(N280="",N281="",N282="",N283="",N284=""),"",SUM(N280:N284))</f>
        <v/>
      </c>
      <c r="O285" s="159" t="str">
        <f>IF(L285="","",SUM(J285,L285))</f>
        <v/>
      </c>
      <c r="P285" s="160">
        <f>SUM(H285,M285)</f>
        <v>0</v>
      </c>
      <c r="Q285" s="160" t="str">
        <f>IF(Q280="","",SUM(Q280:Q284))</f>
        <v/>
      </c>
      <c r="R285" s="159"/>
      <c r="S285" s="159" t="str">
        <f>IF(AND(S280="",S281="",S282="",S283="",S284=""),"",SUM(S280:S284))</f>
        <v/>
      </c>
      <c r="T285" s="161" t="str">
        <f>IF(AND(T280="",T281="",T282="",T283="",T284=""),"",SUM(T280:T284))</f>
        <v/>
      </c>
      <c r="U285" s="162"/>
      <c r="V285" s="163" t="str">
        <f>IF(V280="","",SUM(V280:V284))</f>
        <v/>
      </c>
    </row>
    <row r="286" spans="1:22" ht="19.25" customHeight="1">
      <c r="A286" s="1179"/>
      <c r="B286" s="1234" t="s">
        <v>145</v>
      </c>
      <c r="C286" s="1235"/>
      <c r="D286" s="119" t="str">
        <f>IF(D285="","",50-(COUNTIF(D280:D284,"NA")*10+COUNTIF(D280:D284,"ML")*10))</f>
        <v/>
      </c>
      <c r="E286" s="119" t="str">
        <f t="shared" ref="E286:F286" si="108">IF(E285="","",50-(COUNTIF(E280:E284,"NA")*10+COUNTIF(E280:E284,"ML")*10))</f>
        <v/>
      </c>
      <c r="F286" s="119" t="str">
        <f t="shared" si="108"/>
        <v/>
      </c>
      <c r="G286" s="123">
        <f>I286-H286</f>
        <v>350</v>
      </c>
      <c r="H286" s="158">
        <f>IF(H285="","",(IF(OR(H282="ML",H282=""),0,H279)+IF(OR(H283="ML",H283=""),0,H280)+IF(OR(H284="ML",H284=""),0,H281)))</f>
        <v>0</v>
      </c>
      <c r="I286" s="123">
        <f>IF(I285=0,0,350-H288)</f>
        <v>350</v>
      </c>
      <c r="J286" s="291" t="str">
        <f>IF(J285="","",SUM(D286:G286))</f>
        <v/>
      </c>
      <c r="K286" s="125" t="str">
        <f>IF(K285="","",SUM(H286,J286))</f>
        <v/>
      </c>
      <c r="L286" s="123">
        <f>N286-M286</f>
        <v>500</v>
      </c>
      <c r="M286" s="117">
        <f>IF(M285="","",(IF(OR(M282="ML",M282=""),0,M279)+IF(OR(M283="ML",M283=""),0,M280)+IF(OR(M284="ML",M284=""),0,M281)))</f>
        <v>0</v>
      </c>
      <c r="N286" s="123">
        <f>IF(N285=0,0,500-M288)</f>
        <v>500</v>
      </c>
      <c r="O286" s="291">
        <f>IF(L286="","",SUM(J286,L286))</f>
        <v>500</v>
      </c>
      <c r="P286" s="125">
        <f>SUM(H286,M286)</f>
        <v>0</v>
      </c>
      <c r="Q286" s="125" t="str">
        <f>IF(Q285="","",SUM(O286,P286))</f>
        <v/>
      </c>
      <c r="R286" s="307"/>
      <c r="S286" s="141">
        <f>COUNTIF(R280:R289,"S")</f>
        <v>0</v>
      </c>
      <c r="T286" s="141">
        <f>COUNTIF(R280:R289,"RE")+COUNTIF(R280:R289,"REP")</f>
        <v>0</v>
      </c>
      <c r="U286" s="141">
        <f>COUNTIF(U280:U285,"P")+COUNTIF(U288:U289,"P")</f>
        <v>0</v>
      </c>
      <c r="V286" s="149" t="str">
        <f>IF(OR(U286=0,U286&lt;(S286+T286)),"",(Q286-(S286*200)+S285))</f>
        <v/>
      </c>
    </row>
    <row r="287" spans="1:22" ht="19.25" customHeight="1">
      <c r="A287" s="1179"/>
      <c r="B287" s="1230" t="s">
        <v>12</v>
      </c>
      <c r="C287" s="1231"/>
      <c r="D287" s="120" t="str">
        <f t="shared" ref="D287:Q287" si="109">IF(D286="","",D285/D286*100)</f>
        <v/>
      </c>
      <c r="E287" s="120" t="str">
        <f t="shared" si="109"/>
        <v/>
      </c>
      <c r="F287" s="120" t="str">
        <f t="shared" si="109"/>
        <v/>
      </c>
      <c r="G287" s="120" t="e">
        <f t="shared" si="109"/>
        <v>#VALUE!</v>
      </c>
      <c r="H287" s="151" t="e">
        <f t="shared" si="109"/>
        <v>#DIV/0!</v>
      </c>
      <c r="I287" s="120" t="e">
        <f t="shared" si="109"/>
        <v>#VALUE!</v>
      </c>
      <c r="J287" s="120" t="str">
        <f t="shared" si="109"/>
        <v/>
      </c>
      <c r="K287" s="126" t="str">
        <f t="shared" si="109"/>
        <v/>
      </c>
      <c r="L287" s="120" t="e">
        <f t="shared" si="109"/>
        <v>#VALUE!</v>
      </c>
      <c r="M287" s="151" t="e">
        <f t="shared" si="109"/>
        <v>#DIV/0!</v>
      </c>
      <c r="N287" s="120" t="e">
        <f t="shared" si="109"/>
        <v>#VALUE!</v>
      </c>
      <c r="O287" s="120" t="e">
        <f t="shared" si="109"/>
        <v>#VALUE!</v>
      </c>
      <c r="P287" s="126" t="e">
        <f t="shared" si="109"/>
        <v>#DIV/0!</v>
      </c>
      <c r="Q287" s="126" t="str">
        <f t="shared" si="109"/>
        <v/>
      </c>
      <c r="R287" s="304"/>
      <c r="S287" s="304"/>
      <c r="T287" s="305"/>
      <c r="U287" s="308"/>
      <c r="V287" s="150" t="str">
        <f>IF(V286="","",V285/V286*100)</f>
        <v/>
      </c>
    </row>
    <row r="288" spans="1:22" ht="19.25" customHeight="1">
      <c r="A288" s="1179"/>
      <c r="B288" s="1230" t="str">
        <f>'statement of marks'!$DG$3</f>
        <v>jktLFkku v/;;u</v>
      </c>
      <c r="C288" s="1231"/>
      <c r="D288" s="289" t="str">
        <f>IF('statement of marks'!DG18="","",'statement of marks'!DG18)</f>
        <v/>
      </c>
      <c r="E288" s="290" t="str">
        <f>IF('statement of marks'!DH18="","",'statement of marks'!DH18)</f>
        <v/>
      </c>
      <c r="F288" s="290" t="str">
        <f>IF('statement of marks'!DI18="","",'statement of marks'!DI18)</f>
        <v/>
      </c>
      <c r="G288" s="290" t="str">
        <f>IF('statement of marks'!DK18="","",'statement of marks'!DK18)</f>
        <v/>
      </c>
      <c r="H288" s="152">
        <f>IF(G280="ML",70)+IF(G281="ML",70)+IF(G282="ML",70-H279)+IF(G283="ML",70-H280)+IF(G284="ML",70-H281)+IF(H282="ml",H279)+IF(H283="ml",H280)+IF(H284="ml",H281)</f>
        <v>0</v>
      </c>
      <c r="I288" s="291" t="str">
        <f>IF(G288="","",SUM(G288,H288))</f>
        <v/>
      </c>
      <c r="J288" s="291" t="str">
        <f>IF(G288="","",SUM(D288,E288,F288,G288))</f>
        <v/>
      </c>
      <c r="K288" s="125" t="str">
        <f>IF(J288="","",SUM(H288,J288))</f>
        <v/>
      </c>
      <c r="L288" s="290" t="str">
        <f>IF('statement of marks'!DM18="","",'statement of marks'!DM18)</f>
        <v/>
      </c>
      <c r="M288" s="152">
        <f>IF(L280="ML",100)+IF(L281="ML",100)+IF(L282="ML",100-M279)+IF(L283="ML",100-M280)+IF(L284="ML",100-M281)+IF(M282="ml",M279)+IF(M283="ml",M280)+IF(M284="ml",M281)</f>
        <v>0</v>
      </c>
      <c r="N288" s="291" t="str">
        <f>IF(L288="","",SUM(L288,M288))</f>
        <v/>
      </c>
      <c r="O288" s="291" t="str">
        <f>IF(L288="","",SUM(K288,L288))</f>
        <v/>
      </c>
      <c r="P288" s="152">
        <f>SUM(H288,M288)</f>
        <v>0</v>
      </c>
      <c r="Q288" s="125" t="str">
        <f>IF(O288="","",SUM(O288,M288))</f>
        <v/>
      </c>
      <c r="R288" s="290" t="str">
        <f>IF('statement of marks'!GA18="","",'statement of marks'!GA18)</f>
        <v/>
      </c>
      <c r="S288" s="117" t="str">
        <f>IF(OR(R288="S",R288="RE"),100,"")</f>
        <v/>
      </c>
      <c r="T288" s="309" t="str">
        <f>IF('result subject-wise'!AL18="","",'result subject-wise'!AL18)</f>
        <v/>
      </c>
      <c r="U288" s="310" t="str">
        <f>IF('result subject-wise'!AM18="","",'result subject-wise'!AM18)</f>
        <v/>
      </c>
      <c r="V288" s="1236"/>
    </row>
    <row r="289" spans="1:22" ht="19.25" customHeight="1">
      <c r="A289" s="1179"/>
      <c r="B289" s="1230" t="str">
        <f>'statement of marks'!$DT$3</f>
        <v>thou dkS'ky f'k{kk</v>
      </c>
      <c r="C289" s="1231"/>
      <c r="D289" s="1237" t="s">
        <v>294</v>
      </c>
      <c r="E289" s="1238"/>
      <c r="F289" s="291">
        <f>'statement of marks'!$DT$6</f>
        <v>30</v>
      </c>
      <c r="G289" s="123" t="str">
        <f>IF('statement of marks'!DT18="","",'statement of marks'!DT18)</f>
        <v/>
      </c>
      <c r="H289" s="1238" t="s">
        <v>313</v>
      </c>
      <c r="I289" s="1238"/>
      <c r="J289" s="291">
        <f>'statement of marks'!$DU$6</f>
        <v>30</v>
      </c>
      <c r="K289" s="125" t="str">
        <f>IF('statement of marks'!DU18="","",'statement of marks'!DU18)</f>
        <v/>
      </c>
      <c r="L289" s="1239" t="s">
        <v>172</v>
      </c>
      <c r="M289" s="1239"/>
      <c r="N289" s="291">
        <f>'statement of marks'!$DV$6</f>
        <v>40</v>
      </c>
      <c r="O289" s="290" t="str">
        <f>IF('statement of marks'!DV18="","",'statement of marks'!DV18)</f>
        <v/>
      </c>
      <c r="P289" s="304"/>
      <c r="Q289" s="125" t="str">
        <f>IF(O289="","",SUM(G289,K289,O289))</f>
        <v/>
      </c>
      <c r="R289" s="290" t="str">
        <f>IF('statement of marks'!GB18="","",'statement of marks'!GB18)</f>
        <v/>
      </c>
      <c r="S289" s="117" t="str">
        <f>IF(OR(R289="S",R289="RE"),40,"")</f>
        <v/>
      </c>
      <c r="T289" s="309" t="str">
        <f>IF('result subject-wise'!AN18="","",'result subject-wise'!AN18)</f>
        <v/>
      </c>
      <c r="U289" s="310" t="str">
        <f>IF('result subject-wise'!AO18="","",'result subject-wise'!AO18)</f>
        <v/>
      </c>
      <c r="V289" s="1236"/>
    </row>
    <row r="290" spans="1:22" ht="19.25" customHeight="1">
      <c r="A290" s="1179"/>
      <c r="B290" s="1240" t="s">
        <v>20</v>
      </c>
      <c r="C290" s="1241"/>
      <c r="D290" s="1242" t="str">
        <f>IF('statement of marks'!GH18="","",'statement of marks'!GH18)</f>
        <v/>
      </c>
      <c r="E290" s="1243"/>
      <c r="F290" s="1243"/>
      <c r="G290" s="1243"/>
      <c r="H290" s="1243"/>
      <c r="I290" s="1244"/>
      <c r="J290" s="288" t="s">
        <v>7</v>
      </c>
      <c r="K290" s="290" t="str">
        <f>IF('statement of marks'!GK18="","",'statement of marks'!GK18)</f>
        <v/>
      </c>
      <c r="L290" s="1245" t="s">
        <v>8</v>
      </c>
      <c r="M290" s="1246"/>
      <c r="N290" s="1247"/>
      <c r="O290" s="290" t="str">
        <f>IF('statement of marks'!GM18="","",'statement of marks'!GM18)</f>
        <v/>
      </c>
      <c r="P290" s="1248" t="s">
        <v>286</v>
      </c>
      <c r="Q290" s="1248"/>
      <c r="R290" s="1248"/>
      <c r="S290" s="1248"/>
      <c r="T290" s="1248"/>
      <c r="U290" s="1248"/>
      <c r="V290" s="1249"/>
    </row>
    <row r="291" spans="1:22" ht="19.25" customHeight="1">
      <c r="A291" s="1179"/>
      <c r="B291" s="1240" t="s">
        <v>50</v>
      </c>
      <c r="C291" s="1241"/>
      <c r="D291" s="1250" t="s">
        <v>290</v>
      </c>
      <c r="E291" s="1251"/>
      <c r="F291" s="1252" t="s">
        <v>291</v>
      </c>
      <c r="G291" s="1252"/>
      <c r="H291" s="1253" t="s">
        <v>292</v>
      </c>
      <c r="I291" s="1253"/>
      <c r="J291" s="1252" t="s">
        <v>314</v>
      </c>
      <c r="K291" s="1252"/>
      <c r="L291" s="1254" t="s">
        <v>284</v>
      </c>
      <c r="M291" s="1254"/>
      <c r="N291" s="1254"/>
      <c r="O291" s="1254"/>
      <c r="P291" s="1255" t="s">
        <v>20</v>
      </c>
      <c r="Q291" s="1255"/>
      <c r="R291" s="1255"/>
      <c r="S291" s="1255"/>
      <c r="T291" s="1256" t="str">
        <f>IF('result subject-wise'!AR18="","",'result subject-wise'!AR18)</f>
        <v/>
      </c>
      <c r="U291" s="1256"/>
      <c r="V291" s="1257"/>
    </row>
    <row r="292" spans="1:22" ht="19.25" customHeight="1">
      <c r="A292" s="1179"/>
      <c r="B292" s="1234" t="s">
        <v>32</v>
      </c>
      <c r="C292" s="1235"/>
      <c r="D292" s="1258" t="str">
        <f>IF('statement of marks'!EP18="","",'statement of marks'!EP18)</f>
        <v/>
      </c>
      <c r="E292" s="1259"/>
      <c r="F292" s="1259" t="str">
        <f>IF('statement of marks'!ER18="","",'statement of marks'!ER18)</f>
        <v/>
      </c>
      <c r="G292" s="1259"/>
      <c r="H292" s="1259" t="str">
        <f>IF('statement of marks'!ET18="","",'statement of marks'!ET18)</f>
        <v/>
      </c>
      <c r="I292" s="1259"/>
      <c r="J292" s="1259" t="str">
        <f>IF('statement of marks'!EV18="","",'statement of marks'!EV18)</f>
        <v/>
      </c>
      <c r="K292" s="1259"/>
      <c r="L292" s="1259" t="str">
        <f>IF('statement of marks'!EX18="","",'statement of marks'!EX18)</f>
        <v/>
      </c>
      <c r="M292" s="1259"/>
      <c r="N292" s="1259"/>
      <c r="O292" s="1259"/>
      <c r="P292" s="1255" t="s">
        <v>7</v>
      </c>
      <c r="Q292" s="1255"/>
      <c r="R292" s="1255"/>
      <c r="S292" s="1255"/>
      <c r="T292" s="1256" t="str">
        <f>IF(AND(T291="mRrh.kZ",V287&gt;=60),"izFke",IF(AND(T291="mRrh.kZ",V287&gt;=48),"f}rh;",IF(AND(T291="mRrh.kZ",V287&gt;=36),"r`rh;","")))</f>
        <v/>
      </c>
      <c r="U292" s="1256"/>
      <c r="V292" s="1257"/>
    </row>
    <row r="293" spans="1:22" ht="19.25" customHeight="1">
      <c r="A293" s="1179"/>
      <c r="B293" s="1234" t="s">
        <v>31</v>
      </c>
      <c r="C293" s="1235"/>
      <c r="D293" s="1260" t="str">
        <f>IF('statement of marks'!EO18="","",'statement of marks'!EO18)</f>
        <v/>
      </c>
      <c r="E293" s="1261"/>
      <c r="F293" s="1261" t="str">
        <f>IF('statement of marks'!EQ18="","",'statement of marks'!EQ18)</f>
        <v/>
      </c>
      <c r="G293" s="1261"/>
      <c r="H293" s="1261" t="str">
        <f>IF('statement of marks'!ES18="","",'statement of marks'!ES18)</f>
        <v/>
      </c>
      <c r="I293" s="1261"/>
      <c r="J293" s="1261" t="str">
        <f>IF('statement of marks'!EU18="","",'statement of marks'!EU18)</f>
        <v/>
      </c>
      <c r="K293" s="1261"/>
      <c r="L293" s="1261" t="str">
        <f>IF('statement of marks'!EW18="","",'statement of marks'!EW18)</f>
        <v/>
      </c>
      <c r="M293" s="1261"/>
      <c r="N293" s="1261"/>
      <c r="O293" s="1261"/>
      <c r="P293" s="1262" t="s">
        <v>312</v>
      </c>
      <c r="Q293" s="1263"/>
      <c r="R293" s="1263"/>
      <c r="S293" s="1264"/>
      <c r="T293" s="1265" t="str">
        <f>IF(T291="","",'result subject-wise'!$G$117)</f>
        <v/>
      </c>
      <c r="U293" s="1266"/>
      <c r="V293" s="1267"/>
    </row>
    <row r="294" spans="1:22" ht="19.25" customHeight="1">
      <c r="A294" s="1179"/>
      <c r="B294" s="1230" t="s">
        <v>133</v>
      </c>
      <c r="C294" s="1231"/>
      <c r="D294" s="1268"/>
      <c r="E294" s="1269"/>
      <c r="F294" s="1269"/>
      <c r="G294" s="1269"/>
      <c r="H294" s="1269"/>
      <c r="I294" s="1269"/>
      <c r="J294" s="1269"/>
      <c r="K294" s="1269"/>
      <c r="L294" s="1231" t="s">
        <v>133</v>
      </c>
      <c r="M294" s="1231"/>
      <c r="N294" s="1231"/>
      <c r="O294" s="1231"/>
      <c r="P294" s="1231"/>
      <c r="Q294" s="1231"/>
      <c r="R294" s="1270"/>
      <c r="S294" s="1271"/>
      <c r="T294" s="1271"/>
      <c r="U294" s="1271"/>
      <c r="V294" s="1272"/>
    </row>
    <row r="295" spans="1:22" ht="19.25" customHeight="1">
      <c r="A295" s="1179"/>
      <c r="B295" s="1230" t="s">
        <v>285</v>
      </c>
      <c r="C295" s="1231"/>
      <c r="D295" s="1268"/>
      <c r="E295" s="1269"/>
      <c r="F295" s="1269"/>
      <c r="G295" s="1269"/>
      <c r="H295" s="1269"/>
      <c r="I295" s="1269"/>
      <c r="J295" s="1269"/>
      <c r="K295" s="1269"/>
      <c r="L295" s="1231" t="s">
        <v>111</v>
      </c>
      <c r="M295" s="1231"/>
      <c r="N295" s="1231"/>
      <c r="O295" s="1231"/>
      <c r="P295" s="1231"/>
      <c r="Q295" s="1231"/>
      <c r="R295" s="1273"/>
      <c r="S295" s="1274"/>
      <c r="T295" s="1274"/>
      <c r="U295" s="1274"/>
      <c r="V295" s="1275"/>
    </row>
    <row r="296" spans="1:22" ht="19.25" customHeight="1">
      <c r="A296" s="1179"/>
      <c r="B296" s="1230" t="s">
        <v>152</v>
      </c>
      <c r="C296" s="1231"/>
      <c r="D296" s="1268"/>
      <c r="E296" s="1269"/>
      <c r="F296" s="1269"/>
      <c r="G296" s="1269"/>
      <c r="H296" s="1269"/>
      <c r="I296" s="1269"/>
      <c r="J296" s="1269"/>
      <c r="K296" s="1269"/>
      <c r="L296" s="1231" t="s">
        <v>285</v>
      </c>
      <c r="M296" s="1231"/>
      <c r="N296" s="1231"/>
      <c r="O296" s="1231"/>
      <c r="P296" s="1231"/>
      <c r="Q296" s="1231"/>
      <c r="R296" s="1276" t="s">
        <v>152</v>
      </c>
      <c r="S296" s="1277"/>
      <c r="T296" s="1277"/>
      <c r="U296" s="1277"/>
      <c r="V296" s="1278"/>
    </row>
    <row r="297" spans="1:22" ht="19.25" customHeight="1">
      <c r="A297" s="1180"/>
      <c r="B297" s="1279" t="s">
        <v>151</v>
      </c>
      <c r="C297" s="1280"/>
      <c r="D297" s="1281"/>
      <c r="E297" s="1282"/>
      <c r="F297" s="1282"/>
      <c r="G297" s="1282"/>
      <c r="H297" s="1282"/>
      <c r="I297" s="1282"/>
      <c r="J297" s="1282"/>
      <c r="K297" s="1282"/>
      <c r="L297" s="1280" t="s">
        <v>113</v>
      </c>
      <c r="M297" s="1280"/>
      <c r="N297" s="1280"/>
      <c r="O297" s="1280"/>
      <c r="P297" s="1283">
        <f>'statement of marks'!$GH$109</f>
        <v>42460</v>
      </c>
      <c r="Q297" s="1284"/>
      <c r="R297" s="1285" t="s">
        <v>289</v>
      </c>
      <c r="S297" s="1286"/>
      <c r="T297" s="1286"/>
      <c r="U297" s="1286"/>
      <c r="V297" s="1287"/>
    </row>
    <row r="298" spans="1:22" ht="19.25" customHeight="1">
      <c r="A298" s="1173" t="s">
        <v>73</v>
      </c>
      <c r="B298" s="1174"/>
      <c r="C298" s="1174"/>
      <c r="D298" s="1174"/>
      <c r="E298" s="1174"/>
      <c r="F298" s="1174"/>
      <c r="G298" s="1174"/>
      <c r="H298" s="1174"/>
      <c r="I298" s="1174"/>
      <c r="J298" s="1174"/>
      <c r="K298" s="1174"/>
      <c r="L298" s="1174"/>
      <c r="M298" s="1174"/>
      <c r="N298" s="1174"/>
      <c r="O298" s="1174"/>
      <c r="P298" s="1174"/>
      <c r="Q298" s="1174"/>
      <c r="R298" s="1174"/>
      <c r="S298" s="1174"/>
      <c r="T298" s="1174"/>
      <c r="U298" s="1174"/>
      <c r="V298" s="1175"/>
    </row>
    <row r="299" spans="1:22" ht="19.25" customHeight="1">
      <c r="A299" s="1176" t="str">
        <f>'statement of marks'!$A$1</f>
        <v>jktdh; ckfydk mPp ek/;fed fo|ky;] fuEckgsMk</v>
      </c>
      <c r="B299" s="1177"/>
      <c r="C299" s="1177"/>
      <c r="D299" s="1177"/>
      <c r="E299" s="1177"/>
      <c r="F299" s="1177"/>
      <c r="G299" s="1177"/>
      <c r="H299" s="1177"/>
      <c r="I299" s="1177"/>
      <c r="J299" s="1177"/>
      <c r="K299" s="1177"/>
      <c r="L299" s="1177"/>
      <c r="M299" s="1177"/>
      <c r="N299" s="1177"/>
      <c r="O299" s="1177"/>
      <c r="P299" s="1177"/>
      <c r="Q299" s="1177"/>
      <c r="R299" s="1177"/>
      <c r="S299" s="1177"/>
      <c r="T299" s="1177"/>
      <c r="U299" s="1177"/>
      <c r="V299" s="1178"/>
    </row>
    <row r="300" spans="1:22" ht="19.25" customHeight="1">
      <c r="A300" s="1179"/>
      <c r="B300" s="1181" t="s">
        <v>293</v>
      </c>
      <c r="C300" s="1181"/>
      <c r="D300" s="1182" t="str">
        <f>'statement of marks'!$F$3</f>
        <v>2015-16</v>
      </c>
      <c r="E300" s="1183"/>
      <c r="F300" s="1184" t="str">
        <f>IF(T318="","eq[; ijh{kk",IF(D317="iwjd","iwjd ijh{kk",IF(D317="iqu% ijh{kk","iqu% ijh{kk",)))</f>
        <v>eq[; ijh{kk</v>
      </c>
      <c r="G300" s="1185"/>
      <c r="H300" s="1185"/>
      <c r="I300" s="1185"/>
      <c r="J300" s="1185"/>
      <c r="K300" s="1185"/>
      <c r="L300" s="1185"/>
      <c r="M300" s="1185"/>
      <c r="N300" s="1185"/>
      <c r="O300" s="1185"/>
      <c r="P300" s="1185"/>
      <c r="Q300" s="1185"/>
      <c r="R300" s="1186" t="s">
        <v>27</v>
      </c>
      <c r="S300" s="1187"/>
      <c r="T300" s="1188" t="str">
        <f>'statement of marks'!$A$3</f>
        <v>11 'A'</v>
      </c>
      <c r="U300" s="1188"/>
      <c r="V300" s="1189"/>
    </row>
    <row r="301" spans="1:22" ht="19.25" customHeight="1">
      <c r="A301" s="1179"/>
      <c r="B301" s="1190" t="s">
        <v>115</v>
      </c>
      <c r="C301" s="1190"/>
      <c r="D301" s="1191" t="str">
        <f>IF('statement of marks'!G19="","",'statement of marks'!G19)</f>
        <v/>
      </c>
      <c r="E301" s="1192"/>
      <c r="F301" s="1192"/>
      <c r="G301" s="1192"/>
      <c r="H301" s="1192"/>
      <c r="I301" s="1192"/>
      <c r="J301" s="1192"/>
      <c r="K301" s="1192"/>
      <c r="L301" s="1192"/>
      <c r="M301" s="1192"/>
      <c r="N301" s="1192"/>
      <c r="O301" s="1192"/>
      <c r="P301" s="1192"/>
      <c r="Q301" s="1192"/>
      <c r="R301" s="1193" t="s">
        <v>36</v>
      </c>
      <c r="S301" s="1194"/>
      <c r="T301" s="1195" t="str">
        <f>IF('statement of marks'!D19="","",'statement of marks'!D19)</f>
        <v/>
      </c>
      <c r="U301" s="1195"/>
      <c r="V301" s="1196"/>
    </row>
    <row r="302" spans="1:22" ht="19.25" customHeight="1">
      <c r="A302" s="1179"/>
      <c r="B302" s="1190" t="s">
        <v>25</v>
      </c>
      <c r="C302" s="1190"/>
      <c r="D302" s="1191" t="str">
        <f>IF('statement of marks'!H19="","",'statement of marks'!H19)</f>
        <v/>
      </c>
      <c r="E302" s="1192"/>
      <c r="F302" s="1192"/>
      <c r="G302" s="1192"/>
      <c r="H302" s="1192"/>
      <c r="I302" s="1192"/>
      <c r="J302" s="1192"/>
      <c r="K302" s="1192"/>
      <c r="L302" s="1192"/>
      <c r="M302" s="1192"/>
      <c r="N302" s="1192"/>
      <c r="O302" s="1192"/>
      <c r="P302" s="1192"/>
      <c r="Q302" s="1192"/>
      <c r="R302" s="1193" t="s">
        <v>28</v>
      </c>
      <c r="S302" s="1194"/>
      <c r="T302" s="1195" t="str">
        <f>IF('statement of marks'!E19="","",'statement of marks'!E19)</f>
        <v/>
      </c>
      <c r="U302" s="1195"/>
      <c r="V302" s="1196"/>
    </row>
    <row r="303" spans="1:22" ht="19.25" customHeight="1">
      <c r="A303" s="1179"/>
      <c r="B303" s="1197" t="s">
        <v>26</v>
      </c>
      <c r="C303" s="1197"/>
      <c r="D303" s="1191" t="str">
        <f>IF('statement of marks'!I19="","",'statement of marks'!I19)</f>
        <v/>
      </c>
      <c r="E303" s="1192"/>
      <c r="F303" s="1192"/>
      <c r="G303" s="1192"/>
      <c r="H303" s="1192"/>
      <c r="I303" s="1192"/>
      <c r="J303" s="1192"/>
      <c r="K303" s="1192"/>
      <c r="L303" s="1192"/>
      <c r="M303" s="1192"/>
      <c r="N303" s="1192"/>
      <c r="O303" s="1192"/>
      <c r="P303" s="1192"/>
      <c r="Q303" s="1192"/>
      <c r="R303" s="1193" t="s">
        <v>29</v>
      </c>
      <c r="S303" s="1194"/>
      <c r="T303" s="1198" t="str">
        <f>IF('statement of marks'!F19="","",'statement of marks'!F19)</f>
        <v/>
      </c>
      <c r="U303" s="1198"/>
      <c r="V303" s="1199"/>
    </row>
    <row r="304" spans="1:22" ht="19.25" customHeight="1">
      <c r="A304" s="1179"/>
      <c r="B304" s="1200" t="s">
        <v>30</v>
      </c>
      <c r="C304" s="1202" t="s">
        <v>202</v>
      </c>
      <c r="D304" s="1204" t="s">
        <v>1</v>
      </c>
      <c r="E304" s="1204" t="s">
        <v>43</v>
      </c>
      <c r="F304" s="1204" t="s">
        <v>2</v>
      </c>
      <c r="G304" s="1206" t="s">
        <v>144</v>
      </c>
      <c r="H304" s="1206" t="s">
        <v>147</v>
      </c>
      <c r="I304" s="1208" t="s">
        <v>146</v>
      </c>
      <c r="J304" s="1210" t="s">
        <v>306</v>
      </c>
      <c r="K304" s="1212" t="s">
        <v>288</v>
      </c>
      <c r="L304" s="1214" t="s">
        <v>305</v>
      </c>
      <c r="M304" s="1214" t="s">
        <v>296</v>
      </c>
      <c r="N304" s="1216" t="s">
        <v>295</v>
      </c>
      <c r="O304" s="1218" t="s">
        <v>274</v>
      </c>
      <c r="P304" s="1218" t="s">
        <v>275</v>
      </c>
      <c r="Q304" s="1220" t="s">
        <v>276</v>
      </c>
      <c r="R304" s="1208" t="s">
        <v>14</v>
      </c>
      <c r="S304" s="1210" t="s">
        <v>297</v>
      </c>
      <c r="T304" s="1222" t="s">
        <v>298</v>
      </c>
      <c r="U304" s="1288" t="s">
        <v>38</v>
      </c>
      <c r="V304" s="1226" t="s">
        <v>287</v>
      </c>
    </row>
    <row r="305" spans="1:22" ht="19.25" customHeight="1">
      <c r="A305" s="1179"/>
      <c r="B305" s="1201"/>
      <c r="C305" s="1203"/>
      <c r="D305" s="1205"/>
      <c r="E305" s="1205"/>
      <c r="F305" s="1205"/>
      <c r="G305" s="1207"/>
      <c r="H305" s="1207"/>
      <c r="I305" s="1209"/>
      <c r="J305" s="1211"/>
      <c r="K305" s="1213"/>
      <c r="L305" s="1215"/>
      <c r="M305" s="1215"/>
      <c r="N305" s="1217"/>
      <c r="O305" s="1219"/>
      <c r="P305" s="1219"/>
      <c r="Q305" s="1221"/>
      <c r="R305" s="1209"/>
      <c r="S305" s="1211"/>
      <c r="T305" s="1223"/>
      <c r="U305" s="1289"/>
      <c r="V305" s="1227"/>
    </row>
    <row r="306" spans="1:22" ht="19.25" customHeight="1">
      <c r="A306" s="1179"/>
      <c r="B306" s="1228" t="s">
        <v>5</v>
      </c>
      <c r="C306" s="1229"/>
      <c r="D306" s="119">
        <v>10</v>
      </c>
      <c r="E306" s="70">
        <v>10</v>
      </c>
      <c r="F306" s="70">
        <v>10</v>
      </c>
      <c r="G306" s="142" t="s">
        <v>308</v>
      </c>
      <c r="H306" s="122">
        <f>'statement of marks'!$AR$6</f>
        <v>20</v>
      </c>
      <c r="I306" s="73">
        <v>70</v>
      </c>
      <c r="J306" s="146" t="s">
        <v>277</v>
      </c>
      <c r="K306" s="124">
        <v>100</v>
      </c>
      <c r="L306" s="142" t="s">
        <v>309</v>
      </c>
      <c r="M306" s="122">
        <f>'statement of marks'!$AW$6</f>
        <v>30</v>
      </c>
      <c r="N306" s="73">
        <v>100</v>
      </c>
      <c r="O306" s="145" t="s">
        <v>310</v>
      </c>
      <c r="P306" s="124"/>
      <c r="Q306" s="124">
        <v>200</v>
      </c>
      <c r="R306" s="304"/>
      <c r="S306" s="304"/>
      <c r="T306" s="305"/>
      <c r="U306" s="306"/>
      <c r="V306" s="147" t="str">
        <f>IF(OR(U313=0,U313&lt;S313),"",Q306)</f>
        <v/>
      </c>
    </row>
    <row r="307" spans="1:22" ht="19.25" customHeight="1">
      <c r="A307" s="1179"/>
      <c r="B307" s="1230" t="str">
        <f>'statement of marks'!$J$3</f>
        <v>vfuok;Z fgUnh</v>
      </c>
      <c r="C307" s="1231"/>
      <c r="D307" s="289" t="str">
        <f>IF('statement of marks'!J19="","",'statement of marks'!J19)</f>
        <v/>
      </c>
      <c r="E307" s="290" t="str">
        <f>IF('statement of marks'!K19="","",'statement of marks'!K19)</f>
        <v/>
      </c>
      <c r="F307" s="290" t="str">
        <f>IF('statement of marks'!L19="","",'statement of marks'!L19)</f>
        <v/>
      </c>
      <c r="G307" s="123" t="str">
        <f>IF('statement of marks'!N19="","",'statement of marks'!N19)</f>
        <v/>
      </c>
      <c r="H307" s="123">
        <f>'statement of marks'!$BP$6</f>
        <v>20</v>
      </c>
      <c r="I307" s="291" t="str">
        <f>IF(G307="","",G307)</f>
        <v/>
      </c>
      <c r="J307" s="291" t="str">
        <f>IF(G307="","",SUM(D307,E307,F307,G307))</f>
        <v/>
      </c>
      <c r="K307" s="125" t="str">
        <f>J307</f>
        <v/>
      </c>
      <c r="L307" s="123" t="str">
        <f>IF('statement of marks'!P19="","",'statement of marks'!P19)</f>
        <v/>
      </c>
      <c r="M307" s="122">
        <f>'statement of marks'!$BU$6</f>
        <v>30</v>
      </c>
      <c r="N307" s="291" t="str">
        <f>IF(L307="","",L307)</f>
        <v/>
      </c>
      <c r="O307" s="291" t="str">
        <f>IF(L307="","",SUM(J307,L307))</f>
        <v/>
      </c>
      <c r="P307" s="152">
        <f>SUM(H307,M307)</f>
        <v>50</v>
      </c>
      <c r="Q307" s="125" t="str">
        <f>O307</f>
        <v/>
      </c>
      <c r="R307" s="290" t="str">
        <f>CONCATENATE('statement of marks'!EZ19,'statement of marks'!FA19,'statement of marks'!FB19)</f>
        <v/>
      </c>
      <c r="S307" s="117" t="str">
        <f>IF(OR(R307="S",R307="RE"),100,"")</f>
        <v/>
      </c>
      <c r="T307" s="128" t="str">
        <f>IF('result subject-wise'!U19="","",'result subject-wise'!U19)</f>
        <v/>
      </c>
      <c r="U307" s="130" t="str">
        <f>IF('result subject-wise'!V19="","",'result subject-wise'!V19)</f>
        <v/>
      </c>
      <c r="V307" s="147" t="str">
        <f>IF(OR(U313=0,U313&lt;S313),"",IF(R307="RE",SUM(Q307,T307),IF(R307="S",T307,Q307)))</f>
        <v/>
      </c>
    </row>
    <row r="308" spans="1:22" ht="19.25" customHeight="1">
      <c r="A308" s="1179"/>
      <c r="B308" s="1230" t="str">
        <f>'statement of marks'!$X$3</f>
        <v>vaxzsth</v>
      </c>
      <c r="C308" s="1231"/>
      <c r="D308" s="289" t="str">
        <f>IF('statement of marks'!X19="","",'statement of marks'!X19)</f>
        <v/>
      </c>
      <c r="E308" s="290" t="str">
        <f>IF('statement of marks'!Y19="","",'statement of marks'!Y19)</f>
        <v/>
      </c>
      <c r="F308" s="290" t="str">
        <f>IF('statement of marks'!Z19="","",'statement of marks'!Z19)</f>
        <v/>
      </c>
      <c r="G308" s="123" t="str">
        <f>IF('statement of marks'!AB19="","",'statement of marks'!AB19)</f>
        <v/>
      </c>
      <c r="H308" s="123">
        <f>'statement of marks'!$CN$6</f>
        <v>20</v>
      </c>
      <c r="I308" s="291" t="str">
        <f>IF(G308="","",G308)</f>
        <v/>
      </c>
      <c r="J308" s="291" t="str">
        <f t="shared" ref="J308:J311" si="110">IF(G308="","",SUM(D308,E308,F308,G308))</f>
        <v/>
      </c>
      <c r="K308" s="125" t="str">
        <f>J308</f>
        <v/>
      </c>
      <c r="L308" s="123" t="str">
        <f>IF('statement of marks'!AD19="","",'statement of marks'!AD19)</f>
        <v/>
      </c>
      <c r="M308" s="122">
        <f>'statement of marks'!$CS$6</f>
        <v>30</v>
      </c>
      <c r="N308" s="291" t="str">
        <f>IF(L308="","",L308)</f>
        <v/>
      </c>
      <c r="O308" s="291" t="str">
        <f t="shared" ref="O308" si="111">IF(L308="","",SUM(J308,L308))</f>
        <v/>
      </c>
      <c r="P308" s="152">
        <f t="shared" ref="P308" si="112">SUM(H308,M308)</f>
        <v>50</v>
      </c>
      <c r="Q308" s="125" t="str">
        <f>O308</f>
        <v/>
      </c>
      <c r="R308" s="290" t="str">
        <f>CONCATENATE('statement of marks'!FC19,'statement of marks'!FD19,'statement of marks'!FE19)</f>
        <v/>
      </c>
      <c r="S308" s="117" t="str">
        <f>IF(OR(R308="S",R308="RE"),100,"")</f>
        <v/>
      </c>
      <c r="T308" s="128" t="str">
        <f>IF('result subject-wise'!X19="","",'result subject-wise'!X19)</f>
        <v/>
      </c>
      <c r="U308" s="130" t="str">
        <f>IF('result subject-wise'!Y19="","",'result subject-wise'!Y19)</f>
        <v/>
      </c>
      <c r="V308" s="147" t="str">
        <f>IF(OR(U313=0,U313&lt;S313),"",IF(R308="RE",SUM(Q308,T308),IF(R308="S",T308,Q308)))</f>
        <v/>
      </c>
    </row>
    <row r="309" spans="1:22" ht="19.25" customHeight="1">
      <c r="A309" s="1179"/>
      <c r="B309" s="1232" t="b">
        <f>IF('statement of marks'!AL19="a",'statement of marks'!$AL$3,IF('statement of marks'!AL19="b",'statement of marks'!$AR$3,IF('statement of marks'!AL19="c",'statement of marks'!$AX$3,IF('statement of marks'!AL19="d",'statement of marks'!$BD$3))))</f>
        <v>0</v>
      </c>
      <c r="C309" s="1233"/>
      <c r="D309" s="289" t="str">
        <f>IF('statement of marks'!AM19="","",'statement of marks'!AM19)</f>
        <v/>
      </c>
      <c r="E309" s="290" t="str">
        <f>IF('statement of marks'!AN19="","",'statement of marks'!AN19)</f>
        <v/>
      </c>
      <c r="F309" s="290" t="str">
        <f>IF('statement of marks'!AO19="","",'statement of marks'!AO19)</f>
        <v/>
      </c>
      <c r="G309" s="123" t="str">
        <f>IF('statement of marks'!AQ19="","",'statement of marks'!AQ19)</f>
        <v/>
      </c>
      <c r="H309" s="123" t="str">
        <f>IF('statement of marks'!AR19="","",'statement of marks'!AR19)</f>
        <v/>
      </c>
      <c r="I309" s="291" t="str">
        <f>IF(G309="","",IF(AND(G309="ML",H309="ML"),"ML",IF(AND(G309="ML",H309=""),"ML",SUM(G309,H309))))</f>
        <v/>
      </c>
      <c r="J309" s="291" t="str">
        <f t="shared" si="110"/>
        <v/>
      </c>
      <c r="K309" s="125" t="str">
        <f>IF(J309="","",SUM(H309,J309))</f>
        <v/>
      </c>
      <c r="L309" s="123" t="str">
        <f>IF('statement of marks'!AV19="","",'statement of marks'!AV19)</f>
        <v/>
      </c>
      <c r="M309" s="123" t="str">
        <f>IF('statement of marks'!AW19="","",'statement of marks'!AW19)</f>
        <v/>
      </c>
      <c r="N309" s="291" t="str">
        <f>IF(L309="","",IF(AND(L309="ML",M309="ML"),"ML",IF(AND(L309="ML",M309=""),"ML",SUM(L309,M309))))</f>
        <v/>
      </c>
      <c r="O309" s="291" t="str">
        <f>IF(L309="","",SUM(J309,L309))</f>
        <v/>
      </c>
      <c r="P309" s="123" t="str">
        <f>IF(AND(H309="",M309=""),"",SUM(H309,M309))</f>
        <v/>
      </c>
      <c r="Q309" s="125" t="str">
        <f>IF(O309="","",SUM(O309,P309))</f>
        <v/>
      </c>
      <c r="R309" s="290" t="str">
        <f>CONCATENATE('statement of marks'!FF19,'statement of marks'!FK19,'statement of marks'!FL19)</f>
        <v/>
      </c>
      <c r="S309" s="117" t="str">
        <f>IF('result subject-wise'!Z19="","",'result subject-wise'!Z19)</f>
        <v/>
      </c>
      <c r="T309" s="128" t="str">
        <f>IF('result subject-wise'!AB19="","",'result subject-wise'!AB19)</f>
        <v/>
      </c>
      <c r="U309" s="130" t="str">
        <f>IF('result subject-wise'!AC19="","",'result subject-wise'!AC19)</f>
        <v/>
      </c>
      <c r="V309" s="147" t="str">
        <f>IF(OR(U313=0,U313&lt;S313),"",IF(OR(R309="RE",R309="REP"),SUM(Q309,T309),IF(R309="S",T309,Q309)))</f>
        <v/>
      </c>
    </row>
    <row r="310" spans="1:22" ht="19.25" customHeight="1">
      <c r="A310" s="1179"/>
      <c r="B310" s="1232" t="b">
        <f>IF('statement of marks'!BJ19="a",'statement of marks'!$BJ$3,IF('statement of marks'!BJ19="b",'statement of marks'!$BP$3,IF('statement of marks'!BJ19="c",'statement of marks'!$BV$3,IF('statement of marks'!BJ19="d",'statement of marks'!$CB$3))))</f>
        <v>0</v>
      </c>
      <c r="C310" s="1233"/>
      <c r="D310" s="289" t="str">
        <f>IF('statement of marks'!BK19="","",'statement of marks'!BK19)</f>
        <v/>
      </c>
      <c r="E310" s="290" t="str">
        <f>IF('statement of marks'!BL19="","",'statement of marks'!BL19)</f>
        <v/>
      </c>
      <c r="F310" s="290" t="str">
        <f>IF('statement of marks'!BM19="","",'statement of marks'!BM19)</f>
        <v/>
      </c>
      <c r="G310" s="123" t="str">
        <f>IF('statement of marks'!BO19="","",'statement of marks'!BO19)</f>
        <v/>
      </c>
      <c r="H310" s="123" t="str">
        <f>IF('statement of marks'!BP19="","",'statement of marks'!BP19)</f>
        <v/>
      </c>
      <c r="I310" s="291" t="str">
        <f t="shared" ref="I310" si="113">IF(G310="","",IF(AND(G310="ML",H310="ML"),"ML",IF(AND(G310="ML",H310=""),"ML",SUM(G310,H310))))</f>
        <v/>
      </c>
      <c r="J310" s="291" t="str">
        <f t="shared" si="110"/>
        <v/>
      </c>
      <c r="K310" s="125" t="str">
        <f>IF(J310="","",SUM(H310,J310))</f>
        <v/>
      </c>
      <c r="L310" s="123" t="str">
        <f>IF('statement of marks'!BT19="","",'statement of marks'!BT19)</f>
        <v/>
      </c>
      <c r="M310" s="123" t="str">
        <f>IF('statement of marks'!BU19="","",'statement of marks'!BU19)</f>
        <v/>
      </c>
      <c r="N310" s="291" t="str">
        <f t="shared" ref="N310" si="114">IF(L310="","",IF(AND(L310="ML",M310="ML"),"ML",IF(AND(L310="ML",M310=""),"ML",SUM(L310,M310))))</f>
        <v/>
      </c>
      <c r="O310" s="291" t="str">
        <f>IF(L310="","",SUM(J310,L310))</f>
        <v/>
      </c>
      <c r="P310" s="123" t="str">
        <f t="shared" ref="P310:P311" si="115">IF(AND(H310="",M310=""),"",SUM(H310,M310))</f>
        <v/>
      </c>
      <c r="Q310" s="125" t="str">
        <f>IF(O310="","",SUM(O310,P310))</f>
        <v/>
      </c>
      <c r="R310" s="290" t="str">
        <f>CONCATENATE('statement of marks'!FM19,'statement of marks'!FR19,'statement of marks'!FS19)</f>
        <v/>
      </c>
      <c r="S310" s="117" t="str">
        <f>IF('result subject-wise'!AD19="","",'result subject-wise'!AD19)</f>
        <v/>
      </c>
      <c r="T310" s="128" t="str">
        <f>IF('result subject-wise'!AF19="","",'result subject-wise'!AF19)</f>
        <v/>
      </c>
      <c r="U310" s="130" t="str">
        <f>IF('result subject-wise'!AG19="","",'result subject-wise'!AG19)</f>
        <v/>
      </c>
      <c r="V310" s="147" t="str">
        <f>IF(OR(U313=0,U313&lt;S313),"",IF(OR(R310="RE",R310="REP"),SUM(Q310,T310),IF(R310="S",T310,Q310)))</f>
        <v/>
      </c>
    </row>
    <row r="311" spans="1:22" ht="19.25" customHeight="1">
      <c r="A311" s="1179"/>
      <c r="B311" s="1232" t="b">
        <f>IF('statement of marks'!CH19="a",'statement of marks'!$CH$3,IF('statement of marks'!CH19="b",'statement of marks'!$CN$3,IF('statement of marks'!CH19="c",'statement of marks'!$CT$3,IF('statement of marks'!CH19="d",'statement of marks'!$CZ$3))))</f>
        <v>0</v>
      </c>
      <c r="C311" s="1233"/>
      <c r="D311" s="289" t="str">
        <f>IF('statement of marks'!CI19="","",'statement of marks'!CI19)</f>
        <v/>
      </c>
      <c r="E311" s="290" t="str">
        <f>IF('statement of marks'!CJ19="","",'statement of marks'!CJ19)</f>
        <v/>
      </c>
      <c r="F311" s="290" t="str">
        <f>IF('statement of marks'!CK19="","",'statement of marks'!CK19)</f>
        <v/>
      </c>
      <c r="G311" s="123" t="str">
        <f>IF('statement of marks'!CM19="","",'statement of marks'!CM19)</f>
        <v/>
      </c>
      <c r="H311" s="123" t="str">
        <f>IF('statement of marks'!CN19="","",'statement of marks'!CN19)</f>
        <v/>
      </c>
      <c r="I311" s="291" t="str">
        <f>IF(G311="","",IF(AND(G311="ML",H311="ML"),"ML",IF(AND(G311="ML",H311=""),"ML",SUM(G311,H311))))</f>
        <v/>
      </c>
      <c r="J311" s="291" t="str">
        <f t="shared" si="110"/>
        <v/>
      </c>
      <c r="K311" s="125" t="str">
        <f>IF(J311="","",SUM(H311,J311))</f>
        <v/>
      </c>
      <c r="L311" s="123" t="str">
        <f>IF('statement of marks'!CR19="","",'statement of marks'!CR19)</f>
        <v/>
      </c>
      <c r="M311" s="123" t="str">
        <f>IF('statement of marks'!CS19="","",'statement of marks'!CS19)</f>
        <v/>
      </c>
      <c r="N311" s="291" t="str">
        <f>IF(L311="","",IF(AND(L311="ML",M311="ML"),"ML",IF(AND(L311="ML",M311=""),"ML",SUM(L311,M311))))</f>
        <v/>
      </c>
      <c r="O311" s="291" t="str">
        <f>IF(L311="","",SUM(J311,L311))</f>
        <v/>
      </c>
      <c r="P311" s="123" t="str">
        <f t="shared" si="115"/>
        <v/>
      </c>
      <c r="Q311" s="125" t="str">
        <f>IF(O311="","",SUM(O311,P311))</f>
        <v/>
      </c>
      <c r="R311" s="290" t="str">
        <f>CONCATENATE('statement of marks'!FT19,'statement of marks'!FY19,'statement of marks'!FZ19)</f>
        <v/>
      </c>
      <c r="S311" s="117" t="str">
        <f>IF('result subject-wise'!AH19="","",'result subject-wise'!AH19)</f>
        <v/>
      </c>
      <c r="T311" s="128" t="str">
        <f>IF('result subject-wise'!AJ19="","",'result subject-wise'!AJ19)</f>
        <v/>
      </c>
      <c r="U311" s="130" t="str">
        <f>IF('result subject-wise'!AK19="","",'result subject-wise'!AK19)</f>
        <v/>
      </c>
      <c r="V311" s="147" t="str">
        <f>IF(OR(U313=0,U313&lt;S313),"",IF(OR(R311="RE",R311="REP"),SUM(Q311,T311),IF(R311="S",T311,Q311)))</f>
        <v/>
      </c>
    </row>
    <row r="312" spans="1:22" ht="19.25" customHeight="1">
      <c r="A312" s="1179"/>
      <c r="B312" s="1234" t="s">
        <v>148</v>
      </c>
      <c r="C312" s="1235"/>
      <c r="D312" s="157" t="str">
        <f>IF(AND(D307="",D308="",D309="",D310="",D311=""),"",SUM(D307:D311))</f>
        <v/>
      </c>
      <c r="E312" s="157" t="str">
        <f t="shared" ref="E312:F312" si="116">IF(AND(E307="",E308="",E309="",E310="",E311=""),"",SUM(E307:E311))</f>
        <v/>
      </c>
      <c r="F312" s="157" t="str">
        <f t="shared" si="116"/>
        <v/>
      </c>
      <c r="G312" s="158" t="str">
        <f>IF(G307="","",SUM(G307:G311))</f>
        <v/>
      </c>
      <c r="H312" s="158">
        <f>SUM(H309:H311)</f>
        <v>0</v>
      </c>
      <c r="I312" s="158" t="str">
        <f>IF(AND(I307="",I308="",I309="",I310="",I311=""),"",SUM(I307:I311))</f>
        <v/>
      </c>
      <c r="J312" s="159" t="str">
        <f>IF(J311="","",SUM(J307:J311))</f>
        <v/>
      </c>
      <c r="K312" s="160" t="str">
        <f>IF(K307="","",SUM(K307:K311))</f>
        <v/>
      </c>
      <c r="L312" s="158" t="str">
        <f>IF(L307="","",SUM(L307:L311))</f>
        <v/>
      </c>
      <c r="M312" s="158">
        <f>SUM(M309:M311)</f>
        <v>0</v>
      </c>
      <c r="N312" s="158" t="str">
        <f t="shared" ref="N312" si="117">IF(AND(N307="",N308="",N309="",N310="",N311=""),"",SUM(N307:N311))</f>
        <v/>
      </c>
      <c r="O312" s="159" t="str">
        <f>IF(L312="","",SUM(J312,L312))</f>
        <v/>
      </c>
      <c r="P312" s="160">
        <f>SUM(H312,M312)</f>
        <v>0</v>
      </c>
      <c r="Q312" s="160" t="str">
        <f>IF(Q307="","",SUM(Q307:Q311))</f>
        <v/>
      </c>
      <c r="R312" s="159"/>
      <c r="S312" s="159" t="str">
        <f>IF(AND(S307="",S308="",S309="",S310="",S311=""),"",SUM(S307:S311))</f>
        <v/>
      </c>
      <c r="T312" s="161" t="str">
        <f>IF(AND(T307="",T308="",T309="",T310="",T311=""),"",SUM(T307:T311))</f>
        <v/>
      </c>
      <c r="U312" s="162"/>
      <c r="V312" s="163" t="str">
        <f>IF(V307="","",SUM(V307:V311))</f>
        <v/>
      </c>
    </row>
    <row r="313" spans="1:22" ht="19.25" customHeight="1">
      <c r="A313" s="1179"/>
      <c r="B313" s="1234" t="s">
        <v>145</v>
      </c>
      <c r="C313" s="1235"/>
      <c r="D313" s="119" t="str">
        <f>IF(D312="","",50-(COUNTIF(D307:D311,"NA")*10+COUNTIF(D307:D311,"ML")*10))</f>
        <v/>
      </c>
      <c r="E313" s="119" t="str">
        <f t="shared" ref="E313:F313" si="118">IF(E312="","",50-(COUNTIF(E307:E311,"NA")*10+COUNTIF(E307:E311,"ML")*10))</f>
        <v/>
      </c>
      <c r="F313" s="119" t="str">
        <f t="shared" si="118"/>
        <v/>
      </c>
      <c r="G313" s="123">
        <f>I313-H313</f>
        <v>350</v>
      </c>
      <c r="H313" s="158">
        <f>IF(H312="","",(IF(OR(H309="ML",H309=""),0,H306)+IF(OR(H310="ML",H310=""),0,H307)+IF(OR(H311="ML",H311=""),0,H308)))</f>
        <v>0</v>
      </c>
      <c r="I313" s="123">
        <f>IF(I312=0,0,350-H315)</f>
        <v>350</v>
      </c>
      <c r="J313" s="291" t="str">
        <f>IF(J312="","",SUM(D313:G313))</f>
        <v/>
      </c>
      <c r="K313" s="125" t="str">
        <f>IF(K312="","",SUM(H313,J313))</f>
        <v/>
      </c>
      <c r="L313" s="123">
        <f>N313-M313</f>
        <v>500</v>
      </c>
      <c r="M313" s="117">
        <f>IF(M312="","",(IF(OR(M309="ML",M309=""),0,M306)+IF(OR(M310="ML",M310=""),0,M307)+IF(OR(M311="ML",M311=""),0,M308)))</f>
        <v>0</v>
      </c>
      <c r="N313" s="123">
        <f>IF(N312=0,0,500-M315)</f>
        <v>500</v>
      </c>
      <c r="O313" s="291">
        <f>IF(L313="","",SUM(J313,L313))</f>
        <v>500</v>
      </c>
      <c r="P313" s="125">
        <f>SUM(H313,M313)</f>
        <v>0</v>
      </c>
      <c r="Q313" s="125" t="str">
        <f>IF(Q312="","",SUM(O313,P313))</f>
        <v/>
      </c>
      <c r="R313" s="307"/>
      <c r="S313" s="141">
        <f>COUNTIF(R307:R316,"S")</f>
        <v>0</v>
      </c>
      <c r="T313" s="141">
        <f>COUNTIF(R307:R316,"RE")+COUNTIF(R307:R316,"REP")</f>
        <v>0</v>
      </c>
      <c r="U313" s="141">
        <f>COUNTIF(U307:U312,"P")+COUNTIF(U315:U316,"P")</f>
        <v>0</v>
      </c>
      <c r="V313" s="149" t="str">
        <f>IF(OR(U313=0,U313&lt;(S313+T313)),"",(Q313-(S313*200)+S312))</f>
        <v/>
      </c>
    </row>
    <row r="314" spans="1:22" ht="19.25" customHeight="1">
      <c r="A314" s="1179"/>
      <c r="B314" s="1230" t="s">
        <v>12</v>
      </c>
      <c r="C314" s="1231"/>
      <c r="D314" s="120" t="str">
        <f t="shared" ref="D314:Q314" si="119">IF(D313="","",D312/D313*100)</f>
        <v/>
      </c>
      <c r="E314" s="120" t="str">
        <f t="shared" si="119"/>
        <v/>
      </c>
      <c r="F314" s="120" t="str">
        <f t="shared" si="119"/>
        <v/>
      </c>
      <c r="G314" s="120" t="e">
        <f t="shared" si="119"/>
        <v>#VALUE!</v>
      </c>
      <c r="H314" s="151" t="e">
        <f t="shared" si="119"/>
        <v>#DIV/0!</v>
      </c>
      <c r="I314" s="120" t="e">
        <f t="shared" si="119"/>
        <v>#VALUE!</v>
      </c>
      <c r="J314" s="120" t="str">
        <f t="shared" si="119"/>
        <v/>
      </c>
      <c r="K314" s="126" t="str">
        <f t="shared" si="119"/>
        <v/>
      </c>
      <c r="L314" s="120" t="e">
        <f t="shared" si="119"/>
        <v>#VALUE!</v>
      </c>
      <c r="M314" s="151" t="e">
        <f t="shared" si="119"/>
        <v>#DIV/0!</v>
      </c>
      <c r="N314" s="120" t="e">
        <f t="shared" si="119"/>
        <v>#VALUE!</v>
      </c>
      <c r="O314" s="120" t="e">
        <f t="shared" si="119"/>
        <v>#VALUE!</v>
      </c>
      <c r="P314" s="126" t="e">
        <f t="shared" si="119"/>
        <v>#DIV/0!</v>
      </c>
      <c r="Q314" s="126" t="str">
        <f t="shared" si="119"/>
        <v/>
      </c>
      <c r="R314" s="304"/>
      <c r="S314" s="304"/>
      <c r="T314" s="305"/>
      <c r="U314" s="308"/>
      <c r="V314" s="150" t="str">
        <f>IF(V313="","",V312/V313*100)</f>
        <v/>
      </c>
    </row>
    <row r="315" spans="1:22" ht="19.25" customHeight="1">
      <c r="A315" s="1179"/>
      <c r="B315" s="1230" t="str">
        <f>'statement of marks'!$DG$3</f>
        <v>jktLFkku v/;;u</v>
      </c>
      <c r="C315" s="1231"/>
      <c r="D315" s="289" t="str">
        <f>IF('statement of marks'!DG19="","",'statement of marks'!DG19)</f>
        <v/>
      </c>
      <c r="E315" s="290" t="str">
        <f>IF('statement of marks'!DH19="","",'statement of marks'!DH19)</f>
        <v/>
      </c>
      <c r="F315" s="290" t="str">
        <f>IF('statement of marks'!DI19="","",'statement of marks'!DI19)</f>
        <v/>
      </c>
      <c r="G315" s="290" t="str">
        <f>IF('statement of marks'!DK19="","",'statement of marks'!DK19)</f>
        <v/>
      </c>
      <c r="H315" s="152">
        <f>IF(G307="ML",70)+IF(G308="ML",70)+IF(G309="ML",70-H306)+IF(G310="ML",70-H307)+IF(G311="ML",70-H308)+IF(H309="ml",H306)+IF(H310="ml",H307)+IF(H311="ml",H308)</f>
        <v>0</v>
      </c>
      <c r="I315" s="291" t="str">
        <f>IF(G315="","",SUM(G315,H315))</f>
        <v/>
      </c>
      <c r="J315" s="291" t="str">
        <f>IF(G315="","",SUM(D315,E315,F315,G315))</f>
        <v/>
      </c>
      <c r="K315" s="125" t="str">
        <f>IF(J315="","",SUM(H315,J315))</f>
        <v/>
      </c>
      <c r="L315" s="290" t="str">
        <f>IF('statement of marks'!DM19="","",'statement of marks'!DM19)</f>
        <v/>
      </c>
      <c r="M315" s="152">
        <f>IF(L307="ML",100)+IF(L308="ML",100)+IF(L309="ML",100-M306)+IF(L310="ML",100-M307)+IF(L311="ML",100-M308)+IF(M309="ml",M306)+IF(M310="ml",M307)+IF(M311="ml",M308)</f>
        <v>0</v>
      </c>
      <c r="N315" s="291" t="str">
        <f>IF(L315="","",SUM(L315,M315))</f>
        <v/>
      </c>
      <c r="O315" s="291" t="str">
        <f>IF(L315="","",SUM(K315,L315))</f>
        <v/>
      </c>
      <c r="P315" s="152">
        <f>SUM(H315,M315)</f>
        <v>0</v>
      </c>
      <c r="Q315" s="125" t="str">
        <f>IF(O315="","",SUM(O315,M315))</f>
        <v/>
      </c>
      <c r="R315" s="290" t="str">
        <f>IF('statement of marks'!GA19="","",'statement of marks'!GA19)</f>
        <v/>
      </c>
      <c r="S315" s="117" t="str">
        <f>IF(OR(R315="S",R315="RE"),100,"")</f>
        <v/>
      </c>
      <c r="T315" s="309" t="str">
        <f>IF('result subject-wise'!AL19="","",'result subject-wise'!AL19)</f>
        <v/>
      </c>
      <c r="U315" s="310" t="str">
        <f>IF('result subject-wise'!AM19="","",'result subject-wise'!AM19)</f>
        <v/>
      </c>
      <c r="V315" s="1236"/>
    </row>
    <row r="316" spans="1:22" ht="19.25" customHeight="1">
      <c r="A316" s="1179"/>
      <c r="B316" s="1230" t="str">
        <f>'statement of marks'!$DT$3</f>
        <v>thou dkS'ky f'k{kk</v>
      </c>
      <c r="C316" s="1231"/>
      <c r="D316" s="1237" t="s">
        <v>294</v>
      </c>
      <c r="E316" s="1238"/>
      <c r="F316" s="291">
        <f>'statement of marks'!$DT$6</f>
        <v>30</v>
      </c>
      <c r="G316" s="123" t="str">
        <f>IF('statement of marks'!DT19="","",'statement of marks'!DT19)</f>
        <v/>
      </c>
      <c r="H316" s="1238" t="s">
        <v>313</v>
      </c>
      <c r="I316" s="1238"/>
      <c r="J316" s="291">
        <f>'statement of marks'!$DU$6</f>
        <v>30</v>
      </c>
      <c r="K316" s="125" t="str">
        <f>IF('statement of marks'!DU19="","",'statement of marks'!DU19)</f>
        <v/>
      </c>
      <c r="L316" s="1239" t="s">
        <v>172</v>
      </c>
      <c r="M316" s="1239"/>
      <c r="N316" s="291">
        <f>'statement of marks'!$DV$6</f>
        <v>40</v>
      </c>
      <c r="O316" s="290" t="str">
        <f>IF('statement of marks'!DV19="","",'statement of marks'!DV19)</f>
        <v/>
      </c>
      <c r="P316" s="304"/>
      <c r="Q316" s="125" t="str">
        <f>IF(O316="","",SUM(G316,K316,O316))</f>
        <v/>
      </c>
      <c r="R316" s="290" t="str">
        <f>IF('statement of marks'!GB19="","",'statement of marks'!GB19)</f>
        <v/>
      </c>
      <c r="S316" s="117" t="str">
        <f>IF(OR(R316="S",R316="RE"),40,"")</f>
        <v/>
      </c>
      <c r="T316" s="309" t="str">
        <f>IF('result subject-wise'!AN19="","",'result subject-wise'!AN19)</f>
        <v/>
      </c>
      <c r="U316" s="310" t="str">
        <f>IF('result subject-wise'!AO19="","",'result subject-wise'!AO19)</f>
        <v/>
      </c>
      <c r="V316" s="1236"/>
    </row>
    <row r="317" spans="1:22" ht="19.25" customHeight="1">
      <c r="A317" s="1179"/>
      <c r="B317" s="1240" t="s">
        <v>20</v>
      </c>
      <c r="C317" s="1241"/>
      <c r="D317" s="1242" t="str">
        <f>IF('statement of marks'!GH19="","",'statement of marks'!GH19)</f>
        <v/>
      </c>
      <c r="E317" s="1243"/>
      <c r="F317" s="1243"/>
      <c r="G317" s="1243"/>
      <c r="H317" s="1243"/>
      <c r="I317" s="1244"/>
      <c r="J317" s="288" t="s">
        <v>7</v>
      </c>
      <c r="K317" s="290" t="str">
        <f>IF('statement of marks'!GK19="","",'statement of marks'!GK19)</f>
        <v/>
      </c>
      <c r="L317" s="1245" t="s">
        <v>8</v>
      </c>
      <c r="M317" s="1246"/>
      <c r="N317" s="1247"/>
      <c r="O317" s="290" t="str">
        <f>IF('statement of marks'!GM19="","",'statement of marks'!GM19)</f>
        <v/>
      </c>
      <c r="P317" s="1248" t="s">
        <v>286</v>
      </c>
      <c r="Q317" s="1248"/>
      <c r="R317" s="1248"/>
      <c r="S317" s="1248"/>
      <c r="T317" s="1248"/>
      <c r="U317" s="1248"/>
      <c r="V317" s="1249"/>
    </row>
    <row r="318" spans="1:22" ht="19.25" customHeight="1">
      <c r="A318" s="1179"/>
      <c r="B318" s="1240" t="s">
        <v>50</v>
      </c>
      <c r="C318" s="1241"/>
      <c r="D318" s="1250" t="s">
        <v>290</v>
      </c>
      <c r="E318" s="1251"/>
      <c r="F318" s="1252" t="s">
        <v>291</v>
      </c>
      <c r="G318" s="1252"/>
      <c r="H318" s="1253" t="s">
        <v>292</v>
      </c>
      <c r="I318" s="1253"/>
      <c r="J318" s="1252" t="s">
        <v>314</v>
      </c>
      <c r="K318" s="1252"/>
      <c r="L318" s="1254" t="s">
        <v>284</v>
      </c>
      <c r="M318" s="1254"/>
      <c r="N318" s="1254"/>
      <c r="O318" s="1254"/>
      <c r="P318" s="1255" t="s">
        <v>20</v>
      </c>
      <c r="Q318" s="1255"/>
      <c r="R318" s="1255"/>
      <c r="S318" s="1255"/>
      <c r="T318" s="1256" t="str">
        <f>IF('result subject-wise'!AR19="","",'result subject-wise'!AR19)</f>
        <v/>
      </c>
      <c r="U318" s="1256"/>
      <c r="V318" s="1257"/>
    </row>
    <row r="319" spans="1:22" ht="19.25" customHeight="1">
      <c r="A319" s="1179"/>
      <c r="B319" s="1234" t="s">
        <v>32</v>
      </c>
      <c r="C319" s="1235"/>
      <c r="D319" s="1258" t="str">
        <f>IF('statement of marks'!EP19="","",'statement of marks'!EP19)</f>
        <v/>
      </c>
      <c r="E319" s="1259"/>
      <c r="F319" s="1259" t="str">
        <f>IF('statement of marks'!ER19="","",'statement of marks'!ER19)</f>
        <v/>
      </c>
      <c r="G319" s="1259"/>
      <c r="H319" s="1259" t="str">
        <f>IF('statement of marks'!ET19="","",'statement of marks'!ET19)</f>
        <v/>
      </c>
      <c r="I319" s="1259"/>
      <c r="J319" s="1259" t="str">
        <f>IF('statement of marks'!EV19="","",'statement of marks'!EV19)</f>
        <v/>
      </c>
      <c r="K319" s="1259"/>
      <c r="L319" s="1259" t="str">
        <f>IF('statement of marks'!EX19="","",'statement of marks'!EX19)</f>
        <v/>
      </c>
      <c r="M319" s="1259"/>
      <c r="N319" s="1259"/>
      <c r="O319" s="1259"/>
      <c r="P319" s="1255" t="s">
        <v>7</v>
      </c>
      <c r="Q319" s="1255"/>
      <c r="R319" s="1255"/>
      <c r="S319" s="1255"/>
      <c r="T319" s="1256" t="str">
        <f>IF(AND(T318="mRrh.kZ",V314&gt;=60),"izFke",IF(AND(T318="mRrh.kZ",V314&gt;=48),"f}rh;",IF(AND(T318="mRrh.kZ",V314&gt;=36),"r`rh;","")))</f>
        <v/>
      </c>
      <c r="U319" s="1256"/>
      <c r="V319" s="1257"/>
    </row>
    <row r="320" spans="1:22" ht="19.25" customHeight="1">
      <c r="A320" s="1179"/>
      <c r="B320" s="1234" t="s">
        <v>31</v>
      </c>
      <c r="C320" s="1235"/>
      <c r="D320" s="1260" t="str">
        <f>IF('statement of marks'!EO19="","",'statement of marks'!EO19)</f>
        <v/>
      </c>
      <c r="E320" s="1261"/>
      <c r="F320" s="1261" t="str">
        <f>IF('statement of marks'!EQ19="","",'statement of marks'!EQ19)</f>
        <v/>
      </c>
      <c r="G320" s="1261"/>
      <c r="H320" s="1261" t="str">
        <f>IF('statement of marks'!ES19="","",'statement of marks'!ES19)</f>
        <v/>
      </c>
      <c r="I320" s="1261"/>
      <c r="J320" s="1261" t="str">
        <f>IF('statement of marks'!EU19="","",'statement of marks'!EU19)</f>
        <v/>
      </c>
      <c r="K320" s="1261"/>
      <c r="L320" s="1261" t="str">
        <f>IF('statement of marks'!EW19="","",'statement of marks'!EW19)</f>
        <v/>
      </c>
      <c r="M320" s="1261"/>
      <c r="N320" s="1261"/>
      <c r="O320" s="1261"/>
      <c r="P320" s="1262" t="s">
        <v>312</v>
      </c>
      <c r="Q320" s="1263"/>
      <c r="R320" s="1263"/>
      <c r="S320" s="1264"/>
      <c r="T320" s="1265" t="str">
        <f>IF(T318="","",'result subject-wise'!$G$117)</f>
        <v/>
      </c>
      <c r="U320" s="1266"/>
      <c r="V320" s="1267"/>
    </row>
    <row r="321" spans="1:22" ht="19.25" customHeight="1">
      <c r="A321" s="1179"/>
      <c r="B321" s="1230" t="s">
        <v>133</v>
      </c>
      <c r="C321" s="1231"/>
      <c r="D321" s="1268"/>
      <c r="E321" s="1269"/>
      <c r="F321" s="1269"/>
      <c r="G321" s="1269"/>
      <c r="H321" s="1269"/>
      <c r="I321" s="1269"/>
      <c r="J321" s="1269"/>
      <c r="K321" s="1269"/>
      <c r="L321" s="1231" t="s">
        <v>133</v>
      </c>
      <c r="M321" s="1231"/>
      <c r="N321" s="1231"/>
      <c r="O321" s="1231"/>
      <c r="P321" s="1231"/>
      <c r="Q321" s="1231"/>
      <c r="R321" s="1270"/>
      <c r="S321" s="1271"/>
      <c r="T321" s="1271"/>
      <c r="U321" s="1271"/>
      <c r="V321" s="1272"/>
    </row>
    <row r="322" spans="1:22" ht="19.25" customHeight="1">
      <c r="A322" s="1179"/>
      <c r="B322" s="1230" t="s">
        <v>285</v>
      </c>
      <c r="C322" s="1231"/>
      <c r="D322" s="1268"/>
      <c r="E322" s="1269"/>
      <c r="F322" s="1269"/>
      <c r="G322" s="1269"/>
      <c r="H322" s="1269"/>
      <c r="I322" s="1269"/>
      <c r="J322" s="1269"/>
      <c r="K322" s="1269"/>
      <c r="L322" s="1231" t="s">
        <v>111</v>
      </c>
      <c r="M322" s="1231"/>
      <c r="N322" s="1231"/>
      <c r="O322" s="1231"/>
      <c r="P322" s="1231"/>
      <c r="Q322" s="1231"/>
      <c r="R322" s="1273"/>
      <c r="S322" s="1274"/>
      <c r="T322" s="1274"/>
      <c r="U322" s="1274"/>
      <c r="V322" s="1275"/>
    </row>
    <row r="323" spans="1:22" ht="19.25" customHeight="1">
      <c r="A323" s="1179"/>
      <c r="B323" s="1230" t="s">
        <v>152</v>
      </c>
      <c r="C323" s="1231"/>
      <c r="D323" s="1268"/>
      <c r="E323" s="1269"/>
      <c r="F323" s="1269"/>
      <c r="G323" s="1269"/>
      <c r="H323" s="1269"/>
      <c r="I323" s="1269"/>
      <c r="J323" s="1269"/>
      <c r="K323" s="1269"/>
      <c r="L323" s="1231" t="s">
        <v>285</v>
      </c>
      <c r="M323" s="1231"/>
      <c r="N323" s="1231"/>
      <c r="O323" s="1231"/>
      <c r="P323" s="1231"/>
      <c r="Q323" s="1231"/>
      <c r="R323" s="1276" t="s">
        <v>152</v>
      </c>
      <c r="S323" s="1277"/>
      <c r="T323" s="1277"/>
      <c r="U323" s="1277"/>
      <c r="V323" s="1278"/>
    </row>
    <row r="324" spans="1:22" ht="19.25" customHeight="1">
      <c r="A324" s="1180"/>
      <c r="B324" s="1279" t="s">
        <v>151</v>
      </c>
      <c r="C324" s="1280"/>
      <c r="D324" s="1281"/>
      <c r="E324" s="1282"/>
      <c r="F324" s="1282"/>
      <c r="G324" s="1282"/>
      <c r="H324" s="1282"/>
      <c r="I324" s="1282"/>
      <c r="J324" s="1282"/>
      <c r="K324" s="1282"/>
      <c r="L324" s="1280" t="s">
        <v>113</v>
      </c>
      <c r="M324" s="1280"/>
      <c r="N324" s="1280"/>
      <c r="O324" s="1280"/>
      <c r="P324" s="1283">
        <f>'statement of marks'!$GH$109</f>
        <v>42460</v>
      </c>
      <c r="Q324" s="1284"/>
      <c r="R324" s="1285" t="s">
        <v>289</v>
      </c>
      <c r="S324" s="1286"/>
      <c r="T324" s="1286"/>
      <c r="U324" s="1286"/>
      <c r="V324" s="1287"/>
    </row>
    <row r="325" spans="1:22" ht="19.25" customHeight="1">
      <c r="A325" s="1173" t="s">
        <v>73</v>
      </c>
      <c r="B325" s="1174"/>
      <c r="C325" s="1174"/>
      <c r="D325" s="1174"/>
      <c r="E325" s="1174"/>
      <c r="F325" s="1174"/>
      <c r="G325" s="1174"/>
      <c r="H325" s="1174"/>
      <c r="I325" s="1174"/>
      <c r="J325" s="1174"/>
      <c r="K325" s="1174"/>
      <c r="L325" s="1174"/>
      <c r="M325" s="1174"/>
      <c r="N325" s="1174"/>
      <c r="O325" s="1174"/>
      <c r="P325" s="1174"/>
      <c r="Q325" s="1174"/>
      <c r="R325" s="1174"/>
      <c r="S325" s="1174"/>
      <c r="T325" s="1174"/>
      <c r="U325" s="1174"/>
      <c r="V325" s="1175"/>
    </row>
    <row r="326" spans="1:22" ht="19.25" customHeight="1">
      <c r="A326" s="1176" t="str">
        <f>'statement of marks'!$A$1</f>
        <v>jktdh; ckfydk mPp ek/;fed fo|ky;] fuEckgsMk</v>
      </c>
      <c r="B326" s="1177"/>
      <c r="C326" s="1177"/>
      <c r="D326" s="1177"/>
      <c r="E326" s="1177"/>
      <c r="F326" s="1177"/>
      <c r="G326" s="1177"/>
      <c r="H326" s="1177"/>
      <c r="I326" s="1177"/>
      <c r="J326" s="1177"/>
      <c r="K326" s="1177"/>
      <c r="L326" s="1177"/>
      <c r="M326" s="1177"/>
      <c r="N326" s="1177"/>
      <c r="O326" s="1177"/>
      <c r="P326" s="1177"/>
      <c r="Q326" s="1177"/>
      <c r="R326" s="1177"/>
      <c r="S326" s="1177"/>
      <c r="T326" s="1177"/>
      <c r="U326" s="1177"/>
      <c r="V326" s="1178"/>
    </row>
    <row r="327" spans="1:22" ht="19.25" customHeight="1">
      <c r="A327" s="1179"/>
      <c r="B327" s="1181" t="s">
        <v>293</v>
      </c>
      <c r="C327" s="1181"/>
      <c r="D327" s="1182" t="str">
        <f>'statement of marks'!$F$3</f>
        <v>2015-16</v>
      </c>
      <c r="E327" s="1183"/>
      <c r="F327" s="1184" t="str">
        <f>IF(T345="","eq[; ijh{kk",IF(D344="iwjd","iwjd ijh{kk",IF(D344="iqu% ijh{kk","iqu% ijh{kk",)))</f>
        <v>eq[; ijh{kk</v>
      </c>
      <c r="G327" s="1185"/>
      <c r="H327" s="1185"/>
      <c r="I327" s="1185"/>
      <c r="J327" s="1185"/>
      <c r="K327" s="1185"/>
      <c r="L327" s="1185"/>
      <c r="M327" s="1185"/>
      <c r="N327" s="1185"/>
      <c r="O327" s="1185"/>
      <c r="P327" s="1185"/>
      <c r="Q327" s="1185"/>
      <c r="R327" s="1186" t="s">
        <v>27</v>
      </c>
      <c r="S327" s="1187"/>
      <c r="T327" s="1188" t="str">
        <f>'statement of marks'!$A$3</f>
        <v>11 'A'</v>
      </c>
      <c r="U327" s="1188"/>
      <c r="V327" s="1189"/>
    </row>
    <row r="328" spans="1:22" ht="19.25" customHeight="1">
      <c r="A328" s="1179"/>
      <c r="B328" s="1190" t="s">
        <v>115</v>
      </c>
      <c r="C328" s="1190"/>
      <c r="D328" s="1191" t="str">
        <f>IF('statement of marks'!G20="","",'statement of marks'!G20)</f>
        <v/>
      </c>
      <c r="E328" s="1192"/>
      <c r="F328" s="1192"/>
      <c r="G328" s="1192"/>
      <c r="H328" s="1192"/>
      <c r="I328" s="1192"/>
      <c r="J328" s="1192"/>
      <c r="K328" s="1192"/>
      <c r="L328" s="1192"/>
      <c r="M328" s="1192"/>
      <c r="N328" s="1192"/>
      <c r="O328" s="1192"/>
      <c r="P328" s="1192"/>
      <c r="Q328" s="1192"/>
      <c r="R328" s="1193" t="s">
        <v>36</v>
      </c>
      <c r="S328" s="1194"/>
      <c r="T328" s="1195" t="str">
        <f>IF('statement of marks'!D20="","",'statement of marks'!D20)</f>
        <v/>
      </c>
      <c r="U328" s="1195"/>
      <c r="V328" s="1196"/>
    </row>
    <row r="329" spans="1:22" ht="19.25" customHeight="1">
      <c r="A329" s="1179"/>
      <c r="B329" s="1190" t="s">
        <v>25</v>
      </c>
      <c r="C329" s="1190"/>
      <c r="D329" s="1191" t="str">
        <f>IF('statement of marks'!H20="","",'statement of marks'!H20)</f>
        <v/>
      </c>
      <c r="E329" s="1192"/>
      <c r="F329" s="1192"/>
      <c r="G329" s="1192"/>
      <c r="H329" s="1192"/>
      <c r="I329" s="1192"/>
      <c r="J329" s="1192"/>
      <c r="K329" s="1192"/>
      <c r="L329" s="1192"/>
      <c r="M329" s="1192"/>
      <c r="N329" s="1192"/>
      <c r="O329" s="1192"/>
      <c r="P329" s="1192"/>
      <c r="Q329" s="1192"/>
      <c r="R329" s="1193" t="s">
        <v>28</v>
      </c>
      <c r="S329" s="1194"/>
      <c r="T329" s="1195" t="str">
        <f>IF('statement of marks'!E20="","",'statement of marks'!E20)</f>
        <v/>
      </c>
      <c r="U329" s="1195"/>
      <c r="V329" s="1196"/>
    </row>
    <row r="330" spans="1:22" ht="19.25" customHeight="1">
      <c r="A330" s="1179"/>
      <c r="B330" s="1197" t="s">
        <v>26</v>
      </c>
      <c r="C330" s="1197"/>
      <c r="D330" s="1191" t="str">
        <f>IF('statement of marks'!I20="","",'statement of marks'!I20)</f>
        <v/>
      </c>
      <c r="E330" s="1192"/>
      <c r="F330" s="1192"/>
      <c r="G330" s="1192"/>
      <c r="H330" s="1192"/>
      <c r="I330" s="1192"/>
      <c r="J330" s="1192"/>
      <c r="K330" s="1192"/>
      <c r="L330" s="1192"/>
      <c r="M330" s="1192"/>
      <c r="N330" s="1192"/>
      <c r="O330" s="1192"/>
      <c r="P330" s="1192"/>
      <c r="Q330" s="1192"/>
      <c r="R330" s="1193" t="s">
        <v>29</v>
      </c>
      <c r="S330" s="1194"/>
      <c r="T330" s="1198" t="str">
        <f>IF('statement of marks'!F20="","",'statement of marks'!F20)</f>
        <v/>
      </c>
      <c r="U330" s="1198"/>
      <c r="V330" s="1199"/>
    </row>
    <row r="331" spans="1:22" ht="19.25" customHeight="1">
      <c r="A331" s="1179"/>
      <c r="B331" s="1200" t="s">
        <v>30</v>
      </c>
      <c r="C331" s="1202" t="s">
        <v>202</v>
      </c>
      <c r="D331" s="1204" t="s">
        <v>1</v>
      </c>
      <c r="E331" s="1204" t="s">
        <v>43</v>
      </c>
      <c r="F331" s="1204" t="s">
        <v>2</v>
      </c>
      <c r="G331" s="1206" t="s">
        <v>144</v>
      </c>
      <c r="H331" s="1206" t="s">
        <v>147</v>
      </c>
      <c r="I331" s="1208" t="s">
        <v>146</v>
      </c>
      <c r="J331" s="1210" t="s">
        <v>306</v>
      </c>
      <c r="K331" s="1212" t="s">
        <v>288</v>
      </c>
      <c r="L331" s="1214" t="s">
        <v>305</v>
      </c>
      <c r="M331" s="1214" t="s">
        <v>296</v>
      </c>
      <c r="N331" s="1216" t="s">
        <v>295</v>
      </c>
      <c r="O331" s="1218" t="s">
        <v>274</v>
      </c>
      <c r="P331" s="1218" t="s">
        <v>275</v>
      </c>
      <c r="Q331" s="1220" t="s">
        <v>276</v>
      </c>
      <c r="R331" s="1208" t="s">
        <v>14</v>
      </c>
      <c r="S331" s="1210" t="s">
        <v>297</v>
      </c>
      <c r="T331" s="1222" t="s">
        <v>298</v>
      </c>
      <c r="U331" s="1288" t="s">
        <v>38</v>
      </c>
      <c r="V331" s="1226" t="s">
        <v>287</v>
      </c>
    </row>
    <row r="332" spans="1:22" ht="19.25" customHeight="1">
      <c r="A332" s="1179"/>
      <c r="B332" s="1201"/>
      <c r="C332" s="1203"/>
      <c r="D332" s="1205"/>
      <c r="E332" s="1205"/>
      <c r="F332" s="1205"/>
      <c r="G332" s="1207"/>
      <c r="H332" s="1207"/>
      <c r="I332" s="1209"/>
      <c r="J332" s="1211"/>
      <c r="K332" s="1213"/>
      <c r="L332" s="1215"/>
      <c r="M332" s="1215"/>
      <c r="N332" s="1217"/>
      <c r="O332" s="1219"/>
      <c r="P332" s="1219"/>
      <c r="Q332" s="1221"/>
      <c r="R332" s="1209"/>
      <c r="S332" s="1211"/>
      <c r="T332" s="1223"/>
      <c r="U332" s="1289"/>
      <c r="V332" s="1227"/>
    </row>
    <row r="333" spans="1:22" ht="19.25" customHeight="1">
      <c r="A333" s="1179"/>
      <c r="B333" s="1228" t="s">
        <v>5</v>
      </c>
      <c r="C333" s="1229"/>
      <c r="D333" s="119">
        <v>10</v>
      </c>
      <c r="E333" s="70">
        <v>10</v>
      </c>
      <c r="F333" s="70">
        <v>10</v>
      </c>
      <c r="G333" s="142" t="s">
        <v>308</v>
      </c>
      <c r="H333" s="122">
        <f>'statement of marks'!$AR$6</f>
        <v>20</v>
      </c>
      <c r="I333" s="73">
        <v>70</v>
      </c>
      <c r="J333" s="146" t="s">
        <v>277</v>
      </c>
      <c r="K333" s="124">
        <v>100</v>
      </c>
      <c r="L333" s="142" t="s">
        <v>309</v>
      </c>
      <c r="M333" s="122">
        <f>'statement of marks'!$AW$6</f>
        <v>30</v>
      </c>
      <c r="N333" s="73">
        <v>100</v>
      </c>
      <c r="O333" s="145" t="s">
        <v>310</v>
      </c>
      <c r="P333" s="124"/>
      <c r="Q333" s="124">
        <v>200</v>
      </c>
      <c r="R333" s="304"/>
      <c r="S333" s="304"/>
      <c r="T333" s="305"/>
      <c r="U333" s="306"/>
      <c r="V333" s="147" t="str">
        <f>IF(OR(U340=0,U340&lt;S340),"",Q333)</f>
        <v/>
      </c>
    </row>
    <row r="334" spans="1:22" ht="19.25" customHeight="1">
      <c r="A334" s="1179"/>
      <c r="B334" s="1230" t="str">
        <f>'statement of marks'!$J$3</f>
        <v>vfuok;Z fgUnh</v>
      </c>
      <c r="C334" s="1231"/>
      <c r="D334" s="289" t="str">
        <f>IF('statement of marks'!J20="","",'statement of marks'!J20)</f>
        <v/>
      </c>
      <c r="E334" s="290" t="str">
        <f>IF('statement of marks'!K20="","",'statement of marks'!K20)</f>
        <v/>
      </c>
      <c r="F334" s="290" t="str">
        <f>IF('statement of marks'!L20="","",'statement of marks'!L20)</f>
        <v/>
      </c>
      <c r="G334" s="123" t="str">
        <f>IF('statement of marks'!N20="","",'statement of marks'!N20)</f>
        <v/>
      </c>
      <c r="H334" s="123">
        <f>'statement of marks'!$BP$6</f>
        <v>20</v>
      </c>
      <c r="I334" s="291" t="str">
        <f>IF(G334="","",G334)</f>
        <v/>
      </c>
      <c r="J334" s="291" t="str">
        <f>IF(G334="","",SUM(D334,E334,F334,G334))</f>
        <v/>
      </c>
      <c r="K334" s="125" t="str">
        <f>J334</f>
        <v/>
      </c>
      <c r="L334" s="123" t="str">
        <f>IF('statement of marks'!P20="","",'statement of marks'!P20)</f>
        <v/>
      </c>
      <c r="M334" s="122">
        <f>'statement of marks'!$BU$6</f>
        <v>30</v>
      </c>
      <c r="N334" s="291" t="str">
        <f>IF(L334="","",L334)</f>
        <v/>
      </c>
      <c r="O334" s="291" t="str">
        <f>IF(L334="","",SUM(J334,L334))</f>
        <v/>
      </c>
      <c r="P334" s="152">
        <f>SUM(H334,M334)</f>
        <v>50</v>
      </c>
      <c r="Q334" s="125" t="str">
        <f>O334</f>
        <v/>
      </c>
      <c r="R334" s="290" t="str">
        <f>CONCATENATE('statement of marks'!EZ20,'statement of marks'!FA20,'statement of marks'!FB20)</f>
        <v/>
      </c>
      <c r="S334" s="117" t="str">
        <f>IF(OR(R334="S",R334="RE"),100,"")</f>
        <v/>
      </c>
      <c r="T334" s="128" t="str">
        <f>IF('result subject-wise'!U20="","",'result subject-wise'!U20)</f>
        <v/>
      </c>
      <c r="U334" s="130" t="str">
        <f>IF('result subject-wise'!V20="","",'result subject-wise'!V20)</f>
        <v/>
      </c>
      <c r="V334" s="147" t="str">
        <f>IF(OR(U340=0,U340&lt;S340),"",IF(R334="RE",SUM(Q334,T334),IF(R334="S",T334,Q334)))</f>
        <v/>
      </c>
    </row>
    <row r="335" spans="1:22" ht="19.25" customHeight="1">
      <c r="A335" s="1179"/>
      <c r="B335" s="1230" t="str">
        <f>'statement of marks'!$X$3</f>
        <v>vaxzsth</v>
      </c>
      <c r="C335" s="1231"/>
      <c r="D335" s="289" t="str">
        <f>IF('statement of marks'!X20="","",'statement of marks'!X20)</f>
        <v/>
      </c>
      <c r="E335" s="290" t="str">
        <f>IF('statement of marks'!Y20="","",'statement of marks'!Y20)</f>
        <v/>
      </c>
      <c r="F335" s="290" t="str">
        <f>IF('statement of marks'!Z20="","",'statement of marks'!Z20)</f>
        <v/>
      </c>
      <c r="G335" s="123" t="str">
        <f>IF('statement of marks'!AB20="","",'statement of marks'!AB20)</f>
        <v/>
      </c>
      <c r="H335" s="123">
        <f>'statement of marks'!$CN$6</f>
        <v>20</v>
      </c>
      <c r="I335" s="291" t="str">
        <f>IF(G335="","",G335)</f>
        <v/>
      </c>
      <c r="J335" s="291" t="str">
        <f t="shared" ref="J335:J338" si="120">IF(G335="","",SUM(D335,E335,F335,G335))</f>
        <v/>
      </c>
      <c r="K335" s="125" t="str">
        <f>J335</f>
        <v/>
      </c>
      <c r="L335" s="123" t="str">
        <f>IF('statement of marks'!AD20="","",'statement of marks'!AD20)</f>
        <v/>
      </c>
      <c r="M335" s="122">
        <f>'statement of marks'!$CS$6</f>
        <v>30</v>
      </c>
      <c r="N335" s="291" t="str">
        <f>IF(L335="","",L335)</f>
        <v/>
      </c>
      <c r="O335" s="291" t="str">
        <f t="shared" ref="O335" si="121">IF(L335="","",SUM(J335,L335))</f>
        <v/>
      </c>
      <c r="P335" s="152">
        <f t="shared" ref="P335" si="122">SUM(H335,M335)</f>
        <v>50</v>
      </c>
      <c r="Q335" s="125" t="str">
        <f>O335</f>
        <v/>
      </c>
      <c r="R335" s="290" t="str">
        <f>CONCATENATE('statement of marks'!FC20,'statement of marks'!FD20,'statement of marks'!FE20)</f>
        <v/>
      </c>
      <c r="S335" s="117" t="str">
        <f>IF(OR(R335="S",R335="RE"),100,"")</f>
        <v/>
      </c>
      <c r="T335" s="128" t="str">
        <f>IF('result subject-wise'!X20="","",'result subject-wise'!X20)</f>
        <v/>
      </c>
      <c r="U335" s="130" t="str">
        <f>IF('result subject-wise'!Y20="","",'result subject-wise'!Y20)</f>
        <v/>
      </c>
      <c r="V335" s="147" t="str">
        <f>IF(OR(U340=0,U340&lt;S340),"",IF(R335="RE",SUM(Q335,T335),IF(R335="S",T335,Q335)))</f>
        <v/>
      </c>
    </row>
    <row r="336" spans="1:22" ht="19.25" customHeight="1">
      <c r="A336" s="1179"/>
      <c r="B336" s="1232" t="b">
        <f>IF('statement of marks'!AL20="a",'statement of marks'!$AL$3,IF('statement of marks'!AL20="b",'statement of marks'!$AR$3,IF('statement of marks'!AL20="c",'statement of marks'!$AX$3,IF('statement of marks'!AL20="d",'statement of marks'!$BD$3))))</f>
        <v>0</v>
      </c>
      <c r="C336" s="1233"/>
      <c r="D336" s="289" t="str">
        <f>IF('statement of marks'!AM20="","",'statement of marks'!AM20)</f>
        <v/>
      </c>
      <c r="E336" s="290" t="str">
        <f>IF('statement of marks'!AN20="","",'statement of marks'!AN20)</f>
        <v/>
      </c>
      <c r="F336" s="290" t="str">
        <f>IF('statement of marks'!AO20="","",'statement of marks'!AO20)</f>
        <v/>
      </c>
      <c r="G336" s="123" t="str">
        <f>IF('statement of marks'!AQ20="","",'statement of marks'!AQ20)</f>
        <v/>
      </c>
      <c r="H336" s="123" t="str">
        <f>IF('statement of marks'!AR20="","",'statement of marks'!AR20)</f>
        <v/>
      </c>
      <c r="I336" s="291" t="str">
        <f>IF(G336="","",IF(AND(G336="ML",H336="ML"),"ML",IF(AND(G336="ML",H336=""),"ML",SUM(G336,H336))))</f>
        <v/>
      </c>
      <c r="J336" s="291" t="str">
        <f t="shared" si="120"/>
        <v/>
      </c>
      <c r="K336" s="125" t="str">
        <f>IF(J336="","",SUM(H336,J336))</f>
        <v/>
      </c>
      <c r="L336" s="123" t="str">
        <f>IF('statement of marks'!AV20="","",'statement of marks'!AV20)</f>
        <v/>
      </c>
      <c r="M336" s="123" t="str">
        <f>IF('statement of marks'!AW20="","",'statement of marks'!AW20)</f>
        <v/>
      </c>
      <c r="N336" s="291" t="str">
        <f>IF(L336="","",IF(AND(L336="ML",M336="ML"),"ML",IF(AND(L336="ML",M336=""),"ML",SUM(L336,M336))))</f>
        <v/>
      </c>
      <c r="O336" s="291" t="str">
        <f>IF(L336="","",SUM(J336,L336))</f>
        <v/>
      </c>
      <c r="P336" s="123" t="str">
        <f>IF(AND(H336="",M336=""),"",SUM(H336,M336))</f>
        <v/>
      </c>
      <c r="Q336" s="125" t="str">
        <f>IF(O336="","",SUM(O336,P336))</f>
        <v/>
      </c>
      <c r="R336" s="290" t="str">
        <f>CONCATENATE('statement of marks'!FF20,'statement of marks'!FK20,'statement of marks'!FL20)</f>
        <v/>
      </c>
      <c r="S336" s="117" t="str">
        <f>IF('result subject-wise'!Z20="","",'result subject-wise'!Z20)</f>
        <v/>
      </c>
      <c r="T336" s="128" t="str">
        <f>IF('result subject-wise'!AB20="","",'result subject-wise'!AB20)</f>
        <v/>
      </c>
      <c r="U336" s="130" t="str">
        <f>IF('result subject-wise'!AC20="","",'result subject-wise'!AC20)</f>
        <v/>
      </c>
      <c r="V336" s="147" t="str">
        <f>IF(OR(U340=0,U340&lt;S340),"",IF(OR(R336="RE",R336="REP"),SUM(Q336,T336),IF(R336="S",T336,Q336)))</f>
        <v/>
      </c>
    </row>
    <row r="337" spans="1:22" ht="19.25" customHeight="1">
      <c r="A337" s="1179"/>
      <c r="B337" s="1232" t="b">
        <f>IF('statement of marks'!BJ20="a",'statement of marks'!$BJ$3,IF('statement of marks'!BJ20="b",'statement of marks'!$BP$3,IF('statement of marks'!BJ20="c",'statement of marks'!$BV$3,IF('statement of marks'!BJ20="d",'statement of marks'!$CB$3))))</f>
        <v>0</v>
      </c>
      <c r="C337" s="1233"/>
      <c r="D337" s="289" t="str">
        <f>IF('statement of marks'!BK20="","",'statement of marks'!BK20)</f>
        <v/>
      </c>
      <c r="E337" s="290" t="str">
        <f>IF('statement of marks'!BL20="","",'statement of marks'!BL20)</f>
        <v/>
      </c>
      <c r="F337" s="290" t="str">
        <f>IF('statement of marks'!BM20="","",'statement of marks'!BM20)</f>
        <v/>
      </c>
      <c r="G337" s="123" t="str">
        <f>IF('statement of marks'!BO20="","",'statement of marks'!BO20)</f>
        <v/>
      </c>
      <c r="H337" s="123" t="str">
        <f>IF('statement of marks'!BP20="","",'statement of marks'!BP20)</f>
        <v/>
      </c>
      <c r="I337" s="291" t="str">
        <f t="shared" ref="I337" si="123">IF(G337="","",IF(AND(G337="ML",H337="ML"),"ML",IF(AND(G337="ML",H337=""),"ML",SUM(G337,H337))))</f>
        <v/>
      </c>
      <c r="J337" s="291" t="str">
        <f t="shared" si="120"/>
        <v/>
      </c>
      <c r="K337" s="125" t="str">
        <f>IF(J337="","",SUM(H337,J337))</f>
        <v/>
      </c>
      <c r="L337" s="123" t="str">
        <f>IF('statement of marks'!BT20="","",'statement of marks'!BT20)</f>
        <v/>
      </c>
      <c r="M337" s="123" t="str">
        <f>IF('statement of marks'!BU20="","",'statement of marks'!BU20)</f>
        <v/>
      </c>
      <c r="N337" s="291" t="str">
        <f t="shared" ref="N337" si="124">IF(L337="","",IF(AND(L337="ML",M337="ML"),"ML",IF(AND(L337="ML",M337=""),"ML",SUM(L337,M337))))</f>
        <v/>
      </c>
      <c r="O337" s="291" t="str">
        <f>IF(L337="","",SUM(J337,L337))</f>
        <v/>
      </c>
      <c r="P337" s="123" t="str">
        <f t="shared" ref="P337:P338" si="125">IF(AND(H337="",M337=""),"",SUM(H337,M337))</f>
        <v/>
      </c>
      <c r="Q337" s="125" t="str">
        <f>IF(O337="","",SUM(O337,P337))</f>
        <v/>
      </c>
      <c r="R337" s="290" t="str">
        <f>CONCATENATE('statement of marks'!FM20,'statement of marks'!FR20,'statement of marks'!FS20)</f>
        <v/>
      </c>
      <c r="S337" s="117" t="str">
        <f>IF('result subject-wise'!AD20="","",'result subject-wise'!AD20)</f>
        <v/>
      </c>
      <c r="T337" s="128" t="str">
        <f>IF('result subject-wise'!AF20="","",'result subject-wise'!AF20)</f>
        <v/>
      </c>
      <c r="U337" s="130" t="str">
        <f>IF('result subject-wise'!AG20="","",'result subject-wise'!AG20)</f>
        <v/>
      </c>
      <c r="V337" s="147" t="str">
        <f>IF(OR(U340=0,U340&lt;S340),"",IF(OR(R337="RE",R337="REP"),SUM(Q337,T337),IF(R337="S",T337,Q337)))</f>
        <v/>
      </c>
    </row>
    <row r="338" spans="1:22" ht="19.25" customHeight="1">
      <c r="A338" s="1179"/>
      <c r="B338" s="1232" t="b">
        <f>IF('statement of marks'!CH20="a",'statement of marks'!$CH$3,IF('statement of marks'!CH20="b",'statement of marks'!$CN$3,IF('statement of marks'!CH20="c",'statement of marks'!$CT$3,IF('statement of marks'!CH20="d",'statement of marks'!$CZ$3))))</f>
        <v>0</v>
      </c>
      <c r="C338" s="1233"/>
      <c r="D338" s="289" t="str">
        <f>IF('statement of marks'!CI20="","",'statement of marks'!CI20)</f>
        <v/>
      </c>
      <c r="E338" s="290" t="str">
        <f>IF('statement of marks'!CJ20="","",'statement of marks'!CJ20)</f>
        <v/>
      </c>
      <c r="F338" s="290" t="str">
        <f>IF('statement of marks'!CK20="","",'statement of marks'!CK20)</f>
        <v/>
      </c>
      <c r="G338" s="123" t="str">
        <f>IF('statement of marks'!CM20="","",'statement of marks'!CM20)</f>
        <v/>
      </c>
      <c r="H338" s="123" t="str">
        <f>IF('statement of marks'!CN20="","",'statement of marks'!CN20)</f>
        <v/>
      </c>
      <c r="I338" s="291" t="str">
        <f>IF(G338="","",IF(AND(G338="ML",H338="ML"),"ML",IF(AND(G338="ML",H338=""),"ML",SUM(G338,H338))))</f>
        <v/>
      </c>
      <c r="J338" s="291" t="str">
        <f t="shared" si="120"/>
        <v/>
      </c>
      <c r="K338" s="125" t="str">
        <f>IF(J338="","",SUM(H338,J338))</f>
        <v/>
      </c>
      <c r="L338" s="123" t="str">
        <f>IF('statement of marks'!CR20="","",'statement of marks'!CR20)</f>
        <v/>
      </c>
      <c r="M338" s="123" t="str">
        <f>IF('statement of marks'!CS20="","",'statement of marks'!CS20)</f>
        <v/>
      </c>
      <c r="N338" s="291" t="str">
        <f>IF(L338="","",IF(AND(L338="ML",M338="ML"),"ML",IF(AND(L338="ML",M338=""),"ML",SUM(L338,M338))))</f>
        <v/>
      </c>
      <c r="O338" s="291" t="str">
        <f>IF(L338="","",SUM(J338,L338))</f>
        <v/>
      </c>
      <c r="P338" s="123" t="str">
        <f t="shared" si="125"/>
        <v/>
      </c>
      <c r="Q338" s="125" t="str">
        <f>IF(O338="","",SUM(O338,P338))</f>
        <v/>
      </c>
      <c r="R338" s="290" t="str">
        <f>CONCATENATE('statement of marks'!FT20,'statement of marks'!FY20,'statement of marks'!FZ20)</f>
        <v/>
      </c>
      <c r="S338" s="117" t="str">
        <f>IF('result subject-wise'!AH20="","",'result subject-wise'!AH20)</f>
        <v/>
      </c>
      <c r="T338" s="128" t="str">
        <f>IF('result subject-wise'!AJ20="","",'result subject-wise'!AJ20)</f>
        <v/>
      </c>
      <c r="U338" s="130" t="str">
        <f>IF('result subject-wise'!AK20="","",'result subject-wise'!AK20)</f>
        <v/>
      </c>
      <c r="V338" s="147" t="str">
        <f>IF(OR(U340=0,U340&lt;S340),"",IF(OR(R338="RE",R338="REP"),SUM(Q338,T338),IF(R338="S",T338,Q338)))</f>
        <v/>
      </c>
    </row>
    <row r="339" spans="1:22" ht="19.25" customHeight="1">
      <c r="A339" s="1179"/>
      <c r="B339" s="1234" t="s">
        <v>148</v>
      </c>
      <c r="C339" s="1235"/>
      <c r="D339" s="157" t="str">
        <f>IF(AND(D334="",D335="",D336="",D337="",D338=""),"",SUM(D334:D338))</f>
        <v/>
      </c>
      <c r="E339" s="157" t="str">
        <f t="shared" ref="E339:F339" si="126">IF(AND(E334="",E335="",E336="",E337="",E338=""),"",SUM(E334:E338))</f>
        <v/>
      </c>
      <c r="F339" s="157" t="str">
        <f t="shared" si="126"/>
        <v/>
      </c>
      <c r="G339" s="158" t="str">
        <f>IF(G334="","",SUM(G334:G338))</f>
        <v/>
      </c>
      <c r="H339" s="158">
        <f>SUM(H336:H338)</f>
        <v>0</v>
      </c>
      <c r="I339" s="158" t="str">
        <f>IF(AND(I334="",I335="",I336="",I337="",I338=""),"",SUM(I334:I338))</f>
        <v/>
      </c>
      <c r="J339" s="159" t="str">
        <f>IF(J338="","",SUM(J334:J338))</f>
        <v/>
      </c>
      <c r="K339" s="160" t="str">
        <f>IF(K334="","",SUM(K334:K338))</f>
        <v/>
      </c>
      <c r="L339" s="158" t="str">
        <f>IF(L334="","",SUM(L334:L338))</f>
        <v/>
      </c>
      <c r="M339" s="158">
        <f>SUM(M336:M338)</f>
        <v>0</v>
      </c>
      <c r="N339" s="158" t="str">
        <f t="shared" ref="N339" si="127">IF(AND(N334="",N335="",N336="",N337="",N338=""),"",SUM(N334:N338))</f>
        <v/>
      </c>
      <c r="O339" s="159" t="str">
        <f>IF(L339="","",SUM(J339,L339))</f>
        <v/>
      </c>
      <c r="P339" s="160">
        <f>SUM(H339,M339)</f>
        <v>0</v>
      </c>
      <c r="Q339" s="160" t="str">
        <f>IF(Q334="","",SUM(Q334:Q338))</f>
        <v/>
      </c>
      <c r="R339" s="159"/>
      <c r="S339" s="159" t="str">
        <f>IF(AND(S334="",S335="",S336="",S337="",S338=""),"",SUM(S334:S338))</f>
        <v/>
      </c>
      <c r="T339" s="161" t="str">
        <f>IF(AND(T334="",T335="",T336="",T337="",T338=""),"",SUM(T334:T338))</f>
        <v/>
      </c>
      <c r="U339" s="162"/>
      <c r="V339" s="163" t="str">
        <f>IF(V334="","",SUM(V334:V338))</f>
        <v/>
      </c>
    </row>
    <row r="340" spans="1:22" ht="19.25" customHeight="1">
      <c r="A340" s="1179"/>
      <c r="B340" s="1234" t="s">
        <v>145</v>
      </c>
      <c r="C340" s="1235"/>
      <c r="D340" s="119" t="str">
        <f>IF(D339="","",50-(COUNTIF(D334:D338,"NA")*10+COUNTIF(D334:D338,"ML")*10))</f>
        <v/>
      </c>
      <c r="E340" s="119" t="str">
        <f t="shared" ref="E340:F340" si="128">IF(E339="","",50-(COUNTIF(E334:E338,"NA")*10+COUNTIF(E334:E338,"ML")*10))</f>
        <v/>
      </c>
      <c r="F340" s="119" t="str">
        <f t="shared" si="128"/>
        <v/>
      </c>
      <c r="G340" s="123">
        <f>I340-H340</f>
        <v>350</v>
      </c>
      <c r="H340" s="158">
        <f>IF(H339="","",(IF(OR(H336="ML",H336=""),0,H333)+IF(OR(H337="ML",H337=""),0,H334)+IF(OR(H338="ML",H338=""),0,H335)))</f>
        <v>0</v>
      </c>
      <c r="I340" s="123">
        <f>IF(I339=0,0,350-H342)</f>
        <v>350</v>
      </c>
      <c r="J340" s="291" t="str">
        <f>IF(J339="","",SUM(D340:G340))</f>
        <v/>
      </c>
      <c r="K340" s="125" t="str">
        <f>IF(K339="","",SUM(H340,J340))</f>
        <v/>
      </c>
      <c r="L340" s="123">
        <f>N340-M340</f>
        <v>500</v>
      </c>
      <c r="M340" s="117">
        <f>IF(M339="","",(IF(OR(M336="ML",M336=""),0,M333)+IF(OR(M337="ML",M337=""),0,M334)+IF(OR(M338="ML",M338=""),0,M335)))</f>
        <v>0</v>
      </c>
      <c r="N340" s="123">
        <f>IF(N339=0,0,500-M342)</f>
        <v>500</v>
      </c>
      <c r="O340" s="291">
        <f>IF(L340="","",SUM(J340,L340))</f>
        <v>500</v>
      </c>
      <c r="P340" s="125">
        <f>SUM(H340,M340)</f>
        <v>0</v>
      </c>
      <c r="Q340" s="125" t="str">
        <f>IF(Q339="","",SUM(O340,P340))</f>
        <v/>
      </c>
      <c r="R340" s="307"/>
      <c r="S340" s="141">
        <f>COUNTIF(R334:R343,"S")</f>
        <v>0</v>
      </c>
      <c r="T340" s="141">
        <f>COUNTIF(R334:R343,"RE")+COUNTIF(R334:R343,"REP")</f>
        <v>0</v>
      </c>
      <c r="U340" s="141">
        <f>COUNTIF(U334:U339,"P")+COUNTIF(U342:U343,"P")</f>
        <v>0</v>
      </c>
      <c r="V340" s="149" t="str">
        <f>IF(OR(U340=0,U340&lt;(S340+T340)),"",(Q340-(S340*200)+S339))</f>
        <v/>
      </c>
    </row>
    <row r="341" spans="1:22" ht="19.25" customHeight="1">
      <c r="A341" s="1179"/>
      <c r="B341" s="1230" t="s">
        <v>12</v>
      </c>
      <c r="C341" s="1231"/>
      <c r="D341" s="120" t="str">
        <f t="shared" ref="D341:Q341" si="129">IF(D340="","",D339/D340*100)</f>
        <v/>
      </c>
      <c r="E341" s="120" t="str">
        <f t="shared" si="129"/>
        <v/>
      </c>
      <c r="F341" s="120" t="str">
        <f t="shared" si="129"/>
        <v/>
      </c>
      <c r="G341" s="120" t="e">
        <f t="shared" si="129"/>
        <v>#VALUE!</v>
      </c>
      <c r="H341" s="151" t="e">
        <f t="shared" si="129"/>
        <v>#DIV/0!</v>
      </c>
      <c r="I341" s="120" t="e">
        <f t="shared" si="129"/>
        <v>#VALUE!</v>
      </c>
      <c r="J341" s="120" t="str">
        <f t="shared" si="129"/>
        <v/>
      </c>
      <c r="K341" s="126" t="str">
        <f t="shared" si="129"/>
        <v/>
      </c>
      <c r="L341" s="120" t="e">
        <f t="shared" si="129"/>
        <v>#VALUE!</v>
      </c>
      <c r="M341" s="151" t="e">
        <f t="shared" si="129"/>
        <v>#DIV/0!</v>
      </c>
      <c r="N341" s="120" t="e">
        <f t="shared" si="129"/>
        <v>#VALUE!</v>
      </c>
      <c r="O341" s="120" t="e">
        <f t="shared" si="129"/>
        <v>#VALUE!</v>
      </c>
      <c r="P341" s="126" t="e">
        <f t="shared" si="129"/>
        <v>#DIV/0!</v>
      </c>
      <c r="Q341" s="126" t="str">
        <f t="shared" si="129"/>
        <v/>
      </c>
      <c r="R341" s="304"/>
      <c r="S341" s="304"/>
      <c r="T341" s="305"/>
      <c r="U341" s="308"/>
      <c r="V341" s="150" t="str">
        <f>IF(V340="","",V339/V340*100)</f>
        <v/>
      </c>
    </row>
    <row r="342" spans="1:22" ht="19.25" customHeight="1">
      <c r="A342" s="1179"/>
      <c r="B342" s="1230" t="str">
        <f>'statement of marks'!$DG$3</f>
        <v>jktLFkku v/;;u</v>
      </c>
      <c r="C342" s="1231"/>
      <c r="D342" s="289" t="str">
        <f>IF('statement of marks'!DG20="","",'statement of marks'!DG20)</f>
        <v/>
      </c>
      <c r="E342" s="290" t="str">
        <f>IF('statement of marks'!DH20="","",'statement of marks'!DH20)</f>
        <v/>
      </c>
      <c r="F342" s="290" t="str">
        <f>IF('statement of marks'!DI20="","",'statement of marks'!DI20)</f>
        <v/>
      </c>
      <c r="G342" s="290" t="str">
        <f>IF('statement of marks'!DK20="","",'statement of marks'!DK20)</f>
        <v/>
      </c>
      <c r="H342" s="152">
        <f>IF(G334="ML",70)+IF(G335="ML",70)+IF(G336="ML",70-H333)+IF(G337="ML",70-H334)+IF(G338="ML",70-H335)+IF(H336="ml",H333)+IF(H337="ml",H334)+IF(H338="ml",H335)</f>
        <v>0</v>
      </c>
      <c r="I342" s="291" t="str">
        <f>IF(G342="","",SUM(G342,H342))</f>
        <v/>
      </c>
      <c r="J342" s="291" t="str">
        <f>IF(G342="","",SUM(D342,E342,F342,G342))</f>
        <v/>
      </c>
      <c r="K342" s="125" t="str">
        <f>IF(J342="","",SUM(H342,J342))</f>
        <v/>
      </c>
      <c r="L342" s="290" t="str">
        <f>IF('statement of marks'!DM20="","",'statement of marks'!DM20)</f>
        <v/>
      </c>
      <c r="M342" s="152">
        <f>IF(L334="ML",100)+IF(L335="ML",100)+IF(L336="ML",100-M333)+IF(L337="ML",100-M334)+IF(L338="ML",100-M335)+IF(M336="ml",M333)+IF(M337="ml",M334)+IF(M338="ml",M335)</f>
        <v>0</v>
      </c>
      <c r="N342" s="291" t="str">
        <f>IF(L342="","",SUM(L342,M342))</f>
        <v/>
      </c>
      <c r="O342" s="291" t="str">
        <f>IF(L342="","",SUM(K342,L342))</f>
        <v/>
      </c>
      <c r="P342" s="152">
        <f>SUM(H342,M342)</f>
        <v>0</v>
      </c>
      <c r="Q342" s="125" t="str">
        <f>IF(O342="","",SUM(O342,M342))</f>
        <v/>
      </c>
      <c r="R342" s="290" t="str">
        <f>IF('statement of marks'!GA20="","",'statement of marks'!GA20)</f>
        <v/>
      </c>
      <c r="S342" s="117" t="str">
        <f>IF(OR(R342="S",R342="RE"),100,"")</f>
        <v/>
      </c>
      <c r="T342" s="309" t="str">
        <f>IF('result subject-wise'!AL20="","",'result subject-wise'!AL20)</f>
        <v/>
      </c>
      <c r="U342" s="310" t="str">
        <f>IF('result subject-wise'!AM20="","",'result subject-wise'!AM20)</f>
        <v/>
      </c>
      <c r="V342" s="1236"/>
    </row>
    <row r="343" spans="1:22" ht="19.25" customHeight="1">
      <c r="A343" s="1179"/>
      <c r="B343" s="1230" t="str">
        <f>'statement of marks'!$DT$3</f>
        <v>thou dkS'ky f'k{kk</v>
      </c>
      <c r="C343" s="1231"/>
      <c r="D343" s="1237" t="s">
        <v>294</v>
      </c>
      <c r="E343" s="1238"/>
      <c r="F343" s="291">
        <f>'statement of marks'!$DT$6</f>
        <v>30</v>
      </c>
      <c r="G343" s="123" t="str">
        <f>IF('statement of marks'!DT20="","",'statement of marks'!DT20)</f>
        <v/>
      </c>
      <c r="H343" s="1238" t="s">
        <v>313</v>
      </c>
      <c r="I343" s="1238"/>
      <c r="J343" s="291">
        <f>'statement of marks'!$DU$6</f>
        <v>30</v>
      </c>
      <c r="K343" s="125" t="str">
        <f>IF('statement of marks'!DU20="","",'statement of marks'!DU20)</f>
        <v/>
      </c>
      <c r="L343" s="1239" t="s">
        <v>172</v>
      </c>
      <c r="M343" s="1239"/>
      <c r="N343" s="291">
        <f>'statement of marks'!$DV$6</f>
        <v>40</v>
      </c>
      <c r="O343" s="290" t="str">
        <f>IF('statement of marks'!DV20="","",'statement of marks'!DV20)</f>
        <v/>
      </c>
      <c r="P343" s="304"/>
      <c r="Q343" s="125" t="str">
        <f>IF(O343="","",SUM(G343,K343,O343))</f>
        <v/>
      </c>
      <c r="R343" s="290" t="str">
        <f>IF('statement of marks'!GB20="","",'statement of marks'!GB20)</f>
        <v/>
      </c>
      <c r="S343" s="117" t="str">
        <f>IF(OR(R343="S",R343="RE"),40,"")</f>
        <v/>
      </c>
      <c r="T343" s="309" t="str">
        <f>IF('result subject-wise'!AN20="","",'result subject-wise'!AN20)</f>
        <v/>
      </c>
      <c r="U343" s="310" t="str">
        <f>IF('result subject-wise'!AO20="","",'result subject-wise'!AO20)</f>
        <v/>
      </c>
      <c r="V343" s="1236"/>
    </row>
    <row r="344" spans="1:22" ht="19.25" customHeight="1">
      <c r="A344" s="1179"/>
      <c r="B344" s="1240" t="s">
        <v>20</v>
      </c>
      <c r="C344" s="1241"/>
      <c r="D344" s="1242" t="str">
        <f>IF('statement of marks'!GH20="","",'statement of marks'!GH20)</f>
        <v/>
      </c>
      <c r="E344" s="1243"/>
      <c r="F344" s="1243"/>
      <c r="G344" s="1243"/>
      <c r="H344" s="1243"/>
      <c r="I344" s="1244"/>
      <c r="J344" s="288" t="s">
        <v>7</v>
      </c>
      <c r="K344" s="290" t="str">
        <f>IF('statement of marks'!GK20="","",'statement of marks'!GK20)</f>
        <v/>
      </c>
      <c r="L344" s="1245" t="s">
        <v>8</v>
      </c>
      <c r="M344" s="1246"/>
      <c r="N344" s="1247"/>
      <c r="O344" s="290" t="str">
        <f>IF('statement of marks'!GM20="","",'statement of marks'!GM20)</f>
        <v/>
      </c>
      <c r="P344" s="1248" t="s">
        <v>286</v>
      </c>
      <c r="Q344" s="1248"/>
      <c r="R344" s="1248"/>
      <c r="S344" s="1248"/>
      <c r="T344" s="1248"/>
      <c r="U344" s="1248"/>
      <c r="V344" s="1249"/>
    </row>
    <row r="345" spans="1:22" ht="19.25" customHeight="1">
      <c r="A345" s="1179"/>
      <c r="B345" s="1240" t="s">
        <v>50</v>
      </c>
      <c r="C345" s="1241"/>
      <c r="D345" s="1250" t="s">
        <v>290</v>
      </c>
      <c r="E345" s="1251"/>
      <c r="F345" s="1252" t="s">
        <v>291</v>
      </c>
      <c r="G345" s="1252"/>
      <c r="H345" s="1253" t="s">
        <v>292</v>
      </c>
      <c r="I345" s="1253"/>
      <c r="J345" s="1252" t="s">
        <v>314</v>
      </c>
      <c r="K345" s="1252"/>
      <c r="L345" s="1254" t="s">
        <v>284</v>
      </c>
      <c r="M345" s="1254"/>
      <c r="N345" s="1254"/>
      <c r="O345" s="1254"/>
      <c r="P345" s="1255" t="s">
        <v>20</v>
      </c>
      <c r="Q345" s="1255"/>
      <c r="R345" s="1255"/>
      <c r="S345" s="1255"/>
      <c r="T345" s="1256" t="str">
        <f>IF('result subject-wise'!AR20="","",'result subject-wise'!AR20)</f>
        <v/>
      </c>
      <c r="U345" s="1256"/>
      <c r="V345" s="1257"/>
    </row>
    <row r="346" spans="1:22" ht="19.25" customHeight="1">
      <c r="A346" s="1179"/>
      <c r="B346" s="1234" t="s">
        <v>32</v>
      </c>
      <c r="C346" s="1235"/>
      <c r="D346" s="1258" t="str">
        <f>IF('statement of marks'!EP20="","",'statement of marks'!EP20)</f>
        <v/>
      </c>
      <c r="E346" s="1259"/>
      <c r="F346" s="1259" t="str">
        <f>IF('statement of marks'!ER20="","",'statement of marks'!ER20)</f>
        <v/>
      </c>
      <c r="G346" s="1259"/>
      <c r="H346" s="1259" t="str">
        <f>IF('statement of marks'!ET20="","",'statement of marks'!ET20)</f>
        <v/>
      </c>
      <c r="I346" s="1259"/>
      <c r="J346" s="1259" t="str">
        <f>IF('statement of marks'!EV20="","",'statement of marks'!EV20)</f>
        <v/>
      </c>
      <c r="K346" s="1259"/>
      <c r="L346" s="1259" t="str">
        <f>IF('statement of marks'!EX20="","",'statement of marks'!EX20)</f>
        <v/>
      </c>
      <c r="M346" s="1259"/>
      <c r="N346" s="1259"/>
      <c r="O346" s="1259"/>
      <c r="P346" s="1255" t="s">
        <v>7</v>
      </c>
      <c r="Q346" s="1255"/>
      <c r="R346" s="1255"/>
      <c r="S346" s="1255"/>
      <c r="T346" s="1256" t="str">
        <f>IF(AND(T345="mRrh.kZ",V341&gt;=60),"izFke",IF(AND(T345="mRrh.kZ",V341&gt;=48),"f}rh;",IF(AND(T345="mRrh.kZ",V341&gt;=36),"r`rh;","")))</f>
        <v/>
      </c>
      <c r="U346" s="1256"/>
      <c r="V346" s="1257"/>
    </row>
    <row r="347" spans="1:22" ht="19.25" customHeight="1">
      <c r="A347" s="1179"/>
      <c r="B347" s="1234" t="s">
        <v>31</v>
      </c>
      <c r="C347" s="1235"/>
      <c r="D347" s="1260" t="str">
        <f>IF('statement of marks'!EO20="","",'statement of marks'!EO20)</f>
        <v/>
      </c>
      <c r="E347" s="1261"/>
      <c r="F347" s="1261" t="str">
        <f>IF('statement of marks'!EQ20="","",'statement of marks'!EQ20)</f>
        <v/>
      </c>
      <c r="G347" s="1261"/>
      <c r="H347" s="1261" t="str">
        <f>IF('statement of marks'!ES20="","",'statement of marks'!ES20)</f>
        <v/>
      </c>
      <c r="I347" s="1261"/>
      <c r="J347" s="1261" t="str">
        <f>IF('statement of marks'!EU20="","",'statement of marks'!EU20)</f>
        <v/>
      </c>
      <c r="K347" s="1261"/>
      <c r="L347" s="1261" t="str">
        <f>IF('statement of marks'!EW20="","",'statement of marks'!EW20)</f>
        <v/>
      </c>
      <c r="M347" s="1261"/>
      <c r="N347" s="1261"/>
      <c r="O347" s="1261"/>
      <c r="P347" s="1262" t="s">
        <v>312</v>
      </c>
      <c r="Q347" s="1263"/>
      <c r="R347" s="1263"/>
      <c r="S347" s="1264"/>
      <c r="T347" s="1265" t="str">
        <f>IF(T345="","",'result subject-wise'!$G$117)</f>
        <v/>
      </c>
      <c r="U347" s="1266"/>
      <c r="V347" s="1267"/>
    </row>
    <row r="348" spans="1:22" ht="19.25" customHeight="1">
      <c r="A348" s="1179"/>
      <c r="B348" s="1230" t="s">
        <v>133</v>
      </c>
      <c r="C348" s="1231"/>
      <c r="D348" s="1268"/>
      <c r="E348" s="1269"/>
      <c r="F348" s="1269"/>
      <c r="G348" s="1269"/>
      <c r="H348" s="1269"/>
      <c r="I348" s="1269"/>
      <c r="J348" s="1269"/>
      <c r="K348" s="1269"/>
      <c r="L348" s="1231" t="s">
        <v>133</v>
      </c>
      <c r="M348" s="1231"/>
      <c r="N348" s="1231"/>
      <c r="O348" s="1231"/>
      <c r="P348" s="1231"/>
      <c r="Q348" s="1231"/>
      <c r="R348" s="1270"/>
      <c r="S348" s="1271"/>
      <c r="T348" s="1271"/>
      <c r="U348" s="1271"/>
      <c r="V348" s="1272"/>
    </row>
    <row r="349" spans="1:22" ht="19.25" customHeight="1">
      <c r="A349" s="1179"/>
      <c r="B349" s="1230" t="s">
        <v>285</v>
      </c>
      <c r="C349" s="1231"/>
      <c r="D349" s="1268"/>
      <c r="E349" s="1269"/>
      <c r="F349" s="1269"/>
      <c r="G349" s="1269"/>
      <c r="H349" s="1269"/>
      <c r="I349" s="1269"/>
      <c r="J349" s="1269"/>
      <c r="K349" s="1269"/>
      <c r="L349" s="1231" t="s">
        <v>111</v>
      </c>
      <c r="M349" s="1231"/>
      <c r="N349" s="1231"/>
      <c r="O349" s="1231"/>
      <c r="P349" s="1231"/>
      <c r="Q349" s="1231"/>
      <c r="R349" s="1273"/>
      <c r="S349" s="1274"/>
      <c r="T349" s="1274"/>
      <c r="U349" s="1274"/>
      <c r="V349" s="1275"/>
    </row>
    <row r="350" spans="1:22" ht="19.25" customHeight="1">
      <c r="A350" s="1179"/>
      <c r="B350" s="1230" t="s">
        <v>152</v>
      </c>
      <c r="C350" s="1231"/>
      <c r="D350" s="1268"/>
      <c r="E350" s="1269"/>
      <c r="F350" s="1269"/>
      <c r="G350" s="1269"/>
      <c r="H350" s="1269"/>
      <c r="I350" s="1269"/>
      <c r="J350" s="1269"/>
      <c r="K350" s="1269"/>
      <c r="L350" s="1231" t="s">
        <v>285</v>
      </c>
      <c r="M350" s="1231"/>
      <c r="N350" s="1231"/>
      <c r="O350" s="1231"/>
      <c r="P350" s="1231"/>
      <c r="Q350" s="1231"/>
      <c r="R350" s="1276" t="s">
        <v>152</v>
      </c>
      <c r="S350" s="1277"/>
      <c r="T350" s="1277"/>
      <c r="U350" s="1277"/>
      <c r="V350" s="1278"/>
    </row>
    <row r="351" spans="1:22" ht="19.25" customHeight="1">
      <c r="A351" s="1180"/>
      <c r="B351" s="1279" t="s">
        <v>151</v>
      </c>
      <c r="C351" s="1280"/>
      <c r="D351" s="1281"/>
      <c r="E351" s="1282"/>
      <c r="F351" s="1282"/>
      <c r="G351" s="1282"/>
      <c r="H351" s="1282"/>
      <c r="I351" s="1282"/>
      <c r="J351" s="1282"/>
      <c r="K351" s="1282"/>
      <c r="L351" s="1280" t="s">
        <v>113</v>
      </c>
      <c r="M351" s="1280"/>
      <c r="N351" s="1280"/>
      <c r="O351" s="1280"/>
      <c r="P351" s="1283">
        <f>'statement of marks'!$GH$109</f>
        <v>42460</v>
      </c>
      <c r="Q351" s="1284"/>
      <c r="R351" s="1285" t="s">
        <v>289</v>
      </c>
      <c r="S351" s="1286"/>
      <c r="T351" s="1286"/>
      <c r="U351" s="1286"/>
      <c r="V351" s="1287"/>
    </row>
    <row r="352" spans="1:22" ht="19.25" customHeight="1">
      <c r="A352" s="1173" t="s">
        <v>73</v>
      </c>
      <c r="B352" s="1174"/>
      <c r="C352" s="1174"/>
      <c r="D352" s="1174"/>
      <c r="E352" s="1174"/>
      <c r="F352" s="1174"/>
      <c r="G352" s="1174"/>
      <c r="H352" s="1174"/>
      <c r="I352" s="1174"/>
      <c r="J352" s="1174"/>
      <c r="K352" s="1174"/>
      <c r="L352" s="1174"/>
      <c r="M352" s="1174"/>
      <c r="N352" s="1174"/>
      <c r="O352" s="1174"/>
      <c r="P352" s="1174"/>
      <c r="Q352" s="1174"/>
      <c r="R352" s="1174"/>
      <c r="S352" s="1174"/>
      <c r="T352" s="1174"/>
      <c r="U352" s="1174"/>
      <c r="V352" s="1175"/>
    </row>
    <row r="353" spans="1:22" ht="19.25" customHeight="1">
      <c r="A353" s="1176" t="str">
        <f>'statement of marks'!$A$1</f>
        <v>jktdh; ckfydk mPp ek/;fed fo|ky;] fuEckgsMk</v>
      </c>
      <c r="B353" s="1177"/>
      <c r="C353" s="1177"/>
      <c r="D353" s="1177"/>
      <c r="E353" s="1177"/>
      <c r="F353" s="1177"/>
      <c r="G353" s="1177"/>
      <c r="H353" s="1177"/>
      <c r="I353" s="1177"/>
      <c r="J353" s="1177"/>
      <c r="K353" s="1177"/>
      <c r="L353" s="1177"/>
      <c r="M353" s="1177"/>
      <c r="N353" s="1177"/>
      <c r="O353" s="1177"/>
      <c r="P353" s="1177"/>
      <c r="Q353" s="1177"/>
      <c r="R353" s="1177"/>
      <c r="S353" s="1177"/>
      <c r="T353" s="1177"/>
      <c r="U353" s="1177"/>
      <c r="V353" s="1178"/>
    </row>
    <row r="354" spans="1:22" ht="19.25" customHeight="1">
      <c r="A354" s="1179"/>
      <c r="B354" s="1181" t="s">
        <v>293</v>
      </c>
      <c r="C354" s="1181"/>
      <c r="D354" s="1182" t="str">
        <f>'statement of marks'!$F$3</f>
        <v>2015-16</v>
      </c>
      <c r="E354" s="1183"/>
      <c r="F354" s="1184" t="str">
        <f>IF(T372="","eq[; ijh{kk",IF(D371="iwjd","iwjd ijh{kk",IF(D371="iqu% ijh{kk","iqu% ijh{kk",)))</f>
        <v>eq[; ijh{kk</v>
      </c>
      <c r="G354" s="1185"/>
      <c r="H354" s="1185"/>
      <c r="I354" s="1185"/>
      <c r="J354" s="1185"/>
      <c r="K354" s="1185"/>
      <c r="L354" s="1185"/>
      <c r="M354" s="1185"/>
      <c r="N354" s="1185"/>
      <c r="O354" s="1185"/>
      <c r="P354" s="1185"/>
      <c r="Q354" s="1185"/>
      <c r="R354" s="1186" t="s">
        <v>27</v>
      </c>
      <c r="S354" s="1187"/>
      <c r="T354" s="1188" t="str">
        <f>'statement of marks'!$A$3</f>
        <v>11 'A'</v>
      </c>
      <c r="U354" s="1188"/>
      <c r="V354" s="1189"/>
    </row>
    <row r="355" spans="1:22" ht="19.25" customHeight="1">
      <c r="A355" s="1179"/>
      <c r="B355" s="1190" t="s">
        <v>115</v>
      </c>
      <c r="C355" s="1190"/>
      <c r="D355" s="1191" t="str">
        <f>IF('statement of marks'!G21="","",'statement of marks'!G21)</f>
        <v/>
      </c>
      <c r="E355" s="1192"/>
      <c r="F355" s="1192"/>
      <c r="G355" s="1192"/>
      <c r="H355" s="1192"/>
      <c r="I355" s="1192"/>
      <c r="J355" s="1192"/>
      <c r="K355" s="1192"/>
      <c r="L355" s="1192"/>
      <c r="M355" s="1192"/>
      <c r="N355" s="1192"/>
      <c r="O355" s="1192"/>
      <c r="P355" s="1192"/>
      <c r="Q355" s="1192"/>
      <c r="R355" s="1193" t="s">
        <v>36</v>
      </c>
      <c r="S355" s="1194"/>
      <c r="T355" s="1195" t="str">
        <f>IF('statement of marks'!D21="","",'statement of marks'!D21)</f>
        <v/>
      </c>
      <c r="U355" s="1195"/>
      <c r="V355" s="1196"/>
    </row>
    <row r="356" spans="1:22" ht="19.25" customHeight="1">
      <c r="A356" s="1179"/>
      <c r="B356" s="1190" t="s">
        <v>25</v>
      </c>
      <c r="C356" s="1190"/>
      <c r="D356" s="1191" t="str">
        <f>IF('statement of marks'!H21="","",'statement of marks'!H21)</f>
        <v/>
      </c>
      <c r="E356" s="1192"/>
      <c r="F356" s="1192"/>
      <c r="G356" s="1192"/>
      <c r="H356" s="1192"/>
      <c r="I356" s="1192"/>
      <c r="J356" s="1192"/>
      <c r="K356" s="1192"/>
      <c r="L356" s="1192"/>
      <c r="M356" s="1192"/>
      <c r="N356" s="1192"/>
      <c r="O356" s="1192"/>
      <c r="P356" s="1192"/>
      <c r="Q356" s="1192"/>
      <c r="R356" s="1193" t="s">
        <v>28</v>
      </c>
      <c r="S356" s="1194"/>
      <c r="T356" s="1195" t="str">
        <f>IF('statement of marks'!E21="","",'statement of marks'!E21)</f>
        <v/>
      </c>
      <c r="U356" s="1195"/>
      <c r="V356" s="1196"/>
    </row>
    <row r="357" spans="1:22" ht="19.25" customHeight="1">
      <c r="A357" s="1179"/>
      <c r="B357" s="1197" t="s">
        <v>26</v>
      </c>
      <c r="C357" s="1197"/>
      <c r="D357" s="1191" t="str">
        <f>IF('statement of marks'!I21="","",'statement of marks'!I21)</f>
        <v/>
      </c>
      <c r="E357" s="1192"/>
      <c r="F357" s="1192"/>
      <c r="G357" s="1192"/>
      <c r="H357" s="1192"/>
      <c r="I357" s="1192"/>
      <c r="J357" s="1192"/>
      <c r="K357" s="1192"/>
      <c r="L357" s="1192"/>
      <c r="M357" s="1192"/>
      <c r="N357" s="1192"/>
      <c r="O357" s="1192"/>
      <c r="P357" s="1192"/>
      <c r="Q357" s="1192"/>
      <c r="R357" s="1193" t="s">
        <v>29</v>
      </c>
      <c r="S357" s="1194"/>
      <c r="T357" s="1198" t="str">
        <f>IF('statement of marks'!F21="","",'statement of marks'!F21)</f>
        <v/>
      </c>
      <c r="U357" s="1198"/>
      <c r="V357" s="1199"/>
    </row>
    <row r="358" spans="1:22" ht="19.25" customHeight="1">
      <c r="A358" s="1179"/>
      <c r="B358" s="1200" t="s">
        <v>30</v>
      </c>
      <c r="C358" s="1202" t="s">
        <v>202</v>
      </c>
      <c r="D358" s="1204" t="s">
        <v>1</v>
      </c>
      <c r="E358" s="1204" t="s">
        <v>43</v>
      </c>
      <c r="F358" s="1204" t="s">
        <v>2</v>
      </c>
      <c r="G358" s="1206" t="s">
        <v>144</v>
      </c>
      <c r="H358" s="1206" t="s">
        <v>147</v>
      </c>
      <c r="I358" s="1208" t="s">
        <v>146</v>
      </c>
      <c r="J358" s="1210" t="s">
        <v>306</v>
      </c>
      <c r="K358" s="1212" t="s">
        <v>288</v>
      </c>
      <c r="L358" s="1214" t="s">
        <v>305</v>
      </c>
      <c r="M358" s="1214" t="s">
        <v>296</v>
      </c>
      <c r="N358" s="1216" t="s">
        <v>295</v>
      </c>
      <c r="O358" s="1218" t="s">
        <v>274</v>
      </c>
      <c r="P358" s="1218" t="s">
        <v>275</v>
      </c>
      <c r="Q358" s="1220" t="s">
        <v>276</v>
      </c>
      <c r="R358" s="1208" t="s">
        <v>14</v>
      </c>
      <c r="S358" s="1210" t="s">
        <v>297</v>
      </c>
      <c r="T358" s="1222" t="s">
        <v>298</v>
      </c>
      <c r="U358" s="1288" t="s">
        <v>38</v>
      </c>
      <c r="V358" s="1226" t="s">
        <v>287</v>
      </c>
    </row>
    <row r="359" spans="1:22" ht="19.25" customHeight="1">
      <c r="A359" s="1179"/>
      <c r="B359" s="1201"/>
      <c r="C359" s="1203"/>
      <c r="D359" s="1205"/>
      <c r="E359" s="1205"/>
      <c r="F359" s="1205"/>
      <c r="G359" s="1207"/>
      <c r="H359" s="1207"/>
      <c r="I359" s="1209"/>
      <c r="J359" s="1211"/>
      <c r="K359" s="1213"/>
      <c r="L359" s="1215"/>
      <c r="M359" s="1215"/>
      <c r="N359" s="1217"/>
      <c r="O359" s="1219"/>
      <c r="P359" s="1219"/>
      <c r="Q359" s="1221"/>
      <c r="R359" s="1209"/>
      <c r="S359" s="1211"/>
      <c r="T359" s="1223"/>
      <c r="U359" s="1289"/>
      <c r="V359" s="1227"/>
    </row>
    <row r="360" spans="1:22" ht="19.25" customHeight="1">
      <c r="A360" s="1179"/>
      <c r="B360" s="1228" t="s">
        <v>5</v>
      </c>
      <c r="C360" s="1229"/>
      <c r="D360" s="119">
        <v>10</v>
      </c>
      <c r="E360" s="70">
        <v>10</v>
      </c>
      <c r="F360" s="70">
        <v>10</v>
      </c>
      <c r="G360" s="142" t="s">
        <v>308</v>
      </c>
      <c r="H360" s="122">
        <f>'statement of marks'!$AR$6</f>
        <v>20</v>
      </c>
      <c r="I360" s="73">
        <v>70</v>
      </c>
      <c r="J360" s="146" t="s">
        <v>277</v>
      </c>
      <c r="K360" s="124">
        <v>100</v>
      </c>
      <c r="L360" s="142" t="s">
        <v>309</v>
      </c>
      <c r="M360" s="122">
        <f>'statement of marks'!$AW$6</f>
        <v>30</v>
      </c>
      <c r="N360" s="73">
        <v>100</v>
      </c>
      <c r="O360" s="145" t="s">
        <v>310</v>
      </c>
      <c r="P360" s="124"/>
      <c r="Q360" s="124">
        <v>200</v>
      </c>
      <c r="R360" s="304"/>
      <c r="S360" s="304"/>
      <c r="T360" s="305"/>
      <c r="U360" s="306"/>
      <c r="V360" s="147" t="str">
        <f>IF(OR(U367=0,U367&lt;S367),"",Q360)</f>
        <v/>
      </c>
    </row>
    <row r="361" spans="1:22" ht="19.25" customHeight="1">
      <c r="A361" s="1179"/>
      <c r="B361" s="1230" t="str">
        <f>'statement of marks'!$J$3</f>
        <v>vfuok;Z fgUnh</v>
      </c>
      <c r="C361" s="1231"/>
      <c r="D361" s="289" t="str">
        <f>IF('statement of marks'!J21="","",'statement of marks'!J21)</f>
        <v/>
      </c>
      <c r="E361" s="290" t="str">
        <f>IF('statement of marks'!K21="","",'statement of marks'!K21)</f>
        <v/>
      </c>
      <c r="F361" s="290" t="str">
        <f>IF('statement of marks'!L21="","",'statement of marks'!L21)</f>
        <v/>
      </c>
      <c r="G361" s="123" t="str">
        <f>IF('statement of marks'!N21="","",'statement of marks'!N21)</f>
        <v/>
      </c>
      <c r="H361" s="123">
        <f>'statement of marks'!$BP$6</f>
        <v>20</v>
      </c>
      <c r="I361" s="291" t="str">
        <f>IF(G361="","",G361)</f>
        <v/>
      </c>
      <c r="J361" s="291" t="str">
        <f>IF(G361="","",SUM(D361,E361,F361,G361))</f>
        <v/>
      </c>
      <c r="K361" s="125" t="str">
        <f>J361</f>
        <v/>
      </c>
      <c r="L361" s="123" t="str">
        <f>IF('statement of marks'!P21="","",'statement of marks'!P21)</f>
        <v/>
      </c>
      <c r="M361" s="122">
        <f>'statement of marks'!$BU$6</f>
        <v>30</v>
      </c>
      <c r="N361" s="291" t="str">
        <f>IF(L361="","",L361)</f>
        <v/>
      </c>
      <c r="O361" s="291" t="str">
        <f>IF(L361="","",SUM(J361,L361))</f>
        <v/>
      </c>
      <c r="P361" s="152">
        <f>SUM(H361,M361)</f>
        <v>50</v>
      </c>
      <c r="Q361" s="125" t="str">
        <f>O361</f>
        <v/>
      </c>
      <c r="R361" s="290" t="str">
        <f>CONCATENATE('statement of marks'!EZ21,'statement of marks'!FA21,'statement of marks'!FB21)</f>
        <v/>
      </c>
      <c r="S361" s="117" t="str">
        <f>IF(OR(R361="S",R361="RE"),100,"")</f>
        <v/>
      </c>
      <c r="T361" s="128" t="str">
        <f>IF('result subject-wise'!U21="","",'result subject-wise'!U21)</f>
        <v/>
      </c>
      <c r="U361" s="130" t="str">
        <f>IF('result subject-wise'!V21="","",'result subject-wise'!V21)</f>
        <v/>
      </c>
      <c r="V361" s="147" t="str">
        <f>IF(OR(U367=0,U367&lt;S367),"",IF(R361="RE",SUM(Q361,T361),IF(R361="S",T361,Q361)))</f>
        <v/>
      </c>
    </row>
    <row r="362" spans="1:22" ht="19.25" customHeight="1">
      <c r="A362" s="1179"/>
      <c r="B362" s="1230" t="str">
        <f>'statement of marks'!$X$3</f>
        <v>vaxzsth</v>
      </c>
      <c r="C362" s="1231"/>
      <c r="D362" s="289" t="str">
        <f>IF('statement of marks'!X21="","",'statement of marks'!X21)</f>
        <v/>
      </c>
      <c r="E362" s="290" t="str">
        <f>IF('statement of marks'!Y21="","",'statement of marks'!Y21)</f>
        <v/>
      </c>
      <c r="F362" s="290" t="str">
        <f>IF('statement of marks'!Z21="","",'statement of marks'!Z21)</f>
        <v/>
      </c>
      <c r="G362" s="123" t="str">
        <f>IF('statement of marks'!AB21="","",'statement of marks'!AB21)</f>
        <v/>
      </c>
      <c r="H362" s="123">
        <f>'statement of marks'!$CN$6</f>
        <v>20</v>
      </c>
      <c r="I362" s="291" t="str">
        <f>IF(G362="","",G362)</f>
        <v/>
      </c>
      <c r="J362" s="291" t="str">
        <f t="shared" ref="J362:J365" si="130">IF(G362="","",SUM(D362,E362,F362,G362))</f>
        <v/>
      </c>
      <c r="K362" s="125" t="str">
        <f>J362</f>
        <v/>
      </c>
      <c r="L362" s="123" t="str">
        <f>IF('statement of marks'!AD21="","",'statement of marks'!AD21)</f>
        <v/>
      </c>
      <c r="M362" s="122">
        <f>'statement of marks'!$CS$6</f>
        <v>30</v>
      </c>
      <c r="N362" s="291" t="str">
        <f>IF(L362="","",L362)</f>
        <v/>
      </c>
      <c r="O362" s="291" t="str">
        <f t="shared" ref="O362" si="131">IF(L362="","",SUM(J362,L362))</f>
        <v/>
      </c>
      <c r="P362" s="152">
        <f t="shared" ref="P362" si="132">SUM(H362,M362)</f>
        <v>50</v>
      </c>
      <c r="Q362" s="125" t="str">
        <f>O362</f>
        <v/>
      </c>
      <c r="R362" s="290" t="str">
        <f>CONCATENATE('statement of marks'!FC21,'statement of marks'!FD21,'statement of marks'!FE21)</f>
        <v/>
      </c>
      <c r="S362" s="117" t="str">
        <f>IF(OR(R362="S",R362="RE"),100,"")</f>
        <v/>
      </c>
      <c r="T362" s="128" t="str">
        <f>IF('result subject-wise'!X21="","",'result subject-wise'!X21)</f>
        <v/>
      </c>
      <c r="U362" s="130" t="str">
        <f>IF('result subject-wise'!Y21="","",'result subject-wise'!Y21)</f>
        <v/>
      </c>
      <c r="V362" s="147" t="str">
        <f>IF(OR(U367=0,U367&lt;S367),"",IF(R362="RE",SUM(Q362,T362),IF(R362="S",T362,Q362)))</f>
        <v/>
      </c>
    </row>
    <row r="363" spans="1:22" ht="19.25" customHeight="1">
      <c r="A363" s="1179"/>
      <c r="B363" s="1232" t="b">
        <f>IF('statement of marks'!AL21="a",'statement of marks'!$AL$3,IF('statement of marks'!AL21="b",'statement of marks'!$AR$3,IF('statement of marks'!AL21="c",'statement of marks'!$AX$3,IF('statement of marks'!AL21="d",'statement of marks'!$BD$3))))</f>
        <v>0</v>
      </c>
      <c r="C363" s="1233"/>
      <c r="D363" s="289" t="str">
        <f>IF('statement of marks'!AM21="","",'statement of marks'!AM21)</f>
        <v/>
      </c>
      <c r="E363" s="290" t="str">
        <f>IF('statement of marks'!AN21="","",'statement of marks'!AN21)</f>
        <v/>
      </c>
      <c r="F363" s="290" t="str">
        <f>IF('statement of marks'!AO21="","",'statement of marks'!AO21)</f>
        <v/>
      </c>
      <c r="G363" s="123" t="str">
        <f>IF('statement of marks'!AQ21="","",'statement of marks'!AQ21)</f>
        <v/>
      </c>
      <c r="H363" s="123" t="str">
        <f>IF('statement of marks'!AR21="","",'statement of marks'!AR21)</f>
        <v/>
      </c>
      <c r="I363" s="291" t="str">
        <f>IF(G363="","",IF(AND(G363="ML",H363="ML"),"ML",IF(AND(G363="ML",H363=""),"ML",SUM(G363,H363))))</f>
        <v/>
      </c>
      <c r="J363" s="291" t="str">
        <f t="shared" si="130"/>
        <v/>
      </c>
      <c r="K363" s="125" t="str">
        <f>IF(J363="","",SUM(H363,J363))</f>
        <v/>
      </c>
      <c r="L363" s="123" t="str">
        <f>IF('statement of marks'!AV21="","",'statement of marks'!AV21)</f>
        <v/>
      </c>
      <c r="M363" s="123" t="str">
        <f>IF('statement of marks'!AW21="","",'statement of marks'!AW21)</f>
        <v/>
      </c>
      <c r="N363" s="291" t="str">
        <f>IF(L363="","",IF(AND(L363="ML",M363="ML"),"ML",IF(AND(L363="ML",M363=""),"ML",SUM(L363,M363))))</f>
        <v/>
      </c>
      <c r="O363" s="291" t="str">
        <f>IF(L363="","",SUM(J363,L363))</f>
        <v/>
      </c>
      <c r="P363" s="123" t="str">
        <f>IF(AND(H363="",M363=""),"",SUM(H363,M363))</f>
        <v/>
      </c>
      <c r="Q363" s="125" t="str">
        <f>IF(O363="","",SUM(O363,P363))</f>
        <v/>
      </c>
      <c r="R363" s="290" t="str">
        <f>CONCATENATE('statement of marks'!FF21,'statement of marks'!FK21,'statement of marks'!FL21)</f>
        <v/>
      </c>
      <c r="S363" s="117" t="str">
        <f>IF('result subject-wise'!Z21="","",'result subject-wise'!Z21)</f>
        <v/>
      </c>
      <c r="T363" s="128" t="str">
        <f>IF('result subject-wise'!AB21="","",'result subject-wise'!AB21)</f>
        <v/>
      </c>
      <c r="U363" s="130" t="str">
        <f>IF('result subject-wise'!AC21="","",'result subject-wise'!AC21)</f>
        <v/>
      </c>
      <c r="V363" s="147" t="str">
        <f>IF(OR(U367=0,U367&lt;S367),"",IF(OR(R363="RE",R363="REP"),SUM(Q363,T363),IF(R363="S",T363,Q363)))</f>
        <v/>
      </c>
    </row>
    <row r="364" spans="1:22" ht="19.25" customHeight="1">
      <c r="A364" s="1179"/>
      <c r="B364" s="1232" t="b">
        <f>IF('statement of marks'!BJ21="a",'statement of marks'!$BJ$3,IF('statement of marks'!BJ21="b",'statement of marks'!$BP$3,IF('statement of marks'!BJ21="c",'statement of marks'!$BV$3,IF('statement of marks'!BJ21="d",'statement of marks'!$CB$3))))</f>
        <v>0</v>
      </c>
      <c r="C364" s="1233"/>
      <c r="D364" s="289" t="str">
        <f>IF('statement of marks'!BK21="","",'statement of marks'!BK21)</f>
        <v/>
      </c>
      <c r="E364" s="290" t="str">
        <f>IF('statement of marks'!BL21="","",'statement of marks'!BL21)</f>
        <v/>
      </c>
      <c r="F364" s="290" t="str">
        <f>IF('statement of marks'!BM21="","",'statement of marks'!BM21)</f>
        <v/>
      </c>
      <c r="G364" s="123" t="str">
        <f>IF('statement of marks'!BO21="","",'statement of marks'!BO21)</f>
        <v/>
      </c>
      <c r="H364" s="123" t="str">
        <f>IF('statement of marks'!BP21="","",'statement of marks'!BP21)</f>
        <v/>
      </c>
      <c r="I364" s="291" t="str">
        <f t="shared" ref="I364" si="133">IF(G364="","",IF(AND(G364="ML",H364="ML"),"ML",IF(AND(G364="ML",H364=""),"ML",SUM(G364,H364))))</f>
        <v/>
      </c>
      <c r="J364" s="291" t="str">
        <f t="shared" si="130"/>
        <v/>
      </c>
      <c r="K364" s="125" t="str">
        <f>IF(J364="","",SUM(H364,J364))</f>
        <v/>
      </c>
      <c r="L364" s="123" t="str">
        <f>IF('statement of marks'!BT21="","",'statement of marks'!BT21)</f>
        <v/>
      </c>
      <c r="M364" s="123" t="str">
        <f>IF('statement of marks'!BU21="","",'statement of marks'!BU21)</f>
        <v/>
      </c>
      <c r="N364" s="291" t="str">
        <f t="shared" ref="N364" si="134">IF(L364="","",IF(AND(L364="ML",M364="ML"),"ML",IF(AND(L364="ML",M364=""),"ML",SUM(L364,M364))))</f>
        <v/>
      </c>
      <c r="O364" s="291" t="str">
        <f>IF(L364="","",SUM(J364,L364))</f>
        <v/>
      </c>
      <c r="P364" s="123" t="str">
        <f t="shared" ref="P364:P365" si="135">IF(AND(H364="",M364=""),"",SUM(H364,M364))</f>
        <v/>
      </c>
      <c r="Q364" s="125" t="str">
        <f>IF(O364="","",SUM(O364,P364))</f>
        <v/>
      </c>
      <c r="R364" s="290" t="str">
        <f>CONCATENATE('statement of marks'!FM21,'statement of marks'!FR21,'statement of marks'!FS21)</f>
        <v/>
      </c>
      <c r="S364" s="117" t="str">
        <f>IF('result subject-wise'!AD21="","",'result subject-wise'!AD21)</f>
        <v/>
      </c>
      <c r="T364" s="128" t="str">
        <f>IF('result subject-wise'!AF21="","",'result subject-wise'!AF21)</f>
        <v/>
      </c>
      <c r="U364" s="130" t="str">
        <f>IF('result subject-wise'!AG21="","",'result subject-wise'!AG21)</f>
        <v/>
      </c>
      <c r="V364" s="147" t="str">
        <f>IF(OR(U367=0,U367&lt;S367),"",IF(OR(R364="RE",R364="REP"),SUM(Q364,T364),IF(R364="S",T364,Q364)))</f>
        <v/>
      </c>
    </row>
    <row r="365" spans="1:22" ht="19.25" customHeight="1">
      <c r="A365" s="1179"/>
      <c r="B365" s="1232" t="b">
        <f>IF('statement of marks'!CH21="a",'statement of marks'!$CH$3,IF('statement of marks'!CH21="b",'statement of marks'!$CN$3,IF('statement of marks'!CH21="c",'statement of marks'!$CT$3,IF('statement of marks'!CH21="d",'statement of marks'!$CZ$3))))</f>
        <v>0</v>
      </c>
      <c r="C365" s="1233"/>
      <c r="D365" s="289" t="str">
        <f>IF('statement of marks'!CI21="","",'statement of marks'!CI21)</f>
        <v/>
      </c>
      <c r="E365" s="290" t="str">
        <f>IF('statement of marks'!CJ21="","",'statement of marks'!CJ21)</f>
        <v/>
      </c>
      <c r="F365" s="290" t="str">
        <f>IF('statement of marks'!CK21="","",'statement of marks'!CK21)</f>
        <v/>
      </c>
      <c r="G365" s="123" t="str">
        <f>IF('statement of marks'!CM21="","",'statement of marks'!CM21)</f>
        <v/>
      </c>
      <c r="H365" s="123" t="str">
        <f>IF('statement of marks'!CN21="","",'statement of marks'!CN21)</f>
        <v/>
      </c>
      <c r="I365" s="291" t="str">
        <f>IF(G365="","",IF(AND(G365="ML",H365="ML"),"ML",IF(AND(G365="ML",H365=""),"ML",SUM(G365,H365))))</f>
        <v/>
      </c>
      <c r="J365" s="291" t="str">
        <f t="shared" si="130"/>
        <v/>
      </c>
      <c r="K365" s="125" t="str">
        <f>IF(J365="","",SUM(H365,J365))</f>
        <v/>
      </c>
      <c r="L365" s="123" t="str">
        <f>IF('statement of marks'!CR21="","",'statement of marks'!CR21)</f>
        <v/>
      </c>
      <c r="M365" s="123" t="str">
        <f>IF('statement of marks'!CS21="","",'statement of marks'!CS21)</f>
        <v/>
      </c>
      <c r="N365" s="291" t="str">
        <f>IF(L365="","",IF(AND(L365="ML",M365="ML"),"ML",IF(AND(L365="ML",M365=""),"ML",SUM(L365,M365))))</f>
        <v/>
      </c>
      <c r="O365" s="291" t="str">
        <f>IF(L365="","",SUM(J365,L365))</f>
        <v/>
      </c>
      <c r="P365" s="123" t="str">
        <f t="shared" si="135"/>
        <v/>
      </c>
      <c r="Q365" s="125" t="str">
        <f>IF(O365="","",SUM(O365,P365))</f>
        <v/>
      </c>
      <c r="R365" s="290" t="str">
        <f>CONCATENATE('statement of marks'!FT21,'statement of marks'!FY21,'statement of marks'!FZ21)</f>
        <v/>
      </c>
      <c r="S365" s="117" t="str">
        <f>IF('result subject-wise'!AH21="","",'result subject-wise'!AH21)</f>
        <v/>
      </c>
      <c r="T365" s="128" t="str">
        <f>IF('result subject-wise'!AJ21="","",'result subject-wise'!AJ21)</f>
        <v/>
      </c>
      <c r="U365" s="130" t="str">
        <f>IF('result subject-wise'!AK21="","",'result subject-wise'!AK21)</f>
        <v/>
      </c>
      <c r="V365" s="147" t="str">
        <f>IF(OR(U367=0,U367&lt;S367),"",IF(OR(R365="RE",R365="REP"),SUM(Q365,T365),IF(R365="S",T365,Q365)))</f>
        <v/>
      </c>
    </row>
    <row r="366" spans="1:22" ht="19.25" customHeight="1">
      <c r="A366" s="1179"/>
      <c r="B366" s="1234" t="s">
        <v>148</v>
      </c>
      <c r="C366" s="1235"/>
      <c r="D366" s="157" t="str">
        <f>IF(AND(D361="",D362="",D363="",D364="",D365=""),"",SUM(D361:D365))</f>
        <v/>
      </c>
      <c r="E366" s="157" t="str">
        <f t="shared" ref="E366:F366" si="136">IF(AND(E361="",E362="",E363="",E364="",E365=""),"",SUM(E361:E365))</f>
        <v/>
      </c>
      <c r="F366" s="157" t="str">
        <f t="shared" si="136"/>
        <v/>
      </c>
      <c r="G366" s="158" t="str">
        <f>IF(G361="","",SUM(G361:G365))</f>
        <v/>
      </c>
      <c r="H366" s="158">
        <f>SUM(H363:H365)</f>
        <v>0</v>
      </c>
      <c r="I366" s="158" t="str">
        <f>IF(AND(I361="",I362="",I363="",I364="",I365=""),"",SUM(I361:I365))</f>
        <v/>
      </c>
      <c r="J366" s="159" t="str">
        <f>IF(J365="","",SUM(J361:J365))</f>
        <v/>
      </c>
      <c r="K366" s="160" t="str">
        <f>IF(K361="","",SUM(K361:K365))</f>
        <v/>
      </c>
      <c r="L366" s="158" t="str">
        <f>IF(L361="","",SUM(L361:L365))</f>
        <v/>
      </c>
      <c r="M366" s="158">
        <f>SUM(M363:M365)</f>
        <v>0</v>
      </c>
      <c r="N366" s="158" t="str">
        <f t="shared" ref="N366" si="137">IF(AND(N361="",N362="",N363="",N364="",N365=""),"",SUM(N361:N365))</f>
        <v/>
      </c>
      <c r="O366" s="159" t="str">
        <f>IF(L366="","",SUM(J366,L366))</f>
        <v/>
      </c>
      <c r="P366" s="160">
        <f>SUM(H366,M366)</f>
        <v>0</v>
      </c>
      <c r="Q366" s="160" t="str">
        <f>IF(Q361="","",SUM(Q361:Q365))</f>
        <v/>
      </c>
      <c r="R366" s="159"/>
      <c r="S366" s="159" t="str">
        <f>IF(AND(S361="",S362="",S363="",S364="",S365=""),"",SUM(S361:S365))</f>
        <v/>
      </c>
      <c r="T366" s="161" t="str">
        <f>IF(AND(T361="",T362="",T363="",T364="",T365=""),"",SUM(T361:T365))</f>
        <v/>
      </c>
      <c r="U366" s="162"/>
      <c r="V366" s="163" t="str">
        <f>IF(V361="","",SUM(V361:V365))</f>
        <v/>
      </c>
    </row>
    <row r="367" spans="1:22" ht="19.25" customHeight="1">
      <c r="A367" s="1179"/>
      <c r="B367" s="1234" t="s">
        <v>145</v>
      </c>
      <c r="C367" s="1235"/>
      <c r="D367" s="119" t="str">
        <f>IF(D366="","",50-(COUNTIF(D361:D365,"NA")*10+COUNTIF(D361:D365,"ML")*10))</f>
        <v/>
      </c>
      <c r="E367" s="119" t="str">
        <f t="shared" ref="E367:F367" si="138">IF(E366="","",50-(COUNTIF(E361:E365,"NA")*10+COUNTIF(E361:E365,"ML")*10))</f>
        <v/>
      </c>
      <c r="F367" s="119" t="str">
        <f t="shared" si="138"/>
        <v/>
      </c>
      <c r="G367" s="123">
        <f>I367-H367</f>
        <v>350</v>
      </c>
      <c r="H367" s="158">
        <f>IF(H366="","",(IF(OR(H363="ML",H363=""),0,H360)+IF(OR(H364="ML",H364=""),0,H361)+IF(OR(H365="ML",H365=""),0,H362)))</f>
        <v>0</v>
      </c>
      <c r="I367" s="123">
        <f>IF(I366=0,0,350-H369)</f>
        <v>350</v>
      </c>
      <c r="J367" s="291" t="str">
        <f>IF(J366="","",SUM(D367:G367))</f>
        <v/>
      </c>
      <c r="K367" s="125" t="str">
        <f>IF(K366="","",SUM(H367,J367))</f>
        <v/>
      </c>
      <c r="L367" s="123">
        <f>N367-M367</f>
        <v>500</v>
      </c>
      <c r="M367" s="117">
        <f>IF(M366="","",(IF(OR(M363="ML",M363=""),0,M360)+IF(OR(M364="ML",M364=""),0,M361)+IF(OR(M365="ML",M365=""),0,M362)))</f>
        <v>0</v>
      </c>
      <c r="N367" s="123">
        <f>IF(N366=0,0,500-M369)</f>
        <v>500</v>
      </c>
      <c r="O367" s="291">
        <f>IF(L367="","",SUM(J367,L367))</f>
        <v>500</v>
      </c>
      <c r="P367" s="125">
        <f>SUM(H367,M367)</f>
        <v>0</v>
      </c>
      <c r="Q367" s="125" t="str">
        <f>IF(Q366="","",SUM(O367,P367))</f>
        <v/>
      </c>
      <c r="R367" s="307"/>
      <c r="S367" s="141">
        <f>COUNTIF(R361:R370,"S")</f>
        <v>0</v>
      </c>
      <c r="T367" s="141">
        <f>COUNTIF(R361:R370,"RE")+COUNTIF(R361:R370,"REP")</f>
        <v>0</v>
      </c>
      <c r="U367" s="141">
        <f>COUNTIF(U361:U366,"P")+COUNTIF(U369:U370,"P")</f>
        <v>0</v>
      </c>
      <c r="V367" s="149" t="str">
        <f>IF(OR(U367=0,U367&lt;(S367+T367)),"",(Q367-(S367*200)+S366))</f>
        <v/>
      </c>
    </row>
    <row r="368" spans="1:22" ht="19.25" customHeight="1">
      <c r="A368" s="1179"/>
      <c r="B368" s="1230" t="s">
        <v>12</v>
      </c>
      <c r="C368" s="1231"/>
      <c r="D368" s="120" t="str">
        <f t="shared" ref="D368:Q368" si="139">IF(D367="","",D366/D367*100)</f>
        <v/>
      </c>
      <c r="E368" s="120" t="str">
        <f t="shared" si="139"/>
        <v/>
      </c>
      <c r="F368" s="120" t="str">
        <f t="shared" si="139"/>
        <v/>
      </c>
      <c r="G368" s="120" t="e">
        <f t="shared" si="139"/>
        <v>#VALUE!</v>
      </c>
      <c r="H368" s="151" t="e">
        <f t="shared" si="139"/>
        <v>#DIV/0!</v>
      </c>
      <c r="I368" s="120" t="e">
        <f t="shared" si="139"/>
        <v>#VALUE!</v>
      </c>
      <c r="J368" s="120" t="str">
        <f t="shared" si="139"/>
        <v/>
      </c>
      <c r="K368" s="126" t="str">
        <f t="shared" si="139"/>
        <v/>
      </c>
      <c r="L368" s="120" t="e">
        <f t="shared" si="139"/>
        <v>#VALUE!</v>
      </c>
      <c r="M368" s="151" t="e">
        <f t="shared" si="139"/>
        <v>#DIV/0!</v>
      </c>
      <c r="N368" s="120" t="e">
        <f t="shared" si="139"/>
        <v>#VALUE!</v>
      </c>
      <c r="O368" s="120" t="e">
        <f t="shared" si="139"/>
        <v>#VALUE!</v>
      </c>
      <c r="P368" s="126" t="e">
        <f t="shared" si="139"/>
        <v>#DIV/0!</v>
      </c>
      <c r="Q368" s="126" t="str">
        <f t="shared" si="139"/>
        <v/>
      </c>
      <c r="R368" s="304"/>
      <c r="S368" s="304"/>
      <c r="T368" s="305"/>
      <c r="U368" s="308"/>
      <c r="V368" s="150" t="str">
        <f>IF(V367="","",V366/V367*100)</f>
        <v/>
      </c>
    </row>
    <row r="369" spans="1:22" ht="19.25" customHeight="1">
      <c r="A369" s="1179"/>
      <c r="B369" s="1230" t="str">
        <f>'statement of marks'!$DG$3</f>
        <v>jktLFkku v/;;u</v>
      </c>
      <c r="C369" s="1231"/>
      <c r="D369" s="289" t="str">
        <f>IF('statement of marks'!DG21="","",'statement of marks'!DG21)</f>
        <v/>
      </c>
      <c r="E369" s="290" t="str">
        <f>IF('statement of marks'!DH21="","",'statement of marks'!DH21)</f>
        <v/>
      </c>
      <c r="F369" s="290" t="str">
        <f>IF('statement of marks'!DI21="","",'statement of marks'!DI21)</f>
        <v/>
      </c>
      <c r="G369" s="290" t="str">
        <f>IF('statement of marks'!DK21="","",'statement of marks'!DK21)</f>
        <v/>
      </c>
      <c r="H369" s="152">
        <f>IF(G361="ML",70)+IF(G362="ML",70)+IF(G363="ML",70-H360)+IF(G364="ML",70-H361)+IF(G365="ML",70-H362)+IF(H363="ml",H360)+IF(H364="ml",H361)+IF(H365="ml",H362)</f>
        <v>0</v>
      </c>
      <c r="I369" s="291" t="str">
        <f>IF(G369="","",SUM(G369,H369))</f>
        <v/>
      </c>
      <c r="J369" s="291" t="str">
        <f>IF(G369="","",SUM(D369,E369,F369,G369))</f>
        <v/>
      </c>
      <c r="K369" s="125" t="str">
        <f>IF(J369="","",SUM(H369,J369))</f>
        <v/>
      </c>
      <c r="L369" s="290" t="str">
        <f>IF('statement of marks'!DM21="","",'statement of marks'!DM21)</f>
        <v/>
      </c>
      <c r="M369" s="152">
        <f>IF(L361="ML",100)+IF(L362="ML",100)+IF(L363="ML",100-M360)+IF(L364="ML",100-M361)+IF(L365="ML",100-M362)+IF(M363="ml",M360)+IF(M364="ml",M361)+IF(M365="ml",M362)</f>
        <v>0</v>
      </c>
      <c r="N369" s="291" t="str">
        <f>IF(L369="","",SUM(L369,M369))</f>
        <v/>
      </c>
      <c r="O369" s="291" t="str">
        <f>IF(L369="","",SUM(K369,L369))</f>
        <v/>
      </c>
      <c r="P369" s="152">
        <f>SUM(H369,M369)</f>
        <v>0</v>
      </c>
      <c r="Q369" s="125" t="str">
        <f>IF(O369="","",SUM(O369,M369))</f>
        <v/>
      </c>
      <c r="R369" s="290" t="str">
        <f>IF('statement of marks'!GA21="","",'statement of marks'!GA21)</f>
        <v/>
      </c>
      <c r="S369" s="117" t="str">
        <f>IF(OR(R369="S",R369="RE"),100,"")</f>
        <v/>
      </c>
      <c r="T369" s="309" t="str">
        <f>IF('result subject-wise'!AL21="","",'result subject-wise'!AL21)</f>
        <v/>
      </c>
      <c r="U369" s="310" t="str">
        <f>IF('result subject-wise'!AM21="","",'result subject-wise'!AM21)</f>
        <v/>
      </c>
      <c r="V369" s="1236"/>
    </row>
    <row r="370" spans="1:22" ht="19.25" customHeight="1">
      <c r="A370" s="1179"/>
      <c r="B370" s="1230" t="str">
        <f>'statement of marks'!$DT$3</f>
        <v>thou dkS'ky f'k{kk</v>
      </c>
      <c r="C370" s="1231"/>
      <c r="D370" s="1237" t="s">
        <v>294</v>
      </c>
      <c r="E370" s="1238"/>
      <c r="F370" s="291">
        <f>'statement of marks'!$DT$6</f>
        <v>30</v>
      </c>
      <c r="G370" s="123" t="str">
        <f>IF('statement of marks'!DT21="","",'statement of marks'!DT21)</f>
        <v/>
      </c>
      <c r="H370" s="1238" t="s">
        <v>313</v>
      </c>
      <c r="I370" s="1238"/>
      <c r="J370" s="291">
        <f>'statement of marks'!$DU$6</f>
        <v>30</v>
      </c>
      <c r="K370" s="125" t="str">
        <f>IF('statement of marks'!DU21="","",'statement of marks'!DU21)</f>
        <v/>
      </c>
      <c r="L370" s="1239" t="s">
        <v>172</v>
      </c>
      <c r="M370" s="1239"/>
      <c r="N370" s="291">
        <f>'statement of marks'!$DV$6</f>
        <v>40</v>
      </c>
      <c r="O370" s="290" t="str">
        <f>IF('statement of marks'!DV21="","",'statement of marks'!DV21)</f>
        <v/>
      </c>
      <c r="P370" s="304"/>
      <c r="Q370" s="125" t="str">
        <f>IF(O370="","",SUM(G370,K370,O370))</f>
        <v/>
      </c>
      <c r="R370" s="290" t="str">
        <f>IF('statement of marks'!GB21="","",'statement of marks'!GB21)</f>
        <v/>
      </c>
      <c r="S370" s="117" t="str">
        <f>IF(OR(R370="S",R370="RE"),40,"")</f>
        <v/>
      </c>
      <c r="T370" s="309" t="str">
        <f>IF('result subject-wise'!AN21="","",'result subject-wise'!AN21)</f>
        <v/>
      </c>
      <c r="U370" s="310" t="str">
        <f>IF('result subject-wise'!AO21="","",'result subject-wise'!AO21)</f>
        <v/>
      </c>
      <c r="V370" s="1236"/>
    </row>
    <row r="371" spans="1:22" ht="19.25" customHeight="1">
      <c r="A371" s="1179"/>
      <c r="B371" s="1240" t="s">
        <v>20</v>
      </c>
      <c r="C371" s="1241"/>
      <c r="D371" s="1242" t="str">
        <f>IF('statement of marks'!GH21="","",'statement of marks'!GH21)</f>
        <v/>
      </c>
      <c r="E371" s="1243"/>
      <c r="F371" s="1243"/>
      <c r="G371" s="1243"/>
      <c r="H371" s="1243"/>
      <c r="I371" s="1244"/>
      <c r="J371" s="288" t="s">
        <v>7</v>
      </c>
      <c r="K371" s="290" t="str">
        <f>IF('statement of marks'!GK21="","",'statement of marks'!GK21)</f>
        <v/>
      </c>
      <c r="L371" s="1245" t="s">
        <v>8</v>
      </c>
      <c r="M371" s="1246"/>
      <c r="N371" s="1247"/>
      <c r="O371" s="290" t="str">
        <f>IF('statement of marks'!GM21="","",'statement of marks'!GM21)</f>
        <v/>
      </c>
      <c r="P371" s="1248" t="s">
        <v>286</v>
      </c>
      <c r="Q371" s="1248"/>
      <c r="R371" s="1248"/>
      <c r="S371" s="1248"/>
      <c r="T371" s="1248"/>
      <c r="U371" s="1248"/>
      <c r="V371" s="1249"/>
    </row>
    <row r="372" spans="1:22" ht="19.25" customHeight="1">
      <c r="A372" s="1179"/>
      <c r="B372" s="1240" t="s">
        <v>50</v>
      </c>
      <c r="C372" s="1241"/>
      <c r="D372" s="1250" t="s">
        <v>290</v>
      </c>
      <c r="E372" s="1251"/>
      <c r="F372" s="1252" t="s">
        <v>291</v>
      </c>
      <c r="G372" s="1252"/>
      <c r="H372" s="1253" t="s">
        <v>292</v>
      </c>
      <c r="I372" s="1253"/>
      <c r="J372" s="1252" t="s">
        <v>314</v>
      </c>
      <c r="K372" s="1252"/>
      <c r="L372" s="1254" t="s">
        <v>284</v>
      </c>
      <c r="M372" s="1254"/>
      <c r="N372" s="1254"/>
      <c r="O372" s="1254"/>
      <c r="P372" s="1255" t="s">
        <v>20</v>
      </c>
      <c r="Q372" s="1255"/>
      <c r="R372" s="1255"/>
      <c r="S372" s="1255"/>
      <c r="T372" s="1256" t="str">
        <f>IF('result subject-wise'!AR21="","",'result subject-wise'!AR21)</f>
        <v/>
      </c>
      <c r="U372" s="1256"/>
      <c r="V372" s="1257"/>
    </row>
    <row r="373" spans="1:22" ht="19.25" customHeight="1">
      <c r="A373" s="1179"/>
      <c r="B373" s="1234" t="s">
        <v>32</v>
      </c>
      <c r="C373" s="1235"/>
      <c r="D373" s="1258" t="str">
        <f>IF('statement of marks'!EP21="","",'statement of marks'!EP21)</f>
        <v/>
      </c>
      <c r="E373" s="1259"/>
      <c r="F373" s="1259" t="str">
        <f>IF('statement of marks'!ER21="","",'statement of marks'!ER21)</f>
        <v/>
      </c>
      <c r="G373" s="1259"/>
      <c r="H373" s="1259" t="str">
        <f>IF('statement of marks'!ET21="","",'statement of marks'!ET21)</f>
        <v/>
      </c>
      <c r="I373" s="1259"/>
      <c r="J373" s="1259" t="str">
        <f>IF('statement of marks'!EV21="","",'statement of marks'!EV21)</f>
        <v/>
      </c>
      <c r="K373" s="1259"/>
      <c r="L373" s="1259" t="str">
        <f>IF('statement of marks'!EX21="","",'statement of marks'!EX21)</f>
        <v/>
      </c>
      <c r="M373" s="1259"/>
      <c r="N373" s="1259"/>
      <c r="O373" s="1259"/>
      <c r="P373" s="1255" t="s">
        <v>7</v>
      </c>
      <c r="Q373" s="1255"/>
      <c r="R373" s="1255"/>
      <c r="S373" s="1255"/>
      <c r="T373" s="1256" t="str">
        <f>IF(AND(T372="mRrh.kZ",V368&gt;=60),"izFke",IF(AND(T372="mRrh.kZ",V368&gt;=48),"f}rh;",IF(AND(T372="mRrh.kZ",V368&gt;=36),"r`rh;","")))</f>
        <v/>
      </c>
      <c r="U373" s="1256"/>
      <c r="V373" s="1257"/>
    </row>
    <row r="374" spans="1:22" ht="19.25" customHeight="1">
      <c r="A374" s="1179"/>
      <c r="B374" s="1234" t="s">
        <v>31</v>
      </c>
      <c r="C374" s="1235"/>
      <c r="D374" s="1260" t="str">
        <f>IF('statement of marks'!EO21="","",'statement of marks'!EO21)</f>
        <v/>
      </c>
      <c r="E374" s="1261"/>
      <c r="F374" s="1261" t="str">
        <f>IF('statement of marks'!EQ21="","",'statement of marks'!EQ21)</f>
        <v/>
      </c>
      <c r="G374" s="1261"/>
      <c r="H374" s="1261" t="str">
        <f>IF('statement of marks'!ES21="","",'statement of marks'!ES21)</f>
        <v/>
      </c>
      <c r="I374" s="1261"/>
      <c r="J374" s="1261" t="str">
        <f>IF('statement of marks'!EU21="","",'statement of marks'!EU21)</f>
        <v/>
      </c>
      <c r="K374" s="1261"/>
      <c r="L374" s="1261" t="str">
        <f>IF('statement of marks'!EW21="","",'statement of marks'!EW21)</f>
        <v/>
      </c>
      <c r="M374" s="1261"/>
      <c r="N374" s="1261"/>
      <c r="O374" s="1261"/>
      <c r="P374" s="1262" t="s">
        <v>312</v>
      </c>
      <c r="Q374" s="1263"/>
      <c r="R374" s="1263"/>
      <c r="S374" s="1264"/>
      <c r="T374" s="1265" t="str">
        <f>IF(T372="","",'result subject-wise'!$G$117)</f>
        <v/>
      </c>
      <c r="U374" s="1266"/>
      <c r="V374" s="1267"/>
    </row>
    <row r="375" spans="1:22" ht="19.25" customHeight="1">
      <c r="A375" s="1179"/>
      <c r="B375" s="1230" t="s">
        <v>133</v>
      </c>
      <c r="C375" s="1231"/>
      <c r="D375" s="1268"/>
      <c r="E375" s="1269"/>
      <c r="F375" s="1269"/>
      <c r="G375" s="1269"/>
      <c r="H375" s="1269"/>
      <c r="I375" s="1269"/>
      <c r="J375" s="1269"/>
      <c r="K375" s="1269"/>
      <c r="L375" s="1231" t="s">
        <v>133</v>
      </c>
      <c r="M375" s="1231"/>
      <c r="N375" s="1231"/>
      <c r="O375" s="1231"/>
      <c r="P375" s="1231"/>
      <c r="Q375" s="1231"/>
      <c r="R375" s="1270"/>
      <c r="S375" s="1271"/>
      <c r="T375" s="1271"/>
      <c r="U375" s="1271"/>
      <c r="V375" s="1272"/>
    </row>
    <row r="376" spans="1:22" ht="19.25" customHeight="1">
      <c r="A376" s="1179"/>
      <c r="B376" s="1230" t="s">
        <v>285</v>
      </c>
      <c r="C376" s="1231"/>
      <c r="D376" s="1268"/>
      <c r="E376" s="1269"/>
      <c r="F376" s="1269"/>
      <c r="G376" s="1269"/>
      <c r="H376" s="1269"/>
      <c r="I376" s="1269"/>
      <c r="J376" s="1269"/>
      <c r="K376" s="1269"/>
      <c r="L376" s="1231" t="s">
        <v>111</v>
      </c>
      <c r="M376" s="1231"/>
      <c r="N376" s="1231"/>
      <c r="O376" s="1231"/>
      <c r="P376" s="1231"/>
      <c r="Q376" s="1231"/>
      <c r="R376" s="1273"/>
      <c r="S376" s="1274"/>
      <c r="T376" s="1274"/>
      <c r="U376" s="1274"/>
      <c r="V376" s="1275"/>
    </row>
    <row r="377" spans="1:22" ht="19.25" customHeight="1">
      <c r="A377" s="1179"/>
      <c r="B377" s="1230" t="s">
        <v>152</v>
      </c>
      <c r="C377" s="1231"/>
      <c r="D377" s="1268"/>
      <c r="E377" s="1269"/>
      <c r="F377" s="1269"/>
      <c r="G377" s="1269"/>
      <c r="H377" s="1269"/>
      <c r="I377" s="1269"/>
      <c r="J377" s="1269"/>
      <c r="K377" s="1269"/>
      <c r="L377" s="1231" t="s">
        <v>285</v>
      </c>
      <c r="M377" s="1231"/>
      <c r="N377" s="1231"/>
      <c r="O377" s="1231"/>
      <c r="P377" s="1231"/>
      <c r="Q377" s="1231"/>
      <c r="R377" s="1276" t="s">
        <v>152</v>
      </c>
      <c r="S377" s="1277"/>
      <c r="T377" s="1277"/>
      <c r="U377" s="1277"/>
      <c r="V377" s="1278"/>
    </row>
    <row r="378" spans="1:22" ht="19.25" customHeight="1">
      <c r="A378" s="1180"/>
      <c r="B378" s="1279" t="s">
        <v>151</v>
      </c>
      <c r="C378" s="1280"/>
      <c r="D378" s="1281"/>
      <c r="E378" s="1282"/>
      <c r="F378" s="1282"/>
      <c r="G378" s="1282"/>
      <c r="H378" s="1282"/>
      <c r="I378" s="1282"/>
      <c r="J378" s="1282"/>
      <c r="K378" s="1282"/>
      <c r="L378" s="1280" t="s">
        <v>113</v>
      </c>
      <c r="M378" s="1280"/>
      <c r="N378" s="1280"/>
      <c r="O378" s="1280"/>
      <c r="P378" s="1283">
        <f>'statement of marks'!$GH$109</f>
        <v>42460</v>
      </c>
      <c r="Q378" s="1284"/>
      <c r="R378" s="1285" t="s">
        <v>289</v>
      </c>
      <c r="S378" s="1286"/>
      <c r="T378" s="1286"/>
      <c r="U378" s="1286"/>
      <c r="V378" s="1287"/>
    </row>
    <row r="379" spans="1:22" ht="19.25" customHeight="1">
      <c r="A379" s="1173" t="s">
        <v>73</v>
      </c>
      <c r="B379" s="1174"/>
      <c r="C379" s="1174"/>
      <c r="D379" s="1174"/>
      <c r="E379" s="1174"/>
      <c r="F379" s="1174"/>
      <c r="G379" s="1174"/>
      <c r="H379" s="1174"/>
      <c r="I379" s="1174"/>
      <c r="J379" s="1174"/>
      <c r="K379" s="1174"/>
      <c r="L379" s="1174"/>
      <c r="M379" s="1174"/>
      <c r="N379" s="1174"/>
      <c r="O379" s="1174"/>
      <c r="P379" s="1174"/>
      <c r="Q379" s="1174"/>
      <c r="R379" s="1174"/>
      <c r="S379" s="1174"/>
      <c r="T379" s="1174"/>
      <c r="U379" s="1174"/>
      <c r="V379" s="1175"/>
    </row>
    <row r="380" spans="1:22" ht="19.25" customHeight="1">
      <c r="A380" s="1176" t="str">
        <f>'statement of marks'!$A$1</f>
        <v>jktdh; ckfydk mPp ek/;fed fo|ky;] fuEckgsMk</v>
      </c>
      <c r="B380" s="1177"/>
      <c r="C380" s="1177"/>
      <c r="D380" s="1177"/>
      <c r="E380" s="1177"/>
      <c r="F380" s="1177"/>
      <c r="G380" s="1177"/>
      <c r="H380" s="1177"/>
      <c r="I380" s="1177"/>
      <c r="J380" s="1177"/>
      <c r="K380" s="1177"/>
      <c r="L380" s="1177"/>
      <c r="M380" s="1177"/>
      <c r="N380" s="1177"/>
      <c r="O380" s="1177"/>
      <c r="P380" s="1177"/>
      <c r="Q380" s="1177"/>
      <c r="R380" s="1177"/>
      <c r="S380" s="1177"/>
      <c r="T380" s="1177"/>
      <c r="U380" s="1177"/>
      <c r="V380" s="1178"/>
    </row>
    <row r="381" spans="1:22" ht="19.25" customHeight="1">
      <c r="A381" s="1179"/>
      <c r="B381" s="1181" t="s">
        <v>293</v>
      </c>
      <c r="C381" s="1181"/>
      <c r="D381" s="1182" t="str">
        <f>'statement of marks'!$F$3</f>
        <v>2015-16</v>
      </c>
      <c r="E381" s="1183"/>
      <c r="F381" s="1184" t="str">
        <f>IF(T399="","eq[; ijh{kk",IF(D398="iwjd","iwjd ijh{kk",IF(D398="iqu% ijh{kk","iqu% ijh{kk",)))</f>
        <v>eq[; ijh{kk</v>
      </c>
      <c r="G381" s="1185"/>
      <c r="H381" s="1185"/>
      <c r="I381" s="1185"/>
      <c r="J381" s="1185"/>
      <c r="K381" s="1185"/>
      <c r="L381" s="1185"/>
      <c r="M381" s="1185"/>
      <c r="N381" s="1185"/>
      <c r="O381" s="1185"/>
      <c r="P381" s="1185"/>
      <c r="Q381" s="1185"/>
      <c r="R381" s="1186" t="s">
        <v>27</v>
      </c>
      <c r="S381" s="1187"/>
      <c r="T381" s="1188" t="str">
        <f>'statement of marks'!$A$3</f>
        <v>11 'A'</v>
      </c>
      <c r="U381" s="1188"/>
      <c r="V381" s="1189"/>
    </row>
    <row r="382" spans="1:22" ht="19.25" customHeight="1">
      <c r="A382" s="1179"/>
      <c r="B382" s="1190" t="s">
        <v>115</v>
      </c>
      <c r="C382" s="1190"/>
      <c r="D382" s="1191" t="str">
        <f>IF('statement of marks'!G22="","",'statement of marks'!G22)</f>
        <v/>
      </c>
      <c r="E382" s="1192"/>
      <c r="F382" s="1192"/>
      <c r="G382" s="1192"/>
      <c r="H382" s="1192"/>
      <c r="I382" s="1192"/>
      <c r="J382" s="1192"/>
      <c r="K382" s="1192"/>
      <c r="L382" s="1192"/>
      <c r="M382" s="1192"/>
      <c r="N382" s="1192"/>
      <c r="O382" s="1192"/>
      <c r="P382" s="1192"/>
      <c r="Q382" s="1192"/>
      <c r="R382" s="1193" t="s">
        <v>36</v>
      </c>
      <c r="S382" s="1194"/>
      <c r="T382" s="1195" t="str">
        <f>IF('statement of marks'!D22="","",'statement of marks'!D22)</f>
        <v/>
      </c>
      <c r="U382" s="1195"/>
      <c r="V382" s="1196"/>
    </row>
    <row r="383" spans="1:22" ht="19.25" customHeight="1">
      <c r="A383" s="1179"/>
      <c r="B383" s="1190" t="s">
        <v>25</v>
      </c>
      <c r="C383" s="1190"/>
      <c r="D383" s="1191" t="str">
        <f>IF('statement of marks'!H22="","",'statement of marks'!H22)</f>
        <v/>
      </c>
      <c r="E383" s="1192"/>
      <c r="F383" s="1192"/>
      <c r="G383" s="1192"/>
      <c r="H383" s="1192"/>
      <c r="I383" s="1192"/>
      <c r="J383" s="1192"/>
      <c r="K383" s="1192"/>
      <c r="L383" s="1192"/>
      <c r="M383" s="1192"/>
      <c r="N383" s="1192"/>
      <c r="O383" s="1192"/>
      <c r="P383" s="1192"/>
      <c r="Q383" s="1192"/>
      <c r="R383" s="1193" t="s">
        <v>28</v>
      </c>
      <c r="S383" s="1194"/>
      <c r="T383" s="1195" t="str">
        <f>IF('statement of marks'!E22="","",'statement of marks'!E22)</f>
        <v/>
      </c>
      <c r="U383" s="1195"/>
      <c r="V383" s="1196"/>
    </row>
    <row r="384" spans="1:22" ht="19.25" customHeight="1">
      <c r="A384" s="1179"/>
      <c r="B384" s="1197" t="s">
        <v>26</v>
      </c>
      <c r="C384" s="1197"/>
      <c r="D384" s="1191" t="str">
        <f>IF('statement of marks'!I22="","",'statement of marks'!I22)</f>
        <v/>
      </c>
      <c r="E384" s="1192"/>
      <c r="F384" s="1192"/>
      <c r="G384" s="1192"/>
      <c r="H384" s="1192"/>
      <c r="I384" s="1192"/>
      <c r="J384" s="1192"/>
      <c r="K384" s="1192"/>
      <c r="L384" s="1192"/>
      <c r="M384" s="1192"/>
      <c r="N384" s="1192"/>
      <c r="O384" s="1192"/>
      <c r="P384" s="1192"/>
      <c r="Q384" s="1192"/>
      <c r="R384" s="1193" t="s">
        <v>29</v>
      </c>
      <c r="S384" s="1194"/>
      <c r="T384" s="1198" t="str">
        <f>IF('statement of marks'!F22="","",'statement of marks'!F22)</f>
        <v/>
      </c>
      <c r="U384" s="1198"/>
      <c r="V384" s="1199"/>
    </row>
    <row r="385" spans="1:22" ht="19.25" customHeight="1">
      <c r="A385" s="1179"/>
      <c r="B385" s="1200" t="s">
        <v>30</v>
      </c>
      <c r="C385" s="1202" t="s">
        <v>202</v>
      </c>
      <c r="D385" s="1204" t="s">
        <v>1</v>
      </c>
      <c r="E385" s="1204" t="s">
        <v>43</v>
      </c>
      <c r="F385" s="1204" t="s">
        <v>2</v>
      </c>
      <c r="G385" s="1206" t="s">
        <v>144</v>
      </c>
      <c r="H385" s="1206" t="s">
        <v>147</v>
      </c>
      <c r="I385" s="1208" t="s">
        <v>146</v>
      </c>
      <c r="J385" s="1210" t="s">
        <v>306</v>
      </c>
      <c r="K385" s="1212" t="s">
        <v>288</v>
      </c>
      <c r="L385" s="1214" t="s">
        <v>305</v>
      </c>
      <c r="M385" s="1214" t="s">
        <v>296</v>
      </c>
      <c r="N385" s="1216" t="s">
        <v>295</v>
      </c>
      <c r="O385" s="1218" t="s">
        <v>274</v>
      </c>
      <c r="P385" s="1218" t="s">
        <v>275</v>
      </c>
      <c r="Q385" s="1220" t="s">
        <v>276</v>
      </c>
      <c r="R385" s="1208" t="s">
        <v>14</v>
      </c>
      <c r="S385" s="1210" t="s">
        <v>297</v>
      </c>
      <c r="T385" s="1222" t="s">
        <v>298</v>
      </c>
      <c r="U385" s="1288" t="s">
        <v>38</v>
      </c>
      <c r="V385" s="1226" t="s">
        <v>287</v>
      </c>
    </row>
    <row r="386" spans="1:22" ht="19.25" customHeight="1">
      <c r="A386" s="1179"/>
      <c r="B386" s="1201"/>
      <c r="C386" s="1203"/>
      <c r="D386" s="1205"/>
      <c r="E386" s="1205"/>
      <c r="F386" s="1205"/>
      <c r="G386" s="1207"/>
      <c r="H386" s="1207"/>
      <c r="I386" s="1209"/>
      <c r="J386" s="1211"/>
      <c r="K386" s="1213"/>
      <c r="L386" s="1215"/>
      <c r="M386" s="1215"/>
      <c r="N386" s="1217"/>
      <c r="O386" s="1219"/>
      <c r="P386" s="1219"/>
      <c r="Q386" s="1221"/>
      <c r="R386" s="1209"/>
      <c r="S386" s="1211"/>
      <c r="T386" s="1223"/>
      <c r="U386" s="1289"/>
      <c r="V386" s="1227"/>
    </row>
    <row r="387" spans="1:22" ht="19.25" customHeight="1">
      <c r="A387" s="1179"/>
      <c r="B387" s="1228" t="s">
        <v>5</v>
      </c>
      <c r="C387" s="1229"/>
      <c r="D387" s="119">
        <v>10</v>
      </c>
      <c r="E387" s="70">
        <v>10</v>
      </c>
      <c r="F387" s="70">
        <v>10</v>
      </c>
      <c r="G387" s="142" t="s">
        <v>308</v>
      </c>
      <c r="H387" s="122">
        <f>'statement of marks'!$AR$6</f>
        <v>20</v>
      </c>
      <c r="I387" s="73">
        <v>70</v>
      </c>
      <c r="J387" s="146" t="s">
        <v>277</v>
      </c>
      <c r="K387" s="124">
        <v>100</v>
      </c>
      <c r="L387" s="142" t="s">
        <v>309</v>
      </c>
      <c r="M387" s="122">
        <f>'statement of marks'!$AW$6</f>
        <v>30</v>
      </c>
      <c r="N387" s="73">
        <v>100</v>
      </c>
      <c r="O387" s="145" t="s">
        <v>310</v>
      </c>
      <c r="P387" s="124"/>
      <c r="Q387" s="124">
        <v>200</v>
      </c>
      <c r="R387" s="304"/>
      <c r="S387" s="304"/>
      <c r="T387" s="305"/>
      <c r="U387" s="306"/>
      <c r="V387" s="147" t="str">
        <f>IF(OR(U394=0,U394&lt;S394),"",Q387)</f>
        <v/>
      </c>
    </row>
    <row r="388" spans="1:22" ht="19.25" customHeight="1">
      <c r="A388" s="1179"/>
      <c r="B388" s="1230" t="str">
        <f>'statement of marks'!$J$3</f>
        <v>vfuok;Z fgUnh</v>
      </c>
      <c r="C388" s="1231"/>
      <c r="D388" s="289" t="str">
        <f>IF('statement of marks'!J22="","",'statement of marks'!J22)</f>
        <v/>
      </c>
      <c r="E388" s="290" t="str">
        <f>IF('statement of marks'!K22="","",'statement of marks'!K22)</f>
        <v/>
      </c>
      <c r="F388" s="290" t="str">
        <f>IF('statement of marks'!L22="","",'statement of marks'!L22)</f>
        <v/>
      </c>
      <c r="G388" s="123" t="str">
        <f>IF('statement of marks'!N22="","",'statement of marks'!N22)</f>
        <v/>
      </c>
      <c r="H388" s="123">
        <f>'statement of marks'!$BP$6</f>
        <v>20</v>
      </c>
      <c r="I388" s="291" t="str">
        <f>IF(G388="","",G388)</f>
        <v/>
      </c>
      <c r="J388" s="291" t="str">
        <f>IF(G388="","",SUM(D388,E388,F388,G388))</f>
        <v/>
      </c>
      <c r="K388" s="125" t="str">
        <f>J388</f>
        <v/>
      </c>
      <c r="L388" s="123" t="str">
        <f>IF('statement of marks'!P22="","",'statement of marks'!P22)</f>
        <v/>
      </c>
      <c r="M388" s="122">
        <f>'statement of marks'!$BU$6</f>
        <v>30</v>
      </c>
      <c r="N388" s="291" t="str">
        <f>IF(L388="","",L388)</f>
        <v/>
      </c>
      <c r="O388" s="291" t="str">
        <f>IF(L388="","",SUM(J388,L388))</f>
        <v/>
      </c>
      <c r="P388" s="152">
        <f>SUM(H388,M388)</f>
        <v>50</v>
      </c>
      <c r="Q388" s="125" t="str">
        <f>O388</f>
        <v/>
      </c>
      <c r="R388" s="290" t="str">
        <f>CONCATENATE('statement of marks'!EZ22,'statement of marks'!FA22,'statement of marks'!FB22)</f>
        <v/>
      </c>
      <c r="S388" s="117" t="str">
        <f>IF(OR(R388="S",R388="RE"),100,"")</f>
        <v/>
      </c>
      <c r="T388" s="128" t="str">
        <f>IF('result subject-wise'!U22="","",'result subject-wise'!U22)</f>
        <v/>
      </c>
      <c r="U388" s="130" t="str">
        <f>IF('result subject-wise'!V22="","",'result subject-wise'!V22)</f>
        <v/>
      </c>
      <c r="V388" s="147" t="str">
        <f>IF(OR(U394=0,U394&lt;S394),"",IF(R388="RE",SUM(Q388,T388),IF(R388="S",T388,Q388)))</f>
        <v/>
      </c>
    </row>
    <row r="389" spans="1:22" ht="19.25" customHeight="1">
      <c r="A389" s="1179"/>
      <c r="B389" s="1230" t="str">
        <f>'statement of marks'!$X$3</f>
        <v>vaxzsth</v>
      </c>
      <c r="C389" s="1231"/>
      <c r="D389" s="289" t="str">
        <f>IF('statement of marks'!X22="","",'statement of marks'!X22)</f>
        <v/>
      </c>
      <c r="E389" s="290" t="str">
        <f>IF('statement of marks'!Y22="","",'statement of marks'!Y22)</f>
        <v/>
      </c>
      <c r="F389" s="290" t="str">
        <f>IF('statement of marks'!Z22="","",'statement of marks'!Z22)</f>
        <v/>
      </c>
      <c r="G389" s="123" t="str">
        <f>IF('statement of marks'!AB22="","",'statement of marks'!AB22)</f>
        <v/>
      </c>
      <c r="H389" s="123">
        <f>'statement of marks'!$CN$6</f>
        <v>20</v>
      </c>
      <c r="I389" s="291" t="str">
        <f>IF(G389="","",G389)</f>
        <v/>
      </c>
      <c r="J389" s="291" t="str">
        <f t="shared" ref="J389:J392" si="140">IF(G389="","",SUM(D389,E389,F389,G389))</f>
        <v/>
      </c>
      <c r="K389" s="125" t="str">
        <f>J389</f>
        <v/>
      </c>
      <c r="L389" s="123" t="str">
        <f>IF('statement of marks'!AD22="","",'statement of marks'!AD22)</f>
        <v/>
      </c>
      <c r="M389" s="122">
        <f>'statement of marks'!$CS$6</f>
        <v>30</v>
      </c>
      <c r="N389" s="291" t="str">
        <f>IF(L389="","",L389)</f>
        <v/>
      </c>
      <c r="O389" s="291" t="str">
        <f t="shared" ref="O389" si="141">IF(L389="","",SUM(J389,L389))</f>
        <v/>
      </c>
      <c r="P389" s="152">
        <f t="shared" ref="P389" si="142">SUM(H389,M389)</f>
        <v>50</v>
      </c>
      <c r="Q389" s="125" t="str">
        <f>O389</f>
        <v/>
      </c>
      <c r="R389" s="290" t="str">
        <f>CONCATENATE('statement of marks'!FC22,'statement of marks'!FD22,'statement of marks'!FE22)</f>
        <v/>
      </c>
      <c r="S389" s="117" t="str">
        <f>IF(OR(R389="S",R389="RE"),100,"")</f>
        <v/>
      </c>
      <c r="T389" s="128" t="str">
        <f>IF('result subject-wise'!X22="","",'result subject-wise'!X22)</f>
        <v/>
      </c>
      <c r="U389" s="130" t="str">
        <f>IF('result subject-wise'!Y22="","",'result subject-wise'!Y22)</f>
        <v/>
      </c>
      <c r="V389" s="147" t="str">
        <f>IF(OR(U394=0,U394&lt;S394),"",IF(R389="RE",SUM(Q389,T389),IF(R389="S",T389,Q389)))</f>
        <v/>
      </c>
    </row>
    <row r="390" spans="1:22" ht="19.25" customHeight="1">
      <c r="A390" s="1179"/>
      <c r="B390" s="1232" t="b">
        <f>IF('statement of marks'!AL22="a",'statement of marks'!$AL$3,IF('statement of marks'!AL22="b",'statement of marks'!$AR$3,IF('statement of marks'!AL22="c",'statement of marks'!$AX$3,IF('statement of marks'!AL22="d",'statement of marks'!$BD$3))))</f>
        <v>0</v>
      </c>
      <c r="C390" s="1233"/>
      <c r="D390" s="289" t="str">
        <f>IF('statement of marks'!AM22="","",'statement of marks'!AM22)</f>
        <v/>
      </c>
      <c r="E390" s="290" t="str">
        <f>IF('statement of marks'!AN22="","",'statement of marks'!AN22)</f>
        <v/>
      </c>
      <c r="F390" s="290" t="str">
        <f>IF('statement of marks'!AO22="","",'statement of marks'!AO22)</f>
        <v/>
      </c>
      <c r="G390" s="123" t="str">
        <f>IF('statement of marks'!AQ22="","",'statement of marks'!AQ22)</f>
        <v/>
      </c>
      <c r="H390" s="123" t="str">
        <f>IF('statement of marks'!AR22="","",'statement of marks'!AR22)</f>
        <v/>
      </c>
      <c r="I390" s="291" t="str">
        <f>IF(G390="","",IF(AND(G390="ML",H390="ML"),"ML",IF(AND(G390="ML",H390=""),"ML",SUM(G390,H390))))</f>
        <v/>
      </c>
      <c r="J390" s="291" t="str">
        <f t="shared" si="140"/>
        <v/>
      </c>
      <c r="K390" s="125" t="str">
        <f>IF(J390="","",SUM(H390,J390))</f>
        <v/>
      </c>
      <c r="L390" s="123" t="str">
        <f>IF('statement of marks'!AV22="","",'statement of marks'!AV22)</f>
        <v/>
      </c>
      <c r="M390" s="123" t="str">
        <f>IF('statement of marks'!AW22="","",'statement of marks'!AW22)</f>
        <v/>
      </c>
      <c r="N390" s="291" t="str">
        <f>IF(L390="","",IF(AND(L390="ML",M390="ML"),"ML",IF(AND(L390="ML",M390=""),"ML",SUM(L390,M390))))</f>
        <v/>
      </c>
      <c r="O390" s="291" t="str">
        <f>IF(L390="","",SUM(J390,L390))</f>
        <v/>
      </c>
      <c r="P390" s="123" t="str">
        <f>IF(AND(H390="",M390=""),"",SUM(H390,M390))</f>
        <v/>
      </c>
      <c r="Q390" s="125" t="str">
        <f>IF(O390="","",SUM(O390,P390))</f>
        <v/>
      </c>
      <c r="R390" s="290" t="str">
        <f>CONCATENATE('statement of marks'!FF22,'statement of marks'!FK22,'statement of marks'!FL22)</f>
        <v/>
      </c>
      <c r="S390" s="117" t="str">
        <f>IF('result subject-wise'!Z22="","",'result subject-wise'!Z22)</f>
        <v/>
      </c>
      <c r="T390" s="128" t="str">
        <f>IF('result subject-wise'!AB22="","",'result subject-wise'!AB22)</f>
        <v/>
      </c>
      <c r="U390" s="130" t="str">
        <f>IF('result subject-wise'!AC22="","",'result subject-wise'!AC22)</f>
        <v/>
      </c>
      <c r="V390" s="147" t="str">
        <f>IF(OR(U394=0,U394&lt;S394),"",IF(OR(R390="RE",R390="REP"),SUM(Q390,T390),IF(R390="S",T390,Q390)))</f>
        <v/>
      </c>
    </row>
    <row r="391" spans="1:22" ht="19.25" customHeight="1">
      <c r="A391" s="1179"/>
      <c r="B391" s="1232" t="b">
        <f>IF('statement of marks'!BJ22="a",'statement of marks'!$BJ$3,IF('statement of marks'!BJ22="b",'statement of marks'!$BP$3,IF('statement of marks'!BJ22="c",'statement of marks'!$BV$3,IF('statement of marks'!BJ22="d",'statement of marks'!$CB$3))))</f>
        <v>0</v>
      </c>
      <c r="C391" s="1233"/>
      <c r="D391" s="289" t="str">
        <f>IF('statement of marks'!BK22="","",'statement of marks'!BK22)</f>
        <v/>
      </c>
      <c r="E391" s="290" t="str">
        <f>IF('statement of marks'!BL22="","",'statement of marks'!BL22)</f>
        <v/>
      </c>
      <c r="F391" s="290" t="str">
        <f>IF('statement of marks'!BM22="","",'statement of marks'!BM22)</f>
        <v/>
      </c>
      <c r="G391" s="123" t="str">
        <f>IF('statement of marks'!BO22="","",'statement of marks'!BO22)</f>
        <v/>
      </c>
      <c r="H391" s="123" t="str">
        <f>IF('statement of marks'!BP22="","",'statement of marks'!BP22)</f>
        <v/>
      </c>
      <c r="I391" s="291" t="str">
        <f t="shared" ref="I391" si="143">IF(G391="","",IF(AND(G391="ML",H391="ML"),"ML",IF(AND(G391="ML",H391=""),"ML",SUM(G391,H391))))</f>
        <v/>
      </c>
      <c r="J391" s="291" t="str">
        <f t="shared" si="140"/>
        <v/>
      </c>
      <c r="K391" s="125" t="str">
        <f>IF(J391="","",SUM(H391,J391))</f>
        <v/>
      </c>
      <c r="L391" s="123" t="str">
        <f>IF('statement of marks'!BT22="","",'statement of marks'!BT22)</f>
        <v/>
      </c>
      <c r="M391" s="123" t="str">
        <f>IF('statement of marks'!BU22="","",'statement of marks'!BU22)</f>
        <v/>
      </c>
      <c r="N391" s="291" t="str">
        <f t="shared" ref="N391" si="144">IF(L391="","",IF(AND(L391="ML",M391="ML"),"ML",IF(AND(L391="ML",M391=""),"ML",SUM(L391,M391))))</f>
        <v/>
      </c>
      <c r="O391" s="291" t="str">
        <f>IF(L391="","",SUM(J391,L391))</f>
        <v/>
      </c>
      <c r="P391" s="123" t="str">
        <f t="shared" ref="P391:P392" si="145">IF(AND(H391="",M391=""),"",SUM(H391,M391))</f>
        <v/>
      </c>
      <c r="Q391" s="125" t="str">
        <f>IF(O391="","",SUM(O391,P391))</f>
        <v/>
      </c>
      <c r="R391" s="290" t="str">
        <f>CONCATENATE('statement of marks'!FM22,'statement of marks'!FR22,'statement of marks'!FS22)</f>
        <v/>
      </c>
      <c r="S391" s="117" t="str">
        <f>IF('result subject-wise'!AD22="","",'result subject-wise'!AD22)</f>
        <v/>
      </c>
      <c r="T391" s="128" t="str">
        <f>IF('result subject-wise'!AF22="","",'result subject-wise'!AF22)</f>
        <v/>
      </c>
      <c r="U391" s="130" t="str">
        <f>IF('result subject-wise'!AG22="","",'result subject-wise'!AG22)</f>
        <v/>
      </c>
      <c r="V391" s="147" t="str">
        <f>IF(OR(U394=0,U394&lt;S394),"",IF(OR(R391="RE",R391="REP"),SUM(Q391,T391),IF(R391="S",T391,Q391)))</f>
        <v/>
      </c>
    </row>
    <row r="392" spans="1:22" ht="19.25" customHeight="1">
      <c r="A392" s="1179"/>
      <c r="B392" s="1232" t="b">
        <f>IF('statement of marks'!CH22="a",'statement of marks'!$CH$3,IF('statement of marks'!CH22="b",'statement of marks'!$CN$3,IF('statement of marks'!CH22="c",'statement of marks'!$CT$3,IF('statement of marks'!CH22="d",'statement of marks'!$CZ$3))))</f>
        <v>0</v>
      </c>
      <c r="C392" s="1233"/>
      <c r="D392" s="289" t="str">
        <f>IF('statement of marks'!CI22="","",'statement of marks'!CI22)</f>
        <v/>
      </c>
      <c r="E392" s="290" t="str">
        <f>IF('statement of marks'!CJ22="","",'statement of marks'!CJ22)</f>
        <v/>
      </c>
      <c r="F392" s="290" t="str">
        <f>IF('statement of marks'!CK22="","",'statement of marks'!CK22)</f>
        <v/>
      </c>
      <c r="G392" s="123" t="str">
        <f>IF('statement of marks'!CM22="","",'statement of marks'!CM22)</f>
        <v/>
      </c>
      <c r="H392" s="123" t="str">
        <f>IF('statement of marks'!CN22="","",'statement of marks'!CN22)</f>
        <v/>
      </c>
      <c r="I392" s="291" t="str">
        <f>IF(G392="","",IF(AND(G392="ML",H392="ML"),"ML",IF(AND(G392="ML",H392=""),"ML",SUM(G392,H392))))</f>
        <v/>
      </c>
      <c r="J392" s="291" t="str">
        <f t="shared" si="140"/>
        <v/>
      </c>
      <c r="K392" s="125" t="str">
        <f>IF(J392="","",SUM(H392,J392))</f>
        <v/>
      </c>
      <c r="L392" s="123" t="str">
        <f>IF('statement of marks'!CR22="","",'statement of marks'!CR22)</f>
        <v/>
      </c>
      <c r="M392" s="123" t="str">
        <f>IF('statement of marks'!CS22="","",'statement of marks'!CS22)</f>
        <v/>
      </c>
      <c r="N392" s="291" t="str">
        <f>IF(L392="","",IF(AND(L392="ML",M392="ML"),"ML",IF(AND(L392="ML",M392=""),"ML",SUM(L392,M392))))</f>
        <v/>
      </c>
      <c r="O392" s="291" t="str">
        <f>IF(L392="","",SUM(J392,L392))</f>
        <v/>
      </c>
      <c r="P392" s="123" t="str">
        <f t="shared" si="145"/>
        <v/>
      </c>
      <c r="Q392" s="125" t="str">
        <f>IF(O392="","",SUM(O392,P392))</f>
        <v/>
      </c>
      <c r="R392" s="290" t="str">
        <f>CONCATENATE('statement of marks'!FT22,'statement of marks'!FY22,'statement of marks'!FZ22)</f>
        <v/>
      </c>
      <c r="S392" s="117" t="str">
        <f>IF('result subject-wise'!AH22="","",'result subject-wise'!AH22)</f>
        <v/>
      </c>
      <c r="T392" s="128" t="str">
        <f>IF('result subject-wise'!AJ22="","",'result subject-wise'!AJ22)</f>
        <v/>
      </c>
      <c r="U392" s="130" t="str">
        <f>IF('result subject-wise'!AK22="","",'result subject-wise'!AK22)</f>
        <v/>
      </c>
      <c r="V392" s="147" t="str">
        <f>IF(OR(U394=0,U394&lt;S394),"",IF(OR(R392="RE",R392="REP"),SUM(Q392,T392),IF(R392="S",T392,Q392)))</f>
        <v/>
      </c>
    </row>
    <row r="393" spans="1:22" ht="19.25" customHeight="1">
      <c r="A393" s="1179"/>
      <c r="B393" s="1234" t="s">
        <v>148</v>
      </c>
      <c r="C393" s="1235"/>
      <c r="D393" s="157" t="str">
        <f>IF(AND(D388="",D389="",D390="",D391="",D392=""),"",SUM(D388:D392))</f>
        <v/>
      </c>
      <c r="E393" s="157" t="str">
        <f t="shared" ref="E393:F393" si="146">IF(AND(E388="",E389="",E390="",E391="",E392=""),"",SUM(E388:E392))</f>
        <v/>
      </c>
      <c r="F393" s="157" t="str">
        <f t="shared" si="146"/>
        <v/>
      </c>
      <c r="G393" s="158" t="str">
        <f>IF(G388="","",SUM(G388:G392))</f>
        <v/>
      </c>
      <c r="H393" s="158">
        <f>SUM(H390:H392)</f>
        <v>0</v>
      </c>
      <c r="I393" s="158" t="str">
        <f>IF(AND(I388="",I389="",I390="",I391="",I392=""),"",SUM(I388:I392))</f>
        <v/>
      </c>
      <c r="J393" s="159" t="str">
        <f>IF(J392="","",SUM(J388:J392))</f>
        <v/>
      </c>
      <c r="K393" s="160" t="str">
        <f>IF(K388="","",SUM(K388:K392))</f>
        <v/>
      </c>
      <c r="L393" s="158" t="str">
        <f>IF(L388="","",SUM(L388:L392))</f>
        <v/>
      </c>
      <c r="M393" s="158">
        <f>SUM(M390:M392)</f>
        <v>0</v>
      </c>
      <c r="N393" s="158" t="str">
        <f t="shared" ref="N393" si="147">IF(AND(N388="",N389="",N390="",N391="",N392=""),"",SUM(N388:N392))</f>
        <v/>
      </c>
      <c r="O393" s="159" t="str">
        <f>IF(L393="","",SUM(J393,L393))</f>
        <v/>
      </c>
      <c r="P393" s="160">
        <f>SUM(H393,M393)</f>
        <v>0</v>
      </c>
      <c r="Q393" s="160" t="str">
        <f>IF(Q388="","",SUM(Q388:Q392))</f>
        <v/>
      </c>
      <c r="R393" s="159"/>
      <c r="S393" s="159" t="str">
        <f>IF(AND(S388="",S389="",S390="",S391="",S392=""),"",SUM(S388:S392))</f>
        <v/>
      </c>
      <c r="T393" s="161" t="str">
        <f>IF(AND(T388="",T389="",T390="",T391="",T392=""),"",SUM(T388:T392))</f>
        <v/>
      </c>
      <c r="U393" s="162"/>
      <c r="V393" s="163" t="str">
        <f>IF(V388="","",SUM(V388:V392))</f>
        <v/>
      </c>
    </row>
    <row r="394" spans="1:22" ht="19.25" customHeight="1">
      <c r="A394" s="1179"/>
      <c r="B394" s="1234" t="s">
        <v>145</v>
      </c>
      <c r="C394" s="1235"/>
      <c r="D394" s="119" t="str">
        <f>IF(D393="","",50-(COUNTIF(D388:D392,"NA")*10+COUNTIF(D388:D392,"ML")*10))</f>
        <v/>
      </c>
      <c r="E394" s="119" t="str">
        <f t="shared" ref="E394:F394" si="148">IF(E393="","",50-(COUNTIF(E388:E392,"NA")*10+COUNTIF(E388:E392,"ML")*10))</f>
        <v/>
      </c>
      <c r="F394" s="119" t="str">
        <f t="shared" si="148"/>
        <v/>
      </c>
      <c r="G394" s="123">
        <f>I394-H394</f>
        <v>350</v>
      </c>
      <c r="H394" s="158">
        <f>IF(H393="","",(IF(OR(H390="ML",H390=""),0,H387)+IF(OR(H391="ML",H391=""),0,H388)+IF(OR(H392="ML",H392=""),0,H389)))</f>
        <v>0</v>
      </c>
      <c r="I394" s="123">
        <f>IF(I393=0,0,350-H396)</f>
        <v>350</v>
      </c>
      <c r="J394" s="291" t="str">
        <f>IF(J393="","",SUM(D394:G394))</f>
        <v/>
      </c>
      <c r="K394" s="125" t="str">
        <f>IF(K393="","",SUM(H394,J394))</f>
        <v/>
      </c>
      <c r="L394" s="123">
        <f>N394-M394</f>
        <v>500</v>
      </c>
      <c r="M394" s="117">
        <f>IF(M393="","",(IF(OR(M390="ML",M390=""),0,M387)+IF(OR(M391="ML",M391=""),0,M388)+IF(OR(M392="ML",M392=""),0,M389)))</f>
        <v>0</v>
      </c>
      <c r="N394" s="123">
        <f>IF(N393=0,0,500-M396)</f>
        <v>500</v>
      </c>
      <c r="O394" s="291">
        <f>IF(L394="","",SUM(J394,L394))</f>
        <v>500</v>
      </c>
      <c r="P394" s="125">
        <f>SUM(H394,M394)</f>
        <v>0</v>
      </c>
      <c r="Q394" s="125" t="str">
        <f>IF(Q393="","",SUM(O394,P394))</f>
        <v/>
      </c>
      <c r="R394" s="307"/>
      <c r="S394" s="141">
        <f>COUNTIF(R388:R397,"S")</f>
        <v>0</v>
      </c>
      <c r="T394" s="141">
        <f>COUNTIF(R388:R397,"RE")+COUNTIF(R388:R397,"REP")</f>
        <v>0</v>
      </c>
      <c r="U394" s="141">
        <f>COUNTIF(U388:U393,"P")+COUNTIF(U396:U397,"P")</f>
        <v>0</v>
      </c>
      <c r="V394" s="149" t="str">
        <f>IF(OR(U394=0,U394&lt;(S394+T394)),"",(Q394-(S394*200)+S393))</f>
        <v/>
      </c>
    </row>
    <row r="395" spans="1:22" ht="19.25" customHeight="1">
      <c r="A395" s="1179"/>
      <c r="B395" s="1230" t="s">
        <v>12</v>
      </c>
      <c r="C395" s="1231"/>
      <c r="D395" s="120" t="str">
        <f t="shared" ref="D395:Q395" si="149">IF(D394="","",D393/D394*100)</f>
        <v/>
      </c>
      <c r="E395" s="120" t="str">
        <f t="shared" si="149"/>
        <v/>
      </c>
      <c r="F395" s="120" t="str">
        <f t="shared" si="149"/>
        <v/>
      </c>
      <c r="G395" s="120" t="e">
        <f t="shared" si="149"/>
        <v>#VALUE!</v>
      </c>
      <c r="H395" s="151" t="e">
        <f t="shared" si="149"/>
        <v>#DIV/0!</v>
      </c>
      <c r="I395" s="120" t="e">
        <f t="shared" si="149"/>
        <v>#VALUE!</v>
      </c>
      <c r="J395" s="120" t="str">
        <f t="shared" si="149"/>
        <v/>
      </c>
      <c r="K395" s="126" t="str">
        <f t="shared" si="149"/>
        <v/>
      </c>
      <c r="L395" s="120" t="e">
        <f t="shared" si="149"/>
        <v>#VALUE!</v>
      </c>
      <c r="M395" s="151" t="e">
        <f t="shared" si="149"/>
        <v>#DIV/0!</v>
      </c>
      <c r="N395" s="120" t="e">
        <f t="shared" si="149"/>
        <v>#VALUE!</v>
      </c>
      <c r="O395" s="120" t="e">
        <f t="shared" si="149"/>
        <v>#VALUE!</v>
      </c>
      <c r="P395" s="126" t="e">
        <f t="shared" si="149"/>
        <v>#DIV/0!</v>
      </c>
      <c r="Q395" s="126" t="str">
        <f t="shared" si="149"/>
        <v/>
      </c>
      <c r="R395" s="304"/>
      <c r="S395" s="304"/>
      <c r="T395" s="305"/>
      <c r="U395" s="308"/>
      <c r="V395" s="150" t="str">
        <f>IF(V394="","",V393/V394*100)</f>
        <v/>
      </c>
    </row>
    <row r="396" spans="1:22" ht="19.25" customHeight="1">
      <c r="A396" s="1179"/>
      <c r="B396" s="1230" t="str">
        <f>'statement of marks'!$DG$3</f>
        <v>jktLFkku v/;;u</v>
      </c>
      <c r="C396" s="1231"/>
      <c r="D396" s="289" t="str">
        <f>IF('statement of marks'!DG22="","",'statement of marks'!DG22)</f>
        <v/>
      </c>
      <c r="E396" s="290" t="str">
        <f>IF('statement of marks'!DH22="","",'statement of marks'!DH22)</f>
        <v/>
      </c>
      <c r="F396" s="290" t="str">
        <f>IF('statement of marks'!DI22="","",'statement of marks'!DI22)</f>
        <v/>
      </c>
      <c r="G396" s="290" t="str">
        <f>IF('statement of marks'!DK22="","",'statement of marks'!DK22)</f>
        <v/>
      </c>
      <c r="H396" s="152">
        <f>IF(G388="ML",70)+IF(G389="ML",70)+IF(G390="ML",70-H387)+IF(G391="ML",70-H388)+IF(G392="ML",70-H389)+IF(H390="ml",H387)+IF(H391="ml",H388)+IF(H392="ml",H389)</f>
        <v>0</v>
      </c>
      <c r="I396" s="291" t="str">
        <f>IF(G396="","",SUM(G396,H396))</f>
        <v/>
      </c>
      <c r="J396" s="291" t="str">
        <f>IF(G396="","",SUM(D396,E396,F396,G396))</f>
        <v/>
      </c>
      <c r="K396" s="125" t="str">
        <f>IF(J396="","",SUM(H396,J396))</f>
        <v/>
      </c>
      <c r="L396" s="290" t="str">
        <f>IF('statement of marks'!DM22="","",'statement of marks'!DM22)</f>
        <v/>
      </c>
      <c r="M396" s="152">
        <f>IF(L388="ML",100)+IF(L389="ML",100)+IF(L390="ML",100-M387)+IF(L391="ML",100-M388)+IF(L392="ML",100-M389)+IF(M390="ml",M387)+IF(M391="ml",M388)+IF(M392="ml",M389)</f>
        <v>0</v>
      </c>
      <c r="N396" s="291" t="str">
        <f>IF(L396="","",SUM(L396,M396))</f>
        <v/>
      </c>
      <c r="O396" s="291" t="str">
        <f>IF(L396="","",SUM(K396,L396))</f>
        <v/>
      </c>
      <c r="P396" s="152">
        <f>SUM(H396,M396)</f>
        <v>0</v>
      </c>
      <c r="Q396" s="125" t="str">
        <f>IF(O396="","",SUM(O396,M396))</f>
        <v/>
      </c>
      <c r="R396" s="290" t="str">
        <f>IF('statement of marks'!GA22="","",'statement of marks'!GA22)</f>
        <v/>
      </c>
      <c r="S396" s="117" t="str">
        <f>IF(OR(R396="S",R396="RE"),100,"")</f>
        <v/>
      </c>
      <c r="T396" s="309" t="str">
        <f>IF('result subject-wise'!AL22="","",'result subject-wise'!AL22)</f>
        <v/>
      </c>
      <c r="U396" s="310" t="str">
        <f>IF('result subject-wise'!AM22="","",'result subject-wise'!AM22)</f>
        <v/>
      </c>
      <c r="V396" s="1236"/>
    </row>
    <row r="397" spans="1:22" ht="19.25" customHeight="1">
      <c r="A397" s="1179"/>
      <c r="B397" s="1230" t="str">
        <f>'statement of marks'!$DT$3</f>
        <v>thou dkS'ky f'k{kk</v>
      </c>
      <c r="C397" s="1231"/>
      <c r="D397" s="1237" t="s">
        <v>294</v>
      </c>
      <c r="E397" s="1238"/>
      <c r="F397" s="291">
        <f>'statement of marks'!$DT$6</f>
        <v>30</v>
      </c>
      <c r="G397" s="123" t="str">
        <f>IF('statement of marks'!DT22="","",'statement of marks'!DT22)</f>
        <v/>
      </c>
      <c r="H397" s="1238" t="s">
        <v>313</v>
      </c>
      <c r="I397" s="1238"/>
      <c r="J397" s="291">
        <f>'statement of marks'!$DU$6</f>
        <v>30</v>
      </c>
      <c r="K397" s="125" t="str">
        <f>IF('statement of marks'!DU22="","",'statement of marks'!DU22)</f>
        <v/>
      </c>
      <c r="L397" s="1239" t="s">
        <v>172</v>
      </c>
      <c r="M397" s="1239"/>
      <c r="N397" s="291">
        <f>'statement of marks'!$DV$6</f>
        <v>40</v>
      </c>
      <c r="O397" s="290" t="str">
        <f>IF('statement of marks'!DV22="","",'statement of marks'!DV22)</f>
        <v/>
      </c>
      <c r="P397" s="304"/>
      <c r="Q397" s="125" t="str">
        <f>IF(O397="","",SUM(G397,K397,O397))</f>
        <v/>
      </c>
      <c r="R397" s="290" t="str">
        <f>IF('statement of marks'!GB22="","",'statement of marks'!GB22)</f>
        <v/>
      </c>
      <c r="S397" s="117" t="str">
        <f>IF(OR(R397="S",R397="RE"),40,"")</f>
        <v/>
      </c>
      <c r="T397" s="309" t="str">
        <f>IF('result subject-wise'!AN22="","",'result subject-wise'!AN22)</f>
        <v/>
      </c>
      <c r="U397" s="310" t="str">
        <f>IF('result subject-wise'!AO22="","",'result subject-wise'!AO22)</f>
        <v/>
      </c>
      <c r="V397" s="1236"/>
    </row>
    <row r="398" spans="1:22" ht="19.25" customHeight="1">
      <c r="A398" s="1179"/>
      <c r="B398" s="1240" t="s">
        <v>20</v>
      </c>
      <c r="C398" s="1241"/>
      <c r="D398" s="1242" t="str">
        <f>IF('statement of marks'!GH22="","",'statement of marks'!GH22)</f>
        <v/>
      </c>
      <c r="E398" s="1243"/>
      <c r="F398" s="1243"/>
      <c r="G398" s="1243"/>
      <c r="H398" s="1243"/>
      <c r="I398" s="1244"/>
      <c r="J398" s="288" t="s">
        <v>7</v>
      </c>
      <c r="K398" s="290" t="str">
        <f>IF('statement of marks'!GK22="","",'statement of marks'!GK22)</f>
        <v/>
      </c>
      <c r="L398" s="1245" t="s">
        <v>8</v>
      </c>
      <c r="M398" s="1246"/>
      <c r="N398" s="1247"/>
      <c r="O398" s="290" t="str">
        <f>IF('statement of marks'!GM22="","",'statement of marks'!GM22)</f>
        <v/>
      </c>
      <c r="P398" s="1248" t="s">
        <v>286</v>
      </c>
      <c r="Q398" s="1248"/>
      <c r="R398" s="1248"/>
      <c r="S398" s="1248"/>
      <c r="T398" s="1248"/>
      <c r="U398" s="1248"/>
      <c r="V398" s="1249"/>
    </row>
    <row r="399" spans="1:22" ht="19.25" customHeight="1">
      <c r="A399" s="1179"/>
      <c r="B399" s="1240" t="s">
        <v>50</v>
      </c>
      <c r="C399" s="1241"/>
      <c r="D399" s="1250" t="s">
        <v>290</v>
      </c>
      <c r="E399" s="1251"/>
      <c r="F399" s="1252" t="s">
        <v>291</v>
      </c>
      <c r="G399" s="1252"/>
      <c r="H399" s="1253" t="s">
        <v>292</v>
      </c>
      <c r="I399" s="1253"/>
      <c r="J399" s="1252" t="s">
        <v>314</v>
      </c>
      <c r="K399" s="1252"/>
      <c r="L399" s="1254" t="s">
        <v>284</v>
      </c>
      <c r="M399" s="1254"/>
      <c r="N399" s="1254"/>
      <c r="O399" s="1254"/>
      <c r="P399" s="1255" t="s">
        <v>20</v>
      </c>
      <c r="Q399" s="1255"/>
      <c r="R399" s="1255"/>
      <c r="S399" s="1255"/>
      <c r="T399" s="1256" t="str">
        <f>IF('result subject-wise'!AR22="","",'result subject-wise'!AR22)</f>
        <v/>
      </c>
      <c r="U399" s="1256"/>
      <c r="V399" s="1257"/>
    </row>
    <row r="400" spans="1:22" ht="19.25" customHeight="1">
      <c r="A400" s="1179"/>
      <c r="B400" s="1234" t="s">
        <v>32</v>
      </c>
      <c r="C400" s="1235"/>
      <c r="D400" s="1258" t="str">
        <f>IF('statement of marks'!EP22="","",'statement of marks'!EP22)</f>
        <v/>
      </c>
      <c r="E400" s="1259"/>
      <c r="F400" s="1259" t="str">
        <f>IF('statement of marks'!ER22="","",'statement of marks'!ER22)</f>
        <v/>
      </c>
      <c r="G400" s="1259"/>
      <c r="H400" s="1259" t="str">
        <f>IF('statement of marks'!ET22="","",'statement of marks'!ET22)</f>
        <v/>
      </c>
      <c r="I400" s="1259"/>
      <c r="J400" s="1259" t="str">
        <f>IF('statement of marks'!EV22="","",'statement of marks'!EV22)</f>
        <v/>
      </c>
      <c r="K400" s="1259"/>
      <c r="L400" s="1259" t="str">
        <f>IF('statement of marks'!EX22="","",'statement of marks'!EX22)</f>
        <v/>
      </c>
      <c r="M400" s="1259"/>
      <c r="N400" s="1259"/>
      <c r="O400" s="1259"/>
      <c r="P400" s="1255" t="s">
        <v>7</v>
      </c>
      <c r="Q400" s="1255"/>
      <c r="R400" s="1255"/>
      <c r="S400" s="1255"/>
      <c r="T400" s="1256" t="str">
        <f>IF(AND(T399="mRrh.kZ",V395&gt;=60),"izFke",IF(AND(T399="mRrh.kZ",V395&gt;=48),"f}rh;",IF(AND(T399="mRrh.kZ",V395&gt;=36),"r`rh;","")))</f>
        <v/>
      </c>
      <c r="U400" s="1256"/>
      <c r="V400" s="1257"/>
    </row>
    <row r="401" spans="1:22" ht="19.25" customHeight="1">
      <c r="A401" s="1179"/>
      <c r="B401" s="1234" t="s">
        <v>31</v>
      </c>
      <c r="C401" s="1235"/>
      <c r="D401" s="1260" t="str">
        <f>IF('statement of marks'!EO22="","",'statement of marks'!EO22)</f>
        <v/>
      </c>
      <c r="E401" s="1261"/>
      <c r="F401" s="1261" t="str">
        <f>IF('statement of marks'!EQ22="","",'statement of marks'!EQ22)</f>
        <v/>
      </c>
      <c r="G401" s="1261"/>
      <c r="H401" s="1261" t="str">
        <f>IF('statement of marks'!ES22="","",'statement of marks'!ES22)</f>
        <v/>
      </c>
      <c r="I401" s="1261"/>
      <c r="J401" s="1261" t="str">
        <f>IF('statement of marks'!EU22="","",'statement of marks'!EU22)</f>
        <v/>
      </c>
      <c r="K401" s="1261"/>
      <c r="L401" s="1261" t="str">
        <f>IF('statement of marks'!EW22="","",'statement of marks'!EW22)</f>
        <v/>
      </c>
      <c r="M401" s="1261"/>
      <c r="N401" s="1261"/>
      <c r="O401" s="1261"/>
      <c r="P401" s="1262" t="s">
        <v>312</v>
      </c>
      <c r="Q401" s="1263"/>
      <c r="R401" s="1263"/>
      <c r="S401" s="1264"/>
      <c r="T401" s="1265" t="str">
        <f>IF(T399="","",'result subject-wise'!$G$117)</f>
        <v/>
      </c>
      <c r="U401" s="1266"/>
      <c r="V401" s="1267"/>
    </row>
    <row r="402" spans="1:22" ht="19.25" customHeight="1">
      <c r="A402" s="1179"/>
      <c r="B402" s="1230" t="s">
        <v>133</v>
      </c>
      <c r="C402" s="1231"/>
      <c r="D402" s="1268"/>
      <c r="E402" s="1269"/>
      <c r="F402" s="1269"/>
      <c r="G402" s="1269"/>
      <c r="H402" s="1269"/>
      <c r="I402" s="1269"/>
      <c r="J402" s="1269"/>
      <c r="K402" s="1269"/>
      <c r="L402" s="1231" t="s">
        <v>133</v>
      </c>
      <c r="M402" s="1231"/>
      <c r="N402" s="1231"/>
      <c r="O402" s="1231"/>
      <c r="P402" s="1231"/>
      <c r="Q402" s="1231"/>
      <c r="R402" s="1270"/>
      <c r="S402" s="1271"/>
      <c r="T402" s="1271"/>
      <c r="U402" s="1271"/>
      <c r="V402" s="1272"/>
    </row>
    <row r="403" spans="1:22" ht="19.25" customHeight="1">
      <c r="A403" s="1179"/>
      <c r="B403" s="1230" t="s">
        <v>285</v>
      </c>
      <c r="C403" s="1231"/>
      <c r="D403" s="1268"/>
      <c r="E403" s="1269"/>
      <c r="F403" s="1269"/>
      <c r="G403" s="1269"/>
      <c r="H403" s="1269"/>
      <c r="I403" s="1269"/>
      <c r="J403" s="1269"/>
      <c r="K403" s="1269"/>
      <c r="L403" s="1231" t="s">
        <v>111</v>
      </c>
      <c r="M403" s="1231"/>
      <c r="N403" s="1231"/>
      <c r="O403" s="1231"/>
      <c r="P403" s="1231"/>
      <c r="Q403" s="1231"/>
      <c r="R403" s="1273"/>
      <c r="S403" s="1274"/>
      <c r="T403" s="1274"/>
      <c r="U403" s="1274"/>
      <c r="V403" s="1275"/>
    </row>
    <row r="404" spans="1:22" ht="19.25" customHeight="1">
      <c r="A404" s="1179"/>
      <c r="B404" s="1230" t="s">
        <v>152</v>
      </c>
      <c r="C404" s="1231"/>
      <c r="D404" s="1268"/>
      <c r="E404" s="1269"/>
      <c r="F404" s="1269"/>
      <c r="G404" s="1269"/>
      <c r="H404" s="1269"/>
      <c r="I404" s="1269"/>
      <c r="J404" s="1269"/>
      <c r="K404" s="1269"/>
      <c r="L404" s="1231" t="s">
        <v>285</v>
      </c>
      <c r="M404" s="1231"/>
      <c r="N404" s="1231"/>
      <c r="O404" s="1231"/>
      <c r="P404" s="1231"/>
      <c r="Q404" s="1231"/>
      <c r="R404" s="1276" t="s">
        <v>152</v>
      </c>
      <c r="S404" s="1277"/>
      <c r="T404" s="1277"/>
      <c r="U404" s="1277"/>
      <c r="V404" s="1278"/>
    </row>
    <row r="405" spans="1:22" ht="19.25" customHeight="1">
      <c r="A405" s="1180"/>
      <c r="B405" s="1279" t="s">
        <v>151</v>
      </c>
      <c r="C405" s="1280"/>
      <c r="D405" s="1281"/>
      <c r="E405" s="1282"/>
      <c r="F405" s="1282"/>
      <c r="G405" s="1282"/>
      <c r="H405" s="1282"/>
      <c r="I405" s="1282"/>
      <c r="J405" s="1282"/>
      <c r="K405" s="1282"/>
      <c r="L405" s="1280" t="s">
        <v>113</v>
      </c>
      <c r="M405" s="1280"/>
      <c r="N405" s="1280"/>
      <c r="O405" s="1280"/>
      <c r="P405" s="1283">
        <f>'statement of marks'!$GH$109</f>
        <v>42460</v>
      </c>
      <c r="Q405" s="1284"/>
      <c r="R405" s="1285" t="s">
        <v>289</v>
      </c>
      <c r="S405" s="1286"/>
      <c r="T405" s="1286"/>
      <c r="U405" s="1286"/>
      <c r="V405" s="1287"/>
    </row>
    <row r="406" spans="1:22" ht="19.25" customHeight="1">
      <c r="A406" s="1173" t="s">
        <v>73</v>
      </c>
      <c r="B406" s="1174"/>
      <c r="C406" s="1174"/>
      <c r="D406" s="1174"/>
      <c r="E406" s="1174"/>
      <c r="F406" s="1174"/>
      <c r="G406" s="1174"/>
      <c r="H406" s="1174"/>
      <c r="I406" s="1174"/>
      <c r="J406" s="1174"/>
      <c r="K406" s="1174"/>
      <c r="L406" s="1174"/>
      <c r="M406" s="1174"/>
      <c r="N406" s="1174"/>
      <c r="O406" s="1174"/>
      <c r="P406" s="1174"/>
      <c r="Q406" s="1174"/>
      <c r="R406" s="1174"/>
      <c r="S406" s="1174"/>
      <c r="T406" s="1174"/>
      <c r="U406" s="1174"/>
      <c r="V406" s="1175"/>
    </row>
    <row r="407" spans="1:22" ht="19.25" customHeight="1">
      <c r="A407" s="1176" t="str">
        <f>'statement of marks'!$A$1</f>
        <v>jktdh; ckfydk mPp ek/;fed fo|ky;] fuEckgsMk</v>
      </c>
      <c r="B407" s="1177"/>
      <c r="C407" s="1177"/>
      <c r="D407" s="1177"/>
      <c r="E407" s="1177"/>
      <c r="F407" s="1177"/>
      <c r="G407" s="1177"/>
      <c r="H407" s="1177"/>
      <c r="I407" s="1177"/>
      <c r="J407" s="1177"/>
      <c r="K407" s="1177"/>
      <c r="L407" s="1177"/>
      <c r="M407" s="1177"/>
      <c r="N407" s="1177"/>
      <c r="O407" s="1177"/>
      <c r="P407" s="1177"/>
      <c r="Q407" s="1177"/>
      <c r="R407" s="1177"/>
      <c r="S407" s="1177"/>
      <c r="T407" s="1177"/>
      <c r="U407" s="1177"/>
      <c r="V407" s="1178"/>
    </row>
    <row r="408" spans="1:22" ht="19.25" customHeight="1">
      <c r="A408" s="1179"/>
      <c r="B408" s="1181" t="s">
        <v>293</v>
      </c>
      <c r="C408" s="1181"/>
      <c r="D408" s="1182" t="str">
        <f>'statement of marks'!$F$3</f>
        <v>2015-16</v>
      </c>
      <c r="E408" s="1183"/>
      <c r="F408" s="1184" t="str">
        <f>IF(T426="","eq[; ijh{kk",IF(D425="iwjd","iwjd ijh{kk",IF(D425="iqu% ijh{kk","iqu% ijh{kk",)))</f>
        <v>eq[; ijh{kk</v>
      </c>
      <c r="G408" s="1185"/>
      <c r="H408" s="1185"/>
      <c r="I408" s="1185"/>
      <c r="J408" s="1185"/>
      <c r="K408" s="1185"/>
      <c r="L408" s="1185"/>
      <c r="M408" s="1185"/>
      <c r="N408" s="1185"/>
      <c r="O408" s="1185"/>
      <c r="P408" s="1185"/>
      <c r="Q408" s="1185"/>
      <c r="R408" s="1186" t="s">
        <v>27</v>
      </c>
      <c r="S408" s="1187"/>
      <c r="T408" s="1188" t="str">
        <f>'statement of marks'!$A$3</f>
        <v>11 'A'</v>
      </c>
      <c r="U408" s="1188"/>
      <c r="V408" s="1189"/>
    </row>
    <row r="409" spans="1:22" ht="19.25" customHeight="1">
      <c r="A409" s="1179"/>
      <c r="B409" s="1190" t="s">
        <v>115</v>
      </c>
      <c r="C409" s="1190"/>
      <c r="D409" s="1191" t="str">
        <f>IF('statement of marks'!G23="","",'statement of marks'!G23)</f>
        <v/>
      </c>
      <c r="E409" s="1192"/>
      <c r="F409" s="1192"/>
      <c r="G409" s="1192"/>
      <c r="H409" s="1192"/>
      <c r="I409" s="1192"/>
      <c r="J409" s="1192"/>
      <c r="K409" s="1192"/>
      <c r="L409" s="1192"/>
      <c r="M409" s="1192"/>
      <c r="N409" s="1192"/>
      <c r="O409" s="1192"/>
      <c r="P409" s="1192"/>
      <c r="Q409" s="1192"/>
      <c r="R409" s="1193" t="s">
        <v>36</v>
      </c>
      <c r="S409" s="1194"/>
      <c r="T409" s="1195" t="str">
        <f>IF('statement of marks'!D23="","",'statement of marks'!D23)</f>
        <v/>
      </c>
      <c r="U409" s="1195"/>
      <c r="V409" s="1196"/>
    </row>
    <row r="410" spans="1:22" ht="19.25" customHeight="1">
      <c r="A410" s="1179"/>
      <c r="B410" s="1190" t="s">
        <v>25</v>
      </c>
      <c r="C410" s="1190"/>
      <c r="D410" s="1191" t="str">
        <f>IF('statement of marks'!H23="","",'statement of marks'!H23)</f>
        <v/>
      </c>
      <c r="E410" s="1192"/>
      <c r="F410" s="1192"/>
      <c r="G410" s="1192"/>
      <c r="H410" s="1192"/>
      <c r="I410" s="1192"/>
      <c r="J410" s="1192"/>
      <c r="K410" s="1192"/>
      <c r="L410" s="1192"/>
      <c r="M410" s="1192"/>
      <c r="N410" s="1192"/>
      <c r="O410" s="1192"/>
      <c r="P410" s="1192"/>
      <c r="Q410" s="1192"/>
      <c r="R410" s="1193" t="s">
        <v>28</v>
      </c>
      <c r="S410" s="1194"/>
      <c r="T410" s="1195" t="str">
        <f>IF('statement of marks'!E23="","",'statement of marks'!E23)</f>
        <v/>
      </c>
      <c r="U410" s="1195"/>
      <c r="V410" s="1196"/>
    </row>
    <row r="411" spans="1:22" ht="19.25" customHeight="1">
      <c r="A411" s="1179"/>
      <c r="B411" s="1197" t="s">
        <v>26</v>
      </c>
      <c r="C411" s="1197"/>
      <c r="D411" s="1191" t="str">
        <f>IF('statement of marks'!I23="","",'statement of marks'!I23)</f>
        <v/>
      </c>
      <c r="E411" s="1192"/>
      <c r="F411" s="1192"/>
      <c r="G411" s="1192"/>
      <c r="H411" s="1192"/>
      <c r="I411" s="1192"/>
      <c r="J411" s="1192"/>
      <c r="K411" s="1192"/>
      <c r="L411" s="1192"/>
      <c r="M411" s="1192"/>
      <c r="N411" s="1192"/>
      <c r="O411" s="1192"/>
      <c r="P411" s="1192"/>
      <c r="Q411" s="1192"/>
      <c r="R411" s="1193" t="s">
        <v>29</v>
      </c>
      <c r="S411" s="1194"/>
      <c r="T411" s="1198" t="str">
        <f>IF('statement of marks'!F23="","",'statement of marks'!F23)</f>
        <v/>
      </c>
      <c r="U411" s="1198"/>
      <c r="V411" s="1199"/>
    </row>
    <row r="412" spans="1:22" ht="19.25" customHeight="1">
      <c r="A412" s="1179"/>
      <c r="B412" s="1200" t="s">
        <v>30</v>
      </c>
      <c r="C412" s="1202" t="s">
        <v>202</v>
      </c>
      <c r="D412" s="1204" t="s">
        <v>1</v>
      </c>
      <c r="E412" s="1204" t="s">
        <v>43</v>
      </c>
      <c r="F412" s="1204" t="s">
        <v>2</v>
      </c>
      <c r="G412" s="1206" t="s">
        <v>144</v>
      </c>
      <c r="H412" s="1206" t="s">
        <v>147</v>
      </c>
      <c r="I412" s="1208" t="s">
        <v>146</v>
      </c>
      <c r="J412" s="1210" t="s">
        <v>306</v>
      </c>
      <c r="K412" s="1212" t="s">
        <v>288</v>
      </c>
      <c r="L412" s="1214" t="s">
        <v>305</v>
      </c>
      <c r="M412" s="1214" t="s">
        <v>296</v>
      </c>
      <c r="N412" s="1216" t="s">
        <v>295</v>
      </c>
      <c r="O412" s="1218" t="s">
        <v>274</v>
      </c>
      <c r="P412" s="1218" t="s">
        <v>275</v>
      </c>
      <c r="Q412" s="1220" t="s">
        <v>276</v>
      </c>
      <c r="R412" s="1208" t="s">
        <v>14</v>
      </c>
      <c r="S412" s="1210" t="s">
        <v>297</v>
      </c>
      <c r="T412" s="1222" t="s">
        <v>298</v>
      </c>
      <c r="U412" s="1288" t="s">
        <v>38</v>
      </c>
      <c r="V412" s="1226" t="s">
        <v>287</v>
      </c>
    </row>
    <row r="413" spans="1:22" ht="19.25" customHeight="1">
      <c r="A413" s="1179"/>
      <c r="B413" s="1201"/>
      <c r="C413" s="1203"/>
      <c r="D413" s="1205"/>
      <c r="E413" s="1205"/>
      <c r="F413" s="1205"/>
      <c r="G413" s="1207"/>
      <c r="H413" s="1207"/>
      <c r="I413" s="1209"/>
      <c r="J413" s="1211"/>
      <c r="K413" s="1213"/>
      <c r="L413" s="1215"/>
      <c r="M413" s="1215"/>
      <c r="N413" s="1217"/>
      <c r="O413" s="1219"/>
      <c r="P413" s="1219"/>
      <c r="Q413" s="1221"/>
      <c r="R413" s="1209"/>
      <c r="S413" s="1211"/>
      <c r="T413" s="1223"/>
      <c r="U413" s="1289"/>
      <c r="V413" s="1227"/>
    </row>
    <row r="414" spans="1:22" ht="19.25" customHeight="1">
      <c r="A414" s="1179"/>
      <c r="B414" s="1228" t="s">
        <v>5</v>
      </c>
      <c r="C414" s="1229"/>
      <c r="D414" s="119">
        <v>10</v>
      </c>
      <c r="E414" s="70">
        <v>10</v>
      </c>
      <c r="F414" s="70">
        <v>10</v>
      </c>
      <c r="G414" s="142" t="s">
        <v>308</v>
      </c>
      <c r="H414" s="122">
        <f>'statement of marks'!$AR$6</f>
        <v>20</v>
      </c>
      <c r="I414" s="73">
        <v>70</v>
      </c>
      <c r="J414" s="146" t="s">
        <v>277</v>
      </c>
      <c r="K414" s="124">
        <v>100</v>
      </c>
      <c r="L414" s="142" t="s">
        <v>309</v>
      </c>
      <c r="M414" s="122">
        <f>'statement of marks'!$AW$6</f>
        <v>30</v>
      </c>
      <c r="N414" s="73">
        <v>100</v>
      </c>
      <c r="O414" s="145" t="s">
        <v>310</v>
      </c>
      <c r="P414" s="124"/>
      <c r="Q414" s="124">
        <v>200</v>
      </c>
      <c r="R414" s="304"/>
      <c r="S414" s="304"/>
      <c r="T414" s="305"/>
      <c r="U414" s="306"/>
      <c r="V414" s="147" t="str">
        <f>IF(OR(U421=0,U421&lt;S421),"",Q414)</f>
        <v/>
      </c>
    </row>
    <row r="415" spans="1:22" ht="19.25" customHeight="1">
      <c r="A415" s="1179"/>
      <c r="B415" s="1230" t="str">
        <f>'statement of marks'!$J$3</f>
        <v>vfuok;Z fgUnh</v>
      </c>
      <c r="C415" s="1231"/>
      <c r="D415" s="289" t="str">
        <f>IF('statement of marks'!J23="","",'statement of marks'!J23)</f>
        <v/>
      </c>
      <c r="E415" s="290" t="str">
        <f>IF('statement of marks'!K23="","",'statement of marks'!K23)</f>
        <v/>
      </c>
      <c r="F415" s="290" t="str">
        <f>IF('statement of marks'!L23="","",'statement of marks'!L23)</f>
        <v/>
      </c>
      <c r="G415" s="123" t="str">
        <f>IF('statement of marks'!N23="","",'statement of marks'!N23)</f>
        <v/>
      </c>
      <c r="H415" s="123">
        <f>'statement of marks'!$BP$6</f>
        <v>20</v>
      </c>
      <c r="I415" s="291" t="str">
        <f>IF(G415="","",G415)</f>
        <v/>
      </c>
      <c r="J415" s="291" t="str">
        <f>IF(G415="","",SUM(D415,E415,F415,G415))</f>
        <v/>
      </c>
      <c r="K415" s="125" t="str">
        <f>J415</f>
        <v/>
      </c>
      <c r="L415" s="123" t="str">
        <f>IF('statement of marks'!P23="","",'statement of marks'!P23)</f>
        <v/>
      </c>
      <c r="M415" s="122">
        <f>'statement of marks'!$BU$6</f>
        <v>30</v>
      </c>
      <c r="N415" s="291" t="str">
        <f>IF(L415="","",L415)</f>
        <v/>
      </c>
      <c r="O415" s="291" t="str">
        <f>IF(L415="","",SUM(J415,L415))</f>
        <v/>
      </c>
      <c r="P415" s="152">
        <f>SUM(H415,M415)</f>
        <v>50</v>
      </c>
      <c r="Q415" s="125" t="str">
        <f>O415</f>
        <v/>
      </c>
      <c r="R415" s="290" t="str">
        <f>CONCATENATE('statement of marks'!EZ23,'statement of marks'!FA23,'statement of marks'!FB23)</f>
        <v/>
      </c>
      <c r="S415" s="117" t="str">
        <f>IF(OR(R415="S",R415="RE"),100,"")</f>
        <v/>
      </c>
      <c r="T415" s="128" t="str">
        <f>IF('result subject-wise'!U23="","",'result subject-wise'!U23)</f>
        <v/>
      </c>
      <c r="U415" s="130" t="str">
        <f>IF('result subject-wise'!V23="","",'result subject-wise'!V23)</f>
        <v/>
      </c>
      <c r="V415" s="147" t="str">
        <f>IF(OR(U421=0,U421&lt;S421),"",IF(R415="RE",SUM(Q415,T415),IF(R415="S",T415,Q415)))</f>
        <v/>
      </c>
    </row>
    <row r="416" spans="1:22" ht="19.25" customHeight="1">
      <c r="A416" s="1179"/>
      <c r="B416" s="1230" t="str">
        <f>'statement of marks'!$X$3</f>
        <v>vaxzsth</v>
      </c>
      <c r="C416" s="1231"/>
      <c r="D416" s="289" t="str">
        <f>IF('statement of marks'!X23="","",'statement of marks'!X23)</f>
        <v/>
      </c>
      <c r="E416" s="290" t="str">
        <f>IF('statement of marks'!Y23="","",'statement of marks'!Y23)</f>
        <v/>
      </c>
      <c r="F416" s="290" t="str">
        <f>IF('statement of marks'!Z23="","",'statement of marks'!Z23)</f>
        <v/>
      </c>
      <c r="G416" s="123" t="str">
        <f>IF('statement of marks'!AB23="","",'statement of marks'!AB23)</f>
        <v/>
      </c>
      <c r="H416" s="123">
        <f>'statement of marks'!$CN$6</f>
        <v>20</v>
      </c>
      <c r="I416" s="291" t="str">
        <f>IF(G416="","",G416)</f>
        <v/>
      </c>
      <c r="J416" s="291" t="str">
        <f t="shared" ref="J416:J419" si="150">IF(G416="","",SUM(D416,E416,F416,G416))</f>
        <v/>
      </c>
      <c r="K416" s="125" t="str">
        <f>J416</f>
        <v/>
      </c>
      <c r="L416" s="123" t="str">
        <f>IF('statement of marks'!AD23="","",'statement of marks'!AD23)</f>
        <v/>
      </c>
      <c r="M416" s="122">
        <f>'statement of marks'!$CS$6</f>
        <v>30</v>
      </c>
      <c r="N416" s="291" t="str">
        <f>IF(L416="","",L416)</f>
        <v/>
      </c>
      <c r="O416" s="291" t="str">
        <f t="shared" ref="O416" si="151">IF(L416="","",SUM(J416,L416))</f>
        <v/>
      </c>
      <c r="P416" s="152">
        <f t="shared" ref="P416" si="152">SUM(H416,M416)</f>
        <v>50</v>
      </c>
      <c r="Q416" s="125" t="str">
        <f>O416</f>
        <v/>
      </c>
      <c r="R416" s="290" t="str">
        <f>CONCATENATE('statement of marks'!FC23,'statement of marks'!FD23,'statement of marks'!FE23)</f>
        <v/>
      </c>
      <c r="S416" s="117" t="str">
        <f>IF(OR(R416="S",R416="RE"),100,"")</f>
        <v/>
      </c>
      <c r="T416" s="128" t="str">
        <f>IF('result subject-wise'!X23="","",'result subject-wise'!X23)</f>
        <v/>
      </c>
      <c r="U416" s="130" t="str">
        <f>IF('result subject-wise'!Y23="","",'result subject-wise'!Y23)</f>
        <v/>
      </c>
      <c r="V416" s="147" t="str">
        <f>IF(OR(U421=0,U421&lt;S421),"",IF(R416="RE",SUM(Q416,T416),IF(R416="S",T416,Q416)))</f>
        <v/>
      </c>
    </row>
    <row r="417" spans="1:22" ht="19.25" customHeight="1">
      <c r="A417" s="1179"/>
      <c r="B417" s="1232" t="b">
        <f>IF('statement of marks'!AL23="a",'statement of marks'!$AL$3,IF('statement of marks'!AL23="b",'statement of marks'!$AR$3,IF('statement of marks'!AL23="c",'statement of marks'!$AX$3,IF('statement of marks'!AL23="d",'statement of marks'!$BD$3))))</f>
        <v>0</v>
      </c>
      <c r="C417" s="1233"/>
      <c r="D417" s="289" t="str">
        <f>IF('statement of marks'!AM23="","",'statement of marks'!AM23)</f>
        <v/>
      </c>
      <c r="E417" s="290" t="str">
        <f>IF('statement of marks'!AN23="","",'statement of marks'!AN23)</f>
        <v/>
      </c>
      <c r="F417" s="290" t="str">
        <f>IF('statement of marks'!AO23="","",'statement of marks'!AO23)</f>
        <v/>
      </c>
      <c r="G417" s="123" t="str">
        <f>IF('statement of marks'!AQ23="","",'statement of marks'!AQ23)</f>
        <v/>
      </c>
      <c r="H417" s="123" t="str">
        <f>IF('statement of marks'!AR23="","",'statement of marks'!AR23)</f>
        <v/>
      </c>
      <c r="I417" s="291" t="str">
        <f>IF(G417="","",IF(AND(G417="ML",H417="ML"),"ML",IF(AND(G417="ML",H417=""),"ML",SUM(G417,H417))))</f>
        <v/>
      </c>
      <c r="J417" s="291" t="str">
        <f t="shared" si="150"/>
        <v/>
      </c>
      <c r="K417" s="125" t="str">
        <f>IF(J417="","",SUM(H417,J417))</f>
        <v/>
      </c>
      <c r="L417" s="123" t="str">
        <f>IF('statement of marks'!AV23="","",'statement of marks'!AV23)</f>
        <v/>
      </c>
      <c r="M417" s="123" t="str">
        <f>IF('statement of marks'!AW23="","",'statement of marks'!AW23)</f>
        <v/>
      </c>
      <c r="N417" s="291" t="str">
        <f>IF(L417="","",IF(AND(L417="ML",M417="ML"),"ML",IF(AND(L417="ML",M417=""),"ML",SUM(L417,M417))))</f>
        <v/>
      </c>
      <c r="O417" s="291" t="str">
        <f>IF(L417="","",SUM(J417,L417))</f>
        <v/>
      </c>
      <c r="P417" s="123" t="str">
        <f>IF(AND(H417="",M417=""),"",SUM(H417,M417))</f>
        <v/>
      </c>
      <c r="Q417" s="125" t="str">
        <f>IF(O417="","",SUM(O417,P417))</f>
        <v/>
      </c>
      <c r="R417" s="290" t="str">
        <f>CONCATENATE('statement of marks'!FF23,'statement of marks'!FK23,'statement of marks'!FL23)</f>
        <v/>
      </c>
      <c r="S417" s="117" t="str">
        <f>IF('result subject-wise'!Z23="","",'result subject-wise'!Z23)</f>
        <v/>
      </c>
      <c r="T417" s="128" t="str">
        <f>IF('result subject-wise'!AB23="","",'result subject-wise'!AB23)</f>
        <v/>
      </c>
      <c r="U417" s="130" t="str">
        <f>IF('result subject-wise'!AC23="","",'result subject-wise'!AC23)</f>
        <v/>
      </c>
      <c r="V417" s="147" t="str">
        <f>IF(OR(U421=0,U421&lt;S421),"",IF(OR(R417="RE",R417="REP"),SUM(Q417,T417),IF(R417="S",T417,Q417)))</f>
        <v/>
      </c>
    </row>
    <row r="418" spans="1:22" ht="19.25" customHeight="1">
      <c r="A418" s="1179"/>
      <c r="B418" s="1232" t="b">
        <f>IF('statement of marks'!BJ23="a",'statement of marks'!$BJ$3,IF('statement of marks'!BJ23="b",'statement of marks'!$BP$3,IF('statement of marks'!BJ23="c",'statement of marks'!$BV$3,IF('statement of marks'!BJ23="d",'statement of marks'!$CB$3))))</f>
        <v>0</v>
      </c>
      <c r="C418" s="1233"/>
      <c r="D418" s="289" t="str">
        <f>IF('statement of marks'!BK23="","",'statement of marks'!BK23)</f>
        <v/>
      </c>
      <c r="E418" s="290" t="str">
        <f>IF('statement of marks'!BL23="","",'statement of marks'!BL23)</f>
        <v/>
      </c>
      <c r="F418" s="290" t="str">
        <f>IF('statement of marks'!BM23="","",'statement of marks'!BM23)</f>
        <v/>
      </c>
      <c r="G418" s="123" t="str">
        <f>IF('statement of marks'!BO23="","",'statement of marks'!BO23)</f>
        <v/>
      </c>
      <c r="H418" s="123" t="str">
        <f>IF('statement of marks'!BP23="","",'statement of marks'!BP23)</f>
        <v/>
      </c>
      <c r="I418" s="291" t="str">
        <f t="shared" ref="I418" si="153">IF(G418="","",IF(AND(G418="ML",H418="ML"),"ML",IF(AND(G418="ML",H418=""),"ML",SUM(G418,H418))))</f>
        <v/>
      </c>
      <c r="J418" s="291" t="str">
        <f t="shared" si="150"/>
        <v/>
      </c>
      <c r="K418" s="125" t="str">
        <f>IF(J418="","",SUM(H418,J418))</f>
        <v/>
      </c>
      <c r="L418" s="123" t="str">
        <f>IF('statement of marks'!BT23="","",'statement of marks'!BT23)</f>
        <v/>
      </c>
      <c r="M418" s="123" t="str">
        <f>IF('statement of marks'!BU23="","",'statement of marks'!BU23)</f>
        <v/>
      </c>
      <c r="N418" s="291" t="str">
        <f t="shared" ref="N418" si="154">IF(L418="","",IF(AND(L418="ML",M418="ML"),"ML",IF(AND(L418="ML",M418=""),"ML",SUM(L418,M418))))</f>
        <v/>
      </c>
      <c r="O418" s="291" t="str">
        <f>IF(L418="","",SUM(J418,L418))</f>
        <v/>
      </c>
      <c r="P418" s="123" t="str">
        <f t="shared" ref="P418:P419" si="155">IF(AND(H418="",M418=""),"",SUM(H418,M418))</f>
        <v/>
      </c>
      <c r="Q418" s="125" t="str">
        <f>IF(O418="","",SUM(O418,P418))</f>
        <v/>
      </c>
      <c r="R418" s="290" t="str">
        <f>CONCATENATE('statement of marks'!FM23,'statement of marks'!FR23,'statement of marks'!FS23)</f>
        <v/>
      </c>
      <c r="S418" s="117" t="str">
        <f>IF('result subject-wise'!AD23="","",'result subject-wise'!AD23)</f>
        <v/>
      </c>
      <c r="T418" s="128" t="str">
        <f>IF('result subject-wise'!AF23="","",'result subject-wise'!AF23)</f>
        <v/>
      </c>
      <c r="U418" s="130" t="str">
        <f>IF('result subject-wise'!AG23="","",'result subject-wise'!AG23)</f>
        <v/>
      </c>
      <c r="V418" s="147" t="str">
        <f>IF(OR(U421=0,U421&lt;S421),"",IF(OR(R418="RE",R418="REP"),SUM(Q418,T418),IF(R418="S",T418,Q418)))</f>
        <v/>
      </c>
    </row>
    <row r="419" spans="1:22" ht="19.25" customHeight="1">
      <c r="A419" s="1179"/>
      <c r="B419" s="1232" t="b">
        <f>IF('statement of marks'!CH23="a",'statement of marks'!$CH$3,IF('statement of marks'!CH23="b",'statement of marks'!$CN$3,IF('statement of marks'!CH23="c",'statement of marks'!$CT$3,IF('statement of marks'!CH23="d",'statement of marks'!$CZ$3))))</f>
        <v>0</v>
      </c>
      <c r="C419" s="1233"/>
      <c r="D419" s="289" t="str">
        <f>IF('statement of marks'!CI23="","",'statement of marks'!CI23)</f>
        <v/>
      </c>
      <c r="E419" s="290" t="str">
        <f>IF('statement of marks'!CJ23="","",'statement of marks'!CJ23)</f>
        <v/>
      </c>
      <c r="F419" s="290" t="str">
        <f>IF('statement of marks'!CK23="","",'statement of marks'!CK23)</f>
        <v/>
      </c>
      <c r="G419" s="123" t="str">
        <f>IF('statement of marks'!CM23="","",'statement of marks'!CM23)</f>
        <v/>
      </c>
      <c r="H419" s="123" t="str">
        <f>IF('statement of marks'!CN23="","",'statement of marks'!CN23)</f>
        <v/>
      </c>
      <c r="I419" s="291" t="str">
        <f>IF(G419="","",IF(AND(G419="ML",H419="ML"),"ML",IF(AND(G419="ML",H419=""),"ML",SUM(G419,H419))))</f>
        <v/>
      </c>
      <c r="J419" s="291" t="str">
        <f t="shared" si="150"/>
        <v/>
      </c>
      <c r="K419" s="125" t="str">
        <f>IF(J419="","",SUM(H419,J419))</f>
        <v/>
      </c>
      <c r="L419" s="123" t="str">
        <f>IF('statement of marks'!CR23="","",'statement of marks'!CR23)</f>
        <v/>
      </c>
      <c r="M419" s="123" t="str">
        <f>IF('statement of marks'!CS23="","",'statement of marks'!CS23)</f>
        <v/>
      </c>
      <c r="N419" s="291" t="str">
        <f>IF(L419="","",IF(AND(L419="ML",M419="ML"),"ML",IF(AND(L419="ML",M419=""),"ML",SUM(L419,M419))))</f>
        <v/>
      </c>
      <c r="O419" s="291" t="str">
        <f>IF(L419="","",SUM(J419,L419))</f>
        <v/>
      </c>
      <c r="P419" s="123" t="str">
        <f t="shared" si="155"/>
        <v/>
      </c>
      <c r="Q419" s="125" t="str">
        <f>IF(O419="","",SUM(O419,P419))</f>
        <v/>
      </c>
      <c r="R419" s="290" t="str">
        <f>CONCATENATE('statement of marks'!FT23,'statement of marks'!FY23,'statement of marks'!FZ23)</f>
        <v/>
      </c>
      <c r="S419" s="117" t="str">
        <f>IF('result subject-wise'!AH23="","",'result subject-wise'!AH23)</f>
        <v/>
      </c>
      <c r="T419" s="128" t="str">
        <f>IF('result subject-wise'!AJ23="","",'result subject-wise'!AJ23)</f>
        <v/>
      </c>
      <c r="U419" s="130" t="str">
        <f>IF('result subject-wise'!AK23="","",'result subject-wise'!AK23)</f>
        <v/>
      </c>
      <c r="V419" s="147" t="str">
        <f>IF(OR(U421=0,U421&lt;S421),"",IF(OR(R419="RE",R419="REP"),SUM(Q419,T419),IF(R419="S",T419,Q419)))</f>
        <v/>
      </c>
    </row>
    <row r="420" spans="1:22" ht="19.25" customHeight="1">
      <c r="A420" s="1179"/>
      <c r="B420" s="1234" t="s">
        <v>148</v>
      </c>
      <c r="C420" s="1235"/>
      <c r="D420" s="157" t="str">
        <f>IF(AND(D415="",D416="",D417="",D418="",D419=""),"",SUM(D415:D419))</f>
        <v/>
      </c>
      <c r="E420" s="157" t="str">
        <f t="shared" ref="E420:F420" si="156">IF(AND(E415="",E416="",E417="",E418="",E419=""),"",SUM(E415:E419))</f>
        <v/>
      </c>
      <c r="F420" s="157" t="str">
        <f t="shared" si="156"/>
        <v/>
      </c>
      <c r="G420" s="158" t="str">
        <f>IF(G415="","",SUM(G415:G419))</f>
        <v/>
      </c>
      <c r="H420" s="158">
        <f>SUM(H417:H419)</f>
        <v>0</v>
      </c>
      <c r="I420" s="158" t="str">
        <f>IF(AND(I415="",I416="",I417="",I418="",I419=""),"",SUM(I415:I419))</f>
        <v/>
      </c>
      <c r="J420" s="159" t="str">
        <f>IF(J419="","",SUM(J415:J419))</f>
        <v/>
      </c>
      <c r="K420" s="160" t="str">
        <f>IF(K415="","",SUM(K415:K419))</f>
        <v/>
      </c>
      <c r="L420" s="158" t="str">
        <f>IF(L415="","",SUM(L415:L419))</f>
        <v/>
      </c>
      <c r="M420" s="158">
        <f>SUM(M417:M419)</f>
        <v>0</v>
      </c>
      <c r="N420" s="158" t="str">
        <f t="shared" ref="N420" si="157">IF(AND(N415="",N416="",N417="",N418="",N419=""),"",SUM(N415:N419))</f>
        <v/>
      </c>
      <c r="O420" s="159" t="str">
        <f>IF(L420="","",SUM(J420,L420))</f>
        <v/>
      </c>
      <c r="P420" s="160">
        <f>SUM(H420,M420)</f>
        <v>0</v>
      </c>
      <c r="Q420" s="160" t="str">
        <f>IF(Q415="","",SUM(Q415:Q419))</f>
        <v/>
      </c>
      <c r="R420" s="159"/>
      <c r="S420" s="159" t="str">
        <f>IF(AND(S415="",S416="",S417="",S418="",S419=""),"",SUM(S415:S419))</f>
        <v/>
      </c>
      <c r="T420" s="161" t="str">
        <f>IF(AND(T415="",T416="",T417="",T418="",T419=""),"",SUM(T415:T419))</f>
        <v/>
      </c>
      <c r="U420" s="162"/>
      <c r="V420" s="163" t="str">
        <f>IF(V415="","",SUM(V415:V419))</f>
        <v/>
      </c>
    </row>
    <row r="421" spans="1:22" ht="19.25" customHeight="1">
      <c r="A421" s="1179"/>
      <c r="B421" s="1234" t="s">
        <v>145</v>
      </c>
      <c r="C421" s="1235"/>
      <c r="D421" s="119" t="str">
        <f>IF(D420="","",50-(COUNTIF(D415:D419,"NA")*10+COUNTIF(D415:D419,"ML")*10))</f>
        <v/>
      </c>
      <c r="E421" s="119" t="str">
        <f t="shared" ref="E421:F421" si="158">IF(E420="","",50-(COUNTIF(E415:E419,"NA")*10+COUNTIF(E415:E419,"ML")*10))</f>
        <v/>
      </c>
      <c r="F421" s="119" t="str">
        <f t="shared" si="158"/>
        <v/>
      </c>
      <c r="G421" s="123">
        <f>I421-H421</f>
        <v>350</v>
      </c>
      <c r="H421" s="158">
        <f>IF(H420="","",(IF(OR(H417="ML",H417=""),0,H414)+IF(OR(H418="ML",H418=""),0,H415)+IF(OR(H419="ML",H419=""),0,H416)))</f>
        <v>0</v>
      </c>
      <c r="I421" s="123">
        <f>IF(I420=0,0,350-H423)</f>
        <v>350</v>
      </c>
      <c r="J421" s="291" t="str">
        <f>IF(J420="","",SUM(D421:G421))</f>
        <v/>
      </c>
      <c r="K421" s="125" t="str">
        <f>IF(K420="","",SUM(H421,J421))</f>
        <v/>
      </c>
      <c r="L421" s="123">
        <f>N421-M421</f>
        <v>500</v>
      </c>
      <c r="M421" s="117">
        <f>IF(M420="","",(IF(OR(M417="ML",M417=""),0,M414)+IF(OR(M418="ML",M418=""),0,M415)+IF(OR(M419="ML",M419=""),0,M416)))</f>
        <v>0</v>
      </c>
      <c r="N421" s="123">
        <f>IF(N420=0,0,500-M423)</f>
        <v>500</v>
      </c>
      <c r="O421" s="291">
        <f>IF(L421="","",SUM(J421,L421))</f>
        <v>500</v>
      </c>
      <c r="P421" s="125">
        <f>SUM(H421,M421)</f>
        <v>0</v>
      </c>
      <c r="Q421" s="125" t="str">
        <f>IF(Q420="","",SUM(O421,P421))</f>
        <v/>
      </c>
      <c r="R421" s="307"/>
      <c r="S421" s="141">
        <f>COUNTIF(R415:R424,"S")</f>
        <v>0</v>
      </c>
      <c r="T421" s="141">
        <f>COUNTIF(R415:R424,"RE")+COUNTIF(R415:R424,"REP")</f>
        <v>0</v>
      </c>
      <c r="U421" s="141">
        <f>COUNTIF(U415:U420,"P")+COUNTIF(U423:U424,"P")</f>
        <v>0</v>
      </c>
      <c r="V421" s="149" t="str">
        <f>IF(OR(U421=0,U421&lt;(S421+T421)),"",(Q421-(S421*200)+S420))</f>
        <v/>
      </c>
    </row>
    <row r="422" spans="1:22" ht="19.25" customHeight="1">
      <c r="A422" s="1179"/>
      <c r="B422" s="1230" t="s">
        <v>12</v>
      </c>
      <c r="C422" s="1231"/>
      <c r="D422" s="120" t="str">
        <f t="shared" ref="D422:Q422" si="159">IF(D421="","",D420/D421*100)</f>
        <v/>
      </c>
      <c r="E422" s="120" t="str">
        <f t="shared" si="159"/>
        <v/>
      </c>
      <c r="F422" s="120" t="str">
        <f t="shared" si="159"/>
        <v/>
      </c>
      <c r="G422" s="120" t="e">
        <f t="shared" si="159"/>
        <v>#VALUE!</v>
      </c>
      <c r="H422" s="151" t="e">
        <f t="shared" si="159"/>
        <v>#DIV/0!</v>
      </c>
      <c r="I422" s="120" t="e">
        <f t="shared" si="159"/>
        <v>#VALUE!</v>
      </c>
      <c r="J422" s="120" t="str">
        <f t="shared" si="159"/>
        <v/>
      </c>
      <c r="K422" s="126" t="str">
        <f t="shared" si="159"/>
        <v/>
      </c>
      <c r="L422" s="120" t="e">
        <f t="shared" si="159"/>
        <v>#VALUE!</v>
      </c>
      <c r="M422" s="151" t="e">
        <f t="shared" si="159"/>
        <v>#DIV/0!</v>
      </c>
      <c r="N422" s="120" t="e">
        <f t="shared" si="159"/>
        <v>#VALUE!</v>
      </c>
      <c r="O422" s="120" t="e">
        <f t="shared" si="159"/>
        <v>#VALUE!</v>
      </c>
      <c r="P422" s="126" t="e">
        <f t="shared" si="159"/>
        <v>#DIV/0!</v>
      </c>
      <c r="Q422" s="126" t="str">
        <f t="shared" si="159"/>
        <v/>
      </c>
      <c r="R422" s="304"/>
      <c r="S422" s="304"/>
      <c r="T422" s="305"/>
      <c r="U422" s="308"/>
      <c r="V422" s="150" t="str">
        <f>IF(V421="","",V420/V421*100)</f>
        <v/>
      </c>
    </row>
    <row r="423" spans="1:22" ht="19.25" customHeight="1">
      <c r="A423" s="1179"/>
      <c r="B423" s="1230" t="str">
        <f>'statement of marks'!$DG$3</f>
        <v>jktLFkku v/;;u</v>
      </c>
      <c r="C423" s="1231"/>
      <c r="D423" s="289" t="str">
        <f>IF('statement of marks'!DG23="","",'statement of marks'!DG23)</f>
        <v/>
      </c>
      <c r="E423" s="290" t="str">
        <f>IF('statement of marks'!DH23="","",'statement of marks'!DH23)</f>
        <v/>
      </c>
      <c r="F423" s="290" t="str">
        <f>IF('statement of marks'!DI23="","",'statement of marks'!DI23)</f>
        <v/>
      </c>
      <c r="G423" s="290" t="str">
        <f>IF('statement of marks'!DK23="","",'statement of marks'!DK23)</f>
        <v/>
      </c>
      <c r="H423" s="152">
        <f>IF(G415="ML",70)+IF(G416="ML",70)+IF(G417="ML",70-H414)+IF(G418="ML",70-H415)+IF(G419="ML",70-H416)+IF(H417="ml",H414)+IF(H418="ml",H415)+IF(H419="ml",H416)</f>
        <v>0</v>
      </c>
      <c r="I423" s="291" t="str">
        <f>IF(G423="","",SUM(G423,H423))</f>
        <v/>
      </c>
      <c r="J423" s="291" t="str">
        <f>IF(G423="","",SUM(D423,E423,F423,G423))</f>
        <v/>
      </c>
      <c r="K423" s="125" t="str">
        <f>IF(J423="","",SUM(H423,J423))</f>
        <v/>
      </c>
      <c r="L423" s="290" t="str">
        <f>IF('statement of marks'!DM23="","",'statement of marks'!DM23)</f>
        <v/>
      </c>
      <c r="M423" s="152">
        <f>IF(L415="ML",100)+IF(L416="ML",100)+IF(L417="ML",100-M414)+IF(L418="ML",100-M415)+IF(L419="ML",100-M416)+IF(M417="ml",M414)+IF(M418="ml",M415)+IF(M419="ml",M416)</f>
        <v>0</v>
      </c>
      <c r="N423" s="291" t="str">
        <f>IF(L423="","",SUM(L423,M423))</f>
        <v/>
      </c>
      <c r="O423" s="291" t="str">
        <f>IF(L423="","",SUM(K423,L423))</f>
        <v/>
      </c>
      <c r="P423" s="152">
        <f>SUM(H423,M423)</f>
        <v>0</v>
      </c>
      <c r="Q423" s="125" t="str">
        <f>IF(O423="","",SUM(O423,M423))</f>
        <v/>
      </c>
      <c r="R423" s="290" t="str">
        <f>IF('statement of marks'!GA23="","",'statement of marks'!GA23)</f>
        <v/>
      </c>
      <c r="S423" s="117" t="str">
        <f>IF(OR(R423="S",R423="RE"),100,"")</f>
        <v/>
      </c>
      <c r="T423" s="309" t="str">
        <f>IF('result subject-wise'!AL23="","",'result subject-wise'!AL23)</f>
        <v/>
      </c>
      <c r="U423" s="310" t="str">
        <f>IF('result subject-wise'!AM23="","",'result subject-wise'!AM23)</f>
        <v/>
      </c>
      <c r="V423" s="1236"/>
    </row>
    <row r="424" spans="1:22" ht="19.25" customHeight="1">
      <c r="A424" s="1179"/>
      <c r="B424" s="1230" t="str">
        <f>'statement of marks'!$DT$3</f>
        <v>thou dkS'ky f'k{kk</v>
      </c>
      <c r="C424" s="1231"/>
      <c r="D424" s="1237" t="s">
        <v>294</v>
      </c>
      <c r="E424" s="1238"/>
      <c r="F424" s="291">
        <f>'statement of marks'!$DT$6</f>
        <v>30</v>
      </c>
      <c r="G424" s="123" t="str">
        <f>IF('statement of marks'!DT23="","",'statement of marks'!DT23)</f>
        <v/>
      </c>
      <c r="H424" s="1238" t="s">
        <v>313</v>
      </c>
      <c r="I424" s="1238"/>
      <c r="J424" s="291">
        <f>'statement of marks'!$DU$6</f>
        <v>30</v>
      </c>
      <c r="K424" s="125" t="str">
        <f>IF('statement of marks'!DU23="","",'statement of marks'!DU23)</f>
        <v/>
      </c>
      <c r="L424" s="1239" t="s">
        <v>172</v>
      </c>
      <c r="M424" s="1239"/>
      <c r="N424" s="291">
        <f>'statement of marks'!$DV$6</f>
        <v>40</v>
      </c>
      <c r="O424" s="290" t="str">
        <f>IF('statement of marks'!DV23="","",'statement of marks'!DV23)</f>
        <v/>
      </c>
      <c r="P424" s="304"/>
      <c r="Q424" s="125" t="str">
        <f>IF(O424="","",SUM(G424,K424,O424))</f>
        <v/>
      </c>
      <c r="R424" s="290" t="str">
        <f>IF('statement of marks'!GB23="","",'statement of marks'!GB23)</f>
        <v/>
      </c>
      <c r="S424" s="117" t="str">
        <f>IF(OR(R424="S",R424="RE"),40,"")</f>
        <v/>
      </c>
      <c r="T424" s="309" t="str">
        <f>IF('result subject-wise'!AN23="","",'result subject-wise'!AN23)</f>
        <v/>
      </c>
      <c r="U424" s="310" t="str">
        <f>IF('result subject-wise'!AO23="","",'result subject-wise'!AO23)</f>
        <v/>
      </c>
      <c r="V424" s="1236"/>
    </row>
    <row r="425" spans="1:22" ht="19.25" customHeight="1">
      <c r="A425" s="1179"/>
      <c r="B425" s="1240" t="s">
        <v>20</v>
      </c>
      <c r="C425" s="1241"/>
      <c r="D425" s="1242" t="str">
        <f>IF('statement of marks'!GH23="","",'statement of marks'!GH23)</f>
        <v/>
      </c>
      <c r="E425" s="1243"/>
      <c r="F425" s="1243"/>
      <c r="G425" s="1243"/>
      <c r="H425" s="1243"/>
      <c r="I425" s="1244"/>
      <c r="J425" s="288" t="s">
        <v>7</v>
      </c>
      <c r="K425" s="290" t="str">
        <f>IF('statement of marks'!GK23="","",'statement of marks'!GK23)</f>
        <v/>
      </c>
      <c r="L425" s="1245" t="s">
        <v>8</v>
      </c>
      <c r="M425" s="1246"/>
      <c r="N425" s="1247"/>
      <c r="O425" s="290" t="str">
        <f>IF('statement of marks'!GM23="","",'statement of marks'!GM23)</f>
        <v/>
      </c>
      <c r="P425" s="1248" t="s">
        <v>286</v>
      </c>
      <c r="Q425" s="1248"/>
      <c r="R425" s="1248"/>
      <c r="S425" s="1248"/>
      <c r="T425" s="1248"/>
      <c r="U425" s="1248"/>
      <c r="V425" s="1249"/>
    </row>
    <row r="426" spans="1:22" ht="19.25" customHeight="1">
      <c r="A426" s="1179"/>
      <c r="B426" s="1240" t="s">
        <v>50</v>
      </c>
      <c r="C426" s="1241"/>
      <c r="D426" s="1250" t="s">
        <v>290</v>
      </c>
      <c r="E426" s="1251"/>
      <c r="F426" s="1252" t="s">
        <v>291</v>
      </c>
      <c r="G426" s="1252"/>
      <c r="H426" s="1253" t="s">
        <v>292</v>
      </c>
      <c r="I426" s="1253"/>
      <c r="J426" s="1252" t="s">
        <v>314</v>
      </c>
      <c r="K426" s="1252"/>
      <c r="L426" s="1254" t="s">
        <v>284</v>
      </c>
      <c r="M426" s="1254"/>
      <c r="N426" s="1254"/>
      <c r="O426" s="1254"/>
      <c r="P426" s="1255" t="s">
        <v>20</v>
      </c>
      <c r="Q426" s="1255"/>
      <c r="R426" s="1255"/>
      <c r="S426" s="1255"/>
      <c r="T426" s="1256" t="str">
        <f>IF('result subject-wise'!AR23="","",'result subject-wise'!AR23)</f>
        <v/>
      </c>
      <c r="U426" s="1256"/>
      <c r="V426" s="1257"/>
    </row>
    <row r="427" spans="1:22" ht="19.25" customHeight="1">
      <c r="A427" s="1179"/>
      <c r="B427" s="1234" t="s">
        <v>32</v>
      </c>
      <c r="C427" s="1235"/>
      <c r="D427" s="1258" t="str">
        <f>IF('statement of marks'!EP23="","",'statement of marks'!EP23)</f>
        <v/>
      </c>
      <c r="E427" s="1259"/>
      <c r="F427" s="1259" t="str">
        <f>IF('statement of marks'!ER23="","",'statement of marks'!ER23)</f>
        <v/>
      </c>
      <c r="G427" s="1259"/>
      <c r="H427" s="1259" t="str">
        <f>IF('statement of marks'!ET23="","",'statement of marks'!ET23)</f>
        <v/>
      </c>
      <c r="I427" s="1259"/>
      <c r="J427" s="1259" t="str">
        <f>IF('statement of marks'!EV23="","",'statement of marks'!EV23)</f>
        <v/>
      </c>
      <c r="K427" s="1259"/>
      <c r="L427" s="1259" t="str">
        <f>IF('statement of marks'!EX23="","",'statement of marks'!EX23)</f>
        <v/>
      </c>
      <c r="M427" s="1259"/>
      <c r="N427" s="1259"/>
      <c r="O427" s="1259"/>
      <c r="P427" s="1255" t="s">
        <v>7</v>
      </c>
      <c r="Q427" s="1255"/>
      <c r="R427" s="1255"/>
      <c r="S427" s="1255"/>
      <c r="T427" s="1256" t="str">
        <f>IF(AND(T426="mRrh.kZ",V422&gt;=60),"izFke",IF(AND(T426="mRrh.kZ",V422&gt;=48),"f}rh;",IF(AND(T426="mRrh.kZ",V422&gt;=36),"r`rh;","")))</f>
        <v/>
      </c>
      <c r="U427" s="1256"/>
      <c r="V427" s="1257"/>
    </row>
    <row r="428" spans="1:22" ht="19.25" customHeight="1">
      <c r="A428" s="1179"/>
      <c r="B428" s="1234" t="s">
        <v>31</v>
      </c>
      <c r="C428" s="1235"/>
      <c r="D428" s="1260" t="str">
        <f>IF('statement of marks'!EO23="","",'statement of marks'!EO23)</f>
        <v/>
      </c>
      <c r="E428" s="1261"/>
      <c r="F428" s="1261" t="str">
        <f>IF('statement of marks'!EQ23="","",'statement of marks'!EQ23)</f>
        <v/>
      </c>
      <c r="G428" s="1261"/>
      <c r="H428" s="1261" t="str">
        <f>IF('statement of marks'!ES23="","",'statement of marks'!ES23)</f>
        <v/>
      </c>
      <c r="I428" s="1261"/>
      <c r="J428" s="1261" t="str">
        <f>IF('statement of marks'!EU23="","",'statement of marks'!EU23)</f>
        <v/>
      </c>
      <c r="K428" s="1261"/>
      <c r="L428" s="1261" t="str">
        <f>IF('statement of marks'!EW23="","",'statement of marks'!EW23)</f>
        <v/>
      </c>
      <c r="M428" s="1261"/>
      <c r="N428" s="1261"/>
      <c r="O428" s="1261"/>
      <c r="P428" s="1262" t="s">
        <v>312</v>
      </c>
      <c r="Q428" s="1263"/>
      <c r="R428" s="1263"/>
      <c r="S428" s="1264"/>
      <c r="T428" s="1265" t="str">
        <f>IF(T426="","",'result subject-wise'!$G$117)</f>
        <v/>
      </c>
      <c r="U428" s="1266"/>
      <c r="V428" s="1267"/>
    </row>
    <row r="429" spans="1:22" ht="19.25" customHeight="1">
      <c r="A429" s="1179"/>
      <c r="B429" s="1230" t="s">
        <v>133</v>
      </c>
      <c r="C429" s="1231"/>
      <c r="D429" s="1268"/>
      <c r="E429" s="1269"/>
      <c r="F429" s="1269"/>
      <c r="G429" s="1269"/>
      <c r="H429" s="1269"/>
      <c r="I429" s="1269"/>
      <c r="J429" s="1269"/>
      <c r="K429" s="1269"/>
      <c r="L429" s="1231" t="s">
        <v>133</v>
      </c>
      <c r="M429" s="1231"/>
      <c r="N429" s="1231"/>
      <c r="O429" s="1231"/>
      <c r="P429" s="1231"/>
      <c r="Q429" s="1231"/>
      <c r="R429" s="1270"/>
      <c r="S429" s="1271"/>
      <c r="T429" s="1271"/>
      <c r="U429" s="1271"/>
      <c r="V429" s="1272"/>
    </row>
    <row r="430" spans="1:22" ht="19.25" customHeight="1">
      <c r="A430" s="1179"/>
      <c r="B430" s="1230" t="s">
        <v>285</v>
      </c>
      <c r="C430" s="1231"/>
      <c r="D430" s="1268"/>
      <c r="E430" s="1269"/>
      <c r="F430" s="1269"/>
      <c r="G430" s="1269"/>
      <c r="H430" s="1269"/>
      <c r="I430" s="1269"/>
      <c r="J430" s="1269"/>
      <c r="K430" s="1269"/>
      <c r="L430" s="1231" t="s">
        <v>111</v>
      </c>
      <c r="M430" s="1231"/>
      <c r="N430" s="1231"/>
      <c r="O430" s="1231"/>
      <c r="P430" s="1231"/>
      <c r="Q430" s="1231"/>
      <c r="R430" s="1273"/>
      <c r="S430" s="1274"/>
      <c r="T430" s="1274"/>
      <c r="U430" s="1274"/>
      <c r="V430" s="1275"/>
    </row>
    <row r="431" spans="1:22" ht="19.25" customHeight="1">
      <c r="A431" s="1179"/>
      <c r="B431" s="1230" t="s">
        <v>152</v>
      </c>
      <c r="C431" s="1231"/>
      <c r="D431" s="1268"/>
      <c r="E431" s="1269"/>
      <c r="F431" s="1269"/>
      <c r="G431" s="1269"/>
      <c r="H431" s="1269"/>
      <c r="I431" s="1269"/>
      <c r="J431" s="1269"/>
      <c r="K431" s="1269"/>
      <c r="L431" s="1231" t="s">
        <v>285</v>
      </c>
      <c r="M431" s="1231"/>
      <c r="N431" s="1231"/>
      <c r="O431" s="1231"/>
      <c r="P431" s="1231"/>
      <c r="Q431" s="1231"/>
      <c r="R431" s="1276" t="s">
        <v>152</v>
      </c>
      <c r="S431" s="1277"/>
      <c r="T431" s="1277"/>
      <c r="U431" s="1277"/>
      <c r="V431" s="1278"/>
    </row>
    <row r="432" spans="1:22" ht="19.25" customHeight="1">
      <c r="A432" s="1180"/>
      <c r="B432" s="1279" t="s">
        <v>151</v>
      </c>
      <c r="C432" s="1280"/>
      <c r="D432" s="1281"/>
      <c r="E432" s="1282"/>
      <c r="F432" s="1282"/>
      <c r="G432" s="1282"/>
      <c r="H432" s="1282"/>
      <c r="I432" s="1282"/>
      <c r="J432" s="1282"/>
      <c r="K432" s="1282"/>
      <c r="L432" s="1280" t="s">
        <v>113</v>
      </c>
      <c r="M432" s="1280"/>
      <c r="N432" s="1280"/>
      <c r="O432" s="1280"/>
      <c r="P432" s="1283">
        <f>'statement of marks'!$GH$109</f>
        <v>42460</v>
      </c>
      <c r="Q432" s="1284"/>
      <c r="R432" s="1285" t="s">
        <v>289</v>
      </c>
      <c r="S432" s="1286"/>
      <c r="T432" s="1286"/>
      <c r="U432" s="1286"/>
      <c r="V432" s="1287"/>
    </row>
    <row r="433" spans="1:22" ht="19.25" customHeight="1">
      <c r="A433" s="1173" t="s">
        <v>73</v>
      </c>
      <c r="B433" s="1174"/>
      <c r="C433" s="1174"/>
      <c r="D433" s="1174"/>
      <c r="E433" s="1174"/>
      <c r="F433" s="1174"/>
      <c r="G433" s="1174"/>
      <c r="H433" s="1174"/>
      <c r="I433" s="1174"/>
      <c r="J433" s="1174"/>
      <c r="K433" s="1174"/>
      <c r="L433" s="1174"/>
      <c r="M433" s="1174"/>
      <c r="N433" s="1174"/>
      <c r="O433" s="1174"/>
      <c r="P433" s="1174"/>
      <c r="Q433" s="1174"/>
      <c r="R433" s="1174"/>
      <c r="S433" s="1174"/>
      <c r="T433" s="1174"/>
      <c r="U433" s="1174"/>
      <c r="V433" s="1175"/>
    </row>
    <row r="434" spans="1:22" ht="19.25" customHeight="1">
      <c r="A434" s="1176" t="str">
        <f>'statement of marks'!$A$1</f>
        <v>jktdh; ckfydk mPp ek/;fed fo|ky;] fuEckgsMk</v>
      </c>
      <c r="B434" s="1177"/>
      <c r="C434" s="1177"/>
      <c r="D434" s="1177"/>
      <c r="E434" s="1177"/>
      <c r="F434" s="1177"/>
      <c r="G434" s="1177"/>
      <c r="H434" s="1177"/>
      <c r="I434" s="1177"/>
      <c r="J434" s="1177"/>
      <c r="K434" s="1177"/>
      <c r="L434" s="1177"/>
      <c r="M434" s="1177"/>
      <c r="N434" s="1177"/>
      <c r="O434" s="1177"/>
      <c r="P434" s="1177"/>
      <c r="Q434" s="1177"/>
      <c r="R434" s="1177"/>
      <c r="S434" s="1177"/>
      <c r="T434" s="1177"/>
      <c r="U434" s="1177"/>
      <c r="V434" s="1178"/>
    </row>
    <row r="435" spans="1:22" ht="19.25" customHeight="1">
      <c r="A435" s="1179"/>
      <c r="B435" s="1181" t="s">
        <v>293</v>
      </c>
      <c r="C435" s="1181"/>
      <c r="D435" s="1182" t="str">
        <f>'statement of marks'!$F$3</f>
        <v>2015-16</v>
      </c>
      <c r="E435" s="1183"/>
      <c r="F435" s="1184" t="str">
        <f>IF(T453="","eq[; ijh{kk",IF(D452="iwjd","iwjd ijh{kk",IF(D452="iqu% ijh{kk","iqu% ijh{kk",)))</f>
        <v>eq[; ijh{kk</v>
      </c>
      <c r="G435" s="1185"/>
      <c r="H435" s="1185"/>
      <c r="I435" s="1185"/>
      <c r="J435" s="1185"/>
      <c r="K435" s="1185"/>
      <c r="L435" s="1185"/>
      <c r="M435" s="1185"/>
      <c r="N435" s="1185"/>
      <c r="O435" s="1185"/>
      <c r="P435" s="1185"/>
      <c r="Q435" s="1185"/>
      <c r="R435" s="1186" t="s">
        <v>27</v>
      </c>
      <c r="S435" s="1187"/>
      <c r="T435" s="1188" t="str">
        <f>'statement of marks'!$A$3</f>
        <v>11 'A'</v>
      </c>
      <c r="U435" s="1188"/>
      <c r="V435" s="1189"/>
    </row>
    <row r="436" spans="1:22" ht="19.25" customHeight="1">
      <c r="A436" s="1179"/>
      <c r="B436" s="1190" t="s">
        <v>115</v>
      </c>
      <c r="C436" s="1190"/>
      <c r="D436" s="1191" t="str">
        <f>IF('statement of marks'!G24="","",'statement of marks'!G24)</f>
        <v/>
      </c>
      <c r="E436" s="1192"/>
      <c r="F436" s="1192"/>
      <c r="G436" s="1192"/>
      <c r="H436" s="1192"/>
      <c r="I436" s="1192"/>
      <c r="J436" s="1192"/>
      <c r="K436" s="1192"/>
      <c r="L436" s="1192"/>
      <c r="M436" s="1192"/>
      <c r="N436" s="1192"/>
      <c r="O436" s="1192"/>
      <c r="P436" s="1192"/>
      <c r="Q436" s="1192"/>
      <c r="R436" s="1193" t="s">
        <v>36</v>
      </c>
      <c r="S436" s="1194"/>
      <c r="T436" s="1195" t="str">
        <f>IF('statement of marks'!D24="","",'statement of marks'!D24)</f>
        <v/>
      </c>
      <c r="U436" s="1195"/>
      <c r="V436" s="1196"/>
    </row>
    <row r="437" spans="1:22" ht="19.25" customHeight="1">
      <c r="A437" s="1179"/>
      <c r="B437" s="1190" t="s">
        <v>25</v>
      </c>
      <c r="C437" s="1190"/>
      <c r="D437" s="1191" t="str">
        <f>IF('statement of marks'!H24="","",'statement of marks'!H24)</f>
        <v/>
      </c>
      <c r="E437" s="1192"/>
      <c r="F437" s="1192"/>
      <c r="G437" s="1192"/>
      <c r="H437" s="1192"/>
      <c r="I437" s="1192"/>
      <c r="J437" s="1192"/>
      <c r="K437" s="1192"/>
      <c r="L437" s="1192"/>
      <c r="M437" s="1192"/>
      <c r="N437" s="1192"/>
      <c r="O437" s="1192"/>
      <c r="P437" s="1192"/>
      <c r="Q437" s="1192"/>
      <c r="R437" s="1193" t="s">
        <v>28</v>
      </c>
      <c r="S437" s="1194"/>
      <c r="T437" s="1195" t="str">
        <f>IF('statement of marks'!E24="","",'statement of marks'!E24)</f>
        <v/>
      </c>
      <c r="U437" s="1195"/>
      <c r="V437" s="1196"/>
    </row>
    <row r="438" spans="1:22" ht="19.25" customHeight="1">
      <c r="A438" s="1179"/>
      <c r="B438" s="1197" t="s">
        <v>26</v>
      </c>
      <c r="C438" s="1197"/>
      <c r="D438" s="1191" t="str">
        <f>IF('statement of marks'!I24="","",'statement of marks'!I24)</f>
        <v/>
      </c>
      <c r="E438" s="1192"/>
      <c r="F438" s="1192"/>
      <c r="G438" s="1192"/>
      <c r="H438" s="1192"/>
      <c r="I438" s="1192"/>
      <c r="J438" s="1192"/>
      <c r="K438" s="1192"/>
      <c r="L438" s="1192"/>
      <c r="M438" s="1192"/>
      <c r="N438" s="1192"/>
      <c r="O438" s="1192"/>
      <c r="P438" s="1192"/>
      <c r="Q438" s="1192"/>
      <c r="R438" s="1193" t="s">
        <v>29</v>
      </c>
      <c r="S438" s="1194"/>
      <c r="T438" s="1198" t="str">
        <f>IF('statement of marks'!F24="","",'statement of marks'!F24)</f>
        <v/>
      </c>
      <c r="U438" s="1198"/>
      <c r="V438" s="1199"/>
    </row>
    <row r="439" spans="1:22" ht="19.25" customHeight="1">
      <c r="A439" s="1179"/>
      <c r="B439" s="1200" t="s">
        <v>30</v>
      </c>
      <c r="C439" s="1202" t="s">
        <v>202</v>
      </c>
      <c r="D439" s="1204" t="s">
        <v>1</v>
      </c>
      <c r="E439" s="1204" t="s">
        <v>43</v>
      </c>
      <c r="F439" s="1204" t="s">
        <v>2</v>
      </c>
      <c r="G439" s="1206" t="s">
        <v>144</v>
      </c>
      <c r="H439" s="1206" t="s">
        <v>147</v>
      </c>
      <c r="I439" s="1208" t="s">
        <v>146</v>
      </c>
      <c r="J439" s="1210" t="s">
        <v>306</v>
      </c>
      <c r="K439" s="1212" t="s">
        <v>288</v>
      </c>
      <c r="L439" s="1214" t="s">
        <v>305</v>
      </c>
      <c r="M439" s="1214" t="s">
        <v>296</v>
      </c>
      <c r="N439" s="1216" t="s">
        <v>295</v>
      </c>
      <c r="O439" s="1218" t="s">
        <v>274</v>
      </c>
      <c r="P439" s="1218" t="s">
        <v>275</v>
      </c>
      <c r="Q439" s="1220" t="s">
        <v>276</v>
      </c>
      <c r="R439" s="1208" t="s">
        <v>14</v>
      </c>
      <c r="S439" s="1210" t="s">
        <v>297</v>
      </c>
      <c r="T439" s="1222" t="s">
        <v>298</v>
      </c>
      <c r="U439" s="1288" t="s">
        <v>38</v>
      </c>
      <c r="V439" s="1226" t="s">
        <v>287</v>
      </c>
    </row>
    <row r="440" spans="1:22" ht="19.25" customHeight="1">
      <c r="A440" s="1179"/>
      <c r="B440" s="1201"/>
      <c r="C440" s="1203"/>
      <c r="D440" s="1205"/>
      <c r="E440" s="1205"/>
      <c r="F440" s="1205"/>
      <c r="G440" s="1207"/>
      <c r="H440" s="1207"/>
      <c r="I440" s="1209"/>
      <c r="J440" s="1211"/>
      <c r="K440" s="1213"/>
      <c r="L440" s="1215"/>
      <c r="M440" s="1215"/>
      <c r="N440" s="1217"/>
      <c r="O440" s="1219"/>
      <c r="P440" s="1219"/>
      <c r="Q440" s="1221"/>
      <c r="R440" s="1209"/>
      <c r="S440" s="1211"/>
      <c r="T440" s="1223"/>
      <c r="U440" s="1289"/>
      <c r="V440" s="1227"/>
    </row>
    <row r="441" spans="1:22" ht="19.25" customHeight="1">
      <c r="A441" s="1179"/>
      <c r="B441" s="1228" t="s">
        <v>5</v>
      </c>
      <c r="C441" s="1229"/>
      <c r="D441" s="119">
        <v>10</v>
      </c>
      <c r="E441" s="70">
        <v>10</v>
      </c>
      <c r="F441" s="70">
        <v>10</v>
      </c>
      <c r="G441" s="142" t="s">
        <v>308</v>
      </c>
      <c r="H441" s="122">
        <f>'statement of marks'!$AR$6</f>
        <v>20</v>
      </c>
      <c r="I441" s="73">
        <v>70</v>
      </c>
      <c r="J441" s="146" t="s">
        <v>277</v>
      </c>
      <c r="K441" s="124">
        <v>100</v>
      </c>
      <c r="L441" s="142" t="s">
        <v>309</v>
      </c>
      <c r="M441" s="122">
        <f>'statement of marks'!$AW$6</f>
        <v>30</v>
      </c>
      <c r="N441" s="73">
        <v>100</v>
      </c>
      <c r="O441" s="145" t="s">
        <v>310</v>
      </c>
      <c r="P441" s="124"/>
      <c r="Q441" s="124">
        <v>200</v>
      </c>
      <c r="R441" s="304"/>
      <c r="S441" s="304"/>
      <c r="T441" s="305"/>
      <c r="U441" s="306"/>
      <c r="V441" s="147" t="str">
        <f>IF(OR(U448=0,U448&lt;S448),"",Q441)</f>
        <v/>
      </c>
    </row>
    <row r="442" spans="1:22" ht="19.25" customHeight="1">
      <c r="A442" s="1179"/>
      <c r="B442" s="1230" t="str">
        <f>'statement of marks'!$J$3</f>
        <v>vfuok;Z fgUnh</v>
      </c>
      <c r="C442" s="1231"/>
      <c r="D442" s="289" t="str">
        <f>IF('statement of marks'!J24="","",'statement of marks'!J24)</f>
        <v/>
      </c>
      <c r="E442" s="290" t="str">
        <f>IF('statement of marks'!K24="","",'statement of marks'!K24)</f>
        <v/>
      </c>
      <c r="F442" s="290" t="str">
        <f>IF('statement of marks'!L24="","",'statement of marks'!L24)</f>
        <v/>
      </c>
      <c r="G442" s="123" t="str">
        <f>IF('statement of marks'!N24="","",'statement of marks'!N24)</f>
        <v/>
      </c>
      <c r="H442" s="123">
        <f>'statement of marks'!$BP$6</f>
        <v>20</v>
      </c>
      <c r="I442" s="291" t="str">
        <f>IF(G442="","",G442)</f>
        <v/>
      </c>
      <c r="J442" s="291" t="str">
        <f>IF(G442="","",SUM(D442,E442,F442,G442))</f>
        <v/>
      </c>
      <c r="K442" s="125" t="str">
        <f>J442</f>
        <v/>
      </c>
      <c r="L442" s="123" t="str">
        <f>IF('statement of marks'!P24="","",'statement of marks'!P24)</f>
        <v/>
      </c>
      <c r="M442" s="122">
        <f>'statement of marks'!$BU$6</f>
        <v>30</v>
      </c>
      <c r="N442" s="291" t="str">
        <f>IF(L442="","",L442)</f>
        <v/>
      </c>
      <c r="O442" s="291" t="str">
        <f>IF(L442="","",SUM(J442,L442))</f>
        <v/>
      </c>
      <c r="P442" s="152">
        <f>SUM(H442,M442)</f>
        <v>50</v>
      </c>
      <c r="Q442" s="125" t="str">
        <f>O442</f>
        <v/>
      </c>
      <c r="R442" s="290" t="str">
        <f>CONCATENATE('statement of marks'!EZ24,'statement of marks'!FA24,'statement of marks'!FB24)</f>
        <v/>
      </c>
      <c r="S442" s="117" t="str">
        <f>IF(OR(R442="S",R442="RE"),100,"")</f>
        <v/>
      </c>
      <c r="T442" s="128" t="str">
        <f>IF('result subject-wise'!U24="","",'result subject-wise'!U24)</f>
        <v/>
      </c>
      <c r="U442" s="130" t="str">
        <f>IF('result subject-wise'!V24="","",'result subject-wise'!V24)</f>
        <v/>
      </c>
      <c r="V442" s="147" t="str">
        <f>IF(OR(U448=0,U448&lt;S448),"",IF(R442="RE",SUM(Q442,T442),IF(R442="S",T442,Q442)))</f>
        <v/>
      </c>
    </row>
    <row r="443" spans="1:22" ht="19.25" customHeight="1">
      <c r="A443" s="1179"/>
      <c r="B443" s="1230" t="str">
        <f>'statement of marks'!$X$3</f>
        <v>vaxzsth</v>
      </c>
      <c r="C443" s="1231"/>
      <c r="D443" s="289" t="str">
        <f>IF('statement of marks'!X24="","",'statement of marks'!X24)</f>
        <v/>
      </c>
      <c r="E443" s="290" t="str">
        <f>IF('statement of marks'!Y24="","",'statement of marks'!Y24)</f>
        <v/>
      </c>
      <c r="F443" s="290" t="str">
        <f>IF('statement of marks'!Z24="","",'statement of marks'!Z24)</f>
        <v/>
      </c>
      <c r="G443" s="123" t="str">
        <f>IF('statement of marks'!AB24="","",'statement of marks'!AB24)</f>
        <v/>
      </c>
      <c r="H443" s="123">
        <f>'statement of marks'!$CN$6</f>
        <v>20</v>
      </c>
      <c r="I443" s="291" t="str">
        <f>IF(G443="","",G443)</f>
        <v/>
      </c>
      <c r="J443" s="291" t="str">
        <f t="shared" ref="J443:J446" si="160">IF(G443="","",SUM(D443,E443,F443,G443))</f>
        <v/>
      </c>
      <c r="K443" s="125" t="str">
        <f>J443</f>
        <v/>
      </c>
      <c r="L443" s="123" t="str">
        <f>IF('statement of marks'!AD24="","",'statement of marks'!AD24)</f>
        <v/>
      </c>
      <c r="M443" s="122">
        <f>'statement of marks'!$CS$6</f>
        <v>30</v>
      </c>
      <c r="N443" s="291" t="str">
        <f>IF(L443="","",L443)</f>
        <v/>
      </c>
      <c r="O443" s="291" t="str">
        <f t="shared" ref="O443" si="161">IF(L443="","",SUM(J443,L443))</f>
        <v/>
      </c>
      <c r="P443" s="152">
        <f t="shared" ref="P443" si="162">SUM(H443,M443)</f>
        <v>50</v>
      </c>
      <c r="Q443" s="125" t="str">
        <f>O443</f>
        <v/>
      </c>
      <c r="R443" s="290" t="str">
        <f>CONCATENATE('statement of marks'!FC24,'statement of marks'!FD24,'statement of marks'!FE24)</f>
        <v/>
      </c>
      <c r="S443" s="117" t="str">
        <f>IF(OR(R443="S",R443="RE"),100,"")</f>
        <v/>
      </c>
      <c r="T443" s="128" t="str">
        <f>IF('result subject-wise'!X24="","",'result subject-wise'!X24)</f>
        <v/>
      </c>
      <c r="U443" s="130" t="str">
        <f>IF('result subject-wise'!Y24="","",'result subject-wise'!Y24)</f>
        <v/>
      </c>
      <c r="V443" s="147" t="str">
        <f>IF(OR(U448=0,U448&lt;S448),"",IF(R443="RE",SUM(Q443,T443),IF(R443="S",T443,Q443)))</f>
        <v/>
      </c>
    </row>
    <row r="444" spans="1:22" ht="19.25" customHeight="1">
      <c r="A444" s="1179"/>
      <c r="B444" s="1232" t="b">
        <f>IF('statement of marks'!AL24="a",'statement of marks'!$AL$3,IF('statement of marks'!AL24="b",'statement of marks'!$AR$3,IF('statement of marks'!AL24="c",'statement of marks'!$AX$3,IF('statement of marks'!AL24="d",'statement of marks'!$BD$3))))</f>
        <v>0</v>
      </c>
      <c r="C444" s="1233"/>
      <c r="D444" s="289" t="str">
        <f>IF('statement of marks'!AM24="","",'statement of marks'!AM24)</f>
        <v/>
      </c>
      <c r="E444" s="290" t="str">
        <f>IF('statement of marks'!AN24="","",'statement of marks'!AN24)</f>
        <v/>
      </c>
      <c r="F444" s="290" t="str">
        <f>IF('statement of marks'!AO24="","",'statement of marks'!AO24)</f>
        <v/>
      </c>
      <c r="G444" s="123" t="str">
        <f>IF('statement of marks'!AQ24="","",'statement of marks'!AQ24)</f>
        <v/>
      </c>
      <c r="H444" s="123" t="str">
        <f>IF('statement of marks'!AR24="","",'statement of marks'!AR24)</f>
        <v/>
      </c>
      <c r="I444" s="291" t="str">
        <f>IF(G444="","",IF(AND(G444="ML",H444="ML"),"ML",IF(AND(G444="ML",H444=""),"ML",SUM(G444,H444))))</f>
        <v/>
      </c>
      <c r="J444" s="291" t="str">
        <f t="shared" si="160"/>
        <v/>
      </c>
      <c r="K444" s="125" t="str">
        <f>IF(J444="","",SUM(H444,J444))</f>
        <v/>
      </c>
      <c r="L444" s="123" t="str">
        <f>IF('statement of marks'!AV24="","",'statement of marks'!AV24)</f>
        <v/>
      </c>
      <c r="M444" s="123" t="str">
        <f>IF('statement of marks'!AW24="","",'statement of marks'!AW24)</f>
        <v/>
      </c>
      <c r="N444" s="291" t="str">
        <f>IF(L444="","",IF(AND(L444="ML",M444="ML"),"ML",IF(AND(L444="ML",M444=""),"ML",SUM(L444,M444))))</f>
        <v/>
      </c>
      <c r="O444" s="291" t="str">
        <f>IF(L444="","",SUM(J444,L444))</f>
        <v/>
      </c>
      <c r="P444" s="123" t="str">
        <f>IF(AND(H444="",M444=""),"",SUM(H444,M444))</f>
        <v/>
      </c>
      <c r="Q444" s="125" t="str">
        <f>IF(O444="","",SUM(O444,P444))</f>
        <v/>
      </c>
      <c r="R444" s="290" t="str">
        <f>CONCATENATE('statement of marks'!FF24,'statement of marks'!FK24,'statement of marks'!FL24)</f>
        <v/>
      </c>
      <c r="S444" s="117" t="str">
        <f>IF('result subject-wise'!Z24="","",'result subject-wise'!Z24)</f>
        <v/>
      </c>
      <c r="T444" s="128" t="str">
        <f>IF('result subject-wise'!AB24="","",'result subject-wise'!AB24)</f>
        <v/>
      </c>
      <c r="U444" s="130" t="str">
        <f>IF('result subject-wise'!AC24="","",'result subject-wise'!AC24)</f>
        <v/>
      </c>
      <c r="V444" s="147" t="str">
        <f>IF(OR(U448=0,U448&lt;S448),"",IF(OR(R444="RE",R444="REP"),SUM(Q444,T444),IF(R444="S",T444,Q444)))</f>
        <v/>
      </c>
    </row>
    <row r="445" spans="1:22" ht="19.25" customHeight="1">
      <c r="A445" s="1179"/>
      <c r="B445" s="1232" t="b">
        <f>IF('statement of marks'!BJ24="a",'statement of marks'!$BJ$3,IF('statement of marks'!BJ24="b",'statement of marks'!$BP$3,IF('statement of marks'!BJ24="c",'statement of marks'!$BV$3,IF('statement of marks'!BJ24="d",'statement of marks'!$CB$3))))</f>
        <v>0</v>
      </c>
      <c r="C445" s="1233"/>
      <c r="D445" s="289" t="str">
        <f>IF('statement of marks'!BK24="","",'statement of marks'!BK24)</f>
        <v/>
      </c>
      <c r="E445" s="290" t="str">
        <f>IF('statement of marks'!BL24="","",'statement of marks'!BL24)</f>
        <v/>
      </c>
      <c r="F445" s="290" t="str">
        <f>IF('statement of marks'!BM24="","",'statement of marks'!BM24)</f>
        <v/>
      </c>
      <c r="G445" s="123" t="str">
        <f>IF('statement of marks'!BO24="","",'statement of marks'!BO24)</f>
        <v/>
      </c>
      <c r="H445" s="123" t="str">
        <f>IF('statement of marks'!BP24="","",'statement of marks'!BP24)</f>
        <v/>
      </c>
      <c r="I445" s="291" t="str">
        <f t="shared" ref="I445" si="163">IF(G445="","",IF(AND(G445="ML",H445="ML"),"ML",IF(AND(G445="ML",H445=""),"ML",SUM(G445,H445))))</f>
        <v/>
      </c>
      <c r="J445" s="291" t="str">
        <f t="shared" si="160"/>
        <v/>
      </c>
      <c r="K445" s="125" t="str">
        <f>IF(J445="","",SUM(H445,J445))</f>
        <v/>
      </c>
      <c r="L445" s="123" t="str">
        <f>IF('statement of marks'!BT24="","",'statement of marks'!BT24)</f>
        <v/>
      </c>
      <c r="M445" s="123" t="str">
        <f>IF('statement of marks'!BU24="","",'statement of marks'!BU24)</f>
        <v/>
      </c>
      <c r="N445" s="291" t="str">
        <f t="shared" ref="N445" si="164">IF(L445="","",IF(AND(L445="ML",M445="ML"),"ML",IF(AND(L445="ML",M445=""),"ML",SUM(L445,M445))))</f>
        <v/>
      </c>
      <c r="O445" s="291" t="str">
        <f>IF(L445="","",SUM(J445,L445))</f>
        <v/>
      </c>
      <c r="P445" s="123" t="str">
        <f t="shared" ref="P445:P446" si="165">IF(AND(H445="",M445=""),"",SUM(H445,M445))</f>
        <v/>
      </c>
      <c r="Q445" s="125" t="str">
        <f>IF(O445="","",SUM(O445,P445))</f>
        <v/>
      </c>
      <c r="R445" s="290" t="str">
        <f>CONCATENATE('statement of marks'!FM24,'statement of marks'!FR24,'statement of marks'!FS24)</f>
        <v/>
      </c>
      <c r="S445" s="117" t="str">
        <f>IF('result subject-wise'!AD24="","",'result subject-wise'!AD24)</f>
        <v/>
      </c>
      <c r="T445" s="128" t="str">
        <f>IF('result subject-wise'!AF24="","",'result subject-wise'!AF24)</f>
        <v/>
      </c>
      <c r="U445" s="130" t="str">
        <f>IF('result subject-wise'!AG24="","",'result subject-wise'!AG24)</f>
        <v/>
      </c>
      <c r="V445" s="147" t="str">
        <f>IF(OR(U448=0,U448&lt;S448),"",IF(OR(R445="RE",R445="REP"),SUM(Q445,T445),IF(R445="S",T445,Q445)))</f>
        <v/>
      </c>
    </row>
    <row r="446" spans="1:22" ht="19.25" customHeight="1">
      <c r="A446" s="1179"/>
      <c r="B446" s="1232" t="b">
        <f>IF('statement of marks'!CH24="a",'statement of marks'!$CH$3,IF('statement of marks'!CH24="b",'statement of marks'!$CN$3,IF('statement of marks'!CH24="c",'statement of marks'!$CT$3,IF('statement of marks'!CH24="d",'statement of marks'!$CZ$3))))</f>
        <v>0</v>
      </c>
      <c r="C446" s="1233"/>
      <c r="D446" s="289" t="str">
        <f>IF('statement of marks'!CI24="","",'statement of marks'!CI24)</f>
        <v/>
      </c>
      <c r="E446" s="290" t="str">
        <f>IF('statement of marks'!CJ24="","",'statement of marks'!CJ24)</f>
        <v/>
      </c>
      <c r="F446" s="290" t="str">
        <f>IF('statement of marks'!CK24="","",'statement of marks'!CK24)</f>
        <v/>
      </c>
      <c r="G446" s="123" t="str">
        <f>IF('statement of marks'!CM24="","",'statement of marks'!CM24)</f>
        <v/>
      </c>
      <c r="H446" s="123" t="str">
        <f>IF('statement of marks'!CN24="","",'statement of marks'!CN24)</f>
        <v/>
      </c>
      <c r="I446" s="291" t="str">
        <f>IF(G446="","",IF(AND(G446="ML",H446="ML"),"ML",IF(AND(G446="ML",H446=""),"ML",SUM(G446,H446))))</f>
        <v/>
      </c>
      <c r="J446" s="291" t="str">
        <f t="shared" si="160"/>
        <v/>
      </c>
      <c r="K446" s="125" t="str">
        <f>IF(J446="","",SUM(H446,J446))</f>
        <v/>
      </c>
      <c r="L446" s="123" t="str">
        <f>IF('statement of marks'!CR24="","",'statement of marks'!CR24)</f>
        <v/>
      </c>
      <c r="M446" s="123" t="str">
        <f>IF('statement of marks'!CS24="","",'statement of marks'!CS24)</f>
        <v/>
      </c>
      <c r="N446" s="291" t="str">
        <f>IF(L446="","",IF(AND(L446="ML",M446="ML"),"ML",IF(AND(L446="ML",M446=""),"ML",SUM(L446,M446))))</f>
        <v/>
      </c>
      <c r="O446" s="291" t="str">
        <f>IF(L446="","",SUM(J446,L446))</f>
        <v/>
      </c>
      <c r="P446" s="123" t="str">
        <f t="shared" si="165"/>
        <v/>
      </c>
      <c r="Q446" s="125" t="str">
        <f>IF(O446="","",SUM(O446,P446))</f>
        <v/>
      </c>
      <c r="R446" s="290" t="str">
        <f>CONCATENATE('statement of marks'!FT24,'statement of marks'!FY24,'statement of marks'!FZ24)</f>
        <v/>
      </c>
      <c r="S446" s="117" t="str">
        <f>IF('result subject-wise'!AH24="","",'result subject-wise'!AH24)</f>
        <v/>
      </c>
      <c r="T446" s="128" t="str">
        <f>IF('result subject-wise'!AJ24="","",'result subject-wise'!AJ24)</f>
        <v/>
      </c>
      <c r="U446" s="130" t="str">
        <f>IF('result subject-wise'!AK24="","",'result subject-wise'!AK24)</f>
        <v/>
      </c>
      <c r="V446" s="147" t="str">
        <f>IF(OR(U448=0,U448&lt;S448),"",IF(OR(R446="RE",R446="REP"),SUM(Q446,T446),IF(R446="S",T446,Q446)))</f>
        <v/>
      </c>
    </row>
    <row r="447" spans="1:22" ht="19.25" customHeight="1">
      <c r="A447" s="1179"/>
      <c r="B447" s="1234" t="s">
        <v>148</v>
      </c>
      <c r="C447" s="1235"/>
      <c r="D447" s="157" t="str">
        <f>IF(AND(D442="",D443="",D444="",D445="",D446=""),"",SUM(D442:D446))</f>
        <v/>
      </c>
      <c r="E447" s="157" t="str">
        <f t="shared" ref="E447:F447" si="166">IF(AND(E442="",E443="",E444="",E445="",E446=""),"",SUM(E442:E446))</f>
        <v/>
      </c>
      <c r="F447" s="157" t="str">
        <f t="shared" si="166"/>
        <v/>
      </c>
      <c r="G447" s="158" t="str">
        <f>IF(G442="","",SUM(G442:G446))</f>
        <v/>
      </c>
      <c r="H447" s="158">
        <f>SUM(H444:H446)</f>
        <v>0</v>
      </c>
      <c r="I447" s="158" t="str">
        <f>IF(AND(I442="",I443="",I444="",I445="",I446=""),"",SUM(I442:I446))</f>
        <v/>
      </c>
      <c r="J447" s="159" t="str">
        <f>IF(J446="","",SUM(J442:J446))</f>
        <v/>
      </c>
      <c r="K447" s="160" t="str">
        <f>IF(K442="","",SUM(K442:K446))</f>
        <v/>
      </c>
      <c r="L447" s="158" t="str">
        <f>IF(L442="","",SUM(L442:L446))</f>
        <v/>
      </c>
      <c r="M447" s="158">
        <f>SUM(M444:M446)</f>
        <v>0</v>
      </c>
      <c r="N447" s="158" t="str">
        <f t="shared" ref="N447" si="167">IF(AND(N442="",N443="",N444="",N445="",N446=""),"",SUM(N442:N446))</f>
        <v/>
      </c>
      <c r="O447" s="159" t="str">
        <f>IF(L447="","",SUM(J447,L447))</f>
        <v/>
      </c>
      <c r="P447" s="160">
        <f>SUM(H447,M447)</f>
        <v>0</v>
      </c>
      <c r="Q447" s="160" t="str">
        <f>IF(Q442="","",SUM(Q442:Q446))</f>
        <v/>
      </c>
      <c r="R447" s="159"/>
      <c r="S447" s="159" t="str">
        <f>IF(AND(S442="",S443="",S444="",S445="",S446=""),"",SUM(S442:S446))</f>
        <v/>
      </c>
      <c r="T447" s="161" t="str">
        <f>IF(AND(T442="",T443="",T444="",T445="",T446=""),"",SUM(T442:T446))</f>
        <v/>
      </c>
      <c r="U447" s="162"/>
      <c r="V447" s="163" t="str">
        <f>IF(V442="","",SUM(V442:V446))</f>
        <v/>
      </c>
    </row>
    <row r="448" spans="1:22" ht="19.25" customHeight="1">
      <c r="A448" s="1179"/>
      <c r="B448" s="1234" t="s">
        <v>145</v>
      </c>
      <c r="C448" s="1235"/>
      <c r="D448" s="119" t="str">
        <f>IF(D447="","",50-(COUNTIF(D442:D446,"NA")*10+COUNTIF(D442:D446,"ML")*10))</f>
        <v/>
      </c>
      <c r="E448" s="119" t="str">
        <f t="shared" ref="E448:F448" si="168">IF(E447="","",50-(COUNTIF(E442:E446,"NA")*10+COUNTIF(E442:E446,"ML")*10))</f>
        <v/>
      </c>
      <c r="F448" s="119" t="str">
        <f t="shared" si="168"/>
        <v/>
      </c>
      <c r="G448" s="123">
        <f>I448-H448</f>
        <v>350</v>
      </c>
      <c r="H448" s="158">
        <f>IF(H447="","",(IF(OR(H444="ML",H444=""),0,H441)+IF(OR(H445="ML",H445=""),0,H442)+IF(OR(H446="ML",H446=""),0,H443)))</f>
        <v>0</v>
      </c>
      <c r="I448" s="123">
        <f>IF(I447=0,0,350-H450)</f>
        <v>350</v>
      </c>
      <c r="J448" s="291" t="str">
        <f>IF(J447="","",SUM(D448:G448))</f>
        <v/>
      </c>
      <c r="K448" s="125" t="str">
        <f>IF(K447="","",SUM(H448,J448))</f>
        <v/>
      </c>
      <c r="L448" s="123">
        <f>N448-M448</f>
        <v>500</v>
      </c>
      <c r="M448" s="117">
        <f>IF(M447="","",(IF(OR(M444="ML",M444=""),0,M441)+IF(OR(M445="ML",M445=""),0,M442)+IF(OR(M446="ML",M446=""),0,M443)))</f>
        <v>0</v>
      </c>
      <c r="N448" s="123">
        <f>IF(N447=0,0,500-M450)</f>
        <v>500</v>
      </c>
      <c r="O448" s="291">
        <f>IF(L448="","",SUM(J448,L448))</f>
        <v>500</v>
      </c>
      <c r="P448" s="125">
        <f>SUM(H448,M448)</f>
        <v>0</v>
      </c>
      <c r="Q448" s="125" t="str">
        <f>IF(Q447="","",SUM(O448,P448))</f>
        <v/>
      </c>
      <c r="R448" s="307"/>
      <c r="S448" s="141">
        <f>COUNTIF(R442:R451,"S")</f>
        <v>0</v>
      </c>
      <c r="T448" s="141">
        <f>COUNTIF(R442:R451,"RE")+COUNTIF(R442:R451,"REP")</f>
        <v>0</v>
      </c>
      <c r="U448" s="141">
        <f>COUNTIF(U442:U447,"P")+COUNTIF(U450:U451,"P")</f>
        <v>0</v>
      </c>
      <c r="V448" s="149" t="str">
        <f>IF(OR(U448=0,U448&lt;(S448+T448)),"",(Q448-(S448*200)+S447))</f>
        <v/>
      </c>
    </row>
    <row r="449" spans="1:22" ht="19.25" customHeight="1">
      <c r="A449" s="1179"/>
      <c r="B449" s="1230" t="s">
        <v>12</v>
      </c>
      <c r="C449" s="1231"/>
      <c r="D449" s="120" t="str">
        <f t="shared" ref="D449:Q449" si="169">IF(D448="","",D447/D448*100)</f>
        <v/>
      </c>
      <c r="E449" s="120" t="str">
        <f t="shared" si="169"/>
        <v/>
      </c>
      <c r="F449" s="120" t="str">
        <f t="shared" si="169"/>
        <v/>
      </c>
      <c r="G449" s="120" t="e">
        <f t="shared" si="169"/>
        <v>#VALUE!</v>
      </c>
      <c r="H449" s="151" t="e">
        <f t="shared" si="169"/>
        <v>#DIV/0!</v>
      </c>
      <c r="I449" s="120" t="e">
        <f t="shared" si="169"/>
        <v>#VALUE!</v>
      </c>
      <c r="J449" s="120" t="str">
        <f t="shared" si="169"/>
        <v/>
      </c>
      <c r="K449" s="126" t="str">
        <f t="shared" si="169"/>
        <v/>
      </c>
      <c r="L449" s="120" t="e">
        <f t="shared" si="169"/>
        <v>#VALUE!</v>
      </c>
      <c r="M449" s="151" t="e">
        <f t="shared" si="169"/>
        <v>#DIV/0!</v>
      </c>
      <c r="N449" s="120" t="e">
        <f t="shared" si="169"/>
        <v>#VALUE!</v>
      </c>
      <c r="O449" s="120" t="e">
        <f t="shared" si="169"/>
        <v>#VALUE!</v>
      </c>
      <c r="P449" s="126" t="e">
        <f t="shared" si="169"/>
        <v>#DIV/0!</v>
      </c>
      <c r="Q449" s="126" t="str">
        <f t="shared" si="169"/>
        <v/>
      </c>
      <c r="R449" s="304"/>
      <c r="S449" s="304"/>
      <c r="T449" s="305"/>
      <c r="U449" s="308"/>
      <c r="V449" s="150" t="str">
        <f>IF(V448="","",V447/V448*100)</f>
        <v/>
      </c>
    </row>
    <row r="450" spans="1:22" ht="19.25" customHeight="1">
      <c r="A450" s="1179"/>
      <c r="B450" s="1230" t="str">
        <f>'statement of marks'!$DG$3</f>
        <v>jktLFkku v/;;u</v>
      </c>
      <c r="C450" s="1231"/>
      <c r="D450" s="289" t="str">
        <f>IF('statement of marks'!DG24="","",'statement of marks'!DG24)</f>
        <v/>
      </c>
      <c r="E450" s="290" t="str">
        <f>IF('statement of marks'!DH24="","",'statement of marks'!DH24)</f>
        <v/>
      </c>
      <c r="F450" s="290" t="str">
        <f>IF('statement of marks'!DI24="","",'statement of marks'!DI24)</f>
        <v/>
      </c>
      <c r="G450" s="290" t="str">
        <f>IF('statement of marks'!DK24="","",'statement of marks'!DK24)</f>
        <v/>
      </c>
      <c r="H450" s="152">
        <f>IF(G442="ML",70)+IF(G443="ML",70)+IF(G444="ML",70-H441)+IF(G445="ML",70-H442)+IF(G446="ML",70-H443)+IF(H444="ml",H441)+IF(H445="ml",H442)+IF(H446="ml",H443)</f>
        <v>0</v>
      </c>
      <c r="I450" s="291" t="str">
        <f>IF(G450="","",SUM(G450,H450))</f>
        <v/>
      </c>
      <c r="J450" s="291" t="str">
        <f>IF(G450="","",SUM(D450,E450,F450,G450))</f>
        <v/>
      </c>
      <c r="K450" s="125" t="str">
        <f>IF(J450="","",SUM(H450,J450))</f>
        <v/>
      </c>
      <c r="L450" s="290" t="str">
        <f>IF('statement of marks'!DM24="","",'statement of marks'!DM24)</f>
        <v/>
      </c>
      <c r="M450" s="152">
        <f>IF(L442="ML",100)+IF(L443="ML",100)+IF(L444="ML",100-M441)+IF(L445="ML",100-M442)+IF(L446="ML",100-M443)+IF(M444="ml",M441)+IF(M445="ml",M442)+IF(M446="ml",M443)</f>
        <v>0</v>
      </c>
      <c r="N450" s="291" t="str">
        <f>IF(L450="","",SUM(L450,M450))</f>
        <v/>
      </c>
      <c r="O450" s="291" t="str">
        <f>IF(L450="","",SUM(K450,L450))</f>
        <v/>
      </c>
      <c r="P450" s="152">
        <f>SUM(H450,M450)</f>
        <v>0</v>
      </c>
      <c r="Q450" s="125" t="str">
        <f>IF(O450="","",SUM(O450,M450))</f>
        <v/>
      </c>
      <c r="R450" s="290" t="str">
        <f>IF('statement of marks'!GA24="","",'statement of marks'!GA24)</f>
        <v/>
      </c>
      <c r="S450" s="117" t="str">
        <f>IF(OR(R450="S",R450="RE"),100,"")</f>
        <v/>
      </c>
      <c r="T450" s="309" t="str">
        <f>IF('result subject-wise'!AL24="","",'result subject-wise'!AL24)</f>
        <v/>
      </c>
      <c r="U450" s="310" t="str">
        <f>IF('result subject-wise'!AM24="","",'result subject-wise'!AM24)</f>
        <v/>
      </c>
      <c r="V450" s="1236"/>
    </row>
    <row r="451" spans="1:22" ht="19.25" customHeight="1">
      <c r="A451" s="1179"/>
      <c r="B451" s="1230" t="str">
        <f>'statement of marks'!$DT$3</f>
        <v>thou dkS'ky f'k{kk</v>
      </c>
      <c r="C451" s="1231"/>
      <c r="D451" s="1237" t="s">
        <v>294</v>
      </c>
      <c r="E451" s="1238"/>
      <c r="F451" s="291">
        <f>'statement of marks'!$DT$6</f>
        <v>30</v>
      </c>
      <c r="G451" s="123" t="str">
        <f>IF('statement of marks'!DT24="","",'statement of marks'!DT24)</f>
        <v/>
      </c>
      <c r="H451" s="1238" t="s">
        <v>313</v>
      </c>
      <c r="I451" s="1238"/>
      <c r="J451" s="291">
        <f>'statement of marks'!$DU$6</f>
        <v>30</v>
      </c>
      <c r="K451" s="125" t="str">
        <f>IF('statement of marks'!DU24="","",'statement of marks'!DU24)</f>
        <v/>
      </c>
      <c r="L451" s="1239" t="s">
        <v>172</v>
      </c>
      <c r="M451" s="1239"/>
      <c r="N451" s="291">
        <f>'statement of marks'!$DV$6</f>
        <v>40</v>
      </c>
      <c r="O451" s="290" t="str">
        <f>IF('statement of marks'!DV24="","",'statement of marks'!DV24)</f>
        <v/>
      </c>
      <c r="P451" s="304"/>
      <c r="Q451" s="125" t="str">
        <f>IF(O451="","",SUM(G451,K451,O451))</f>
        <v/>
      </c>
      <c r="R451" s="290" t="str">
        <f>IF('statement of marks'!GB24="","",'statement of marks'!GB24)</f>
        <v/>
      </c>
      <c r="S451" s="117" t="str">
        <f>IF(OR(R451="S",R451="RE"),40,"")</f>
        <v/>
      </c>
      <c r="T451" s="309" t="str">
        <f>IF('result subject-wise'!AN24="","",'result subject-wise'!AN24)</f>
        <v/>
      </c>
      <c r="U451" s="310" t="str">
        <f>IF('result subject-wise'!AO24="","",'result subject-wise'!AO24)</f>
        <v/>
      </c>
      <c r="V451" s="1236"/>
    </row>
    <row r="452" spans="1:22" ht="19.25" customHeight="1">
      <c r="A452" s="1179"/>
      <c r="B452" s="1240" t="s">
        <v>20</v>
      </c>
      <c r="C452" s="1241"/>
      <c r="D452" s="1242" t="str">
        <f>IF('statement of marks'!GH24="","",'statement of marks'!GH24)</f>
        <v/>
      </c>
      <c r="E452" s="1243"/>
      <c r="F452" s="1243"/>
      <c r="G452" s="1243"/>
      <c r="H452" s="1243"/>
      <c r="I452" s="1244"/>
      <c r="J452" s="288" t="s">
        <v>7</v>
      </c>
      <c r="K452" s="290" t="str">
        <f>IF('statement of marks'!GK24="","",'statement of marks'!GK24)</f>
        <v/>
      </c>
      <c r="L452" s="1245" t="s">
        <v>8</v>
      </c>
      <c r="M452" s="1246"/>
      <c r="N452" s="1247"/>
      <c r="O452" s="290" t="str">
        <f>IF('statement of marks'!GM24="","",'statement of marks'!GM24)</f>
        <v/>
      </c>
      <c r="P452" s="1248" t="s">
        <v>286</v>
      </c>
      <c r="Q452" s="1248"/>
      <c r="R452" s="1248"/>
      <c r="S452" s="1248"/>
      <c r="T452" s="1248"/>
      <c r="U452" s="1248"/>
      <c r="V452" s="1249"/>
    </row>
    <row r="453" spans="1:22" ht="19.25" customHeight="1">
      <c r="A453" s="1179"/>
      <c r="B453" s="1240" t="s">
        <v>50</v>
      </c>
      <c r="C453" s="1241"/>
      <c r="D453" s="1250" t="s">
        <v>290</v>
      </c>
      <c r="E453" s="1251"/>
      <c r="F453" s="1252" t="s">
        <v>291</v>
      </c>
      <c r="G453" s="1252"/>
      <c r="H453" s="1253" t="s">
        <v>292</v>
      </c>
      <c r="I453" s="1253"/>
      <c r="J453" s="1252" t="s">
        <v>314</v>
      </c>
      <c r="K453" s="1252"/>
      <c r="L453" s="1254" t="s">
        <v>284</v>
      </c>
      <c r="M453" s="1254"/>
      <c r="N453" s="1254"/>
      <c r="O453" s="1254"/>
      <c r="P453" s="1255" t="s">
        <v>20</v>
      </c>
      <c r="Q453" s="1255"/>
      <c r="R453" s="1255"/>
      <c r="S453" s="1255"/>
      <c r="T453" s="1256" t="str">
        <f>IF('result subject-wise'!AR24="","",'result subject-wise'!AR24)</f>
        <v/>
      </c>
      <c r="U453" s="1256"/>
      <c r="V453" s="1257"/>
    </row>
    <row r="454" spans="1:22" ht="19.25" customHeight="1">
      <c r="A454" s="1179"/>
      <c r="B454" s="1234" t="s">
        <v>32</v>
      </c>
      <c r="C454" s="1235"/>
      <c r="D454" s="1258" t="str">
        <f>IF('statement of marks'!EP24="","",'statement of marks'!EP24)</f>
        <v/>
      </c>
      <c r="E454" s="1259"/>
      <c r="F454" s="1259" t="str">
        <f>IF('statement of marks'!ER24="","",'statement of marks'!ER24)</f>
        <v/>
      </c>
      <c r="G454" s="1259"/>
      <c r="H454" s="1259" t="str">
        <f>IF('statement of marks'!ET24="","",'statement of marks'!ET24)</f>
        <v/>
      </c>
      <c r="I454" s="1259"/>
      <c r="J454" s="1259" t="str">
        <f>IF('statement of marks'!EV24="","",'statement of marks'!EV24)</f>
        <v/>
      </c>
      <c r="K454" s="1259"/>
      <c r="L454" s="1259" t="str">
        <f>IF('statement of marks'!EX24="","",'statement of marks'!EX24)</f>
        <v/>
      </c>
      <c r="M454" s="1259"/>
      <c r="N454" s="1259"/>
      <c r="O454" s="1259"/>
      <c r="P454" s="1255" t="s">
        <v>7</v>
      </c>
      <c r="Q454" s="1255"/>
      <c r="R454" s="1255"/>
      <c r="S454" s="1255"/>
      <c r="T454" s="1256" t="str">
        <f>IF(AND(T453="mRrh.kZ",V449&gt;=60),"izFke",IF(AND(T453="mRrh.kZ",V449&gt;=48),"f}rh;",IF(AND(T453="mRrh.kZ",V449&gt;=36),"r`rh;","")))</f>
        <v/>
      </c>
      <c r="U454" s="1256"/>
      <c r="V454" s="1257"/>
    </row>
    <row r="455" spans="1:22" ht="19.25" customHeight="1">
      <c r="A455" s="1179"/>
      <c r="B455" s="1234" t="s">
        <v>31</v>
      </c>
      <c r="C455" s="1235"/>
      <c r="D455" s="1260" t="str">
        <f>IF('statement of marks'!EO24="","",'statement of marks'!EO24)</f>
        <v/>
      </c>
      <c r="E455" s="1261"/>
      <c r="F455" s="1261" t="str">
        <f>IF('statement of marks'!EQ24="","",'statement of marks'!EQ24)</f>
        <v/>
      </c>
      <c r="G455" s="1261"/>
      <c r="H455" s="1261" t="str">
        <f>IF('statement of marks'!ES24="","",'statement of marks'!ES24)</f>
        <v/>
      </c>
      <c r="I455" s="1261"/>
      <c r="J455" s="1261" t="str">
        <f>IF('statement of marks'!EU24="","",'statement of marks'!EU24)</f>
        <v/>
      </c>
      <c r="K455" s="1261"/>
      <c r="L455" s="1261" t="str">
        <f>IF('statement of marks'!EW24="","",'statement of marks'!EW24)</f>
        <v/>
      </c>
      <c r="M455" s="1261"/>
      <c r="N455" s="1261"/>
      <c r="O455" s="1261"/>
      <c r="P455" s="1262" t="s">
        <v>312</v>
      </c>
      <c r="Q455" s="1263"/>
      <c r="R455" s="1263"/>
      <c r="S455" s="1264"/>
      <c r="T455" s="1265" t="str">
        <f>IF(T453="","",'result subject-wise'!$G$117)</f>
        <v/>
      </c>
      <c r="U455" s="1266"/>
      <c r="V455" s="1267"/>
    </row>
    <row r="456" spans="1:22" ht="19.25" customHeight="1">
      <c r="A456" s="1179"/>
      <c r="B456" s="1230" t="s">
        <v>133</v>
      </c>
      <c r="C456" s="1231"/>
      <c r="D456" s="1268"/>
      <c r="E456" s="1269"/>
      <c r="F456" s="1269"/>
      <c r="G456" s="1269"/>
      <c r="H456" s="1269"/>
      <c r="I456" s="1269"/>
      <c r="J456" s="1269"/>
      <c r="K456" s="1269"/>
      <c r="L456" s="1231" t="s">
        <v>133</v>
      </c>
      <c r="M456" s="1231"/>
      <c r="N456" s="1231"/>
      <c r="O456" s="1231"/>
      <c r="P456" s="1231"/>
      <c r="Q456" s="1231"/>
      <c r="R456" s="1270"/>
      <c r="S456" s="1271"/>
      <c r="T456" s="1271"/>
      <c r="U456" s="1271"/>
      <c r="V456" s="1272"/>
    </row>
    <row r="457" spans="1:22" ht="19.25" customHeight="1">
      <c r="A457" s="1179"/>
      <c r="B457" s="1230" t="s">
        <v>285</v>
      </c>
      <c r="C457" s="1231"/>
      <c r="D457" s="1268"/>
      <c r="E457" s="1269"/>
      <c r="F457" s="1269"/>
      <c r="G457" s="1269"/>
      <c r="H457" s="1269"/>
      <c r="I457" s="1269"/>
      <c r="J457" s="1269"/>
      <c r="K457" s="1269"/>
      <c r="L457" s="1231" t="s">
        <v>111</v>
      </c>
      <c r="M457" s="1231"/>
      <c r="N457" s="1231"/>
      <c r="O457" s="1231"/>
      <c r="P457" s="1231"/>
      <c r="Q457" s="1231"/>
      <c r="R457" s="1273"/>
      <c r="S457" s="1274"/>
      <c r="T457" s="1274"/>
      <c r="U457" s="1274"/>
      <c r="V457" s="1275"/>
    </row>
    <row r="458" spans="1:22" ht="19.25" customHeight="1">
      <c r="A458" s="1179"/>
      <c r="B458" s="1230" t="s">
        <v>152</v>
      </c>
      <c r="C458" s="1231"/>
      <c r="D458" s="1268"/>
      <c r="E458" s="1269"/>
      <c r="F458" s="1269"/>
      <c r="G458" s="1269"/>
      <c r="H458" s="1269"/>
      <c r="I458" s="1269"/>
      <c r="J458" s="1269"/>
      <c r="K458" s="1269"/>
      <c r="L458" s="1231" t="s">
        <v>285</v>
      </c>
      <c r="M458" s="1231"/>
      <c r="N458" s="1231"/>
      <c r="O458" s="1231"/>
      <c r="P458" s="1231"/>
      <c r="Q458" s="1231"/>
      <c r="R458" s="1276" t="s">
        <v>152</v>
      </c>
      <c r="S458" s="1277"/>
      <c r="T458" s="1277"/>
      <c r="U458" s="1277"/>
      <c r="V458" s="1278"/>
    </row>
    <row r="459" spans="1:22" ht="19.25" customHeight="1">
      <c r="A459" s="1180"/>
      <c r="B459" s="1279" t="s">
        <v>151</v>
      </c>
      <c r="C459" s="1280"/>
      <c r="D459" s="1281"/>
      <c r="E459" s="1282"/>
      <c r="F459" s="1282"/>
      <c r="G459" s="1282"/>
      <c r="H459" s="1282"/>
      <c r="I459" s="1282"/>
      <c r="J459" s="1282"/>
      <c r="K459" s="1282"/>
      <c r="L459" s="1280" t="s">
        <v>113</v>
      </c>
      <c r="M459" s="1280"/>
      <c r="N459" s="1280"/>
      <c r="O459" s="1280"/>
      <c r="P459" s="1283">
        <f>'statement of marks'!$GH$109</f>
        <v>42460</v>
      </c>
      <c r="Q459" s="1284"/>
      <c r="R459" s="1285" t="s">
        <v>289</v>
      </c>
      <c r="S459" s="1286"/>
      <c r="T459" s="1286"/>
      <c r="U459" s="1286"/>
      <c r="V459" s="1287"/>
    </row>
    <row r="460" spans="1:22" ht="19.25" customHeight="1">
      <c r="A460" s="1173" t="s">
        <v>73</v>
      </c>
      <c r="B460" s="1174"/>
      <c r="C460" s="1174"/>
      <c r="D460" s="1174"/>
      <c r="E460" s="1174"/>
      <c r="F460" s="1174"/>
      <c r="G460" s="1174"/>
      <c r="H460" s="1174"/>
      <c r="I460" s="1174"/>
      <c r="J460" s="1174"/>
      <c r="K460" s="1174"/>
      <c r="L460" s="1174"/>
      <c r="M460" s="1174"/>
      <c r="N460" s="1174"/>
      <c r="O460" s="1174"/>
      <c r="P460" s="1174"/>
      <c r="Q460" s="1174"/>
      <c r="R460" s="1174"/>
      <c r="S460" s="1174"/>
      <c r="T460" s="1174"/>
      <c r="U460" s="1174"/>
      <c r="V460" s="1175"/>
    </row>
    <row r="461" spans="1:22" ht="19.25" customHeight="1">
      <c r="A461" s="1176" t="str">
        <f>'statement of marks'!$A$1</f>
        <v>jktdh; ckfydk mPp ek/;fed fo|ky;] fuEckgsMk</v>
      </c>
      <c r="B461" s="1177"/>
      <c r="C461" s="1177"/>
      <c r="D461" s="1177"/>
      <c r="E461" s="1177"/>
      <c r="F461" s="1177"/>
      <c r="G461" s="1177"/>
      <c r="H461" s="1177"/>
      <c r="I461" s="1177"/>
      <c r="J461" s="1177"/>
      <c r="K461" s="1177"/>
      <c r="L461" s="1177"/>
      <c r="M461" s="1177"/>
      <c r="N461" s="1177"/>
      <c r="O461" s="1177"/>
      <c r="P461" s="1177"/>
      <c r="Q461" s="1177"/>
      <c r="R461" s="1177"/>
      <c r="S461" s="1177"/>
      <c r="T461" s="1177"/>
      <c r="U461" s="1177"/>
      <c r="V461" s="1178"/>
    </row>
    <row r="462" spans="1:22" ht="19.25" customHeight="1">
      <c r="A462" s="1179"/>
      <c r="B462" s="1181" t="s">
        <v>293</v>
      </c>
      <c r="C462" s="1181"/>
      <c r="D462" s="1182" t="str">
        <f>'statement of marks'!$F$3</f>
        <v>2015-16</v>
      </c>
      <c r="E462" s="1183"/>
      <c r="F462" s="1184" t="str">
        <f>IF(T480="","eq[; ijh{kk",IF(D479="iwjd","iwjd ijh{kk",IF(D479="iqu% ijh{kk","iqu% ijh{kk",)))</f>
        <v>eq[; ijh{kk</v>
      </c>
      <c r="G462" s="1185"/>
      <c r="H462" s="1185"/>
      <c r="I462" s="1185"/>
      <c r="J462" s="1185"/>
      <c r="K462" s="1185"/>
      <c r="L462" s="1185"/>
      <c r="M462" s="1185"/>
      <c r="N462" s="1185"/>
      <c r="O462" s="1185"/>
      <c r="P462" s="1185"/>
      <c r="Q462" s="1185"/>
      <c r="R462" s="1186" t="s">
        <v>27</v>
      </c>
      <c r="S462" s="1187"/>
      <c r="T462" s="1188" t="str">
        <f>'statement of marks'!$A$3</f>
        <v>11 'A'</v>
      </c>
      <c r="U462" s="1188"/>
      <c r="V462" s="1189"/>
    </row>
    <row r="463" spans="1:22" ht="19.25" customHeight="1">
      <c r="A463" s="1179"/>
      <c r="B463" s="1190" t="s">
        <v>115</v>
      </c>
      <c r="C463" s="1190"/>
      <c r="D463" s="1191" t="str">
        <f>IF('statement of marks'!G25="","",'statement of marks'!G25)</f>
        <v/>
      </c>
      <c r="E463" s="1192"/>
      <c r="F463" s="1192"/>
      <c r="G463" s="1192"/>
      <c r="H463" s="1192"/>
      <c r="I463" s="1192"/>
      <c r="J463" s="1192"/>
      <c r="K463" s="1192"/>
      <c r="L463" s="1192"/>
      <c r="M463" s="1192"/>
      <c r="N463" s="1192"/>
      <c r="O463" s="1192"/>
      <c r="P463" s="1192"/>
      <c r="Q463" s="1192"/>
      <c r="R463" s="1193" t="s">
        <v>36</v>
      </c>
      <c r="S463" s="1194"/>
      <c r="T463" s="1195" t="str">
        <f>IF('statement of marks'!D25="","",'statement of marks'!D25)</f>
        <v/>
      </c>
      <c r="U463" s="1195"/>
      <c r="V463" s="1196"/>
    </row>
    <row r="464" spans="1:22" ht="19.25" customHeight="1">
      <c r="A464" s="1179"/>
      <c r="B464" s="1190" t="s">
        <v>25</v>
      </c>
      <c r="C464" s="1190"/>
      <c r="D464" s="1191" t="str">
        <f>IF('statement of marks'!H25="","",'statement of marks'!H25)</f>
        <v/>
      </c>
      <c r="E464" s="1192"/>
      <c r="F464" s="1192"/>
      <c r="G464" s="1192"/>
      <c r="H464" s="1192"/>
      <c r="I464" s="1192"/>
      <c r="J464" s="1192"/>
      <c r="K464" s="1192"/>
      <c r="L464" s="1192"/>
      <c r="M464" s="1192"/>
      <c r="N464" s="1192"/>
      <c r="O464" s="1192"/>
      <c r="P464" s="1192"/>
      <c r="Q464" s="1192"/>
      <c r="R464" s="1193" t="s">
        <v>28</v>
      </c>
      <c r="S464" s="1194"/>
      <c r="T464" s="1195" t="str">
        <f>IF('statement of marks'!E25="","",'statement of marks'!E25)</f>
        <v/>
      </c>
      <c r="U464" s="1195"/>
      <c r="V464" s="1196"/>
    </row>
    <row r="465" spans="1:22" ht="19.25" customHeight="1">
      <c r="A465" s="1179"/>
      <c r="B465" s="1197" t="s">
        <v>26</v>
      </c>
      <c r="C465" s="1197"/>
      <c r="D465" s="1191" t="str">
        <f>IF('statement of marks'!I25="","",'statement of marks'!I25)</f>
        <v/>
      </c>
      <c r="E465" s="1192"/>
      <c r="F465" s="1192"/>
      <c r="G465" s="1192"/>
      <c r="H465" s="1192"/>
      <c r="I465" s="1192"/>
      <c r="J465" s="1192"/>
      <c r="K465" s="1192"/>
      <c r="L465" s="1192"/>
      <c r="M465" s="1192"/>
      <c r="N465" s="1192"/>
      <c r="O465" s="1192"/>
      <c r="P465" s="1192"/>
      <c r="Q465" s="1192"/>
      <c r="R465" s="1193" t="s">
        <v>29</v>
      </c>
      <c r="S465" s="1194"/>
      <c r="T465" s="1198" t="str">
        <f>IF('statement of marks'!F25="","",'statement of marks'!F25)</f>
        <v/>
      </c>
      <c r="U465" s="1198"/>
      <c r="V465" s="1199"/>
    </row>
    <row r="466" spans="1:22" ht="19.25" customHeight="1">
      <c r="A466" s="1179"/>
      <c r="B466" s="1200" t="s">
        <v>30</v>
      </c>
      <c r="C466" s="1202" t="s">
        <v>202</v>
      </c>
      <c r="D466" s="1204" t="s">
        <v>1</v>
      </c>
      <c r="E466" s="1204" t="s">
        <v>43</v>
      </c>
      <c r="F466" s="1204" t="s">
        <v>2</v>
      </c>
      <c r="G466" s="1206" t="s">
        <v>144</v>
      </c>
      <c r="H466" s="1206" t="s">
        <v>147</v>
      </c>
      <c r="I466" s="1208" t="s">
        <v>146</v>
      </c>
      <c r="J466" s="1210" t="s">
        <v>306</v>
      </c>
      <c r="K466" s="1212" t="s">
        <v>288</v>
      </c>
      <c r="L466" s="1214" t="s">
        <v>305</v>
      </c>
      <c r="M466" s="1214" t="s">
        <v>296</v>
      </c>
      <c r="N466" s="1216" t="s">
        <v>295</v>
      </c>
      <c r="O466" s="1218" t="s">
        <v>274</v>
      </c>
      <c r="P466" s="1218" t="s">
        <v>275</v>
      </c>
      <c r="Q466" s="1220" t="s">
        <v>276</v>
      </c>
      <c r="R466" s="1208" t="s">
        <v>14</v>
      </c>
      <c r="S466" s="1210" t="s">
        <v>297</v>
      </c>
      <c r="T466" s="1222" t="s">
        <v>298</v>
      </c>
      <c r="U466" s="1288" t="s">
        <v>38</v>
      </c>
      <c r="V466" s="1226" t="s">
        <v>287</v>
      </c>
    </row>
    <row r="467" spans="1:22" ht="19.25" customHeight="1">
      <c r="A467" s="1179"/>
      <c r="B467" s="1201"/>
      <c r="C467" s="1203"/>
      <c r="D467" s="1205"/>
      <c r="E467" s="1205"/>
      <c r="F467" s="1205"/>
      <c r="G467" s="1207"/>
      <c r="H467" s="1207"/>
      <c r="I467" s="1209"/>
      <c r="J467" s="1211"/>
      <c r="K467" s="1213"/>
      <c r="L467" s="1215"/>
      <c r="M467" s="1215"/>
      <c r="N467" s="1217"/>
      <c r="O467" s="1219"/>
      <c r="P467" s="1219"/>
      <c r="Q467" s="1221"/>
      <c r="R467" s="1209"/>
      <c r="S467" s="1211"/>
      <c r="T467" s="1223"/>
      <c r="U467" s="1289"/>
      <c r="V467" s="1227"/>
    </row>
    <row r="468" spans="1:22" ht="19.25" customHeight="1">
      <c r="A468" s="1179"/>
      <c r="B468" s="1228" t="s">
        <v>5</v>
      </c>
      <c r="C468" s="1229"/>
      <c r="D468" s="119">
        <v>10</v>
      </c>
      <c r="E468" s="70">
        <v>10</v>
      </c>
      <c r="F468" s="70">
        <v>10</v>
      </c>
      <c r="G468" s="142" t="s">
        <v>308</v>
      </c>
      <c r="H468" s="122">
        <f>'statement of marks'!$AR$6</f>
        <v>20</v>
      </c>
      <c r="I468" s="73">
        <v>70</v>
      </c>
      <c r="J468" s="146" t="s">
        <v>277</v>
      </c>
      <c r="K468" s="124">
        <v>100</v>
      </c>
      <c r="L468" s="142" t="s">
        <v>309</v>
      </c>
      <c r="M468" s="122">
        <f>'statement of marks'!$AW$6</f>
        <v>30</v>
      </c>
      <c r="N468" s="73">
        <v>100</v>
      </c>
      <c r="O468" s="145" t="s">
        <v>310</v>
      </c>
      <c r="P468" s="124"/>
      <c r="Q468" s="124">
        <v>200</v>
      </c>
      <c r="R468" s="304"/>
      <c r="S468" s="304"/>
      <c r="T468" s="305"/>
      <c r="U468" s="306"/>
      <c r="V468" s="147" t="str">
        <f>IF(OR(U475=0,U475&lt;S475),"",Q468)</f>
        <v/>
      </c>
    </row>
    <row r="469" spans="1:22" ht="19.25" customHeight="1">
      <c r="A469" s="1179"/>
      <c r="B469" s="1230" t="str">
        <f>'statement of marks'!$J$3</f>
        <v>vfuok;Z fgUnh</v>
      </c>
      <c r="C469" s="1231"/>
      <c r="D469" s="289" t="str">
        <f>IF('statement of marks'!J25="","",'statement of marks'!J25)</f>
        <v/>
      </c>
      <c r="E469" s="290" t="str">
        <f>IF('statement of marks'!K25="","",'statement of marks'!K25)</f>
        <v/>
      </c>
      <c r="F469" s="290" t="str">
        <f>IF('statement of marks'!L25="","",'statement of marks'!L25)</f>
        <v/>
      </c>
      <c r="G469" s="123" t="str">
        <f>IF('statement of marks'!N25="","",'statement of marks'!N25)</f>
        <v/>
      </c>
      <c r="H469" s="123">
        <f>'statement of marks'!$BP$6</f>
        <v>20</v>
      </c>
      <c r="I469" s="291" t="str">
        <f>IF(G469="","",G469)</f>
        <v/>
      </c>
      <c r="J469" s="291" t="str">
        <f>IF(G469="","",SUM(D469,E469,F469,G469))</f>
        <v/>
      </c>
      <c r="K469" s="125" t="str">
        <f>J469</f>
        <v/>
      </c>
      <c r="L469" s="123" t="str">
        <f>IF('statement of marks'!P25="","",'statement of marks'!P25)</f>
        <v/>
      </c>
      <c r="M469" s="122">
        <f>'statement of marks'!$BU$6</f>
        <v>30</v>
      </c>
      <c r="N469" s="291" t="str">
        <f>IF(L469="","",L469)</f>
        <v/>
      </c>
      <c r="O469" s="291" t="str">
        <f>IF(L469="","",SUM(J469,L469))</f>
        <v/>
      </c>
      <c r="P469" s="152">
        <f>SUM(H469,M469)</f>
        <v>50</v>
      </c>
      <c r="Q469" s="125" t="str">
        <f>O469</f>
        <v/>
      </c>
      <c r="R469" s="290" t="str">
        <f>CONCATENATE('statement of marks'!EZ25,'statement of marks'!FA25,'statement of marks'!FB25)</f>
        <v/>
      </c>
      <c r="S469" s="117" t="str">
        <f>IF(OR(R469="S",R469="RE"),100,"")</f>
        <v/>
      </c>
      <c r="T469" s="128" t="str">
        <f>IF('result subject-wise'!U25="","",'result subject-wise'!U25)</f>
        <v/>
      </c>
      <c r="U469" s="130" t="str">
        <f>IF('result subject-wise'!V25="","",'result subject-wise'!V25)</f>
        <v/>
      </c>
      <c r="V469" s="147" t="str">
        <f>IF(OR(U475=0,U475&lt;S475),"",IF(R469="RE",SUM(Q469,T469),IF(R469="S",T469,Q469)))</f>
        <v/>
      </c>
    </row>
    <row r="470" spans="1:22" ht="19.25" customHeight="1">
      <c r="A470" s="1179"/>
      <c r="B470" s="1230" t="str">
        <f>'statement of marks'!$X$3</f>
        <v>vaxzsth</v>
      </c>
      <c r="C470" s="1231"/>
      <c r="D470" s="289" t="str">
        <f>IF('statement of marks'!X25="","",'statement of marks'!X25)</f>
        <v/>
      </c>
      <c r="E470" s="290" t="str">
        <f>IF('statement of marks'!Y25="","",'statement of marks'!Y25)</f>
        <v/>
      </c>
      <c r="F470" s="290" t="str">
        <f>IF('statement of marks'!Z25="","",'statement of marks'!Z25)</f>
        <v/>
      </c>
      <c r="G470" s="123" t="str">
        <f>IF('statement of marks'!AB25="","",'statement of marks'!AB25)</f>
        <v/>
      </c>
      <c r="H470" s="123">
        <f>'statement of marks'!$CN$6</f>
        <v>20</v>
      </c>
      <c r="I470" s="291" t="str">
        <f>IF(G470="","",G470)</f>
        <v/>
      </c>
      <c r="J470" s="291" t="str">
        <f t="shared" ref="J470:J473" si="170">IF(G470="","",SUM(D470,E470,F470,G470))</f>
        <v/>
      </c>
      <c r="K470" s="125" t="str">
        <f>J470</f>
        <v/>
      </c>
      <c r="L470" s="123" t="str">
        <f>IF('statement of marks'!AD25="","",'statement of marks'!AD25)</f>
        <v/>
      </c>
      <c r="M470" s="122">
        <f>'statement of marks'!$CS$6</f>
        <v>30</v>
      </c>
      <c r="N470" s="291" t="str">
        <f>IF(L470="","",L470)</f>
        <v/>
      </c>
      <c r="O470" s="291" t="str">
        <f t="shared" ref="O470" si="171">IF(L470="","",SUM(J470,L470))</f>
        <v/>
      </c>
      <c r="P470" s="152">
        <f t="shared" ref="P470:P473" si="172">SUM(H470,M470)</f>
        <v>50</v>
      </c>
      <c r="Q470" s="125" t="str">
        <f>O470</f>
        <v/>
      </c>
      <c r="R470" s="290" t="str">
        <f>CONCATENATE('statement of marks'!FC25,'statement of marks'!FD25,'statement of marks'!FE25)</f>
        <v/>
      </c>
      <c r="S470" s="117" t="str">
        <f>IF(OR(R470="S",R470="RE"),100,"")</f>
        <v/>
      </c>
      <c r="T470" s="128" t="str">
        <f>IF('result subject-wise'!X25="","",'result subject-wise'!X25)</f>
        <v/>
      </c>
      <c r="U470" s="130" t="str">
        <f>IF('result subject-wise'!Y25="","",'result subject-wise'!Y25)</f>
        <v/>
      </c>
      <c r="V470" s="147" t="str">
        <f>IF(OR(U475=0,U475&lt;S475),"",IF(R470="RE",SUM(Q470,T470),IF(R470="S",T470,Q470)))</f>
        <v/>
      </c>
    </row>
    <row r="471" spans="1:22" ht="19.25" customHeight="1">
      <c r="A471" s="1179"/>
      <c r="B471" s="1232" t="b">
        <f>IF('statement of marks'!AL25="a",'statement of marks'!$AL$3,IF('statement of marks'!AL25="b",'statement of marks'!$AR$3,IF('statement of marks'!AL25="c",'statement of marks'!$AX$3,IF('statement of marks'!AL25="d",'statement of marks'!$BD$3))))</f>
        <v>0</v>
      </c>
      <c r="C471" s="1233"/>
      <c r="D471" s="289" t="str">
        <f>IF('statement of marks'!AM25="","",'statement of marks'!AM25)</f>
        <v/>
      </c>
      <c r="E471" s="290" t="str">
        <f>IF('statement of marks'!AN25="","",'statement of marks'!AN25)</f>
        <v/>
      </c>
      <c r="F471" s="290" t="str">
        <f>IF('statement of marks'!AO25="","",'statement of marks'!AO25)</f>
        <v/>
      </c>
      <c r="G471" s="123" t="str">
        <f>IF('statement of marks'!AQ25="","",'statement of marks'!AQ25)</f>
        <v/>
      </c>
      <c r="H471" s="123" t="str">
        <f>IF('statement of marks'!AR25="","",'statement of marks'!AR25)</f>
        <v/>
      </c>
      <c r="I471" s="291" t="str">
        <f>IF(G471="","",IF(AND(G471="ML",H471="ML"),"ML",IF(AND(G471="ML",H471=""),"ML",SUM(G471,H471))))</f>
        <v/>
      </c>
      <c r="J471" s="291" t="str">
        <f t="shared" si="170"/>
        <v/>
      </c>
      <c r="K471" s="125" t="str">
        <f>IF(J471="","",SUM(H471,J471))</f>
        <v/>
      </c>
      <c r="L471" s="123" t="str">
        <f>IF('statement of marks'!AV25="","",'statement of marks'!AV25)</f>
        <v/>
      </c>
      <c r="M471" s="123" t="str">
        <f>IF('statement of marks'!AW25="","",'statement of marks'!AW25)</f>
        <v/>
      </c>
      <c r="N471" s="291" t="str">
        <f>IF(L471="","",IF(AND(L471="ML",M471="ML"),"ML",IF(AND(L471="ML",M471=""),"ML",SUM(L471,M471))))</f>
        <v/>
      </c>
      <c r="O471" s="291" t="str">
        <f>IF(L471="","",SUM(J471,L471))</f>
        <v/>
      </c>
      <c r="P471" s="123">
        <f t="shared" si="172"/>
        <v>0</v>
      </c>
      <c r="Q471" s="125" t="str">
        <f>IF(O471="","",SUM(O471,P471))</f>
        <v/>
      </c>
      <c r="R471" s="290" t="str">
        <f>CONCATENATE('statement of marks'!FF25,'statement of marks'!FK25,'statement of marks'!FL25)</f>
        <v/>
      </c>
      <c r="S471" s="117" t="str">
        <f>IF('result subject-wise'!Z25="","",'result subject-wise'!Z25)</f>
        <v/>
      </c>
      <c r="T471" s="128" t="str">
        <f>IF('result subject-wise'!AB25="","",'result subject-wise'!AB25)</f>
        <v/>
      </c>
      <c r="U471" s="130" t="str">
        <f>IF('result subject-wise'!AC25="","",'result subject-wise'!AC25)</f>
        <v/>
      </c>
      <c r="V471" s="147" t="str">
        <f>IF(OR(U475=0,U475&lt;S475),"",IF(OR(R471="RE",R471="REP"),SUM(Q471,T471),IF(R471="S",T471,Q471)))</f>
        <v/>
      </c>
    </row>
    <row r="472" spans="1:22" ht="19.25" customHeight="1">
      <c r="A472" s="1179"/>
      <c r="B472" s="1232" t="b">
        <f>IF('statement of marks'!BJ25="a",'statement of marks'!$BJ$3,IF('statement of marks'!BJ25="b",'statement of marks'!$BP$3,IF('statement of marks'!BJ25="c",'statement of marks'!$BV$3,IF('statement of marks'!BJ25="d",'statement of marks'!$CB$3))))</f>
        <v>0</v>
      </c>
      <c r="C472" s="1233"/>
      <c r="D472" s="289" t="str">
        <f>IF('statement of marks'!BK25="","",'statement of marks'!BK25)</f>
        <v/>
      </c>
      <c r="E472" s="290" t="str">
        <f>IF('statement of marks'!BL25="","",'statement of marks'!BL25)</f>
        <v/>
      </c>
      <c r="F472" s="290" t="str">
        <f>IF('statement of marks'!BM25="","",'statement of marks'!BM25)</f>
        <v/>
      </c>
      <c r="G472" s="123" t="str">
        <f>IF('statement of marks'!BO25="","",'statement of marks'!BO25)</f>
        <v/>
      </c>
      <c r="H472" s="123" t="str">
        <f>IF('statement of marks'!BP25="","",'statement of marks'!BP25)</f>
        <v/>
      </c>
      <c r="I472" s="291" t="str">
        <f t="shared" ref="I472" si="173">IF(G472="","",IF(AND(G472="ML",H472="ML"),"ML",IF(AND(G472="ML",H472=""),"ML",SUM(G472,H472))))</f>
        <v/>
      </c>
      <c r="J472" s="291" t="str">
        <f t="shared" si="170"/>
        <v/>
      </c>
      <c r="K472" s="125" t="str">
        <f>IF(J472="","",SUM(H472,J472))</f>
        <v/>
      </c>
      <c r="L472" s="123" t="str">
        <f>IF('statement of marks'!BT25="","",'statement of marks'!BT25)</f>
        <v/>
      </c>
      <c r="M472" s="123" t="str">
        <f>IF('statement of marks'!BU25="","",'statement of marks'!BU25)</f>
        <v/>
      </c>
      <c r="N472" s="291" t="str">
        <f t="shared" ref="N472" si="174">IF(L472="","",IF(AND(L472="ML",M472="ML"),"ML",IF(AND(L472="ML",M472=""),"ML",SUM(L472,M472))))</f>
        <v/>
      </c>
      <c r="O472" s="291" t="str">
        <f>IF(L472="","",SUM(J472,L472))</f>
        <v/>
      </c>
      <c r="P472" s="123">
        <f t="shared" si="172"/>
        <v>0</v>
      </c>
      <c r="Q472" s="125" t="str">
        <f>IF(O472="","",SUM(O472,P472))</f>
        <v/>
      </c>
      <c r="R472" s="290" t="str">
        <f>CONCATENATE('statement of marks'!FM25,'statement of marks'!FR25,'statement of marks'!FS25)</f>
        <v/>
      </c>
      <c r="S472" s="117" t="str">
        <f>IF('result subject-wise'!AD25="","",'result subject-wise'!AD25)</f>
        <v/>
      </c>
      <c r="T472" s="128" t="str">
        <f>IF('result subject-wise'!AF25="","",'result subject-wise'!AF25)</f>
        <v/>
      </c>
      <c r="U472" s="130" t="str">
        <f>IF('result subject-wise'!AG25="","",'result subject-wise'!AG25)</f>
        <v/>
      </c>
      <c r="V472" s="147" t="str">
        <f>IF(OR(U475=0,U475&lt;S475),"",IF(OR(R472="RE",R472="REP"),SUM(Q472,T472),IF(R472="S",T472,Q472)))</f>
        <v/>
      </c>
    </row>
    <row r="473" spans="1:22" ht="19.25" customHeight="1">
      <c r="A473" s="1179"/>
      <c r="B473" s="1232" t="b">
        <f>IF('statement of marks'!CH25="a",'statement of marks'!$CH$3,IF('statement of marks'!CH25="b",'statement of marks'!$CN$3,IF('statement of marks'!CH25="c",'statement of marks'!$CT$3,IF('statement of marks'!CH25="d",'statement of marks'!$CZ$3))))</f>
        <v>0</v>
      </c>
      <c r="C473" s="1233"/>
      <c r="D473" s="289" t="str">
        <f>IF('statement of marks'!CI25="","",'statement of marks'!CI25)</f>
        <v/>
      </c>
      <c r="E473" s="290" t="str">
        <f>IF('statement of marks'!CJ25="","",'statement of marks'!CJ25)</f>
        <v/>
      </c>
      <c r="F473" s="290" t="str">
        <f>IF('statement of marks'!CK25="","",'statement of marks'!CK25)</f>
        <v/>
      </c>
      <c r="G473" s="123" t="str">
        <f>IF('statement of marks'!CM25="","",'statement of marks'!CM25)</f>
        <v/>
      </c>
      <c r="H473" s="123" t="str">
        <f>IF('statement of marks'!CN25="","",'statement of marks'!CN25)</f>
        <v/>
      </c>
      <c r="I473" s="291" t="str">
        <f>IF(G473="","",IF(AND(G473="ML",H473="ML"),"ML",IF(AND(G473="ML",H473=""),"ML",SUM(G473,H473))))</f>
        <v/>
      </c>
      <c r="J473" s="291" t="str">
        <f t="shared" si="170"/>
        <v/>
      </c>
      <c r="K473" s="125" t="str">
        <f>IF(J473="","",SUM(H473,J473))</f>
        <v/>
      </c>
      <c r="L473" s="123" t="str">
        <f>IF('statement of marks'!CR25="","",'statement of marks'!CR25)</f>
        <v/>
      </c>
      <c r="M473" s="123" t="str">
        <f>IF('statement of marks'!CS25="","",'statement of marks'!CS25)</f>
        <v/>
      </c>
      <c r="N473" s="291" t="str">
        <f>IF(L473="","",IF(AND(L473="ML",M473="ML"),"ML",IF(AND(L473="ML",M473=""),"ML",SUM(L473,M473))))</f>
        <v/>
      </c>
      <c r="O473" s="291" t="str">
        <f>IF(L473="","",SUM(J473,L473))</f>
        <v/>
      </c>
      <c r="P473" s="123">
        <f t="shared" si="172"/>
        <v>0</v>
      </c>
      <c r="Q473" s="125" t="str">
        <f>IF(O473="","",SUM(O473,P473))</f>
        <v/>
      </c>
      <c r="R473" s="290" t="str">
        <f>CONCATENATE('statement of marks'!FT25,'statement of marks'!FY25,'statement of marks'!FZ25)</f>
        <v/>
      </c>
      <c r="S473" s="117" t="str">
        <f>IF('result subject-wise'!AH25="","",'result subject-wise'!AH25)</f>
        <v/>
      </c>
      <c r="T473" s="128" t="str">
        <f>IF('result subject-wise'!AJ25="","",'result subject-wise'!AJ25)</f>
        <v/>
      </c>
      <c r="U473" s="130" t="str">
        <f>IF('result subject-wise'!AK25="","",'result subject-wise'!AK25)</f>
        <v/>
      </c>
      <c r="V473" s="147" t="str">
        <f>IF(OR(U475=0,U475&lt;S475),"",IF(OR(R473="RE",R473="REP"),SUM(Q473,T473),IF(R473="S",T473,Q473)))</f>
        <v/>
      </c>
    </row>
    <row r="474" spans="1:22" ht="19.25" customHeight="1">
      <c r="A474" s="1179"/>
      <c r="B474" s="1234" t="s">
        <v>148</v>
      </c>
      <c r="C474" s="1235"/>
      <c r="D474" s="157" t="str">
        <f>IF(AND(D469="",D470="",D471="",D472="",D473=""),"",SUM(D469:D473))</f>
        <v/>
      </c>
      <c r="E474" s="157" t="str">
        <f t="shared" ref="E474:F474" si="175">IF(AND(E469="",E470="",E471="",E472="",E473=""),"",SUM(E469:E473))</f>
        <v/>
      </c>
      <c r="F474" s="157" t="str">
        <f t="shared" si="175"/>
        <v/>
      </c>
      <c r="G474" s="158" t="str">
        <f>IF(G469="","",SUM(G469:G473))</f>
        <v/>
      </c>
      <c r="H474" s="158">
        <f>SUM(H471:H473)</f>
        <v>0</v>
      </c>
      <c r="I474" s="158" t="str">
        <f>IF(AND(I469="",I470="",I471="",I472="",I473=""),"",SUM(I469:I473))</f>
        <v/>
      </c>
      <c r="J474" s="159" t="str">
        <f>IF(J473="","",SUM(J469:J473))</f>
        <v/>
      </c>
      <c r="K474" s="160" t="str">
        <f>IF(K469="","",SUM(K469:K473))</f>
        <v/>
      </c>
      <c r="L474" s="158" t="str">
        <f>IF(L469="","",SUM(L469:L473))</f>
        <v/>
      </c>
      <c r="M474" s="158">
        <f>SUM(M471:M473)</f>
        <v>0</v>
      </c>
      <c r="N474" s="158" t="str">
        <f t="shared" ref="N474" si="176">IF(AND(N469="",N470="",N471="",N472="",N473=""),"",SUM(N469:N473))</f>
        <v/>
      </c>
      <c r="O474" s="159" t="str">
        <f>IF(L474="","",SUM(J474,L474))</f>
        <v/>
      </c>
      <c r="P474" s="160">
        <f>SUM(H474,M474)</f>
        <v>0</v>
      </c>
      <c r="Q474" s="160" t="str">
        <f>IF(Q469="","",SUM(Q469:Q473))</f>
        <v/>
      </c>
      <c r="R474" s="159"/>
      <c r="S474" s="159" t="str">
        <f>IF(AND(S469="",S470="",S471="",S472="",S473=""),"",SUM(S469:S473))</f>
        <v/>
      </c>
      <c r="T474" s="161" t="str">
        <f>IF(AND(T469="",T470="",T471="",T472="",T473=""),"",SUM(T469:T473))</f>
        <v/>
      </c>
      <c r="U474" s="162"/>
      <c r="V474" s="163" t="str">
        <f>IF(V469="","",SUM(V469:V473))</f>
        <v/>
      </c>
    </row>
    <row r="475" spans="1:22" ht="19.25" customHeight="1">
      <c r="A475" s="1179"/>
      <c r="B475" s="1234" t="s">
        <v>145</v>
      </c>
      <c r="C475" s="1235"/>
      <c r="D475" s="119" t="str">
        <f>IF(D474="","",50-(COUNTIF(D469:D473,"NA")*10+COUNTIF(D469:D473,"ML")*10))</f>
        <v/>
      </c>
      <c r="E475" s="119" t="str">
        <f t="shared" ref="E475:F475" si="177">IF(E474="","",50-(COUNTIF(E469:E473,"NA")*10+COUNTIF(E469:E473,"ML")*10))</f>
        <v/>
      </c>
      <c r="F475" s="119" t="str">
        <f t="shared" si="177"/>
        <v/>
      </c>
      <c r="G475" s="123">
        <f>I475-H475</f>
        <v>350</v>
      </c>
      <c r="H475" s="158">
        <f>IF(H474="","",(IF(OR(H471="ML",H471=""),0,H468)+IF(OR(H472="ML",H472=""),0,H469)+IF(OR(H473="ML",H473=""),0,H470)))</f>
        <v>0</v>
      </c>
      <c r="I475" s="123">
        <f>IF(I474=0,0,350-H477)</f>
        <v>350</v>
      </c>
      <c r="J475" s="291" t="str">
        <f>IF(J474="","",SUM(D475:G475))</f>
        <v/>
      </c>
      <c r="K475" s="125" t="str">
        <f>IF(K474="","",SUM(H475,J475))</f>
        <v/>
      </c>
      <c r="L475" s="123">
        <f>N475-M475</f>
        <v>500</v>
      </c>
      <c r="M475" s="117">
        <f>IF(M474="","",(IF(OR(M471="ML",M471=""),0,M468)+IF(OR(M472="ML",M472=""),0,M469)+IF(OR(M473="ML",M473=""),0,M470)))</f>
        <v>0</v>
      </c>
      <c r="N475" s="123">
        <f>IF(N474=0,0,500-M477)</f>
        <v>500</v>
      </c>
      <c r="O475" s="291">
        <f>IF(L475="","",SUM(J475,L475))</f>
        <v>500</v>
      </c>
      <c r="P475" s="125">
        <f>SUM(H475,M475)</f>
        <v>0</v>
      </c>
      <c r="Q475" s="125" t="str">
        <f>IF(Q474="","",SUM(O475,P475))</f>
        <v/>
      </c>
      <c r="R475" s="307"/>
      <c r="S475" s="141">
        <f>COUNTIF(R469:R478,"S")</f>
        <v>0</v>
      </c>
      <c r="T475" s="141">
        <f>COUNTIF(R469:R478,"RE")+COUNTIF(R469:R478,"REP")</f>
        <v>0</v>
      </c>
      <c r="U475" s="141">
        <f>COUNTIF(U469:U474,"P")+COUNTIF(U477:U478,"P")</f>
        <v>0</v>
      </c>
      <c r="V475" s="149" t="str">
        <f>IF(OR(U475=0,U475&lt;(S475+T475)),"",(Q475-(S475*200)+S474))</f>
        <v/>
      </c>
    </row>
    <row r="476" spans="1:22" ht="19.25" customHeight="1">
      <c r="A476" s="1179"/>
      <c r="B476" s="1230" t="s">
        <v>12</v>
      </c>
      <c r="C476" s="1231"/>
      <c r="D476" s="120" t="str">
        <f t="shared" ref="D476:Q476" si="178">IF(D475="","",D474/D475*100)</f>
        <v/>
      </c>
      <c r="E476" s="120" t="str">
        <f t="shared" si="178"/>
        <v/>
      </c>
      <c r="F476" s="120" t="str">
        <f t="shared" si="178"/>
        <v/>
      </c>
      <c r="G476" s="120" t="e">
        <f t="shared" si="178"/>
        <v>#VALUE!</v>
      </c>
      <c r="H476" s="151" t="e">
        <f t="shared" si="178"/>
        <v>#DIV/0!</v>
      </c>
      <c r="I476" s="120" t="e">
        <f t="shared" si="178"/>
        <v>#VALUE!</v>
      </c>
      <c r="J476" s="120" t="str">
        <f t="shared" si="178"/>
        <v/>
      </c>
      <c r="K476" s="126" t="str">
        <f t="shared" si="178"/>
        <v/>
      </c>
      <c r="L476" s="120" t="e">
        <f t="shared" si="178"/>
        <v>#VALUE!</v>
      </c>
      <c r="M476" s="151" t="e">
        <f t="shared" si="178"/>
        <v>#DIV/0!</v>
      </c>
      <c r="N476" s="120" t="e">
        <f t="shared" si="178"/>
        <v>#VALUE!</v>
      </c>
      <c r="O476" s="120" t="e">
        <f t="shared" si="178"/>
        <v>#VALUE!</v>
      </c>
      <c r="P476" s="126" t="e">
        <f t="shared" si="178"/>
        <v>#DIV/0!</v>
      </c>
      <c r="Q476" s="126" t="str">
        <f t="shared" si="178"/>
        <v/>
      </c>
      <c r="R476" s="304"/>
      <c r="S476" s="304"/>
      <c r="T476" s="305"/>
      <c r="U476" s="308"/>
      <c r="V476" s="150" t="str">
        <f>IF(V475="","",V474/V475*100)</f>
        <v/>
      </c>
    </row>
    <row r="477" spans="1:22" ht="19.25" customHeight="1">
      <c r="A477" s="1179"/>
      <c r="B477" s="1230" t="str">
        <f>'statement of marks'!$DG$3</f>
        <v>jktLFkku v/;;u</v>
      </c>
      <c r="C477" s="1231"/>
      <c r="D477" s="289" t="str">
        <f>IF('statement of marks'!DG25="","",'statement of marks'!DG25)</f>
        <v/>
      </c>
      <c r="E477" s="290" t="str">
        <f>IF('statement of marks'!DH25="","",'statement of marks'!DH25)</f>
        <v/>
      </c>
      <c r="F477" s="290" t="str">
        <f>IF('statement of marks'!DI25="","",'statement of marks'!DI25)</f>
        <v/>
      </c>
      <c r="G477" s="290" t="str">
        <f>IF('statement of marks'!DK25="","",'statement of marks'!DK25)</f>
        <v/>
      </c>
      <c r="H477" s="152">
        <f>IF(G469="ML",70)+IF(G470="ML",70)+IF(G471="ML",70-H468)+IF(G472="ML",70-H469)+IF(G473="ML",70-H470)+IF(H471="ml",H468)+IF(H472="ml",H469)+IF(H473="ml",H470)</f>
        <v>0</v>
      </c>
      <c r="I477" s="291" t="str">
        <f>IF(G477="","",SUM(G477,H477))</f>
        <v/>
      </c>
      <c r="J477" s="291" t="str">
        <f>IF(G477="","",SUM(D477,E477,F477,G477))</f>
        <v/>
      </c>
      <c r="K477" s="125" t="str">
        <f>IF(J477="","",SUM(H477,J477))</f>
        <v/>
      </c>
      <c r="L477" s="290" t="str">
        <f>IF('statement of marks'!DM25="","",'statement of marks'!DM25)</f>
        <v/>
      </c>
      <c r="M477" s="152">
        <f>IF(L469="ML",100)+IF(L470="ML",100)+IF(L471="ML",100-M468)+IF(L472="ML",100-M469)+IF(L473="ML",100-M470)+IF(M471="ml",M468)+IF(M472="ml",M469)+IF(M473="ml",M470)</f>
        <v>0</v>
      </c>
      <c r="N477" s="291" t="str">
        <f>IF(L477="","",SUM(L477,M477))</f>
        <v/>
      </c>
      <c r="O477" s="291" t="str">
        <f>IF(L477="","",SUM(K477,L477))</f>
        <v/>
      </c>
      <c r="P477" s="152">
        <f>SUM(H477,M477)</f>
        <v>0</v>
      </c>
      <c r="Q477" s="125" t="str">
        <f>IF(O477="","",SUM(O477,M477))</f>
        <v/>
      </c>
      <c r="R477" s="290" t="str">
        <f>IF('statement of marks'!GA25="","",'statement of marks'!GA25)</f>
        <v/>
      </c>
      <c r="S477" s="117" t="str">
        <f>IF(OR(R477="S",R477="RE"),100,"")</f>
        <v/>
      </c>
      <c r="T477" s="309" t="str">
        <f>IF('result subject-wise'!AL25="","",'result subject-wise'!AL25)</f>
        <v/>
      </c>
      <c r="U477" s="310" t="str">
        <f>IF('result subject-wise'!AM25="","",'result subject-wise'!AM25)</f>
        <v/>
      </c>
      <c r="V477" s="1236"/>
    </row>
    <row r="478" spans="1:22" ht="19.25" customHeight="1">
      <c r="A478" s="1179"/>
      <c r="B478" s="1230" t="str">
        <f>'statement of marks'!$DT$3</f>
        <v>thou dkS'ky f'k{kk</v>
      </c>
      <c r="C478" s="1231"/>
      <c r="D478" s="1237" t="s">
        <v>294</v>
      </c>
      <c r="E478" s="1238"/>
      <c r="F478" s="291">
        <f>'statement of marks'!$DT$6</f>
        <v>30</v>
      </c>
      <c r="G478" s="123" t="str">
        <f>IF('statement of marks'!DT25="","",'statement of marks'!DT25)</f>
        <v/>
      </c>
      <c r="H478" s="1238" t="s">
        <v>313</v>
      </c>
      <c r="I478" s="1238"/>
      <c r="J478" s="291">
        <f>'statement of marks'!$DU$6</f>
        <v>30</v>
      </c>
      <c r="K478" s="125" t="str">
        <f>IF('statement of marks'!DU25="","",'statement of marks'!DU25)</f>
        <v/>
      </c>
      <c r="L478" s="1239" t="s">
        <v>172</v>
      </c>
      <c r="M478" s="1239"/>
      <c r="N478" s="291">
        <f>'statement of marks'!$DV$6</f>
        <v>40</v>
      </c>
      <c r="O478" s="290" t="str">
        <f>IF('statement of marks'!DV25="","",'statement of marks'!DV25)</f>
        <v/>
      </c>
      <c r="P478" s="304"/>
      <c r="Q478" s="125" t="str">
        <f>IF(O478="","",SUM(G478,K478,O478))</f>
        <v/>
      </c>
      <c r="R478" s="290" t="str">
        <f>IF('statement of marks'!GB25="","",'statement of marks'!GB25)</f>
        <v/>
      </c>
      <c r="S478" s="117" t="str">
        <f>IF(OR(R478="S",R478="RE"),40,"")</f>
        <v/>
      </c>
      <c r="T478" s="309" t="str">
        <f>IF('result subject-wise'!AN25="","",'result subject-wise'!AN25)</f>
        <v/>
      </c>
      <c r="U478" s="310" t="str">
        <f>IF('result subject-wise'!AO25="","",'result subject-wise'!AO25)</f>
        <v/>
      </c>
      <c r="V478" s="1236"/>
    </row>
    <row r="479" spans="1:22" ht="19.25" customHeight="1">
      <c r="A479" s="1179"/>
      <c r="B479" s="1240" t="s">
        <v>20</v>
      </c>
      <c r="C479" s="1241"/>
      <c r="D479" s="1242" t="str">
        <f>IF('statement of marks'!GH25="","",'statement of marks'!GH25)</f>
        <v/>
      </c>
      <c r="E479" s="1243"/>
      <c r="F479" s="1243"/>
      <c r="G479" s="1243"/>
      <c r="H479" s="1243"/>
      <c r="I479" s="1244"/>
      <c r="J479" s="288" t="s">
        <v>7</v>
      </c>
      <c r="K479" s="290" t="str">
        <f>IF('statement of marks'!GK25="","",'statement of marks'!GK25)</f>
        <v/>
      </c>
      <c r="L479" s="1245" t="s">
        <v>8</v>
      </c>
      <c r="M479" s="1246"/>
      <c r="N479" s="1247"/>
      <c r="O479" s="290" t="str">
        <f>IF('statement of marks'!GM25="","",'statement of marks'!GM25)</f>
        <v/>
      </c>
      <c r="P479" s="1248" t="s">
        <v>286</v>
      </c>
      <c r="Q479" s="1248"/>
      <c r="R479" s="1248"/>
      <c r="S479" s="1248"/>
      <c r="T479" s="1248"/>
      <c r="U479" s="1248"/>
      <c r="V479" s="1249"/>
    </row>
    <row r="480" spans="1:22" ht="19.25" customHeight="1">
      <c r="A480" s="1179"/>
      <c r="B480" s="1240" t="s">
        <v>50</v>
      </c>
      <c r="C480" s="1241"/>
      <c r="D480" s="1250" t="s">
        <v>290</v>
      </c>
      <c r="E480" s="1251"/>
      <c r="F480" s="1252" t="s">
        <v>291</v>
      </c>
      <c r="G480" s="1252"/>
      <c r="H480" s="1253" t="s">
        <v>292</v>
      </c>
      <c r="I480" s="1253"/>
      <c r="J480" s="1252" t="s">
        <v>314</v>
      </c>
      <c r="K480" s="1252"/>
      <c r="L480" s="1254" t="s">
        <v>284</v>
      </c>
      <c r="M480" s="1254"/>
      <c r="N480" s="1254"/>
      <c r="O480" s="1254"/>
      <c r="P480" s="1255" t="s">
        <v>20</v>
      </c>
      <c r="Q480" s="1255"/>
      <c r="R480" s="1255"/>
      <c r="S480" s="1255"/>
      <c r="T480" s="1256" t="str">
        <f>IF('result subject-wise'!AR25="","",'result subject-wise'!AR25)</f>
        <v/>
      </c>
      <c r="U480" s="1256"/>
      <c r="V480" s="1257"/>
    </row>
    <row r="481" spans="1:22" ht="19.25" customHeight="1">
      <c r="A481" s="1179"/>
      <c r="B481" s="1234" t="s">
        <v>32</v>
      </c>
      <c r="C481" s="1235"/>
      <c r="D481" s="1258" t="str">
        <f>IF('statement of marks'!EP25="","",'statement of marks'!EP25)</f>
        <v/>
      </c>
      <c r="E481" s="1259"/>
      <c r="F481" s="1259" t="str">
        <f>IF('statement of marks'!ER25="","",'statement of marks'!ER25)</f>
        <v/>
      </c>
      <c r="G481" s="1259"/>
      <c r="H481" s="1259" t="str">
        <f>IF('statement of marks'!ET25="","",'statement of marks'!ET25)</f>
        <v/>
      </c>
      <c r="I481" s="1259"/>
      <c r="J481" s="1259" t="str">
        <f>IF('statement of marks'!EV25="","",'statement of marks'!EV25)</f>
        <v/>
      </c>
      <c r="K481" s="1259"/>
      <c r="L481" s="1259" t="str">
        <f>IF('statement of marks'!EX25="","",'statement of marks'!EX25)</f>
        <v/>
      </c>
      <c r="M481" s="1259"/>
      <c r="N481" s="1259"/>
      <c r="O481" s="1259"/>
      <c r="P481" s="1255" t="s">
        <v>7</v>
      </c>
      <c r="Q481" s="1255"/>
      <c r="R481" s="1255"/>
      <c r="S481" s="1255"/>
      <c r="T481" s="1256" t="str">
        <f>IF(AND(T480="mRrh.kZ",V476&gt;=60),"izFke",IF(AND(T480="mRrh.kZ",V476&gt;=48),"f}rh;",IF(AND(T480="mRrh.kZ",V476&gt;=36),"r`rh;","")))</f>
        <v/>
      </c>
      <c r="U481" s="1256"/>
      <c r="V481" s="1257"/>
    </row>
    <row r="482" spans="1:22" ht="19.25" customHeight="1">
      <c r="A482" s="1179"/>
      <c r="B482" s="1234" t="s">
        <v>31</v>
      </c>
      <c r="C482" s="1235"/>
      <c r="D482" s="1260" t="str">
        <f>IF('statement of marks'!EO25="","",'statement of marks'!EO25)</f>
        <v/>
      </c>
      <c r="E482" s="1261"/>
      <c r="F482" s="1261" t="str">
        <f>IF('statement of marks'!EQ25="","",'statement of marks'!EQ25)</f>
        <v/>
      </c>
      <c r="G482" s="1261"/>
      <c r="H482" s="1261" t="str">
        <f>IF('statement of marks'!ES25="","",'statement of marks'!ES25)</f>
        <v/>
      </c>
      <c r="I482" s="1261"/>
      <c r="J482" s="1261" t="str">
        <f>IF('statement of marks'!EU25="","",'statement of marks'!EU25)</f>
        <v/>
      </c>
      <c r="K482" s="1261"/>
      <c r="L482" s="1261" t="str">
        <f>IF('statement of marks'!EW25="","",'statement of marks'!EW25)</f>
        <v/>
      </c>
      <c r="M482" s="1261"/>
      <c r="N482" s="1261"/>
      <c r="O482" s="1261"/>
      <c r="P482" s="1262" t="s">
        <v>312</v>
      </c>
      <c r="Q482" s="1263"/>
      <c r="R482" s="1263"/>
      <c r="S482" s="1264"/>
      <c r="T482" s="1265" t="str">
        <f>IF(T480="","",'result subject-wise'!$G$117)</f>
        <v/>
      </c>
      <c r="U482" s="1266"/>
      <c r="V482" s="1267"/>
    </row>
    <row r="483" spans="1:22" ht="19.25" customHeight="1">
      <c r="A483" s="1179"/>
      <c r="B483" s="1230" t="s">
        <v>133</v>
      </c>
      <c r="C483" s="1231"/>
      <c r="D483" s="1268"/>
      <c r="E483" s="1269"/>
      <c r="F483" s="1269"/>
      <c r="G483" s="1269"/>
      <c r="H483" s="1269"/>
      <c r="I483" s="1269"/>
      <c r="J483" s="1269"/>
      <c r="K483" s="1269"/>
      <c r="L483" s="1231" t="s">
        <v>133</v>
      </c>
      <c r="M483" s="1231"/>
      <c r="N483" s="1231"/>
      <c r="O483" s="1231"/>
      <c r="P483" s="1231"/>
      <c r="Q483" s="1231"/>
      <c r="R483" s="1270"/>
      <c r="S483" s="1271"/>
      <c r="T483" s="1271"/>
      <c r="U483" s="1271"/>
      <c r="V483" s="1272"/>
    </row>
    <row r="484" spans="1:22" ht="19.25" customHeight="1">
      <c r="A484" s="1179"/>
      <c r="B484" s="1230" t="s">
        <v>285</v>
      </c>
      <c r="C484" s="1231"/>
      <c r="D484" s="1268"/>
      <c r="E484" s="1269"/>
      <c r="F484" s="1269"/>
      <c r="G484" s="1269"/>
      <c r="H484" s="1269"/>
      <c r="I484" s="1269"/>
      <c r="J484" s="1269"/>
      <c r="K484" s="1269"/>
      <c r="L484" s="1231" t="s">
        <v>111</v>
      </c>
      <c r="M484" s="1231"/>
      <c r="N484" s="1231"/>
      <c r="O484" s="1231"/>
      <c r="P484" s="1231"/>
      <c r="Q484" s="1231"/>
      <c r="R484" s="1273"/>
      <c r="S484" s="1274"/>
      <c r="T484" s="1274"/>
      <c r="U484" s="1274"/>
      <c r="V484" s="1275"/>
    </row>
    <row r="485" spans="1:22" ht="19.25" customHeight="1">
      <c r="A485" s="1179"/>
      <c r="B485" s="1230" t="s">
        <v>152</v>
      </c>
      <c r="C485" s="1231"/>
      <c r="D485" s="1268"/>
      <c r="E485" s="1269"/>
      <c r="F485" s="1269"/>
      <c r="G485" s="1269"/>
      <c r="H485" s="1269"/>
      <c r="I485" s="1269"/>
      <c r="J485" s="1269"/>
      <c r="K485" s="1269"/>
      <c r="L485" s="1231" t="s">
        <v>285</v>
      </c>
      <c r="M485" s="1231"/>
      <c r="N485" s="1231"/>
      <c r="O485" s="1231"/>
      <c r="P485" s="1231"/>
      <c r="Q485" s="1231"/>
      <c r="R485" s="1276" t="s">
        <v>152</v>
      </c>
      <c r="S485" s="1277"/>
      <c r="T485" s="1277"/>
      <c r="U485" s="1277"/>
      <c r="V485" s="1278"/>
    </row>
    <row r="486" spans="1:22" ht="19.25" customHeight="1">
      <c r="A486" s="1180"/>
      <c r="B486" s="1279" t="s">
        <v>151</v>
      </c>
      <c r="C486" s="1280"/>
      <c r="D486" s="1281"/>
      <c r="E486" s="1282"/>
      <c r="F486" s="1282"/>
      <c r="G486" s="1282"/>
      <c r="H486" s="1282"/>
      <c r="I486" s="1282"/>
      <c r="J486" s="1282"/>
      <c r="K486" s="1282"/>
      <c r="L486" s="1280" t="s">
        <v>113</v>
      </c>
      <c r="M486" s="1280"/>
      <c r="N486" s="1280"/>
      <c r="O486" s="1280"/>
      <c r="P486" s="1283">
        <f>'statement of marks'!$GH$109</f>
        <v>42460</v>
      </c>
      <c r="Q486" s="1284"/>
      <c r="R486" s="1285" t="s">
        <v>289</v>
      </c>
      <c r="S486" s="1286"/>
      <c r="T486" s="1286"/>
      <c r="U486" s="1286"/>
      <c r="V486" s="1287"/>
    </row>
    <row r="487" spans="1:22" ht="19.25" customHeight="1">
      <c r="A487" s="1173" t="s">
        <v>73</v>
      </c>
      <c r="B487" s="1174"/>
      <c r="C487" s="1174"/>
      <c r="D487" s="1174"/>
      <c r="E487" s="1174"/>
      <c r="F487" s="1174"/>
      <c r="G487" s="1174"/>
      <c r="H487" s="1174"/>
      <c r="I487" s="1174"/>
      <c r="J487" s="1174"/>
      <c r="K487" s="1174"/>
      <c r="L487" s="1174"/>
      <c r="M487" s="1174"/>
      <c r="N487" s="1174"/>
      <c r="O487" s="1174"/>
      <c r="P487" s="1174"/>
      <c r="Q487" s="1174"/>
      <c r="R487" s="1174"/>
      <c r="S487" s="1174"/>
      <c r="T487" s="1174"/>
      <c r="U487" s="1174"/>
      <c r="V487" s="1175"/>
    </row>
    <row r="488" spans="1:22" ht="19.25" customHeight="1">
      <c r="A488" s="1176" t="str">
        <f>'statement of marks'!$A$1</f>
        <v>jktdh; ckfydk mPp ek/;fed fo|ky;] fuEckgsMk</v>
      </c>
      <c r="B488" s="1177"/>
      <c r="C488" s="1177"/>
      <c r="D488" s="1177"/>
      <c r="E488" s="1177"/>
      <c r="F488" s="1177"/>
      <c r="G488" s="1177"/>
      <c r="H488" s="1177"/>
      <c r="I488" s="1177"/>
      <c r="J488" s="1177"/>
      <c r="K488" s="1177"/>
      <c r="L488" s="1177"/>
      <c r="M488" s="1177"/>
      <c r="N488" s="1177"/>
      <c r="O488" s="1177"/>
      <c r="P488" s="1177"/>
      <c r="Q488" s="1177"/>
      <c r="R488" s="1177"/>
      <c r="S488" s="1177"/>
      <c r="T488" s="1177"/>
      <c r="U488" s="1177"/>
      <c r="V488" s="1178"/>
    </row>
    <row r="489" spans="1:22" ht="19.25" customHeight="1">
      <c r="A489" s="1179"/>
      <c r="B489" s="1181" t="s">
        <v>293</v>
      </c>
      <c r="C489" s="1181"/>
      <c r="D489" s="1182" t="str">
        <f>'statement of marks'!$F$3</f>
        <v>2015-16</v>
      </c>
      <c r="E489" s="1183"/>
      <c r="F489" s="1184" t="str">
        <f>IF(T507="","eq[; ijh{kk",IF(D506="iwjd","iwjd ijh{kk",IF(D506="iqu% ijh{kk","iqu% ijh{kk",)))</f>
        <v>eq[; ijh{kk</v>
      </c>
      <c r="G489" s="1185"/>
      <c r="H489" s="1185"/>
      <c r="I489" s="1185"/>
      <c r="J489" s="1185"/>
      <c r="K489" s="1185"/>
      <c r="L489" s="1185"/>
      <c r="M489" s="1185"/>
      <c r="N489" s="1185"/>
      <c r="O489" s="1185"/>
      <c r="P489" s="1185"/>
      <c r="Q489" s="1185"/>
      <c r="R489" s="1186" t="s">
        <v>27</v>
      </c>
      <c r="S489" s="1187"/>
      <c r="T489" s="1188" t="str">
        <f>'statement of marks'!$A$3</f>
        <v>11 'A'</v>
      </c>
      <c r="U489" s="1188"/>
      <c r="V489" s="1189"/>
    </row>
    <row r="490" spans="1:22" ht="19.25" customHeight="1">
      <c r="A490" s="1179"/>
      <c r="B490" s="1190" t="s">
        <v>115</v>
      </c>
      <c r="C490" s="1190"/>
      <c r="D490" s="1191" t="str">
        <f>IF('statement of marks'!G26="","",'statement of marks'!G26)</f>
        <v/>
      </c>
      <c r="E490" s="1192"/>
      <c r="F490" s="1192"/>
      <c r="G490" s="1192"/>
      <c r="H490" s="1192"/>
      <c r="I490" s="1192"/>
      <c r="J490" s="1192"/>
      <c r="K490" s="1192"/>
      <c r="L490" s="1192"/>
      <c r="M490" s="1192"/>
      <c r="N490" s="1192"/>
      <c r="O490" s="1192"/>
      <c r="P490" s="1192"/>
      <c r="Q490" s="1192"/>
      <c r="R490" s="1193" t="s">
        <v>36</v>
      </c>
      <c r="S490" s="1194"/>
      <c r="T490" s="1195" t="str">
        <f>IF('statement of marks'!D26="","",'statement of marks'!D26)</f>
        <v/>
      </c>
      <c r="U490" s="1195"/>
      <c r="V490" s="1196"/>
    </row>
    <row r="491" spans="1:22" ht="19.25" customHeight="1">
      <c r="A491" s="1179"/>
      <c r="B491" s="1190" t="s">
        <v>25</v>
      </c>
      <c r="C491" s="1190"/>
      <c r="D491" s="1191" t="str">
        <f>IF('statement of marks'!H26="","",'statement of marks'!H26)</f>
        <v/>
      </c>
      <c r="E491" s="1192"/>
      <c r="F491" s="1192"/>
      <c r="G491" s="1192"/>
      <c r="H491" s="1192"/>
      <c r="I491" s="1192"/>
      <c r="J491" s="1192"/>
      <c r="K491" s="1192"/>
      <c r="L491" s="1192"/>
      <c r="M491" s="1192"/>
      <c r="N491" s="1192"/>
      <c r="O491" s="1192"/>
      <c r="P491" s="1192"/>
      <c r="Q491" s="1192"/>
      <c r="R491" s="1193" t="s">
        <v>28</v>
      </c>
      <c r="S491" s="1194"/>
      <c r="T491" s="1195" t="str">
        <f>IF('statement of marks'!E26="","",'statement of marks'!E26)</f>
        <v/>
      </c>
      <c r="U491" s="1195"/>
      <c r="V491" s="1196"/>
    </row>
    <row r="492" spans="1:22" ht="19.25" customHeight="1">
      <c r="A492" s="1179"/>
      <c r="B492" s="1197" t="s">
        <v>26</v>
      </c>
      <c r="C492" s="1197"/>
      <c r="D492" s="1191" t="str">
        <f>IF('statement of marks'!I26="","",'statement of marks'!I26)</f>
        <v/>
      </c>
      <c r="E492" s="1192"/>
      <c r="F492" s="1192"/>
      <c r="G492" s="1192"/>
      <c r="H492" s="1192"/>
      <c r="I492" s="1192"/>
      <c r="J492" s="1192"/>
      <c r="K492" s="1192"/>
      <c r="L492" s="1192"/>
      <c r="M492" s="1192"/>
      <c r="N492" s="1192"/>
      <c r="O492" s="1192"/>
      <c r="P492" s="1192"/>
      <c r="Q492" s="1192"/>
      <c r="R492" s="1193" t="s">
        <v>29</v>
      </c>
      <c r="S492" s="1194"/>
      <c r="T492" s="1198" t="str">
        <f>IF('statement of marks'!F26="","",'statement of marks'!F26)</f>
        <v/>
      </c>
      <c r="U492" s="1198"/>
      <c r="V492" s="1199"/>
    </row>
    <row r="493" spans="1:22" ht="19.25" customHeight="1">
      <c r="A493" s="1179"/>
      <c r="B493" s="1200" t="s">
        <v>30</v>
      </c>
      <c r="C493" s="1202" t="s">
        <v>202</v>
      </c>
      <c r="D493" s="1204" t="s">
        <v>1</v>
      </c>
      <c r="E493" s="1204" t="s">
        <v>43</v>
      </c>
      <c r="F493" s="1204" t="s">
        <v>2</v>
      </c>
      <c r="G493" s="1206" t="s">
        <v>144</v>
      </c>
      <c r="H493" s="1206" t="s">
        <v>147</v>
      </c>
      <c r="I493" s="1208" t="s">
        <v>146</v>
      </c>
      <c r="J493" s="1210" t="s">
        <v>306</v>
      </c>
      <c r="K493" s="1212" t="s">
        <v>288</v>
      </c>
      <c r="L493" s="1214" t="s">
        <v>305</v>
      </c>
      <c r="M493" s="1214" t="s">
        <v>296</v>
      </c>
      <c r="N493" s="1216" t="s">
        <v>295</v>
      </c>
      <c r="O493" s="1218" t="s">
        <v>274</v>
      </c>
      <c r="P493" s="1218" t="s">
        <v>275</v>
      </c>
      <c r="Q493" s="1220" t="s">
        <v>276</v>
      </c>
      <c r="R493" s="1208" t="s">
        <v>14</v>
      </c>
      <c r="S493" s="1210" t="s">
        <v>297</v>
      </c>
      <c r="T493" s="1222" t="s">
        <v>298</v>
      </c>
      <c r="U493" s="1288" t="s">
        <v>38</v>
      </c>
      <c r="V493" s="1226" t="s">
        <v>287</v>
      </c>
    </row>
    <row r="494" spans="1:22" ht="19.25" customHeight="1">
      <c r="A494" s="1179"/>
      <c r="B494" s="1201"/>
      <c r="C494" s="1203"/>
      <c r="D494" s="1205"/>
      <c r="E494" s="1205"/>
      <c r="F494" s="1205"/>
      <c r="G494" s="1207"/>
      <c r="H494" s="1207"/>
      <c r="I494" s="1209"/>
      <c r="J494" s="1211"/>
      <c r="K494" s="1213"/>
      <c r="L494" s="1215"/>
      <c r="M494" s="1215"/>
      <c r="N494" s="1217"/>
      <c r="O494" s="1219"/>
      <c r="P494" s="1219"/>
      <c r="Q494" s="1221"/>
      <c r="R494" s="1209"/>
      <c r="S494" s="1211"/>
      <c r="T494" s="1223"/>
      <c r="U494" s="1289"/>
      <c r="V494" s="1227"/>
    </row>
    <row r="495" spans="1:22" ht="19.25" customHeight="1">
      <c r="A495" s="1179"/>
      <c r="B495" s="1228" t="s">
        <v>5</v>
      </c>
      <c r="C495" s="1229"/>
      <c r="D495" s="119">
        <v>10</v>
      </c>
      <c r="E495" s="70">
        <v>10</v>
      </c>
      <c r="F495" s="70">
        <v>10</v>
      </c>
      <c r="G495" s="142" t="s">
        <v>308</v>
      </c>
      <c r="H495" s="122">
        <f>'statement of marks'!$AR$6</f>
        <v>20</v>
      </c>
      <c r="I495" s="73">
        <v>70</v>
      </c>
      <c r="J495" s="146" t="s">
        <v>277</v>
      </c>
      <c r="K495" s="124">
        <v>100</v>
      </c>
      <c r="L495" s="142" t="s">
        <v>309</v>
      </c>
      <c r="M495" s="122">
        <f>'statement of marks'!$AW$6</f>
        <v>30</v>
      </c>
      <c r="N495" s="73">
        <v>100</v>
      </c>
      <c r="O495" s="145" t="s">
        <v>310</v>
      </c>
      <c r="P495" s="124"/>
      <c r="Q495" s="124">
        <v>200</v>
      </c>
      <c r="R495" s="304"/>
      <c r="S495" s="304"/>
      <c r="T495" s="305"/>
      <c r="U495" s="306"/>
      <c r="V495" s="147" t="str">
        <f>IF(OR(U502=0,U502&lt;S502),"",Q495)</f>
        <v/>
      </c>
    </row>
    <row r="496" spans="1:22" ht="19.25" customHeight="1">
      <c r="A496" s="1179"/>
      <c r="B496" s="1230" t="str">
        <f>'statement of marks'!$J$3</f>
        <v>vfuok;Z fgUnh</v>
      </c>
      <c r="C496" s="1231"/>
      <c r="D496" s="289" t="str">
        <f>IF('statement of marks'!J26="","",'statement of marks'!J26)</f>
        <v/>
      </c>
      <c r="E496" s="290" t="str">
        <f>IF('statement of marks'!K26="","",'statement of marks'!K26)</f>
        <v/>
      </c>
      <c r="F496" s="290" t="str">
        <f>IF('statement of marks'!L26="","",'statement of marks'!L26)</f>
        <v/>
      </c>
      <c r="G496" s="123" t="str">
        <f>IF('statement of marks'!N26="","",'statement of marks'!N26)</f>
        <v/>
      </c>
      <c r="H496" s="123">
        <f>'statement of marks'!$BP$6</f>
        <v>20</v>
      </c>
      <c r="I496" s="291" t="str">
        <f>IF(G496="","",G496)</f>
        <v/>
      </c>
      <c r="J496" s="291" t="str">
        <f>IF(G496="","",SUM(D496,E496,F496,G496))</f>
        <v/>
      </c>
      <c r="K496" s="125" t="str">
        <f>J496</f>
        <v/>
      </c>
      <c r="L496" s="123" t="str">
        <f>IF('statement of marks'!P26="","",'statement of marks'!P26)</f>
        <v/>
      </c>
      <c r="M496" s="122">
        <f>'statement of marks'!$BU$6</f>
        <v>30</v>
      </c>
      <c r="N496" s="291" t="str">
        <f>IF(L496="","",L496)</f>
        <v/>
      </c>
      <c r="O496" s="291" t="str">
        <f>IF(L496="","",SUM(J496,L496))</f>
        <v/>
      </c>
      <c r="P496" s="152">
        <f>SUM(H496,M496)</f>
        <v>50</v>
      </c>
      <c r="Q496" s="125" t="str">
        <f>O496</f>
        <v/>
      </c>
      <c r="R496" s="290" t="str">
        <f>CONCATENATE('statement of marks'!EZ26,'statement of marks'!FA26,'statement of marks'!FB26)</f>
        <v/>
      </c>
      <c r="S496" s="117" t="str">
        <f>IF(OR(R496="S",R496="RE"),100,"")</f>
        <v/>
      </c>
      <c r="T496" s="128" t="str">
        <f>IF('result subject-wise'!U26="","",'result subject-wise'!U26)</f>
        <v/>
      </c>
      <c r="U496" s="130" t="str">
        <f>IF('result subject-wise'!V26="","",'result subject-wise'!V26)</f>
        <v/>
      </c>
      <c r="V496" s="147" t="str">
        <f>IF(OR(U502=0,U502&lt;S502),"",IF(R496="RE",SUM(Q496,T496),IF(R496="S",T496,Q496)))</f>
        <v/>
      </c>
    </row>
    <row r="497" spans="1:22" ht="19.25" customHeight="1">
      <c r="A497" s="1179"/>
      <c r="B497" s="1230" t="str">
        <f>'statement of marks'!$X$3</f>
        <v>vaxzsth</v>
      </c>
      <c r="C497" s="1231"/>
      <c r="D497" s="289" t="str">
        <f>IF('statement of marks'!X26="","",'statement of marks'!X26)</f>
        <v/>
      </c>
      <c r="E497" s="290" t="str">
        <f>IF('statement of marks'!Y26="","",'statement of marks'!Y26)</f>
        <v/>
      </c>
      <c r="F497" s="290" t="str">
        <f>IF('statement of marks'!Z26="","",'statement of marks'!Z26)</f>
        <v/>
      </c>
      <c r="G497" s="123" t="str">
        <f>IF('statement of marks'!AB26="","",'statement of marks'!AB26)</f>
        <v/>
      </c>
      <c r="H497" s="123">
        <f>'statement of marks'!$CN$6</f>
        <v>20</v>
      </c>
      <c r="I497" s="291" t="str">
        <f>IF(G497="","",G497)</f>
        <v/>
      </c>
      <c r="J497" s="291" t="str">
        <f t="shared" ref="J497:J500" si="179">IF(G497="","",SUM(D497,E497,F497,G497))</f>
        <v/>
      </c>
      <c r="K497" s="125" t="str">
        <f>J497</f>
        <v/>
      </c>
      <c r="L497" s="123" t="str">
        <f>IF('statement of marks'!AD26="","",'statement of marks'!AD26)</f>
        <v/>
      </c>
      <c r="M497" s="122">
        <f>'statement of marks'!$CS$6</f>
        <v>30</v>
      </c>
      <c r="N497" s="291" t="str">
        <f>IF(L497="","",L497)</f>
        <v/>
      </c>
      <c r="O497" s="291" t="str">
        <f t="shared" ref="O497" si="180">IF(L497="","",SUM(J497,L497))</f>
        <v/>
      </c>
      <c r="P497" s="152">
        <f t="shared" ref="P497" si="181">SUM(H497,M497)</f>
        <v>50</v>
      </c>
      <c r="Q497" s="125" t="str">
        <f>O497</f>
        <v/>
      </c>
      <c r="R497" s="290" t="str">
        <f>CONCATENATE('statement of marks'!FC26,'statement of marks'!FD26,'statement of marks'!FE26)</f>
        <v/>
      </c>
      <c r="S497" s="117" t="str">
        <f>IF(OR(R497="S",R497="RE"),100,"")</f>
        <v/>
      </c>
      <c r="T497" s="128" t="str">
        <f>IF('result subject-wise'!X26="","",'result subject-wise'!X26)</f>
        <v/>
      </c>
      <c r="U497" s="130" t="str">
        <f>IF('result subject-wise'!Y26="","",'result subject-wise'!Y26)</f>
        <v/>
      </c>
      <c r="V497" s="147" t="str">
        <f>IF(OR(U502=0,U502&lt;S502),"",IF(R497="RE",SUM(Q497,T497),IF(R497="S",T497,Q497)))</f>
        <v/>
      </c>
    </row>
    <row r="498" spans="1:22" ht="19.25" customHeight="1">
      <c r="A498" s="1179"/>
      <c r="B498" s="1232" t="b">
        <f>IF('statement of marks'!AL26="a",'statement of marks'!$AL$3,IF('statement of marks'!AL26="b",'statement of marks'!$AR$3,IF('statement of marks'!AL26="c",'statement of marks'!$AX$3,IF('statement of marks'!AL26="d",'statement of marks'!$BD$3))))</f>
        <v>0</v>
      </c>
      <c r="C498" s="1233"/>
      <c r="D498" s="289" t="str">
        <f>IF('statement of marks'!AM26="","",'statement of marks'!AM26)</f>
        <v/>
      </c>
      <c r="E498" s="290" t="str">
        <f>IF('statement of marks'!AN26="","",'statement of marks'!AN26)</f>
        <v/>
      </c>
      <c r="F498" s="290" t="str">
        <f>IF('statement of marks'!AO26="","",'statement of marks'!AO26)</f>
        <v/>
      </c>
      <c r="G498" s="123" t="str">
        <f>IF('statement of marks'!AQ26="","",'statement of marks'!AQ26)</f>
        <v/>
      </c>
      <c r="H498" s="123" t="str">
        <f>IF('statement of marks'!AR26="","",'statement of marks'!AR26)</f>
        <v/>
      </c>
      <c r="I498" s="291" t="str">
        <f>IF(G498="","",IF(AND(G498="ML",H498="ML"),"ML",IF(AND(G498="ML",H498=""),"ML",SUM(G498,H498))))</f>
        <v/>
      </c>
      <c r="J498" s="291" t="str">
        <f t="shared" si="179"/>
        <v/>
      </c>
      <c r="K498" s="125" t="str">
        <f>IF(J498="","",SUM(H498,J498))</f>
        <v/>
      </c>
      <c r="L498" s="123" t="str">
        <f>IF('statement of marks'!AV26="","",'statement of marks'!AV26)</f>
        <v/>
      </c>
      <c r="M498" s="123" t="str">
        <f>IF('statement of marks'!AW26="","",'statement of marks'!AW26)</f>
        <v/>
      </c>
      <c r="N498" s="291" t="str">
        <f>IF(L498="","",IF(AND(L498="ML",M498="ML"),"ML",IF(AND(L498="ML",M498=""),"ML",SUM(L498,M498))))</f>
        <v/>
      </c>
      <c r="O498" s="291" t="str">
        <f>IF(L498="","",SUM(J498,L498))</f>
        <v/>
      </c>
      <c r="P498" s="123" t="str">
        <f>IF(AND(H498="",M498=""),"",SUM(H498,M498))</f>
        <v/>
      </c>
      <c r="Q498" s="125" t="str">
        <f>IF(O498="","",SUM(O498,P498))</f>
        <v/>
      </c>
      <c r="R498" s="290" t="str">
        <f>CONCATENATE('statement of marks'!FF26,'statement of marks'!FK26,'statement of marks'!FL26)</f>
        <v/>
      </c>
      <c r="S498" s="117" t="str">
        <f>IF('result subject-wise'!Z26="","",'result subject-wise'!Z26)</f>
        <v/>
      </c>
      <c r="T498" s="128" t="str">
        <f>IF('result subject-wise'!AB26="","",'result subject-wise'!AB26)</f>
        <v/>
      </c>
      <c r="U498" s="130" t="str">
        <f>IF('result subject-wise'!AC26="","",'result subject-wise'!AC26)</f>
        <v/>
      </c>
      <c r="V498" s="147" t="str">
        <f>IF(OR(U502=0,U502&lt;S502),"",IF(OR(R498="RE",R498="REP"),SUM(Q498,T498),IF(R498="S",T498,Q498)))</f>
        <v/>
      </c>
    </row>
    <row r="499" spans="1:22" ht="19.25" customHeight="1">
      <c r="A499" s="1179"/>
      <c r="B499" s="1232" t="b">
        <f>IF('statement of marks'!BJ26="a",'statement of marks'!$BJ$3,IF('statement of marks'!BJ26="b",'statement of marks'!$BP$3,IF('statement of marks'!BJ26="c",'statement of marks'!$BV$3,IF('statement of marks'!BJ26="d",'statement of marks'!$CB$3))))</f>
        <v>0</v>
      </c>
      <c r="C499" s="1233"/>
      <c r="D499" s="289" t="str">
        <f>IF('statement of marks'!BK26="","",'statement of marks'!BK26)</f>
        <v/>
      </c>
      <c r="E499" s="290" t="str">
        <f>IF('statement of marks'!BL26="","",'statement of marks'!BL26)</f>
        <v/>
      </c>
      <c r="F499" s="290" t="str">
        <f>IF('statement of marks'!BM26="","",'statement of marks'!BM26)</f>
        <v/>
      </c>
      <c r="G499" s="123" t="str">
        <f>IF('statement of marks'!BO26="","",'statement of marks'!BO26)</f>
        <v/>
      </c>
      <c r="H499" s="123" t="str">
        <f>IF('statement of marks'!BP26="","",'statement of marks'!BP26)</f>
        <v/>
      </c>
      <c r="I499" s="291" t="str">
        <f t="shared" ref="I499" si="182">IF(G499="","",IF(AND(G499="ML",H499="ML"),"ML",IF(AND(G499="ML",H499=""),"ML",SUM(G499,H499))))</f>
        <v/>
      </c>
      <c r="J499" s="291" t="str">
        <f t="shared" si="179"/>
        <v/>
      </c>
      <c r="K499" s="125" t="str">
        <f>IF(J499="","",SUM(H499,J499))</f>
        <v/>
      </c>
      <c r="L499" s="123" t="str">
        <f>IF('statement of marks'!BT26="","",'statement of marks'!BT26)</f>
        <v/>
      </c>
      <c r="M499" s="123" t="str">
        <f>IF('statement of marks'!BU26="","",'statement of marks'!BU26)</f>
        <v/>
      </c>
      <c r="N499" s="291" t="str">
        <f t="shared" ref="N499" si="183">IF(L499="","",IF(AND(L499="ML",M499="ML"),"ML",IF(AND(L499="ML",M499=""),"ML",SUM(L499,M499))))</f>
        <v/>
      </c>
      <c r="O499" s="291" t="str">
        <f>IF(L499="","",SUM(J499,L499))</f>
        <v/>
      </c>
      <c r="P499" s="123" t="str">
        <f t="shared" ref="P499:P500" si="184">IF(AND(H499="",M499=""),"",SUM(H499,M499))</f>
        <v/>
      </c>
      <c r="Q499" s="125" t="str">
        <f>IF(O499="","",SUM(O499,P499))</f>
        <v/>
      </c>
      <c r="R499" s="290" t="str">
        <f>CONCATENATE('statement of marks'!FM26,'statement of marks'!FR26,'statement of marks'!FS26)</f>
        <v/>
      </c>
      <c r="S499" s="117" t="str">
        <f>IF('result subject-wise'!AD26="","",'result subject-wise'!AD26)</f>
        <v/>
      </c>
      <c r="T499" s="128" t="str">
        <f>IF('result subject-wise'!AF26="","",'result subject-wise'!AF26)</f>
        <v/>
      </c>
      <c r="U499" s="130" t="str">
        <f>IF('result subject-wise'!AG26="","",'result subject-wise'!AG26)</f>
        <v/>
      </c>
      <c r="V499" s="147" t="str">
        <f>IF(OR(U502=0,U502&lt;S502),"",IF(OR(R499="RE",R499="REP"),SUM(Q499,T499),IF(R499="S",T499,Q499)))</f>
        <v/>
      </c>
    </row>
    <row r="500" spans="1:22" ht="19.25" customHeight="1">
      <c r="A500" s="1179"/>
      <c r="B500" s="1232" t="b">
        <f>IF('statement of marks'!CH26="a",'statement of marks'!$CH$3,IF('statement of marks'!CH26="b",'statement of marks'!$CN$3,IF('statement of marks'!CH26="c",'statement of marks'!$CT$3,IF('statement of marks'!CH26="d",'statement of marks'!$CZ$3))))</f>
        <v>0</v>
      </c>
      <c r="C500" s="1233"/>
      <c r="D500" s="289" t="str">
        <f>IF('statement of marks'!CI26="","",'statement of marks'!CI26)</f>
        <v/>
      </c>
      <c r="E500" s="290" t="str">
        <f>IF('statement of marks'!CJ26="","",'statement of marks'!CJ26)</f>
        <v/>
      </c>
      <c r="F500" s="290" t="str">
        <f>IF('statement of marks'!CK26="","",'statement of marks'!CK26)</f>
        <v/>
      </c>
      <c r="G500" s="123" t="str">
        <f>IF('statement of marks'!CM26="","",'statement of marks'!CM26)</f>
        <v/>
      </c>
      <c r="H500" s="123" t="str">
        <f>IF('statement of marks'!CN26="","",'statement of marks'!CN26)</f>
        <v/>
      </c>
      <c r="I500" s="291" t="str">
        <f>IF(G500="","",IF(AND(G500="ML",H500="ML"),"ML",IF(AND(G500="ML",H500=""),"ML",SUM(G500,H500))))</f>
        <v/>
      </c>
      <c r="J500" s="291" t="str">
        <f t="shared" si="179"/>
        <v/>
      </c>
      <c r="K500" s="125" t="str">
        <f>IF(J500="","",SUM(H500,J500))</f>
        <v/>
      </c>
      <c r="L500" s="123" t="str">
        <f>IF('statement of marks'!CR26="","",'statement of marks'!CR26)</f>
        <v/>
      </c>
      <c r="M500" s="123" t="str">
        <f>IF('statement of marks'!CS26="","",'statement of marks'!CS26)</f>
        <v/>
      </c>
      <c r="N500" s="291" t="str">
        <f>IF(L500="","",IF(AND(L500="ML",M500="ML"),"ML",IF(AND(L500="ML",M500=""),"ML",SUM(L500,M500))))</f>
        <v/>
      </c>
      <c r="O500" s="291" t="str">
        <f>IF(L500="","",SUM(J500,L500))</f>
        <v/>
      </c>
      <c r="P500" s="123" t="str">
        <f t="shared" si="184"/>
        <v/>
      </c>
      <c r="Q500" s="125" t="str">
        <f>IF(O500="","",SUM(O500,P500))</f>
        <v/>
      </c>
      <c r="R500" s="290" t="str">
        <f>CONCATENATE('statement of marks'!FT26,'statement of marks'!FY26,'statement of marks'!FZ26)</f>
        <v/>
      </c>
      <c r="S500" s="117" t="str">
        <f>IF('result subject-wise'!AH26="","",'result subject-wise'!AH26)</f>
        <v/>
      </c>
      <c r="T500" s="128" t="str">
        <f>IF('result subject-wise'!AJ26="","",'result subject-wise'!AJ26)</f>
        <v/>
      </c>
      <c r="U500" s="130" t="str">
        <f>IF('result subject-wise'!AK26="","",'result subject-wise'!AK26)</f>
        <v/>
      </c>
      <c r="V500" s="147" t="str">
        <f>IF(OR(U502=0,U502&lt;S502),"",IF(OR(R500="RE",R500="REP"),SUM(Q500,T500),IF(R500="S",T500,Q500)))</f>
        <v/>
      </c>
    </row>
    <row r="501" spans="1:22" ht="19.25" customHeight="1">
      <c r="A501" s="1179"/>
      <c r="B501" s="1234" t="s">
        <v>148</v>
      </c>
      <c r="C501" s="1235"/>
      <c r="D501" s="157" t="str">
        <f>IF(AND(D496="",D497="",D498="",D499="",D500=""),"",SUM(D496:D500))</f>
        <v/>
      </c>
      <c r="E501" s="157" t="str">
        <f t="shared" ref="E501:F501" si="185">IF(AND(E496="",E497="",E498="",E499="",E500=""),"",SUM(E496:E500))</f>
        <v/>
      </c>
      <c r="F501" s="157" t="str">
        <f t="shared" si="185"/>
        <v/>
      </c>
      <c r="G501" s="158" t="str">
        <f>IF(G496="","",SUM(G496:G500))</f>
        <v/>
      </c>
      <c r="H501" s="158">
        <f>SUM(H498:H500)</f>
        <v>0</v>
      </c>
      <c r="I501" s="158" t="str">
        <f>IF(AND(I496="",I497="",I498="",I499="",I500=""),"",SUM(I496:I500))</f>
        <v/>
      </c>
      <c r="J501" s="159" t="str">
        <f>IF(J500="","",SUM(J496:J500))</f>
        <v/>
      </c>
      <c r="K501" s="160" t="str">
        <f>IF(K496="","",SUM(K496:K500))</f>
        <v/>
      </c>
      <c r="L501" s="158" t="str">
        <f>IF(L496="","",SUM(L496:L500))</f>
        <v/>
      </c>
      <c r="M501" s="158">
        <f>SUM(M498:M500)</f>
        <v>0</v>
      </c>
      <c r="N501" s="158" t="str">
        <f t="shared" ref="N501" si="186">IF(AND(N496="",N497="",N498="",N499="",N500=""),"",SUM(N496:N500))</f>
        <v/>
      </c>
      <c r="O501" s="159" t="str">
        <f>IF(L501="","",SUM(J501,L501))</f>
        <v/>
      </c>
      <c r="P501" s="160">
        <f>SUM(H501,M501)</f>
        <v>0</v>
      </c>
      <c r="Q501" s="160" t="str">
        <f>IF(Q496="","",SUM(Q496:Q500))</f>
        <v/>
      </c>
      <c r="R501" s="159"/>
      <c r="S501" s="159" t="str">
        <f>IF(AND(S496="",S497="",S498="",S499="",S500=""),"",SUM(S496:S500))</f>
        <v/>
      </c>
      <c r="T501" s="161" t="str">
        <f>IF(AND(T496="",T497="",T498="",T499="",T500=""),"",SUM(T496:T500))</f>
        <v/>
      </c>
      <c r="U501" s="162"/>
      <c r="V501" s="163" t="str">
        <f>IF(V496="","",SUM(V496:V500))</f>
        <v/>
      </c>
    </row>
    <row r="502" spans="1:22" ht="19.25" customHeight="1">
      <c r="A502" s="1179"/>
      <c r="B502" s="1234" t="s">
        <v>145</v>
      </c>
      <c r="C502" s="1235"/>
      <c r="D502" s="119" t="str">
        <f>IF(D501="","",50-(COUNTIF(D496:D500,"NA")*10+COUNTIF(D496:D500,"ML")*10))</f>
        <v/>
      </c>
      <c r="E502" s="119" t="str">
        <f t="shared" ref="E502:F502" si="187">IF(E501="","",50-(COUNTIF(E496:E500,"NA")*10+COUNTIF(E496:E500,"ML")*10))</f>
        <v/>
      </c>
      <c r="F502" s="119" t="str">
        <f t="shared" si="187"/>
        <v/>
      </c>
      <c r="G502" s="123">
        <f>I502-H502</f>
        <v>350</v>
      </c>
      <c r="H502" s="158">
        <f>IF(H501="","",(IF(OR(H498="ML",H498=""),0,H495)+IF(OR(H499="ML",H499=""),0,H496)+IF(OR(H500="ML",H500=""),0,H497)))</f>
        <v>0</v>
      </c>
      <c r="I502" s="123">
        <f>IF(I501=0,0,350-H504)</f>
        <v>350</v>
      </c>
      <c r="J502" s="291" t="str">
        <f>IF(J501="","",SUM(D502:G502))</f>
        <v/>
      </c>
      <c r="K502" s="125" t="str">
        <f>IF(K501="","",SUM(H502,J502))</f>
        <v/>
      </c>
      <c r="L502" s="123">
        <f>N502-M502</f>
        <v>500</v>
      </c>
      <c r="M502" s="117">
        <f>IF(M501="","",(IF(OR(M498="ML",M498=""),0,M495)+IF(OR(M499="ML",M499=""),0,M496)+IF(OR(M500="ML",M500=""),0,M497)))</f>
        <v>0</v>
      </c>
      <c r="N502" s="123">
        <f>IF(N501=0,0,500-M504)</f>
        <v>500</v>
      </c>
      <c r="O502" s="291">
        <f>IF(L502="","",SUM(J502,L502))</f>
        <v>500</v>
      </c>
      <c r="P502" s="125">
        <f>SUM(H502,M502)</f>
        <v>0</v>
      </c>
      <c r="Q502" s="125" t="str">
        <f>IF(Q501="","",SUM(O502,P502))</f>
        <v/>
      </c>
      <c r="R502" s="307"/>
      <c r="S502" s="141">
        <f>COUNTIF(R496:R505,"S")</f>
        <v>0</v>
      </c>
      <c r="T502" s="141">
        <f>COUNTIF(R496:R505,"RE")+COUNTIF(R496:R505,"REP")</f>
        <v>0</v>
      </c>
      <c r="U502" s="141">
        <f>COUNTIF(U496:U501,"P")+COUNTIF(U504:U505,"P")</f>
        <v>0</v>
      </c>
      <c r="V502" s="149" t="str">
        <f>IF(OR(U502=0,U502&lt;(S502+T502)),"",(Q502-(S502*200)+S501))</f>
        <v/>
      </c>
    </row>
    <row r="503" spans="1:22" ht="19.25" customHeight="1">
      <c r="A503" s="1179"/>
      <c r="B503" s="1230" t="s">
        <v>12</v>
      </c>
      <c r="C503" s="1231"/>
      <c r="D503" s="120" t="str">
        <f t="shared" ref="D503:Q503" si="188">IF(D502="","",D501/D502*100)</f>
        <v/>
      </c>
      <c r="E503" s="120" t="str">
        <f t="shared" si="188"/>
        <v/>
      </c>
      <c r="F503" s="120" t="str">
        <f t="shared" si="188"/>
        <v/>
      </c>
      <c r="G503" s="120" t="e">
        <f t="shared" si="188"/>
        <v>#VALUE!</v>
      </c>
      <c r="H503" s="151" t="e">
        <f t="shared" si="188"/>
        <v>#DIV/0!</v>
      </c>
      <c r="I503" s="120" t="e">
        <f t="shared" si="188"/>
        <v>#VALUE!</v>
      </c>
      <c r="J503" s="120" t="str">
        <f t="shared" si="188"/>
        <v/>
      </c>
      <c r="K503" s="126" t="str">
        <f t="shared" si="188"/>
        <v/>
      </c>
      <c r="L503" s="120" t="e">
        <f t="shared" si="188"/>
        <v>#VALUE!</v>
      </c>
      <c r="M503" s="151" t="e">
        <f t="shared" si="188"/>
        <v>#DIV/0!</v>
      </c>
      <c r="N503" s="120" t="e">
        <f t="shared" si="188"/>
        <v>#VALUE!</v>
      </c>
      <c r="O503" s="120" t="e">
        <f t="shared" si="188"/>
        <v>#VALUE!</v>
      </c>
      <c r="P503" s="126" t="e">
        <f t="shared" si="188"/>
        <v>#DIV/0!</v>
      </c>
      <c r="Q503" s="126" t="str">
        <f t="shared" si="188"/>
        <v/>
      </c>
      <c r="R503" s="304"/>
      <c r="S503" s="304"/>
      <c r="T503" s="305"/>
      <c r="U503" s="308"/>
      <c r="V503" s="150" t="str">
        <f>IF(V502="","",V501/V502*100)</f>
        <v/>
      </c>
    </row>
    <row r="504" spans="1:22" ht="19.25" customHeight="1">
      <c r="A504" s="1179"/>
      <c r="B504" s="1230" t="str">
        <f>'statement of marks'!$DG$3</f>
        <v>jktLFkku v/;;u</v>
      </c>
      <c r="C504" s="1231"/>
      <c r="D504" s="289" t="str">
        <f>IF('statement of marks'!DG26="","",'statement of marks'!DG26)</f>
        <v/>
      </c>
      <c r="E504" s="290" t="str">
        <f>IF('statement of marks'!DH26="","",'statement of marks'!DH26)</f>
        <v/>
      </c>
      <c r="F504" s="290" t="str">
        <f>IF('statement of marks'!DI26="","",'statement of marks'!DI26)</f>
        <v/>
      </c>
      <c r="G504" s="290" t="str">
        <f>IF('statement of marks'!DK26="","",'statement of marks'!DK26)</f>
        <v/>
      </c>
      <c r="H504" s="152">
        <f>IF(G496="ML",70)+IF(G497="ML",70)+IF(G498="ML",70-H495)+IF(G499="ML",70-H496)+IF(G500="ML",70-H497)+IF(H498="ml",H495)+IF(H499="ml",H496)+IF(H500="ml",H497)</f>
        <v>0</v>
      </c>
      <c r="I504" s="291" t="str">
        <f>IF(G504="","",SUM(G504,H504))</f>
        <v/>
      </c>
      <c r="J504" s="291" t="str">
        <f>IF(G504="","",SUM(D504,E504,F504,G504))</f>
        <v/>
      </c>
      <c r="K504" s="125" t="str">
        <f>IF(J504="","",SUM(H504,J504))</f>
        <v/>
      </c>
      <c r="L504" s="290" t="str">
        <f>IF('statement of marks'!DM26="","",'statement of marks'!DM26)</f>
        <v/>
      </c>
      <c r="M504" s="152">
        <f>IF(L496="ML",100)+IF(L497="ML",100)+IF(L498="ML",100-M495)+IF(L499="ML",100-M496)+IF(L500="ML",100-M497)+IF(M498="ml",M495)+IF(M499="ml",M496)+IF(M500="ml",M497)</f>
        <v>0</v>
      </c>
      <c r="N504" s="291" t="str">
        <f>IF(L504="","",SUM(L504,M504))</f>
        <v/>
      </c>
      <c r="O504" s="291" t="str">
        <f>IF(L504="","",SUM(K504,L504))</f>
        <v/>
      </c>
      <c r="P504" s="152">
        <f>SUM(H504,M504)</f>
        <v>0</v>
      </c>
      <c r="Q504" s="125" t="str">
        <f>IF(O504="","",SUM(O504,M504))</f>
        <v/>
      </c>
      <c r="R504" s="290" t="str">
        <f>IF('statement of marks'!GA26="","",'statement of marks'!GA26)</f>
        <v/>
      </c>
      <c r="S504" s="117" t="str">
        <f>IF(OR(R504="S",R504="RE"),100,"")</f>
        <v/>
      </c>
      <c r="T504" s="309" t="str">
        <f>IF('result subject-wise'!AL26="","",'result subject-wise'!AL26)</f>
        <v/>
      </c>
      <c r="U504" s="310" t="str">
        <f>IF('result subject-wise'!AM26="","",'result subject-wise'!AM26)</f>
        <v/>
      </c>
      <c r="V504" s="1236"/>
    </row>
    <row r="505" spans="1:22" ht="19.25" customHeight="1">
      <c r="A505" s="1179"/>
      <c r="B505" s="1230" t="str">
        <f>'statement of marks'!$DT$3</f>
        <v>thou dkS'ky f'k{kk</v>
      </c>
      <c r="C505" s="1231"/>
      <c r="D505" s="1237" t="s">
        <v>294</v>
      </c>
      <c r="E505" s="1238"/>
      <c r="F505" s="291">
        <f>'statement of marks'!$DT$6</f>
        <v>30</v>
      </c>
      <c r="G505" s="123" t="str">
        <f>IF('statement of marks'!DT26="","",'statement of marks'!DT26)</f>
        <v/>
      </c>
      <c r="H505" s="1238" t="s">
        <v>313</v>
      </c>
      <c r="I505" s="1238"/>
      <c r="J505" s="291">
        <f>'statement of marks'!$DU$6</f>
        <v>30</v>
      </c>
      <c r="K505" s="125" t="str">
        <f>IF('statement of marks'!DU26="","",'statement of marks'!DU26)</f>
        <v/>
      </c>
      <c r="L505" s="1239" t="s">
        <v>172</v>
      </c>
      <c r="M505" s="1239"/>
      <c r="N505" s="291">
        <f>'statement of marks'!$DV$6</f>
        <v>40</v>
      </c>
      <c r="O505" s="290" t="str">
        <f>IF('statement of marks'!DV26="","",'statement of marks'!DV26)</f>
        <v/>
      </c>
      <c r="P505" s="304"/>
      <c r="Q505" s="125" t="str">
        <f>IF(O505="","",SUM(G505,K505,O505))</f>
        <v/>
      </c>
      <c r="R505" s="290" t="str">
        <f>IF('statement of marks'!GB26="","",'statement of marks'!GB26)</f>
        <v/>
      </c>
      <c r="S505" s="117" t="str">
        <f>IF(OR(R505="S",R505="RE"),40,"")</f>
        <v/>
      </c>
      <c r="T505" s="309" t="str">
        <f>IF('result subject-wise'!AN26="","",'result subject-wise'!AN26)</f>
        <v/>
      </c>
      <c r="U505" s="310" t="str">
        <f>IF('result subject-wise'!AO26="","",'result subject-wise'!AO26)</f>
        <v/>
      </c>
      <c r="V505" s="1236"/>
    </row>
    <row r="506" spans="1:22" ht="19.25" customHeight="1">
      <c r="A506" s="1179"/>
      <c r="B506" s="1240" t="s">
        <v>20</v>
      </c>
      <c r="C506" s="1241"/>
      <c r="D506" s="1242" t="str">
        <f>IF('statement of marks'!GH26="","",'statement of marks'!GH26)</f>
        <v/>
      </c>
      <c r="E506" s="1243"/>
      <c r="F506" s="1243"/>
      <c r="G506" s="1243"/>
      <c r="H506" s="1243"/>
      <c r="I506" s="1244"/>
      <c r="J506" s="288" t="s">
        <v>7</v>
      </c>
      <c r="K506" s="290" t="str">
        <f>IF('statement of marks'!GK26="","",'statement of marks'!GK26)</f>
        <v/>
      </c>
      <c r="L506" s="1245" t="s">
        <v>8</v>
      </c>
      <c r="M506" s="1246"/>
      <c r="N506" s="1247"/>
      <c r="O506" s="290" t="str">
        <f>IF('statement of marks'!GM26="","",'statement of marks'!GM26)</f>
        <v/>
      </c>
      <c r="P506" s="1248" t="s">
        <v>286</v>
      </c>
      <c r="Q506" s="1248"/>
      <c r="R506" s="1248"/>
      <c r="S506" s="1248"/>
      <c r="T506" s="1248"/>
      <c r="U506" s="1248"/>
      <c r="V506" s="1249"/>
    </row>
    <row r="507" spans="1:22" ht="19.25" customHeight="1">
      <c r="A507" s="1179"/>
      <c r="B507" s="1240" t="s">
        <v>50</v>
      </c>
      <c r="C507" s="1241"/>
      <c r="D507" s="1250" t="s">
        <v>290</v>
      </c>
      <c r="E507" s="1251"/>
      <c r="F507" s="1252" t="s">
        <v>291</v>
      </c>
      <c r="G507" s="1252"/>
      <c r="H507" s="1253" t="s">
        <v>292</v>
      </c>
      <c r="I507" s="1253"/>
      <c r="J507" s="1252" t="s">
        <v>314</v>
      </c>
      <c r="K507" s="1252"/>
      <c r="L507" s="1254" t="s">
        <v>284</v>
      </c>
      <c r="M507" s="1254"/>
      <c r="N507" s="1254"/>
      <c r="O507" s="1254"/>
      <c r="P507" s="1255" t="s">
        <v>20</v>
      </c>
      <c r="Q507" s="1255"/>
      <c r="R507" s="1255"/>
      <c r="S507" s="1255"/>
      <c r="T507" s="1256" t="str">
        <f>IF('result subject-wise'!AR26="","",'result subject-wise'!AR26)</f>
        <v/>
      </c>
      <c r="U507" s="1256"/>
      <c r="V507" s="1257"/>
    </row>
    <row r="508" spans="1:22" ht="19.25" customHeight="1">
      <c r="A508" s="1179"/>
      <c r="B508" s="1234" t="s">
        <v>32</v>
      </c>
      <c r="C508" s="1235"/>
      <c r="D508" s="1258" t="str">
        <f>IF('statement of marks'!EP26="","",'statement of marks'!EP26)</f>
        <v/>
      </c>
      <c r="E508" s="1259"/>
      <c r="F508" s="1259" t="str">
        <f>IF('statement of marks'!ER26="","",'statement of marks'!ER26)</f>
        <v/>
      </c>
      <c r="G508" s="1259"/>
      <c r="H508" s="1259" t="str">
        <f>IF('statement of marks'!ET26="","",'statement of marks'!ET26)</f>
        <v/>
      </c>
      <c r="I508" s="1259"/>
      <c r="J508" s="1259" t="str">
        <f>IF('statement of marks'!EV26="","",'statement of marks'!EV26)</f>
        <v/>
      </c>
      <c r="K508" s="1259"/>
      <c r="L508" s="1259" t="str">
        <f>IF('statement of marks'!EX26="","",'statement of marks'!EX26)</f>
        <v/>
      </c>
      <c r="M508" s="1259"/>
      <c r="N508" s="1259"/>
      <c r="O508" s="1259"/>
      <c r="P508" s="1255" t="s">
        <v>7</v>
      </c>
      <c r="Q508" s="1255"/>
      <c r="R508" s="1255"/>
      <c r="S508" s="1255"/>
      <c r="T508" s="1256" t="str">
        <f>IF(AND(T507="mRrh.kZ",V503&gt;=60),"izFke",IF(AND(T507="mRrh.kZ",V503&gt;=48),"f}rh;",IF(AND(T507="mRrh.kZ",V503&gt;=36),"r`rh;","")))</f>
        <v/>
      </c>
      <c r="U508" s="1256"/>
      <c r="V508" s="1257"/>
    </row>
    <row r="509" spans="1:22" ht="19.25" customHeight="1">
      <c r="A509" s="1179"/>
      <c r="B509" s="1234" t="s">
        <v>31</v>
      </c>
      <c r="C509" s="1235"/>
      <c r="D509" s="1260" t="str">
        <f>IF('statement of marks'!EO26="","",'statement of marks'!EO26)</f>
        <v/>
      </c>
      <c r="E509" s="1261"/>
      <c r="F509" s="1261" t="str">
        <f>IF('statement of marks'!EQ26="","",'statement of marks'!EQ26)</f>
        <v/>
      </c>
      <c r="G509" s="1261"/>
      <c r="H509" s="1261" t="str">
        <f>IF('statement of marks'!ES26="","",'statement of marks'!ES26)</f>
        <v/>
      </c>
      <c r="I509" s="1261"/>
      <c r="J509" s="1261" t="str">
        <f>IF('statement of marks'!EU26="","",'statement of marks'!EU26)</f>
        <v/>
      </c>
      <c r="K509" s="1261"/>
      <c r="L509" s="1261" t="str">
        <f>IF('statement of marks'!EW26="","",'statement of marks'!EW26)</f>
        <v/>
      </c>
      <c r="M509" s="1261"/>
      <c r="N509" s="1261"/>
      <c r="O509" s="1261"/>
      <c r="P509" s="1262" t="s">
        <v>312</v>
      </c>
      <c r="Q509" s="1263"/>
      <c r="R509" s="1263"/>
      <c r="S509" s="1264"/>
      <c r="T509" s="1265" t="str">
        <f>IF(T507="","",'result subject-wise'!$G$117)</f>
        <v/>
      </c>
      <c r="U509" s="1266"/>
      <c r="V509" s="1267"/>
    </row>
    <row r="510" spans="1:22" ht="19.25" customHeight="1">
      <c r="A510" s="1179"/>
      <c r="B510" s="1230" t="s">
        <v>133</v>
      </c>
      <c r="C510" s="1231"/>
      <c r="D510" s="1268"/>
      <c r="E510" s="1269"/>
      <c r="F510" s="1269"/>
      <c r="G510" s="1269"/>
      <c r="H510" s="1269"/>
      <c r="I510" s="1269"/>
      <c r="J510" s="1269"/>
      <c r="K510" s="1269"/>
      <c r="L510" s="1231" t="s">
        <v>133</v>
      </c>
      <c r="M510" s="1231"/>
      <c r="N510" s="1231"/>
      <c r="O510" s="1231"/>
      <c r="P510" s="1231"/>
      <c r="Q510" s="1231"/>
      <c r="R510" s="1270"/>
      <c r="S510" s="1271"/>
      <c r="T510" s="1271"/>
      <c r="U510" s="1271"/>
      <c r="V510" s="1272"/>
    </row>
    <row r="511" spans="1:22" ht="19.25" customHeight="1">
      <c r="A511" s="1179"/>
      <c r="B511" s="1230" t="s">
        <v>285</v>
      </c>
      <c r="C511" s="1231"/>
      <c r="D511" s="1268"/>
      <c r="E511" s="1269"/>
      <c r="F511" s="1269"/>
      <c r="G511" s="1269"/>
      <c r="H511" s="1269"/>
      <c r="I511" s="1269"/>
      <c r="J511" s="1269"/>
      <c r="K511" s="1269"/>
      <c r="L511" s="1231" t="s">
        <v>111</v>
      </c>
      <c r="M511" s="1231"/>
      <c r="N511" s="1231"/>
      <c r="O511" s="1231"/>
      <c r="P511" s="1231"/>
      <c r="Q511" s="1231"/>
      <c r="R511" s="1273"/>
      <c r="S511" s="1274"/>
      <c r="T511" s="1274"/>
      <c r="U511" s="1274"/>
      <c r="V511" s="1275"/>
    </row>
    <row r="512" spans="1:22" ht="19.25" customHeight="1">
      <c r="A512" s="1179"/>
      <c r="B512" s="1230" t="s">
        <v>152</v>
      </c>
      <c r="C512" s="1231"/>
      <c r="D512" s="1268"/>
      <c r="E512" s="1269"/>
      <c r="F512" s="1269"/>
      <c r="G512" s="1269"/>
      <c r="H512" s="1269"/>
      <c r="I512" s="1269"/>
      <c r="J512" s="1269"/>
      <c r="K512" s="1269"/>
      <c r="L512" s="1231" t="s">
        <v>285</v>
      </c>
      <c r="M512" s="1231"/>
      <c r="N512" s="1231"/>
      <c r="O512" s="1231"/>
      <c r="P512" s="1231"/>
      <c r="Q512" s="1231"/>
      <c r="R512" s="1276" t="s">
        <v>152</v>
      </c>
      <c r="S512" s="1277"/>
      <c r="T512" s="1277"/>
      <c r="U512" s="1277"/>
      <c r="V512" s="1278"/>
    </row>
    <row r="513" spans="1:22" ht="19.25" customHeight="1">
      <c r="A513" s="1180"/>
      <c r="B513" s="1279" t="s">
        <v>151</v>
      </c>
      <c r="C513" s="1280"/>
      <c r="D513" s="1281"/>
      <c r="E513" s="1282"/>
      <c r="F513" s="1282"/>
      <c r="G513" s="1282"/>
      <c r="H513" s="1282"/>
      <c r="I513" s="1282"/>
      <c r="J513" s="1282"/>
      <c r="K513" s="1282"/>
      <c r="L513" s="1280" t="s">
        <v>113</v>
      </c>
      <c r="M513" s="1280"/>
      <c r="N513" s="1280"/>
      <c r="O513" s="1280"/>
      <c r="P513" s="1283">
        <f>'statement of marks'!$GH$109</f>
        <v>42460</v>
      </c>
      <c r="Q513" s="1284"/>
      <c r="R513" s="1285" t="s">
        <v>289</v>
      </c>
      <c r="S513" s="1286"/>
      <c r="T513" s="1286"/>
      <c r="U513" s="1286"/>
      <c r="V513" s="1287"/>
    </row>
    <row r="514" spans="1:22" ht="19.25" customHeight="1">
      <c r="A514" s="1173" t="s">
        <v>73</v>
      </c>
      <c r="B514" s="1174"/>
      <c r="C514" s="1174"/>
      <c r="D514" s="1174"/>
      <c r="E514" s="1174"/>
      <c r="F514" s="1174"/>
      <c r="G514" s="1174"/>
      <c r="H514" s="1174"/>
      <c r="I514" s="1174"/>
      <c r="J514" s="1174"/>
      <c r="K514" s="1174"/>
      <c r="L514" s="1174"/>
      <c r="M514" s="1174"/>
      <c r="N514" s="1174"/>
      <c r="O514" s="1174"/>
      <c r="P514" s="1174"/>
      <c r="Q514" s="1174"/>
      <c r="R514" s="1174"/>
      <c r="S514" s="1174"/>
      <c r="T514" s="1174"/>
      <c r="U514" s="1174"/>
      <c r="V514" s="1175"/>
    </row>
    <row r="515" spans="1:22" ht="19.25" customHeight="1">
      <c r="A515" s="1176" t="str">
        <f>'statement of marks'!$A$1</f>
        <v>jktdh; ckfydk mPp ek/;fed fo|ky;] fuEckgsMk</v>
      </c>
      <c r="B515" s="1177"/>
      <c r="C515" s="1177"/>
      <c r="D515" s="1177"/>
      <c r="E515" s="1177"/>
      <c r="F515" s="1177"/>
      <c r="G515" s="1177"/>
      <c r="H515" s="1177"/>
      <c r="I515" s="1177"/>
      <c r="J515" s="1177"/>
      <c r="K515" s="1177"/>
      <c r="L515" s="1177"/>
      <c r="M515" s="1177"/>
      <c r="N515" s="1177"/>
      <c r="O515" s="1177"/>
      <c r="P515" s="1177"/>
      <c r="Q515" s="1177"/>
      <c r="R515" s="1177"/>
      <c r="S515" s="1177"/>
      <c r="T515" s="1177"/>
      <c r="U515" s="1177"/>
      <c r="V515" s="1178"/>
    </row>
    <row r="516" spans="1:22" ht="19.25" customHeight="1">
      <c r="A516" s="1179"/>
      <c r="B516" s="1181" t="s">
        <v>293</v>
      </c>
      <c r="C516" s="1181"/>
      <c r="D516" s="1182" t="str">
        <f>'statement of marks'!$F$3</f>
        <v>2015-16</v>
      </c>
      <c r="E516" s="1183"/>
      <c r="F516" s="1184" t="str">
        <f>IF(T534="","eq[; ijh{kk",IF(D533="iwjd","iwjd ijh{kk",IF(D533="iqu% ijh{kk","iqu% ijh{kk",)))</f>
        <v>eq[; ijh{kk</v>
      </c>
      <c r="G516" s="1185"/>
      <c r="H516" s="1185"/>
      <c r="I516" s="1185"/>
      <c r="J516" s="1185"/>
      <c r="K516" s="1185"/>
      <c r="L516" s="1185"/>
      <c r="M516" s="1185"/>
      <c r="N516" s="1185"/>
      <c r="O516" s="1185"/>
      <c r="P516" s="1185"/>
      <c r="Q516" s="1185"/>
      <c r="R516" s="1186" t="s">
        <v>27</v>
      </c>
      <c r="S516" s="1187"/>
      <c r="T516" s="1188" t="str">
        <f>'statement of marks'!$A$3</f>
        <v>11 'A'</v>
      </c>
      <c r="U516" s="1188"/>
      <c r="V516" s="1189"/>
    </row>
    <row r="517" spans="1:22" ht="19.25" customHeight="1">
      <c r="A517" s="1179"/>
      <c r="B517" s="1190" t="s">
        <v>115</v>
      </c>
      <c r="C517" s="1190"/>
      <c r="D517" s="1191" t="str">
        <f>IF('statement of marks'!G27="","",'statement of marks'!G27)</f>
        <v/>
      </c>
      <c r="E517" s="1192"/>
      <c r="F517" s="1192"/>
      <c r="G517" s="1192"/>
      <c r="H517" s="1192"/>
      <c r="I517" s="1192"/>
      <c r="J517" s="1192"/>
      <c r="K517" s="1192"/>
      <c r="L517" s="1192"/>
      <c r="M517" s="1192"/>
      <c r="N517" s="1192"/>
      <c r="O517" s="1192"/>
      <c r="P517" s="1192"/>
      <c r="Q517" s="1192"/>
      <c r="R517" s="1193" t="s">
        <v>36</v>
      </c>
      <c r="S517" s="1194"/>
      <c r="T517" s="1195" t="str">
        <f>IF('statement of marks'!D27="","",'statement of marks'!D27)</f>
        <v/>
      </c>
      <c r="U517" s="1195"/>
      <c r="V517" s="1196"/>
    </row>
    <row r="518" spans="1:22" ht="19.25" customHeight="1">
      <c r="A518" s="1179"/>
      <c r="B518" s="1190" t="s">
        <v>25</v>
      </c>
      <c r="C518" s="1190"/>
      <c r="D518" s="1191" t="str">
        <f>IF('statement of marks'!H27="","",'statement of marks'!H27)</f>
        <v/>
      </c>
      <c r="E518" s="1192"/>
      <c r="F518" s="1192"/>
      <c r="G518" s="1192"/>
      <c r="H518" s="1192"/>
      <c r="I518" s="1192"/>
      <c r="J518" s="1192"/>
      <c r="K518" s="1192"/>
      <c r="L518" s="1192"/>
      <c r="M518" s="1192"/>
      <c r="N518" s="1192"/>
      <c r="O518" s="1192"/>
      <c r="P518" s="1192"/>
      <c r="Q518" s="1192"/>
      <c r="R518" s="1193" t="s">
        <v>28</v>
      </c>
      <c r="S518" s="1194"/>
      <c r="T518" s="1195" t="str">
        <f>IF('statement of marks'!E27="","",'statement of marks'!E27)</f>
        <v/>
      </c>
      <c r="U518" s="1195"/>
      <c r="V518" s="1196"/>
    </row>
    <row r="519" spans="1:22" ht="19.25" customHeight="1">
      <c r="A519" s="1179"/>
      <c r="B519" s="1197" t="s">
        <v>26</v>
      </c>
      <c r="C519" s="1197"/>
      <c r="D519" s="1191" t="str">
        <f>IF('statement of marks'!I27="","",'statement of marks'!I27)</f>
        <v/>
      </c>
      <c r="E519" s="1192"/>
      <c r="F519" s="1192"/>
      <c r="G519" s="1192"/>
      <c r="H519" s="1192"/>
      <c r="I519" s="1192"/>
      <c r="J519" s="1192"/>
      <c r="K519" s="1192"/>
      <c r="L519" s="1192"/>
      <c r="M519" s="1192"/>
      <c r="N519" s="1192"/>
      <c r="O519" s="1192"/>
      <c r="P519" s="1192"/>
      <c r="Q519" s="1192"/>
      <c r="R519" s="1193" t="s">
        <v>29</v>
      </c>
      <c r="S519" s="1194"/>
      <c r="T519" s="1198" t="str">
        <f>IF('statement of marks'!F27="","",'statement of marks'!F27)</f>
        <v/>
      </c>
      <c r="U519" s="1198"/>
      <c r="V519" s="1199"/>
    </row>
    <row r="520" spans="1:22" ht="19.25" customHeight="1">
      <c r="A520" s="1179"/>
      <c r="B520" s="1200" t="s">
        <v>30</v>
      </c>
      <c r="C520" s="1202" t="s">
        <v>202</v>
      </c>
      <c r="D520" s="1204" t="s">
        <v>1</v>
      </c>
      <c r="E520" s="1204" t="s">
        <v>43</v>
      </c>
      <c r="F520" s="1204" t="s">
        <v>2</v>
      </c>
      <c r="G520" s="1206" t="s">
        <v>144</v>
      </c>
      <c r="H520" s="1206" t="s">
        <v>147</v>
      </c>
      <c r="I520" s="1208" t="s">
        <v>146</v>
      </c>
      <c r="J520" s="1210" t="s">
        <v>306</v>
      </c>
      <c r="K520" s="1212" t="s">
        <v>288</v>
      </c>
      <c r="L520" s="1214" t="s">
        <v>305</v>
      </c>
      <c r="M520" s="1214" t="s">
        <v>296</v>
      </c>
      <c r="N520" s="1216" t="s">
        <v>295</v>
      </c>
      <c r="O520" s="1218" t="s">
        <v>274</v>
      </c>
      <c r="P520" s="1218" t="s">
        <v>275</v>
      </c>
      <c r="Q520" s="1220" t="s">
        <v>276</v>
      </c>
      <c r="R520" s="1208" t="s">
        <v>14</v>
      </c>
      <c r="S520" s="1210" t="s">
        <v>297</v>
      </c>
      <c r="T520" s="1222" t="s">
        <v>298</v>
      </c>
      <c r="U520" s="1288" t="s">
        <v>38</v>
      </c>
      <c r="V520" s="1226" t="s">
        <v>287</v>
      </c>
    </row>
    <row r="521" spans="1:22" ht="19.25" customHeight="1">
      <c r="A521" s="1179"/>
      <c r="B521" s="1201"/>
      <c r="C521" s="1203"/>
      <c r="D521" s="1205"/>
      <c r="E521" s="1205"/>
      <c r="F521" s="1205"/>
      <c r="G521" s="1207"/>
      <c r="H521" s="1207"/>
      <c r="I521" s="1209"/>
      <c r="J521" s="1211"/>
      <c r="K521" s="1213"/>
      <c r="L521" s="1215"/>
      <c r="M521" s="1215"/>
      <c r="N521" s="1217"/>
      <c r="O521" s="1219"/>
      <c r="P521" s="1219"/>
      <c r="Q521" s="1221"/>
      <c r="R521" s="1209"/>
      <c r="S521" s="1211"/>
      <c r="T521" s="1223"/>
      <c r="U521" s="1289"/>
      <c r="V521" s="1227"/>
    </row>
    <row r="522" spans="1:22" ht="19.25" customHeight="1">
      <c r="A522" s="1179"/>
      <c r="B522" s="1228" t="s">
        <v>5</v>
      </c>
      <c r="C522" s="1229"/>
      <c r="D522" s="119">
        <v>10</v>
      </c>
      <c r="E522" s="70">
        <v>10</v>
      </c>
      <c r="F522" s="70">
        <v>10</v>
      </c>
      <c r="G522" s="142" t="s">
        <v>308</v>
      </c>
      <c r="H522" s="122">
        <f>'statement of marks'!$AR$6</f>
        <v>20</v>
      </c>
      <c r="I522" s="73">
        <v>70</v>
      </c>
      <c r="J522" s="146" t="s">
        <v>277</v>
      </c>
      <c r="K522" s="124">
        <v>100</v>
      </c>
      <c r="L522" s="142" t="s">
        <v>309</v>
      </c>
      <c r="M522" s="122">
        <f>'statement of marks'!$AW$6</f>
        <v>30</v>
      </c>
      <c r="N522" s="73">
        <v>100</v>
      </c>
      <c r="O522" s="145" t="s">
        <v>310</v>
      </c>
      <c r="P522" s="124"/>
      <c r="Q522" s="124">
        <v>200</v>
      </c>
      <c r="R522" s="304"/>
      <c r="S522" s="304"/>
      <c r="T522" s="305"/>
      <c r="U522" s="306"/>
      <c r="V522" s="147" t="str">
        <f>IF(OR(U529=0,U529&lt;S529),"",Q522)</f>
        <v/>
      </c>
    </row>
    <row r="523" spans="1:22" ht="19.25" customHeight="1">
      <c r="A523" s="1179"/>
      <c r="B523" s="1230" t="str">
        <f>'statement of marks'!$J$3</f>
        <v>vfuok;Z fgUnh</v>
      </c>
      <c r="C523" s="1231"/>
      <c r="D523" s="289" t="str">
        <f>IF('statement of marks'!J27="","",'statement of marks'!J27)</f>
        <v/>
      </c>
      <c r="E523" s="290" t="str">
        <f>IF('statement of marks'!K27="","",'statement of marks'!K27)</f>
        <v/>
      </c>
      <c r="F523" s="290" t="str">
        <f>IF('statement of marks'!L27="","",'statement of marks'!L27)</f>
        <v/>
      </c>
      <c r="G523" s="123" t="str">
        <f>IF('statement of marks'!N27="","",'statement of marks'!N27)</f>
        <v/>
      </c>
      <c r="H523" s="123">
        <f>'statement of marks'!$BP$6</f>
        <v>20</v>
      </c>
      <c r="I523" s="291" t="str">
        <f>IF(G523="","",G523)</f>
        <v/>
      </c>
      <c r="J523" s="291" t="str">
        <f>IF(G523="","",SUM(D523,E523,F523,G523))</f>
        <v/>
      </c>
      <c r="K523" s="125" t="str">
        <f>J523</f>
        <v/>
      </c>
      <c r="L523" s="123" t="str">
        <f>IF('statement of marks'!P27="","",'statement of marks'!P27)</f>
        <v/>
      </c>
      <c r="M523" s="122">
        <f>'statement of marks'!$BU$6</f>
        <v>30</v>
      </c>
      <c r="N523" s="291" t="str">
        <f>IF(L523="","",L523)</f>
        <v/>
      </c>
      <c r="O523" s="291" t="str">
        <f>IF(L523="","",SUM(J523,L523))</f>
        <v/>
      </c>
      <c r="P523" s="152">
        <f>SUM(H523,M523)</f>
        <v>50</v>
      </c>
      <c r="Q523" s="125" t="str">
        <f>O523</f>
        <v/>
      </c>
      <c r="R523" s="290" t="str">
        <f>CONCATENATE('statement of marks'!EZ27,'statement of marks'!FA27,'statement of marks'!FB27)</f>
        <v/>
      </c>
      <c r="S523" s="117" t="str">
        <f>IF(OR(R523="S",R523="RE"),100,"")</f>
        <v/>
      </c>
      <c r="T523" s="128" t="str">
        <f>IF('result subject-wise'!U27="","",'result subject-wise'!U27)</f>
        <v/>
      </c>
      <c r="U523" s="130" t="str">
        <f>IF('result subject-wise'!V27="","",'result subject-wise'!V27)</f>
        <v/>
      </c>
      <c r="V523" s="147" t="str">
        <f>IF(OR(U529=0,U529&lt;S529),"",IF(R523="RE",SUM(Q523,T523),IF(R523="S",T523,Q523)))</f>
        <v/>
      </c>
    </row>
    <row r="524" spans="1:22" ht="19.25" customHeight="1">
      <c r="A524" s="1179"/>
      <c r="B524" s="1230" t="str">
        <f>'statement of marks'!$X$3</f>
        <v>vaxzsth</v>
      </c>
      <c r="C524" s="1231"/>
      <c r="D524" s="289" t="str">
        <f>IF('statement of marks'!X27="","",'statement of marks'!X27)</f>
        <v/>
      </c>
      <c r="E524" s="290" t="str">
        <f>IF('statement of marks'!Y27="","",'statement of marks'!Y27)</f>
        <v/>
      </c>
      <c r="F524" s="290" t="str">
        <f>IF('statement of marks'!Z27="","",'statement of marks'!Z27)</f>
        <v/>
      </c>
      <c r="G524" s="123" t="str">
        <f>IF('statement of marks'!AB27="","",'statement of marks'!AB27)</f>
        <v/>
      </c>
      <c r="H524" s="123">
        <f>'statement of marks'!$CN$6</f>
        <v>20</v>
      </c>
      <c r="I524" s="291" t="str">
        <f>IF(G524="","",G524)</f>
        <v/>
      </c>
      <c r="J524" s="291" t="str">
        <f t="shared" ref="J524:J527" si="189">IF(G524="","",SUM(D524,E524,F524,G524))</f>
        <v/>
      </c>
      <c r="K524" s="125" t="str">
        <f>J524</f>
        <v/>
      </c>
      <c r="L524" s="123" t="str">
        <f>IF('statement of marks'!AD27="","",'statement of marks'!AD27)</f>
        <v/>
      </c>
      <c r="M524" s="122">
        <f>'statement of marks'!$CS$6</f>
        <v>30</v>
      </c>
      <c r="N524" s="291" t="str">
        <f>IF(L524="","",L524)</f>
        <v/>
      </c>
      <c r="O524" s="291" t="str">
        <f t="shared" ref="O524" si="190">IF(L524="","",SUM(J524,L524))</f>
        <v/>
      </c>
      <c r="P524" s="152">
        <f t="shared" ref="P524:P527" si="191">SUM(H524,M524)</f>
        <v>50</v>
      </c>
      <c r="Q524" s="125" t="str">
        <f>O524</f>
        <v/>
      </c>
      <c r="R524" s="290" t="str">
        <f>CONCATENATE('statement of marks'!FC27,'statement of marks'!FD27,'statement of marks'!FE27)</f>
        <v/>
      </c>
      <c r="S524" s="117" t="str">
        <f>IF(OR(R524="S",R524="RE"),100,"")</f>
        <v/>
      </c>
      <c r="T524" s="128" t="str">
        <f>IF('result subject-wise'!X27="","",'result subject-wise'!X27)</f>
        <v/>
      </c>
      <c r="U524" s="130" t="str">
        <f>IF('result subject-wise'!Y27="","",'result subject-wise'!Y27)</f>
        <v/>
      </c>
      <c r="V524" s="147" t="str">
        <f>IF(OR(U529=0,U529&lt;S529),"",IF(R524="RE",SUM(Q524,T524),IF(R524="S",T524,Q524)))</f>
        <v/>
      </c>
    </row>
    <row r="525" spans="1:22" ht="19.25" customHeight="1">
      <c r="A525" s="1179"/>
      <c r="B525" s="1232" t="b">
        <f>IF('statement of marks'!AL27="a",'statement of marks'!$AL$3,IF('statement of marks'!AL27="b",'statement of marks'!$AR$3,IF('statement of marks'!AL27="c",'statement of marks'!$AX$3,IF('statement of marks'!AL27="d",'statement of marks'!$BD$3))))</f>
        <v>0</v>
      </c>
      <c r="C525" s="1233"/>
      <c r="D525" s="289" t="str">
        <f>IF('statement of marks'!AM27="","",'statement of marks'!AM27)</f>
        <v/>
      </c>
      <c r="E525" s="290" t="str">
        <f>IF('statement of marks'!AN27="","",'statement of marks'!AN27)</f>
        <v/>
      </c>
      <c r="F525" s="290" t="str">
        <f>IF('statement of marks'!AO27="","",'statement of marks'!AO27)</f>
        <v/>
      </c>
      <c r="G525" s="123" t="str">
        <f>IF('statement of marks'!AQ27="","",'statement of marks'!AQ27)</f>
        <v/>
      </c>
      <c r="H525" s="123" t="str">
        <f>IF('statement of marks'!AR27="","",'statement of marks'!AR27)</f>
        <v/>
      </c>
      <c r="I525" s="291" t="str">
        <f>IF(G525="","",IF(AND(G525="ML",H525="ML"),"ML",IF(AND(G525="ML",H525=""),"ML",SUM(G525,H525))))</f>
        <v/>
      </c>
      <c r="J525" s="291" t="str">
        <f t="shared" si="189"/>
        <v/>
      </c>
      <c r="K525" s="125" t="str">
        <f>IF(J525="","",SUM(H525,J525))</f>
        <v/>
      </c>
      <c r="L525" s="123" t="str">
        <f>IF('statement of marks'!AV27="","",'statement of marks'!AV27)</f>
        <v/>
      </c>
      <c r="M525" s="123" t="str">
        <f>IF('statement of marks'!AW27="","",'statement of marks'!AW27)</f>
        <v/>
      </c>
      <c r="N525" s="291" t="str">
        <f>IF(L525="","",IF(AND(L525="ML",M525="ML"),"ML",IF(AND(L525="ML",M525=""),"ML",SUM(L525,M525))))</f>
        <v/>
      </c>
      <c r="O525" s="291" t="str">
        <f>IF(L525="","",SUM(J525,L525))</f>
        <v/>
      </c>
      <c r="P525" s="123">
        <f t="shared" si="191"/>
        <v>0</v>
      </c>
      <c r="Q525" s="125" t="str">
        <f>IF(O525="","",SUM(O525,P525))</f>
        <v/>
      </c>
      <c r="R525" s="290" t="str">
        <f>CONCATENATE('statement of marks'!FF27,'statement of marks'!FK27,'statement of marks'!FL27)</f>
        <v/>
      </c>
      <c r="S525" s="117" t="str">
        <f>IF('result subject-wise'!Z27="","",'result subject-wise'!Z27)</f>
        <v/>
      </c>
      <c r="T525" s="128" t="str">
        <f>IF('result subject-wise'!AB27="","",'result subject-wise'!AB27)</f>
        <v/>
      </c>
      <c r="U525" s="130" t="str">
        <f>IF('result subject-wise'!AC27="","",'result subject-wise'!AC27)</f>
        <v/>
      </c>
      <c r="V525" s="147" t="str">
        <f>IF(OR(U529=0,U529&lt;S529),"",IF(OR(R525="RE",R525="REP"),SUM(Q525,T525),IF(R525="S",T525,Q525)))</f>
        <v/>
      </c>
    </row>
    <row r="526" spans="1:22" ht="19.25" customHeight="1">
      <c r="A526" s="1179"/>
      <c r="B526" s="1232" t="b">
        <f>IF('statement of marks'!BJ27="a",'statement of marks'!$BJ$3,IF('statement of marks'!BJ27="b",'statement of marks'!$BP$3,IF('statement of marks'!BJ27="c",'statement of marks'!$BV$3,IF('statement of marks'!BJ27="d",'statement of marks'!$CB$3))))</f>
        <v>0</v>
      </c>
      <c r="C526" s="1233"/>
      <c r="D526" s="289" t="str">
        <f>IF('statement of marks'!BK27="","",'statement of marks'!BK27)</f>
        <v/>
      </c>
      <c r="E526" s="290" t="str">
        <f>IF('statement of marks'!BL27="","",'statement of marks'!BL27)</f>
        <v/>
      </c>
      <c r="F526" s="290" t="str">
        <f>IF('statement of marks'!BM27="","",'statement of marks'!BM27)</f>
        <v/>
      </c>
      <c r="G526" s="123" t="str">
        <f>IF('statement of marks'!BO27="","",'statement of marks'!BO27)</f>
        <v/>
      </c>
      <c r="H526" s="123" t="str">
        <f>IF('statement of marks'!BP27="","",'statement of marks'!BP27)</f>
        <v/>
      </c>
      <c r="I526" s="291" t="str">
        <f t="shared" ref="I526" si="192">IF(G526="","",IF(AND(G526="ML",H526="ML"),"ML",IF(AND(G526="ML",H526=""),"ML",SUM(G526,H526))))</f>
        <v/>
      </c>
      <c r="J526" s="291" t="str">
        <f t="shared" si="189"/>
        <v/>
      </c>
      <c r="K526" s="125" t="str">
        <f>IF(J526="","",SUM(H526,J526))</f>
        <v/>
      </c>
      <c r="L526" s="123" t="str">
        <f>IF('statement of marks'!BT27="","",'statement of marks'!BT27)</f>
        <v/>
      </c>
      <c r="M526" s="123" t="str">
        <f>IF('statement of marks'!BU27="","",'statement of marks'!BU27)</f>
        <v/>
      </c>
      <c r="N526" s="291" t="str">
        <f t="shared" ref="N526" si="193">IF(L526="","",IF(AND(L526="ML",M526="ML"),"ML",IF(AND(L526="ML",M526=""),"ML",SUM(L526,M526))))</f>
        <v/>
      </c>
      <c r="O526" s="291" t="str">
        <f>IF(L526="","",SUM(J526,L526))</f>
        <v/>
      </c>
      <c r="P526" s="123">
        <f t="shared" si="191"/>
        <v>0</v>
      </c>
      <c r="Q526" s="125" t="str">
        <f>IF(O526="","",SUM(O526,P526))</f>
        <v/>
      </c>
      <c r="R526" s="290" t="str">
        <f>CONCATENATE('statement of marks'!FM27,'statement of marks'!FR27,'statement of marks'!FS27)</f>
        <v/>
      </c>
      <c r="S526" s="117" t="str">
        <f>IF('result subject-wise'!AD27="","",'result subject-wise'!AD27)</f>
        <v/>
      </c>
      <c r="T526" s="128" t="str">
        <f>IF('result subject-wise'!AF27="","",'result subject-wise'!AF27)</f>
        <v/>
      </c>
      <c r="U526" s="130" t="str">
        <f>IF('result subject-wise'!AG27="","",'result subject-wise'!AG27)</f>
        <v/>
      </c>
      <c r="V526" s="147" t="str">
        <f>IF(OR(U529=0,U529&lt;S529),"",IF(OR(R526="RE",R526="REP"),SUM(Q526,T526),IF(R526="S",T526,Q526)))</f>
        <v/>
      </c>
    </row>
    <row r="527" spans="1:22" ht="19.25" customHeight="1">
      <c r="A527" s="1179"/>
      <c r="B527" s="1232" t="b">
        <f>IF('statement of marks'!CH27="a",'statement of marks'!$CH$3,IF('statement of marks'!CH27="b",'statement of marks'!$CN$3,IF('statement of marks'!CH27="c",'statement of marks'!$CT$3,IF('statement of marks'!CH27="d",'statement of marks'!$CZ$3))))</f>
        <v>0</v>
      </c>
      <c r="C527" s="1233"/>
      <c r="D527" s="289" t="str">
        <f>IF('statement of marks'!CI27="","",'statement of marks'!CI27)</f>
        <v/>
      </c>
      <c r="E527" s="290" t="str">
        <f>IF('statement of marks'!CJ27="","",'statement of marks'!CJ27)</f>
        <v/>
      </c>
      <c r="F527" s="290" t="str">
        <f>IF('statement of marks'!CK27="","",'statement of marks'!CK27)</f>
        <v/>
      </c>
      <c r="G527" s="123" t="str">
        <f>IF('statement of marks'!CM27="","",'statement of marks'!CM27)</f>
        <v/>
      </c>
      <c r="H527" s="123" t="str">
        <f>IF('statement of marks'!CN27="","",'statement of marks'!CN27)</f>
        <v/>
      </c>
      <c r="I527" s="291" t="str">
        <f>IF(G527="","",IF(AND(G527="ML",H527="ML"),"ML",IF(AND(G527="ML",H527=""),"ML",SUM(G527,H527))))</f>
        <v/>
      </c>
      <c r="J527" s="291" t="str">
        <f t="shared" si="189"/>
        <v/>
      </c>
      <c r="K527" s="125" t="str">
        <f>IF(J527="","",SUM(H527,J527))</f>
        <v/>
      </c>
      <c r="L527" s="123" t="str">
        <f>IF('statement of marks'!CR27="","",'statement of marks'!CR27)</f>
        <v/>
      </c>
      <c r="M527" s="123" t="str">
        <f>IF('statement of marks'!CS27="","",'statement of marks'!CS27)</f>
        <v/>
      </c>
      <c r="N527" s="291" t="str">
        <f>IF(L527="","",IF(AND(L527="ML",M527="ML"),"ML",IF(AND(L527="ML",M527=""),"ML",SUM(L527,M527))))</f>
        <v/>
      </c>
      <c r="O527" s="291" t="str">
        <f>IF(L527="","",SUM(J527,L527))</f>
        <v/>
      </c>
      <c r="P527" s="123">
        <f t="shared" si="191"/>
        <v>0</v>
      </c>
      <c r="Q527" s="125" t="str">
        <f>IF(O527="","",SUM(O527,P527))</f>
        <v/>
      </c>
      <c r="R527" s="290" t="str">
        <f>CONCATENATE('statement of marks'!FT27,'statement of marks'!FY27,'statement of marks'!FZ27)</f>
        <v/>
      </c>
      <c r="S527" s="117" t="str">
        <f>IF('result subject-wise'!AH27="","",'result subject-wise'!AH27)</f>
        <v/>
      </c>
      <c r="T527" s="128" t="str">
        <f>IF('result subject-wise'!AJ27="","",'result subject-wise'!AJ27)</f>
        <v/>
      </c>
      <c r="U527" s="130" t="str">
        <f>IF('result subject-wise'!AK27="","",'result subject-wise'!AK27)</f>
        <v/>
      </c>
      <c r="V527" s="147" t="str">
        <f>IF(OR(U529=0,U529&lt;S529),"",IF(OR(R527="RE",R527="REP"),SUM(Q527,T527),IF(R527="S",T527,Q527)))</f>
        <v/>
      </c>
    </row>
    <row r="528" spans="1:22" ht="19.25" customHeight="1">
      <c r="A528" s="1179"/>
      <c r="B528" s="1234" t="s">
        <v>148</v>
      </c>
      <c r="C528" s="1235"/>
      <c r="D528" s="157" t="str">
        <f>IF(AND(D523="",D524="",D525="",D526="",D527=""),"",SUM(D523:D527))</f>
        <v/>
      </c>
      <c r="E528" s="157" t="str">
        <f t="shared" ref="E528:F528" si="194">IF(AND(E523="",E524="",E525="",E526="",E527=""),"",SUM(E523:E527))</f>
        <v/>
      </c>
      <c r="F528" s="157" t="str">
        <f t="shared" si="194"/>
        <v/>
      </c>
      <c r="G528" s="158" t="str">
        <f>IF(G523="","",SUM(G523:G527))</f>
        <v/>
      </c>
      <c r="H528" s="158">
        <f>SUM(H525:H527)</f>
        <v>0</v>
      </c>
      <c r="I528" s="158" t="str">
        <f>IF(AND(I523="",I524="",I525="",I526="",I527=""),"",SUM(I523:I527))</f>
        <v/>
      </c>
      <c r="J528" s="159" t="str">
        <f>IF(J527="","",SUM(J523:J527))</f>
        <v/>
      </c>
      <c r="K528" s="160" t="str">
        <f>IF(K523="","",SUM(K523:K527))</f>
        <v/>
      </c>
      <c r="L528" s="158" t="str">
        <f>IF(L523="","",SUM(L523:L527))</f>
        <v/>
      </c>
      <c r="M528" s="158">
        <f>SUM(M525:M527)</f>
        <v>0</v>
      </c>
      <c r="N528" s="158" t="str">
        <f t="shared" ref="N528" si="195">IF(AND(N523="",N524="",N525="",N526="",N527=""),"",SUM(N523:N527))</f>
        <v/>
      </c>
      <c r="O528" s="159" t="str">
        <f>IF(L528="","",SUM(J528,L528))</f>
        <v/>
      </c>
      <c r="P528" s="160">
        <f>SUM(H528,M528)</f>
        <v>0</v>
      </c>
      <c r="Q528" s="160" t="str">
        <f>IF(Q523="","",SUM(Q523:Q527))</f>
        <v/>
      </c>
      <c r="R528" s="159"/>
      <c r="S528" s="159" t="str">
        <f>IF(AND(S523="",S524="",S525="",S526="",S527=""),"",SUM(S523:S527))</f>
        <v/>
      </c>
      <c r="T528" s="161" t="str">
        <f>IF(AND(T523="",T524="",T525="",T526="",T527=""),"",SUM(T523:T527))</f>
        <v/>
      </c>
      <c r="U528" s="162"/>
      <c r="V528" s="163" t="str">
        <f>IF(V523="","",SUM(V523:V527))</f>
        <v/>
      </c>
    </row>
    <row r="529" spans="1:22" ht="19.25" customHeight="1">
      <c r="A529" s="1179"/>
      <c r="B529" s="1234" t="s">
        <v>145</v>
      </c>
      <c r="C529" s="1235"/>
      <c r="D529" s="119" t="str">
        <f>IF(D528="","",50-(COUNTIF(D523:D527,"NA")*10+COUNTIF(D523:D527,"ML")*10))</f>
        <v/>
      </c>
      <c r="E529" s="119" t="str">
        <f t="shared" ref="E529:F529" si="196">IF(E528="","",50-(COUNTIF(E523:E527,"NA")*10+COUNTIF(E523:E527,"ML")*10))</f>
        <v/>
      </c>
      <c r="F529" s="119" t="str">
        <f t="shared" si="196"/>
        <v/>
      </c>
      <c r="G529" s="123">
        <f>I529-H529</f>
        <v>350</v>
      </c>
      <c r="H529" s="158">
        <f>IF(H528="","",(IF(OR(H525="ML",H525=""),0,H522)+IF(OR(H526="ML",H526=""),0,H523)+IF(OR(H527="ML",H527=""),0,H524)))</f>
        <v>0</v>
      </c>
      <c r="I529" s="123">
        <f>IF(I528=0,0,350-H531)</f>
        <v>350</v>
      </c>
      <c r="J529" s="291" t="str">
        <f>IF(J528="","",SUM(D529:G529))</f>
        <v/>
      </c>
      <c r="K529" s="125" t="str">
        <f>IF(K528="","",SUM(H529,J529))</f>
        <v/>
      </c>
      <c r="L529" s="123">
        <f>N529-M529</f>
        <v>500</v>
      </c>
      <c r="M529" s="117">
        <f>IF(M528="","",(IF(OR(M525="ML",M525=""),0,M522)+IF(OR(M526="ML",M526=""),0,M523)+IF(OR(M527="ML",M527=""),0,M524)))</f>
        <v>0</v>
      </c>
      <c r="N529" s="123">
        <f>IF(N528=0,0,500-M531)</f>
        <v>500</v>
      </c>
      <c r="O529" s="291">
        <f>IF(L529="","",SUM(J529,L529))</f>
        <v>500</v>
      </c>
      <c r="P529" s="125">
        <f>SUM(H529,M529)</f>
        <v>0</v>
      </c>
      <c r="Q529" s="125" t="str">
        <f>IF(Q528="","",SUM(O529,P529))</f>
        <v/>
      </c>
      <c r="R529" s="307"/>
      <c r="S529" s="141">
        <f>COUNTIF(R523:R532,"S")</f>
        <v>0</v>
      </c>
      <c r="T529" s="141">
        <f>COUNTIF(R523:R532,"RE")+COUNTIF(R523:R532,"REP")</f>
        <v>0</v>
      </c>
      <c r="U529" s="141">
        <f>COUNTIF(U523:U528,"P")+COUNTIF(U531:U532,"P")</f>
        <v>0</v>
      </c>
      <c r="V529" s="149" t="str">
        <f>IF(OR(U529=0,U529&lt;(S529+T529)),"",(Q529-(S529*200)+S528))</f>
        <v/>
      </c>
    </row>
    <row r="530" spans="1:22" ht="19.25" customHeight="1">
      <c r="A530" s="1179"/>
      <c r="B530" s="1230" t="s">
        <v>12</v>
      </c>
      <c r="C530" s="1231"/>
      <c r="D530" s="120" t="str">
        <f t="shared" ref="D530:Q530" si="197">IF(D529="","",D528/D529*100)</f>
        <v/>
      </c>
      <c r="E530" s="120" t="str">
        <f t="shared" si="197"/>
        <v/>
      </c>
      <c r="F530" s="120" t="str">
        <f t="shared" si="197"/>
        <v/>
      </c>
      <c r="G530" s="120" t="e">
        <f t="shared" si="197"/>
        <v>#VALUE!</v>
      </c>
      <c r="H530" s="151" t="e">
        <f t="shared" si="197"/>
        <v>#DIV/0!</v>
      </c>
      <c r="I530" s="120" t="e">
        <f t="shared" si="197"/>
        <v>#VALUE!</v>
      </c>
      <c r="J530" s="120" t="str">
        <f t="shared" si="197"/>
        <v/>
      </c>
      <c r="K530" s="126" t="str">
        <f t="shared" si="197"/>
        <v/>
      </c>
      <c r="L530" s="120" t="e">
        <f t="shared" si="197"/>
        <v>#VALUE!</v>
      </c>
      <c r="M530" s="151" t="e">
        <f t="shared" si="197"/>
        <v>#DIV/0!</v>
      </c>
      <c r="N530" s="120" t="e">
        <f t="shared" si="197"/>
        <v>#VALUE!</v>
      </c>
      <c r="O530" s="120" t="e">
        <f t="shared" si="197"/>
        <v>#VALUE!</v>
      </c>
      <c r="P530" s="126" t="e">
        <f t="shared" si="197"/>
        <v>#DIV/0!</v>
      </c>
      <c r="Q530" s="126" t="str">
        <f t="shared" si="197"/>
        <v/>
      </c>
      <c r="R530" s="304"/>
      <c r="S530" s="304"/>
      <c r="T530" s="305"/>
      <c r="U530" s="308"/>
      <c r="V530" s="150" t="str">
        <f>IF(V529="","",V528/V529*100)</f>
        <v/>
      </c>
    </row>
    <row r="531" spans="1:22" ht="19.25" customHeight="1">
      <c r="A531" s="1179"/>
      <c r="B531" s="1230" t="str">
        <f>'statement of marks'!$DG$3</f>
        <v>jktLFkku v/;;u</v>
      </c>
      <c r="C531" s="1231"/>
      <c r="D531" s="289" t="str">
        <f>IF('statement of marks'!DG27="","",'statement of marks'!DG27)</f>
        <v/>
      </c>
      <c r="E531" s="290" t="str">
        <f>IF('statement of marks'!DH27="","",'statement of marks'!DH27)</f>
        <v/>
      </c>
      <c r="F531" s="290" t="str">
        <f>IF('statement of marks'!DI27="","",'statement of marks'!DI27)</f>
        <v/>
      </c>
      <c r="G531" s="290" t="str">
        <f>IF('statement of marks'!DK27="","",'statement of marks'!DK27)</f>
        <v/>
      </c>
      <c r="H531" s="152">
        <f>IF(G523="ML",70)+IF(G524="ML",70)+IF(G525="ML",70-H522)+IF(G526="ML",70-H523)+IF(G527="ML",70-H524)+IF(H525="ml",H522)+IF(H526="ml",H523)+IF(H527="ml",H524)</f>
        <v>0</v>
      </c>
      <c r="I531" s="291" t="str">
        <f>IF(G531="","",SUM(G531,H531))</f>
        <v/>
      </c>
      <c r="J531" s="291" t="str">
        <f>IF(G531="","",SUM(D531,E531,F531,G531))</f>
        <v/>
      </c>
      <c r="K531" s="125" t="str">
        <f>IF(J531="","",SUM(H531,J531))</f>
        <v/>
      </c>
      <c r="L531" s="290" t="str">
        <f>IF('statement of marks'!DM27="","",'statement of marks'!DM27)</f>
        <v/>
      </c>
      <c r="M531" s="152">
        <f>IF(L523="ML",100)+IF(L524="ML",100)+IF(L525="ML",100-M522)+IF(L526="ML",100-M523)+IF(L527="ML",100-M524)+IF(M525="ml",M522)+IF(M526="ml",M523)+IF(M527="ml",M524)</f>
        <v>0</v>
      </c>
      <c r="N531" s="291" t="str">
        <f>IF(L531="","",SUM(L531,M531))</f>
        <v/>
      </c>
      <c r="O531" s="291" t="str">
        <f>IF(L531="","",SUM(K531,L531))</f>
        <v/>
      </c>
      <c r="P531" s="152">
        <f>SUM(H531,M531)</f>
        <v>0</v>
      </c>
      <c r="Q531" s="125" t="str">
        <f>IF(O531="","",SUM(O531,M531))</f>
        <v/>
      </c>
      <c r="R531" s="290" t="str">
        <f>IF('statement of marks'!GA27="","",'statement of marks'!GA27)</f>
        <v/>
      </c>
      <c r="S531" s="117" t="str">
        <f>IF(OR(R531="S",R531="RE"),100,"")</f>
        <v/>
      </c>
      <c r="T531" s="309" t="str">
        <f>IF('result subject-wise'!AL27="","",'result subject-wise'!AL27)</f>
        <v/>
      </c>
      <c r="U531" s="310" t="str">
        <f>IF('result subject-wise'!AM27="","",'result subject-wise'!AM27)</f>
        <v/>
      </c>
      <c r="V531" s="1236"/>
    </row>
    <row r="532" spans="1:22" ht="19.25" customHeight="1">
      <c r="A532" s="1179"/>
      <c r="B532" s="1230" t="str">
        <f>'statement of marks'!$DT$3</f>
        <v>thou dkS'ky f'k{kk</v>
      </c>
      <c r="C532" s="1231"/>
      <c r="D532" s="1237" t="s">
        <v>294</v>
      </c>
      <c r="E532" s="1238"/>
      <c r="F532" s="291">
        <f>'statement of marks'!$DT$6</f>
        <v>30</v>
      </c>
      <c r="G532" s="123" t="str">
        <f>IF('statement of marks'!DT27="","",'statement of marks'!DT27)</f>
        <v/>
      </c>
      <c r="H532" s="1238" t="s">
        <v>313</v>
      </c>
      <c r="I532" s="1238"/>
      <c r="J532" s="291">
        <f>'statement of marks'!$DU$6</f>
        <v>30</v>
      </c>
      <c r="K532" s="125" t="str">
        <f>IF('statement of marks'!DU27="","",'statement of marks'!DU27)</f>
        <v/>
      </c>
      <c r="L532" s="1239" t="s">
        <v>172</v>
      </c>
      <c r="M532" s="1239"/>
      <c r="N532" s="291">
        <f>'statement of marks'!$DV$6</f>
        <v>40</v>
      </c>
      <c r="O532" s="290" t="str">
        <f>IF('statement of marks'!DV27="","",'statement of marks'!DV27)</f>
        <v/>
      </c>
      <c r="P532" s="304"/>
      <c r="Q532" s="125" t="str">
        <f>IF(O532="","",SUM(G532,K532,O532))</f>
        <v/>
      </c>
      <c r="R532" s="290" t="str">
        <f>IF('statement of marks'!GB27="","",'statement of marks'!GB27)</f>
        <v/>
      </c>
      <c r="S532" s="117" t="str">
        <f>IF(OR(R532="S",R532="RE"),40,"")</f>
        <v/>
      </c>
      <c r="T532" s="309" t="str">
        <f>IF('result subject-wise'!AN27="","",'result subject-wise'!AN27)</f>
        <v/>
      </c>
      <c r="U532" s="310" t="str">
        <f>IF('result subject-wise'!AO27="","",'result subject-wise'!AO27)</f>
        <v/>
      </c>
      <c r="V532" s="1236"/>
    </row>
    <row r="533" spans="1:22" ht="19.25" customHeight="1">
      <c r="A533" s="1179"/>
      <c r="B533" s="1240" t="s">
        <v>20</v>
      </c>
      <c r="C533" s="1241"/>
      <c r="D533" s="1242" t="str">
        <f>IF('statement of marks'!GH27="","",'statement of marks'!GH27)</f>
        <v/>
      </c>
      <c r="E533" s="1243"/>
      <c r="F533" s="1243"/>
      <c r="G533" s="1243"/>
      <c r="H533" s="1243"/>
      <c r="I533" s="1244"/>
      <c r="J533" s="288" t="s">
        <v>7</v>
      </c>
      <c r="K533" s="290" t="str">
        <f>IF('statement of marks'!GK27="","",'statement of marks'!GK27)</f>
        <v/>
      </c>
      <c r="L533" s="1245" t="s">
        <v>8</v>
      </c>
      <c r="M533" s="1246"/>
      <c r="N533" s="1247"/>
      <c r="O533" s="290" t="str">
        <f>IF('statement of marks'!GM27="","",'statement of marks'!GM27)</f>
        <v/>
      </c>
      <c r="P533" s="1248" t="s">
        <v>286</v>
      </c>
      <c r="Q533" s="1248"/>
      <c r="R533" s="1248"/>
      <c r="S533" s="1248"/>
      <c r="T533" s="1248"/>
      <c r="U533" s="1248"/>
      <c r="V533" s="1249"/>
    </row>
    <row r="534" spans="1:22" ht="19.25" customHeight="1">
      <c r="A534" s="1179"/>
      <c r="B534" s="1240" t="s">
        <v>50</v>
      </c>
      <c r="C534" s="1241"/>
      <c r="D534" s="1250" t="s">
        <v>290</v>
      </c>
      <c r="E534" s="1251"/>
      <c r="F534" s="1252" t="s">
        <v>291</v>
      </c>
      <c r="G534" s="1252"/>
      <c r="H534" s="1253" t="s">
        <v>292</v>
      </c>
      <c r="I534" s="1253"/>
      <c r="J534" s="1252" t="s">
        <v>314</v>
      </c>
      <c r="K534" s="1252"/>
      <c r="L534" s="1254" t="s">
        <v>284</v>
      </c>
      <c r="M534" s="1254"/>
      <c r="N534" s="1254"/>
      <c r="O534" s="1254"/>
      <c r="P534" s="1255" t="s">
        <v>20</v>
      </c>
      <c r="Q534" s="1255"/>
      <c r="R534" s="1255"/>
      <c r="S534" s="1255"/>
      <c r="T534" s="1256" t="str">
        <f>IF('result subject-wise'!AR27="","",'result subject-wise'!AR27)</f>
        <v/>
      </c>
      <c r="U534" s="1256"/>
      <c r="V534" s="1257"/>
    </row>
    <row r="535" spans="1:22" ht="19.25" customHeight="1">
      <c r="A535" s="1179"/>
      <c r="B535" s="1234" t="s">
        <v>32</v>
      </c>
      <c r="C535" s="1235"/>
      <c r="D535" s="1258" t="str">
        <f>IF('statement of marks'!EP27="","",'statement of marks'!EP27)</f>
        <v/>
      </c>
      <c r="E535" s="1259"/>
      <c r="F535" s="1259" t="str">
        <f>IF('statement of marks'!ER27="","",'statement of marks'!ER27)</f>
        <v/>
      </c>
      <c r="G535" s="1259"/>
      <c r="H535" s="1259" t="str">
        <f>IF('statement of marks'!ET27="","",'statement of marks'!ET27)</f>
        <v/>
      </c>
      <c r="I535" s="1259"/>
      <c r="J535" s="1259" t="str">
        <f>IF('statement of marks'!EV27="","",'statement of marks'!EV27)</f>
        <v/>
      </c>
      <c r="K535" s="1259"/>
      <c r="L535" s="1259" t="str">
        <f>IF('statement of marks'!EX27="","",'statement of marks'!EX27)</f>
        <v/>
      </c>
      <c r="M535" s="1259"/>
      <c r="N535" s="1259"/>
      <c r="O535" s="1259"/>
      <c r="P535" s="1255" t="s">
        <v>7</v>
      </c>
      <c r="Q535" s="1255"/>
      <c r="R535" s="1255"/>
      <c r="S535" s="1255"/>
      <c r="T535" s="1256" t="str">
        <f>IF(AND(T534="mRrh.kZ",V530&gt;=60),"izFke",IF(AND(T534="mRrh.kZ",V530&gt;=48),"f}rh;",IF(AND(T534="mRrh.kZ",V530&gt;=36),"r`rh;","")))</f>
        <v/>
      </c>
      <c r="U535" s="1256"/>
      <c r="V535" s="1257"/>
    </row>
    <row r="536" spans="1:22" ht="19.25" customHeight="1">
      <c r="A536" s="1179"/>
      <c r="B536" s="1234" t="s">
        <v>31</v>
      </c>
      <c r="C536" s="1235"/>
      <c r="D536" s="1260" t="str">
        <f>IF('statement of marks'!EO27="","",'statement of marks'!EO27)</f>
        <v/>
      </c>
      <c r="E536" s="1261"/>
      <c r="F536" s="1261" t="str">
        <f>IF('statement of marks'!EQ27="","",'statement of marks'!EQ27)</f>
        <v/>
      </c>
      <c r="G536" s="1261"/>
      <c r="H536" s="1261" t="str">
        <f>IF('statement of marks'!ES27="","",'statement of marks'!ES27)</f>
        <v/>
      </c>
      <c r="I536" s="1261"/>
      <c r="J536" s="1261" t="str">
        <f>IF('statement of marks'!EU27="","",'statement of marks'!EU27)</f>
        <v/>
      </c>
      <c r="K536" s="1261"/>
      <c r="L536" s="1261" t="str">
        <f>IF('statement of marks'!EW27="","",'statement of marks'!EW27)</f>
        <v/>
      </c>
      <c r="M536" s="1261"/>
      <c r="N536" s="1261"/>
      <c r="O536" s="1261"/>
      <c r="P536" s="1262" t="s">
        <v>312</v>
      </c>
      <c r="Q536" s="1263"/>
      <c r="R536" s="1263"/>
      <c r="S536" s="1264"/>
      <c r="T536" s="1265" t="str">
        <f>IF(T534="","",'result subject-wise'!$G$117)</f>
        <v/>
      </c>
      <c r="U536" s="1266"/>
      <c r="V536" s="1267"/>
    </row>
    <row r="537" spans="1:22" ht="19.25" customHeight="1">
      <c r="A537" s="1179"/>
      <c r="B537" s="1230" t="s">
        <v>133</v>
      </c>
      <c r="C537" s="1231"/>
      <c r="D537" s="1268"/>
      <c r="E537" s="1269"/>
      <c r="F537" s="1269"/>
      <c r="G537" s="1269"/>
      <c r="H537" s="1269"/>
      <c r="I537" s="1269"/>
      <c r="J537" s="1269"/>
      <c r="K537" s="1269"/>
      <c r="L537" s="1231" t="s">
        <v>133</v>
      </c>
      <c r="M537" s="1231"/>
      <c r="N537" s="1231"/>
      <c r="O537" s="1231"/>
      <c r="P537" s="1231"/>
      <c r="Q537" s="1231"/>
      <c r="R537" s="1270"/>
      <c r="S537" s="1271"/>
      <c r="T537" s="1271"/>
      <c r="U537" s="1271"/>
      <c r="V537" s="1272"/>
    </row>
    <row r="538" spans="1:22" ht="19.25" customHeight="1">
      <c r="A538" s="1179"/>
      <c r="B538" s="1230" t="s">
        <v>285</v>
      </c>
      <c r="C538" s="1231"/>
      <c r="D538" s="1268"/>
      <c r="E538" s="1269"/>
      <c r="F538" s="1269"/>
      <c r="G538" s="1269"/>
      <c r="H538" s="1269"/>
      <c r="I538" s="1269"/>
      <c r="J538" s="1269"/>
      <c r="K538" s="1269"/>
      <c r="L538" s="1231" t="s">
        <v>111</v>
      </c>
      <c r="M538" s="1231"/>
      <c r="N538" s="1231"/>
      <c r="O538" s="1231"/>
      <c r="P538" s="1231"/>
      <c r="Q538" s="1231"/>
      <c r="R538" s="1273"/>
      <c r="S538" s="1274"/>
      <c r="T538" s="1274"/>
      <c r="U538" s="1274"/>
      <c r="V538" s="1275"/>
    </row>
    <row r="539" spans="1:22" ht="19.25" customHeight="1">
      <c r="A539" s="1179"/>
      <c r="B539" s="1230" t="s">
        <v>152</v>
      </c>
      <c r="C539" s="1231"/>
      <c r="D539" s="1268"/>
      <c r="E539" s="1269"/>
      <c r="F539" s="1269"/>
      <c r="G539" s="1269"/>
      <c r="H539" s="1269"/>
      <c r="I539" s="1269"/>
      <c r="J539" s="1269"/>
      <c r="K539" s="1269"/>
      <c r="L539" s="1231" t="s">
        <v>285</v>
      </c>
      <c r="M539" s="1231"/>
      <c r="N539" s="1231"/>
      <c r="O539" s="1231"/>
      <c r="P539" s="1231"/>
      <c r="Q539" s="1231"/>
      <c r="R539" s="1276" t="s">
        <v>152</v>
      </c>
      <c r="S539" s="1277"/>
      <c r="T539" s="1277"/>
      <c r="U539" s="1277"/>
      <c r="V539" s="1278"/>
    </row>
    <row r="540" spans="1:22" ht="19.25" customHeight="1">
      <c r="A540" s="1180"/>
      <c r="B540" s="1279" t="s">
        <v>151</v>
      </c>
      <c r="C540" s="1280"/>
      <c r="D540" s="1281"/>
      <c r="E540" s="1282"/>
      <c r="F540" s="1282"/>
      <c r="G540" s="1282"/>
      <c r="H540" s="1282"/>
      <c r="I540" s="1282"/>
      <c r="J540" s="1282"/>
      <c r="K540" s="1282"/>
      <c r="L540" s="1280" t="s">
        <v>113</v>
      </c>
      <c r="M540" s="1280"/>
      <c r="N540" s="1280"/>
      <c r="O540" s="1280"/>
      <c r="P540" s="1283">
        <f>'statement of marks'!$GH$109</f>
        <v>42460</v>
      </c>
      <c r="Q540" s="1284"/>
      <c r="R540" s="1285" t="s">
        <v>289</v>
      </c>
      <c r="S540" s="1286"/>
      <c r="T540" s="1286"/>
      <c r="U540" s="1286"/>
      <c r="V540" s="1287"/>
    </row>
    <row r="541" spans="1:22" ht="19.25" customHeight="1">
      <c r="A541" s="1173" t="s">
        <v>73</v>
      </c>
      <c r="B541" s="1174"/>
      <c r="C541" s="1174"/>
      <c r="D541" s="1174"/>
      <c r="E541" s="1174"/>
      <c r="F541" s="1174"/>
      <c r="G541" s="1174"/>
      <c r="H541" s="1174"/>
      <c r="I541" s="1174"/>
      <c r="J541" s="1174"/>
      <c r="K541" s="1174"/>
      <c r="L541" s="1174"/>
      <c r="M541" s="1174"/>
      <c r="N541" s="1174"/>
      <c r="O541" s="1174"/>
      <c r="P541" s="1174"/>
      <c r="Q541" s="1174"/>
      <c r="R541" s="1174"/>
      <c r="S541" s="1174"/>
      <c r="T541" s="1174"/>
      <c r="U541" s="1174"/>
      <c r="V541" s="1175"/>
    </row>
    <row r="542" spans="1:22" ht="19.25" customHeight="1">
      <c r="A542" s="1176" t="str">
        <f>'statement of marks'!$A$1</f>
        <v>jktdh; ckfydk mPp ek/;fed fo|ky;] fuEckgsMk</v>
      </c>
      <c r="B542" s="1177"/>
      <c r="C542" s="1177"/>
      <c r="D542" s="1177"/>
      <c r="E542" s="1177"/>
      <c r="F542" s="1177"/>
      <c r="G542" s="1177"/>
      <c r="H542" s="1177"/>
      <c r="I542" s="1177"/>
      <c r="J542" s="1177"/>
      <c r="K542" s="1177"/>
      <c r="L542" s="1177"/>
      <c r="M542" s="1177"/>
      <c r="N542" s="1177"/>
      <c r="O542" s="1177"/>
      <c r="P542" s="1177"/>
      <c r="Q542" s="1177"/>
      <c r="R542" s="1177"/>
      <c r="S542" s="1177"/>
      <c r="T542" s="1177"/>
      <c r="U542" s="1177"/>
      <c r="V542" s="1178"/>
    </row>
    <row r="543" spans="1:22" ht="19.25" customHeight="1">
      <c r="A543" s="1179"/>
      <c r="B543" s="1181" t="s">
        <v>293</v>
      </c>
      <c r="C543" s="1181"/>
      <c r="D543" s="1182" t="str">
        <f>'statement of marks'!$F$3</f>
        <v>2015-16</v>
      </c>
      <c r="E543" s="1183"/>
      <c r="F543" s="1184" t="str">
        <f>IF(T561="","eq[; ijh{kk",IF(D560="iwjd","iwjd ijh{kk",IF(D560="iqu% ijh{kk","iqu% ijh{kk",)))</f>
        <v>eq[; ijh{kk</v>
      </c>
      <c r="G543" s="1185"/>
      <c r="H543" s="1185"/>
      <c r="I543" s="1185"/>
      <c r="J543" s="1185"/>
      <c r="K543" s="1185"/>
      <c r="L543" s="1185"/>
      <c r="M543" s="1185"/>
      <c r="N543" s="1185"/>
      <c r="O543" s="1185"/>
      <c r="P543" s="1185"/>
      <c r="Q543" s="1185"/>
      <c r="R543" s="1186" t="s">
        <v>27</v>
      </c>
      <c r="S543" s="1187"/>
      <c r="T543" s="1188" t="str">
        <f>'statement of marks'!$A$3</f>
        <v>11 'A'</v>
      </c>
      <c r="U543" s="1188"/>
      <c r="V543" s="1189"/>
    </row>
    <row r="544" spans="1:22" ht="19.25" customHeight="1">
      <c r="A544" s="1179"/>
      <c r="B544" s="1190" t="s">
        <v>115</v>
      </c>
      <c r="C544" s="1190"/>
      <c r="D544" s="1191" t="str">
        <f>IF('statement of marks'!G28="","",'statement of marks'!G28)</f>
        <v/>
      </c>
      <c r="E544" s="1192"/>
      <c r="F544" s="1192"/>
      <c r="G544" s="1192"/>
      <c r="H544" s="1192"/>
      <c r="I544" s="1192"/>
      <c r="J544" s="1192"/>
      <c r="K544" s="1192"/>
      <c r="L544" s="1192"/>
      <c r="M544" s="1192"/>
      <c r="N544" s="1192"/>
      <c r="O544" s="1192"/>
      <c r="P544" s="1192"/>
      <c r="Q544" s="1192"/>
      <c r="R544" s="1193" t="s">
        <v>36</v>
      </c>
      <c r="S544" s="1194"/>
      <c r="T544" s="1195" t="str">
        <f>IF('statement of marks'!D28="","",'statement of marks'!D28)</f>
        <v/>
      </c>
      <c r="U544" s="1195"/>
      <c r="V544" s="1196"/>
    </row>
    <row r="545" spans="1:22" ht="19.25" customHeight="1">
      <c r="A545" s="1179"/>
      <c r="B545" s="1190" t="s">
        <v>25</v>
      </c>
      <c r="C545" s="1190"/>
      <c r="D545" s="1191" t="str">
        <f>IF('statement of marks'!H28="","",'statement of marks'!H28)</f>
        <v/>
      </c>
      <c r="E545" s="1192"/>
      <c r="F545" s="1192"/>
      <c r="G545" s="1192"/>
      <c r="H545" s="1192"/>
      <c r="I545" s="1192"/>
      <c r="J545" s="1192"/>
      <c r="K545" s="1192"/>
      <c r="L545" s="1192"/>
      <c r="M545" s="1192"/>
      <c r="N545" s="1192"/>
      <c r="O545" s="1192"/>
      <c r="P545" s="1192"/>
      <c r="Q545" s="1192"/>
      <c r="R545" s="1193" t="s">
        <v>28</v>
      </c>
      <c r="S545" s="1194"/>
      <c r="T545" s="1195" t="str">
        <f>IF('statement of marks'!E28="","",'statement of marks'!E28)</f>
        <v/>
      </c>
      <c r="U545" s="1195"/>
      <c r="V545" s="1196"/>
    </row>
    <row r="546" spans="1:22" ht="19.25" customHeight="1">
      <c r="A546" s="1179"/>
      <c r="B546" s="1197" t="s">
        <v>26</v>
      </c>
      <c r="C546" s="1197"/>
      <c r="D546" s="1191" t="str">
        <f>IF('statement of marks'!I28="","",'statement of marks'!I28)</f>
        <v/>
      </c>
      <c r="E546" s="1192"/>
      <c r="F546" s="1192"/>
      <c r="G546" s="1192"/>
      <c r="H546" s="1192"/>
      <c r="I546" s="1192"/>
      <c r="J546" s="1192"/>
      <c r="K546" s="1192"/>
      <c r="L546" s="1192"/>
      <c r="M546" s="1192"/>
      <c r="N546" s="1192"/>
      <c r="O546" s="1192"/>
      <c r="P546" s="1192"/>
      <c r="Q546" s="1192"/>
      <c r="R546" s="1193" t="s">
        <v>29</v>
      </c>
      <c r="S546" s="1194"/>
      <c r="T546" s="1198" t="str">
        <f>IF('statement of marks'!F28="","",'statement of marks'!F28)</f>
        <v/>
      </c>
      <c r="U546" s="1198"/>
      <c r="V546" s="1199"/>
    </row>
    <row r="547" spans="1:22" ht="19.25" customHeight="1">
      <c r="A547" s="1179"/>
      <c r="B547" s="1200" t="s">
        <v>30</v>
      </c>
      <c r="C547" s="1202" t="s">
        <v>202</v>
      </c>
      <c r="D547" s="1204" t="s">
        <v>1</v>
      </c>
      <c r="E547" s="1204" t="s">
        <v>43</v>
      </c>
      <c r="F547" s="1204" t="s">
        <v>2</v>
      </c>
      <c r="G547" s="1206" t="s">
        <v>144</v>
      </c>
      <c r="H547" s="1206" t="s">
        <v>147</v>
      </c>
      <c r="I547" s="1208" t="s">
        <v>146</v>
      </c>
      <c r="J547" s="1210" t="s">
        <v>306</v>
      </c>
      <c r="K547" s="1212" t="s">
        <v>288</v>
      </c>
      <c r="L547" s="1214" t="s">
        <v>305</v>
      </c>
      <c r="M547" s="1214" t="s">
        <v>296</v>
      </c>
      <c r="N547" s="1216" t="s">
        <v>295</v>
      </c>
      <c r="O547" s="1218" t="s">
        <v>274</v>
      </c>
      <c r="P547" s="1218" t="s">
        <v>275</v>
      </c>
      <c r="Q547" s="1220" t="s">
        <v>276</v>
      </c>
      <c r="R547" s="1208" t="s">
        <v>14</v>
      </c>
      <c r="S547" s="1210" t="s">
        <v>297</v>
      </c>
      <c r="T547" s="1222" t="s">
        <v>298</v>
      </c>
      <c r="U547" s="1288" t="s">
        <v>38</v>
      </c>
      <c r="V547" s="1226" t="s">
        <v>287</v>
      </c>
    </row>
    <row r="548" spans="1:22" ht="19.25" customHeight="1">
      <c r="A548" s="1179"/>
      <c r="B548" s="1201"/>
      <c r="C548" s="1203"/>
      <c r="D548" s="1205"/>
      <c r="E548" s="1205"/>
      <c r="F548" s="1205"/>
      <c r="G548" s="1207"/>
      <c r="H548" s="1207"/>
      <c r="I548" s="1209"/>
      <c r="J548" s="1211"/>
      <c r="K548" s="1213"/>
      <c r="L548" s="1215"/>
      <c r="M548" s="1215"/>
      <c r="N548" s="1217"/>
      <c r="O548" s="1219"/>
      <c r="P548" s="1219"/>
      <c r="Q548" s="1221"/>
      <c r="R548" s="1209"/>
      <c r="S548" s="1211"/>
      <c r="T548" s="1223"/>
      <c r="U548" s="1289"/>
      <c r="V548" s="1227"/>
    </row>
    <row r="549" spans="1:22" ht="19.25" customHeight="1">
      <c r="A549" s="1179"/>
      <c r="B549" s="1228" t="s">
        <v>5</v>
      </c>
      <c r="C549" s="1229"/>
      <c r="D549" s="119">
        <v>10</v>
      </c>
      <c r="E549" s="70">
        <v>10</v>
      </c>
      <c r="F549" s="70">
        <v>10</v>
      </c>
      <c r="G549" s="142" t="s">
        <v>308</v>
      </c>
      <c r="H549" s="122">
        <f>'statement of marks'!$AR$6</f>
        <v>20</v>
      </c>
      <c r="I549" s="73">
        <v>70</v>
      </c>
      <c r="J549" s="146" t="s">
        <v>277</v>
      </c>
      <c r="K549" s="124">
        <v>100</v>
      </c>
      <c r="L549" s="142" t="s">
        <v>309</v>
      </c>
      <c r="M549" s="122">
        <f>'statement of marks'!$AW$6</f>
        <v>30</v>
      </c>
      <c r="N549" s="73">
        <v>100</v>
      </c>
      <c r="O549" s="145" t="s">
        <v>310</v>
      </c>
      <c r="P549" s="124"/>
      <c r="Q549" s="124">
        <v>200</v>
      </c>
      <c r="R549" s="304"/>
      <c r="S549" s="304"/>
      <c r="T549" s="305"/>
      <c r="U549" s="306"/>
      <c r="V549" s="147" t="str">
        <f>IF(OR(U556=0,U556&lt;S556),"",Q549)</f>
        <v/>
      </c>
    </row>
    <row r="550" spans="1:22" ht="19.25" customHeight="1">
      <c r="A550" s="1179"/>
      <c r="B550" s="1230" t="str">
        <f>'statement of marks'!$J$3</f>
        <v>vfuok;Z fgUnh</v>
      </c>
      <c r="C550" s="1231"/>
      <c r="D550" s="289" t="str">
        <f>IF('statement of marks'!J28="","",'statement of marks'!J28)</f>
        <v/>
      </c>
      <c r="E550" s="290" t="str">
        <f>IF('statement of marks'!K28="","",'statement of marks'!K28)</f>
        <v/>
      </c>
      <c r="F550" s="290" t="str">
        <f>IF('statement of marks'!L28="","",'statement of marks'!L28)</f>
        <v/>
      </c>
      <c r="G550" s="123" t="str">
        <f>IF('statement of marks'!N28="","",'statement of marks'!N28)</f>
        <v/>
      </c>
      <c r="H550" s="123">
        <f>'statement of marks'!$BP$6</f>
        <v>20</v>
      </c>
      <c r="I550" s="291" t="str">
        <f>IF(G550="","",G550)</f>
        <v/>
      </c>
      <c r="J550" s="291" t="str">
        <f>IF(G550="","",SUM(D550,E550,F550,G550))</f>
        <v/>
      </c>
      <c r="K550" s="125" t="str">
        <f>J550</f>
        <v/>
      </c>
      <c r="L550" s="123" t="str">
        <f>IF('statement of marks'!P28="","",'statement of marks'!P28)</f>
        <v/>
      </c>
      <c r="M550" s="122">
        <f>'statement of marks'!$BU$6</f>
        <v>30</v>
      </c>
      <c r="N550" s="291" t="str">
        <f>IF(L550="","",L550)</f>
        <v/>
      </c>
      <c r="O550" s="291" t="str">
        <f>IF(L550="","",SUM(J550,L550))</f>
        <v/>
      </c>
      <c r="P550" s="152">
        <f>SUM(H550,M550)</f>
        <v>50</v>
      </c>
      <c r="Q550" s="125" t="str">
        <f>O550</f>
        <v/>
      </c>
      <c r="R550" s="290" t="str">
        <f>CONCATENATE('statement of marks'!EZ28,'statement of marks'!FA28,'statement of marks'!FB28)</f>
        <v/>
      </c>
      <c r="S550" s="117" t="str">
        <f>IF(OR(R550="S",R550="RE"),100,"")</f>
        <v/>
      </c>
      <c r="T550" s="128" t="str">
        <f>IF('result subject-wise'!U28="","",'result subject-wise'!U28)</f>
        <v/>
      </c>
      <c r="U550" s="130" t="str">
        <f>IF('result subject-wise'!V28="","",'result subject-wise'!V28)</f>
        <v/>
      </c>
      <c r="V550" s="147" t="str">
        <f>IF(OR(U556=0,U556&lt;S556),"",IF(R550="RE",SUM(Q550,T550),IF(R550="S",T550,Q550)))</f>
        <v/>
      </c>
    </row>
    <row r="551" spans="1:22" ht="19.25" customHeight="1">
      <c r="A551" s="1179"/>
      <c r="B551" s="1230" t="str">
        <f>'statement of marks'!$X$3</f>
        <v>vaxzsth</v>
      </c>
      <c r="C551" s="1231"/>
      <c r="D551" s="289" t="str">
        <f>IF('statement of marks'!X28="","",'statement of marks'!X28)</f>
        <v/>
      </c>
      <c r="E551" s="290" t="str">
        <f>IF('statement of marks'!Y28="","",'statement of marks'!Y28)</f>
        <v/>
      </c>
      <c r="F551" s="290" t="str">
        <f>IF('statement of marks'!Z28="","",'statement of marks'!Z28)</f>
        <v/>
      </c>
      <c r="G551" s="123" t="str">
        <f>IF('statement of marks'!AB28="","",'statement of marks'!AB28)</f>
        <v/>
      </c>
      <c r="H551" s="123">
        <f>'statement of marks'!$CN$6</f>
        <v>20</v>
      </c>
      <c r="I551" s="291" t="str">
        <f>IF(G551="","",G551)</f>
        <v/>
      </c>
      <c r="J551" s="291" t="str">
        <f t="shared" ref="J551:J554" si="198">IF(G551="","",SUM(D551,E551,F551,G551))</f>
        <v/>
      </c>
      <c r="K551" s="125" t="str">
        <f>J551</f>
        <v/>
      </c>
      <c r="L551" s="123" t="str">
        <f>IF('statement of marks'!AD28="","",'statement of marks'!AD28)</f>
        <v/>
      </c>
      <c r="M551" s="122">
        <f>'statement of marks'!$CS$6</f>
        <v>30</v>
      </c>
      <c r="N551" s="291" t="str">
        <f>IF(L551="","",L551)</f>
        <v/>
      </c>
      <c r="O551" s="291" t="str">
        <f t="shared" ref="O551" si="199">IF(L551="","",SUM(J551,L551))</f>
        <v/>
      </c>
      <c r="P551" s="152">
        <f t="shared" ref="P551" si="200">SUM(H551,M551)</f>
        <v>50</v>
      </c>
      <c r="Q551" s="125" t="str">
        <f>O551</f>
        <v/>
      </c>
      <c r="R551" s="290" t="str">
        <f>CONCATENATE('statement of marks'!FC28,'statement of marks'!FD28,'statement of marks'!FE28)</f>
        <v/>
      </c>
      <c r="S551" s="117" t="str">
        <f>IF(OR(R551="S",R551="RE"),100,"")</f>
        <v/>
      </c>
      <c r="T551" s="128" t="str">
        <f>IF('result subject-wise'!X28="","",'result subject-wise'!X28)</f>
        <v/>
      </c>
      <c r="U551" s="130" t="str">
        <f>IF('result subject-wise'!Y28="","",'result subject-wise'!Y28)</f>
        <v/>
      </c>
      <c r="V551" s="147" t="str">
        <f>IF(OR(U556=0,U556&lt;S556),"",IF(R551="RE",SUM(Q551,T551),IF(R551="S",T551,Q551)))</f>
        <v/>
      </c>
    </row>
    <row r="552" spans="1:22" ht="19.25" customHeight="1">
      <c r="A552" s="1179"/>
      <c r="B552" s="1232" t="b">
        <f>IF('statement of marks'!AL28="a",'statement of marks'!$AL$3,IF('statement of marks'!AL28="b",'statement of marks'!$AR$3,IF('statement of marks'!AL28="c",'statement of marks'!$AX$3,IF('statement of marks'!AL28="d",'statement of marks'!$BD$3))))</f>
        <v>0</v>
      </c>
      <c r="C552" s="1233"/>
      <c r="D552" s="289" t="str">
        <f>IF('statement of marks'!AM28="","",'statement of marks'!AM28)</f>
        <v/>
      </c>
      <c r="E552" s="290" t="str">
        <f>IF('statement of marks'!AN28="","",'statement of marks'!AN28)</f>
        <v/>
      </c>
      <c r="F552" s="290" t="str">
        <f>IF('statement of marks'!AO28="","",'statement of marks'!AO28)</f>
        <v/>
      </c>
      <c r="G552" s="123" t="str">
        <f>IF('statement of marks'!AQ28="","",'statement of marks'!AQ28)</f>
        <v/>
      </c>
      <c r="H552" s="123" t="str">
        <f>IF('statement of marks'!AR28="","",'statement of marks'!AR28)</f>
        <v/>
      </c>
      <c r="I552" s="291" t="str">
        <f>IF(G552="","",IF(AND(G552="ML",H552="ML"),"ML",IF(AND(G552="ML",H552=""),"ML",SUM(G552,H552))))</f>
        <v/>
      </c>
      <c r="J552" s="291" t="str">
        <f t="shared" si="198"/>
        <v/>
      </c>
      <c r="K552" s="125" t="str">
        <f>IF(J552="","",SUM(H552,J552))</f>
        <v/>
      </c>
      <c r="L552" s="123" t="str">
        <f>IF('statement of marks'!AV28="","",'statement of marks'!AV28)</f>
        <v/>
      </c>
      <c r="M552" s="123" t="str">
        <f>IF('statement of marks'!AW28="","",'statement of marks'!AW28)</f>
        <v/>
      </c>
      <c r="N552" s="291" t="str">
        <f>IF(L552="","",IF(AND(L552="ML",M552="ML"),"ML",IF(AND(L552="ML",M552=""),"ML",SUM(L552,M552))))</f>
        <v/>
      </c>
      <c r="O552" s="291" t="str">
        <f>IF(L552="","",SUM(J552,L552))</f>
        <v/>
      </c>
      <c r="P552" s="123" t="str">
        <f>IF(AND(H552="",M552=""),"",SUM(H552,M552))</f>
        <v/>
      </c>
      <c r="Q552" s="125" t="str">
        <f>IF(O552="","",SUM(O552,P552))</f>
        <v/>
      </c>
      <c r="R552" s="290" t="str">
        <f>CONCATENATE('statement of marks'!FF28,'statement of marks'!FK28,'statement of marks'!FL28)</f>
        <v/>
      </c>
      <c r="S552" s="117" t="str">
        <f>IF('result subject-wise'!Z28="","",'result subject-wise'!Z28)</f>
        <v/>
      </c>
      <c r="T552" s="128" t="str">
        <f>IF('result subject-wise'!AB28="","",'result subject-wise'!AB28)</f>
        <v/>
      </c>
      <c r="U552" s="130" t="str">
        <f>IF('result subject-wise'!AC28="","",'result subject-wise'!AC28)</f>
        <v/>
      </c>
      <c r="V552" s="147" t="str">
        <f>IF(OR(U556=0,U556&lt;S556),"",IF(OR(R552="RE",R552="REP"),SUM(Q552,T552),IF(R552="S",T552,Q552)))</f>
        <v/>
      </c>
    </row>
    <row r="553" spans="1:22" ht="19.25" customHeight="1">
      <c r="A553" s="1179"/>
      <c r="B553" s="1232" t="b">
        <f>IF('statement of marks'!BJ28="a",'statement of marks'!$BJ$3,IF('statement of marks'!BJ28="b",'statement of marks'!$BP$3,IF('statement of marks'!BJ28="c",'statement of marks'!$BV$3,IF('statement of marks'!BJ28="d",'statement of marks'!$CB$3))))</f>
        <v>0</v>
      </c>
      <c r="C553" s="1233"/>
      <c r="D553" s="289" t="str">
        <f>IF('statement of marks'!BK28="","",'statement of marks'!BK28)</f>
        <v/>
      </c>
      <c r="E553" s="290" t="str">
        <f>IF('statement of marks'!BL28="","",'statement of marks'!BL28)</f>
        <v/>
      </c>
      <c r="F553" s="290" t="str">
        <f>IF('statement of marks'!BM28="","",'statement of marks'!BM28)</f>
        <v/>
      </c>
      <c r="G553" s="123" t="str">
        <f>IF('statement of marks'!BO28="","",'statement of marks'!BO28)</f>
        <v/>
      </c>
      <c r="H553" s="123" t="str">
        <f>IF('statement of marks'!BP28="","",'statement of marks'!BP28)</f>
        <v/>
      </c>
      <c r="I553" s="291" t="str">
        <f t="shared" ref="I553" si="201">IF(G553="","",IF(AND(G553="ML",H553="ML"),"ML",IF(AND(G553="ML",H553=""),"ML",SUM(G553,H553))))</f>
        <v/>
      </c>
      <c r="J553" s="291" t="str">
        <f t="shared" si="198"/>
        <v/>
      </c>
      <c r="K553" s="125" t="str">
        <f>IF(J553="","",SUM(H553,J553))</f>
        <v/>
      </c>
      <c r="L553" s="123" t="str">
        <f>IF('statement of marks'!BT28="","",'statement of marks'!BT28)</f>
        <v/>
      </c>
      <c r="M553" s="123" t="str">
        <f>IF('statement of marks'!BU28="","",'statement of marks'!BU28)</f>
        <v/>
      </c>
      <c r="N553" s="291" t="str">
        <f t="shared" ref="N553" si="202">IF(L553="","",IF(AND(L553="ML",M553="ML"),"ML",IF(AND(L553="ML",M553=""),"ML",SUM(L553,M553))))</f>
        <v/>
      </c>
      <c r="O553" s="291" t="str">
        <f>IF(L553="","",SUM(J553,L553))</f>
        <v/>
      </c>
      <c r="P553" s="123" t="str">
        <f t="shared" ref="P553:P554" si="203">IF(AND(H553="",M553=""),"",SUM(H553,M553))</f>
        <v/>
      </c>
      <c r="Q553" s="125" t="str">
        <f>IF(O553="","",SUM(O553,P553))</f>
        <v/>
      </c>
      <c r="R553" s="290" t="str">
        <f>CONCATENATE('statement of marks'!FM28,'statement of marks'!FR28,'statement of marks'!FS28)</f>
        <v/>
      </c>
      <c r="S553" s="117" t="str">
        <f>IF('result subject-wise'!AD28="","",'result subject-wise'!AD28)</f>
        <v/>
      </c>
      <c r="T553" s="128" t="str">
        <f>IF('result subject-wise'!AF28="","",'result subject-wise'!AF28)</f>
        <v/>
      </c>
      <c r="U553" s="130" t="str">
        <f>IF('result subject-wise'!AG28="","",'result subject-wise'!AG28)</f>
        <v/>
      </c>
      <c r="V553" s="147" t="str">
        <f>IF(OR(U556=0,U556&lt;S556),"",IF(OR(R553="RE",R553="REP"),SUM(Q553,T553),IF(R553="S",T553,Q553)))</f>
        <v/>
      </c>
    </row>
    <row r="554" spans="1:22" ht="19.25" customHeight="1">
      <c r="A554" s="1179"/>
      <c r="B554" s="1232" t="b">
        <f>IF('statement of marks'!CH28="a",'statement of marks'!$CH$3,IF('statement of marks'!CH28="b",'statement of marks'!$CN$3,IF('statement of marks'!CH28="c",'statement of marks'!$CT$3,IF('statement of marks'!CH28="d",'statement of marks'!$CZ$3))))</f>
        <v>0</v>
      </c>
      <c r="C554" s="1233"/>
      <c r="D554" s="289" t="str">
        <f>IF('statement of marks'!CI28="","",'statement of marks'!CI28)</f>
        <v/>
      </c>
      <c r="E554" s="290" t="str">
        <f>IF('statement of marks'!CJ28="","",'statement of marks'!CJ28)</f>
        <v/>
      </c>
      <c r="F554" s="290" t="str">
        <f>IF('statement of marks'!CK28="","",'statement of marks'!CK28)</f>
        <v/>
      </c>
      <c r="G554" s="123" t="str">
        <f>IF('statement of marks'!CM28="","",'statement of marks'!CM28)</f>
        <v/>
      </c>
      <c r="H554" s="123" t="str">
        <f>IF('statement of marks'!CN28="","",'statement of marks'!CN28)</f>
        <v/>
      </c>
      <c r="I554" s="291" t="str">
        <f>IF(G554="","",IF(AND(G554="ML",H554="ML"),"ML",IF(AND(G554="ML",H554=""),"ML",SUM(G554,H554))))</f>
        <v/>
      </c>
      <c r="J554" s="291" t="str">
        <f t="shared" si="198"/>
        <v/>
      </c>
      <c r="K554" s="125" t="str">
        <f>IF(J554="","",SUM(H554,J554))</f>
        <v/>
      </c>
      <c r="L554" s="123" t="str">
        <f>IF('statement of marks'!CR28="","",'statement of marks'!CR28)</f>
        <v/>
      </c>
      <c r="M554" s="123" t="str">
        <f>IF('statement of marks'!CS28="","",'statement of marks'!CS28)</f>
        <v/>
      </c>
      <c r="N554" s="291" t="str">
        <f>IF(L554="","",IF(AND(L554="ML",M554="ML"),"ML",IF(AND(L554="ML",M554=""),"ML",SUM(L554,M554))))</f>
        <v/>
      </c>
      <c r="O554" s="291" t="str">
        <f>IF(L554="","",SUM(J554,L554))</f>
        <v/>
      </c>
      <c r="P554" s="123" t="str">
        <f t="shared" si="203"/>
        <v/>
      </c>
      <c r="Q554" s="125" t="str">
        <f>IF(O554="","",SUM(O554,P554))</f>
        <v/>
      </c>
      <c r="R554" s="290" t="str">
        <f>CONCATENATE('statement of marks'!FT28,'statement of marks'!FY28,'statement of marks'!FZ28)</f>
        <v/>
      </c>
      <c r="S554" s="117" t="str">
        <f>IF('result subject-wise'!AH28="","",'result subject-wise'!AH28)</f>
        <v/>
      </c>
      <c r="T554" s="128" t="str">
        <f>IF('result subject-wise'!AJ28="","",'result subject-wise'!AJ28)</f>
        <v/>
      </c>
      <c r="U554" s="130" t="str">
        <f>IF('result subject-wise'!AK28="","",'result subject-wise'!AK28)</f>
        <v/>
      </c>
      <c r="V554" s="147" t="str">
        <f>IF(OR(U556=0,U556&lt;S556),"",IF(OR(R554="RE",R554="REP"),SUM(Q554,T554),IF(R554="S",T554,Q554)))</f>
        <v/>
      </c>
    </row>
    <row r="555" spans="1:22" ht="19.25" customHeight="1">
      <c r="A555" s="1179"/>
      <c r="B555" s="1234" t="s">
        <v>148</v>
      </c>
      <c r="C555" s="1235"/>
      <c r="D555" s="157" t="str">
        <f>IF(AND(D550="",D551="",D552="",D553="",D554=""),"",SUM(D550:D554))</f>
        <v/>
      </c>
      <c r="E555" s="157" t="str">
        <f t="shared" ref="E555:F555" si="204">IF(AND(E550="",E551="",E552="",E553="",E554=""),"",SUM(E550:E554))</f>
        <v/>
      </c>
      <c r="F555" s="157" t="str">
        <f t="shared" si="204"/>
        <v/>
      </c>
      <c r="G555" s="158" t="str">
        <f>IF(G550="","",SUM(G550:G554))</f>
        <v/>
      </c>
      <c r="H555" s="158">
        <f>SUM(H552:H554)</f>
        <v>0</v>
      </c>
      <c r="I555" s="158" t="str">
        <f>IF(AND(I550="",I551="",I552="",I553="",I554=""),"",SUM(I550:I554))</f>
        <v/>
      </c>
      <c r="J555" s="159" t="str">
        <f>IF(J554="","",SUM(J550:J554))</f>
        <v/>
      </c>
      <c r="K555" s="160" t="str">
        <f>IF(K550="","",SUM(K550:K554))</f>
        <v/>
      </c>
      <c r="L555" s="158" t="str">
        <f>IF(L550="","",SUM(L550:L554))</f>
        <v/>
      </c>
      <c r="M555" s="158">
        <f>SUM(M552:M554)</f>
        <v>0</v>
      </c>
      <c r="N555" s="158" t="str">
        <f t="shared" ref="N555" si="205">IF(AND(N550="",N551="",N552="",N553="",N554=""),"",SUM(N550:N554))</f>
        <v/>
      </c>
      <c r="O555" s="159" t="str">
        <f>IF(L555="","",SUM(J555,L555))</f>
        <v/>
      </c>
      <c r="P555" s="160">
        <f>SUM(H555,M555)</f>
        <v>0</v>
      </c>
      <c r="Q555" s="160" t="str">
        <f>IF(Q550="","",SUM(Q550:Q554))</f>
        <v/>
      </c>
      <c r="R555" s="159"/>
      <c r="S555" s="159" t="str">
        <f>IF(AND(S550="",S551="",S552="",S553="",S554=""),"",SUM(S550:S554))</f>
        <v/>
      </c>
      <c r="T555" s="161" t="str">
        <f>IF(AND(T550="",T551="",T552="",T553="",T554=""),"",SUM(T550:T554))</f>
        <v/>
      </c>
      <c r="U555" s="162"/>
      <c r="V555" s="163" t="str">
        <f>IF(V550="","",SUM(V550:V554))</f>
        <v/>
      </c>
    </row>
    <row r="556" spans="1:22" ht="19.25" customHeight="1">
      <c r="A556" s="1179"/>
      <c r="B556" s="1234" t="s">
        <v>145</v>
      </c>
      <c r="C556" s="1235"/>
      <c r="D556" s="119" t="str">
        <f>IF(D555="","",50-(COUNTIF(D550:D554,"NA")*10+COUNTIF(D550:D554,"ML")*10))</f>
        <v/>
      </c>
      <c r="E556" s="119" t="str">
        <f t="shared" ref="E556:F556" si="206">IF(E555="","",50-(COUNTIF(E550:E554,"NA")*10+COUNTIF(E550:E554,"ML")*10))</f>
        <v/>
      </c>
      <c r="F556" s="119" t="str">
        <f t="shared" si="206"/>
        <v/>
      </c>
      <c r="G556" s="123">
        <f>I556-H556</f>
        <v>350</v>
      </c>
      <c r="H556" s="158">
        <f>IF(H555="","",(IF(OR(H552="ML",H552=""),0,H549)+IF(OR(H553="ML",H553=""),0,H550)+IF(OR(H554="ML",H554=""),0,H551)))</f>
        <v>0</v>
      </c>
      <c r="I556" s="123">
        <f>IF(I555=0,0,350-H558)</f>
        <v>350</v>
      </c>
      <c r="J556" s="291" t="str">
        <f>IF(J555="","",SUM(D556:G556))</f>
        <v/>
      </c>
      <c r="K556" s="125" t="str">
        <f>IF(K555="","",SUM(H556,J556))</f>
        <v/>
      </c>
      <c r="L556" s="123">
        <f>N556-M556</f>
        <v>500</v>
      </c>
      <c r="M556" s="117">
        <f>IF(M555="","",(IF(OR(M552="ML",M552=""),0,M549)+IF(OR(M553="ML",M553=""),0,M550)+IF(OR(M554="ML",M554=""),0,M551)))</f>
        <v>0</v>
      </c>
      <c r="N556" s="123">
        <f>IF(N555=0,0,500-M558)</f>
        <v>500</v>
      </c>
      <c r="O556" s="291">
        <f>IF(L556="","",SUM(J556,L556))</f>
        <v>500</v>
      </c>
      <c r="P556" s="125">
        <f>SUM(H556,M556)</f>
        <v>0</v>
      </c>
      <c r="Q556" s="125" t="str">
        <f>IF(Q555="","",SUM(O556,P556))</f>
        <v/>
      </c>
      <c r="R556" s="307"/>
      <c r="S556" s="141">
        <f>COUNTIF(R550:R559,"S")</f>
        <v>0</v>
      </c>
      <c r="T556" s="141">
        <f>COUNTIF(R550:R559,"RE")+COUNTIF(R550:R559,"REP")</f>
        <v>0</v>
      </c>
      <c r="U556" s="141">
        <f>COUNTIF(U550:U555,"P")+COUNTIF(U558:U559,"P")</f>
        <v>0</v>
      </c>
      <c r="V556" s="149" t="str">
        <f>IF(OR(U556=0,U556&lt;(S556+T556)),"",(Q556-(S556*200)+S555))</f>
        <v/>
      </c>
    </row>
    <row r="557" spans="1:22" ht="19.25" customHeight="1">
      <c r="A557" s="1179"/>
      <c r="B557" s="1230" t="s">
        <v>12</v>
      </c>
      <c r="C557" s="1231"/>
      <c r="D557" s="120" t="str">
        <f t="shared" ref="D557:Q557" si="207">IF(D556="","",D555/D556*100)</f>
        <v/>
      </c>
      <c r="E557" s="120" t="str">
        <f t="shared" si="207"/>
        <v/>
      </c>
      <c r="F557" s="120" t="str">
        <f t="shared" si="207"/>
        <v/>
      </c>
      <c r="G557" s="120" t="e">
        <f t="shared" si="207"/>
        <v>#VALUE!</v>
      </c>
      <c r="H557" s="151" t="e">
        <f t="shared" si="207"/>
        <v>#DIV/0!</v>
      </c>
      <c r="I557" s="120" t="e">
        <f t="shared" si="207"/>
        <v>#VALUE!</v>
      </c>
      <c r="J557" s="120" t="str">
        <f t="shared" si="207"/>
        <v/>
      </c>
      <c r="K557" s="126" t="str">
        <f t="shared" si="207"/>
        <v/>
      </c>
      <c r="L557" s="120" t="e">
        <f t="shared" si="207"/>
        <v>#VALUE!</v>
      </c>
      <c r="M557" s="151" t="e">
        <f t="shared" si="207"/>
        <v>#DIV/0!</v>
      </c>
      <c r="N557" s="120" t="e">
        <f t="shared" si="207"/>
        <v>#VALUE!</v>
      </c>
      <c r="O557" s="120" t="e">
        <f t="shared" si="207"/>
        <v>#VALUE!</v>
      </c>
      <c r="P557" s="126" t="e">
        <f t="shared" si="207"/>
        <v>#DIV/0!</v>
      </c>
      <c r="Q557" s="126" t="str">
        <f t="shared" si="207"/>
        <v/>
      </c>
      <c r="R557" s="304"/>
      <c r="S557" s="304"/>
      <c r="T557" s="305"/>
      <c r="U557" s="308"/>
      <c r="V557" s="150" t="str">
        <f>IF(V556="","",V555/V556*100)</f>
        <v/>
      </c>
    </row>
    <row r="558" spans="1:22" ht="19.25" customHeight="1">
      <c r="A558" s="1179"/>
      <c r="B558" s="1230" t="str">
        <f>'statement of marks'!$DG$3</f>
        <v>jktLFkku v/;;u</v>
      </c>
      <c r="C558" s="1231"/>
      <c r="D558" s="289" t="str">
        <f>IF('statement of marks'!DG28="","",'statement of marks'!DG28)</f>
        <v/>
      </c>
      <c r="E558" s="290" t="str">
        <f>IF('statement of marks'!DH28="","",'statement of marks'!DH28)</f>
        <v/>
      </c>
      <c r="F558" s="290" t="str">
        <f>IF('statement of marks'!DI28="","",'statement of marks'!DI28)</f>
        <v/>
      </c>
      <c r="G558" s="290" t="str">
        <f>IF('statement of marks'!DK28="","",'statement of marks'!DK28)</f>
        <v/>
      </c>
      <c r="H558" s="152">
        <f>IF(G550="ML",70)+IF(G551="ML",70)+IF(G552="ML",70-H549)+IF(G553="ML",70-H550)+IF(G554="ML",70-H551)+IF(H552="ml",H549)+IF(H553="ml",H550)+IF(H554="ml",H551)</f>
        <v>0</v>
      </c>
      <c r="I558" s="291" t="str">
        <f>IF(G558="","",SUM(G558,H558))</f>
        <v/>
      </c>
      <c r="J558" s="291" t="str">
        <f>IF(G558="","",SUM(D558,E558,F558,G558))</f>
        <v/>
      </c>
      <c r="K558" s="125" t="str">
        <f>IF(J558="","",SUM(H558,J558))</f>
        <v/>
      </c>
      <c r="L558" s="290" t="str">
        <f>IF('statement of marks'!DM28="","",'statement of marks'!DM28)</f>
        <v/>
      </c>
      <c r="M558" s="152">
        <f>IF(L550="ML",100)+IF(L551="ML",100)+IF(L552="ML",100-M549)+IF(L553="ML",100-M550)+IF(L554="ML",100-M551)+IF(M552="ml",M549)+IF(M553="ml",M550)+IF(M554="ml",M551)</f>
        <v>0</v>
      </c>
      <c r="N558" s="291" t="str">
        <f>IF(L558="","",SUM(L558,M558))</f>
        <v/>
      </c>
      <c r="O558" s="291" t="str">
        <f>IF(L558="","",SUM(K558,L558))</f>
        <v/>
      </c>
      <c r="P558" s="152">
        <f>SUM(H558,M558)</f>
        <v>0</v>
      </c>
      <c r="Q558" s="125" t="str">
        <f>IF(O558="","",SUM(O558,M558))</f>
        <v/>
      </c>
      <c r="R558" s="290" t="str">
        <f>IF('statement of marks'!GA28="","",'statement of marks'!GA28)</f>
        <v/>
      </c>
      <c r="S558" s="117" t="str">
        <f>IF(OR(R558="S",R558="RE"),100,"")</f>
        <v/>
      </c>
      <c r="T558" s="309" t="str">
        <f>IF('result subject-wise'!AL28="","",'result subject-wise'!AL28)</f>
        <v/>
      </c>
      <c r="U558" s="310" t="str">
        <f>IF('result subject-wise'!AM28="","",'result subject-wise'!AM28)</f>
        <v/>
      </c>
      <c r="V558" s="1236"/>
    </row>
    <row r="559" spans="1:22" ht="19.25" customHeight="1">
      <c r="A559" s="1179"/>
      <c r="B559" s="1230" t="str">
        <f>'statement of marks'!$DT$3</f>
        <v>thou dkS'ky f'k{kk</v>
      </c>
      <c r="C559" s="1231"/>
      <c r="D559" s="1237" t="s">
        <v>294</v>
      </c>
      <c r="E559" s="1238"/>
      <c r="F559" s="291">
        <f>'statement of marks'!$DT$6</f>
        <v>30</v>
      </c>
      <c r="G559" s="123" t="str">
        <f>IF('statement of marks'!DT28="","",'statement of marks'!DT28)</f>
        <v/>
      </c>
      <c r="H559" s="1238" t="s">
        <v>313</v>
      </c>
      <c r="I559" s="1238"/>
      <c r="J559" s="291">
        <f>'statement of marks'!$DU$6</f>
        <v>30</v>
      </c>
      <c r="K559" s="125" t="str">
        <f>IF('statement of marks'!DU28="","",'statement of marks'!DU28)</f>
        <v/>
      </c>
      <c r="L559" s="1239" t="s">
        <v>172</v>
      </c>
      <c r="M559" s="1239"/>
      <c r="N559" s="291">
        <f>'statement of marks'!$DV$6</f>
        <v>40</v>
      </c>
      <c r="O559" s="290" t="str">
        <f>IF('statement of marks'!DV28="","",'statement of marks'!DV28)</f>
        <v/>
      </c>
      <c r="P559" s="304"/>
      <c r="Q559" s="125" t="str">
        <f>IF(O559="","",SUM(G559,K559,O559))</f>
        <v/>
      </c>
      <c r="R559" s="290" t="str">
        <f>IF('statement of marks'!GB28="","",'statement of marks'!GB28)</f>
        <v/>
      </c>
      <c r="S559" s="117" t="str">
        <f>IF(OR(R559="S",R559="RE"),40,"")</f>
        <v/>
      </c>
      <c r="T559" s="309" t="str">
        <f>IF('result subject-wise'!AN28="","",'result subject-wise'!AN28)</f>
        <v/>
      </c>
      <c r="U559" s="310" t="str">
        <f>IF('result subject-wise'!AO28="","",'result subject-wise'!AO28)</f>
        <v/>
      </c>
      <c r="V559" s="1236"/>
    </row>
    <row r="560" spans="1:22" ht="19.25" customHeight="1">
      <c r="A560" s="1179"/>
      <c r="B560" s="1240" t="s">
        <v>20</v>
      </c>
      <c r="C560" s="1241"/>
      <c r="D560" s="1242" t="str">
        <f>IF('statement of marks'!GH28="","",'statement of marks'!GH28)</f>
        <v/>
      </c>
      <c r="E560" s="1243"/>
      <c r="F560" s="1243"/>
      <c r="G560" s="1243"/>
      <c r="H560" s="1243"/>
      <c r="I560" s="1244"/>
      <c r="J560" s="288" t="s">
        <v>7</v>
      </c>
      <c r="K560" s="290" t="str">
        <f>IF('statement of marks'!GK28="","",'statement of marks'!GK28)</f>
        <v/>
      </c>
      <c r="L560" s="1245" t="s">
        <v>8</v>
      </c>
      <c r="M560" s="1246"/>
      <c r="N560" s="1247"/>
      <c r="O560" s="290" t="str">
        <f>IF('statement of marks'!GM28="","",'statement of marks'!GM28)</f>
        <v/>
      </c>
      <c r="P560" s="1248" t="s">
        <v>286</v>
      </c>
      <c r="Q560" s="1248"/>
      <c r="R560" s="1248"/>
      <c r="S560" s="1248"/>
      <c r="T560" s="1248"/>
      <c r="U560" s="1248"/>
      <c r="V560" s="1249"/>
    </row>
    <row r="561" spans="1:22" ht="19.25" customHeight="1">
      <c r="A561" s="1179"/>
      <c r="B561" s="1240" t="s">
        <v>50</v>
      </c>
      <c r="C561" s="1241"/>
      <c r="D561" s="1250" t="s">
        <v>290</v>
      </c>
      <c r="E561" s="1251"/>
      <c r="F561" s="1252" t="s">
        <v>291</v>
      </c>
      <c r="G561" s="1252"/>
      <c r="H561" s="1253" t="s">
        <v>292</v>
      </c>
      <c r="I561" s="1253"/>
      <c r="J561" s="1252" t="s">
        <v>314</v>
      </c>
      <c r="K561" s="1252"/>
      <c r="L561" s="1254" t="s">
        <v>284</v>
      </c>
      <c r="M561" s="1254"/>
      <c r="N561" s="1254"/>
      <c r="O561" s="1254"/>
      <c r="P561" s="1255" t="s">
        <v>20</v>
      </c>
      <c r="Q561" s="1255"/>
      <c r="R561" s="1255"/>
      <c r="S561" s="1255"/>
      <c r="T561" s="1256" t="str">
        <f>IF('result subject-wise'!AR28="","",'result subject-wise'!AR28)</f>
        <v/>
      </c>
      <c r="U561" s="1256"/>
      <c r="V561" s="1257"/>
    </row>
    <row r="562" spans="1:22" ht="19.25" customHeight="1">
      <c r="A562" s="1179"/>
      <c r="B562" s="1234" t="s">
        <v>32</v>
      </c>
      <c r="C562" s="1235"/>
      <c r="D562" s="1258" t="str">
        <f>IF('statement of marks'!EP28="","",'statement of marks'!EP28)</f>
        <v/>
      </c>
      <c r="E562" s="1259"/>
      <c r="F562" s="1259" t="str">
        <f>IF('statement of marks'!ER28="","",'statement of marks'!ER28)</f>
        <v/>
      </c>
      <c r="G562" s="1259"/>
      <c r="H562" s="1259" t="str">
        <f>IF('statement of marks'!ET28="","",'statement of marks'!ET28)</f>
        <v/>
      </c>
      <c r="I562" s="1259"/>
      <c r="J562" s="1259" t="str">
        <f>IF('statement of marks'!EV28="","",'statement of marks'!EV28)</f>
        <v/>
      </c>
      <c r="K562" s="1259"/>
      <c r="L562" s="1259" t="str">
        <f>IF('statement of marks'!EX28="","",'statement of marks'!EX28)</f>
        <v/>
      </c>
      <c r="M562" s="1259"/>
      <c r="N562" s="1259"/>
      <c r="O562" s="1259"/>
      <c r="P562" s="1255" t="s">
        <v>7</v>
      </c>
      <c r="Q562" s="1255"/>
      <c r="R562" s="1255"/>
      <c r="S562" s="1255"/>
      <c r="T562" s="1256" t="str">
        <f>IF(AND(T561="mRrh.kZ",V557&gt;=60),"izFke",IF(AND(T561="mRrh.kZ",V557&gt;=48),"f}rh;",IF(AND(T561="mRrh.kZ",V557&gt;=36),"r`rh;","")))</f>
        <v/>
      </c>
      <c r="U562" s="1256"/>
      <c r="V562" s="1257"/>
    </row>
    <row r="563" spans="1:22" ht="19.25" customHeight="1">
      <c r="A563" s="1179"/>
      <c r="B563" s="1234" t="s">
        <v>31</v>
      </c>
      <c r="C563" s="1235"/>
      <c r="D563" s="1260" t="str">
        <f>IF('statement of marks'!EO28="","",'statement of marks'!EO28)</f>
        <v/>
      </c>
      <c r="E563" s="1261"/>
      <c r="F563" s="1261" t="str">
        <f>IF('statement of marks'!EQ28="","",'statement of marks'!EQ28)</f>
        <v/>
      </c>
      <c r="G563" s="1261"/>
      <c r="H563" s="1261" t="str">
        <f>IF('statement of marks'!ES28="","",'statement of marks'!ES28)</f>
        <v/>
      </c>
      <c r="I563" s="1261"/>
      <c r="J563" s="1261" t="str">
        <f>IF('statement of marks'!EU28="","",'statement of marks'!EU28)</f>
        <v/>
      </c>
      <c r="K563" s="1261"/>
      <c r="L563" s="1261" t="str">
        <f>IF('statement of marks'!EW28="","",'statement of marks'!EW28)</f>
        <v/>
      </c>
      <c r="M563" s="1261"/>
      <c r="N563" s="1261"/>
      <c r="O563" s="1261"/>
      <c r="P563" s="1262" t="s">
        <v>312</v>
      </c>
      <c r="Q563" s="1263"/>
      <c r="R563" s="1263"/>
      <c r="S563" s="1264"/>
      <c r="T563" s="1265" t="str">
        <f>IF(T561="","",'result subject-wise'!$G$117)</f>
        <v/>
      </c>
      <c r="U563" s="1266"/>
      <c r="V563" s="1267"/>
    </row>
    <row r="564" spans="1:22" ht="19.25" customHeight="1">
      <c r="A564" s="1179"/>
      <c r="B564" s="1230" t="s">
        <v>133</v>
      </c>
      <c r="C564" s="1231"/>
      <c r="D564" s="1268"/>
      <c r="E564" s="1269"/>
      <c r="F564" s="1269"/>
      <c r="G564" s="1269"/>
      <c r="H564" s="1269"/>
      <c r="I564" s="1269"/>
      <c r="J564" s="1269"/>
      <c r="K564" s="1269"/>
      <c r="L564" s="1231" t="s">
        <v>133</v>
      </c>
      <c r="M564" s="1231"/>
      <c r="N564" s="1231"/>
      <c r="O564" s="1231"/>
      <c r="P564" s="1231"/>
      <c r="Q564" s="1231"/>
      <c r="R564" s="1270"/>
      <c r="S564" s="1271"/>
      <c r="T564" s="1271"/>
      <c r="U564" s="1271"/>
      <c r="V564" s="1272"/>
    </row>
    <row r="565" spans="1:22" ht="19.25" customHeight="1">
      <c r="A565" s="1179"/>
      <c r="B565" s="1230" t="s">
        <v>285</v>
      </c>
      <c r="C565" s="1231"/>
      <c r="D565" s="1268"/>
      <c r="E565" s="1269"/>
      <c r="F565" s="1269"/>
      <c r="G565" s="1269"/>
      <c r="H565" s="1269"/>
      <c r="I565" s="1269"/>
      <c r="J565" s="1269"/>
      <c r="K565" s="1269"/>
      <c r="L565" s="1231" t="s">
        <v>111</v>
      </c>
      <c r="M565" s="1231"/>
      <c r="N565" s="1231"/>
      <c r="O565" s="1231"/>
      <c r="P565" s="1231"/>
      <c r="Q565" s="1231"/>
      <c r="R565" s="1273"/>
      <c r="S565" s="1274"/>
      <c r="T565" s="1274"/>
      <c r="U565" s="1274"/>
      <c r="V565" s="1275"/>
    </row>
    <row r="566" spans="1:22" ht="19.25" customHeight="1">
      <c r="A566" s="1179"/>
      <c r="B566" s="1230" t="s">
        <v>152</v>
      </c>
      <c r="C566" s="1231"/>
      <c r="D566" s="1268"/>
      <c r="E566" s="1269"/>
      <c r="F566" s="1269"/>
      <c r="G566" s="1269"/>
      <c r="H566" s="1269"/>
      <c r="I566" s="1269"/>
      <c r="J566" s="1269"/>
      <c r="K566" s="1269"/>
      <c r="L566" s="1231" t="s">
        <v>285</v>
      </c>
      <c r="M566" s="1231"/>
      <c r="N566" s="1231"/>
      <c r="O566" s="1231"/>
      <c r="P566" s="1231"/>
      <c r="Q566" s="1231"/>
      <c r="R566" s="1276" t="s">
        <v>152</v>
      </c>
      <c r="S566" s="1277"/>
      <c r="T566" s="1277"/>
      <c r="U566" s="1277"/>
      <c r="V566" s="1278"/>
    </row>
    <row r="567" spans="1:22" ht="19.25" customHeight="1">
      <c r="A567" s="1180"/>
      <c r="B567" s="1279" t="s">
        <v>151</v>
      </c>
      <c r="C567" s="1280"/>
      <c r="D567" s="1281"/>
      <c r="E567" s="1282"/>
      <c r="F567" s="1282"/>
      <c r="G567" s="1282"/>
      <c r="H567" s="1282"/>
      <c r="I567" s="1282"/>
      <c r="J567" s="1282"/>
      <c r="K567" s="1282"/>
      <c r="L567" s="1280" t="s">
        <v>113</v>
      </c>
      <c r="M567" s="1280"/>
      <c r="N567" s="1280"/>
      <c r="O567" s="1280"/>
      <c r="P567" s="1283">
        <f>'statement of marks'!$GH$109</f>
        <v>42460</v>
      </c>
      <c r="Q567" s="1284"/>
      <c r="R567" s="1285" t="s">
        <v>289</v>
      </c>
      <c r="S567" s="1286"/>
      <c r="T567" s="1286"/>
      <c r="U567" s="1286"/>
      <c r="V567" s="1287"/>
    </row>
    <row r="568" spans="1:22" ht="19.25" customHeight="1">
      <c r="A568" s="1173" t="s">
        <v>73</v>
      </c>
      <c r="B568" s="1174"/>
      <c r="C568" s="1174"/>
      <c r="D568" s="1174"/>
      <c r="E568" s="1174"/>
      <c r="F568" s="1174"/>
      <c r="G568" s="1174"/>
      <c r="H568" s="1174"/>
      <c r="I568" s="1174"/>
      <c r="J568" s="1174"/>
      <c r="K568" s="1174"/>
      <c r="L568" s="1174"/>
      <c r="M568" s="1174"/>
      <c r="N568" s="1174"/>
      <c r="O568" s="1174"/>
      <c r="P568" s="1174"/>
      <c r="Q568" s="1174"/>
      <c r="R568" s="1174"/>
      <c r="S568" s="1174"/>
      <c r="T568" s="1174"/>
      <c r="U568" s="1174"/>
      <c r="V568" s="1175"/>
    </row>
    <row r="569" spans="1:22" ht="19.25" customHeight="1">
      <c r="A569" s="1176" t="str">
        <f>'statement of marks'!$A$1</f>
        <v>jktdh; ckfydk mPp ek/;fed fo|ky;] fuEckgsMk</v>
      </c>
      <c r="B569" s="1177"/>
      <c r="C569" s="1177"/>
      <c r="D569" s="1177"/>
      <c r="E569" s="1177"/>
      <c r="F569" s="1177"/>
      <c r="G569" s="1177"/>
      <c r="H569" s="1177"/>
      <c r="I569" s="1177"/>
      <c r="J569" s="1177"/>
      <c r="K569" s="1177"/>
      <c r="L569" s="1177"/>
      <c r="M569" s="1177"/>
      <c r="N569" s="1177"/>
      <c r="O569" s="1177"/>
      <c r="P569" s="1177"/>
      <c r="Q569" s="1177"/>
      <c r="R569" s="1177"/>
      <c r="S569" s="1177"/>
      <c r="T569" s="1177"/>
      <c r="U569" s="1177"/>
      <c r="V569" s="1178"/>
    </row>
    <row r="570" spans="1:22" ht="19.25" customHeight="1">
      <c r="A570" s="1179"/>
      <c r="B570" s="1181" t="s">
        <v>293</v>
      </c>
      <c r="C570" s="1181"/>
      <c r="D570" s="1182" t="str">
        <f>'statement of marks'!$F$3</f>
        <v>2015-16</v>
      </c>
      <c r="E570" s="1183"/>
      <c r="F570" s="1184" t="str">
        <f>IF(T588="","eq[; ijh{kk",IF(D587="iwjd","iwjd ijh{kk",IF(D587="iqu% ijh{kk","iqu% ijh{kk",)))</f>
        <v>eq[; ijh{kk</v>
      </c>
      <c r="G570" s="1185"/>
      <c r="H570" s="1185"/>
      <c r="I570" s="1185"/>
      <c r="J570" s="1185"/>
      <c r="K570" s="1185"/>
      <c r="L570" s="1185"/>
      <c r="M570" s="1185"/>
      <c r="N570" s="1185"/>
      <c r="O570" s="1185"/>
      <c r="P570" s="1185"/>
      <c r="Q570" s="1185"/>
      <c r="R570" s="1186" t="s">
        <v>27</v>
      </c>
      <c r="S570" s="1187"/>
      <c r="T570" s="1188" t="str">
        <f>'statement of marks'!$A$3</f>
        <v>11 'A'</v>
      </c>
      <c r="U570" s="1188"/>
      <c r="V570" s="1189"/>
    </row>
    <row r="571" spans="1:22" ht="19.25" customHeight="1">
      <c r="A571" s="1179"/>
      <c r="B571" s="1190" t="s">
        <v>115</v>
      </c>
      <c r="C571" s="1190"/>
      <c r="D571" s="1191" t="str">
        <f>IF('statement of marks'!G29="","",'statement of marks'!G29)</f>
        <v/>
      </c>
      <c r="E571" s="1192"/>
      <c r="F571" s="1192"/>
      <c r="G571" s="1192"/>
      <c r="H571" s="1192"/>
      <c r="I571" s="1192"/>
      <c r="J571" s="1192"/>
      <c r="K571" s="1192"/>
      <c r="L571" s="1192"/>
      <c r="M571" s="1192"/>
      <c r="N571" s="1192"/>
      <c r="O571" s="1192"/>
      <c r="P571" s="1192"/>
      <c r="Q571" s="1192"/>
      <c r="R571" s="1193" t="s">
        <v>36</v>
      </c>
      <c r="S571" s="1194"/>
      <c r="T571" s="1195" t="str">
        <f>IF('statement of marks'!D29="","",'statement of marks'!D29)</f>
        <v/>
      </c>
      <c r="U571" s="1195"/>
      <c r="V571" s="1196"/>
    </row>
    <row r="572" spans="1:22" ht="19.25" customHeight="1">
      <c r="A572" s="1179"/>
      <c r="B572" s="1190" t="s">
        <v>25</v>
      </c>
      <c r="C572" s="1190"/>
      <c r="D572" s="1191" t="str">
        <f>IF('statement of marks'!H29="","",'statement of marks'!H29)</f>
        <v/>
      </c>
      <c r="E572" s="1192"/>
      <c r="F572" s="1192"/>
      <c r="G572" s="1192"/>
      <c r="H572" s="1192"/>
      <c r="I572" s="1192"/>
      <c r="J572" s="1192"/>
      <c r="K572" s="1192"/>
      <c r="L572" s="1192"/>
      <c r="M572" s="1192"/>
      <c r="N572" s="1192"/>
      <c r="O572" s="1192"/>
      <c r="P572" s="1192"/>
      <c r="Q572" s="1192"/>
      <c r="R572" s="1193" t="s">
        <v>28</v>
      </c>
      <c r="S572" s="1194"/>
      <c r="T572" s="1195" t="str">
        <f>IF('statement of marks'!E29="","",'statement of marks'!E29)</f>
        <v/>
      </c>
      <c r="U572" s="1195"/>
      <c r="V572" s="1196"/>
    </row>
    <row r="573" spans="1:22" ht="19.25" customHeight="1">
      <c r="A573" s="1179"/>
      <c r="B573" s="1197" t="s">
        <v>26</v>
      </c>
      <c r="C573" s="1197"/>
      <c r="D573" s="1191" t="str">
        <f>IF('statement of marks'!I29="","",'statement of marks'!I29)</f>
        <v/>
      </c>
      <c r="E573" s="1192"/>
      <c r="F573" s="1192"/>
      <c r="G573" s="1192"/>
      <c r="H573" s="1192"/>
      <c r="I573" s="1192"/>
      <c r="J573" s="1192"/>
      <c r="K573" s="1192"/>
      <c r="L573" s="1192"/>
      <c r="M573" s="1192"/>
      <c r="N573" s="1192"/>
      <c r="O573" s="1192"/>
      <c r="P573" s="1192"/>
      <c r="Q573" s="1192"/>
      <c r="R573" s="1193" t="s">
        <v>29</v>
      </c>
      <c r="S573" s="1194"/>
      <c r="T573" s="1198" t="str">
        <f>IF('statement of marks'!F29="","",'statement of marks'!F29)</f>
        <v/>
      </c>
      <c r="U573" s="1198"/>
      <c r="V573" s="1199"/>
    </row>
    <row r="574" spans="1:22" ht="19.25" customHeight="1">
      <c r="A574" s="1179"/>
      <c r="B574" s="1200" t="s">
        <v>30</v>
      </c>
      <c r="C574" s="1202" t="s">
        <v>202</v>
      </c>
      <c r="D574" s="1204" t="s">
        <v>1</v>
      </c>
      <c r="E574" s="1204" t="s">
        <v>43</v>
      </c>
      <c r="F574" s="1204" t="s">
        <v>2</v>
      </c>
      <c r="G574" s="1206" t="s">
        <v>144</v>
      </c>
      <c r="H574" s="1206" t="s">
        <v>147</v>
      </c>
      <c r="I574" s="1208" t="s">
        <v>146</v>
      </c>
      <c r="J574" s="1210" t="s">
        <v>306</v>
      </c>
      <c r="K574" s="1212" t="s">
        <v>288</v>
      </c>
      <c r="L574" s="1214" t="s">
        <v>305</v>
      </c>
      <c r="M574" s="1214" t="s">
        <v>296</v>
      </c>
      <c r="N574" s="1216" t="s">
        <v>295</v>
      </c>
      <c r="O574" s="1218" t="s">
        <v>274</v>
      </c>
      <c r="P574" s="1218" t="s">
        <v>275</v>
      </c>
      <c r="Q574" s="1220" t="s">
        <v>276</v>
      </c>
      <c r="R574" s="1208" t="s">
        <v>14</v>
      </c>
      <c r="S574" s="1210" t="s">
        <v>297</v>
      </c>
      <c r="T574" s="1222" t="s">
        <v>298</v>
      </c>
      <c r="U574" s="1288" t="s">
        <v>38</v>
      </c>
      <c r="V574" s="1226" t="s">
        <v>287</v>
      </c>
    </row>
    <row r="575" spans="1:22" ht="19.25" customHeight="1">
      <c r="A575" s="1179"/>
      <c r="B575" s="1201"/>
      <c r="C575" s="1203"/>
      <c r="D575" s="1205"/>
      <c r="E575" s="1205"/>
      <c r="F575" s="1205"/>
      <c r="G575" s="1207"/>
      <c r="H575" s="1207"/>
      <c r="I575" s="1209"/>
      <c r="J575" s="1211"/>
      <c r="K575" s="1213"/>
      <c r="L575" s="1215"/>
      <c r="M575" s="1215"/>
      <c r="N575" s="1217"/>
      <c r="O575" s="1219"/>
      <c r="P575" s="1219"/>
      <c r="Q575" s="1221"/>
      <c r="R575" s="1209"/>
      <c r="S575" s="1211"/>
      <c r="T575" s="1223"/>
      <c r="U575" s="1289"/>
      <c r="V575" s="1227"/>
    </row>
    <row r="576" spans="1:22" ht="19.25" customHeight="1">
      <c r="A576" s="1179"/>
      <c r="B576" s="1228" t="s">
        <v>5</v>
      </c>
      <c r="C576" s="1229"/>
      <c r="D576" s="119">
        <v>10</v>
      </c>
      <c r="E576" s="70">
        <v>10</v>
      </c>
      <c r="F576" s="70">
        <v>10</v>
      </c>
      <c r="G576" s="142" t="s">
        <v>308</v>
      </c>
      <c r="H576" s="122">
        <f>'statement of marks'!$AR$6</f>
        <v>20</v>
      </c>
      <c r="I576" s="73">
        <v>70</v>
      </c>
      <c r="J576" s="146" t="s">
        <v>277</v>
      </c>
      <c r="K576" s="124">
        <v>100</v>
      </c>
      <c r="L576" s="142" t="s">
        <v>309</v>
      </c>
      <c r="M576" s="122">
        <f>'statement of marks'!$AW$6</f>
        <v>30</v>
      </c>
      <c r="N576" s="73">
        <v>100</v>
      </c>
      <c r="O576" s="145" t="s">
        <v>310</v>
      </c>
      <c r="P576" s="124"/>
      <c r="Q576" s="124">
        <v>200</v>
      </c>
      <c r="R576" s="304"/>
      <c r="S576" s="304"/>
      <c r="T576" s="305"/>
      <c r="U576" s="306"/>
      <c r="V576" s="147" t="str">
        <f>IF(OR(U583=0,U583&lt;S583),"",Q576)</f>
        <v/>
      </c>
    </row>
    <row r="577" spans="1:22" ht="19.25" customHeight="1">
      <c r="A577" s="1179"/>
      <c r="B577" s="1230" t="str">
        <f>'statement of marks'!$J$3</f>
        <v>vfuok;Z fgUnh</v>
      </c>
      <c r="C577" s="1231"/>
      <c r="D577" s="289" t="str">
        <f>IF('statement of marks'!J29="","",'statement of marks'!J29)</f>
        <v/>
      </c>
      <c r="E577" s="290" t="str">
        <f>IF('statement of marks'!K29="","",'statement of marks'!K29)</f>
        <v/>
      </c>
      <c r="F577" s="290" t="str">
        <f>IF('statement of marks'!L29="","",'statement of marks'!L29)</f>
        <v/>
      </c>
      <c r="G577" s="123" t="str">
        <f>IF('statement of marks'!N29="","",'statement of marks'!N29)</f>
        <v/>
      </c>
      <c r="H577" s="123">
        <f>'statement of marks'!$BP$6</f>
        <v>20</v>
      </c>
      <c r="I577" s="291" t="str">
        <f>IF(G577="","",G577)</f>
        <v/>
      </c>
      <c r="J577" s="291" t="str">
        <f>IF(G577="","",SUM(D577,E577,F577,G577))</f>
        <v/>
      </c>
      <c r="K577" s="125" t="str">
        <f>J577</f>
        <v/>
      </c>
      <c r="L577" s="123" t="str">
        <f>IF('statement of marks'!P29="","",'statement of marks'!P29)</f>
        <v/>
      </c>
      <c r="M577" s="122">
        <f>'statement of marks'!$BU$6</f>
        <v>30</v>
      </c>
      <c r="N577" s="291" t="str">
        <f>IF(L577="","",L577)</f>
        <v/>
      </c>
      <c r="O577" s="291" t="str">
        <f>IF(L577="","",SUM(J577,L577))</f>
        <v/>
      </c>
      <c r="P577" s="152">
        <f>SUM(H577,M577)</f>
        <v>50</v>
      </c>
      <c r="Q577" s="125" t="str">
        <f>O577</f>
        <v/>
      </c>
      <c r="R577" s="290" t="str">
        <f>CONCATENATE('statement of marks'!EZ29,'statement of marks'!FA29,'statement of marks'!FB29)</f>
        <v/>
      </c>
      <c r="S577" s="117" t="str">
        <f>IF(OR(R577="S",R577="RE"),100,"")</f>
        <v/>
      </c>
      <c r="T577" s="128" t="str">
        <f>IF('result subject-wise'!U29="","",'result subject-wise'!U29)</f>
        <v/>
      </c>
      <c r="U577" s="130" t="str">
        <f>IF('result subject-wise'!V29="","",'result subject-wise'!V29)</f>
        <v/>
      </c>
      <c r="V577" s="147" t="str">
        <f>IF(OR(U583=0,U583&lt;S583),"",IF(R577="RE",SUM(Q577,T577),IF(R577="S",T577,Q577)))</f>
        <v/>
      </c>
    </row>
    <row r="578" spans="1:22" ht="19.25" customHeight="1">
      <c r="A578" s="1179"/>
      <c r="B578" s="1230" t="str">
        <f>'statement of marks'!$X$3</f>
        <v>vaxzsth</v>
      </c>
      <c r="C578" s="1231"/>
      <c r="D578" s="289" t="str">
        <f>IF('statement of marks'!X29="","",'statement of marks'!X29)</f>
        <v/>
      </c>
      <c r="E578" s="290" t="str">
        <f>IF('statement of marks'!Y29="","",'statement of marks'!Y29)</f>
        <v/>
      </c>
      <c r="F578" s="290" t="str">
        <f>IF('statement of marks'!Z29="","",'statement of marks'!Z29)</f>
        <v/>
      </c>
      <c r="G578" s="123" t="str">
        <f>IF('statement of marks'!AB29="","",'statement of marks'!AB29)</f>
        <v/>
      </c>
      <c r="H578" s="123">
        <f>'statement of marks'!$CN$6</f>
        <v>20</v>
      </c>
      <c r="I578" s="291" t="str">
        <f>IF(G578="","",G578)</f>
        <v/>
      </c>
      <c r="J578" s="291" t="str">
        <f t="shared" ref="J578:J581" si="208">IF(G578="","",SUM(D578,E578,F578,G578))</f>
        <v/>
      </c>
      <c r="K578" s="125" t="str">
        <f>J578</f>
        <v/>
      </c>
      <c r="L578" s="123" t="str">
        <f>IF('statement of marks'!AD29="","",'statement of marks'!AD29)</f>
        <v/>
      </c>
      <c r="M578" s="122">
        <f>'statement of marks'!$CS$6</f>
        <v>30</v>
      </c>
      <c r="N578" s="291" t="str">
        <f>IF(L578="","",L578)</f>
        <v/>
      </c>
      <c r="O578" s="291" t="str">
        <f t="shared" ref="O578" si="209">IF(L578="","",SUM(J578,L578))</f>
        <v/>
      </c>
      <c r="P578" s="152">
        <f t="shared" ref="P578" si="210">SUM(H578,M578)</f>
        <v>50</v>
      </c>
      <c r="Q578" s="125" t="str">
        <f>O578</f>
        <v/>
      </c>
      <c r="R578" s="290" t="str">
        <f>CONCATENATE('statement of marks'!FC29,'statement of marks'!FD29,'statement of marks'!FE29)</f>
        <v/>
      </c>
      <c r="S578" s="117" t="str">
        <f>IF(OR(R578="S",R578="RE"),100,"")</f>
        <v/>
      </c>
      <c r="T578" s="128" t="str">
        <f>IF('result subject-wise'!X29="","",'result subject-wise'!X29)</f>
        <v/>
      </c>
      <c r="U578" s="130" t="str">
        <f>IF('result subject-wise'!Y29="","",'result subject-wise'!Y29)</f>
        <v/>
      </c>
      <c r="V578" s="147" t="str">
        <f>IF(OR(U583=0,U583&lt;S583),"",IF(R578="RE",SUM(Q578,T578),IF(R578="S",T578,Q578)))</f>
        <v/>
      </c>
    </row>
    <row r="579" spans="1:22" ht="19.25" customHeight="1">
      <c r="A579" s="1179"/>
      <c r="B579" s="1232" t="b">
        <f>IF('statement of marks'!AL29="a",'statement of marks'!$AL$3,IF('statement of marks'!AL29="b",'statement of marks'!$AR$3,IF('statement of marks'!AL29="c",'statement of marks'!$AX$3,IF('statement of marks'!AL29="d",'statement of marks'!$BD$3))))</f>
        <v>0</v>
      </c>
      <c r="C579" s="1233"/>
      <c r="D579" s="289" t="str">
        <f>IF('statement of marks'!AM29="","",'statement of marks'!AM29)</f>
        <v/>
      </c>
      <c r="E579" s="290" t="str">
        <f>IF('statement of marks'!AN29="","",'statement of marks'!AN29)</f>
        <v/>
      </c>
      <c r="F579" s="290" t="str">
        <f>IF('statement of marks'!AO29="","",'statement of marks'!AO29)</f>
        <v/>
      </c>
      <c r="G579" s="123" t="str">
        <f>IF('statement of marks'!AQ29="","",'statement of marks'!AQ29)</f>
        <v/>
      </c>
      <c r="H579" s="123" t="str">
        <f>IF('statement of marks'!AR29="","",'statement of marks'!AR29)</f>
        <v/>
      </c>
      <c r="I579" s="291" t="str">
        <f>IF(G579="","",IF(AND(G579="ML",H579="ML"),"ML",IF(AND(G579="ML",H579=""),"ML",SUM(G579,H579))))</f>
        <v/>
      </c>
      <c r="J579" s="291" t="str">
        <f t="shared" si="208"/>
        <v/>
      </c>
      <c r="K579" s="125" t="str">
        <f>IF(J579="","",SUM(H579,J579))</f>
        <v/>
      </c>
      <c r="L579" s="123" t="str">
        <f>IF('statement of marks'!AV29="","",'statement of marks'!AV29)</f>
        <v/>
      </c>
      <c r="M579" s="123" t="str">
        <f>IF('statement of marks'!AW29="","",'statement of marks'!AW29)</f>
        <v/>
      </c>
      <c r="N579" s="291" t="str">
        <f>IF(L579="","",IF(AND(L579="ML",M579="ML"),"ML",IF(AND(L579="ML",M579=""),"ML",SUM(L579,M579))))</f>
        <v/>
      </c>
      <c r="O579" s="291" t="str">
        <f>IF(L579="","",SUM(J579,L579))</f>
        <v/>
      </c>
      <c r="P579" s="123" t="str">
        <f>IF(AND(H579="",M579=""),"",SUM(H579,M579))</f>
        <v/>
      </c>
      <c r="Q579" s="125" t="str">
        <f>IF(O579="","",SUM(O579,P579))</f>
        <v/>
      </c>
      <c r="R579" s="290" t="str">
        <f>CONCATENATE('statement of marks'!FF29,'statement of marks'!FK29,'statement of marks'!FL29)</f>
        <v/>
      </c>
      <c r="S579" s="117" t="str">
        <f>IF('result subject-wise'!Z29="","",'result subject-wise'!Z29)</f>
        <v/>
      </c>
      <c r="T579" s="128" t="str">
        <f>IF('result subject-wise'!AB29="","",'result subject-wise'!AB29)</f>
        <v/>
      </c>
      <c r="U579" s="130" t="str">
        <f>IF('result subject-wise'!AC29="","",'result subject-wise'!AC29)</f>
        <v/>
      </c>
      <c r="V579" s="147" t="str">
        <f>IF(OR(U583=0,U583&lt;S583),"",IF(OR(R579="RE",R579="REP"),SUM(Q579,T579),IF(R579="S",T579,Q579)))</f>
        <v/>
      </c>
    </row>
    <row r="580" spans="1:22" ht="19.25" customHeight="1">
      <c r="A580" s="1179"/>
      <c r="B580" s="1232" t="b">
        <f>IF('statement of marks'!BJ29="a",'statement of marks'!$BJ$3,IF('statement of marks'!BJ29="b",'statement of marks'!$BP$3,IF('statement of marks'!BJ29="c",'statement of marks'!$BV$3,IF('statement of marks'!BJ29="d",'statement of marks'!$CB$3))))</f>
        <v>0</v>
      </c>
      <c r="C580" s="1233"/>
      <c r="D580" s="289" t="str">
        <f>IF('statement of marks'!BK29="","",'statement of marks'!BK29)</f>
        <v/>
      </c>
      <c r="E580" s="290" t="str">
        <f>IF('statement of marks'!BL29="","",'statement of marks'!BL29)</f>
        <v/>
      </c>
      <c r="F580" s="290" t="str">
        <f>IF('statement of marks'!BM29="","",'statement of marks'!BM29)</f>
        <v/>
      </c>
      <c r="G580" s="123" t="str">
        <f>IF('statement of marks'!BO29="","",'statement of marks'!BO29)</f>
        <v/>
      </c>
      <c r="H580" s="123" t="str">
        <f>IF('statement of marks'!BP29="","",'statement of marks'!BP29)</f>
        <v/>
      </c>
      <c r="I580" s="291" t="str">
        <f t="shared" ref="I580" si="211">IF(G580="","",IF(AND(G580="ML",H580="ML"),"ML",IF(AND(G580="ML",H580=""),"ML",SUM(G580,H580))))</f>
        <v/>
      </c>
      <c r="J580" s="291" t="str">
        <f t="shared" si="208"/>
        <v/>
      </c>
      <c r="K580" s="125" t="str">
        <f>IF(J580="","",SUM(H580,J580))</f>
        <v/>
      </c>
      <c r="L580" s="123" t="str">
        <f>IF('statement of marks'!BT29="","",'statement of marks'!BT29)</f>
        <v/>
      </c>
      <c r="M580" s="123" t="str">
        <f>IF('statement of marks'!BU29="","",'statement of marks'!BU29)</f>
        <v/>
      </c>
      <c r="N580" s="291" t="str">
        <f t="shared" ref="N580" si="212">IF(L580="","",IF(AND(L580="ML",M580="ML"),"ML",IF(AND(L580="ML",M580=""),"ML",SUM(L580,M580))))</f>
        <v/>
      </c>
      <c r="O580" s="291" t="str">
        <f>IF(L580="","",SUM(J580,L580))</f>
        <v/>
      </c>
      <c r="P580" s="123" t="str">
        <f t="shared" ref="P580:P581" si="213">IF(AND(H580="",M580=""),"",SUM(H580,M580))</f>
        <v/>
      </c>
      <c r="Q580" s="125" t="str">
        <f>IF(O580="","",SUM(O580,P580))</f>
        <v/>
      </c>
      <c r="R580" s="290" t="str">
        <f>CONCATENATE('statement of marks'!FM29,'statement of marks'!FR29,'statement of marks'!FS29)</f>
        <v/>
      </c>
      <c r="S580" s="117" t="str">
        <f>IF('result subject-wise'!AD29="","",'result subject-wise'!AD29)</f>
        <v/>
      </c>
      <c r="T580" s="128" t="str">
        <f>IF('result subject-wise'!AF29="","",'result subject-wise'!AF29)</f>
        <v/>
      </c>
      <c r="U580" s="130" t="str">
        <f>IF('result subject-wise'!AG29="","",'result subject-wise'!AG29)</f>
        <v/>
      </c>
      <c r="V580" s="147" t="str">
        <f>IF(OR(U583=0,U583&lt;S583),"",IF(OR(R580="RE",R580="REP"),SUM(Q580,T580),IF(R580="S",T580,Q580)))</f>
        <v/>
      </c>
    </row>
    <row r="581" spans="1:22" ht="19.25" customHeight="1">
      <c r="A581" s="1179"/>
      <c r="B581" s="1232" t="b">
        <f>IF('statement of marks'!CH29="a",'statement of marks'!$CH$3,IF('statement of marks'!CH29="b",'statement of marks'!$CN$3,IF('statement of marks'!CH29="c",'statement of marks'!$CT$3,IF('statement of marks'!CH29="d",'statement of marks'!$CZ$3))))</f>
        <v>0</v>
      </c>
      <c r="C581" s="1233"/>
      <c r="D581" s="289" t="str">
        <f>IF('statement of marks'!CI29="","",'statement of marks'!CI29)</f>
        <v/>
      </c>
      <c r="E581" s="290" t="str">
        <f>IF('statement of marks'!CJ29="","",'statement of marks'!CJ29)</f>
        <v/>
      </c>
      <c r="F581" s="290" t="str">
        <f>IF('statement of marks'!CK29="","",'statement of marks'!CK29)</f>
        <v/>
      </c>
      <c r="G581" s="123" t="str">
        <f>IF('statement of marks'!CM29="","",'statement of marks'!CM29)</f>
        <v/>
      </c>
      <c r="H581" s="123" t="str">
        <f>IF('statement of marks'!CN29="","",'statement of marks'!CN29)</f>
        <v/>
      </c>
      <c r="I581" s="291" t="str">
        <f>IF(G581="","",IF(AND(G581="ML",H581="ML"),"ML",IF(AND(G581="ML",H581=""),"ML",SUM(G581,H581))))</f>
        <v/>
      </c>
      <c r="J581" s="291" t="str">
        <f t="shared" si="208"/>
        <v/>
      </c>
      <c r="K581" s="125" t="str">
        <f>IF(J581="","",SUM(H581,J581))</f>
        <v/>
      </c>
      <c r="L581" s="123" t="str">
        <f>IF('statement of marks'!CR29="","",'statement of marks'!CR29)</f>
        <v/>
      </c>
      <c r="M581" s="123" t="str">
        <f>IF('statement of marks'!CS29="","",'statement of marks'!CS29)</f>
        <v/>
      </c>
      <c r="N581" s="291" t="str">
        <f>IF(L581="","",IF(AND(L581="ML",M581="ML"),"ML",IF(AND(L581="ML",M581=""),"ML",SUM(L581,M581))))</f>
        <v/>
      </c>
      <c r="O581" s="291" t="str">
        <f>IF(L581="","",SUM(J581,L581))</f>
        <v/>
      </c>
      <c r="P581" s="123" t="str">
        <f t="shared" si="213"/>
        <v/>
      </c>
      <c r="Q581" s="125" t="str">
        <f>IF(O581="","",SUM(O581,P581))</f>
        <v/>
      </c>
      <c r="R581" s="290" t="str">
        <f>CONCATENATE('statement of marks'!FT29,'statement of marks'!FY29,'statement of marks'!FZ29)</f>
        <v/>
      </c>
      <c r="S581" s="117" t="str">
        <f>IF('result subject-wise'!AH29="","",'result subject-wise'!AH29)</f>
        <v/>
      </c>
      <c r="T581" s="128" t="str">
        <f>IF('result subject-wise'!AJ29="","",'result subject-wise'!AJ29)</f>
        <v/>
      </c>
      <c r="U581" s="130" t="str">
        <f>IF('result subject-wise'!AK29="","",'result subject-wise'!AK29)</f>
        <v/>
      </c>
      <c r="V581" s="147" t="str">
        <f>IF(OR(U583=0,U583&lt;S583),"",IF(OR(R581="RE",R581="REP"),SUM(Q581,T581),IF(R581="S",T581,Q581)))</f>
        <v/>
      </c>
    </row>
    <row r="582" spans="1:22" ht="19.25" customHeight="1">
      <c r="A582" s="1179"/>
      <c r="B582" s="1234" t="s">
        <v>148</v>
      </c>
      <c r="C582" s="1235"/>
      <c r="D582" s="157" t="str">
        <f>IF(AND(D577="",D578="",D579="",D580="",D581=""),"",SUM(D577:D581))</f>
        <v/>
      </c>
      <c r="E582" s="157" t="str">
        <f t="shared" ref="E582:F582" si="214">IF(AND(E577="",E578="",E579="",E580="",E581=""),"",SUM(E577:E581))</f>
        <v/>
      </c>
      <c r="F582" s="157" t="str">
        <f t="shared" si="214"/>
        <v/>
      </c>
      <c r="G582" s="158" t="str">
        <f>IF(G577="","",SUM(G577:G581))</f>
        <v/>
      </c>
      <c r="H582" s="158">
        <f>SUM(H579:H581)</f>
        <v>0</v>
      </c>
      <c r="I582" s="158" t="str">
        <f>IF(AND(I577="",I578="",I579="",I580="",I581=""),"",SUM(I577:I581))</f>
        <v/>
      </c>
      <c r="J582" s="159" t="str">
        <f>IF(J581="","",SUM(J577:J581))</f>
        <v/>
      </c>
      <c r="K582" s="160" t="str">
        <f>IF(K577="","",SUM(K577:K581))</f>
        <v/>
      </c>
      <c r="L582" s="158" t="str">
        <f>IF(L577="","",SUM(L577:L581))</f>
        <v/>
      </c>
      <c r="M582" s="158">
        <f>SUM(M579:M581)</f>
        <v>0</v>
      </c>
      <c r="N582" s="158" t="str">
        <f t="shared" ref="N582" si="215">IF(AND(N577="",N578="",N579="",N580="",N581=""),"",SUM(N577:N581))</f>
        <v/>
      </c>
      <c r="O582" s="159" t="str">
        <f>IF(L582="","",SUM(J582,L582))</f>
        <v/>
      </c>
      <c r="P582" s="160">
        <f>SUM(H582,M582)</f>
        <v>0</v>
      </c>
      <c r="Q582" s="160" t="str">
        <f>IF(Q577="","",SUM(Q577:Q581))</f>
        <v/>
      </c>
      <c r="R582" s="159"/>
      <c r="S582" s="159" t="str">
        <f>IF(AND(S577="",S578="",S579="",S580="",S581=""),"",SUM(S577:S581))</f>
        <v/>
      </c>
      <c r="T582" s="161" t="str">
        <f>IF(AND(T577="",T578="",T579="",T580="",T581=""),"",SUM(T577:T581))</f>
        <v/>
      </c>
      <c r="U582" s="162"/>
      <c r="V582" s="163" t="str">
        <f>IF(V577="","",SUM(V577:V581))</f>
        <v/>
      </c>
    </row>
    <row r="583" spans="1:22" ht="19.25" customHeight="1">
      <c r="A583" s="1179"/>
      <c r="B583" s="1234" t="s">
        <v>145</v>
      </c>
      <c r="C583" s="1235"/>
      <c r="D583" s="119" t="str">
        <f>IF(D582="","",50-(COUNTIF(D577:D581,"NA")*10+COUNTIF(D577:D581,"ML")*10))</f>
        <v/>
      </c>
      <c r="E583" s="119" t="str">
        <f t="shared" ref="E583:F583" si="216">IF(E582="","",50-(COUNTIF(E577:E581,"NA")*10+COUNTIF(E577:E581,"ML")*10))</f>
        <v/>
      </c>
      <c r="F583" s="119" t="str">
        <f t="shared" si="216"/>
        <v/>
      </c>
      <c r="G583" s="123">
        <f>I583-H583</f>
        <v>350</v>
      </c>
      <c r="H583" s="158">
        <f>IF(H582="","",(IF(OR(H579="ML",H579=""),0,H576)+IF(OR(H580="ML",H580=""),0,H577)+IF(OR(H581="ML",H581=""),0,H578)))</f>
        <v>0</v>
      </c>
      <c r="I583" s="123">
        <f>IF(I582=0,0,350-H585)</f>
        <v>350</v>
      </c>
      <c r="J583" s="291" t="str">
        <f>IF(J582="","",SUM(D583:G583))</f>
        <v/>
      </c>
      <c r="K583" s="125" t="str">
        <f>IF(K582="","",SUM(H583,J583))</f>
        <v/>
      </c>
      <c r="L583" s="123">
        <f>N583-M583</f>
        <v>500</v>
      </c>
      <c r="M583" s="117">
        <f>IF(M582="","",(IF(OR(M579="ML",M579=""),0,M576)+IF(OR(M580="ML",M580=""),0,M577)+IF(OR(M581="ML",M581=""),0,M578)))</f>
        <v>0</v>
      </c>
      <c r="N583" s="123">
        <f>IF(N582=0,0,500-M585)</f>
        <v>500</v>
      </c>
      <c r="O583" s="291">
        <f>IF(L583="","",SUM(J583,L583))</f>
        <v>500</v>
      </c>
      <c r="P583" s="125">
        <f>SUM(H583,M583)</f>
        <v>0</v>
      </c>
      <c r="Q583" s="125" t="str">
        <f>IF(Q582="","",SUM(O583,P583))</f>
        <v/>
      </c>
      <c r="R583" s="307"/>
      <c r="S583" s="141">
        <f>COUNTIF(R577:R586,"S")</f>
        <v>0</v>
      </c>
      <c r="T583" s="141">
        <f>COUNTIF(R577:R586,"RE")+COUNTIF(R577:R586,"REP")</f>
        <v>0</v>
      </c>
      <c r="U583" s="141">
        <f>COUNTIF(U577:U582,"P")+COUNTIF(U585:U586,"P")</f>
        <v>0</v>
      </c>
      <c r="V583" s="149" t="str">
        <f>IF(OR(U583=0,U583&lt;(S583+T583)),"",(Q583-(S583*200)+S582))</f>
        <v/>
      </c>
    </row>
    <row r="584" spans="1:22" ht="19.25" customHeight="1">
      <c r="A584" s="1179"/>
      <c r="B584" s="1230" t="s">
        <v>12</v>
      </c>
      <c r="C584" s="1231"/>
      <c r="D584" s="120" t="str">
        <f t="shared" ref="D584:Q584" si="217">IF(D583="","",D582/D583*100)</f>
        <v/>
      </c>
      <c r="E584" s="120" t="str">
        <f t="shared" si="217"/>
        <v/>
      </c>
      <c r="F584" s="120" t="str">
        <f t="shared" si="217"/>
        <v/>
      </c>
      <c r="G584" s="120" t="e">
        <f t="shared" si="217"/>
        <v>#VALUE!</v>
      </c>
      <c r="H584" s="151" t="e">
        <f t="shared" si="217"/>
        <v>#DIV/0!</v>
      </c>
      <c r="I584" s="120" t="e">
        <f t="shared" si="217"/>
        <v>#VALUE!</v>
      </c>
      <c r="J584" s="120" t="str">
        <f t="shared" si="217"/>
        <v/>
      </c>
      <c r="K584" s="126" t="str">
        <f t="shared" si="217"/>
        <v/>
      </c>
      <c r="L584" s="120" t="e">
        <f t="shared" si="217"/>
        <v>#VALUE!</v>
      </c>
      <c r="M584" s="151" t="e">
        <f t="shared" si="217"/>
        <v>#DIV/0!</v>
      </c>
      <c r="N584" s="120" t="e">
        <f t="shared" si="217"/>
        <v>#VALUE!</v>
      </c>
      <c r="O584" s="120" t="e">
        <f t="shared" si="217"/>
        <v>#VALUE!</v>
      </c>
      <c r="P584" s="126" t="e">
        <f t="shared" si="217"/>
        <v>#DIV/0!</v>
      </c>
      <c r="Q584" s="126" t="str">
        <f t="shared" si="217"/>
        <v/>
      </c>
      <c r="R584" s="304"/>
      <c r="S584" s="304"/>
      <c r="T584" s="305"/>
      <c r="U584" s="308"/>
      <c r="V584" s="150" t="str">
        <f>IF(V583="","",V582/V583*100)</f>
        <v/>
      </c>
    </row>
    <row r="585" spans="1:22" ht="19.25" customHeight="1">
      <c r="A585" s="1179"/>
      <c r="B585" s="1230" t="str">
        <f>'statement of marks'!$DG$3</f>
        <v>jktLFkku v/;;u</v>
      </c>
      <c r="C585" s="1231"/>
      <c r="D585" s="289" t="str">
        <f>IF('statement of marks'!DG29="","",'statement of marks'!DG29)</f>
        <v/>
      </c>
      <c r="E585" s="290" t="str">
        <f>IF('statement of marks'!DH29="","",'statement of marks'!DH29)</f>
        <v/>
      </c>
      <c r="F585" s="290" t="str">
        <f>IF('statement of marks'!DI29="","",'statement of marks'!DI29)</f>
        <v/>
      </c>
      <c r="G585" s="290" t="str">
        <f>IF('statement of marks'!DK29="","",'statement of marks'!DK29)</f>
        <v/>
      </c>
      <c r="H585" s="152">
        <f>IF(G577="ML",70)+IF(G578="ML",70)+IF(G579="ML",70-H576)+IF(G580="ML",70-H577)+IF(G581="ML",70-H578)+IF(H579="ml",H576)+IF(H580="ml",H577)+IF(H581="ml",H578)</f>
        <v>0</v>
      </c>
      <c r="I585" s="291" t="str">
        <f>IF(G585="","",SUM(G585,H585))</f>
        <v/>
      </c>
      <c r="J585" s="291" t="str">
        <f>IF(G585="","",SUM(D585,E585,F585,G585))</f>
        <v/>
      </c>
      <c r="K585" s="125" t="str">
        <f>IF(J585="","",SUM(H585,J585))</f>
        <v/>
      </c>
      <c r="L585" s="290" t="str">
        <f>IF('statement of marks'!DM29="","",'statement of marks'!DM29)</f>
        <v/>
      </c>
      <c r="M585" s="152">
        <f>IF(L577="ML",100)+IF(L578="ML",100)+IF(L579="ML",100-M576)+IF(L580="ML",100-M577)+IF(L581="ML",100-M578)+IF(M579="ml",M576)+IF(M580="ml",M577)+IF(M581="ml",M578)</f>
        <v>0</v>
      </c>
      <c r="N585" s="291" t="str">
        <f>IF(L585="","",SUM(L585,M585))</f>
        <v/>
      </c>
      <c r="O585" s="291" t="str">
        <f>IF(L585="","",SUM(K585,L585))</f>
        <v/>
      </c>
      <c r="P585" s="152">
        <f>SUM(H585,M585)</f>
        <v>0</v>
      </c>
      <c r="Q585" s="125" t="str">
        <f>IF(O585="","",SUM(O585,M585))</f>
        <v/>
      </c>
      <c r="R585" s="290" t="str">
        <f>IF('statement of marks'!GA29="","",'statement of marks'!GA29)</f>
        <v/>
      </c>
      <c r="S585" s="117" t="str">
        <f>IF(OR(R585="S",R585="RE"),100,"")</f>
        <v/>
      </c>
      <c r="T585" s="309" t="str">
        <f>IF('result subject-wise'!AL29="","",'result subject-wise'!AL29)</f>
        <v/>
      </c>
      <c r="U585" s="310" t="str">
        <f>IF('result subject-wise'!AM29="","",'result subject-wise'!AM29)</f>
        <v/>
      </c>
      <c r="V585" s="1236"/>
    </row>
    <row r="586" spans="1:22" ht="19.25" customHeight="1">
      <c r="A586" s="1179"/>
      <c r="B586" s="1230" t="str">
        <f>'statement of marks'!$DT$3</f>
        <v>thou dkS'ky f'k{kk</v>
      </c>
      <c r="C586" s="1231"/>
      <c r="D586" s="1237" t="s">
        <v>294</v>
      </c>
      <c r="E586" s="1238"/>
      <c r="F586" s="291">
        <f>'statement of marks'!$DT$6</f>
        <v>30</v>
      </c>
      <c r="G586" s="123" t="str">
        <f>IF('statement of marks'!DT29="","",'statement of marks'!DT29)</f>
        <v/>
      </c>
      <c r="H586" s="1238" t="s">
        <v>313</v>
      </c>
      <c r="I586" s="1238"/>
      <c r="J586" s="291">
        <f>'statement of marks'!$DU$6</f>
        <v>30</v>
      </c>
      <c r="K586" s="125" t="str">
        <f>IF('statement of marks'!DU29="","",'statement of marks'!DU29)</f>
        <v/>
      </c>
      <c r="L586" s="1239" t="s">
        <v>172</v>
      </c>
      <c r="M586" s="1239"/>
      <c r="N586" s="291">
        <f>'statement of marks'!$DV$6</f>
        <v>40</v>
      </c>
      <c r="O586" s="290" t="str">
        <f>IF('statement of marks'!DV29="","",'statement of marks'!DV29)</f>
        <v/>
      </c>
      <c r="P586" s="304"/>
      <c r="Q586" s="125" t="str">
        <f>IF(O586="","",SUM(G586,K586,O586))</f>
        <v/>
      </c>
      <c r="R586" s="290" t="str">
        <f>IF('statement of marks'!GB29="","",'statement of marks'!GB29)</f>
        <v/>
      </c>
      <c r="S586" s="117" t="str">
        <f>IF(OR(R586="S",R586="RE"),40,"")</f>
        <v/>
      </c>
      <c r="T586" s="309" t="str">
        <f>IF('result subject-wise'!AN29="","",'result subject-wise'!AN29)</f>
        <v/>
      </c>
      <c r="U586" s="310" t="str">
        <f>IF('result subject-wise'!AO29="","",'result subject-wise'!AO29)</f>
        <v/>
      </c>
      <c r="V586" s="1236"/>
    </row>
    <row r="587" spans="1:22" ht="19.25" customHeight="1">
      <c r="A587" s="1179"/>
      <c r="B587" s="1240" t="s">
        <v>20</v>
      </c>
      <c r="C587" s="1241"/>
      <c r="D587" s="1242" t="str">
        <f>IF('statement of marks'!GH29="","",'statement of marks'!GH29)</f>
        <v/>
      </c>
      <c r="E587" s="1243"/>
      <c r="F587" s="1243"/>
      <c r="G587" s="1243"/>
      <c r="H587" s="1243"/>
      <c r="I587" s="1244"/>
      <c r="J587" s="288" t="s">
        <v>7</v>
      </c>
      <c r="K587" s="290" t="str">
        <f>IF('statement of marks'!GK29="","",'statement of marks'!GK29)</f>
        <v/>
      </c>
      <c r="L587" s="1245" t="s">
        <v>8</v>
      </c>
      <c r="M587" s="1246"/>
      <c r="N587" s="1247"/>
      <c r="O587" s="290" t="str">
        <f>IF('statement of marks'!GM29="","",'statement of marks'!GM29)</f>
        <v/>
      </c>
      <c r="P587" s="1248" t="s">
        <v>286</v>
      </c>
      <c r="Q587" s="1248"/>
      <c r="R587" s="1248"/>
      <c r="S587" s="1248"/>
      <c r="T587" s="1248"/>
      <c r="U587" s="1248"/>
      <c r="V587" s="1249"/>
    </row>
    <row r="588" spans="1:22" ht="19.25" customHeight="1">
      <c r="A588" s="1179"/>
      <c r="B588" s="1240" t="s">
        <v>50</v>
      </c>
      <c r="C588" s="1241"/>
      <c r="D588" s="1250" t="s">
        <v>290</v>
      </c>
      <c r="E588" s="1251"/>
      <c r="F588" s="1252" t="s">
        <v>291</v>
      </c>
      <c r="G588" s="1252"/>
      <c r="H588" s="1253" t="s">
        <v>292</v>
      </c>
      <c r="I588" s="1253"/>
      <c r="J588" s="1252" t="s">
        <v>314</v>
      </c>
      <c r="K588" s="1252"/>
      <c r="L588" s="1254" t="s">
        <v>284</v>
      </c>
      <c r="M588" s="1254"/>
      <c r="N588" s="1254"/>
      <c r="O588" s="1254"/>
      <c r="P588" s="1255" t="s">
        <v>20</v>
      </c>
      <c r="Q588" s="1255"/>
      <c r="R588" s="1255"/>
      <c r="S588" s="1255"/>
      <c r="T588" s="1256" t="str">
        <f>IF('result subject-wise'!AR29="","",'result subject-wise'!AR29)</f>
        <v/>
      </c>
      <c r="U588" s="1256"/>
      <c r="V588" s="1257"/>
    </row>
    <row r="589" spans="1:22" ht="19.25" customHeight="1">
      <c r="A589" s="1179"/>
      <c r="B589" s="1234" t="s">
        <v>32</v>
      </c>
      <c r="C589" s="1235"/>
      <c r="D589" s="1258" t="str">
        <f>IF('statement of marks'!EP29="","",'statement of marks'!EP29)</f>
        <v/>
      </c>
      <c r="E589" s="1259"/>
      <c r="F589" s="1259" t="str">
        <f>IF('statement of marks'!ER29="","",'statement of marks'!ER29)</f>
        <v/>
      </c>
      <c r="G589" s="1259"/>
      <c r="H589" s="1259" t="str">
        <f>IF('statement of marks'!ET29="","",'statement of marks'!ET29)</f>
        <v/>
      </c>
      <c r="I589" s="1259"/>
      <c r="J589" s="1259" t="str">
        <f>IF('statement of marks'!EV29="","",'statement of marks'!EV29)</f>
        <v/>
      </c>
      <c r="K589" s="1259"/>
      <c r="L589" s="1259" t="str">
        <f>IF('statement of marks'!EX29="","",'statement of marks'!EX29)</f>
        <v/>
      </c>
      <c r="M589" s="1259"/>
      <c r="N589" s="1259"/>
      <c r="O589" s="1259"/>
      <c r="P589" s="1255" t="s">
        <v>7</v>
      </c>
      <c r="Q589" s="1255"/>
      <c r="R589" s="1255"/>
      <c r="S589" s="1255"/>
      <c r="T589" s="1256" t="str">
        <f>IF(AND(T588="mRrh.kZ",V584&gt;=60),"izFke",IF(AND(T588="mRrh.kZ",V584&gt;=48),"f}rh;",IF(AND(T588="mRrh.kZ",V584&gt;=36),"r`rh;","")))</f>
        <v/>
      </c>
      <c r="U589" s="1256"/>
      <c r="V589" s="1257"/>
    </row>
    <row r="590" spans="1:22" ht="19.25" customHeight="1">
      <c r="A590" s="1179"/>
      <c r="B590" s="1234" t="s">
        <v>31</v>
      </c>
      <c r="C590" s="1235"/>
      <c r="D590" s="1260" t="str">
        <f>IF('statement of marks'!EO29="","",'statement of marks'!EO29)</f>
        <v/>
      </c>
      <c r="E590" s="1261"/>
      <c r="F590" s="1261" t="str">
        <f>IF('statement of marks'!EQ29="","",'statement of marks'!EQ29)</f>
        <v/>
      </c>
      <c r="G590" s="1261"/>
      <c r="H590" s="1261" t="str">
        <f>IF('statement of marks'!ES29="","",'statement of marks'!ES29)</f>
        <v/>
      </c>
      <c r="I590" s="1261"/>
      <c r="J590" s="1261" t="str">
        <f>IF('statement of marks'!EU29="","",'statement of marks'!EU29)</f>
        <v/>
      </c>
      <c r="K590" s="1261"/>
      <c r="L590" s="1261" t="str">
        <f>IF('statement of marks'!EW29="","",'statement of marks'!EW29)</f>
        <v/>
      </c>
      <c r="M590" s="1261"/>
      <c r="N590" s="1261"/>
      <c r="O590" s="1261"/>
      <c r="P590" s="1262" t="s">
        <v>312</v>
      </c>
      <c r="Q590" s="1263"/>
      <c r="R590" s="1263"/>
      <c r="S590" s="1264"/>
      <c r="T590" s="1265" t="str">
        <f>IF(T588="","",'result subject-wise'!$G$117)</f>
        <v/>
      </c>
      <c r="U590" s="1266"/>
      <c r="V590" s="1267"/>
    </row>
    <row r="591" spans="1:22" ht="19.25" customHeight="1">
      <c r="A591" s="1179"/>
      <c r="B591" s="1230" t="s">
        <v>133</v>
      </c>
      <c r="C591" s="1231"/>
      <c r="D591" s="1268"/>
      <c r="E591" s="1269"/>
      <c r="F591" s="1269"/>
      <c r="G591" s="1269"/>
      <c r="H591" s="1269"/>
      <c r="I591" s="1269"/>
      <c r="J591" s="1269"/>
      <c r="K591" s="1269"/>
      <c r="L591" s="1231" t="s">
        <v>133</v>
      </c>
      <c r="M591" s="1231"/>
      <c r="N591" s="1231"/>
      <c r="O591" s="1231"/>
      <c r="P591" s="1231"/>
      <c r="Q591" s="1231"/>
      <c r="R591" s="1270"/>
      <c r="S591" s="1271"/>
      <c r="T591" s="1271"/>
      <c r="U591" s="1271"/>
      <c r="V591" s="1272"/>
    </row>
    <row r="592" spans="1:22" ht="19.25" customHeight="1">
      <c r="A592" s="1179"/>
      <c r="B592" s="1230" t="s">
        <v>285</v>
      </c>
      <c r="C592" s="1231"/>
      <c r="D592" s="1268"/>
      <c r="E592" s="1269"/>
      <c r="F592" s="1269"/>
      <c r="G592" s="1269"/>
      <c r="H592" s="1269"/>
      <c r="I592" s="1269"/>
      <c r="J592" s="1269"/>
      <c r="K592" s="1269"/>
      <c r="L592" s="1231" t="s">
        <v>111</v>
      </c>
      <c r="M592" s="1231"/>
      <c r="N592" s="1231"/>
      <c r="O592" s="1231"/>
      <c r="P592" s="1231"/>
      <c r="Q592" s="1231"/>
      <c r="R592" s="1273"/>
      <c r="S592" s="1274"/>
      <c r="T592" s="1274"/>
      <c r="U592" s="1274"/>
      <c r="V592" s="1275"/>
    </row>
    <row r="593" spans="1:22" ht="19.25" customHeight="1">
      <c r="A593" s="1179"/>
      <c r="B593" s="1230" t="s">
        <v>152</v>
      </c>
      <c r="C593" s="1231"/>
      <c r="D593" s="1268"/>
      <c r="E593" s="1269"/>
      <c r="F593" s="1269"/>
      <c r="G593" s="1269"/>
      <c r="H593" s="1269"/>
      <c r="I593" s="1269"/>
      <c r="J593" s="1269"/>
      <c r="K593" s="1269"/>
      <c r="L593" s="1231" t="s">
        <v>285</v>
      </c>
      <c r="M593" s="1231"/>
      <c r="N593" s="1231"/>
      <c r="O593" s="1231"/>
      <c r="P593" s="1231"/>
      <c r="Q593" s="1231"/>
      <c r="R593" s="1276" t="s">
        <v>152</v>
      </c>
      <c r="S593" s="1277"/>
      <c r="T593" s="1277"/>
      <c r="U593" s="1277"/>
      <c r="V593" s="1278"/>
    </row>
    <row r="594" spans="1:22" ht="19.25" customHeight="1">
      <c r="A594" s="1180"/>
      <c r="B594" s="1279" t="s">
        <v>151</v>
      </c>
      <c r="C594" s="1280"/>
      <c r="D594" s="1281"/>
      <c r="E594" s="1282"/>
      <c r="F594" s="1282"/>
      <c r="G594" s="1282"/>
      <c r="H594" s="1282"/>
      <c r="I594" s="1282"/>
      <c r="J594" s="1282"/>
      <c r="K594" s="1282"/>
      <c r="L594" s="1280" t="s">
        <v>113</v>
      </c>
      <c r="M594" s="1280"/>
      <c r="N594" s="1280"/>
      <c r="O594" s="1280"/>
      <c r="P594" s="1283">
        <f>'statement of marks'!$GH$109</f>
        <v>42460</v>
      </c>
      <c r="Q594" s="1284"/>
      <c r="R594" s="1285" t="s">
        <v>289</v>
      </c>
      <c r="S594" s="1286"/>
      <c r="T594" s="1286"/>
      <c r="U594" s="1286"/>
      <c r="V594" s="1287"/>
    </row>
    <row r="595" spans="1:22" ht="19.25" customHeight="1">
      <c r="A595" s="1173" t="s">
        <v>73</v>
      </c>
      <c r="B595" s="1174"/>
      <c r="C595" s="1174"/>
      <c r="D595" s="1174"/>
      <c r="E595" s="1174"/>
      <c r="F595" s="1174"/>
      <c r="G595" s="1174"/>
      <c r="H595" s="1174"/>
      <c r="I595" s="1174"/>
      <c r="J595" s="1174"/>
      <c r="K595" s="1174"/>
      <c r="L595" s="1174"/>
      <c r="M595" s="1174"/>
      <c r="N595" s="1174"/>
      <c r="O595" s="1174"/>
      <c r="P595" s="1174"/>
      <c r="Q595" s="1174"/>
      <c r="R595" s="1174"/>
      <c r="S595" s="1174"/>
      <c r="T595" s="1174"/>
      <c r="U595" s="1174"/>
      <c r="V595" s="1175"/>
    </row>
    <row r="596" spans="1:22" ht="19.25" customHeight="1">
      <c r="A596" s="1176" t="str">
        <f>'statement of marks'!$A$1</f>
        <v>jktdh; ckfydk mPp ek/;fed fo|ky;] fuEckgsMk</v>
      </c>
      <c r="B596" s="1177"/>
      <c r="C596" s="1177"/>
      <c r="D596" s="1177"/>
      <c r="E596" s="1177"/>
      <c r="F596" s="1177"/>
      <c r="G596" s="1177"/>
      <c r="H596" s="1177"/>
      <c r="I596" s="1177"/>
      <c r="J596" s="1177"/>
      <c r="K596" s="1177"/>
      <c r="L596" s="1177"/>
      <c r="M596" s="1177"/>
      <c r="N596" s="1177"/>
      <c r="O596" s="1177"/>
      <c r="P596" s="1177"/>
      <c r="Q596" s="1177"/>
      <c r="R596" s="1177"/>
      <c r="S596" s="1177"/>
      <c r="T596" s="1177"/>
      <c r="U596" s="1177"/>
      <c r="V596" s="1178"/>
    </row>
    <row r="597" spans="1:22" ht="19.25" customHeight="1">
      <c r="A597" s="1179"/>
      <c r="B597" s="1181" t="s">
        <v>293</v>
      </c>
      <c r="C597" s="1181"/>
      <c r="D597" s="1182" t="str">
        <f>'statement of marks'!$F$3</f>
        <v>2015-16</v>
      </c>
      <c r="E597" s="1183"/>
      <c r="F597" s="1184" t="str">
        <f>IF(T615="","eq[; ijh{kk",IF(D614="iwjd","iwjd ijh{kk",IF(D614="iqu% ijh{kk","iqu% ijh{kk",)))</f>
        <v>eq[; ijh{kk</v>
      </c>
      <c r="G597" s="1185"/>
      <c r="H597" s="1185"/>
      <c r="I597" s="1185"/>
      <c r="J597" s="1185"/>
      <c r="K597" s="1185"/>
      <c r="L597" s="1185"/>
      <c r="M597" s="1185"/>
      <c r="N597" s="1185"/>
      <c r="O597" s="1185"/>
      <c r="P597" s="1185"/>
      <c r="Q597" s="1185"/>
      <c r="R597" s="1186" t="s">
        <v>27</v>
      </c>
      <c r="S597" s="1187"/>
      <c r="T597" s="1188" t="str">
        <f>'statement of marks'!$A$3</f>
        <v>11 'A'</v>
      </c>
      <c r="U597" s="1188"/>
      <c r="V597" s="1189"/>
    </row>
    <row r="598" spans="1:22" ht="19.25" customHeight="1">
      <c r="A598" s="1179"/>
      <c r="B598" s="1190" t="s">
        <v>115</v>
      </c>
      <c r="C598" s="1190"/>
      <c r="D598" s="1191" t="str">
        <f>IF('statement of marks'!G30="","",'statement of marks'!G30)</f>
        <v/>
      </c>
      <c r="E598" s="1192"/>
      <c r="F598" s="1192"/>
      <c r="G598" s="1192"/>
      <c r="H598" s="1192"/>
      <c r="I598" s="1192"/>
      <c r="J598" s="1192"/>
      <c r="K598" s="1192"/>
      <c r="L598" s="1192"/>
      <c r="M598" s="1192"/>
      <c r="N598" s="1192"/>
      <c r="O598" s="1192"/>
      <c r="P598" s="1192"/>
      <c r="Q598" s="1192"/>
      <c r="R598" s="1193" t="s">
        <v>36</v>
      </c>
      <c r="S598" s="1194"/>
      <c r="T598" s="1195" t="str">
        <f>IF('statement of marks'!D30="","",'statement of marks'!D30)</f>
        <v/>
      </c>
      <c r="U598" s="1195"/>
      <c r="V598" s="1196"/>
    </row>
    <row r="599" spans="1:22" ht="19.25" customHeight="1">
      <c r="A599" s="1179"/>
      <c r="B599" s="1190" t="s">
        <v>25</v>
      </c>
      <c r="C599" s="1190"/>
      <c r="D599" s="1191" t="str">
        <f>IF('statement of marks'!H30="","",'statement of marks'!H30)</f>
        <v/>
      </c>
      <c r="E599" s="1192"/>
      <c r="F599" s="1192"/>
      <c r="G599" s="1192"/>
      <c r="H599" s="1192"/>
      <c r="I599" s="1192"/>
      <c r="J599" s="1192"/>
      <c r="K599" s="1192"/>
      <c r="L599" s="1192"/>
      <c r="M599" s="1192"/>
      <c r="N599" s="1192"/>
      <c r="O599" s="1192"/>
      <c r="P599" s="1192"/>
      <c r="Q599" s="1192"/>
      <c r="R599" s="1193" t="s">
        <v>28</v>
      </c>
      <c r="S599" s="1194"/>
      <c r="T599" s="1195" t="str">
        <f>IF('statement of marks'!E30="","",'statement of marks'!E30)</f>
        <v/>
      </c>
      <c r="U599" s="1195"/>
      <c r="V599" s="1196"/>
    </row>
    <row r="600" spans="1:22" ht="19.25" customHeight="1">
      <c r="A600" s="1179"/>
      <c r="B600" s="1197" t="s">
        <v>26</v>
      </c>
      <c r="C600" s="1197"/>
      <c r="D600" s="1191" t="str">
        <f>IF('statement of marks'!I30="","",'statement of marks'!I30)</f>
        <v/>
      </c>
      <c r="E600" s="1192"/>
      <c r="F600" s="1192"/>
      <c r="G600" s="1192"/>
      <c r="H600" s="1192"/>
      <c r="I600" s="1192"/>
      <c r="J600" s="1192"/>
      <c r="K600" s="1192"/>
      <c r="L600" s="1192"/>
      <c r="M600" s="1192"/>
      <c r="N600" s="1192"/>
      <c r="O600" s="1192"/>
      <c r="P600" s="1192"/>
      <c r="Q600" s="1192"/>
      <c r="R600" s="1193" t="s">
        <v>29</v>
      </c>
      <c r="S600" s="1194"/>
      <c r="T600" s="1198" t="str">
        <f>IF('statement of marks'!F30="","",'statement of marks'!F30)</f>
        <v/>
      </c>
      <c r="U600" s="1198"/>
      <c r="V600" s="1199"/>
    </row>
    <row r="601" spans="1:22" ht="19.25" customHeight="1">
      <c r="A601" s="1179"/>
      <c r="B601" s="1200" t="s">
        <v>30</v>
      </c>
      <c r="C601" s="1202" t="s">
        <v>202</v>
      </c>
      <c r="D601" s="1204" t="s">
        <v>1</v>
      </c>
      <c r="E601" s="1204" t="s">
        <v>43</v>
      </c>
      <c r="F601" s="1204" t="s">
        <v>2</v>
      </c>
      <c r="G601" s="1206" t="s">
        <v>144</v>
      </c>
      <c r="H601" s="1206" t="s">
        <v>147</v>
      </c>
      <c r="I601" s="1208" t="s">
        <v>146</v>
      </c>
      <c r="J601" s="1210" t="s">
        <v>306</v>
      </c>
      <c r="K601" s="1212" t="s">
        <v>288</v>
      </c>
      <c r="L601" s="1214" t="s">
        <v>305</v>
      </c>
      <c r="M601" s="1214" t="s">
        <v>296</v>
      </c>
      <c r="N601" s="1216" t="s">
        <v>295</v>
      </c>
      <c r="O601" s="1218" t="s">
        <v>274</v>
      </c>
      <c r="P601" s="1218" t="s">
        <v>275</v>
      </c>
      <c r="Q601" s="1220" t="s">
        <v>276</v>
      </c>
      <c r="R601" s="1208" t="s">
        <v>14</v>
      </c>
      <c r="S601" s="1210" t="s">
        <v>297</v>
      </c>
      <c r="T601" s="1222" t="s">
        <v>298</v>
      </c>
      <c r="U601" s="1288" t="s">
        <v>38</v>
      </c>
      <c r="V601" s="1226" t="s">
        <v>287</v>
      </c>
    </row>
    <row r="602" spans="1:22" ht="19.25" customHeight="1">
      <c r="A602" s="1179"/>
      <c r="B602" s="1201"/>
      <c r="C602" s="1203"/>
      <c r="D602" s="1205"/>
      <c r="E602" s="1205"/>
      <c r="F602" s="1205"/>
      <c r="G602" s="1207"/>
      <c r="H602" s="1207"/>
      <c r="I602" s="1209"/>
      <c r="J602" s="1211"/>
      <c r="K602" s="1213"/>
      <c r="L602" s="1215"/>
      <c r="M602" s="1215"/>
      <c r="N602" s="1217"/>
      <c r="O602" s="1219"/>
      <c r="P602" s="1219"/>
      <c r="Q602" s="1221"/>
      <c r="R602" s="1209"/>
      <c r="S602" s="1211"/>
      <c r="T602" s="1223"/>
      <c r="U602" s="1289"/>
      <c r="V602" s="1227"/>
    </row>
    <row r="603" spans="1:22" ht="19.25" customHeight="1">
      <c r="A603" s="1179"/>
      <c r="B603" s="1228" t="s">
        <v>5</v>
      </c>
      <c r="C603" s="1229"/>
      <c r="D603" s="119">
        <v>10</v>
      </c>
      <c r="E603" s="70">
        <v>10</v>
      </c>
      <c r="F603" s="70">
        <v>10</v>
      </c>
      <c r="G603" s="142" t="s">
        <v>308</v>
      </c>
      <c r="H603" s="122">
        <f>'statement of marks'!$AR$6</f>
        <v>20</v>
      </c>
      <c r="I603" s="73">
        <v>70</v>
      </c>
      <c r="J603" s="146" t="s">
        <v>277</v>
      </c>
      <c r="K603" s="124">
        <v>100</v>
      </c>
      <c r="L603" s="142" t="s">
        <v>309</v>
      </c>
      <c r="M603" s="122">
        <f>'statement of marks'!$AW$6</f>
        <v>30</v>
      </c>
      <c r="N603" s="73">
        <v>100</v>
      </c>
      <c r="O603" s="145" t="s">
        <v>310</v>
      </c>
      <c r="P603" s="124"/>
      <c r="Q603" s="124">
        <v>200</v>
      </c>
      <c r="R603" s="304"/>
      <c r="S603" s="304"/>
      <c r="T603" s="305"/>
      <c r="U603" s="306"/>
      <c r="V603" s="147" t="str">
        <f>IF(OR(U610=0,U610&lt;S610),"",Q603)</f>
        <v/>
      </c>
    </row>
    <row r="604" spans="1:22" ht="19.25" customHeight="1">
      <c r="A604" s="1179"/>
      <c r="B604" s="1230" t="str">
        <f>'statement of marks'!$J$3</f>
        <v>vfuok;Z fgUnh</v>
      </c>
      <c r="C604" s="1231"/>
      <c r="D604" s="289" t="str">
        <f>IF('statement of marks'!J30="","",'statement of marks'!J30)</f>
        <v/>
      </c>
      <c r="E604" s="290" t="str">
        <f>IF('statement of marks'!K30="","",'statement of marks'!K30)</f>
        <v/>
      </c>
      <c r="F604" s="290" t="str">
        <f>IF('statement of marks'!L30="","",'statement of marks'!L30)</f>
        <v/>
      </c>
      <c r="G604" s="123" t="str">
        <f>IF('statement of marks'!N30="","",'statement of marks'!N30)</f>
        <v/>
      </c>
      <c r="H604" s="123">
        <f>'statement of marks'!$BP$6</f>
        <v>20</v>
      </c>
      <c r="I604" s="291" t="str">
        <f>IF(G604="","",G604)</f>
        <v/>
      </c>
      <c r="J604" s="291" t="str">
        <f>IF(G604="","",SUM(D604,E604,F604,G604))</f>
        <v/>
      </c>
      <c r="K604" s="125" t="str">
        <f>J604</f>
        <v/>
      </c>
      <c r="L604" s="123" t="str">
        <f>IF('statement of marks'!P30="","",'statement of marks'!P30)</f>
        <v/>
      </c>
      <c r="M604" s="122">
        <f>'statement of marks'!$BU$6</f>
        <v>30</v>
      </c>
      <c r="N604" s="291" t="str">
        <f>IF(L604="","",L604)</f>
        <v/>
      </c>
      <c r="O604" s="291" t="str">
        <f>IF(L604="","",SUM(J604,L604))</f>
        <v/>
      </c>
      <c r="P604" s="152">
        <f>SUM(H604,M604)</f>
        <v>50</v>
      </c>
      <c r="Q604" s="125" t="str">
        <f>O604</f>
        <v/>
      </c>
      <c r="R604" s="290" t="str">
        <f>CONCATENATE('statement of marks'!EZ30,'statement of marks'!FA30,'statement of marks'!FB30)</f>
        <v/>
      </c>
      <c r="S604" s="117" t="str">
        <f>IF(OR(R604="S",R604="RE"),100,"")</f>
        <v/>
      </c>
      <c r="T604" s="128" t="str">
        <f>IF('result subject-wise'!U30="","",'result subject-wise'!U30)</f>
        <v/>
      </c>
      <c r="U604" s="130" t="str">
        <f>IF('result subject-wise'!V30="","",'result subject-wise'!V30)</f>
        <v/>
      </c>
      <c r="V604" s="147" t="str">
        <f>IF(OR(U610=0,U610&lt;S610),"",IF(R604="RE",SUM(Q604,T604),IF(R604="S",T604,Q604)))</f>
        <v/>
      </c>
    </row>
    <row r="605" spans="1:22" ht="19.25" customHeight="1">
      <c r="A605" s="1179"/>
      <c r="B605" s="1230" t="str">
        <f>'statement of marks'!$X$3</f>
        <v>vaxzsth</v>
      </c>
      <c r="C605" s="1231"/>
      <c r="D605" s="289" t="str">
        <f>IF('statement of marks'!X30="","",'statement of marks'!X30)</f>
        <v/>
      </c>
      <c r="E605" s="290" t="str">
        <f>IF('statement of marks'!Y30="","",'statement of marks'!Y30)</f>
        <v/>
      </c>
      <c r="F605" s="290" t="str">
        <f>IF('statement of marks'!Z30="","",'statement of marks'!Z30)</f>
        <v/>
      </c>
      <c r="G605" s="123" t="str">
        <f>IF('statement of marks'!AB30="","",'statement of marks'!AB30)</f>
        <v/>
      </c>
      <c r="H605" s="123">
        <f>'statement of marks'!$CN$6</f>
        <v>20</v>
      </c>
      <c r="I605" s="291" t="str">
        <f>IF(G605="","",G605)</f>
        <v/>
      </c>
      <c r="J605" s="291" t="str">
        <f t="shared" ref="J605:J608" si="218">IF(G605="","",SUM(D605,E605,F605,G605))</f>
        <v/>
      </c>
      <c r="K605" s="125" t="str">
        <f>J605</f>
        <v/>
      </c>
      <c r="L605" s="123" t="str">
        <f>IF('statement of marks'!AD30="","",'statement of marks'!AD30)</f>
        <v/>
      </c>
      <c r="M605" s="122">
        <f>'statement of marks'!$CS$6</f>
        <v>30</v>
      </c>
      <c r="N605" s="291" t="str">
        <f>IF(L605="","",L605)</f>
        <v/>
      </c>
      <c r="O605" s="291" t="str">
        <f t="shared" ref="O605" si="219">IF(L605="","",SUM(J605,L605))</f>
        <v/>
      </c>
      <c r="P605" s="152">
        <f t="shared" ref="P605" si="220">SUM(H605,M605)</f>
        <v>50</v>
      </c>
      <c r="Q605" s="125" t="str">
        <f>O605</f>
        <v/>
      </c>
      <c r="R605" s="290" t="str">
        <f>CONCATENATE('statement of marks'!FC30,'statement of marks'!FD30,'statement of marks'!FE30)</f>
        <v/>
      </c>
      <c r="S605" s="117" t="str">
        <f>IF(OR(R605="S",R605="RE"),100,"")</f>
        <v/>
      </c>
      <c r="T605" s="128" t="str">
        <f>IF('result subject-wise'!X30="","",'result subject-wise'!X30)</f>
        <v/>
      </c>
      <c r="U605" s="130" t="str">
        <f>IF('result subject-wise'!Y30="","",'result subject-wise'!Y30)</f>
        <v/>
      </c>
      <c r="V605" s="147" t="str">
        <f>IF(OR(U610=0,U610&lt;S610),"",IF(R605="RE",SUM(Q605,T605),IF(R605="S",T605,Q605)))</f>
        <v/>
      </c>
    </row>
    <row r="606" spans="1:22" ht="19.25" customHeight="1">
      <c r="A606" s="1179"/>
      <c r="B606" s="1232" t="b">
        <f>IF('statement of marks'!AL30="a",'statement of marks'!$AL$3,IF('statement of marks'!AL30="b",'statement of marks'!$AR$3,IF('statement of marks'!AL30="c",'statement of marks'!$AX$3,IF('statement of marks'!AL30="d",'statement of marks'!$BD$3))))</f>
        <v>0</v>
      </c>
      <c r="C606" s="1233"/>
      <c r="D606" s="289" t="str">
        <f>IF('statement of marks'!AM30="","",'statement of marks'!AM30)</f>
        <v/>
      </c>
      <c r="E606" s="290" t="str">
        <f>IF('statement of marks'!AN30="","",'statement of marks'!AN30)</f>
        <v/>
      </c>
      <c r="F606" s="290" t="str">
        <f>IF('statement of marks'!AO30="","",'statement of marks'!AO30)</f>
        <v/>
      </c>
      <c r="G606" s="123" t="str">
        <f>IF('statement of marks'!AQ30="","",'statement of marks'!AQ30)</f>
        <v/>
      </c>
      <c r="H606" s="123" t="str">
        <f>IF('statement of marks'!AR30="","",'statement of marks'!AR30)</f>
        <v/>
      </c>
      <c r="I606" s="291" t="str">
        <f>IF(G606="","",IF(AND(G606="ML",H606="ML"),"ML",IF(AND(G606="ML",H606=""),"ML",SUM(G606,H606))))</f>
        <v/>
      </c>
      <c r="J606" s="291" t="str">
        <f t="shared" si="218"/>
        <v/>
      </c>
      <c r="K606" s="125" t="str">
        <f>IF(J606="","",SUM(H606,J606))</f>
        <v/>
      </c>
      <c r="L606" s="123" t="str">
        <f>IF('statement of marks'!AV30="","",'statement of marks'!AV30)</f>
        <v/>
      </c>
      <c r="M606" s="123" t="str">
        <f>IF('statement of marks'!AW30="","",'statement of marks'!AW30)</f>
        <v/>
      </c>
      <c r="N606" s="291" t="str">
        <f>IF(L606="","",IF(AND(L606="ML",M606="ML"),"ML",IF(AND(L606="ML",M606=""),"ML",SUM(L606,M606))))</f>
        <v/>
      </c>
      <c r="O606" s="291" t="str">
        <f>IF(L606="","",SUM(J606,L606))</f>
        <v/>
      </c>
      <c r="P606" s="123" t="str">
        <f>IF(AND(H606="",M606=""),"",SUM(H606,M606))</f>
        <v/>
      </c>
      <c r="Q606" s="125" t="str">
        <f>IF(O606="","",SUM(O606,P606))</f>
        <v/>
      </c>
      <c r="R606" s="290" t="str">
        <f>CONCATENATE('statement of marks'!FF30,'statement of marks'!FK30,'statement of marks'!FL30)</f>
        <v/>
      </c>
      <c r="S606" s="117" t="str">
        <f>IF('result subject-wise'!Z30="","",'result subject-wise'!Z30)</f>
        <v/>
      </c>
      <c r="T606" s="128" t="str">
        <f>IF('result subject-wise'!AB30="","",'result subject-wise'!AB30)</f>
        <v/>
      </c>
      <c r="U606" s="130" t="str">
        <f>IF('result subject-wise'!AC30="","",'result subject-wise'!AC30)</f>
        <v/>
      </c>
      <c r="V606" s="147" t="str">
        <f>IF(OR(U610=0,U610&lt;S610),"",IF(OR(R606="RE",R606="REP"),SUM(Q606,T606),IF(R606="S",T606,Q606)))</f>
        <v/>
      </c>
    </row>
    <row r="607" spans="1:22" ht="19.25" customHeight="1">
      <c r="A607" s="1179"/>
      <c r="B607" s="1232" t="b">
        <f>IF('statement of marks'!BJ30="a",'statement of marks'!$BJ$3,IF('statement of marks'!BJ30="b",'statement of marks'!$BP$3,IF('statement of marks'!BJ30="c",'statement of marks'!$BV$3,IF('statement of marks'!BJ30="d",'statement of marks'!$CB$3))))</f>
        <v>0</v>
      </c>
      <c r="C607" s="1233"/>
      <c r="D607" s="289" t="str">
        <f>IF('statement of marks'!BK30="","",'statement of marks'!BK30)</f>
        <v/>
      </c>
      <c r="E607" s="290" t="str">
        <f>IF('statement of marks'!BL30="","",'statement of marks'!BL30)</f>
        <v/>
      </c>
      <c r="F607" s="290" t="str">
        <f>IF('statement of marks'!BM30="","",'statement of marks'!BM30)</f>
        <v/>
      </c>
      <c r="G607" s="123" t="str">
        <f>IF('statement of marks'!BO30="","",'statement of marks'!BO30)</f>
        <v/>
      </c>
      <c r="H607" s="123" t="str">
        <f>IF('statement of marks'!BP30="","",'statement of marks'!BP30)</f>
        <v/>
      </c>
      <c r="I607" s="291" t="str">
        <f t="shared" ref="I607" si="221">IF(G607="","",IF(AND(G607="ML",H607="ML"),"ML",IF(AND(G607="ML",H607=""),"ML",SUM(G607,H607))))</f>
        <v/>
      </c>
      <c r="J607" s="291" t="str">
        <f t="shared" si="218"/>
        <v/>
      </c>
      <c r="K607" s="125" t="str">
        <f>IF(J607="","",SUM(H607,J607))</f>
        <v/>
      </c>
      <c r="L607" s="123" t="str">
        <f>IF('statement of marks'!BT30="","",'statement of marks'!BT30)</f>
        <v/>
      </c>
      <c r="M607" s="123" t="str">
        <f>IF('statement of marks'!BU30="","",'statement of marks'!BU30)</f>
        <v/>
      </c>
      <c r="N607" s="291" t="str">
        <f t="shared" ref="N607" si="222">IF(L607="","",IF(AND(L607="ML",M607="ML"),"ML",IF(AND(L607="ML",M607=""),"ML",SUM(L607,M607))))</f>
        <v/>
      </c>
      <c r="O607" s="291" t="str">
        <f>IF(L607="","",SUM(J607,L607))</f>
        <v/>
      </c>
      <c r="P607" s="123" t="str">
        <f t="shared" ref="P607:P608" si="223">IF(AND(H607="",M607=""),"",SUM(H607,M607))</f>
        <v/>
      </c>
      <c r="Q607" s="125" t="str">
        <f>IF(O607="","",SUM(O607,P607))</f>
        <v/>
      </c>
      <c r="R607" s="290" t="str">
        <f>CONCATENATE('statement of marks'!FM30,'statement of marks'!FR30,'statement of marks'!FS30)</f>
        <v/>
      </c>
      <c r="S607" s="117" t="str">
        <f>IF('result subject-wise'!AD30="","",'result subject-wise'!AD30)</f>
        <v/>
      </c>
      <c r="T607" s="128" t="str">
        <f>IF('result subject-wise'!AF30="","",'result subject-wise'!AF30)</f>
        <v/>
      </c>
      <c r="U607" s="130" t="str">
        <f>IF('result subject-wise'!AG30="","",'result subject-wise'!AG30)</f>
        <v/>
      </c>
      <c r="V607" s="147" t="str">
        <f>IF(OR(U610=0,U610&lt;S610),"",IF(OR(R607="RE",R607="REP"),SUM(Q607,T607),IF(R607="S",T607,Q607)))</f>
        <v/>
      </c>
    </row>
    <row r="608" spans="1:22" ht="19.25" customHeight="1">
      <c r="A608" s="1179"/>
      <c r="B608" s="1232" t="b">
        <f>IF('statement of marks'!CH30="a",'statement of marks'!$CH$3,IF('statement of marks'!CH30="b",'statement of marks'!$CN$3,IF('statement of marks'!CH30="c",'statement of marks'!$CT$3,IF('statement of marks'!CH30="d",'statement of marks'!$CZ$3))))</f>
        <v>0</v>
      </c>
      <c r="C608" s="1233"/>
      <c r="D608" s="289" t="str">
        <f>IF('statement of marks'!CI30="","",'statement of marks'!CI30)</f>
        <v/>
      </c>
      <c r="E608" s="290" t="str">
        <f>IF('statement of marks'!CJ30="","",'statement of marks'!CJ30)</f>
        <v/>
      </c>
      <c r="F608" s="290" t="str">
        <f>IF('statement of marks'!CK30="","",'statement of marks'!CK30)</f>
        <v/>
      </c>
      <c r="G608" s="123" t="str">
        <f>IF('statement of marks'!CM30="","",'statement of marks'!CM30)</f>
        <v/>
      </c>
      <c r="H608" s="123" t="str">
        <f>IF('statement of marks'!CN30="","",'statement of marks'!CN30)</f>
        <v/>
      </c>
      <c r="I608" s="291" t="str">
        <f>IF(G608="","",IF(AND(G608="ML",H608="ML"),"ML",IF(AND(G608="ML",H608=""),"ML",SUM(G608,H608))))</f>
        <v/>
      </c>
      <c r="J608" s="291" t="str">
        <f t="shared" si="218"/>
        <v/>
      </c>
      <c r="K608" s="125" t="str">
        <f>IF(J608="","",SUM(H608,J608))</f>
        <v/>
      </c>
      <c r="L608" s="123" t="str">
        <f>IF('statement of marks'!CR30="","",'statement of marks'!CR30)</f>
        <v/>
      </c>
      <c r="M608" s="123" t="str">
        <f>IF('statement of marks'!CS30="","",'statement of marks'!CS30)</f>
        <v/>
      </c>
      <c r="N608" s="291" t="str">
        <f>IF(L608="","",IF(AND(L608="ML",M608="ML"),"ML",IF(AND(L608="ML",M608=""),"ML",SUM(L608,M608))))</f>
        <v/>
      </c>
      <c r="O608" s="291" t="str">
        <f>IF(L608="","",SUM(J608,L608))</f>
        <v/>
      </c>
      <c r="P608" s="123" t="str">
        <f t="shared" si="223"/>
        <v/>
      </c>
      <c r="Q608" s="125" t="str">
        <f>IF(O608="","",SUM(O608,P608))</f>
        <v/>
      </c>
      <c r="R608" s="290" t="str">
        <f>CONCATENATE('statement of marks'!FT30,'statement of marks'!FY30,'statement of marks'!FZ30)</f>
        <v/>
      </c>
      <c r="S608" s="117" t="str">
        <f>IF('result subject-wise'!AH30="","",'result subject-wise'!AH30)</f>
        <v/>
      </c>
      <c r="T608" s="128" t="str">
        <f>IF('result subject-wise'!AJ30="","",'result subject-wise'!AJ30)</f>
        <v/>
      </c>
      <c r="U608" s="130" t="str">
        <f>IF('result subject-wise'!AK30="","",'result subject-wise'!AK30)</f>
        <v/>
      </c>
      <c r="V608" s="147" t="str">
        <f>IF(OR(U610=0,U610&lt;S610),"",IF(OR(R608="RE",R608="REP"),SUM(Q608,T608),IF(R608="S",T608,Q608)))</f>
        <v/>
      </c>
    </row>
    <row r="609" spans="1:22" ht="19.25" customHeight="1">
      <c r="A609" s="1179"/>
      <c r="B609" s="1234" t="s">
        <v>148</v>
      </c>
      <c r="C609" s="1235"/>
      <c r="D609" s="157" t="str">
        <f>IF(AND(D604="",D605="",D606="",D607="",D608=""),"",SUM(D604:D608))</f>
        <v/>
      </c>
      <c r="E609" s="157" t="str">
        <f t="shared" ref="E609:F609" si="224">IF(AND(E604="",E605="",E606="",E607="",E608=""),"",SUM(E604:E608))</f>
        <v/>
      </c>
      <c r="F609" s="157" t="str">
        <f t="shared" si="224"/>
        <v/>
      </c>
      <c r="G609" s="158" t="str">
        <f>IF(G604="","",SUM(G604:G608))</f>
        <v/>
      </c>
      <c r="H609" s="158">
        <f>SUM(H606:H608)</f>
        <v>0</v>
      </c>
      <c r="I609" s="158" t="str">
        <f>IF(AND(I604="",I605="",I606="",I607="",I608=""),"",SUM(I604:I608))</f>
        <v/>
      </c>
      <c r="J609" s="159" t="str">
        <f>IF(J608="","",SUM(J604:J608))</f>
        <v/>
      </c>
      <c r="K609" s="160" t="str">
        <f>IF(K604="","",SUM(K604:K608))</f>
        <v/>
      </c>
      <c r="L609" s="158" t="str">
        <f>IF(L604="","",SUM(L604:L608))</f>
        <v/>
      </c>
      <c r="M609" s="158">
        <f>SUM(M606:M608)</f>
        <v>0</v>
      </c>
      <c r="N609" s="158" t="str">
        <f t="shared" ref="N609" si="225">IF(AND(N604="",N605="",N606="",N607="",N608=""),"",SUM(N604:N608))</f>
        <v/>
      </c>
      <c r="O609" s="159" t="str">
        <f>IF(L609="","",SUM(J609,L609))</f>
        <v/>
      </c>
      <c r="P609" s="160">
        <f>SUM(H609,M609)</f>
        <v>0</v>
      </c>
      <c r="Q609" s="160" t="str">
        <f>IF(Q604="","",SUM(Q604:Q608))</f>
        <v/>
      </c>
      <c r="R609" s="159"/>
      <c r="S609" s="159" t="str">
        <f>IF(AND(S604="",S605="",S606="",S607="",S608=""),"",SUM(S604:S608))</f>
        <v/>
      </c>
      <c r="T609" s="161" t="str">
        <f>IF(AND(T604="",T605="",T606="",T607="",T608=""),"",SUM(T604:T608))</f>
        <v/>
      </c>
      <c r="U609" s="162"/>
      <c r="V609" s="163" t="str">
        <f>IF(V604="","",SUM(V604:V608))</f>
        <v/>
      </c>
    </row>
    <row r="610" spans="1:22" ht="19.25" customHeight="1">
      <c r="A610" s="1179"/>
      <c r="B610" s="1234" t="s">
        <v>145</v>
      </c>
      <c r="C610" s="1235"/>
      <c r="D610" s="119" t="str">
        <f>IF(D609="","",50-(COUNTIF(D604:D608,"NA")*10+COUNTIF(D604:D608,"ML")*10))</f>
        <v/>
      </c>
      <c r="E610" s="119" t="str">
        <f t="shared" ref="E610:F610" si="226">IF(E609="","",50-(COUNTIF(E604:E608,"NA")*10+COUNTIF(E604:E608,"ML")*10))</f>
        <v/>
      </c>
      <c r="F610" s="119" t="str">
        <f t="shared" si="226"/>
        <v/>
      </c>
      <c r="G610" s="123">
        <f>I610-H610</f>
        <v>350</v>
      </c>
      <c r="H610" s="158">
        <f>IF(H609="","",(IF(OR(H606="ML",H606=""),0,H603)+IF(OR(H607="ML",H607=""),0,H604)+IF(OR(H608="ML",H608=""),0,H605)))</f>
        <v>0</v>
      </c>
      <c r="I610" s="123">
        <f>IF(I609=0,0,350-H612)</f>
        <v>350</v>
      </c>
      <c r="J610" s="291" t="str">
        <f>IF(J609="","",SUM(D610:G610))</f>
        <v/>
      </c>
      <c r="K610" s="125" t="str">
        <f>IF(K609="","",SUM(H610,J610))</f>
        <v/>
      </c>
      <c r="L610" s="123">
        <f>N610-M610</f>
        <v>500</v>
      </c>
      <c r="M610" s="117">
        <f>IF(M609="","",(IF(OR(M606="ML",M606=""),0,M603)+IF(OR(M607="ML",M607=""),0,M604)+IF(OR(M608="ML",M608=""),0,M605)))</f>
        <v>0</v>
      </c>
      <c r="N610" s="123">
        <f>IF(N609=0,0,500-M612)</f>
        <v>500</v>
      </c>
      <c r="O610" s="291">
        <f>IF(L610="","",SUM(J610,L610))</f>
        <v>500</v>
      </c>
      <c r="P610" s="125">
        <f>SUM(H610,M610)</f>
        <v>0</v>
      </c>
      <c r="Q610" s="125" t="str">
        <f>IF(Q609="","",SUM(O610,P610))</f>
        <v/>
      </c>
      <c r="R610" s="307"/>
      <c r="S610" s="141">
        <f>COUNTIF(R604:R613,"S")</f>
        <v>0</v>
      </c>
      <c r="T610" s="141">
        <f>COUNTIF(R604:R613,"RE")+COUNTIF(R604:R613,"REP")</f>
        <v>0</v>
      </c>
      <c r="U610" s="141">
        <f>COUNTIF(U604:U609,"P")+COUNTIF(U612:U613,"P")</f>
        <v>0</v>
      </c>
      <c r="V610" s="149" t="str">
        <f>IF(OR(U610=0,U610&lt;(S610+T610)),"",(Q610-(S610*200)+S609))</f>
        <v/>
      </c>
    </row>
    <row r="611" spans="1:22" ht="19.25" customHeight="1">
      <c r="A611" s="1179"/>
      <c r="B611" s="1230" t="s">
        <v>12</v>
      </c>
      <c r="C611" s="1231"/>
      <c r="D611" s="120" t="str">
        <f t="shared" ref="D611:Q611" si="227">IF(D610="","",D609/D610*100)</f>
        <v/>
      </c>
      <c r="E611" s="120" t="str">
        <f t="shared" si="227"/>
        <v/>
      </c>
      <c r="F611" s="120" t="str">
        <f t="shared" si="227"/>
        <v/>
      </c>
      <c r="G611" s="120" t="e">
        <f t="shared" si="227"/>
        <v>#VALUE!</v>
      </c>
      <c r="H611" s="151" t="e">
        <f t="shared" si="227"/>
        <v>#DIV/0!</v>
      </c>
      <c r="I611" s="120" t="e">
        <f t="shared" si="227"/>
        <v>#VALUE!</v>
      </c>
      <c r="J611" s="120" t="str">
        <f t="shared" si="227"/>
        <v/>
      </c>
      <c r="K611" s="126" t="str">
        <f t="shared" si="227"/>
        <v/>
      </c>
      <c r="L611" s="120" t="e">
        <f t="shared" si="227"/>
        <v>#VALUE!</v>
      </c>
      <c r="M611" s="151" t="e">
        <f t="shared" si="227"/>
        <v>#DIV/0!</v>
      </c>
      <c r="N611" s="120" t="e">
        <f t="shared" si="227"/>
        <v>#VALUE!</v>
      </c>
      <c r="O611" s="120" t="e">
        <f t="shared" si="227"/>
        <v>#VALUE!</v>
      </c>
      <c r="P611" s="126" t="e">
        <f t="shared" si="227"/>
        <v>#DIV/0!</v>
      </c>
      <c r="Q611" s="126" t="str">
        <f t="shared" si="227"/>
        <v/>
      </c>
      <c r="R611" s="304"/>
      <c r="S611" s="304"/>
      <c r="T611" s="305"/>
      <c r="U611" s="308"/>
      <c r="V611" s="150" t="str">
        <f>IF(V610="","",V609/V610*100)</f>
        <v/>
      </c>
    </row>
    <row r="612" spans="1:22" ht="19.25" customHeight="1">
      <c r="A612" s="1179"/>
      <c r="B612" s="1230" t="str">
        <f>'statement of marks'!$DG$3</f>
        <v>jktLFkku v/;;u</v>
      </c>
      <c r="C612" s="1231"/>
      <c r="D612" s="289" t="str">
        <f>IF('statement of marks'!DG30="","",'statement of marks'!DG30)</f>
        <v/>
      </c>
      <c r="E612" s="290" t="str">
        <f>IF('statement of marks'!DH30="","",'statement of marks'!DH30)</f>
        <v/>
      </c>
      <c r="F612" s="290" t="str">
        <f>IF('statement of marks'!DI30="","",'statement of marks'!DI30)</f>
        <v/>
      </c>
      <c r="G612" s="290" t="str">
        <f>IF('statement of marks'!DK30="","",'statement of marks'!DK30)</f>
        <v/>
      </c>
      <c r="H612" s="152">
        <f>IF(G604="ML",70)+IF(G605="ML",70)+IF(G606="ML",70-H603)+IF(G607="ML",70-H604)+IF(G608="ML",70-H605)+IF(H606="ml",H603)+IF(H607="ml",H604)+IF(H608="ml",H605)</f>
        <v>0</v>
      </c>
      <c r="I612" s="291" t="str">
        <f>IF(G612="","",SUM(G612,H612))</f>
        <v/>
      </c>
      <c r="J612" s="291" t="str">
        <f>IF(G612="","",SUM(D612,E612,F612,G612))</f>
        <v/>
      </c>
      <c r="K612" s="125" t="str">
        <f>IF(J612="","",SUM(H612,J612))</f>
        <v/>
      </c>
      <c r="L612" s="290" t="str">
        <f>IF('statement of marks'!DM30="","",'statement of marks'!DM30)</f>
        <v/>
      </c>
      <c r="M612" s="152">
        <f>IF(L604="ML",100)+IF(L605="ML",100)+IF(L606="ML",100-M603)+IF(L607="ML",100-M604)+IF(L608="ML",100-M605)+IF(M606="ml",M603)+IF(M607="ml",M604)+IF(M608="ml",M605)</f>
        <v>0</v>
      </c>
      <c r="N612" s="291" t="str">
        <f>IF(L612="","",SUM(L612,M612))</f>
        <v/>
      </c>
      <c r="O612" s="291" t="str">
        <f>IF(L612="","",SUM(K612,L612))</f>
        <v/>
      </c>
      <c r="P612" s="152">
        <f>SUM(H612,M612)</f>
        <v>0</v>
      </c>
      <c r="Q612" s="125" t="str">
        <f>IF(O612="","",SUM(O612,M612))</f>
        <v/>
      </c>
      <c r="R612" s="290" t="str">
        <f>IF('statement of marks'!GA30="","",'statement of marks'!GA30)</f>
        <v/>
      </c>
      <c r="S612" s="117" t="str">
        <f>IF(OR(R612="S",R612="RE"),100,"")</f>
        <v/>
      </c>
      <c r="T612" s="309" t="str">
        <f>IF('result subject-wise'!AL30="","",'result subject-wise'!AL30)</f>
        <v/>
      </c>
      <c r="U612" s="310" t="str">
        <f>IF('result subject-wise'!AM30="","",'result subject-wise'!AM30)</f>
        <v/>
      </c>
      <c r="V612" s="1236"/>
    </row>
    <row r="613" spans="1:22" ht="19.25" customHeight="1">
      <c r="A613" s="1179"/>
      <c r="B613" s="1230" t="str">
        <f>'statement of marks'!$DT$3</f>
        <v>thou dkS'ky f'k{kk</v>
      </c>
      <c r="C613" s="1231"/>
      <c r="D613" s="1237" t="s">
        <v>294</v>
      </c>
      <c r="E613" s="1238"/>
      <c r="F613" s="291">
        <f>'statement of marks'!$DT$6</f>
        <v>30</v>
      </c>
      <c r="G613" s="123" t="str">
        <f>IF('statement of marks'!DT30="","",'statement of marks'!DT30)</f>
        <v/>
      </c>
      <c r="H613" s="1238" t="s">
        <v>313</v>
      </c>
      <c r="I613" s="1238"/>
      <c r="J613" s="291">
        <f>'statement of marks'!$DU$6</f>
        <v>30</v>
      </c>
      <c r="K613" s="125" t="str">
        <f>IF('statement of marks'!DU30="","",'statement of marks'!DU30)</f>
        <v/>
      </c>
      <c r="L613" s="1239" t="s">
        <v>172</v>
      </c>
      <c r="M613" s="1239"/>
      <c r="N613" s="291">
        <f>'statement of marks'!$DV$6</f>
        <v>40</v>
      </c>
      <c r="O613" s="290" t="str">
        <f>IF('statement of marks'!DV30="","",'statement of marks'!DV30)</f>
        <v/>
      </c>
      <c r="P613" s="304"/>
      <c r="Q613" s="125" t="str">
        <f>IF(O613="","",SUM(G613,K613,O613))</f>
        <v/>
      </c>
      <c r="R613" s="290" t="str">
        <f>IF('statement of marks'!GB30="","",'statement of marks'!GB30)</f>
        <v/>
      </c>
      <c r="S613" s="117" t="str">
        <f>IF(OR(R613="S",R613="RE"),40,"")</f>
        <v/>
      </c>
      <c r="T613" s="309" t="str">
        <f>IF('result subject-wise'!AN30="","",'result subject-wise'!AN30)</f>
        <v/>
      </c>
      <c r="U613" s="310" t="str">
        <f>IF('result subject-wise'!AO30="","",'result subject-wise'!AO30)</f>
        <v/>
      </c>
      <c r="V613" s="1236"/>
    </row>
    <row r="614" spans="1:22" ht="19.25" customHeight="1">
      <c r="A614" s="1179"/>
      <c r="B614" s="1240" t="s">
        <v>20</v>
      </c>
      <c r="C614" s="1241"/>
      <c r="D614" s="1242" t="str">
        <f>IF('statement of marks'!GH30="","",'statement of marks'!GH30)</f>
        <v/>
      </c>
      <c r="E614" s="1243"/>
      <c r="F614" s="1243"/>
      <c r="G614" s="1243"/>
      <c r="H614" s="1243"/>
      <c r="I614" s="1244"/>
      <c r="J614" s="288" t="s">
        <v>7</v>
      </c>
      <c r="K614" s="290" t="str">
        <f>IF('statement of marks'!GK30="","",'statement of marks'!GK30)</f>
        <v/>
      </c>
      <c r="L614" s="1245" t="s">
        <v>8</v>
      </c>
      <c r="M614" s="1246"/>
      <c r="N614" s="1247"/>
      <c r="O614" s="290" t="str">
        <f>IF('statement of marks'!GM30="","",'statement of marks'!GM30)</f>
        <v/>
      </c>
      <c r="P614" s="1248" t="s">
        <v>286</v>
      </c>
      <c r="Q614" s="1248"/>
      <c r="R614" s="1248"/>
      <c r="S614" s="1248"/>
      <c r="T614" s="1248"/>
      <c r="U614" s="1248"/>
      <c r="V614" s="1249"/>
    </row>
    <row r="615" spans="1:22" ht="19.25" customHeight="1">
      <c r="A615" s="1179"/>
      <c r="B615" s="1240" t="s">
        <v>50</v>
      </c>
      <c r="C615" s="1241"/>
      <c r="D615" s="1250" t="s">
        <v>290</v>
      </c>
      <c r="E615" s="1251"/>
      <c r="F615" s="1252" t="s">
        <v>291</v>
      </c>
      <c r="G615" s="1252"/>
      <c r="H615" s="1253" t="s">
        <v>292</v>
      </c>
      <c r="I615" s="1253"/>
      <c r="J615" s="1252" t="s">
        <v>314</v>
      </c>
      <c r="K615" s="1252"/>
      <c r="L615" s="1254" t="s">
        <v>284</v>
      </c>
      <c r="M615" s="1254"/>
      <c r="N615" s="1254"/>
      <c r="O615" s="1254"/>
      <c r="P615" s="1255" t="s">
        <v>20</v>
      </c>
      <c r="Q615" s="1255"/>
      <c r="R615" s="1255"/>
      <c r="S615" s="1255"/>
      <c r="T615" s="1256" t="str">
        <f>IF('result subject-wise'!AR30="","",'result subject-wise'!AR30)</f>
        <v/>
      </c>
      <c r="U615" s="1256"/>
      <c r="V615" s="1257"/>
    </row>
    <row r="616" spans="1:22" ht="19.25" customHeight="1">
      <c r="A616" s="1179"/>
      <c r="B616" s="1234" t="s">
        <v>32</v>
      </c>
      <c r="C616" s="1235"/>
      <c r="D616" s="1258" t="str">
        <f>IF('statement of marks'!EP30="","",'statement of marks'!EP30)</f>
        <v/>
      </c>
      <c r="E616" s="1259"/>
      <c r="F616" s="1259" t="str">
        <f>IF('statement of marks'!ER30="","",'statement of marks'!ER30)</f>
        <v/>
      </c>
      <c r="G616" s="1259"/>
      <c r="H616" s="1259" t="str">
        <f>IF('statement of marks'!ET30="","",'statement of marks'!ET30)</f>
        <v/>
      </c>
      <c r="I616" s="1259"/>
      <c r="J616" s="1259" t="str">
        <f>IF('statement of marks'!EV30="","",'statement of marks'!EV30)</f>
        <v/>
      </c>
      <c r="K616" s="1259"/>
      <c r="L616" s="1259" t="str">
        <f>IF('statement of marks'!EX30="","",'statement of marks'!EX30)</f>
        <v/>
      </c>
      <c r="M616" s="1259"/>
      <c r="N616" s="1259"/>
      <c r="O616" s="1259"/>
      <c r="P616" s="1255" t="s">
        <v>7</v>
      </c>
      <c r="Q616" s="1255"/>
      <c r="R616" s="1255"/>
      <c r="S616" s="1255"/>
      <c r="T616" s="1256" t="str">
        <f>IF(AND(T615="mRrh.kZ",V611&gt;=60),"izFke",IF(AND(T615="mRrh.kZ",V611&gt;=48),"f}rh;",IF(AND(T615="mRrh.kZ",V611&gt;=36),"r`rh;","")))</f>
        <v/>
      </c>
      <c r="U616" s="1256"/>
      <c r="V616" s="1257"/>
    </row>
    <row r="617" spans="1:22" ht="19.25" customHeight="1">
      <c r="A617" s="1179"/>
      <c r="B617" s="1234" t="s">
        <v>31</v>
      </c>
      <c r="C617" s="1235"/>
      <c r="D617" s="1260" t="str">
        <f>IF('statement of marks'!EO30="","",'statement of marks'!EO30)</f>
        <v/>
      </c>
      <c r="E617" s="1261"/>
      <c r="F617" s="1261" t="str">
        <f>IF('statement of marks'!EQ30="","",'statement of marks'!EQ30)</f>
        <v/>
      </c>
      <c r="G617" s="1261"/>
      <c r="H617" s="1261" t="str">
        <f>IF('statement of marks'!ES30="","",'statement of marks'!ES30)</f>
        <v/>
      </c>
      <c r="I617" s="1261"/>
      <c r="J617" s="1261" t="str">
        <f>IF('statement of marks'!EU30="","",'statement of marks'!EU30)</f>
        <v/>
      </c>
      <c r="K617" s="1261"/>
      <c r="L617" s="1261" t="str">
        <f>IF('statement of marks'!EW30="","",'statement of marks'!EW30)</f>
        <v/>
      </c>
      <c r="M617" s="1261"/>
      <c r="N617" s="1261"/>
      <c r="O617" s="1261"/>
      <c r="P617" s="1262" t="s">
        <v>312</v>
      </c>
      <c r="Q617" s="1263"/>
      <c r="R617" s="1263"/>
      <c r="S617" s="1264"/>
      <c r="T617" s="1265" t="str">
        <f>IF(T615="","",'result subject-wise'!$G$117)</f>
        <v/>
      </c>
      <c r="U617" s="1266"/>
      <c r="V617" s="1267"/>
    </row>
    <row r="618" spans="1:22" ht="19.25" customHeight="1">
      <c r="A618" s="1179"/>
      <c r="B618" s="1230" t="s">
        <v>133</v>
      </c>
      <c r="C618" s="1231"/>
      <c r="D618" s="1268"/>
      <c r="E618" s="1269"/>
      <c r="F618" s="1269"/>
      <c r="G618" s="1269"/>
      <c r="H618" s="1269"/>
      <c r="I618" s="1269"/>
      <c r="J618" s="1269"/>
      <c r="K618" s="1269"/>
      <c r="L618" s="1231" t="s">
        <v>133</v>
      </c>
      <c r="M618" s="1231"/>
      <c r="N618" s="1231"/>
      <c r="O618" s="1231"/>
      <c r="P618" s="1231"/>
      <c r="Q618" s="1231"/>
      <c r="R618" s="1270"/>
      <c r="S618" s="1271"/>
      <c r="T618" s="1271"/>
      <c r="U618" s="1271"/>
      <c r="V618" s="1272"/>
    </row>
    <row r="619" spans="1:22" ht="19.25" customHeight="1">
      <c r="A619" s="1179"/>
      <c r="B619" s="1230" t="s">
        <v>285</v>
      </c>
      <c r="C619" s="1231"/>
      <c r="D619" s="1268"/>
      <c r="E619" s="1269"/>
      <c r="F619" s="1269"/>
      <c r="G619" s="1269"/>
      <c r="H619" s="1269"/>
      <c r="I619" s="1269"/>
      <c r="J619" s="1269"/>
      <c r="K619" s="1269"/>
      <c r="L619" s="1231" t="s">
        <v>111</v>
      </c>
      <c r="M619" s="1231"/>
      <c r="N619" s="1231"/>
      <c r="O619" s="1231"/>
      <c r="P619" s="1231"/>
      <c r="Q619" s="1231"/>
      <c r="R619" s="1273"/>
      <c r="S619" s="1274"/>
      <c r="T619" s="1274"/>
      <c r="U619" s="1274"/>
      <c r="V619" s="1275"/>
    </row>
    <row r="620" spans="1:22" ht="19.25" customHeight="1">
      <c r="A620" s="1179"/>
      <c r="B620" s="1230" t="s">
        <v>152</v>
      </c>
      <c r="C620" s="1231"/>
      <c r="D620" s="1268"/>
      <c r="E620" s="1269"/>
      <c r="F620" s="1269"/>
      <c r="G620" s="1269"/>
      <c r="H620" s="1269"/>
      <c r="I620" s="1269"/>
      <c r="J620" s="1269"/>
      <c r="K620" s="1269"/>
      <c r="L620" s="1231" t="s">
        <v>285</v>
      </c>
      <c r="M620" s="1231"/>
      <c r="N620" s="1231"/>
      <c r="O620" s="1231"/>
      <c r="P620" s="1231"/>
      <c r="Q620" s="1231"/>
      <c r="R620" s="1276" t="s">
        <v>152</v>
      </c>
      <c r="S620" s="1277"/>
      <c r="T620" s="1277"/>
      <c r="U620" s="1277"/>
      <c r="V620" s="1278"/>
    </row>
    <row r="621" spans="1:22" ht="19.25" customHeight="1">
      <c r="A621" s="1180"/>
      <c r="B621" s="1279" t="s">
        <v>151</v>
      </c>
      <c r="C621" s="1280"/>
      <c r="D621" s="1281"/>
      <c r="E621" s="1282"/>
      <c r="F621" s="1282"/>
      <c r="G621" s="1282"/>
      <c r="H621" s="1282"/>
      <c r="I621" s="1282"/>
      <c r="J621" s="1282"/>
      <c r="K621" s="1282"/>
      <c r="L621" s="1280" t="s">
        <v>113</v>
      </c>
      <c r="M621" s="1280"/>
      <c r="N621" s="1280"/>
      <c r="O621" s="1280"/>
      <c r="P621" s="1283">
        <f>'statement of marks'!$GH$109</f>
        <v>42460</v>
      </c>
      <c r="Q621" s="1284"/>
      <c r="R621" s="1285" t="s">
        <v>289</v>
      </c>
      <c r="S621" s="1286"/>
      <c r="T621" s="1286"/>
      <c r="U621" s="1286"/>
      <c r="V621" s="1287"/>
    </row>
    <row r="622" spans="1:22" ht="19.25" customHeight="1">
      <c r="A622" s="1173" t="s">
        <v>73</v>
      </c>
      <c r="B622" s="1174"/>
      <c r="C622" s="1174"/>
      <c r="D622" s="1174"/>
      <c r="E622" s="1174"/>
      <c r="F622" s="1174"/>
      <c r="G622" s="1174"/>
      <c r="H622" s="1174"/>
      <c r="I622" s="1174"/>
      <c r="J622" s="1174"/>
      <c r="K622" s="1174"/>
      <c r="L622" s="1174"/>
      <c r="M622" s="1174"/>
      <c r="N622" s="1174"/>
      <c r="O622" s="1174"/>
      <c r="P622" s="1174"/>
      <c r="Q622" s="1174"/>
      <c r="R622" s="1174"/>
      <c r="S622" s="1174"/>
      <c r="T622" s="1174"/>
      <c r="U622" s="1174"/>
      <c r="V622" s="1175"/>
    </row>
    <row r="623" spans="1:22" ht="19.25" customHeight="1">
      <c r="A623" s="1176" t="str">
        <f>'statement of marks'!$A$1</f>
        <v>jktdh; ckfydk mPp ek/;fed fo|ky;] fuEckgsMk</v>
      </c>
      <c r="B623" s="1177"/>
      <c r="C623" s="1177"/>
      <c r="D623" s="1177"/>
      <c r="E623" s="1177"/>
      <c r="F623" s="1177"/>
      <c r="G623" s="1177"/>
      <c r="H623" s="1177"/>
      <c r="I623" s="1177"/>
      <c r="J623" s="1177"/>
      <c r="K623" s="1177"/>
      <c r="L623" s="1177"/>
      <c r="M623" s="1177"/>
      <c r="N623" s="1177"/>
      <c r="O623" s="1177"/>
      <c r="P623" s="1177"/>
      <c r="Q623" s="1177"/>
      <c r="R623" s="1177"/>
      <c r="S623" s="1177"/>
      <c r="T623" s="1177"/>
      <c r="U623" s="1177"/>
      <c r="V623" s="1178"/>
    </row>
    <row r="624" spans="1:22" ht="19.25" customHeight="1">
      <c r="A624" s="1179"/>
      <c r="B624" s="1181" t="s">
        <v>293</v>
      </c>
      <c r="C624" s="1181"/>
      <c r="D624" s="1182" t="str">
        <f>'statement of marks'!$F$3</f>
        <v>2015-16</v>
      </c>
      <c r="E624" s="1183"/>
      <c r="F624" s="1184" t="str">
        <f>IF(T642="","eq[; ijh{kk",IF(D641="iwjd","iwjd ijh{kk",IF(D641="iqu% ijh{kk","iqu% ijh{kk",)))</f>
        <v>eq[; ijh{kk</v>
      </c>
      <c r="G624" s="1185"/>
      <c r="H624" s="1185"/>
      <c r="I624" s="1185"/>
      <c r="J624" s="1185"/>
      <c r="K624" s="1185"/>
      <c r="L624" s="1185"/>
      <c r="M624" s="1185"/>
      <c r="N624" s="1185"/>
      <c r="O624" s="1185"/>
      <c r="P624" s="1185"/>
      <c r="Q624" s="1185"/>
      <c r="R624" s="1186" t="s">
        <v>27</v>
      </c>
      <c r="S624" s="1187"/>
      <c r="T624" s="1188" t="str">
        <f>'statement of marks'!$A$3</f>
        <v>11 'A'</v>
      </c>
      <c r="U624" s="1188"/>
      <c r="V624" s="1189"/>
    </row>
    <row r="625" spans="1:22" ht="19.25" customHeight="1">
      <c r="A625" s="1179"/>
      <c r="B625" s="1190" t="s">
        <v>115</v>
      </c>
      <c r="C625" s="1190"/>
      <c r="D625" s="1191" t="str">
        <f>IF('statement of marks'!G31="","",'statement of marks'!G31)</f>
        <v/>
      </c>
      <c r="E625" s="1192"/>
      <c r="F625" s="1192"/>
      <c r="G625" s="1192"/>
      <c r="H625" s="1192"/>
      <c r="I625" s="1192"/>
      <c r="J625" s="1192"/>
      <c r="K625" s="1192"/>
      <c r="L625" s="1192"/>
      <c r="M625" s="1192"/>
      <c r="N625" s="1192"/>
      <c r="O625" s="1192"/>
      <c r="P625" s="1192"/>
      <c r="Q625" s="1192"/>
      <c r="R625" s="1193" t="s">
        <v>36</v>
      </c>
      <c r="S625" s="1194"/>
      <c r="T625" s="1195" t="str">
        <f>IF('statement of marks'!D31="","",'statement of marks'!D31)</f>
        <v/>
      </c>
      <c r="U625" s="1195"/>
      <c r="V625" s="1196"/>
    </row>
    <row r="626" spans="1:22" ht="19.25" customHeight="1">
      <c r="A626" s="1179"/>
      <c r="B626" s="1190" t="s">
        <v>25</v>
      </c>
      <c r="C626" s="1190"/>
      <c r="D626" s="1191" t="str">
        <f>IF('statement of marks'!H31="","",'statement of marks'!H31)</f>
        <v/>
      </c>
      <c r="E626" s="1192"/>
      <c r="F626" s="1192"/>
      <c r="G626" s="1192"/>
      <c r="H626" s="1192"/>
      <c r="I626" s="1192"/>
      <c r="J626" s="1192"/>
      <c r="K626" s="1192"/>
      <c r="L626" s="1192"/>
      <c r="M626" s="1192"/>
      <c r="N626" s="1192"/>
      <c r="O626" s="1192"/>
      <c r="P626" s="1192"/>
      <c r="Q626" s="1192"/>
      <c r="R626" s="1193" t="s">
        <v>28</v>
      </c>
      <c r="S626" s="1194"/>
      <c r="T626" s="1195" t="str">
        <f>IF('statement of marks'!E31="","",'statement of marks'!E31)</f>
        <v/>
      </c>
      <c r="U626" s="1195"/>
      <c r="V626" s="1196"/>
    </row>
    <row r="627" spans="1:22" ht="19.25" customHeight="1">
      <c r="A627" s="1179"/>
      <c r="B627" s="1197" t="s">
        <v>26</v>
      </c>
      <c r="C627" s="1197"/>
      <c r="D627" s="1191" t="str">
        <f>IF('statement of marks'!I31="","",'statement of marks'!I31)</f>
        <v/>
      </c>
      <c r="E627" s="1192"/>
      <c r="F627" s="1192"/>
      <c r="G627" s="1192"/>
      <c r="H627" s="1192"/>
      <c r="I627" s="1192"/>
      <c r="J627" s="1192"/>
      <c r="K627" s="1192"/>
      <c r="L627" s="1192"/>
      <c r="M627" s="1192"/>
      <c r="N627" s="1192"/>
      <c r="O627" s="1192"/>
      <c r="P627" s="1192"/>
      <c r="Q627" s="1192"/>
      <c r="R627" s="1193" t="s">
        <v>29</v>
      </c>
      <c r="S627" s="1194"/>
      <c r="T627" s="1198" t="str">
        <f>IF('statement of marks'!F31="","",'statement of marks'!F31)</f>
        <v/>
      </c>
      <c r="U627" s="1198"/>
      <c r="V627" s="1199"/>
    </row>
    <row r="628" spans="1:22" ht="19.25" customHeight="1">
      <c r="A628" s="1179"/>
      <c r="B628" s="1200" t="s">
        <v>30</v>
      </c>
      <c r="C628" s="1202" t="s">
        <v>202</v>
      </c>
      <c r="D628" s="1204" t="s">
        <v>1</v>
      </c>
      <c r="E628" s="1204" t="s">
        <v>43</v>
      </c>
      <c r="F628" s="1204" t="s">
        <v>2</v>
      </c>
      <c r="G628" s="1206" t="s">
        <v>144</v>
      </c>
      <c r="H628" s="1206" t="s">
        <v>147</v>
      </c>
      <c r="I628" s="1208" t="s">
        <v>146</v>
      </c>
      <c r="J628" s="1210" t="s">
        <v>306</v>
      </c>
      <c r="K628" s="1212" t="s">
        <v>288</v>
      </c>
      <c r="L628" s="1214" t="s">
        <v>305</v>
      </c>
      <c r="M628" s="1214" t="s">
        <v>296</v>
      </c>
      <c r="N628" s="1216" t="s">
        <v>295</v>
      </c>
      <c r="O628" s="1218" t="s">
        <v>274</v>
      </c>
      <c r="P628" s="1218" t="s">
        <v>275</v>
      </c>
      <c r="Q628" s="1220" t="s">
        <v>276</v>
      </c>
      <c r="R628" s="1208" t="s">
        <v>14</v>
      </c>
      <c r="S628" s="1210" t="s">
        <v>297</v>
      </c>
      <c r="T628" s="1222" t="s">
        <v>298</v>
      </c>
      <c r="U628" s="1288" t="s">
        <v>38</v>
      </c>
      <c r="V628" s="1226" t="s">
        <v>287</v>
      </c>
    </row>
    <row r="629" spans="1:22" ht="19.25" customHeight="1">
      <c r="A629" s="1179"/>
      <c r="B629" s="1201"/>
      <c r="C629" s="1203"/>
      <c r="D629" s="1205"/>
      <c r="E629" s="1205"/>
      <c r="F629" s="1205"/>
      <c r="G629" s="1207"/>
      <c r="H629" s="1207"/>
      <c r="I629" s="1209"/>
      <c r="J629" s="1211"/>
      <c r="K629" s="1213"/>
      <c r="L629" s="1215"/>
      <c r="M629" s="1215"/>
      <c r="N629" s="1217"/>
      <c r="O629" s="1219"/>
      <c r="P629" s="1219"/>
      <c r="Q629" s="1221"/>
      <c r="R629" s="1209"/>
      <c r="S629" s="1211"/>
      <c r="T629" s="1223"/>
      <c r="U629" s="1289"/>
      <c r="V629" s="1227"/>
    </row>
    <row r="630" spans="1:22" ht="19.25" customHeight="1">
      <c r="A630" s="1179"/>
      <c r="B630" s="1228" t="s">
        <v>5</v>
      </c>
      <c r="C630" s="1229"/>
      <c r="D630" s="119">
        <v>10</v>
      </c>
      <c r="E630" s="70">
        <v>10</v>
      </c>
      <c r="F630" s="70">
        <v>10</v>
      </c>
      <c r="G630" s="142" t="s">
        <v>308</v>
      </c>
      <c r="H630" s="122">
        <f>'statement of marks'!$AR$6</f>
        <v>20</v>
      </c>
      <c r="I630" s="73">
        <v>70</v>
      </c>
      <c r="J630" s="146" t="s">
        <v>277</v>
      </c>
      <c r="K630" s="124">
        <v>100</v>
      </c>
      <c r="L630" s="142" t="s">
        <v>309</v>
      </c>
      <c r="M630" s="122">
        <f>'statement of marks'!$AW$6</f>
        <v>30</v>
      </c>
      <c r="N630" s="73">
        <v>100</v>
      </c>
      <c r="O630" s="145" t="s">
        <v>310</v>
      </c>
      <c r="P630" s="124"/>
      <c r="Q630" s="124">
        <v>200</v>
      </c>
      <c r="R630" s="304"/>
      <c r="S630" s="304"/>
      <c r="T630" s="305"/>
      <c r="U630" s="306"/>
      <c r="V630" s="147" t="str">
        <f>IF(OR(U637=0,U637&lt;S637),"",Q630)</f>
        <v/>
      </c>
    </row>
    <row r="631" spans="1:22" ht="19.25" customHeight="1">
      <c r="A631" s="1179"/>
      <c r="B631" s="1230" t="str">
        <f>'statement of marks'!$J$3</f>
        <v>vfuok;Z fgUnh</v>
      </c>
      <c r="C631" s="1231"/>
      <c r="D631" s="289" t="str">
        <f>IF('statement of marks'!J31="","",'statement of marks'!J31)</f>
        <v/>
      </c>
      <c r="E631" s="290" t="str">
        <f>IF('statement of marks'!K31="","",'statement of marks'!K31)</f>
        <v/>
      </c>
      <c r="F631" s="290" t="str">
        <f>IF('statement of marks'!L31="","",'statement of marks'!L31)</f>
        <v/>
      </c>
      <c r="G631" s="123" t="str">
        <f>IF('statement of marks'!N31="","",'statement of marks'!N31)</f>
        <v/>
      </c>
      <c r="H631" s="123">
        <f>'statement of marks'!$BP$6</f>
        <v>20</v>
      </c>
      <c r="I631" s="291" t="str">
        <f>IF(G631="","",G631)</f>
        <v/>
      </c>
      <c r="J631" s="291" t="str">
        <f>IF(G631="","",SUM(D631,E631,F631,G631))</f>
        <v/>
      </c>
      <c r="K631" s="125" t="str">
        <f>J631</f>
        <v/>
      </c>
      <c r="L631" s="123" t="str">
        <f>IF('statement of marks'!P31="","",'statement of marks'!P31)</f>
        <v/>
      </c>
      <c r="M631" s="122">
        <f>'statement of marks'!$BU$6</f>
        <v>30</v>
      </c>
      <c r="N631" s="291" t="str">
        <f>IF(L631="","",L631)</f>
        <v/>
      </c>
      <c r="O631" s="291" t="str">
        <f>IF(L631="","",SUM(J631,L631))</f>
        <v/>
      </c>
      <c r="P631" s="152">
        <f>SUM(H631,M631)</f>
        <v>50</v>
      </c>
      <c r="Q631" s="125" t="str">
        <f>O631</f>
        <v/>
      </c>
      <c r="R631" s="290" t="str">
        <f>CONCATENATE('statement of marks'!EZ31,'statement of marks'!FA31,'statement of marks'!FB31)</f>
        <v/>
      </c>
      <c r="S631" s="117" t="str">
        <f>IF(OR(R631="S",R631="RE"),100,"")</f>
        <v/>
      </c>
      <c r="T631" s="128" t="str">
        <f>IF('result subject-wise'!U31="","",'result subject-wise'!U31)</f>
        <v/>
      </c>
      <c r="U631" s="130" t="str">
        <f>IF('result subject-wise'!V31="","",'result subject-wise'!V31)</f>
        <v/>
      </c>
      <c r="V631" s="147" t="str">
        <f>IF(OR(U637=0,U637&lt;S637),"",IF(R631="RE",SUM(Q631,T631),IF(R631="S",T631,Q631)))</f>
        <v/>
      </c>
    </row>
    <row r="632" spans="1:22" ht="19.25" customHeight="1">
      <c r="A632" s="1179"/>
      <c r="B632" s="1230" t="str">
        <f>'statement of marks'!$X$3</f>
        <v>vaxzsth</v>
      </c>
      <c r="C632" s="1231"/>
      <c r="D632" s="289" t="str">
        <f>IF('statement of marks'!X31="","",'statement of marks'!X31)</f>
        <v/>
      </c>
      <c r="E632" s="290" t="str">
        <f>IF('statement of marks'!Y31="","",'statement of marks'!Y31)</f>
        <v/>
      </c>
      <c r="F632" s="290" t="str">
        <f>IF('statement of marks'!Z31="","",'statement of marks'!Z31)</f>
        <v/>
      </c>
      <c r="G632" s="123" t="str">
        <f>IF('statement of marks'!AB31="","",'statement of marks'!AB31)</f>
        <v/>
      </c>
      <c r="H632" s="123">
        <f>'statement of marks'!$CN$6</f>
        <v>20</v>
      </c>
      <c r="I632" s="291" t="str">
        <f>IF(G632="","",G632)</f>
        <v/>
      </c>
      <c r="J632" s="291" t="str">
        <f t="shared" ref="J632:J635" si="228">IF(G632="","",SUM(D632,E632,F632,G632))</f>
        <v/>
      </c>
      <c r="K632" s="125" t="str">
        <f>J632</f>
        <v/>
      </c>
      <c r="L632" s="123" t="str">
        <f>IF('statement of marks'!AD31="","",'statement of marks'!AD31)</f>
        <v/>
      </c>
      <c r="M632" s="122">
        <f>'statement of marks'!$CS$6</f>
        <v>30</v>
      </c>
      <c r="N632" s="291" t="str">
        <f>IF(L632="","",L632)</f>
        <v/>
      </c>
      <c r="O632" s="291" t="str">
        <f t="shared" ref="O632" si="229">IF(L632="","",SUM(J632,L632))</f>
        <v/>
      </c>
      <c r="P632" s="152">
        <f t="shared" ref="P632" si="230">SUM(H632,M632)</f>
        <v>50</v>
      </c>
      <c r="Q632" s="125" t="str">
        <f>O632</f>
        <v/>
      </c>
      <c r="R632" s="290" t="str">
        <f>CONCATENATE('statement of marks'!FC31,'statement of marks'!FD31,'statement of marks'!FE31)</f>
        <v/>
      </c>
      <c r="S632" s="117" t="str">
        <f>IF(OR(R632="S",R632="RE"),100,"")</f>
        <v/>
      </c>
      <c r="T632" s="128" t="str">
        <f>IF('result subject-wise'!X31="","",'result subject-wise'!X31)</f>
        <v/>
      </c>
      <c r="U632" s="130" t="str">
        <f>IF('result subject-wise'!Y31="","",'result subject-wise'!Y31)</f>
        <v/>
      </c>
      <c r="V632" s="147" t="str">
        <f>IF(OR(U637=0,U637&lt;S637),"",IF(R632="RE",SUM(Q632,T632),IF(R632="S",T632,Q632)))</f>
        <v/>
      </c>
    </row>
    <row r="633" spans="1:22" ht="19.25" customHeight="1">
      <c r="A633" s="1179"/>
      <c r="B633" s="1232" t="b">
        <f>IF('statement of marks'!AL31="a",'statement of marks'!$AL$3,IF('statement of marks'!AL31="b",'statement of marks'!$AR$3,IF('statement of marks'!AL31="c",'statement of marks'!$AX$3,IF('statement of marks'!AL31="d",'statement of marks'!$BD$3))))</f>
        <v>0</v>
      </c>
      <c r="C633" s="1233"/>
      <c r="D633" s="289" t="str">
        <f>IF('statement of marks'!AM31="","",'statement of marks'!AM31)</f>
        <v/>
      </c>
      <c r="E633" s="290" t="str">
        <f>IF('statement of marks'!AN31="","",'statement of marks'!AN31)</f>
        <v/>
      </c>
      <c r="F633" s="290" t="str">
        <f>IF('statement of marks'!AO31="","",'statement of marks'!AO31)</f>
        <v/>
      </c>
      <c r="G633" s="123" t="str">
        <f>IF('statement of marks'!AQ31="","",'statement of marks'!AQ31)</f>
        <v/>
      </c>
      <c r="H633" s="123" t="str">
        <f>IF('statement of marks'!AR31="","",'statement of marks'!AR31)</f>
        <v/>
      </c>
      <c r="I633" s="291" t="str">
        <f>IF(G633="","",IF(AND(G633="ML",H633="ML"),"ML",IF(AND(G633="ML",H633=""),"ML",SUM(G633,H633))))</f>
        <v/>
      </c>
      <c r="J633" s="291" t="str">
        <f t="shared" si="228"/>
        <v/>
      </c>
      <c r="K633" s="125" t="str">
        <f>IF(J633="","",SUM(H633,J633))</f>
        <v/>
      </c>
      <c r="L633" s="123" t="str">
        <f>IF('statement of marks'!AV31="","",'statement of marks'!AV31)</f>
        <v/>
      </c>
      <c r="M633" s="123" t="str">
        <f>IF('statement of marks'!AW31="","",'statement of marks'!AW31)</f>
        <v/>
      </c>
      <c r="N633" s="291" t="str">
        <f>IF(L633="","",IF(AND(L633="ML",M633="ML"),"ML",IF(AND(L633="ML",M633=""),"ML",SUM(L633,M633))))</f>
        <v/>
      </c>
      <c r="O633" s="291" t="str">
        <f>IF(L633="","",SUM(J633,L633))</f>
        <v/>
      </c>
      <c r="P633" s="123" t="str">
        <f>IF(AND(H633="",M633=""),"",SUM(H633,M633))</f>
        <v/>
      </c>
      <c r="Q633" s="125" t="str">
        <f>IF(O633="","",SUM(O633,P633))</f>
        <v/>
      </c>
      <c r="R633" s="290" t="str">
        <f>CONCATENATE('statement of marks'!FF31,'statement of marks'!FK31,'statement of marks'!FL31)</f>
        <v/>
      </c>
      <c r="S633" s="117" t="str">
        <f>IF('result subject-wise'!Z31="","",'result subject-wise'!Z31)</f>
        <v/>
      </c>
      <c r="T633" s="128" t="str">
        <f>IF('result subject-wise'!AB31="","",'result subject-wise'!AB31)</f>
        <v/>
      </c>
      <c r="U633" s="130" t="str">
        <f>IF('result subject-wise'!AC31="","",'result subject-wise'!AC31)</f>
        <v/>
      </c>
      <c r="V633" s="147" t="str">
        <f>IF(OR(U637=0,U637&lt;S637),"",IF(OR(R633="RE",R633="REP"),SUM(Q633,T633),IF(R633="S",T633,Q633)))</f>
        <v/>
      </c>
    </row>
    <row r="634" spans="1:22" ht="19.25" customHeight="1">
      <c r="A634" s="1179"/>
      <c r="B634" s="1232" t="b">
        <f>IF('statement of marks'!BJ31="a",'statement of marks'!$BJ$3,IF('statement of marks'!BJ31="b",'statement of marks'!$BP$3,IF('statement of marks'!BJ31="c",'statement of marks'!$BV$3,IF('statement of marks'!BJ31="d",'statement of marks'!$CB$3))))</f>
        <v>0</v>
      </c>
      <c r="C634" s="1233"/>
      <c r="D634" s="289" t="str">
        <f>IF('statement of marks'!BK31="","",'statement of marks'!BK31)</f>
        <v/>
      </c>
      <c r="E634" s="290" t="str">
        <f>IF('statement of marks'!BL31="","",'statement of marks'!BL31)</f>
        <v/>
      </c>
      <c r="F634" s="290" t="str">
        <f>IF('statement of marks'!BM31="","",'statement of marks'!BM31)</f>
        <v/>
      </c>
      <c r="G634" s="123" t="str">
        <f>IF('statement of marks'!BO31="","",'statement of marks'!BO31)</f>
        <v/>
      </c>
      <c r="H634" s="123" t="str">
        <f>IF('statement of marks'!BP31="","",'statement of marks'!BP31)</f>
        <v/>
      </c>
      <c r="I634" s="291" t="str">
        <f t="shared" ref="I634" si="231">IF(G634="","",IF(AND(G634="ML",H634="ML"),"ML",IF(AND(G634="ML",H634=""),"ML",SUM(G634,H634))))</f>
        <v/>
      </c>
      <c r="J634" s="291" t="str">
        <f t="shared" si="228"/>
        <v/>
      </c>
      <c r="K634" s="125" t="str">
        <f>IF(J634="","",SUM(H634,J634))</f>
        <v/>
      </c>
      <c r="L634" s="123" t="str">
        <f>IF('statement of marks'!BT31="","",'statement of marks'!BT31)</f>
        <v/>
      </c>
      <c r="M634" s="123" t="str">
        <f>IF('statement of marks'!BU31="","",'statement of marks'!BU31)</f>
        <v/>
      </c>
      <c r="N634" s="291" t="str">
        <f t="shared" ref="N634" si="232">IF(L634="","",IF(AND(L634="ML",M634="ML"),"ML",IF(AND(L634="ML",M634=""),"ML",SUM(L634,M634))))</f>
        <v/>
      </c>
      <c r="O634" s="291" t="str">
        <f>IF(L634="","",SUM(J634,L634))</f>
        <v/>
      </c>
      <c r="P634" s="123" t="str">
        <f t="shared" ref="P634:P635" si="233">IF(AND(H634="",M634=""),"",SUM(H634,M634))</f>
        <v/>
      </c>
      <c r="Q634" s="125" t="str">
        <f>IF(O634="","",SUM(O634,P634))</f>
        <v/>
      </c>
      <c r="R634" s="290" t="str">
        <f>CONCATENATE('statement of marks'!FM31,'statement of marks'!FR31,'statement of marks'!FS31)</f>
        <v/>
      </c>
      <c r="S634" s="117" t="str">
        <f>IF('result subject-wise'!AD31="","",'result subject-wise'!AD31)</f>
        <v/>
      </c>
      <c r="T634" s="128" t="str">
        <f>IF('result subject-wise'!AF31="","",'result subject-wise'!AF31)</f>
        <v/>
      </c>
      <c r="U634" s="130" t="str">
        <f>IF('result subject-wise'!AG31="","",'result subject-wise'!AG31)</f>
        <v/>
      </c>
      <c r="V634" s="147" t="str">
        <f>IF(OR(U637=0,U637&lt;S637),"",IF(OR(R634="RE",R634="REP"),SUM(Q634,T634),IF(R634="S",T634,Q634)))</f>
        <v/>
      </c>
    </row>
    <row r="635" spans="1:22" ht="19.25" customHeight="1">
      <c r="A635" s="1179"/>
      <c r="B635" s="1232" t="b">
        <f>IF('statement of marks'!CH31="a",'statement of marks'!$CH$3,IF('statement of marks'!CH31="b",'statement of marks'!$CN$3,IF('statement of marks'!CH31="c",'statement of marks'!$CT$3,IF('statement of marks'!CH31="d",'statement of marks'!$CZ$3))))</f>
        <v>0</v>
      </c>
      <c r="C635" s="1233"/>
      <c r="D635" s="289" t="str">
        <f>IF('statement of marks'!CI31="","",'statement of marks'!CI31)</f>
        <v/>
      </c>
      <c r="E635" s="290" t="str">
        <f>IF('statement of marks'!CJ31="","",'statement of marks'!CJ31)</f>
        <v/>
      </c>
      <c r="F635" s="290" t="str">
        <f>IF('statement of marks'!CK31="","",'statement of marks'!CK31)</f>
        <v/>
      </c>
      <c r="G635" s="123" t="str">
        <f>IF('statement of marks'!CM31="","",'statement of marks'!CM31)</f>
        <v/>
      </c>
      <c r="H635" s="123" t="str">
        <f>IF('statement of marks'!CN31="","",'statement of marks'!CN31)</f>
        <v/>
      </c>
      <c r="I635" s="291" t="str">
        <f>IF(G635="","",IF(AND(G635="ML",H635="ML"),"ML",IF(AND(G635="ML",H635=""),"ML",SUM(G635,H635))))</f>
        <v/>
      </c>
      <c r="J635" s="291" t="str">
        <f t="shared" si="228"/>
        <v/>
      </c>
      <c r="K635" s="125" t="str">
        <f>IF(J635="","",SUM(H635,J635))</f>
        <v/>
      </c>
      <c r="L635" s="123" t="str">
        <f>IF('statement of marks'!CR31="","",'statement of marks'!CR31)</f>
        <v/>
      </c>
      <c r="M635" s="123" t="str">
        <f>IF('statement of marks'!CS31="","",'statement of marks'!CS31)</f>
        <v/>
      </c>
      <c r="N635" s="291" t="str">
        <f>IF(L635="","",IF(AND(L635="ML",M635="ML"),"ML",IF(AND(L635="ML",M635=""),"ML",SUM(L635,M635))))</f>
        <v/>
      </c>
      <c r="O635" s="291" t="str">
        <f>IF(L635="","",SUM(J635,L635))</f>
        <v/>
      </c>
      <c r="P635" s="123" t="str">
        <f t="shared" si="233"/>
        <v/>
      </c>
      <c r="Q635" s="125" t="str">
        <f>IF(O635="","",SUM(O635,P635))</f>
        <v/>
      </c>
      <c r="R635" s="290" t="str">
        <f>CONCATENATE('statement of marks'!FT31,'statement of marks'!FY31,'statement of marks'!FZ31)</f>
        <v/>
      </c>
      <c r="S635" s="117" t="str">
        <f>IF('result subject-wise'!AH31="","",'result subject-wise'!AH31)</f>
        <v/>
      </c>
      <c r="T635" s="128" t="str">
        <f>IF('result subject-wise'!AJ31="","",'result subject-wise'!AJ31)</f>
        <v/>
      </c>
      <c r="U635" s="130" t="str">
        <f>IF('result subject-wise'!AK31="","",'result subject-wise'!AK31)</f>
        <v/>
      </c>
      <c r="V635" s="147" t="str">
        <f>IF(OR(U637=0,U637&lt;S637),"",IF(OR(R635="RE",R635="REP"),SUM(Q635,T635),IF(R635="S",T635,Q635)))</f>
        <v/>
      </c>
    </row>
    <row r="636" spans="1:22" ht="19.25" customHeight="1">
      <c r="A636" s="1179"/>
      <c r="B636" s="1234" t="s">
        <v>148</v>
      </c>
      <c r="C636" s="1235"/>
      <c r="D636" s="157" t="str">
        <f>IF(AND(D631="",D632="",D633="",D634="",D635=""),"",SUM(D631:D635))</f>
        <v/>
      </c>
      <c r="E636" s="157" t="str">
        <f t="shared" ref="E636:F636" si="234">IF(AND(E631="",E632="",E633="",E634="",E635=""),"",SUM(E631:E635))</f>
        <v/>
      </c>
      <c r="F636" s="157" t="str">
        <f t="shared" si="234"/>
        <v/>
      </c>
      <c r="G636" s="158" t="str">
        <f>IF(G631="","",SUM(G631:G635))</f>
        <v/>
      </c>
      <c r="H636" s="158">
        <f>SUM(H633:H635)</f>
        <v>0</v>
      </c>
      <c r="I636" s="158" t="str">
        <f>IF(AND(I631="",I632="",I633="",I634="",I635=""),"",SUM(I631:I635))</f>
        <v/>
      </c>
      <c r="J636" s="159" t="str">
        <f>IF(J635="","",SUM(J631:J635))</f>
        <v/>
      </c>
      <c r="K636" s="160" t="str">
        <f>IF(K631="","",SUM(K631:K635))</f>
        <v/>
      </c>
      <c r="L636" s="158" t="str">
        <f>IF(L631="","",SUM(L631:L635))</f>
        <v/>
      </c>
      <c r="M636" s="158">
        <f>SUM(M633:M635)</f>
        <v>0</v>
      </c>
      <c r="N636" s="158" t="str">
        <f t="shared" ref="N636" si="235">IF(AND(N631="",N632="",N633="",N634="",N635=""),"",SUM(N631:N635))</f>
        <v/>
      </c>
      <c r="O636" s="159" t="str">
        <f>IF(L636="","",SUM(J636,L636))</f>
        <v/>
      </c>
      <c r="P636" s="160">
        <f>SUM(H636,M636)</f>
        <v>0</v>
      </c>
      <c r="Q636" s="160" t="str">
        <f>IF(Q631="","",SUM(Q631:Q635))</f>
        <v/>
      </c>
      <c r="R636" s="159"/>
      <c r="S636" s="159" t="str">
        <f>IF(AND(S631="",S632="",S633="",S634="",S635=""),"",SUM(S631:S635))</f>
        <v/>
      </c>
      <c r="T636" s="161" t="str">
        <f>IF(AND(T631="",T632="",T633="",T634="",T635=""),"",SUM(T631:T635))</f>
        <v/>
      </c>
      <c r="U636" s="162"/>
      <c r="V636" s="163" t="str">
        <f>IF(V631="","",SUM(V631:V635))</f>
        <v/>
      </c>
    </row>
    <row r="637" spans="1:22" ht="19.25" customHeight="1">
      <c r="A637" s="1179"/>
      <c r="B637" s="1234" t="s">
        <v>145</v>
      </c>
      <c r="C637" s="1235"/>
      <c r="D637" s="119" t="str">
        <f>IF(D636="","",50-(COUNTIF(D631:D635,"NA")*10+COUNTIF(D631:D635,"ML")*10))</f>
        <v/>
      </c>
      <c r="E637" s="119" t="str">
        <f t="shared" ref="E637:F637" si="236">IF(E636="","",50-(COUNTIF(E631:E635,"NA")*10+COUNTIF(E631:E635,"ML")*10))</f>
        <v/>
      </c>
      <c r="F637" s="119" t="str">
        <f t="shared" si="236"/>
        <v/>
      </c>
      <c r="G637" s="123">
        <f>I637-H637</f>
        <v>350</v>
      </c>
      <c r="H637" s="158">
        <f>IF(H636="","",(IF(OR(H633="ML",H633=""),0,H630)+IF(OR(H634="ML",H634=""),0,H631)+IF(OR(H635="ML",H635=""),0,H632)))</f>
        <v>0</v>
      </c>
      <c r="I637" s="123">
        <f>IF(I636=0,0,350-H639)</f>
        <v>350</v>
      </c>
      <c r="J637" s="291" t="str">
        <f>IF(J636="","",SUM(D637:G637))</f>
        <v/>
      </c>
      <c r="K637" s="125" t="str">
        <f>IF(K636="","",SUM(H637,J637))</f>
        <v/>
      </c>
      <c r="L637" s="123">
        <f>N637-M637</f>
        <v>500</v>
      </c>
      <c r="M637" s="117">
        <f>IF(M636="","",(IF(OR(M633="ML",M633=""),0,M630)+IF(OR(M634="ML",M634=""),0,M631)+IF(OR(M635="ML",M635=""),0,M632)))</f>
        <v>0</v>
      </c>
      <c r="N637" s="123">
        <f>IF(N636=0,0,500-M639)</f>
        <v>500</v>
      </c>
      <c r="O637" s="291">
        <f>IF(L637="","",SUM(J637,L637))</f>
        <v>500</v>
      </c>
      <c r="P637" s="125">
        <f>SUM(H637,M637)</f>
        <v>0</v>
      </c>
      <c r="Q637" s="125" t="str">
        <f>IF(Q636="","",SUM(O637,P637))</f>
        <v/>
      </c>
      <c r="R637" s="307"/>
      <c r="S637" s="141">
        <f>COUNTIF(R631:R640,"S")</f>
        <v>0</v>
      </c>
      <c r="T637" s="141">
        <f>COUNTIF(R631:R640,"RE")+COUNTIF(R631:R640,"REP")</f>
        <v>0</v>
      </c>
      <c r="U637" s="141">
        <f>COUNTIF(U631:U636,"P")+COUNTIF(U639:U640,"P")</f>
        <v>0</v>
      </c>
      <c r="V637" s="149" t="str">
        <f>IF(OR(U637=0,U637&lt;(S637+T637)),"",(Q637-(S637*200)+S636))</f>
        <v/>
      </c>
    </row>
    <row r="638" spans="1:22" ht="19.25" customHeight="1">
      <c r="A638" s="1179"/>
      <c r="B638" s="1230" t="s">
        <v>12</v>
      </c>
      <c r="C638" s="1231"/>
      <c r="D638" s="120" t="str">
        <f t="shared" ref="D638:Q638" si="237">IF(D637="","",D636/D637*100)</f>
        <v/>
      </c>
      <c r="E638" s="120" t="str">
        <f t="shared" si="237"/>
        <v/>
      </c>
      <c r="F638" s="120" t="str">
        <f t="shared" si="237"/>
        <v/>
      </c>
      <c r="G638" s="120" t="e">
        <f t="shared" si="237"/>
        <v>#VALUE!</v>
      </c>
      <c r="H638" s="151" t="e">
        <f t="shared" si="237"/>
        <v>#DIV/0!</v>
      </c>
      <c r="I638" s="120" t="e">
        <f t="shared" si="237"/>
        <v>#VALUE!</v>
      </c>
      <c r="J638" s="120" t="str">
        <f t="shared" si="237"/>
        <v/>
      </c>
      <c r="K638" s="126" t="str">
        <f t="shared" si="237"/>
        <v/>
      </c>
      <c r="L638" s="120" t="e">
        <f t="shared" si="237"/>
        <v>#VALUE!</v>
      </c>
      <c r="M638" s="151" t="e">
        <f t="shared" si="237"/>
        <v>#DIV/0!</v>
      </c>
      <c r="N638" s="120" t="e">
        <f t="shared" si="237"/>
        <v>#VALUE!</v>
      </c>
      <c r="O638" s="120" t="e">
        <f t="shared" si="237"/>
        <v>#VALUE!</v>
      </c>
      <c r="P638" s="126" t="e">
        <f t="shared" si="237"/>
        <v>#DIV/0!</v>
      </c>
      <c r="Q638" s="126" t="str">
        <f t="shared" si="237"/>
        <v/>
      </c>
      <c r="R638" s="304"/>
      <c r="S638" s="304"/>
      <c r="T638" s="305"/>
      <c r="U638" s="308"/>
      <c r="V638" s="150" t="str">
        <f>IF(V637="","",V636/V637*100)</f>
        <v/>
      </c>
    </row>
    <row r="639" spans="1:22" ht="19.25" customHeight="1">
      <c r="A639" s="1179"/>
      <c r="B639" s="1230" t="str">
        <f>'statement of marks'!$DG$3</f>
        <v>jktLFkku v/;;u</v>
      </c>
      <c r="C639" s="1231"/>
      <c r="D639" s="289" t="str">
        <f>IF('statement of marks'!DG31="","",'statement of marks'!DG31)</f>
        <v/>
      </c>
      <c r="E639" s="290" t="str">
        <f>IF('statement of marks'!DH31="","",'statement of marks'!DH31)</f>
        <v/>
      </c>
      <c r="F639" s="290" t="str">
        <f>IF('statement of marks'!DI31="","",'statement of marks'!DI31)</f>
        <v/>
      </c>
      <c r="G639" s="290" t="str">
        <f>IF('statement of marks'!DK31="","",'statement of marks'!DK31)</f>
        <v/>
      </c>
      <c r="H639" s="152">
        <f>IF(G631="ML",70)+IF(G632="ML",70)+IF(G633="ML",70-H630)+IF(G634="ML",70-H631)+IF(G635="ML",70-H632)+IF(H633="ml",H630)+IF(H634="ml",H631)+IF(H635="ml",H632)</f>
        <v>0</v>
      </c>
      <c r="I639" s="291" t="str">
        <f>IF(G639="","",SUM(G639,H639))</f>
        <v/>
      </c>
      <c r="J639" s="291" t="str">
        <f>IF(G639="","",SUM(D639,E639,F639,G639))</f>
        <v/>
      </c>
      <c r="K639" s="125" t="str">
        <f>IF(J639="","",SUM(H639,J639))</f>
        <v/>
      </c>
      <c r="L639" s="290" t="str">
        <f>IF('statement of marks'!DM31="","",'statement of marks'!DM31)</f>
        <v/>
      </c>
      <c r="M639" s="152">
        <f>IF(L631="ML",100)+IF(L632="ML",100)+IF(L633="ML",100-M630)+IF(L634="ML",100-M631)+IF(L635="ML",100-M632)+IF(M633="ml",M630)+IF(M634="ml",M631)+IF(M635="ml",M632)</f>
        <v>0</v>
      </c>
      <c r="N639" s="291" t="str">
        <f>IF(L639="","",SUM(L639,M639))</f>
        <v/>
      </c>
      <c r="O639" s="291" t="str">
        <f>IF(L639="","",SUM(K639,L639))</f>
        <v/>
      </c>
      <c r="P639" s="152">
        <f>SUM(H639,M639)</f>
        <v>0</v>
      </c>
      <c r="Q639" s="125" t="str">
        <f>IF(O639="","",SUM(O639,M639))</f>
        <v/>
      </c>
      <c r="R639" s="290" t="str">
        <f>IF('statement of marks'!GA31="","",'statement of marks'!GA31)</f>
        <v/>
      </c>
      <c r="S639" s="117" t="str">
        <f>IF(OR(R639="S",R639="RE"),100,"")</f>
        <v/>
      </c>
      <c r="T639" s="309" t="str">
        <f>IF('result subject-wise'!AL31="","",'result subject-wise'!AL31)</f>
        <v/>
      </c>
      <c r="U639" s="310" t="str">
        <f>IF('result subject-wise'!AM31="","",'result subject-wise'!AM31)</f>
        <v/>
      </c>
      <c r="V639" s="1236"/>
    </row>
    <row r="640" spans="1:22" ht="19.25" customHeight="1">
      <c r="A640" s="1179"/>
      <c r="B640" s="1230" t="str">
        <f>'statement of marks'!$DT$3</f>
        <v>thou dkS'ky f'k{kk</v>
      </c>
      <c r="C640" s="1231"/>
      <c r="D640" s="1237" t="s">
        <v>294</v>
      </c>
      <c r="E640" s="1238"/>
      <c r="F640" s="291">
        <f>'statement of marks'!$DT$6</f>
        <v>30</v>
      </c>
      <c r="G640" s="123" t="str">
        <f>IF('statement of marks'!DT31="","",'statement of marks'!DT31)</f>
        <v/>
      </c>
      <c r="H640" s="1238" t="s">
        <v>313</v>
      </c>
      <c r="I640" s="1238"/>
      <c r="J640" s="291">
        <f>'statement of marks'!$DU$6</f>
        <v>30</v>
      </c>
      <c r="K640" s="125" t="str">
        <f>IF('statement of marks'!DU31="","",'statement of marks'!DU31)</f>
        <v/>
      </c>
      <c r="L640" s="1239" t="s">
        <v>172</v>
      </c>
      <c r="M640" s="1239"/>
      <c r="N640" s="291">
        <f>'statement of marks'!$DV$6</f>
        <v>40</v>
      </c>
      <c r="O640" s="290" t="str">
        <f>IF('statement of marks'!DV31="","",'statement of marks'!DV31)</f>
        <v/>
      </c>
      <c r="P640" s="304"/>
      <c r="Q640" s="125" t="str">
        <f>IF(O640="","",SUM(G640,K640,O640))</f>
        <v/>
      </c>
      <c r="R640" s="290" t="str">
        <f>IF('statement of marks'!GB31="","",'statement of marks'!GB31)</f>
        <v/>
      </c>
      <c r="S640" s="117" t="str">
        <f>IF(OR(R640="S",R640="RE"),40,"")</f>
        <v/>
      </c>
      <c r="T640" s="309" t="str">
        <f>IF('result subject-wise'!AN31="","",'result subject-wise'!AN31)</f>
        <v/>
      </c>
      <c r="U640" s="310" t="str">
        <f>IF('result subject-wise'!AO31="","",'result subject-wise'!AO31)</f>
        <v/>
      </c>
      <c r="V640" s="1236"/>
    </row>
    <row r="641" spans="1:22" ht="19.25" customHeight="1">
      <c r="A641" s="1179"/>
      <c r="B641" s="1240" t="s">
        <v>20</v>
      </c>
      <c r="C641" s="1241"/>
      <c r="D641" s="1242" t="str">
        <f>IF('statement of marks'!GH31="","",'statement of marks'!GH31)</f>
        <v/>
      </c>
      <c r="E641" s="1243"/>
      <c r="F641" s="1243"/>
      <c r="G641" s="1243"/>
      <c r="H641" s="1243"/>
      <c r="I641" s="1244"/>
      <c r="J641" s="288" t="s">
        <v>7</v>
      </c>
      <c r="K641" s="290" t="str">
        <f>IF('statement of marks'!GK31="","",'statement of marks'!GK31)</f>
        <v/>
      </c>
      <c r="L641" s="1245" t="s">
        <v>8</v>
      </c>
      <c r="M641" s="1246"/>
      <c r="N641" s="1247"/>
      <c r="O641" s="290" t="str">
        <f>IF('statement of marks'!GM31="","",'statement of marks'!GM31)</f>
        <v/>
      </c>
      <c r="P641" s="1248" t="s">
        <v>286</v>
      </c>
      <c r="Q641" s="1248"/>
      <c r="R641" s="1248"/>
      <c r="S641" s="1248"/>
      <c r="T641" s="1248"/>
      <c r="U641" s="1248"/>
      <c r="V641" s="1249"/>
    </row>
    <row r="642" spans="1:22" ht="19.25" customHeight="1">
      <c r="A642" s="1179"/>
      <c r="B642" s="1240" t="s">
        <v>50</v>
      </c>
      <c r="C642" s="1241"/>
      <c r="D642" s="1250" t="s">
        <v>290</v>
      </c>
      <c r="E642" s="1251"/>
      <c r="F642" s="1252" t="s">
        <v>291</v>
      </c>
      <c r="G642" s="1252"/>
      <c r="H642" s="1253" t="s">
        <v>292</v>
      </c>
      <c r="I642" s="1253"/>
      <c r="J642" s="1252" t="s">
        <v>314</v>
      </c>
      <c r="K642" s="1252"/>
      <c r="L642" s="1254" t="s">
        <v>284</v>
      </c>
      <c r="M642" s="1254"/>
      <c r="N642" s="1254"/>
      <c r="O642" s="1254"/>
      <c r="P642" s="1255" t="s">
        <v>20</v>
      </c>
      <c r="Q642" s="1255"/>
      <c r="R642" s="1255"/>
      <c r="S642" s="1255"/>
      <c r="T642" s="1256" t="str">
        <f>IF('result subject-wise'!AR31="","",'result subject-wise'!AR31)</f>
        <v/>
      </c>
      <c r="U642" s="1256"/>
      <c r="V642" s="1257"/>
    </row>
    <row r="643" spans="1:22" ht="19.25" customHeight="1">
      <c r="A643" s="1179"/>
      <c r="B643" s="1234" t="s">
        <v>32</v>
      </c>
      <c r="C643" s="1235"/>
      <c r="D643" s="1258" t="str">
        <f>IF('statement of marks'!EP31="","",'statement of marks'!EP31)</f>
        <v/>
      </c>
      <c r="E643" s="1259"/>
      <c r="F643" s="1259" t="str">
        <f>IF('statement of marks'!ER31="","",'statement of marks'!ER31)</f>
        <v/>
      </c>
      <c r="G643" s="1259"/>
      <c r="H643" s="1259" t="str">
        <f>IF('statement of marks'!ET31="","",'statement of marks'!ET31)</f>
        <v/>
      </c>
      <c r="I643" s="1259"/>
      <c r="J643" s="1259" t="str">
        <f>IF('statement of marks'!EV31="","",'statement of marks'!EV31)</f>
        <v/>
      </c>
      <c r="K643" s="1259"/>
      <c r="L643" s="1259" t="str">
        <f>IF('statement of marks'!EX31="","",'statement of marks'!EX31)</f>
        <v/>
      </c>
      <c r="M643" s="1259"/>
      <c r="N643" s="1259"/>
      <c r="O643" s="1259"/>
      <c r="P643" s="1255" t="s">
        <v>7</v>
      </c>
      <c r="Q643" s="1255"/>
      <c r="R643" s="1255"/>
      <c r="S643" s="1255"/>
      <c r="T643" s="1256" t="str">
        <f>IF(AND(T642="mRrh.kZ",V638&gt;=60),"izFke",IF(AND(T642="mRrh.kZ",V638&gt;=48),"f}rh;",IF(AND(T642="mRrh.kZ",V638&gt;=36),"r`rh;","")))</f>
        <v/>
      </c>
      <c r="U643" s="1256"/>
      <c r="V643" s="1257"/>
    </row>
    <row r="644" spans="1:22" ht="19.25" customHeight="1">
      <c r="A644" s="1179"/>
      <c r="B644" s="1234" t="s">
        <v>31</v>
      </c>
      <c r="C644" s="1235"/>
      <c r="D644" s="1260" t="str">
        <f>IF('statement of marks'!EO31="","",'statement of marks'!EO31)</f>
        <v/>
      </c>
      <c r="E644" s="1261"/>
      <c r="F644" s="1261" t="str">
        <f>IF('statement of marks'!EQ31="","",'statement of marks'!EQ31)</f>
        <v/>
      </c>
      <c r="G644" s="1261"/>
      <c r="H644" s="1261" t="str">
        <f>IF('statement of marks'!ES31="","",'statement of marks'!ES31)</f>
        <v/>
      </c>
      <c r="I644" s="1261"/>
      <c r="J644" s="1261" t="str">
        <f>IF('statement of marks'!EU31="","",'statement of marks'!EU31)</f>
        <v/>
      </c>
      <c r="K644" s="1261"/>
      <c r="L644" s="1261" t="str">
        <f>IF('statement of marks'!EW31="","",'statement of marks'!EW31)</f>
        <v/>
      </c>
      <c r="M644" s="1261"/>
      <c r="N644" s="1261"/>
      <c r="O644" s="1261"/>
      <c r="P644" s="1262" t="s">
        <v>312</v>
      </c>
      <c r="Q644" s="1263"/>
      <c r="R644" s="1263"/>
      <c r="S644" s="1264"/>
      <c r="T644" s="1265" t="str">
        <f>IF(T642="","",'result subject-wise'!$G$117)</f>
        <v/>
      </c>
      <c r="U644" s="1266"/>
      <c r="V644" s="1267"/>
    </row>
    <row r="645" spans="1:22" ht="19.25" customHeight="1">
      <c r="A645" s="1179"/>
      <c r="B645" s="1230" t="s">
        <v>133</v>
      </c>
      <c r="C645" s="1231"/>
      <c r="D645" s="1268"/>
      <c r="E645" s="1269"/>
      <c r="F645" s="1269"/>
      <c r="G645" s="1269"/>
      <c r="H645" s="1269"/>
      <c r="I645" s="1269"/>
      <c r="J645" s="1269"/>
      <c r="K645" s="1269"/>
      <c r="L645" s="1231" t="s">
        <v>133</v>
      </c>
      <c r="M645" s="1231"/>
      <c r="N645" s="1231"/>
      <c r="O645" s="1231"/>
      <c r="P645" s="1231"/>
      <c r="Q645" s="1231"/>
      <c r="R645" s="1270"/>
      <c r="S645" s="1271"/>
      <c r="T645" s="1271"/>
      <c r="U645" s="1271"/>
      <c r="V645" s="1272"/>
    </row>
    <row r="646" spans="1:22" ht="19.25" customHeight="1">
      <c r="A646" s="1179"/>
      <c r="B646" s="1230" t="s">
        <v>285</v>
      </c>
      <c r="C646" s="1231"/>
      <c r="D646" s="1268"/>
      <c r="E646" s="1269"/>
      <c r="F646" s="1269"/>
      <c r="G646" s="1269"/>
      <c r="H646" s="1269"/>
      <c r="I646" s="1269"/>
      <c r="J646" s="1269"/>
      <c r="K646" s="1269"/>
      <c r="L646" s="1231" t="s">
        <v>111</v>
      </c>
      <c r="M646" s="1231"/>
      <c r="N646" s="1231"/>
      <c r="O646" s="1231"/>
      <c r="P646" s="1231"/>
      <c r="Q646" s="1231"/>
      <c r="R646" s="1273"/>
      <c r="S646" s="1274"/>
      <c r="T646" s="1274"/>
      <c r="U646" s="1274"/>
      <c r="V646" s="1275"/>
    </row>
    <row r="647" spans="1:22" ht="19.25" customHeight="1">
      <c r="A647" s="1179"/>
      <c r="B647" s="1230" t="s">
        <v>152</v>
      </c>
      <c r="C647" s="1231"/>
      <c r="D647" s="1268"/>
      <c r="E647" s="1269"/>
      <c r="F647" s="1269"/>
      <c r="G647" s="1269"/>
      <c r="H647" s="1269"/>
      <c r="I647" s="1269"/>
      <c r="J647" s="1269"/>
      <c r="K647" s="1269"/>
      <c r="L647" s="1231" t="s">
        <v>285</v>
      </c>
      <c r="M647" s="1231"/>
      <c r="N647" s="1231"/>
      <c r="O647" s="1231"/>
      <c r="P647" s="1231"/>
      <c r="Q647" s="1231"/>
      <c r="R647" s="1276" t="s">
        <v>152</v>
      </c>
      <c r="S647" s="1277"/>
      <c r="T647" s="1277"/>
      <c r="U647" s="1277"/>
      <c r="V647" s="1278"/>
    </row>
    <row r="648" spans="1:22" ht="19.25" customHeight="1">
      <c r="A648" s="1180"/>
      <c r="B648" s="1279" t="s">
        <v>151</v>
      </c>
      <c r="C648" s="1280"/>
      <c r="D648" s="1281"/>
      <c r="E648" s="1282"/>
      <c r="F648" s="1282"/>
      <c r="G648" s="1282"/>
      <c r="H648" s="1282"/>
      <c r="I648" s="1282"/>
      <c r="J648" s="1282"/>
      <c r="K648" s="1282"/>
      <c r="L648" s="1280" t="s">
        <v>113</v>
      </c>
      <c r="M648" s="1280"/>
      <c r="N648" s="1280"/>
      <c r="O648" s="1280"/>
      <c r="P648" s="1283">
        <f>'statement of marks'!$GH$109</f>
        <v>42460</v>
      </c>
      <c r="Q648" s="1284"/>
      <c r="R648" s="1285" t="s">
        <v>289</v>
      </c>
      <c r="S648" s="1286"/>
      <c r="T648" s="1286"/>
      <c r="U648" s="1286"/>
      <c r="V648" s="1287"/>
    </row>
    <row r="649" spans="1:22" ht="19.25" customHeight="1">
      <c r="A649" s="1173" t="s">
        <v>73</v>
      </c>
      <c r="B649" s="1174"/>
      <c r="C649" s="1174"/>
      <c r="D649" s="1174"/>
      <c r="E649" s="1174"/>
      <c r="F649" s="1174"/>
      <c r="G649" s="1174"/>
      <c r="H649" s="1174"/>
      <c r="I649" s="1174"/>
      <c r="J649" s="1174"/>
      <c r="K649" s="1174"/>
      <c r="L649" s="1174"/>
      <c r="M649" s="1174"/>
      <c r="N649" s="1174"/>
      <c r="O649" s="1174"/>
      <c r="P649" s="1174"/>
      <c r="Q649" s="1174"/>
      <c r="R649" s="1174"/>
      <c r="S649" s="1174"/>
      <c r="T649" s="1174"/>
      <c r="U649" s="1174"/>
      <c r="V649" s="1175"/>
    </row>
    <row r="650" spans="1:22" ht="19.25" customHeight="1">
      <c r="A650" s="1176" t="str">
        <f>'statement of marks'!$A$1</f>
        <v>jktdh; ckfydk mPp ek/;fed fo|ky;] fuEckgsMk</v>
      </c>
      <c r="B650" s="1177"/>
      <c r="C650" s="1177"/>
      <c r="D650" s="1177"/>
      <c r="E650" s="1177"/>
      <c r="F650" s="1177"/>
      <c r="G650" s="1177"/>
      <c r="H650" s="1177"/>
      <c r="I650" s="1177"/>
      <c r="J650" s="1177"/>
      <c r="K650" s="1177"/>
      <c r="L650" s="1177"/>
      <c r="M650" s="1177"/>
      <c r="N650" s="1177"/>
      <c r="O650" s="1177"/>
      <c r="P650" s="1177"/>
      <c r="Q650" s="1177"/>
      <c r="R650" s="1177"/>
      <c r="S650" s="1177"/>
      <c r="T650" s="1177"/>
      <c r="U650" s="1177"/>
      <c r="V650" s="1178"/>
    </row>
    <row r="651" spans="1:22" ht="19.25" customHeight="1">
      <c r="A651" s="1179"/>
      <c r="B651" s="1181" t="s">
        <v>293</v>
      </c>
      <c r="C651" s="1181"/>
      <c r="D651" s="1182" t="str">
        <f>'statement of marks'!$F$3</f>
        <v>2015-16</v>
      </c>
      <c r="E651" s="1183"/>
      <c r="F651" s="1184" t="str">
        <f>IF(T669="","eq[; ijh{kk",IF(D668="iwjd","iwjd ijh{kk",IF(D668="iqu% ijh{kk","iqu% ijh{kk",)))</f>
        <v>eq[; ijh{kk</v>
      </c>
      <c r="G651" s="1185"/>
      <c r="H651" s="1185"/>
      <c r="I651" s="1185"/>
      <c r="J651" s="1185"/>
      <c r="K651" s="1185"/>
      <c r="L651" s="1185"/>
      <c r="M651" s="1185"/>
      <c r="N651" s="1185"/>
      <c r="O651" s="1185"/>
      <c r="P651" s="1185"/>
      <c r="Q651" s="1185"/>
      <c r="R651" s="1186" t="s">
        <v>27</v>
      </c>
      <c r="S651" s="1187"/>
      <c r="T651" s="1188" t="str">
        <f>'statement of marks'!$A$3</f>
        <v>11 'A'</v>
      </c>
      <c r="U651" s="1188"/>
      <c r="V651" s="1189"/>
    </row>
    <row r="652" spans="1:22" ht="19.25" customHeight="1">
      <c r="A652" s="1179"/>
      <c r="B652" s="1190" t="s">
        <v>115</v>
      </c>
      <c r="C652" s="1190"/>
      <c r="D652" s="1191" t="str">
        <f>IF('statement of marks'!G32="","",'statement of marks'!G32)</f>
        <v/>
      </c>
      <c r="E652" s="1192"/>
      <c r="F652" s="1192"/>
      <c r="G652" s="1192"/>
      <c r="H652" s="1192"/>
      <c r="I652" s="1192"/>
      <c r="J652" s="1192"/>
      <c r="K652" s="1192"/>
      <c r="L652" s="1192"/>
      <c r="M652" s="1192"/>
      <c r="N652" s="1192"/>
      <c r="O652" s="1192"/>
      <c r="P652" s="1192"/>
      <c r="Q652" s="1192"/>
      <c r="R652" s="1193" t="s">
        <v>36</v>
      </c>
      <c r="S652" s="1194"/>
      <c r="T652" s="1195" t="str">
        <f>IF('statement of marks'!D32="","",'statement of marks'!D32)</f>
        <v/>
      </c>
      <c r="U652" s="1195"/>
      <c r="V652" s="1196"/>
    </row>
    <row r="653" spans="1:22" ht="19.25" customHeight="1">
      <c r="A653" s="1179"/>
      <c r="B653" s="1190" t="s">
        <v>25</v>
      </c>
      <c r="C653" s="1190"/>
      <c r="D653" s="1191" t="str">
        <f>IF('statement of marks'!H32="","",'statement of marks'!H32)</f>
        <v/>
      </c>
      <c r="E653" s="1192"/>
      <c r="F653" s="1192"/>
      <c r="G653" s="1192"/>
      <c r="H653" s="1192"/>
      <c r="I653" s="1192"/>
      <c r="J653" s="1192"/>
      <c r="K653" s="1192"/>
      <c r="L653" s="1192"/>
      <c r="M653" s="1192"/>
      <c r="N653" s="1192"/>
      <c r="O653" s="1192"/>
      <c r="P653" s="1192"/>
      <c r="Q653" s="1192"/>
      <c r="R653" s="1193" t="s">
        <v>28</v>
      </c>
      <c r="S653" s="1194"/>
      <c r="T653" s="1195" t="str">
        <f>IF('statement of marks'!E32="","",'statement of marks'!E32)</f>
        <v/>
      </c>
      <c r="U653" s="1195"/>
      <c r="V653" s="1196"/>
    </row>
    <row r="654" spans="1:22" ht="19.25" customHeight="1">
      <c r="A654" s="1179"/>
      <c r="B654" s="1197" t="s">
        <v>26</v>
      </c>
      <c r="C654" s="1197"/>
      <c r="D654" s="1191" t="str">
        <f>IF('statement of marks'!I32="","",'statement of marks'!I32)</f>
        <v/>
      </c>
      <c r="E654" s="1192"/>
      <c r="F654" s="1192"/>
      <c r="G654" s="1192"/>
      <c r="H654" s="1192"/>
      <c r="I654" s="1192"/>
      <c r="J654" s="1192"/>
      <c r="K654" s="1192"/>
      <c r="L654" s="1192"/>
      <c r="M654" s="1192"/>
      <c r="N654" s="1192"/>
      <c r="O654" s="1192"/>
      <c r="P654" s="1192"/>
      <c r="Q654" s="1192"/>
      <c r="R654" s="1193" t="s">
        <v>29</v>
      </c>
      <c r="S654" s="1194"/>
      <c r="T654" s="1198" t="str">
        <f>IF('statement of marks'!F32="","",'statement of marks'!F32)</f>
        <v/>
      </c>
      <c r="U654" s="1198"/>
      <c r="V654" s="1199"/>
    </row>
    <row r="655" spans="1:22" ht="19.25" customHeight="1">
      <c r="A655" s="1179"/>
      <c r="B655" s="1200" t="s">
        <v>30</v>
      </c>
      <c r="C655" s="1202" t="s">
        <v>202</v>
      </c>
      <c r="D655" s="1204" t="s">
        <v>1</v>
      </c>
      <c r="E655" s="1204" t="s">
        <v>43</v>
      </c>
      <c r="F655" s="1204" t="s">
        <v>2</v>
      </c>
      <c r="G655" s="1206" t="s">
        <v>144</v>
      </c>
      <c r="H655" s="1206" t="s">
        <v>147</v>
      </c>
      <c r="I655" s="1208" t="s">
        <v>146</v>
      </c>
      <c r="J655" s="1210" t="s">
        <v>306</v>
      </c>
      <c r="K655" s="1212" t="s">
        <v>288</v>
      </c>
      <c r="L655" s="1214" t="s">
        <v>305</v>
      </c>
      <c r="M655" s="1214" t="s">
        <v>296</v>
      </c>
      <c r="N655" s="1216" t="s">
        <v>295</v>
      </c>
      <c r="O655" s="1218" t="s">
        <v>274</v>
      </c>
      <c r="P655" s="1218" t="s">
        <v>275</v>
      </c>
      <c r="Q655" s="1220" t="s">
        <v>276</v>
      </c>
      <c r="R655" s="1208" t="s">
        <v>14</v>
      </c>
      <c r="S655" s="1210" t="s">
        <v>297</v>
      </c>
      <c r="T655" s="1222" t="s">
        <v>298</v>
      </c>
      <c r="U655" s="1288" t="s">
        <v>38</v>
      </c>
      <c r="V655" s="1226" t="s">
        <v>287</v>
      </c>
    </row>
    <row r="656" spans="1:22" ht="19.25" customHeight="1">
      <c r="A656" s="1179"/>
      <c r="B656" s="1201"/>
      <c r="C656" s="1203"/>
      <c r="D656" s="1205"/>
      <c r="E656" s="1205"/>
      <c r="F656" s="1205"/>
      <c r="G656" s="1207"/>
      <c r="H656" s="1207"/>
      <c r="I656" s="1209"/>
      <c r="J656" s="1211"/>
      <c r="K656" s="1213"/>
      <c r="L656" s="1215"/>
      <c r="M656" s="1215"/>
      <c r="N656" s="1217"/>
      <c r="O656" s="1219"/>
      <c r="P656" s="1219"/>
      <c r="Q656" s="1221"/>
      <c r="R656" s="1209"/>
      <c r="S656" s="1211"/>
      <c r="T656" s="1223"/>
      <c r="U656" s="1289"/>
      <c r="V656" s="1227"/>
    </row>
    <row r="657" spans="1:22" ht="19.25" customHeight="1">
      <c r="A657" s="1179"/>
      <c r="B657" s="1228" t="s">
        <v>5</v>
      </c>
      <c r="C657" s="1229"/>
      <c r="D657" s="119">
        <v>10</v>
      </c>
      <c r="E657" s="70">
        <v>10</v>
      </c>
      <c r="F657" s="70">
        <v>10</v>
      </c>
      <c r="G657" s="142" t="s">
        <v>308</v>
      </c>
      <c r="H657" s="122">
        <f>'statement of marks'!$AR$6</f>
        <v>20</v>
      </c>
      <c r="I657" s="73">
        <v>70</v>
      </c>
      <c r="J657" s="146" t="s">
        <v>277</v>
      </c>
      <c r="K657" s="124">
        <v>100</v>
      </c>
      <c r="L657" s="142" t="s">
        <v>309</v>
      </c>
      <c r="M657" s="122">
        <f>'statement of marks'!$AW$6</f>
        <v>30</v>
      </c>
      <c r="N657" s="73">
        <v>100</v>
      </c>
      <c r="O657" s="145" t="s">
        <v>310</v>
      </c>
      <c r="P657" s="124"/>
      <c r="Q657" s="124">
        <v>200</v>
      </c>
      <c r="R657" s="304"/>
      <c r="S657" s="304"/>
      <c r="T657" s="305"/>
      <c r="U657" s="306"/>
      <c r="V657" s="147" t="str">
        <f>IF(OR(U664=0,U664&lt;S664),"",Q657)</f>
        <v/>
      </c>
    </row>
    <row r="658" spans="1:22" ht="19.25" customHeight="1">
      <c r="A658" s="1179"/>
      <c r="B658" s="1230" t="str">
        <f>'statement of marks'!$J$3</f>
        <v>vfuok;Z fgUnh</v>
      </c>
      <c r="C658" s="1231"/>
      <c r="D658" s="289" t="str">
        <f>IF('statement of marks'!J32="","",'statement of marks'!J32)</f>
        <v/>
      </c>
      <c r="E658" s="290" t="str">
        <f>IF('statement of marks'!K32="","",'statement of marks'!K32)</f>
        <v/>
      </c>
      <c r="F658" s="290" t="str">
        <f>IF('statement of marks'!L32="","",'statement of marks'!L32)</f>
        <v/>
      </c>
      <c r="G658" s="123" t="str">
        <f>IF('statement of marks'!N32="","",'statement of marks'!N32)</f>
        <v/>
      </c>
      <c r="H658" s="123">
        <f>'statement of marks'!$BP$6</f>
        <v>20</v>
      </c>
      <c r="I658" s="291" t="str">
        <f>IF(G658="","",G658)</f>
        <v/>
      </c>
      <c r="J658" s="291" t="str">
        <f>IF(G658="","",SUM(D658,E658,F658,G658))</f>
        <v/>
      </c>
      <c r="K658" s="125" t="str">
        <f>J658</f>
        <v/>
      </c>
      <c r="L658" s="123" t="str">
        <f>IF('statement of marks'!P32="","",'statement of marks'!P32)</f>
        <v/>
      </c>
      <c r="M658" s="122">
        <f>'statement of marks'!$BU$6</f>
        <v>30</v>
      </c>
      <c r="N658" s="291" t="str">
        <f>IF(L658="","",L658)</f>
        <v/>
      </c>
      <c r="O658" s="291" t="str">
        <f>IF(L658="","",SUM(J658,L658))</f>
        <v/>
      </c>
      <c r="P658" s="152">
        <f>SUM(H658,M658)</f>
        <v>50</v>
      </c>
      <c r="Q658" s="125" t="str">
        <f>O658</f>
        <v/>
      </c>
      <c r="R658" s="290" t="str">
        <f>CONCATENATE('statement of marks'!EZ32,'statement of marks'!FA32,'statement of marks'!FB32)</f>
        <v/>
      </c>
      <c r="S658" s="117" t="str">
        <f>IF(OR(R658="S",R658="RE"),100,"")</f>
        <v/>
      </c>
      <c r="T658" s="128" t="str">
        <f>IF('result subject-wise'!U32="","",'result subject-wise'!U32)</f>
        <v/>
      </c>
      <c r="U658" s="130" t="str">
        <f>IF('result subject-wise'!V32="","",'result subject-wise'!V32)</f>
        <v/>
      </c>
      <c r="V658" s="147" t="str">
        <f>IF(OR(U664=0,U664&lt;S664),"",IF(R658="RE",SUM(Q658,T658),IF(R658="S",T658,Q658)))</f>
        <v/>
      </c>
    </row>
    <row r="659" spans="1:22" ht="19.25" customHeight="1">
      <c r="A659" s="1179"/>
      <c r="B659" s="1230" t="str">
        <f>'statement of marks'!$X$3</f>
        <v>vaxzsth</v>
      </c>
      <c r="C659" s="1231"/>
      <c r="D659" s="289" t="str">
        <f>IF('statement of marks'!X32="","",'statement of marks'!X32)</f>
        <v/>
      </c>
      <c r="E659" s="290" t="str">
        <f>IF('statement of marks'!Y32="","",'statement of marks'!Y32)</f>
        <v/>
      </c>
      <c r="F659" s="290" t="str">
        <f>IF('statement of marks'!Z32="","",'statement of marks'!Z32)</f>
        <v/>
      </c>
      <c r="G659" s="123" t="str">
        <f>IF('statement of marks'!AB32="","",'statement of marks'!AB32)</f>
        <v/>
      </c>
      <c r="H659" s="123">
        <f>'statement of marks'!$CN$6</f>
        <v>20</v>
      </c>
      <c r="I659" s="291" t="str">
        <f>IF(G659="","",G659)</f>
        <v/>
      </c>
      <c r="J659" s="291" t="str">
        <f t="shared" ref="J659:J662" si="238">IF(G659="","",SUM(D659,E659,F659,G659))</f>
        <v/>
      </c>
      <c r="K659" s="125" t="str">
        <f>J659</f>
        <v/>
      </c>
      <c r="L659" s="123" t="str">
        <f>IF('statement of marks'!AD32="","",'statement of marks'!AD32)</f>
        <v/>
      </c>
      <c r="M659" s="122">
        <f>'statement of marks'!$CS$6</f>
        <v>30</v>
      </c>
      <c r="N659" s="291" t="str">
        <f>IF(L659="","",L659)</f>
        <v/>
      </c>
      <c r="O659" s="291" t="str">
        <f t="shared" ref="O659" si="239">IF(L659="","",SUM(J659,L659))</f>
        <v/>
      </c>
      <c r="P659" s="152">
        <f t="shared" ref="P659" si="240">SUM(H659,M659)</f>
        <v>50</v>
      </c>
      <c r="Q659" s="125" t="str">
        <f>O659</f>
        <v/>
      </c>
      <c r="R659" s="290" t="str">
        <f>CONCATENATE('statement of marks'!FC32,'statement of marks'!FD32,'statement of marks'!FE32)</f>
        <v/>
      </c>
      <c r="S659" s="117" t="str">
        <f>IF(OR(R659="S",R659="RE"),100,"")</f>
        <v/>
      </c>
      <c r="T659" s="128" t="str">
        <f>IF('result subject-wise'!X32="","",'result subject-wise'!X32)</f>
        <v/>
      </c>
      <c r="U659" s="130" t="str">
        <f>IF('result subject-wise'!Y32="","",'result subject-wise'!Y32)</f>
        <v/>
      </c>
      <c r="V659" s="147" t="str">
        <f>IF(OR(U664=0,U664&lt;S664),"",IF(R659="RE",SUM(Q659,T659),IF(R659="S",T659,Q659)))</f>
        <v/>
      </c>
    </row>
    <row r="660" spans="1:22" ht="19.25" customHeight="1">
      <c r="A660" s="1179"/>
      <c r="B660" s="1232" t="b">
        <f>IF('statement of marks'!AL32="a",'statement of marks'!$AL$3,IF('statement of marks'!AL32="b",'statement of marks'!$AR$3,IF('statement of marks'!AL32="c",'statement of marks'!$AX$3,IF('statement of marks'!AL32="d",'statement of marks'!$BD$3))))</f>
        <v>0</v>
      </c>
      <c r="C660" s="1233"/>
      <c r="D660" s="289" t="str">
        <f>IF('statement of marks'!AM32="","",'statement of marks'!AM32)</f>
        <v/>
      </c>
      <c r="E660" s="290" t="str">
        <f>IF('statement of marks'!AN32="","",'statement of marks'!AN32)</f>
        <v/>
      </c>
      <c r="F660" s="290" t="str">
        <f>IF('statement of marks'!AO32="","",'statement of marks'!AO32)</f>
        <v/>
      </c>
      <c r="G660" s="123" t="str">
        <f>IF('statement of marks'!AQ32="","",'statement of marks'!AQ32)</f>
        <v/>
      </c>
      <c r="H660" s="123" t="str">
        <f>IF('statement of marks'!AR32="","",'statement of marks'!AR32)</f>
        <v/>
      </c>
      <c r="I660" s="291" t="str">
        <f>IF(G660="","",IF(AND(G660="ML",H660="ML"),"ML",IF(AND(G660="ML",H660=""),"ML",SUM(G660,H660))))</f>
        <v/>
      </c>
      <c r="J660" s="291" t="str">
        <f t="shared" si="238"/>
        <v/>
      </c>
      <c r="K660" s="125" t="str">
        <f>IF(J660="","",SUM(H660,J660))</f>
        <v/>
      </c>
      <c r="L660" s="123" t="str">
        <f>IF('statement of marks'!AV32="","",'statement of marks'!AV32)</f>
        <v/>
      </c>
      <c r="M660" s="123" t="str">
        <f>IF('statement of marks'!AW32="","",'statement of marks'!AW32)</f>
        <v/>
      </c>
      <c r="N660" s="291" t="str">
        <f>IF(L660="","",IF(AND(L660="ML",M660="ML"),"ML",IF(AND(L660="ML",M660=""),"ML",SUM(L660,M660))))</f>
        <v/>
      </c>
      <c r="O660" s="291" t="str">
        <f>IF(L660="","",SUM(J660,L660))</f>
        <v/>
      </c>
      <c r="P660" s="123" t="str">
        <f>IF(AND(H660="",M660=""),"",SUM(H660,M660))</f>
        <v/>
      </c>
      <c r="Q660" s="125" t="str">
        <f>IF(O660="","",SUM(O660,P660))</f>
        <v/>
      </c>
      <c r="R660" s="290" t="str">
        <f>CONCATENATE('statement of marks'!FF32,'statement of marks'!FK32,'statement of marks'!FL32)</f>
        <v/>
      </c>
      <c r="S660" s="117" t="str">
        <f>IF('result subject-wise'!Z32="","",'result subject-wise'!Z32)</f>
        <v/>
      </c>
      <c r="T660" s="128" t="str">
        <f>IF('result subject-wise'!AB32="","",'result subject-wise'!AB32)</f>
        <v/>
      </c>
      <c r="U660" s="130" t="str">
        <f>IF('result subject-wise'!AC32="","",'result subject-wise'!AC32)</f>
        <v/>
      </c>
      <c r="V660" s="147" t="str">
        <f>IF(OR(U664=0,U664&lt;S664),"",IF(OR(R660="RE",R660="REP"),SUM(Q660,T660),IF(R660="S",T660,Q660)))</f>
        <v/>
      </c>
    </row>
    <row r="661" spans="1:22" ht="19.25" customHeight="1">
      <c r="A661" s="1179"/>
      <c r="B661" s="1232" t="b">
        <f>IF('statement of marks'!BJ32="a",'statement of marks'!$BJ$3,IF('statement of marks'!BJ32="b",'statement of marks'!$BP$3,IF('statement of marks'!BJ32="c",'statement of marks'!$BV$3,IF('statement of marks'!BJ32="d",'statement of marks'!$CB$3))))</f>
        <v>0</v>
      </c>
      <c r="C661" s="1233"/>
      <c r="D661" s="289" t="str">
        <f>IF('statement of marks'!BK32="","",'statement of marks'!BK32)</f>
        <v/>
      </c>
      <c r="E661" s="290" t="str">
        <f>IF('statement of marks'!BL32="","",'statement of marks'!BL32)</f>
        <v/>
      </c>
      <c r="F661" s="290" t="str">
        <f>IF('statement of marks'!BM32="","",'statement of marks'!BM32)</f>
        <v/>
      </c>
      <c r="G661" s="123" t="str">
        <f>IF('statement of marks'!BO32="","",'statement of marks'!BO32)</f>
        <v/>
      </c>
      <c r="H661" s="123" t="str">
        <f>IF('statement of marks'!BP32="","",'statement of marks'!BP32)</f>
        <v/>
      </c>
      <c r="I661" s="291" t="str">
        <f t="shared" ref="I661" si="241">IF(G661="","",IF(AND(G661="ML",H661="ML"),"ML",IF(AND(G661="ML",H661=""),"ML",SUM(G661,H661))))</f>
        <v/>
      </c>
      <c r="J661" s="291" t="str">
        <f t="shared" si="238"/>
        <v/>
      </c>
      <c r="K661" s="125" t="str">
        <f>IF(J661="","",SUM(H661,J661))</f>
        <v/>
      </c>
      <c r="L661" s="123" t="str">
        <f>IF('statement of marks'!BT32="","",'statement of marks'!BT32)</f>
        <v/>
      </c>
      <c r="M661" s="123" t="str">
        <f>IF('statement of marks'!BU32="","",'statement of marks'!BU32)</f>
        <v/>
      </c>
      <c r="N661" s="291" t="str">
        <f t="shared" ref="N661" si="242">IF(L661="","",IF(AND(L661="ML",M661="ML"),"ML",IF(AND(L661="ML",M661=""),"ML",SUM(L661,M661))))</f>
        <v/>
      </c>
      <c r="O661" s="291" t="str">
        <f>IF(L661="","",SUM(J661,L661))</f>
        <v/>
      </c>
      <c r="P661" s="123" t="str">
        <f t="shared" ref="P661:P662" si="243">IF(AND(H661="",M661=""),"",SUM(H661,M661))</f>
        <v/>
      </c>
      <c r="Q661" s="125" t="str">
        <f>IF(O661="","",SUM(O661,P661))</f>
        <v/>
      </c>
      <c r="R661" s="290" t="str">
        <f>CONCATENATE('statement of marks'!FM32,'statement of marks'!FR32,'statement of marks'!FS32)</f>
        <v/>
      </c>
      <c r="S661" s="117" t="str">
        <f>IF('result subject-wise'!AD32="","",'result subject-wise'!AD32)</f>
        <v/>
      </c>
      <c r="T661" s="128" t="str">
        <f>IF('result subject-wise'!AF32="","",'result subject-wise'!AF32)</f>
        <v/>
      </c>
      <c r="U661" s="130" t="str">
        <f>IF('result subject-wise'!AG32="","",'result subject-wise'!AG32)</f>
        <v/>
      </c>
      <c r="V661" s="147" t="str">
        <f>IF(OR(U664=0,U664&lt;S664),"",IF(OR(R661="RE",R661="REP"),SUM(Q661,T661),IF(R661="S",T661,Q661)))</f>
        <v/>
      </c>
    </row>
    <row r="662" spans="1:22" ht="19.25" customHeight="1">
      <c r="A662" s="1179"/>
      <c r="B662" s="1232" t="b">
        <f>IF('statement of marks'!CH32="a",'statement of marks'!$CH$3,IF('statement of marks'!CH32="b",'statement of marks'!$CN$3,IF('statement of marks'!CH32="c",'statement of marks'!$CT$3,IF('statement of marks'!CH32="d",'statement of marks'!$CZ$3))))</f>
        <v>0</v>
      </c>
      <c r="C662" s="1233"/>
      <c r="D662" s="289" t="str">
        <f>IF('statement of marks'!CI32="","",'statement of marks'!CI32)</f>
        <v/>
      </c>
      <c r="E662" s="290" t="str">
        <f>IF('statement of marks'!CJ32="","",'statement of marks'!CJ32)</f>
        <v/>
      </c>
      <c r="F662" s="290" t="str">
        <f>IF('statement of marks'!CK32="","",'statement of marks'!CK32)</f>
        <v/>
      </c>
      <c r="G662" s="123" t="str">
        <f>IF('statement of marks'!CM32="","",'statement of marks'!CM32)</f>
        <v/>
      </c>
      <c r="H662" s="123" t="str">
        <f>IF('statement of marks'!CN32="","",'statement of marks'!CN32)</f>
        <v/>
      </c>
      <c r="I662" s="291" t="str">
        <f>IF(G662="","",IF(AND(G662="ML",H662="ML"),"ML",IF(AND(G662="ML",H662=""),"ML",SUM(G662,H662))))</f>
        <v/>
      </c>
      <c r="J662" s="291" t="str">
        <f t="shared" si="238"/>
        <v/>
      </c>
      <c r="K662" s="125" t="str">
        <f>IF(J662="","",SUM(H662,J662))</f>
        <v/>
      </c>
      <c r="L662" s="123" t="str">
        <f>IF('statement of marks'!CR32="","",'statement of marks'!CR32)</f>
        <v/>
      </c>
      <c r="M662" s="123" t="str">
        <f>IF('statement of marks'!CS32="","",'statement of marks'!CS32)</f>
        <v/>
      </c>
      <c r="N662" s="291" t="str">
        <f>IF(L662="","",IF(AND(L662="ML",M662="ML"),"ML",IF(AND(L662="ML",M662=""),"ML",SUM(L662,M662))))</f>
        <v/>
      </c>
      <c r="O662" s="291" t="str">
        <f>IF(L662="","",SUM(J662,L662))</f>
        <v/>
      </c>
      <c r="P662" s="123" t="str">
        <f t="shared" si="243"/>
        <v/>
      </c>
      <c r="Q662" s="125" t="str">
        <f>IF(O662="","",SUM(O662,P662))</f>
        <v/>
      </c>
      <c r="R662" s="290" t="str">
        <f>CONCATENATE('statement of marks'!FT32,'statement of marks'!FY32,'statement of marks'!FZ32)</f>
        <v/>
      </c>
      <c r="S662" s="117" t="str">
        <f>IF('result subject-wise'!AH32="","",'result subject-wise'!AH32)</f>
        <v/>
      </c>
      <c r="T662" s="128" t="str">
        <f>IF('result subject-wise'!AJ32="","",'result subject-wise'!AJ32)</f>
        <v/>
      </c>
      <c r="U662" s="130" t="str">
        <f>IF('result subject-wise'!AK32="","",'result subject-wise'!AK32)</f>
        <v/>
      </c>
      <c r="V662" s="147" t="str">
        <f>IF(OR(U664=0,U664&lt;S664),"",IF(OR(R662="RE",R662="REP"),SUM(Q662,T662),IF(R662="S",T662,Q662)))</f>
        <v/>
      </c>
    </row>
    <row r="663" spans="1:22" ht="19.25" customHeight="1">
      <c r="A663" s="1179"/>
      <c r="B663" s="1234" t="s">
        <v>148</v>
      </c>
      <c r="C663" s="1235"/>
      <c r="D663" s="157" t="str">
        <f>IF(AND(D658="",D659="",D660="",D661="",D662=""),"",SUM(D658:D662))</f>
        <v/>
      </c>
      <c r="E663" s="157" t="str">
        <f t="shared" ref="E663:F663" si="244">IF(AND(E658="",E659="",E660="",E661="",E662=""),"",SUM(E658:E662))</f>
        <v/>
      </c>
      <c r="F663" s="157" t="str">
        <f t="shared" si="244"/>
        <v/>
      </c>
      <c r="G663" s="158" t="str">
        <f>IF(G658="","",SUM(G658:G662))</f>
        <v/>
      </c>
      <c r="H663" s="158">
        <f>SUM(H660:H662)</f>
        <v>0</v>
      </c>
      <c r="I663" s="158" t="str">
        <f>IF(AND(I658="",I659="",I660="",I661="",I662=""),"",SUM(I658:I662))</f>
        <v/>
      </c>
      <c r="J663" s="159" t="str">
        <f>IF(J662="","",SUM(J658:J662))</f>
        <v/>
      </c>
      <c r="K663" s="160" t="str">
        <f>IF(K658="","",SUM(K658:K662))</f>
        <v/>
      </c>
      <c r="L663" s="158" t="str">
        <f>IF(L658="","",SUM(L658:L662))</f>
        <v/>
      </c>
      <c r="M663" s="158">
        <f>SUM(M660:M662)</f>
        <v>0</v>
      </c>
      <c r="N663" s="158" t="str">
        <f t="shared" ref="N663" si="245">IF(AND(N658="",N659="",N660="",N661="",N662=""),"",SUM(N658:N662))</f>
        <v/>
      </c>
      <c r="O663" s="159" t="str">
        <f>IF(L663="","",SUM(J663,L663))</f>
        <v/>
      </c>
      <c r="P663" s="160">
        <f>SUM(H663,M663)</f>
        <v>0</v>
      </c>
      <c r="Q663" s="160" t="str">
        <f>IF(Q658="","",SUM(Q658:Q662))</f>
        <v/>
      </c>
      <c r="R663" s="159"/>
      <c r="S663" s="159" t="str">
        <f>IF(AND(S658="",S659="",S660="",S661="",S662=""),"",SUM(S658:S662))</f>
        <v/>
      </c>
      <c r="T663" s="161" t="str">
        <f>IF(AND(T658="",T659="",T660="",T661="",T662=""),"",SUM(T658:T662))</f>
        <v/>
      </c>
      <c r="U663" s="162"/>
      <c r="V663" s="163" t="str">
        <f>IF(V658="","",SUM(V658:V662))</f>
        <v/>
      </c>
    </row>
    <row r="664" spans="1:22" ht="19.25" customHeight="1">
      <c r="A664" s="1179"/>
      <c r="B664" s="1234" t="s">
        <v>145</v>
      </c>
      <c r="C664" s="1235"/>
      <c r="D664" s="119" t="str">
        <f>IF(D663="","",50-(COUNTIF(D658:D662,"NA")*10+COUNTIF(D658:D662,"ML")*10))</f>
        <v/>
      </c>
      <c r="E664" s="119" t="str">
        <f t="shared" ref="E664:F664" si="246">IF(E663="","",50-(COUNTIF(E658:E662,"NA")*10+COUNTIF(E658:E662,"ML")*10))</f>
        <v/>
      </c>
      <c r="F664" s="119" t="str">
        <f t="shared" si="246"/>
        <v/>
      </c>
      <c r="G664" s="123">
        <f>I664-H664</f>
        <v>350</v>
      </c>
      <c r="H664" s="158">
        <f>IF(H663="","",(IF(OR(H660="ML",H660=""),0,H657)+IF(OR(H661="ML",H661=""),0,H658)+IF(OR(H662="ML",H662=""),0,H659)))</f>
        <v>0</v>
      </c>
      <c r="I664" s="123">
        <f>IF(I663=0,0,350-H666)</f>
        <v>350</v>
      </c>
      <c r="J664" s="291" t="str">
        <f>IF(J663="","",SUM(D664:G664))</f>
        <v/>
      </c>
      <c r="K664" s="125" t="str">
        <f>IF(K663="","",SUM(H664,J664))</f>
        <v/>
      </c>
      <c r="L664" s="123">
        <f>N664-M664</f>
        <v>500</v>
      </c>
      <c r="M664" s="117">
        <f>IF(M663="","",(IF(OR(M660="ML",M660=""),0,M657)+IF(OR(M661="ML",M661=""),0,M658)+IF(OR(M662="ML",M662=""),0,M659)))</f>
        <v>0</v>
      </c>
      <c r="N664" s="123">
        <f>IF(N663=0,0,500-M666)</f>
        <v>500</v>
      </c>
      <c r="O664" s="291">
        <f>IF(L664="","",SUM(J664,L664))</f>
        <v>500</v>
      </c>
      <c r="P664" s="125">
        <f>SUM(H664,M664)</f>
        <v>0</v>
      </c>
      <c r="Q664" s="125" t="str">
        <f>IF(Q663="","",SUM(O664,P664))</f>
        <v/>
      </c>
      <c r="R664" s="307"/>
      <c r="S664" s="141">
        <f>COUNTIF(R658:R667,"S")</f>
        <v>0</v>
      </c>
      <c r="T664" s="141">
        <f>COUNTIF(R658:R667,"RE")+COUNTIF(R658:R667,"REP")</f>
        <v>0</v>
      </c>
      <c r="U664" s="141">
        <f>COUNTIF(U658:U663,"P")+COUNTIF(U666:U667,"P")</f>
        <v>0</v>
      </c>
      <c r="V664" s="149" t="str">
        <f>IF(OR(U664=0,U664&lt;(S664+T664)),"",(Q664-(S664*200)+S663))</f>
        <v/>
      </c>
    </row>
    <row r="665" spans="1:22" ht="19.25" customHeight="1">
      <c r="A665" s="1179"/>
      <c r="B665" s="1230" t="s">
        <v>12</v>
      </c>
      <c r="C665" s="1231"/>
      <c r="D665" s="120" t="str">
        <f t="shared" ref="D665:Q665" si="247">IF(D664="","",D663/D664*100)</f>
        <v/>
      </c>
      <c r="E665" s="120" t="str">
        <f t="shared" si="247"/>
        <v/>
      </c>
      <c r="F665" s="120" t="str">
        <f t="shared" si="247"/>
        <v/>
      </c>
      <c r="G665" s="120" t="e">
        <f t="shared" si="247"/>
        <v>#VALUE!</v>
      </c>
      <c r="H665" s="151" t="e">
        <f t="shared" si="247"/>
        <v>#DIV/0!</v>
      </c>
      <c r="I665" s="120" t="e">
        <f t="shared" si="247"/>
        <v>#VALUE!</v>
      </c>
      <c r="J665" s="120" t="str">
        <f t="shared" si="247"/>
        <v/>
      </c>
      <c r="K665" s="126" t="str">
        <f t="shared" si="247"/>
        <v/>
      </c>
      <c r="L665" s="120" t="e">
        <f t="shared" si="247"/>
        <v>#VALUE!</v>
      </c>
      <c r="M665" s="151" t="e">
        <f t="shared" si="247"/>
        <v>#DIV/0!</v>
      </c>
      <c r="N665" s="120" t="e">
        <f t="shared" si="247"/>
        <v>#VALUE!</v>
      </c>
      <c r="O665" s="120" t="e">
        <f t="shared" si="247"/>
        <v>#VALUE!</v>
      </c>
      <c r="P665" s="126" t="e">
        <f t="shared" si="247"/>
        <v>#DIV/0!</v>
      </c>
      <c r="Q665" s="126" t="str">
        <f t="shared" si="247"/>
        <v/>
      </c>
      <c r="R665" s="304"/>
      <c r="S665" s="304"/>
      <c r="T665" s="305"/>
      <c r="U665" s="308"/>
      <c r="V665" s="150" t="str">
        <f>IF(V664="","",V663/V664*100)</f>
        <v/>
      </c>
    </row>
    <row r="666" spans="1:22" ht="19.25" customHeight="1">
      <c r="A666" s="1179"/>
      <c r="B666" s="1230" t="str">
        <f>'statement of marks'!$DG$3</f>
        <v>jktLFkku v/;;u</v>
      </c>
      <c r="C666" s="1231"/>
      <c r="D666" s="289" t="str">
        <f>IF('statement of marks'!DG32="","",'statement of marks'!DG32)</f>
        <v/>
      </c>
      <c r="E666" s="290" t="str">
        <f>IF('statement of marks'!DH32="","",'statement of marks'!DH32)</f>
        <v/>
      </c>
      <c r="F666" s="290" t="str">
        <f>IF('statement of marks'!DI32="","",'statement of marks'!DI32)</f>
        <v/>
      </c>
      <c r="G666" s="290" t="str">
        <f>IF('statement of marks'!DK32="","",'statement of marks'!DK32)</f>
        <v/>
      </c>
      <c r="H666" s="152">
        <f>IF(G658="ML",70)+IF(G659="ML",70)+IF(G660="ML",70-H657)+IF(G661="ML",70-H658)+IF(G662="ML",70-H659)+IF(H660="ml",H657)+IF(H661="ml",H658)+IF(H662="ml",H659)</f>
        <v>0</v>
      </c>
      <c r="I666" s="291" t="str">
        <f>IF(G666="","",SUM(G666,H666))</f>
        <v/>
      </c>
      <c r="J666" s="291" t="str">
        <f>IF(G666="","",SUM(D666,E666,F666,G666))</f>
        <v/>
      </c>
      <c r="K666" s="125" t="str">
        <f>IF(J666="","",SUM(H666,J666))</f>
        <v/>
      </c>
      <c r="L666" s="290" t="str">
        <f>IF('statement of marks'!DM32="","",'statement of marks'!DM32)</f>
        <v/>
      </c>
      <c r="M666" s="152">
        <f>IF(L658="ML",100)+IF(L659="ML",100)+IF(L660="ML",100-M657)+IF(L661="ML",100-M658)+IF(L662="ML",100-M659)+IF(M660="ml",M657)+IF(M661="ml",M658)+IF(M662="ml",M659)</f>
        <v>0</v>
      </c>
      <c r="N666" s="291" t="str">
        <f>IF(L666="","",SUM(L666,M666))</f>
        <v/>
      </c>
      <c r="O666" s="291" t="str">
        <f>IF(L666="","",SUM(K666,L666))</f>
        <v/>
      </c>
      <c r="P666" s="152">
        <f>SUM(H666,M666)</f>
        <v>0</v>
      </c>
      <c r="Q666" s="125" t="str">
        <f>IF(O666="","",SUM(O666,M666))</f>
        <v/>
      </c>
      <c r="R666" s="290" t="str">
        <f>IF('statement of marks'!GA32="","",'statement of marks'!GA32)</f>
        <v/>
      </c>
      <c r="S666" s="117" t="str">
        <f>IF(OR(R666="S",R666="RE"),100,"")</f>
        <v/>
      </c>
      <c r="T666" s="309" t="str">
        <f>IF('result subject-wise'!AL32="","",'result subject-wise'!AL32)</f>
        <v/>
      </c>
      <c r="U666" s="310" t="str">
        <f>IF('result subject-wise'!AM32="","",'result subject-wise'!AM32)</f>
        <v/>
      </c>
      <c r="V666" s="1236"/>
    </row>
    <row r="667" spans="1:22" ht="19.25" customHeight="1">
      <c r="A667" s="1179"/>
      <c r="B667" s="1230" t="str">
        <f>'statement of marks'!$DT$3</f>
        <v>thou dkS'ky f'k{kk</v>
      </c>
      <c r="C667" s="1231"/>
      <c r="D667" s="1237" t="s">
        <v>294</v>
      </c>
      <c r="E667" s="1238"/>
      <c r="F667" s="291">
        <f>'statement of marks'!$DT$6</f>
        <v>30</v>
      </c>
      <c r="G667" s="123" t="str">
        <f>IF('statement of marks'!DT32="","",'statement of marks'!DT32)</f>
        <v/>
      </c>
      <c r="H667" s="1238" t="s">
        <v>313</v>
      </c>
      <c r="I667" s="1238"/>
      <c r="J667" s="291">
        <f>'statement of marks'!$DU$6</f>
        <v>30</v>
      </c>
      <c r="K667" s="125" t="str">
        <f>IF('statement of marks'!DU32="","",'statement of marks'!DU32)</f>
        <v/>
      </c>
      <c r="L667" s="1239" t="s">
        <v>172</v>
      </c>
      <c r="M667" s="1239"/>
      <c r="N667" s="291">
        <f>'statement of marks'!$DV$6</f>
        <v>40</v>
      </c>
      <c r="O667" s="290" t="str">
        <f>IF('statement of marks'!DV32="","",'statement of marks'!DV32)</f>
        <v/>
      </c>
      <c r="P667" s="304"/>
      <c r="Q667" s="125" t="str">
        <f>IF(O667="","",SUM(G667,K667,O667))</f>
        <v/>
      </c>
      <c r="R667" s="290" t="str">
        <f>IF('statement of marks'!GB32="","",'statement of marks'!GB32)</f>
        <v/>
      </c>
      <c r="S667" s="117" t="str">
        <f>IF(OR(R667="S",R667="RE"),40,"")</f>
        <v/>
      </c>
      <c r="T667" s="309" t="str">
        <f>IF('result subject-wise'!AN32="","",'result subject-wise'!AN32)</f>
        <v/>
      </c>
      <c r="U667" s="310" t="str">
        <f>IF('result subject-wise'!AO32="","",'result subject-wise'!AO32)</f>
        <v/>
      </c>
      <c r="V667" s="1236"/>
    </row>
    <row r="668" spans="1:22" ht="19.25" customHeight="1">
      <c r="A668" s="1179"/>
      <c r="B668" s="1240" t="s">
        <v>20</v>
      </c>
      <c r="C668" s="1241"/>
      <c r="D668" s="1242" t="str">
        <f>IF('statement of marks'!GH32="","",'statement of marks'!GH32)</f>
        <v/>
      </c>
      <c r="E668" s="1243"/>
      <c r="F668" s="1243"/>
      <c r="G668" s="1243"/>
      <c r="H668" s="1243"/>
      <c r="I668" s="1244"/>
      <c r="J668" s="288" t="s">
        <v>7</v>
      </c>
      <c r="K668" s="290" t="str">
        <f>IF('statement of marks'!GK32="","",'statement of marks'!GK32)</f>
        <v/>
      </c>
      <c r="L668" s="1245" t="s">
        <v>8</v>
      </c>
      <c r="M668" s="1246"/>
      <c r="N668" s="1247"/>
      <c r="O668" s="290" t="str">
        <f>IF('statement of marks'!GM32="","",'statement of marks'!GM32)</f>
        <v/>
      </c>
      <c r="P668" s="1248" t="s">
        <v>286</v>
      </c>
      <c r="Q668" s="1248"/>
      <c r="R668" s="1248"/>
      <c r="S668" s="1248"/>
      <c r="T668" s="1248"/>
      <c r="U668" s="1248"/>
      <c r="V668" s="1249"/>
    </row>
    <row r="669" spans="1:22" ht="19.25" customHeight="1">
      <c r="A669" s="1179"/>
      <c r="B669" s="1240" t="s">
        <v>50</v>
      </c>
      <c r="C669" s="1241"/>
      <c r="D669" s="1250" t="s">
        <v>290</v>
      </c>
      <c r="E669" s="1251"/>
      <c r="F669" s="1252" t="s">
        <v>291</v>
      </c>
      <c r="G669" s="1252"/>
      <c r="H669" s="1253" t="s">
        <v>292</v>
      </c>
      <c r="I669" s="1253"/>
      <c r="J669" s="1252" t="s">
        <v>314</v>
      </c>
      <c r="K669" s="1252"/>
      <c r="L669" s="1254" t="s">
        <v>284</v>
      </c>
      <c r="M669" s="1254"/>
      <c r="N669" s="1254"/>
      <c r="O669" s="1254"/>
      <c r="P669" s="1255" t="s">
        <v>20</v>
      </c>
      <c r="Q669" s="1255"/>
      <c r="R669" s="1255"/>
      <c r="S669" s="1255"/>
      <c r="T669" s="1256" t="str">
        <f>IF('result subject-wise'!AR32="","",'result subject-wise'!AR32)</f>
        <v/>
      </c>
      <c r="U669" s="1256"/>
      <c r="V669" s="1257"/>
    </row>
    <row r="670" spans="1:22" ht="19.25" customHeight="1">
      <c r="A670" s="1179"/>
      <c r="B670" s="1234" t="s">
        <v>32</v>
      </c>
      <c r="C670" s="1235"/>
      <c r="D670" s="1258" t="str">
        <f>IF('statement of marks'!EP32="","",'statement of marks'!EP32)</f>
        <v/>
      </c>
      <c r="E670" s="1259"/>
      <c r="F670" s="1259" t="str">
        <f>IF('statement of marks'!ER32="","",'statement of marks'!ER32)</f>
        <v/>
      </c>
      <c r="G670" s="1259"/>
      <c r="H670" s="1259" t="str">
        <f>IF('statement of marks'!ET32="","",'statement of marks'!ET32)</f>
        <v/>
      </c>
      <c r="I670" s="1259"/>
      <c r="J670" s="1259" t="str">
        <f>IF('statement of marks'!EV32="","",'statement of marks'!EV32)</f>
        <v/>
      </c>
      <c r="K670" s="1259"/>
      <c r="L670" s="1259" t="str">
        <f>IF('statement of marks'!EX32="","",'statement of marks'!EX32)</f>
        <v/>
      </c>
      <c r="M670" s="1259"/>
      <c r="N670" s="1259"/>
      <c r="O670" s="1259"/>
      <c r="P670" s="1255" t="s">
        <v>7</v>
      </c>
      <c r="Q670" s="1255"/>
      <c r="R670" s="1255"/>
      <c r="S670" s="1255"/>
      <c r="T670" s="1256" t="str">
        <f>IF(AND(T669="mRrh.kZ",V665&gt;=60),"izFke",IF(AND(T669="mRrh.kZ",V665&gt;=48),"f}rh;",IF(AND(T669="mRrh.kZ",V665&gt;=36),"r`rh;","")))</f>
        <v/>
      </c>
      <c r="U670" s="1256"/>
      <c r="V670" s="1257"/>
    </row>
    <row r="671" spans="1:22" ht="19.25" customHeight="1">
      <c r="A671" s="1179"/>
      <c r="B671" s="1234" t="s">
        <v>31</v>
      </c>
      <c r="C671" s="1235"/>
      <c r="D671" s="1260" t="str">
        <f>IF('statement of marks'!EO32="","",'statement of marks'!EO32)</f>
        <v/>
      </c>
      <c r="E671" s="1261"/>
      <c r="F671" s="1261" t="str">
        <f>IF('statement of marks'!EQ32="","",'statement of marks'!EQ32)</f>
        <v/>
      </c>
      <c r="G671" s="1261"/>
      <c r="H671" s="1261" t="str">
        <f>IF('statement of marks'!ES32="","",'statement of marks'!ES32)</f>
        <v/>
      </c>
      <c r="I671" s="1261"/>
      <c r="J671" s="1261" t="str">
        <f>IF('statement of marks'!EU32="","",'statement of marks'!EU32)</f>
        <v/>
      </c>
      <c r="K671" s="1261"/>
      <c r="L671" s="1261" t="str">
        <f>IF('statement of marks'!EW32="","",'statement of marks'!EW32)</f>
        <v/>
      </c>
      <c r="M671" s="1261"/>
      <c r="N671" s="1261"/>
      <c r="O671" s="1261"/>
      <c r="P671" s="1262" t="s">
        <v>312</v>
      </c>
      <c r="Q671" s="1263"/>
      <c r="R671" s="1263"/>
      <c r="S671" s="1264"/>
      <c r="T671" s="1265" t="str">
        <f>IF(T669="","",'result subject-wise'!$G$117)</f>
        <v/>
      </c>
      <c r="U671" s="1266"/>
      <c r="V671" s="1267"/>
    </row>
    <row r="672" spans="1:22" ht="19.25" customHeight="1">
      <c r="A672" s="1179"/>
      <c r="B672" s="1230" t="s">
        <v>133</v>
      </c>
      <c r="C672" s="1231"/>
      <c r="D672" s="1268"/>
      <c r="E672" s="1269"/>
      <c r="F672" s="1269"/>
      <c r="G672" s="1269"/>
      <c r="H672" s="1269"/>
      <c r="I672" s="1269"/>
      <c r="J672" s="1269"/>
      <c r="K672" s="1269"/>
      <c r="L672" s="1231" t="s">
        <v>133</v>
      </c>
      <c r="M672" s="1231"/>
      <c r="N672" s="1231"/>
      <c r="O672" s="1231"/>
      <c r="P672" s="1231"/>
      <c r="Q672" s="1231"/>
      <c r="R672" s="1270"/>
      <c r="S672" s="1271"/>
      <c r="T672" s="1271"/>
      <c r="U672" s="1271"/>
      <c r="V672" s="1272"/>
    </row>
    <row r="673" spans="1:22" ht="19.25" customHeight="1">
      <c r="A673" s="1179"/>
      <c r="B673" s="1230" t="s">
        <v>285</v>
      </c>
      <c r="C673" s="1231"/>
      <c r="D673" s="1268"/>
      <c r="E673" s="1269"/>
      <c r="F673" s="1269"/>
      <c r="G673" s="1269"/>
      <c r="H673" s="1269"/>
      <c r="I673" s="1269"/>
      <c r="J673" s="1269"/>
      <c r="K673" s="1269"/>
      <c r="L673" s="1231" t="s">
        <v>111</v>
      </c>
      <c r="M673" s="1231"/>
      <c r="N673" s="1231"/>
      <c r="O673" s="1231"/>
      <c r="P673" s="1231"/>
      <c r="Q673" s="1231"/>
      <c r="R673" s="1273"/>
      <c r="S673" s="1274"/>
      <c r="T673" s="1274"/>
      <c r="U673" s="1274"/>
      <c r="V673" s="1275"/>
    </row>
    <row r="674" spans="1:22" ht="19.25" customHeight="1">
      <c r="A674" s="1179"/>
      <c r="B674" s="1230" t="s">
        <v>152</v>
      </c>
      <c r="C674" s="1231"/>
      <c r="D674" s="1268"/>
      <c r="E674" s="1269"/>
      <c r="F674" s="1269"/>
      <c r="G674" s="1269"/>
      <c r="H674" s="1269"/>
      <c r="I674" s="1269"/>
      <c r="J674" s="1269"/>
      <c r="K674" s="1269"/>
      <c r="L674" s="1231" t="s">
        <v>285</v>
      </c>
      <c r="M674" s="1231"/>
      <c r="N674" s="1231"/>
      <c r="O674" s="1231"/>
      <c r="P674" s="1231"/>
      <c r="Q674" s="1231"/>
      <c r="R674" s="1276" t="s">
        <v>152</v>
      </c>
      <c r="S674" s="1277"/>
      <c r="T674" s="1277"/>
      <c r="U674" s="1277"/>
      <c r="V674" s="1278"/>
    </row>
    <row r="675" spans="1:22" ht="19.25" customHeight="1">
      <c r="A675" s="1180"/>
      <c r="B675" s="1279" t="s">
        <v>151</v>
      </c>
      <c r="C675" s="1280"/>
      <c r="D675" s="1281"/>
      <c r="E675" s="1282"/>
      <c r="F675" s="1282"/>
      <c r="G675" s="1282"/>
      <c r="H675" s="1282"/>
      <c r="I675" s="1282"/>
      <c r="J675" s="1282"/>
      <c r="K675" s="1282"/>
      <c r="L675" s="1280" t="s">
        <v>113</v>
      </c>
      <c r="M675" s="1280"/>
      <c r="N675" s="1280"/>
      <c r="O675" s="1280"/>
      <c r="P675" s="1283">
        <f>'statement of marks'!$GH$109</f>
        <v>42460</v>
      </c>
      <c r="Q675" s="1284"/>
      <c r="R675" s="1285" t="s">
        <v>289</v>
      </c>
      <c r="S675" s="1286"/>
      <c r="T675" s="1286"/>
      <c r="U675" s="1286"/>
      <c r="V675" s="1287"/>
    </row>
    <row r="676" spans="1:22" ht="19.25" customHeight="1">
      <c r="A676" s="1173" t="s">
        <v>73</v>
      </c>
      <c r="B676" s="1174"/>
      <c r="C676" s="1174"/>
      <c r="D676" s="1174"/>
      <c r="E676" s="1174"/>
      <c r="F676" s="1174"/>
      <c r="G676" s="1174"/>
      <c r="H676" s="1174"/>
      <c r="I676" s="1174"/>
      <c r="J676" s="1174"/>
      <c r="K676" s="1174"/>
      <c r="L676" s="1174"/>
      <c r="M676" s="1174"/>
      <c r="N676" s="1174"/>
      <c r="O676" s="1174"/>
      <c r="P676" s="1174"/>
      <c r="Q676" s="1174"/>
      <c r="R676" s="1174"/>
      <c r="S676" s="1174"/>
      <c r="T676" s="1174"/>
      <c r="U676" s="1174"/>
      <c r="V676" s="1175"/>
    </row>
    <row r="677" spans="1:22" ht="19.25" customHeight="1">
      <c r="A677" s="1176" t="str">
        <f>'statement of marks'!$A$1</f>
        <v>jktdh; ckfydk mPp ek/;fed fo|ky;] fuEckgsMk</v>
      </c>
      <c r="B677" s="1177"/>
      <c r="C677" s="1177"/>
      <c r="D677" s="1177"/>
      <c r="E677" s="1177"/>
      <c r="F677" s="1177"/>
      <c r="G677" s="1177"/>
      <c r="H677" s="1177"/>
      <c r="I677" s="1177"/>
      <c r="J677" s="1177"/>
      <c r="K677" s="1177"/>
      <c r="L677" s="1177"/>
      <c r="M677" s="1177"/>
      <c r="N677" s="1177"/>
      <c r="O677" s="1177"/>
      <c r="P677" s="1177"/>
      <c r="Q677" s="1177"/>
      <c r="R677" s="1177"/>
      <c r="S677" s="1177"/>
      <c r="T677" s="1177"/>
      <c r="U677" s="1177"/>
      <c r="V677" s="1178"/>
    </row>
    <row r="678" spans="1:22" ht="19.25" customHeight="1">
      <c r="A678" s="1179"/>
      <c r="B678" s="1181" t="s">
        <v>293</v>
      </c>
      <c r="C678" s="1181"/>
      <c r="D678" s="1182" t="str">
        <f>'statement of marks'!$F$3</f>
        <v>2015-16</v>
      </c>
      <c r="E678" s="1183"/>
      <c r="F678" s="1184" t="str">
        <f>IF(T696="","eq[; ijh{kk",IF(D695="iwjd","iwjd ijh{kk",IF(D695="iqu% ijh{kk","iqu% ijh{kk",)))</f>
        <v>eq[; ijh{kk</v>
      </c>
      <c r="G678" s="1185"/>
      <c r="H678" s="1185"/>
      <c r="I678" s="1185"/>
      <c r="J678" s="1185"/>
      <c r="K678" s="1185"/>
      <c r="L678" s="1185"/>
      <c r="M678" s="1185"/>
      <c r="N678" s="1185"/>
      <c r="O678" s="1185"/>
      <c r="P678" s="1185"/>
      <c r="Q678" s="1185"/>
      <c r="R678" s="1186" t="s">
        <v>27</v>
      </c>
      <c r="S678" s="1187"/>
      <c r="T678" s="1188" t="str">
        <f>'statement of marks'!$A$3</f>
        <v>11 'A'</v>
      </c>
      <c r="U678" s="1188"/>
      <c r="V678" s="1189"/>
    </row>
    <row r="679" spans="1:22" ht="19.25" customHeight="1">
      <c r="A679" s="1179"/>
      <c r="B679" s="1190" t="s">
        <v>115</v>
      </c>
      <c r="C679" s="1190"/>
      <c r="D679" s="1191" t="str">
        <f>IF('statement of marks'!G33="","",'statement of marks'!G33)</f>
        <v/>
      </c>
      <c r="E679" s="1192"/>
      <c r="F679" s="1192"/>
      <c r="G679" s="1192"/>
      <c r="H679" s="1192"/>
      <c r="I679" s="1192"/>
      <c r="J679" s="1192"/>
      <c r="K679" s="1192"/>
      <c r="L679" s="1192"/>
      <c r="M679" s="1192"/>
      <c r="N679" s="1192"/>
      <c r="O679" s="1192"/>
      <c r="P679" s="1192"/>
      <c r="Q679" s="1192"/>
      <c r="R679" s="1193" t="s">
        <v>36</v>
      </c>
      <c r="S679" s="1194"/>
      <c r="T679" s="1195" t="str">
        <f>IF('statement of marks'!D33="","",'statement of marks'!D33)</f>
        <v/>
      </c>
      <c r="U679" s="1195"/>
      <c r="V679" s="1196"/>
    </row>
    <row r="680" spans="1:22" ht="19.25" customHeight="1">
      <c r="A680" s="1179"/>
      <c r="B680" s="1190" t="s">
        <v>25</v>
      </c>
      <c r="C680" s="1190"/>
      <c r="D680" s="1191" t="str">
        <f>IF('statement of marks'!H33="","",'statement of marks'!H33)</f>
        <v/>
      </c>
      <c r="E680" s="1192"/>
      <c r="F680" s="1192"/>
      <c r="G680" s="1192"/>
      <c r="H680" s="1192"/>
      <c r="I680" s="1192"/>
      <c r="J680" s="1192"/>
      <c r="K680" s="1192"/>
      <c r="L680" s="1192"/>
      <c r="M680" s="1192"/>
      <c r="N680" s="1192"/>
      <c r="O680" s="1192"/>
      <c r="P680" s="1192"/>
      <c r="Q680" s="1192"/>
      <c r="R680" s="1193" t="s">
        <v>28</v>
      </c>
      <c r="S680" s="1194"/>
      <c r="T680" s="1195" t="str">
        <f>IF('statement of marks'!E33="","",'statement of marks'!E33)</f>
        <v/>
      </c>
      <c r="U680" s="1195"/>
      <c r="V680" s="1196"/>
    </row>
    <row r="681" spans="1:22" ht="19.25" customHeight="1">
      <c r="A681" s="1179"/>
      <c r="B681" s="1197" t="s">
        <v>26</v>
      </c>
      <c r="C681" s="1197"/>
      <c r="D681" s="1191" t="str">
        <f>IF('statement of marks'!I33="","",'statement of marks'!I33)</f>
        <v/>
      </c>
      <c r="E681" s="1192"/>
      <c r="F681" s="1192"/>
      <c r="G681" s="1192"/>
      <c r="H681" s="1192"/>
      <c r="I681" s="1192"/>
      <c r="J681" s="1192"/>
      <c r="K681" s="1192"/>
      <c r="L681" s="1192"/>
      <c r="M681" s="1192"/>
      <c r="N681" s="1192"/>
      <c r="O681" s="1192"/>
      <c r="P681" s="1192"/>
      <c r="Q681" s="1192"/>
      <c r="R681" s="1193" t="s">
        <v>29</v>
      </c>
      <c r="S681" s="1194"/>
      <c r="T681" s="1198" t="str">
        <f>IF('statement of marks'!F33="","",'statement of marks'!F33)</f>
        <v/>
      </c>
      <c r="U681" s="1198"/>
      <c r="V681" s="1199"/>
    </row>
    <row r="682" spans="1:22" ht="19.25" customHeight="1">
      <c r="A682" s="1179"/>
      <c r="B682" s="1200" t="s">
        <v>30</v>
      </c>
      <c r="C682" s="1202" t="s">
        <v>202</v>
      </c>
      <c r="D682" s="1204" t="s">
        <v>1</v>
      </c>
      <c r="E682" s="1204" t="s">
        <v>43</v>
      </c>
      <c r="F682" s="1204" t="s">
        <v>2</v>
      </c>
      <c r="G682" s="1206" t="s">
        <v>144</v>
      </c>
      <c r="H682" s="1206" t="s">
        <v>147</v>
      </c>
      <c r="I682" s="1208" t="s">
        <v>146</v>
      </c>
      <c r="J682" s="1210" t="s">
        <v>306</v>
      </c>
      <c r="K682" s="1212" t="s">
        <v>288</v>
      </c>
      <c r="L682" s="1214" t="s">
        <v>305</v>
      </c>
      <c r="M682" s="1214" t="s">
        <v>296</v>
      </c>
      <c r="N682" s="1216" t="s">
        <v>295</v>
      </c>
      <c r="O682" s="1218" t="s">
        <v>274</v>
      </c>
      <c r="P682" s="1218" t="s">
        <v>275</v>
      </c>
      <c r="Q682" s="1220" t="s">
        <v>276</v>
      </c>
      <c r="R682" s="1208" t="s">
        <v>14</v>
      </c>
      <c r="S682" s="1210" t="s">
        <v>297</v>
      </c>
      <c r="T682" s="1222" t="s">
        <v>298</v>
      </c>
      <c r="U682" s="1288" t="s">
        <v>38</v>
      </c>
      <c r="V682" s="1226" t="s">
        <v>287</v>
      </c>
    </row>
    <row r="683" spans="1:22" ht="19.25" customHeight="1">
      <c r="A683" s="1179"/>
      <c r="B683" s="1201"/>
      <c r="C683" s="1203"/>
      <c r="D683" s="1205"/>
      <c r="E683" s="1205"/>
      <c r="F683" s="1205"/>
      <c r="G683" s="1207"/>
      <c r="H683" s="1207"/>
      <c r="I683" s="1209"/>
      <c r="J683" s="1211"/>
      <c r="K683" s="1213"/>
      <c r="L683" s="1215"/>
      <c r="M683" s="1215"/>
      <c r="N683" s="1217"/>
      <c r="O683" s="1219"/>
      <c r="P683" s="1219"/>
      <c r="Q683" s="1221"/>
      <c r="R683" s="1209"/>
      <c r="S683" s="1211"/>
      <c r="T683" s="1223"/>
      <c r="U683" s="1289"/>
      <c r="V683" s="1227"/>
    </row>
    <row r="684" spans="1:22" ht="19.25" customHeight="1">
      <c r="A684" s="1179"/>
      <c r="B684" s="1228" t="s">
        <v>5</v>
      </c>
      <c r="C684" s="1229"/>
      <c r="D684" s="119">
        <v>10</v>
      </c>
      <c r="E684" s="70">
        <v>10</v>
      </c>
      <c r="F684" s="70">
        <v>10</v>
      </c>
      <c r="G684" s="142" t="s">
        <v>308</v>
      </c>
      <c r="H684" s="122">
        <f>'statement of marks'!$AR$6</f>
        <v>20</v>
      </c>
      <c r="I684" s="73">
        <v>70</v>
      </c>
      <c r="J684" s="146" t="s">
        <v>277</v>
      </c>
      <c r="K684" s="124">
        <v>100</v>
      </c>
      <c r="L684" s="142" t="s">
        <v>309</v>
      </c>
      <c r="M684" s="122">
        <f>'statement of marks'!$AW$6</f>
        <v>30</v>
      </c>
      <c r="N684" s="73">
        <v>100</v>
      </c>
      <c r="O684" s="145" t="s">
        <v>310</v>
      </c>
      <c r="P684" s="124"/>
      <c r="Q684" s="124">
        <v>200</v>
      </c>
      <c r="R684" s="304"/>
      <c r="S684" s="304"/>
      <c r="T684" s="305"/>
      <c r="U684" s="306"/>
      <c r="V684" s="147" t="str">
        <f>IF(OR(U691=0,U691&lt;S691),"",Q684)</f>
        <v/>
      </c>
    </row>
    <row r="685" spans="1:22" ht="19.25" customHeight="1">
      <c r="A685" s="1179"/>
      <c r="B685" s="1230" t="str">
        <f>'statement of marks'!$J$3</f>
        <v>vfuok;Z fgUnh</v>
      </c>
      <c r="C685" s="1231"/>
      <c r="D685" s="289" t="str">
        <f>IF('statement of marks'!J33="","",'statement of marks'!J33)</f>
        <v/>
      </c>
      <c r="E685" s="290" t="str">
        <f>IF('statement of marks'!K33="","",'statement of marks'!K33)</f>
        <v/>
      </c>
      <c r="F685" s="290" t="str">
        <f>IF('statement of marks'!L33="","",'statement of marks'!L33)</f>
        <v/>
      </c>
      <c r="G685" s="123" t="str">
        <f>IF('statement of marks'!N33="","",'statement of marks'!N33)</f>
        <v/>
      </c>
      <c r="H685" s="123">
        <f>'statement of marks'!$BP$6</f>
        <v>20</v>
      </c>
      <c r="I685" s="291" t="str">
        <f>IF(G685="","",G685)</f>
        <v/>
      </c>
      <c r="J685" s="291" t="str">
        <f>IF(G685="","",SUM(D685,E685,F685,G685))</f>
        <v/>
      </c>
      <c r="K685" s="125" t="str">
        <f>J685</f>
        <v/>
      </c>
      <c r="L685" s="123" t="str">
        <f>IF('statement of marks'!P33="","",'statement of marks'!P33)</f>
        <v/>
      </c>
      <c r="M685" s="122">
        <f>'statement of marks'!$BU$6</f>
        <v>30</v>
      </c>
      <c r="N685" s="291" t="str">
        <f>IF(L685="","",L685)</f>
        <v/>
      </c>
      <c r="O685" s="291" t="str">
        <f>IF(L685="","",SUM(J685,L685))</f>
        <v/>
      </c>
      <c r="P685" s="152">
        <f>SUM(H685,M685)</f>
        <v>50</v>
      </c>
      <c r="Q685" s="125" t="str">
        <f>O685</f>
        <v/>
      </c>
      <c r="R685" s="290" t="str">
        <f>CONCATENATE('statement of marks'!EZ33,'statement of marks'!FA33,'statement of marks'!FB33)</f>
        <v/>
      </c>
      <c r="S685" s="117" t="str">
        <f>IF(OR(R685="S",R685="RE"),100,"")</f>
        <v/>
      </c>
      <c r="T685" s="128" t="str">
        <f>IF('result subject-wise'!U33="","",'result subject-wise'!U33)</f>
        <v/>
      </c>
      <c r="U685" s="130" t="str">
        <f>IF('result subject-wise'!V33="","",'result subject-wise'!V33)</f>
        <v/>
      </c>
      <c r="V685" s="147" t="str">
        <f>IF(OR(U691=0,U691&lt;S691),"",IF(R685="RE",SUM(Q685,T685),IF(R685="S",T685,Q685)))</f>
        <v/>
      </c>
    </row>
    <row r="686" spans="1:22" ht="19.25" customHeight="1">
      <c r="A686" s="1179"/>
      <c r="B686" s="1230" t="str">
        <f>'statement of marks'!$X$3</f>
        <v>vaxzsth</v>
      </c>
      <c r="C686" s="1231"/>
      <c r="D686" s="289" t="str">
        <f>IF('statement of marks'!X33="","",'statement of marks'!X33)</f>
        <v/>
      </c>
      <c r="E686" s="290" t="str">
        <f>IF('statement of marks'!Y33="","",'statement of marks'!Y33)</f>
        <v/>
      </c>
      <c r="F686" s="290" t="str">
        <f>IF('statement of marks'!Z33="","",'statement of marks'!Z33)</f>
        <v/>
      </c>
      <c r="G686" s="123" t="str">
        <f>IF('statement of marks'!AB33="","",'statement of marks'!AB33)</f>
        <v/>
      </c>
      <c r="H686" s="123">
        <f>'statement of marks'!$CN$6</f>
        <v>20</v>
      </c>
      <c r="I686" s="291" t="str">
        <f>IF(G686="","",G686)</f>
        <v/>
      </c>
      <c r="J686" s="291" t="str">
        <f t="shared" ref="J686:J689" si="248">IF(G686="","",SUM(D686,E686,F686,G686))</f>
        <v/>
      </c>
      <c r="K686" s="125" t="str">
        <f>J686</f>
        <v/>
      </c>
      <c r="L686" s="123" t="str">
        <f>IF('statement of marks'!AD33="","",'statement of marks'!AD33)</f>
        <v/>
      </c>
      <c r="M686" s="122">
        <f>'statement of marks'!$CS$6</f>
        <v>30</v>
      </c>
      <c r="N686" s="291" t="str">
        <f>IF(L686="","",L686)</f>
        <v/>
      </c>
      <c r="O686" s="291" t="str">
        <f t="shared" ref="O686" si="249">IF(L686="","",SUM(J686,L686))</f>
        <v/>
      </c>
      <c r="P686" s="152">
        <f t="shared" ref="P686" si="250">SUM(H686,M686)</f>
        <v>50</v>
      </c>
      <c r="Q686" s="125" t="str">
        <f>O686</f>
        <v/>
      </c>
      <c r="R686" s="290" t="str">
        <f>CONCATENATE('statement of marks'!FC33,'statement of marks'!FD33,'statement of marks'!FE33)</f>
        <v/>
      </c>
      <c r="S686" s="117" t="str">
        <f>IF(OR(R686="S",R686="RE"),100,"")</f>
        <v/>
      </c>
      <c r="T686" s="128" t="str">
        <f>IF('result subject-wise'!X33="","",'result subject-wise'!X33)</f>
        <v/>
      </c>
      <c r="U686" s="130" t="str">
        <f>IF('result subject-wise'!Y33="","",'result subject-wise'!Y33)</f>
        <v/>
      </c>
      <c r="V686" s="147" t="str">
        <f>IF(OR(U691=0,U691&lt;S691),"",IF(R686="RE",SUM(Q686,T686),IF(R686="S",T686,Q686)))</f>
        <v/>
      </c>
    </row>
    <row r="687" spans="1:22" ht="19.25" customHeight="1">
      <c r="A687" s="1179"/>
      <c r="B687" s="1232" t="b">
        <f>IF('statement of marks'!AL33="a",'statement of marks'!$AL$3,IF('statement of marks'!AL33="b",'statement of marks'!$AR$3,IF('statement of marks'!AL33="c",'statement of marks'!$AX$3,IF('statement of marks'!AL33="d",'statement of marks'!$BD$3))))</f>
        <v>0</v>
      </c>
      <c r="C687" s="1233"/>
      <c r="D687" s="289" t="str">
        <f>IF('statement of marks'!AM33="","",'statement of marks'!AM33)</f>
        <v/>
      </c>
      <c r="E687" s="290" t="str">
        <f>IF('statement of marks'!AN33="","",'statement of marks'!AN33)</f>
        <v/>
      </c>
      <c r="F687" s="290" t="str">
        <f>IF('statement of marks'!AO33="","",'statement of marks'!AO33)</f>
        <v/>
      </c>
      <c r="G687" s="123" t="str">
        <f>IF('statement of marks'!AQ33="","",'statement of marks'!AQ33)</f>
        <v/>
      </c>
      <c r="H687" s="123" t="str">
        <f>IF('statement of marks'!AR33="","",'statement of marks'!AR33)</f>
        <v/>
      </c>
      <c r="I687" s="291" t="str">
        <f>IF(G687="","",IF(AND(G687="ML",H687="ML"),"ML",IF(AND(G687="ML",H687=""),"ML",SUM(G687,H687))))</f>
        <v/>
      </c>
      <c r="J687" s="291" t="str">
        <f t="shared" si="248"/>
        <v/>
      </c>
      <c r="K687" s="125" t="str">
        <f>IF(J687="","",SUM(H687,J687))</f>
        <v/>
      </c>
      <c r="L687" s="123" t="str">
        <f>IF('statement of marks'!AV33="","",'statement of marks'!AV33)</f>
        <v/>
      </c>
      <c r="M687" s="123" t="str">
        <f>IF('statement of marks'!AW33="","",'statement of marks'!AW33)</f>
        <v/>
      </c>
      <c r="N687" s="291" t="str">
        <f>IF(L687="","",IF(AND(L687="ML",M687="ML"),"ML",IF(AND(L687="ML",M687=""),"ML",SUM(L687,M687))))</f>
        <v/>
      </c>
      <c r="O687" s="291" t="str">
        <f>IF(L687="","",SUM(J687,L687))</f>
        <v/>
      </c>
      <c r="P687" s="123" t="str">
        <f>IF(AND(H687="",M687=""),"",SUM(H687,M687))</f>
        <v/>
      </c>
      <c r="Q687" s="125" t="str">
        <f>IF(O687="","",SUM(O687,P687))</f>
        <v/>
      </c>
      <c r="R687" s="290" t="str">
        <f>CONCATENATE('statement of marks'!FF33,'statement of marks'!FK33,'statement of marks'!FL33)</f>
        <v/>
      </c>
      <c r="S687" s="117" t="str">
        <f>IF('result subject-wise'!Z33="","",'result subject-wise'!Z33)</f>
        <v/>
      </c>
      <c r="T687" s="128" t="str">
        <f>IF('result subject-wise'!AB33="","",'result subject-wise'!AB33)</f>
        <v/>
      </c>
      <c r="U687" s="130" t="str">
        <f>IF('result subject-wise'!AC33="","",'result subject-wise'!AC33)</f>
        <v/>
      </c>
      <c r="V687" s="147" t="str">
        <f>IF(OR(U691=0,U691&lt;S691),"",IF(OR(R687="RE",R687="REP"),SUM(Q687,T687),IF(R687="S",T687,Q687)))</f>
        <v/>
      </c>
    </row>
    <row r="688" spans="1:22" ht="19.25" customHeight="1">
      <c r="A688" s="1179"/>
      <c r="B688" s="1232" t="b">
        <f>IF('statement of marks'!BJ33="a",'statement of marks'!$BJ$3,IF('statement of marks'!BJ33="b",'statement of marks'!$BP$3,IF('statement of marks'!BJ33="c",'statement of marks'!$BV$3,IF('statement of marks'!BJ33="d",'statement of marks'!$CB$3))))</f>
        <v>0</v>
      </c>
      <c r="C688" s="1233"/>
      <c r="D688" s="289" t="str">
        <f>IF('statement of marks'!BK33="","",'statement of marks'!BK33)</f>
        <v/>
      </c>
      <c r="E688" s="290" t="str">
        <f>IF('statement of marks'!BL33="","",'statement of marks'!BL33)</f>
        <v/>
      </c>
      <c r="F688" s="290" t="str">
        <f>IF('statement of marks'!BM33="","",'statement of marks'!BM33)</f>
        <v/>
      </c>
      <c r="G688" s="123" t="str">
        <f>IF('statement of marks'!BO33="","",'statement of marks'!BO33)</f>
        <v/>
      </c>
      <c r="H688" s="123" t="str">
        <f>IF('statement of marks'!BP33="","",'statement of marks'!BP33)</f>
        <v/>
      </c>
      <c r="I688" s="291" t="str">
        <f t="shared" ref="I688" si="251">IF(G688="","",IF(AND(G688="ML",H688="ML"),"ML",IF(AND(G688="ML",H688=""),"ML",SUM(G688,H688))))</f>
        <v/>
      </c>
      <c r="J688" s="291" t="str">
        <f t="shared" si="248"/>
        <v/>
      </c>
      <c r="K688" s="125" t="str">
        <f>IF(J688="","",SUM(H688,J688))</f>
        <v/>
      </c>
      <c r="L688" s="123" t="str">
        <f>IF('statement of marks'!BT33="","",'statement of marks'!BT33)</f>
        <v/>
      </c>
      <c r="M688" s="123" t="str">
        <f>IF('statement of marks'!BU33="","",'statement of marks'!BU33)</f>
        <v/>
      </c>
      <c r="N688" s="291" t="str">
        <f t="shared" ref="N688" si="252">IF(L688="","",IF(AND(L688="ML",M688="ML"),"ML",IF(AND(L688="ML",M688=""),"ML",SUM(L688,M688))))</f>
        <v/>
      </c>
      <c r="O688" s="291" t="str">
        <f>IF(L688="","",SUM(J688,L688))</f>
        <v/>
      </c>
      <c r="P688" s="123" t="str">
        <f t="shared" ref="P688:P689" si="253">IF(AND(H688="",M688=""),"",SUM(H688,M688))</f>
        <v/>
      </c>
      <c r="Q688" s="125" t="str">
        <f>IF(O688="","",SUM(O688,P688))</f>
        <v/>
      </c>
      <c r="R688" s="290" t="str">
        <f>CONCATENATE('statement of marks'!FM33,'statement of marks'!FR33,'statement of marks'!FS33)</f>
        <v/>
      </c>
      <c r="S688" s="117" t="str">
        <f>IF('result subject-wise'!AD33="","",'result subject-wise'!AD33)</f>
        <v/>
      </c>
      <c r="T688" s="128" t="str">
        <f>IF('result subject-wise'!AF33="","",'result subject-wise'!AF33)</f>
        <v/>
      </c>
      <c r="U688" s="130" t="str">
        <f>IF('result subject-wise'!AG33="","",'result subject-wise'!AG33)</f>
        <v/>
      </c>
      <c r="V688" s="147" t="str">
        <f>IF(OR(U691=0,U691&lt;S691),"",IF(OR(R688="RE",R688="REP"),SUM(Q688,T688),IF(R688="S",T688,Q688)))</f>
        <v/>
      </c>
    </row>
    <row r="689" spans="1:22" ht="19.25" customHeight="1">
      <c r="A689" s="1179"/>
      <c r="B689" s="1232" t="b">
        <f>IF('statement of marks'!CH33="a",'statement of marks'!$CH$3,IF('statement of marks'!CH33="b",'statement of marks'!$CN$3,IF('statement of marks'!CH33="c",'statement of marks'!$CT$3,IF('statement of marks'!CH33="d",'statement of marks'!$CZ$3))))</f>
        <v>0</v>
      </c>
      <c r="C689" s="1233"/>
      <c r="D689" s="289" t="str">
        <f>IF('statement of marks'!CI33="","",'statement of marks'!CI33)</f>
        <v/>
      </c>
      <c r="E689" s="290" t="str">
        <f>IF('statement of marks'!CJ33="","",'statement of marks'!CJ33)</f>
        <v/>
      </c>
      <c r="F689" s="290" t="str">
        <f>IF('statement of marks'!CK33="","",'statement of marks'!CK33)</f>
        <v/>
      </c>
      <c r="G689" s="123" t="str">
        <f>IF('statement of marks'!CM33="","",'statement of marks'!CM33)</f>
        <v/>
      </c>
      <c r="H689" s="123" t="str">
        <f>IF('statement of marks'!CN33="","",'statement of marks'!CN33)</f>
        <v/>
      </c>
      <c r="I689" s="291" t="str">
        <f>IF(G689="","",IF(AND(G689="ML",H689="ML"),"ML",IF(AND(G689="ML",H689=""),"ML",SUM(G689,H689))))</f>
        <v/>
      </c>
      <c r="J689" s="291" t="str">
        <f t="shared" si="248"/>
        <v/>
      </c>
      <c r="K689" s="125" t="str">
        <f>IF(J689="","",SUM(H689,J689))</f>
        <v/>
      </c>
      <c r="L689" s="123" t="str">
        <f>IF('statement of marks'!CR33="","",'statement of marks'!CR33)</f>
        <v/>
      </c>
      <c r="M689" s="123" t="str">
        <f>IF('statement of marks'!CS33="","",'statement of marks'!CS33)</f>
        <v/>
      </c>
      <c r="N689" s="291" t="str">
        <f>IF(L689="","",IF(AND(L689="ML",M689="ML"),"ML",IF(AND(L689="ML",M689=""),"ML",SUM(L689,M689))))</f>
        <v/>
      </c>
      <c r="O689" s="291" t="str">
        <f>IF(L689="","",SUM(J689,L689))</f>
        <v/>
      </c>
      <c r="P689" s="123" t="str">
        <f t="shared" si="253"/>
        <v/>
      </c>
      <c r="Q689" s="125" t="str">
        <f>IF(O689="","",SUM(O689,P689))</f>
        <v/>
      </c>
      <c r="R689" s="290" t="str">
        <f>CONCATENATE('statement of marks'!FT33,'statement of marks'!FY33,'statement of marks'!FZ33)</f>
        <v/>
      </c>
      <c r="S689" s="117" t="str">
        <f>IF('result subject-wise'!AH33="","",'result subject-wise'!AH33)</f>
        <v/>
      </c>
      <c r="T689" s="128" t="str">
        <f>IF('result subject-wise'!AJ33="","",'result subject-wise'!AJ33)</f>
        <v/>
      </c>
      <c r="U689" s="130" t="str">
        <f>IF('result subject-wise'!AK33="","",'result subject-wise'!AK33)</f>
        <v/>
      </c>
      <c r="V689" s="147" t="str">
        <f>IF(OR(U691=0,U691&lt;S691),"",IF(OR(R689="RE",R689="REP"),SUM(Q689,T689),IF(R689="S",T689,Q689)))</f>
        <v/>
      </c>
    </row>
    <row r="690" spans="1:22" ht="19.25" customHeight="1">
      <c r="A690" s="1179"/>
      <c r="B690" s="1234" t="s">
        <v>148</v>
      </c>
      <c r="C690" s="1235"/>
      <c r="D690" s="157" t="str">
        <f>IF(AND(D685="",D686="",D687="",D688="",D689=""),"",SUM(D685:D689))</f>
        <v/>
      </c>
      <c r="E690" s="157" t="str">
        <f t="shared" ref="E690:F690" si="254">IF(AND(E685="",E686="",E687="",E688="",E689=""),"",SUM(E685:E689))</f>
        <v/>
      </c>
      <c r="F690" s="157" t="str">
        <f t="shared" si="254"/>
        <v/>
      </c>
      <c r="G690" s="158" t="str">
        <f>IF(G685="","",SUM(G685:G689))</f>
        <v/>
      </c>
      <c r="H690" s="158">
        <f>SUM(H687:H689)</f>
        <v>0</v>
      </c>
      <c r="I690" s="158" t="str">
        <f>IF(AND(I685="",I686="",I687="",I688="",I689=""),"",SUM(I685:I689))</f>
        <v/>
      </c>
      <c r="J690" s="159" t="str">
        <f>IF(J689="","",SUM(J685:J689))</f>
        <v/>
      </c>
      <c r="K690" s="160" t="str">
        <f>IF(K685="","",SUM(K685:K689))</f>
        <v/>
      </c>
      <c r="L690" s="158" t="str">
        <f>IF(L685="","",SUM(L685:L689))</f>
        <v/>
      </c>
      <c r="M690" s="158">
        <f>SUM(M687:M689)</f>
        <v>0</v>
      </c>
      <c r="N690" s="158" t="str">
        <f t="shared" ref="N690" si="255">IF(AND(N685="",N686="",N687="",N688="",N689=""),"",SUM(N685:N689))</f>
        <v/>
      </c>
      <c r="O690" s="159" t="str">
        <f>IF(L690="","",SUM(J690,L690))</f>
        <v/>
      </c>
      <c r="P690" s="160">
        <f>SUM(H690,M690)</f>
        <v>0</v>
      </c>
      <c r="Q690" s="160" t="str">
        <f>IF(Q685="","",SUM(Q685:Q689))</f>
        <v/>
      </c>
      <c r="R690" s="159"/>
      <c r="S690" s="159" t="str">
        <f>IF(AND(S685="",S686="",S687="",S688="",S689=""),"",SUM(S685:S689))</f>
        <v/>
      </c>
      <c r="T690" s="161" t="str">
        <f>IF(AND(T685="",T686="",T687="",T688="",T689=""),"",SUM(T685:T689))</f>
        <v/>
      </c>
      <c r="U690" s="162"/>
      <c r="V690" s="163" t="str">
        <f>IF(V685="","",SUM(V685:V689))</f>
        <v/>
      </c>
    </row>
    <row r="691" spans="1:22" ht="19.25" customHeight="1">
      <c r="A691" s="1179"/>
      <c r="B691" s="1234" t="s">
        <v>145</v>
      </c>
      <c r="C691" s="1235"/>
      <c r="D691" s="119" t="str">
        <f>IF(D690="","",50-(COUNTIF(D685:D689,"NA")*10+COUNTIF(D685:D689,"ML")*10))</f>
        <v/>
      </c>
      <c r="E691" s="119" t="str">
        <f t="shared" ref="E691:F691" si="256">IF(E690="","",50-(COUNTIF(E685:E689,"NA")*10+COUNTIF(E685:E689,"ML")*10))</f>
        <v/>
      </c>
      <c r="F691" s="119" t="str">
        <f t="shared" si="256"/>
        <v/>
      </c>
      <c r="G691" s="123">
        <f>I691-H691</f>
        <v>350</v>
      </c>
      <c r="H691" s="158">
        <f>IF(H690="","",(IF(OR(H687="ML",H687=""),0,H684)+IF(OR(H688="ML",H688=""),0,H685)+IF(OR(H689="ML",H689=""),0,H686)))</f>
        <v>0</v>
      </c>
      <c r="I691" s="123">
        <f>IF(I690=0,0,350-H693)</f>
        <v>350</v>
      </c>
      <c r="J691" s="291" t="str">
        <f>IF(J690="","",SUM(D691:G691))</f>
        <v/>
      </c>
      <c r="K691" s="125" t="str">
        <f>IF(K690="","",SUM(H691,J691))</f>
        <v/>
      </c>
      <c r="L691" s="123">
        <f>N691-M691</f>
        <v>500</v>
      </c>
      <c r="M691" s="117">
        <f>IF(M690="","",(IF(OR(M687="ML",M687=""),0,M684)+IF(OR(M688="ML",M688=""),0,M685)+IF(OR(M689="ML",M689=""),0,M686)))</f>
        <v>0</v>
      </c>
      <c r="N691" s="123">
        <f>IF(N690=0,0,500-M693)</f>
        <v>500</v>
      </c>
      <c r="O691" s="291">
        <f>IF(L691="","",SUM(J691,L691))</f>
        <v>500</v>
      </c>
      <c r="P691" s="125">
        <f>SUM(H691,M691)</f>
        <v>0</v>
      </c>
      <c r="Q691" s="125" t="str">
        <f>IF(Q690="","",SUM(O691,P691))</f>
        <v/>
      </c>
      <c r="R691" s="307"/>
      <c r="S691" s="141">
        <f>COUNTIF(R685:R694,"S")</f>
        <v>0</v>
      </c>
      <c r="T691" s="141">
        <f>COUNTIF(R685:R694,"RE")+COUNTIF(R685:R694,"REP")</f>
        <v>0</v>
      </c>
      <c r="U691" s="141">
        <f>COUNTIF(U685:U690,"P")+COUNTIF(U693:U694,"P")</f>
        <v>0</v>
      </c>
      <c r="V691" s="149" t="str">
        <f>IF(OR(U691=0,U691&lt;(S691+T691)),"",(Q691-(S691*200)+S690))</f>
        <v/>
      </c>
    </row>
    <row r="692" spans="1:22" ht="19.25" customHeight="1">
      <c r="A692" s="1179"/>
      <c r="B692" s="1230" t="s">
        <v>12</v>
      </c>
      <c r="C692" s="1231"/>
      <c r="D692" s="120" t="str">
        <f t="shared" ref="D692:Q692" si="257">IF(D691="","",D690/D691*100)</f>
        <v/>
      </c>
      <c r="E692" s="120" t="str">
        <f t="shared" si="257"/>
        <v/>
      </c>
      <c r="F692" s="120" t="str">
        <f t="shared" si="257"/>
        <v/>
      </c>
      <c r="G692" s="120" t="e">
        <f t="shared" si="257"/>
        <v>#VALUE!</v>
      </c>
      <c r="H692" s="151" t="e">
        <f t="shared" si="257"/>
        <v>#DIV/0!</v>
      </c>
      <c r="I692" s="120" t="e">
        <f t="shared" si="257"/>
        <v>#VALUE!</v>
      </c>
      <c r="J692" s="120" t="str">
        <f t="shared" si="257"/>
        <v/>
      </c>
      <c r="K692" s="126" t="str">
        <f t="shared" si="257"/>
        <v/>
      </c>
      <c r="L692" s="120" t="e">
        <f t="shared" si="257"/>
        <v>#VALUE!</v>
      </c>
      <c r="M692" s="151" t="e">
        <f t="shared" si="257"/>
        <v>#DIV/0!</v>
      </c>
      <c r="N692" s="120" t="e">
        <f t="shared" si="257"/>
        <v>#VALUE!</v>
      </c>
      <c r="O692" s="120" t="e">
        <f t="shared" si="257"/>
        <v>#VALUE!</v>
      </c>
      <c r="P692" s="126" t="e">
        <f t="shared" si="257"/>
        <v>#DIV/0!</v>
      </c>
      <c r="Q692" s="126" t="str">
        <f t="shared" si="257"/>
        <v/>
      </c>
      <c r="R692" s="304"/>
      <c r="S692" s="304"/>
      <c r="T692" s="305"/>
      <c r="U692" s="308"/>
      <c r="V692" s="150" t="str">
        <f>IF(V691="","",V690/V691*100)</f>
        <v/>
      </c>
    </row>
    <row r="693" spans="1:22" ht="19.25" customHeight="1">
      <c r="A693" s="1179"/>
      <c r="B693" s="1230" t="str">
        <f>'statement of marks'!$DG$3</f>
        <v>jktLFkku v/;;u</v>
      </c>
      <c r="C693" s="1231"/>
      <c r="D693" s="289" t="str">
        <f>IF('statement of marks'!DG33="","",'statement of marks'!DG33)</f>
        <v/>
      </c>
      <c r="E693" s="290" t="str">
        <f>IF('statement of marks'!DH33="","",'statement of marks'!DH33)</f>
        <v/>
      </c>
      <c r="F693" s="290" t="str">
        <f>IF('statement of marks'!DI33="","",'statement of marks'!DI33)</f>
        <v/>
      </c>
      <c r="G693" s="290" t="str">
        <f>IF('statement of marks'!DK33="","",'statement of marks'!DK33)</f>
        <v/>
      </c>
      <c r="H693" s="152">
        <f>IF(G685="ML",70)+IF(G686="ML",70)+IF(G687="ML",70-H684)+IF(G688="ML",70-H685)+IF(G689="ML",70-H686)+IF(H687="ml",H684)+IF(H688="ml",H685)+IF(H689="ml",H686)</f>
        <v>0</v>
      </c>
      <c r="I693" s="291" t="str">
        <f>IF(G693="","",SUM(G693,H693))</f>
        <v/>
      </c>
      <c r="J693" s="291" t="str">
        <f>IF(G693="","",SUM(D693,E693,F693,G693))</f>
        <v/>
      </c>
      <c r="K693" s="125" t="str">
        <f>IF(J693="","",SUM(H693,J693))</f>
        <v/>
      </c>
      <c r="L693" s="290" t="str">
        <f>IF('statement of marks'!DM33="","",'statement of marks'!DM33)</f>
        <v/>
      </c>
      <c r="M693" s="152">
        <f>IF(L685="ML",100)+IF(L686="ML",100)+IF(L687="ML",100-M684)+IF(L688="ML",100-M685)+IF(L689="ML",100-M686)+IF(M687="ml",M684)+IF(M688="ml",M685)+IF(M689="ml",M686)</f>
        <v>0</v>
      </c>
      <c r="N693" s="291" t="str">
        <f>IF(L693="","",SUM(L693,M693))</f>
        <v/>
      </c>
      <c r="O693" s="291" t="str">
        <f>IF(L693="","",SUM(K693,L693))</f>
        <v/>
      </c>
      <c r="P693" s="152">
        <f>SUM(H693,M693)</f>
        <v>0</v>
      </c>
      <c r="Q693" s="125" t="str">
        <f>IF(O693="","",SUM(O693,M693))</f>
        <v/>
      </c>
      <c r="R693" s="290" t="str">
        <f>IF('statement of marks'!GA33="","",'statement of marks'!GA33)</f>
        <v/>
      </c>
      <c r="S693" s="117" t="str">
        <f>IF(OR(R693="S",R693="RE"),100,"")</f>
        <v/>
      </c>
      <c r="T693" s="309" t="str">
        <f>IF('result subject-wise'!AL33="","",'result subject-wise'!AL33)</f>
        <v/>
      </c>
      <c r="U693" s="310" t="str">
        <f>IF('result subject-wise'!AM33="","",'result subject-wise'!AM33)</f>
        <v/>
      </c>
      <c r="V693" s="1236"/>
    </row>
    <row r="694" spans="1:22" ht="19.25" customHeight="1">
      <c r="A694" s="1179"/>
      <c r="B694" s="1230" t="str">
        <f>'statement of marks'!$DT$3</f>
        <v>thou dkS'ky f'k{kk</v>
      </c>
      <c r="C694" s="1231"/>
      <c r="D694" s="1237" t="s">
        <v>294</v>
      </c>
      <c r="E694" s="1238"/>
      <c r="F694" s="291">
        <f>'statement of marks'!$DT$6</f>
        <v>30</v>
      </c>
      <c r="G694" s="123" t="str">
        <f>IF('statement of marks'!DT33="","",'statement of marks'!DT33)</f>
        <v/>
      </c>
      <c r="H694" s="1238" t="s">
        <v>313</v>
      </c>
      <c r="I694" s="1238"/>
      <c r="J694" s="291">
        <f>'statement of marks'!$DU$6</f>
        <v>30</v>
      </c>
      <c r="K694" s="125" t="str">
        <f>IF('statement of marks'!DU33="","",'statement of marks'!DU33)</f>
        <v/>
      </c>
      <c r="L694" s="1239" t="s">
        <v>172</v>
      </c>
      <c r="M694" s="1239"/>
      <c r="N694" s="291">
        <f>'statement of marks'!$DV$6</f>
        <v>40</v>
      </c>
      <c r="O694" s="290" t="str">
        <f>IF('statement of marks'!DV33="","",'statement of marks'!DV33)</f>
        <v/>
      </c>
      <c r="P694" s="304"/>
      <c r="Q694" s="125" t="str">
        <f>IF(O694="","",SUM(G694,K694,O694))</f>
        <v/>
      </c>
      <c r="R694" s="290" t="str">
        <f>IF('statement of marks'!GB33="","",'statement of marks'!GB33)</f>
        <v/>
      </c>
      <c r="S694" s="117" t="str">
        <f>IF(OR(R694="S",R694="RE"),40,"")</f>
        <v/>
      </c>
      <c r="T694" s="309" t="str">
        <f>IF('result subject-wise'!AN33="","",'result subject-wise'!AN33)</f>
        <v/>
      </c>
      <c r="U694" s="310" t="str">
        <f>IF('result subject-wise'!AO33="","",'result subject-wise'!AO33)</f>
        <v/>
      </c>
      <c r="V694" s="1236"/>
    </row>
    <row r="695" spans="1:22" ht="19.25" customHeight="1">
      <c r="A695" s="1179"/>
      <c r="B695" s="1240" t="s">
        <v>20</v>
      </c>
      <c r="C695" s="1241"/>
      <c r="D695" s="1242" t="str">
        <f>IF('statement of marks'!GH33="","",'statement of marks'!GH33)</f>
        <v/>
      </c>
      <c r="E695" s="1243"/>
      <c r="F695" s="1243"/>
      <c r="G695" s="1243"/>
      <c r="H695" s="1243"/>
      <c r="I695" s="1244"/>
      <c r="J695" s="288" t="s">
        <v>7</v>
      </c>
      <c r="K695" s="290" t="str">
        <f>IF('statement of marks'!GK33="","",'statement of marks'!GK33)</f>
        <v/>
      </c>
      <c r="L695" s="1245" t="s">
        <v>8</v>
      </c>
      <c r="M695" s="1246"/>
      <c r="N695" s="1247"/>
      <c r="O695" s="290" t="str">
        <f>IF('statement of marks'!GM33="","",'statement of marks'!GM33)</f>
        <v/>
      </c>
      <c r="P695" s="1248" t="s">
        <v>286</v>
      </c>
      <c r="Q695" s="1248"/>
      <c r="R695" s="1248"/>
      <c r="S695" s="1248"/>
      <c r="T695" s="1248"/>
      <c r="U695" s="1248"/>
      <c r="V695" s="1249"/>
    </row>
    <row r="696" spans="1:22" ht="19.25" customHeight="1">
      <c r="A696" s="1179"/>
      <c r="B696" s="1240" t="s">
        <v>50</v>
      </c>
      <c r="C696" s="1241"/>
      <c r="D696" s="1250" t="s">
        <v>290</v>
      </c>
      <c r="E696" s="1251"/>
      <c r="F696" s="1252" t="s">
        <v>291</v>
      </c>
      <c r="G696" s="1252"/>
      <c r="H696" s="1253" t="s">
        <v>292</v>
      </c>
      <c r="I696" s="1253"/>
      <c r="J696" s="1252" t="s">
        <v>314</v>
      </c>
      <c r="K696" s="1252"/>
      <c r="L696" s="1254" t="s">
        <v>284</v>
      </c>
      <c r="M696" s="1254"/>
      <c r="N696" s="1254"/>
      <c r="O696" s="1254"/>
      <c r="P696" s="1255" t="s">
        <v>20</v>
      </c>
      <c r="Q696" s="1255"/>
      <c r="R696" s="1255"/>
      <c r="S696" s="1255"/>
      <c r="T696" s="1256" t="str">
        <f>IF('result subject-wise'!AR33="","",'result subject-wise'!AR33)</f>
        <v/>
      </c>
      <c r="U696" s="1256"/>
      <c r="V696" s="1257"/>
    </row>
    <row r="697" spans="1:22" ht="19.25" customHeight="1">
      <c r="A697" s="1179"/>
      <c r="B697" s="1234" t="s">
        <v>32</v>
      </c>
      <c r="C697" s="1235"/>
      <c r="D697" s="1258" t="str">
        <f>IF('statement of marks'!EP33="","",'statement of marks'!EP33)</f>
        <v/>
      </c>
      <c r="E697" s="1259"/>
      <c r="F697" s="1259" t="str">
        <f>IF('statement of marks'!ER33="","",'statement of marks'!ER33)</f>
        <v/>
      </c>
      <c r="G697" s="1259"/>
      <c r="H697" s="1259" t="str">
        <f>IF('statement of marks'!ET33="","",'statement of marks'!ET33)</f>
        <v/>
      </c>
      <c r="I697" s="1259"/>
      <c r="J697" s="1259" t="str">
        <f>IF('statement of marks'!EV33="","",'statement of marks'!EV33)</f>
        <v/>
      </c>
      <c r="K697" s="1259"/>
      <c r="L697" s="1259" t="str">
        <f>IF('statement of marks'!EX33="","",'statement of marks'!EX33)</f>
        <v/>
      </c>
      <c r="M697" s="1259"/>
      <c r="N697" s="1259"/>
      <c r="O697" s="1259"/>
      <c r="P697" s="1255" t="s">
        <v>7</v>
      </c>
      <c r="Q697" s="1255"/>
      <c r="R697" s="1255"/>
      <c r="S697" s="1255"/>
      <c r="T697" s="1256" t="str">
        <f>IF(AND(T696="mRrh.kZ",V692&gt;=60),"izFke",IF(AND(T696="mRrh.kZ",V692&gt;=48),"f}rh;",IF(AND(T696="mRrh.kZ",V692&gt;=36),"r`rh;","")))</f>
        <v/>
      </c>
      <c r="U697" s="1256"/>
      <c r="V697" s="1257"/>
    </row>
    <row r="698" spans="1:22" ht="19.25" customHeight="1">
      <c r="A698" s="1179"/>
      <c r="B698" s="1234" t="s">
        <v>31</v>
      </c>
      <c r="C698" s="1235"/>
      <c r="D698" s="1260" t="str">
        <f>IF('statement of marks'!EO33="","",'statement of marks'!EO33)</f>
        <v/>
      </c>
      <c r="E698" s="1261"/>
      <c r="F698" s="1261" t="str">
        <f>IF('statement of marks'!EQ33="","",'statement of marks'!EQ33)</f>
        <v/>
      </c>
      <c r="G698" s="1261"/>
      <c r="H698" s="1261" t="str">
        <f>IF('statement of marks'!ES33="","",'statement of marks'!ES33)</f>
        <v/>
      </c>
      <c r="I698" s="1261"/>
      <c r="J698" s="1261" t="str">
        <f>IF('statement of marks'!EU33="","",'statement of marks'!EU33)</f>
        <v/>
      </c>
      <c r="K698" s="1261"/>
      <c r="L698" s="1261" t="str">
        <f>IF('statement of marks'!EW33="","",'statement of marks'!EW33)</f>
        <v/>
      </c>
      <c r="M698" s="1261"/>
      <c r="N698" s="1261"/>
      <c r="O698" s="1261"/>
      <c r="P698" s="1262" t="s">
        <v>312</v>
      </c>
      <c r="Q698" s="1263"/>
      <c r="R698" s="1263"/>
      <c r="S698" s="1264"/>
      <c r="T698" s="1265" t="str">
        <f>IF(T696="","",'result subject-wise'!$G$117)</f>
        <v/>
      </c>
      <c r="U698" s="1266"/>
      <c r="V698" s="1267"/>
    </row>
    <row r="699" spans="1:22" ht="19.25" customHeight="1">
      <c r="A699" s="1179"/>
      <c r="B699" s="1230" t="s">
        <v>133</v>
      </c>
      <c r="C699" s="1231"/>
      <c r="D699" s="1268"/>
      <c r="E699" s="1269"/>
      <c r="F699" s="1269"/>
      <c r="G699" s="1269"/>
      <c r="H699" s="1269"/>
      <c r="I699" s="1269"/>
      <c r="J699" s="1269"/>
      <c r="K699" s="1269"/>
      <c r="L699" s="1231" t="s">
        <v>133</v>
      </c>
      <c r="M699" s="1231"/>
      <c r="N699" s="1231"/>
      <c r="O699" s="1231"/>
      <c r="P699" s="1231"/>
      <c r="Q699" s="1231"/>
      <c r="R699" s="1270"/>
      <c r="S699" s="1271"/>
      <c r="T699" s="1271"/>
      <c r="U699" s="1271"/>
      <c r="V699" s="1272"/>
    </row>
    <row r="700" spans="1:22" ht="19.25" customHeight="1">
      <c r="A700" s="1179"/>
      <c r="B700" s="1230" t="s">
        <v>285</v>
      </c>
      <c r="C700" s="1231"/>
      <c r="D700" s="1268"/>
      <c r="E700" s="1269"/>
      <c r="F700" s="1269"/>
      <c r="G700" s="1269"/>
      <c r="H700" s="1269"/>
      <c r="I700" s="1269"/>
      <c r="J700" s="1269"/>
      <c r="K700" s="1269"/>
      <c r="L700" s="1231" t="s">
        <v>111</v>
      </c>
      <c r="M700" s="1231"/>
      <c r="N700" s="1231"/>
      <c r="O700" s="1231"/>
      <c r="P700" s="1231"/>
      <c r="Q700" s="1231"/>
      <c r="R700" s="1273"/>
      <c r="S700" s="1274"/>
      <c r="T700" s="1274"/>
      <c r="U700" s="1274"/>
      <c r="V700" s="1275"/>
    </row>
    <row r="701" spans="1:22" ht="19.25" customHeight="1">
      <c r="A701" s="1179"/>
      <c r="B701" s="1230" t="s">
        <v>152</v>
      </c>
      <c r="C701" s="1231"/>
      <c r="D701" s="1268"/>
      <c r="E701" s="1269"/>
      <c r="F701" s="1269"/>
      <c r="G701" s="1269"/>
      <c r="H701" s="1269"/>
      <c r="I701" s="1269"/>
      <c r="J701" s="1269"/>
      <c r="K701" s="1269"/>
      <c r="L701" s="1231" t="s">
        <v>285</v>
      </c>
      <c r="M701" s="1231"/>
      <c r="N701" s="1231"/>
      <c r="O701" s="1231"/>
      <c r="P701" s="1231"/>
      <c r="Q701" s="1231"/>
      <c r="R701" s="1276" t="s">
        <v>152</v>
      </c>
      <c r="S701" s="1277"/>
      <c r="T701" s="1277"/>
      <c r="U701" s="1277"/>
      <c r="V701" s="1278"/>
    </row>
    <row r="702" spans="1:22" ht="19.25" customHeight="1">
      <c r="A702" s="1180"/>
      <c r="B702" s="1279" t="s">
        <v>151</v>
      </c>
      <c r="C702" s="1280"/>
      <c r="D702" s="1281"/>
      <c r="E702" s="1282"/>
      <c r="F702" s="1282"/>
      <c r="G702" s="1282"/>
      <c r="H702" s="1282"/>
      <c r="I702" s="1282"/>
      <c r="J702" s="1282"/>
      <c r="K702" s="1282"/>
      <c r="L702" s="1280" t="s">
        <v>113</v>
      </c>
      <c r="M702" s="1280"/>
      <c r="N702" s="1280"/>
      <c r="O702" s="1280"/>
      <c r="P702" s="1283">
        <f>'statement of marks'!$GH$109</f>
        <v>42460</v>
      </c>
      <c r="Q702" s="1284"/>
      <c r="R702" s="1285" t="s">
        <v>289</v>
      </c>
      <c r="S702" s="1286"/>
      <c r="T702" s="1286"/>
      <c r="U702" s="1286"/>
      <c r="V702" s="1287"/>
    </row>
    <row r="703" spans="1:22" ht="19.25" customHeight="1">
      <c r="A703" s="1173" t="s">
        <v>73</v>
      </c>
      <c r="B703" s="1174"/>
      <c r="C703" s="1174"/>
      <c r="D703" s="1174"/>
      <c r="E703" s="1174"/>
      <c r="F703" s="1174"/>
      <c r="G703" s="1174"/>
      <c r="H703" s="1174"/>
      <c r="I703" s="1174"/>
      <c r="J703" s="1174"/>
      <c r="K703" s="1174"/>
      <c r="L703" s="1174"/>
      <c r="M703" s="1174"/>
      <c r="N703" s="1174"/>
      <c r="O703" s="1174"/>
      <c r="P703" s="1174"/>
      <c r="Q703" s="1174"/>
      <c r="R703" s="1174"/>
      <c r="S703" s="1174"/>
      <c r="T703" s="1174"/>
      <c r="U703" s="1174"/>
      <c r="V703" s="1175"/>
    </row>
    <row r="704" spans="1:22" ht="19.25" customHeight="1">
      <c r="A704" s="1176" t="str">
        <f>'statement of marks'!$A$1</f>
        <v>jktdh; ckfydk mPp ek/;fed fo|ky;] fuEckgsMk</v>
      </c>
      <c r="B704" s="1177"/>
      <c r="C704" s="1177"/>
      <c r="D704" s="1177"/>
      <c r="E704" s="1177"/>
      <c r="F704" s="1177"/>
      <c r="G704" s="1177"/>
      <c r="H704" s="1177"/>
      <c r="I704" s="1177"/>
      <c r="J704" s="1177"/>
      <c r="K704" s="1177"/>
      <c r="L704" s="1177"/>
      <c r="M704" s="1177"/>
      <c r="N704" s="1177"/>
      <c r="O704" s="1177"/>
      <c r="P704" s="1177"/>
      <c r="Q704" s="1177"/>
      <c r="R704" s="1177"/>
      <c r="S704" s="1177"/>
      <c r="T704" s="1177"/>
      <c r="U704" s="1177"/>
      <c r="V704" s="1178"/>
    </row>
    <row r="705" spans="1:22" ht="19.25" customHeight="1">
      <c r="A705" s="1179"/>
      <c r="B705" s="1181" t="s">
        <v>293</v>
      </c>
      <c r="C705" s="1181"/>
      <c r="D705" s="1182" t="str">
        <f>'statement of marks'!$F$3</f>
        <v>2015-16</v>
      </c>
      <c r="E705" s="1183"/>
      <c r="F705" s="1184" t="str">
        <f>IF(T723="","eq[; ijh{kk",IF(D722="iwjd","iwjd ijh{kk",IF(D722="iqu% ijh{kk","iqu% ijh{kk",)))</f>
        <v>eq[; ijh{kk</v>
      </c>
      <c r="G705" s="1185"/>
      <c r="H705" s="1185"/>
      <c r="I705" s="1185"/>
      <c r="J705" s="1185"/>
      <c r="K705" s="1185"/>
      <c r="L705" s="1185"/>
      <c r="M705" s="1185"/>
      <c r="N705" s="1185"/>
      <c r="O705" s="1185"/>
      <c r="P705" s="1185"/>
      <c r="Q705" s="1185"/>
      <c r="R705" s="1186" t="s">
        <v>27</v>
      </c>
      <c r="S705" s="1187"/>
      <c r="T705" s="1188" t="str">
        <f>'statement of marks'!$A$3</f>
        <v>11 'A'</v>
      </c>
      <c r="U705" s="1188"/>
      <c r="V705" s="1189"/>
    </row>
    <row r="706" spans="1:22" ht="19.25" customHeight="1">
      <c r="A706" s="1179"/>
      <c r="B706" s="1190" t="s">
        <v>115</v>
      </c>
      <c r="C706" s="1190"/>
      <c r="D706" s="1191" t="str">
        <f>IF('statement of marks'!G34="","",'statement of marks'!G34)</f>
        <v/>
      </c>
      <c r="E706" s="1192"/>
      <c r="F706" s="1192"/>
      <c r="G706" s="1192"/>
      <c r="H706" s="1192"/>
      <c r="I706" s="1192"/>
      <c r="J706" s="1192"/>
      <c r="K706" s="1192"/>
      <c r="L706" s="1192"/>
      <c r="M706" s="1192"/>
      <c r="N706" s="1192"/>
      <c r="O706" s="1192"/>
      <c r="P706" s="1192"/>
      <c r="Q706" s="1192"/>
      <c r="R706" s="1193" t="s">
        <v>36</v>
      </c>
      <c r="S706" s="1194"/>
      <c r="T706" s="1195" t="str">
        <f>IF('statement of marks'!D34="","",'statement of marks'!D34)</f>
        <v/>
      </c>
      <c r="U706" s="1195"/>
      <c r="V706" s="1196"/>
    </row>
    <row r="707" spans="1:22" ht="19.25" customHeight="1">
      <c r="A707" s="1179"/>
      <c r="B707" s="1190" t="s">
        <v>25</v>
      </c>
      <c r="C707" s="1190"/>
      <c r="D707" s="1191" t="str">
        <f>IF('statement of marks'!H34="","",'statement of marks'!H34)</f>
        <v/>
      </c>
      <c r="E707" s="1192"/>
      <c r="F707" s="1192"/>
      <c r="G707" s="1192"/>
      <c r="H707" s="1192"/>
      <c r="I707" s="1192"/>
      <c r="J707" s="1192"/>
      <c r="K707" s="1192"/>
      <c r="L707" s="1192"/>
      <c r="M707" s="1192"/>
      <c r="N707" s="1192"/>
      <c r="O707" s="1192"/>
      <c r="P707" s="1192"/>
      <c r="Q707" s="1192"/>
      <c r="R707" s="1193" t="s">
        <v>28</v>
      </c>
      <c r="S707" s="1194"/>
      <c r="T707" s="1195" t="str">
        <f>IF('statement of marks'!E34="","",'statement of marks'!E34)</f>
        <v/>
      </c>
      <c r="U707" s="1195"/>
      <c r="V707" s="1196"/>
    </row>
    <row r="708" spans="1:22" ht="19.25" customHeight="1">
      <c r="A708" s="1179"/>
      <c r="B708" s="1197" t="s">
        <v>26</v>
      </c>
      <c r="C708" s="1197"/>
      <c r="D708" s="1191" t="str">
        <f>IF('statement of marks'!I34="","",'statement of marks'!I34)</f>
        <v/>
      </c>
      <c r="E708" s="1192"/>
      <c r="F708" s="1192"/>
      <c r="G708" s="1192"/>
      <c r="H708" s="1192"/>
      <c r="I708" s="1192"/>
      <c r="J708" s="1192"/>
      <c r="K708" s="1192"/>
      <c r="L708" s="1192"/>
      <c r="M708" s="1192"/>
      <c r="N708" s="1192"/>
      <c r="O708" s="1192"/>
      <c r="P708" s="1192"/>
      <c r="Q708" s="1192"/>
      <c r="R708" s="1193" t="s">
        <v>29</v>
      </c>
      <c r="S708" s="1194"/>
      <c r="T708" s="1198" t="str">
        <f>IF('statement of marks'!F34="","",'statement of marks'!F34)</f>
        <v/>
      </c>
      <c r="U708" s="1198"/>
      <c r="V708" s="1199"/>
    </row>
    <row r="709" spans="1:22" ht="19.25" customHeight="1">
      <c r="A709" s="1179"/>
      <c r="B709" s="1200" t="s">
        <v>30</v>
      </c>
      <c r="C709" s="1202" t="s">
        <v>202</v>
      </c>
      <c r="D709" s="1204" t="s">
        <v>1</v>
      </c>
      <c r="E709" s="1204" t="s">
        <v>43</v>
      </c>
      <c r="F709" s="1204" t="s">
        <v>2</v>
      </c>
      <c r="G709" s="1206" t="s">
        <v>144</v>
      </c>
      <c r="H709" s="1206" t="s">
        <v>147</v>
      </c>
      <c r="I709" s="1208" t="s">
        <v>146</v>
      </c>
      <c r="J709" s="1210" t="s">
        <v>306</v>
      </c>
      <c r="K709" s="1212" t="s">
        <v>288</v>
      </c>
      <c r="L709" s="1214" t="s">
        <v>305</v>
      </c>
      <c r="M709" s="1214" t="s">
        <v>296</v>
      </c>
      <c r="N709" s="1216" t="s">
        <v>295</v>
      </c>
      <c r="O709" s="1218" t="s">
        <v>274</v>
      </c>
      <c r="P709" s="1218" t="s">
        <v>275</v>
      </c>
      <c r="Q709" s="1220" t="s">
        <v>276</v>
      </c>
      <c r="R709" s="1208" t="s">
        <v>14</v>
      </c>
      <c r="S709" s="1210" t="s">
        <v>297</v>
      </c>
      <c r="T709" s="1222" t="s">
        <v>298</v>
      </c>
      <c r="U709" s="1288" t="s">
        <v>38</v>
      </c>
      <c r="V709" s="1226" t="s">
        <v>287</v>
      </c>
    </row>
    <row r="710" spans="1:22" ht="19.25" customHeight="1">
      <c r="A710" s="1179"/>
      <c r="B710" s="1201"/>
      <c r="C710" s="1203"/>
      <c r="D710" s="1205"/>
      <c r="E710" s="1205"/>
      <c r="F710" s="1205"/>
      <c r="G710" s="1207"/>
      <c r="H710" s="1207"/>
      <c r="I710" s="1209"/>
      <c r="J710" s="1211"/>
      <c r="K710" s="1213"/>
      <c r="L710" s="1215"/>
      <c r="M710" s="1215"/>
      <c r="N710" s="1217"/>
      <c r="O710" s="1219"/>
      <c r="P710" s="1219"/>
      <c r="Q710" s="1221"/>
      <c r="R710" s="1209"/>
      <c r="S710" s="1211"/>
      <c r="T710" s="1223"/>
      <c r="U710" s="1289"/>
      <c r="V710" s="1227"/>
    </row>
    <row r="711" spans="1:22" ht="19.25" customHeight="1">
      <c r="A711" s="1179"/>
      <c r="B711" s="1228" t="s">
        <v>5</v>
      </c>
      <c r="C711" s="1229"/>
      <c r="D711" s="119">
        <v>10</v>
      </c>
      <c r="E711" s="70">
        <v>10</v>
      </c>
      <c r="F711" s="70">
        <v>10</v>
      </c>
      <c r="G711" s="142" t="s">
        <v>308</v>
      </c>
      <c r="H711" s="122">
        <f>'statement of marks'!$AR$6</f>
        <v>20</v>
      </c>
      <c r="I711" s="73">
        <v>70</v>
      </c>
      <c r="J711" s="146" t="s">
        <v>277</v>
      </c>
      <c r="K711" s="124">
        <v>100</v>
      </c>
      <c r="L711" s="142" t="s">
        <v>309</v>
      </c>
      <c r="M711" s="122">
        <f>'statement of marks'!$AW$6</f>
        <v>30</v>
      </c>
      <c r="N711" s="73">
        <v>100</v>
      </c>
      <c r="O711" s="145" t="s">
        <v>310</v>
      </c>
      <c r="P711" s="124"/>
      <c r="Q711" s="124">
        <v>200</v>
      </c>
      <c r="R711" s="304"/>
      <c r="S711" s="304"/>
      <c r="T711" s="305"/>
      <c r="U711" s="306"/>
      <c r="V711" s="147" t="str">
        <f>IF(OR(U718=0,U718&lt;S718),"",Q711)</f>
        <v/>
      </c>
    </row>
    <row r="712" spans="1:22" ht="19.25" customHeight="1">
      <c r="A712" s="1179"/>
      <c r="B712" s="1230" t="str">
        <f>'statement of marks'!$J$3</f>
        <v>vfuok;Z fgUnh</v>
      </c>
      <c r="C712" s="1231"/>
      <c r="D712" s="289" t="str">
        <f>IF('statement of marks'!J34="","",'statement of marks'!J34)</f>
        <v/>
      </c>
      <c r="E712" s="290" t="str">
        <f>IF('statement of marks'!K34="","",'statement of marks'!K34)</f>
        <v/>
      </c>
      <c r="F712" s="290" t="str">
        <f>IF('statement of marks'!L34="","",'statement of marks'!L34)</f>
        <v/>
      </c>
      <c r="G712" s="123" t="str">
        <f>IF('statement of marks'!N34="","",'statement of marks'!N34)</f>
        <v/>
      </c>
      <c r="H712" s="123">
        <f>'statement of marks'!$BP$6</f>
        <v>20</v>
      </c>
      <c r="I712" s="291" t="str">
        <f>IF(G712="","",G712)</f>
        <v/>
      </c>
      <c r="J712" s="291" t="str">
        <f>IF(G712="","",SUM(D712,E712,F712,G712))</f>
        <v/>
      </c>
      <c r="K712" s="125" t="str">
        <f>J712</f>
        <v/>
      </c>
      <c r="L712" s="123" t="str">
        <f>IF('statement of marks'!P34="","",'statement of marks'!P34)</f>
        <v/>
      </c>
      <c r="M712" s="122">
        <f>'statement of marks'!$BU$6</f>
        <v>30</v>
      </c>
      <c r="N712" s="291" t="str">
        <f>IF(L712="","",L712)</f>
        <v/>
      </c>
      <c r="O712" s="291" t="str">
        <f>IF(L712="","",SUM(J712,L712))</f>
        <v/>
      </c>
      <c r="P712" s="152">
        <f>SUM(H712,M712)</f>
        <v>50</v>
      </c>
      <c r="Q712" s="125" t="str">
        <f>O712</f>
        <v/>
      </c>
      <c r="R712" s="290" t="str">
        <f>CONCATENATE('statement of marks'!EZ34,'statement of marks'!FA34,'statement of marks'!FB34)</f>
        <v/>
      </c>
      <c r="S712" s="117" t="str">
        <f>IF(OR(R712="S",R712="RE"),100,"")</f>
        <v/>
      </c>
      <c r="T712" s="128" t="str">
        <f>IF('result subject-wise'!U34="","",'result subject-wise'!U34)</f>
        <v/>
      </c>
      <c r="U712" s="130" t="str">
        <f>IF('result subject-wise'!V34="","",'result subject-wise'!V34)</f>
        <v/>
      </c>
      <c r="V712" s="147" t="str">
        <f>IF(OR(U718=0,U718&lt;S718),"",IF(R712="RE",SUM(Q712,T712),IF(R712="S",T712,Q712)))</f>
        <v/>
      </c>
    </row>
    <row r="713" spans="1:22" ht="19.25" customHeight="1">
      <c r="A713" s="1179"/>
      <c r="B713" s="1230" t="str">
        <f>'statement of marks'!$X$3</f>
        <v>vaxzsth</v>
      </c>
      <c r="C713" s="1231"/>
      <c r="D713" s="289" t="str">
        <f>IF('statement of marks'!X34="","",'statement of marks'!X34)</f>
        <v/>
      </c>
      <c r="E713" s="290" t="str">
        <f>IF('statement of marks'!Y34="","",'statement of marks'!Y34)</f>
        <v/>
      </c>
      <c r="F713" s="290" t="str">
        <f>IF('statement of marks'!Z34="","",'statement of marks'!Z34)</f>
        <v/>
      </c>
      <c r="G713" s="123" t="str">
        <f>IF('statement of marks'!AB34="","",'statement of marks'!AB34)</f>
        <v/>
      </c>
      <c r="H713" s="123">
        <f>'statement of marks'!$CN$6</f>
        <v>20</v>
      </c>
      <c r="I713" s="291" t="str">
        <f>IF(G713="","",G713)</f>
        <v/>
      </c>
      <c r="J713" s="291" t="str">
        <f t="shared" ref="J713:J716" si="258">IF(G713="","",SUM(D713,E713,F713,G713))</f>
        <v/>
      </c>
      <c r="K713" s="125" t="str">
        <f>J713</f>
        <v/>
      </c>
      <c r="L713" s="123" t="str">
        <f>IF('statement of marks'!AD34="","",'statement of marks'!AD34)</f>
        <v/>
      </c>
      <c r="M713" s="122">
        <f>'statement of marks'!$CS$6</f>
        <v>30</v>
      </c>
      <c r="N713" s="291" t="str">
        <f>IF(L713="","",L713)</f>
        <v/>
      </c>
      <c r="O713" s="291" t="str">
        <f t="shared" ref="O713" si="259">IF(L713="","",SUM(J713,L713))</f>
        <v/>
      </c>
      <c r="P713" s="152">
        <f t="shared" ref="P713" si="260">SUM(H713,M713)</f>
        <v>50</v>
      </c>
      <c r="Q713" s="125" t="str">
        <f>O713</f>
        <v/>
      </c>
      <c r="R713" s="290" t="str">
        <f>CONCATENATE('statement of marks'!FC34,'statement of marks'!FD34,'statement of marks'!FE34)</f>
        <v/>
      </c>
      <c r="S713" s="117" t="str">
        <f>IF(OR(R713="S",R713="RE"),100,"")</f>
        <v/>
      </c>
      <c r="T713" s="128" t="str">
        <f>IF('result subject-wise'!X34="","",'result subject-wise'!X34)</f>
        <v/>
      </c>
      <c r="U713" s="130" t="str">
        <f>IF('result subject-wise'!Y34="","",'result subject-wise'!Y34)</f>
        <v/>
      </c>
      <c r="V713" s="147" t="str">
        <f>IF(OR(U718=0,U718&lt;S718),"",IF(R713="RE",SUM(Q713,T713),IF(R713="S",T713,Q713)))</f>
        <v/>
      </c>
    </row>
    <row r="714" spans="1:22" ht="19.25" customHeight="1">
      <c r="A714" s="1179"/>
      <c r="B714" s="1232" t="b">
        <f>IF('statement of marks'!AL34="a",'statement of marks'!$AL$3,IF('statement of marks'!AL34="b",'statement of marks'!$AR$3,IF('statement of marks'!AL34="c",'statement of marks'!$AX$3,IF('statement of marks'!AL34="d",'statement of marks'!$BD$3))))</f>
        <v>0</v>
      </c>
      <c r="C714" s="1233"/>
      <c r="D714" s="289" t="str">
        <f>IF('statement of marks'!AM34="","",'statement of marks'!AM34)</f>
        <v/>
      </c>
      <c r="E714" s="290" t="str">
        <f>IF('statement of marks'!AN34="","",'statement of marks'!AN34)</f>
        <v/>
      </c>
      <c r="F714" s="290" t="str">
        <f>IF('statement of marks'!AO34="","",'statement of marks'!AO34)</f>
        <v/>
      </c>
      <c r="G714" s="123" t="str">
        <f>IF('statement of marks'!AQ34="","",'statement of marks'!AQ34)</f>
        <v/>
      </c>
      <c r="H714" s="123" t="str">
        <f>IF('statement of marks'!AR34="","",'statement of marks'!AR34)</f>
        <v/>
      </c>
      <c r="I714" s="291" t="str">
        <f>IF(G714="","",IF(AND(G714="ML",H714="ML"),"ML",IF(AND(G714="ML",H714=""),"ML",SUM(G714,H714))))</f>
        <v/>
      </c>
      <c r="J714" s="291" t="str">
        <f t="shared" si="258"/>
        <v/>
      </c>
      <c r="K714" s="125" t="str">
        <f>IF(J714="","",SUM(H714,J714))</f>
        <v/>
      </c>
      <c r="L714" s="123" t="str">
        <f>IF('statement of marks'!AV34="","",'statement of marks'!AV34)</f>
        <v/>
      </c>
      <c r="M714" s="123" t="str">
        <f>IF('statement of marks'!AW34="","",'statement of marks'!AW34)</f>
        <v/>
      </c>
      <c r="N714" s="291" t="str">
        <f>IF(L714="","",IF(AND(L714="ML",M714="ML"),"ML",IF(AND(L714="ML",M714=""),"ML",SUM(L714,M714))))</f>
        <v/>
      </c>
      <c r="O714" s="291" t="str">
        <f>IF(L714="","",SUM(J714,L714))</f>
        <v/>
      </c>
      <c r="P714" s="123" t="str">
        <f>IF(AND(H714="",M714=""),"",SUM(H714,M714))</f>
        <v/>
      </c>
      <c r="Q714" s="125" t="str">
        <f>IF(O714="","",SUM(O714,P714))</f>
        <v/>
      </c>
      <c r="R714" s="290" t="str">
        <f>CONCATENATE('statement of marks'!FF34,'statement of marks'!FK34,'statement of marks'!FL34)</f>
        <v/>
      </c>
      <c r="S714" s="117" t="str">
        <f>IF('result subject-wise'!Z34="","",'result subject-wise'!Z34)</f>
        <v/>
      </c>
      <c r="T714" s="128" t="str">
        <f>IF('result subject-wise'!AB34="","",'result subject-wise'!AB34)</f>
        <v/>
      </c>
      <c r="U714" s="130" t="str">
        <f>IF('result subject-wise'!AC34="","",'result subject-wise'!AC34)</f>
        <v/>
      </c>
      <c r="V714" s="147" t="str">
        <f>IF(OR(U718=0,U718&lt;S718),"",IF(OR(R714="RE",R714="REP"),SUM(Q714,T714),IF(R714="S",T714,Q714)))</f>
        <v/>
      </c>
    </row>
    <row r="715" spans="1:22" ht="19.25" customHeight="1">
      <c r="A715" s="1179"/>
      <c r="B715" s="1232" t="b">
        <f>IF('statement of marks'!BJ34="a",'statement of marks'!$BJ$3,IF('statement of marks'!BJ34="b",'statement of marks'!$BP$3,IF('statement of marks'!BJ34="c",'statement of marks'!$BV$3,IF('statement of marks'!BJ34="d",'statement of marks'!$CB$3))))</f>
        <v>0</v>
      </c>
      <c r="C715" s="1233"/>
      <c r="D715" s="289" t="str">
        <f>IF('statement of marks'!BK34="","",'statement of marks'!BK34)</f>
        <v/>
      </c>
      <c r="E715" s="290" t="str">
        <f>IF('statement of marks'!BL34="","",'statement of marks'!BL34)</f>
        <v/>
      </c>
      <c r="F715" s="290" t="str">
        <f>IF('statement of marks'!BM34="","",'statement of marks'!BM34)</f>
        <v/>
      </c>
      <c r="G715" s="123" t="str">
        <f>IF('statement of marks'!BO34="","",'statement of marks'!BO34)</f>
        <v/>
      </c>
      <c r="H715" s="123" t="str">
        <f>IF('statement of marks'!BP34="","",'statement of marks'!BP34)</f>
        <v/>
      </c>
      <c r="I715" s="291" t="str">
        <f t="shared" ref="I715" si="261">IF(G715="","",IF(AND(G715="ML",H715="ML"),"ML",IF(AND(G715="ML",H715=""),"ML",SUM(G715,H715))))</f>
        <v/>
      </c>
      <c r="J715" s="291" t="str">
        <f t="shared" si="258"/>
        <v/>
      </c>
      <c r="K715" s="125" t="str">
        <f>IF(J715="","",SUM(H715,J715))</f>
        <v/>
      </c>
      <c r="L715" s="123" t="str">
        <f>IF('statement of marks'!BT34="","",'statement of marks'!BT34)</f>
        <v/>
      </c>
      <c r="M715" s="123" t="str">
        <f>IF('statement of marks'!BU34="","",'statement of marks'!BU34)</f>
        <v/>
      </c>
      <c r="N715" s="291" t="str">
        <f t="shared" ref="N715" si="262">IF(L715="","",IF(AND(L715="ML",M715="ML"),"ML",IF(AND(L715="ML",M715=""),"ML",SUM(L715,M715))))</f>
        <v/>
      </c>
      <c r="O715" s="291" t="str">
        <f>IF(L715="","",SUM(J715,L715))</f>
        <v/>
      </c>
      <c r="P715" s="123" t="str">
        <f t="shared" ref="P715:P716" si="263">IF(AND(H715="",M715=""),"",SUM(H715,M715))</f>
        <v/>
      </c>
      <c r="Q715" s="125" t="str">
        <f>IF(O715="","",SUM(O715,P715))</f>
        <v/>
      </c>
      <c r="R715" s="290" t="str">
        <f>CONCATENATE('statement of marks'!FM34,'statement of marks'!FR34,'statement of marks'!FS34)</f>
        <v/>
      </c>
      <c r="S715" s="117" t="str">
        <f>IF('result subject-wise'!AD34="","",'result subject-wise'!AD34)</f>
        <v/>
      </c>
      <c r="T715" s="128" t="str">
        <f>IF('result subject-wise'!AF34="","",'result subject-wise'!AF34)</f>
        <v/>
      </c>
      <c r="U715" s="130" t="str">
        <f>IF('result subject-wise'!AG34="","",'result subject-wise'!AG34)</f>
        <v/>
      </c>
      <c r="V715" s="147" t="str">
        <f>IF(OR(U718=0,U718&lt;S718),"",IF(OR(R715="RE",R715="REP"),SUM(Q715,T715),IF(R715="S",T715,Q715)))</f>
        <v/>
      </c>
    </row>
    <row r="716" spans="1:22" ht="19.25" customHeight="1">
      <c r="A716" s="1179"/>
      <c r="B716" s="1232" t="b">
        <f>IF('statement of marks'!CH34="a",'statement of marks'!$CH$3,IF('statement of marks'!CH34="b",'statement of marks'!$CN$3,IF('statement of marks'!CH34="c",'statement of marks'!$CT$3,IF('statement of marks'!CH34="d",'statement of marks'!$CZ$3))))</f>
        <v>0</v>
      </c>
      <c r="C716" s="1233"/>
      <c r="D716" s="289" t="str">
        <f>IF('statement of marks'!CI34="","",'statement of marks'!CI34)</f>
        <v/>
      </c>
      <c r="E716" s="290" t="str">
        <f>IF('statement of marks'!CJ34="","",'statement of marks'!CJ34)</f>
        <v/>
      </c>
      <c r="F716" s="290" t="str">
        <f>IF('statement of marks'!CK34="","",'statement of marks'!CK34)</f>
        <v/>
      </c>
      <c r="G716" s="123" t="str">
        <f>IF('statement of marks'!CM34="","",'statement of marks'!CM34)</f>
        <v/>
      </c>
      <c r="H716" s="123" t="str">
        <f>IF('statement of marks'!CN34="","",'statement of marks'!CN34)</f>
        <v/>
      </c>
      <c r="I716" s="291" t="str">
        <f>IF(G716="","",IF(AND(G716="ML",H716="ML"),"ML",IF(AND(G716="ML",H716=""),"ML",SUM(G716,H716))))</f>
        <v/>
      </c>
      <c r="J716" s="291" t="str">
        <f t="shared" si="258"/>
        <v/>
      </c>
      <c r="K716" s="125" t="str">
        <f>IF(J716="","",SUM(H716,J716))</f>
        <v/>
      </c>
      <c r="L716" s="123" t="str">
        <f>IF('statement of marks'!CR34="","",'statement of marks'!CR34)</f>
        <v/>
      </c>
      <c r="M716" s="123" t="str">
        <f>IF('statement of marks'!CS34="","",'statement of marks'!CS34)</f>
        <v/>
      </c>
      <c r="N716" s="291" t="str">
        <f>IF(L716="","",IF(AND(L716="ML",M716="ML"),"ML",IF(AND(L716="ML",M716=""),"ML",SUM(L716,M716))))</f>
        <v/>
      </c>
      <c r="O716" s="291" t="str">
        <f>IF(L716="","",SUM(J716,L716))</f>
        <v/>
      </c>
      <c r="P716" s="123" t="str">
        <f t="shared" si="263"/>
        <v/>
      </c>
      <c r="Q716" s="125" t="str">
        <f>IF(O716="","",SUM(O716,P716))</f>
        <v/>
      </c>
      <c r="R716" s="290" t="str">
        <f>CONCATENATE('statement of marks'!FT34,'statement of marks'!FY34,'statement of marks'!FZ34)</f>
        <v/>
      </c>
      <c r="S716" s="117" t="str">
        <f>IF('result subject-wise'!AH34="","",'result subject-wise'!AH34)</f>
        <v/>
      </c>
      <c r="T716" s="128" t="str">
        <f>IF('result subject-wise'!AJ34="","",'result subject-wise'!AJ34)</f>
        <v/>
      </c>
      <c r="U716" s="130" t="str">
        <f>IF('result subject-wise'!AK34="","",'result subject-wise'!AK34)</f>
        <v/>
      </c>
      <c r="V716" s="147" t="str">
        <f>IF(OR(U718=0,U718&lt;S718),"",IF(OR(R716="RE",R716="REP"),SUM(Q716,T716),IF(R716="S",T716,Q716)))</f>
        <v/>
      </c>
    </row>
    <row r="717" spans="1:22" ht="19.25" customHeight="1">
      <c r="A717" s="1179"/>
      <c r="B717" s="1234" t="s">
        <v>148</v>
      </c>
      <c r="C717" s="1235"/>
      <c r="D717" s="157" t="str">
        <f>IF(AND(D712="",D713="",D714="",D715="",D716=""),"",SUM(D712:D716))</f>
        <v/>
      </c>
      <c r="E717" s="157" t="str">
        <f t="shared" ref="E717:F717" si="264">IF(AND(E712="",E713="",E714="",E715="",E716=""),"",SUM(E712:E716))</f>
        <v/>
      </c>
      <c r="F717" s="157" t="str">
        <f t="shared" si="264"/>
        <v/>
      </c>
      <c r="G717" s="158" t="str">
        <f>IF(G712="","",SUM(G712:G716))</f>
        <v/>
      </c>
      <c r="H717" s="158">
        <f>SUM(H714:H716)</f>
        <v>0</v>
      </c>
      <c r="I717" s="158" t="str">
        <f>IF(AND(I712="",I713="",I714="",I715="",I716=""),"",SUM(I712:I716))</f>
        <v/>
      </c>
      <c r="J717" s="159" t="str">
        <f>IF(J716="","",SUM(J712:J716))</f>
        <v/>
      </c>
      <c r="K717" s="160" t="str">
        <f>IF(K712="","",SUM(K712:K716))</f>
        <v/>
      </c>
      <c r="L717" s="158" t="str">
        <f>IF(L712="","",SUM(L712:L716))</f>
        <v/>
      </c>
      <c r="M717" s="158">
        <f>SUM(M714:M716)</f>
        <v>0</v>
      </c>
      <c r="N717" s="158" t="str">
        <f t="shared" ref="N717" si="265">IF(AND(N712="",N713="",N714="",N715="",N716=""),"",SUM(N712:N716))</f>
        <v/>
      </c>
      <c r="O717" s="159" t="str">
        <f>IF(L717="","",SUM(J717,L717))</f>
        <v/>
      </c>
      <c r="P717" s="160">
        <f>SUM(H717,M717)</f>
        <v>0</v>
      </c>
      <c r="Q717" s="160" t="str">
        <f>IF(Q712="","",SUM(Q712:Q716))</f>
        <v/>
      </c>
      <c r="R717" s="159"/>
      <c r="S717" s="159" t="str">
        <f>IF(AND(S712="",S713="",S714="",S715="",S716=""),"",SUM(S712:S716))</f>
        <v/>
      </c>
      <c r="T717" s="161" t="str">
        <f>IF(AND(T712="",T713="",T714="",T715="",T716=""),"",SUM(T712:T716))</f>
        <v/>
      </c>
      <c r="U717" s="162"/>
      <c r="V717" s="163" t="str">
        <f>IF(V712="","",SUM(V712:V716))</f>
        <v/>
      </c>
    </row>
    <row r="718" spans="1:22" ht="19.25" customHeight="1">
      <c r="A718" s="1179"/>
      <c r="B718" s="1234" t="s">
        <v>145</v>
      </c>
      <c r="C718" s="1235"/>
      <c r="D718" s="119" t="str">
        <f>IF(D717="","",50-(COUNTIF(D712:D716,"NA")*10+COUNTIF(D712:D716,"ML")*10))</f>
        <v/>
      </c>
      <c r="E718" s="119" t="str">
        <f t="shared" ref="E718:F718" si="266">IF(E717="","",50-(COUNTIF(E712:E716,"NA")*10+COUNTIF(E712:E716,"ML")*10))</f>
        <v/>
      </c>
      <c r="F718" s="119" t="str">
        <f t="shared" si="266"/>
        <v/>
      </c>
      <c r="G718" s="123">
        <f>I718-H718</f>
        <v>350</v>
      </c>
      <c r="H718" s="158">
        <f>IF(H717="","",(IF(OR(H714="ML",H714=""),0,H711)+IF(OR(H715="ML",H715=""),0,H712)+IF(OR(H716="ML",H716=""),0,H713)))</f>
        <v>0</v>
      </c>
      <c r="I718" s="123">
        <f>IF(I717=0,0,350-H720)</f>
        <v>350</v>
      </c>
      <c r="J718" s="291" t="str">
        <f>IF(J717="","",SUM(D718:G718))</f>
        <v/>
      </c>
      <c r="K718" s="125" t="str">
        <f>IF(K717="","",SUM(H718,J718))</f>
        <v/>
      </c>
      <c r="L718" s="123">
        <f>N718-M718</f>
        <v>500</v>
      </c>
      <c r="M718" s="117">
        <f>IF(M717="","",(IF(OR(M714="ML",M714=""),0,M711)+IF(OR(M715="ML",M715=""),0,M712)+IF(OR(M716="ML",M716=""),0,M713)))</f>
        <v>0</v>
      </c>
      <c r="N718" s="123">
        <f>IF(N717=0,0,500-M720)</f>
        <v>500</v>
      </c>
      <c r="O718" s="291">
        <f>IF(L718="","",SUM(J718,L718))</f>
        <v>500</v>
      </c>
      <c r="P718" s="125">
        <f>SUM(H718,M718)</f>
        <v>0</v>
      </c>
      <c r="Q718" s="125" t="str">
        <f>IF(Q717="","",SUM(O718,P718))</f>
        <v/>
      </c>
      <c r="R718" s="307"/>
      <c r="S718" s="141">
        <f>COUNTIF(R712:R721,"S")</f>
        <v>0</v>
      </c>
      <c r="T718" s="141">
        <f>COUNTIF(R712:R721,"RE")+COUNTIF(R712:R721,"REP")</f>
        <v>0</v>
      </c>
      <c r="U718" s="141">
        <f>COUNTIF(U712:U717,"P")+COUNTIF(U720:U721,"P")</f>
        <v>0</v>
      </c>
      <c r="V718" s="149" t="str">
        <f>IF(OR(U718=0,U718&lt;(S718+T718)),"",(Q718-(S718*200)+S717))</f>
        <v/>
      </c>
    </row>
    <row r="719" spans="1:22" ht="19.25" customHeight="1">
      <c r="A719" s="1179"/>
      <c r="B719" s="1230" t="s">
        <v>12</v>
      </c>
      <c r="C719" s="1231"/>
      <c r="D719" s="120" t="str">
        <f t="shared" ref="D719:Q719" si="267">IF(D718="","",D717/D718*100)</f>
        <v/>
      </c>
      <c r="E719" s="120" t="str">
        <f t="shared" si="267"/>
        <v/>
      </c>
      <c r="F719" s="120" t="str">
        <f t="shared" si="267"/>
        <v/>
      </c>
      <c r="G719" s="120" t="e">
        <f t="shared" si="267"/>
        <v>#VALUE!</v>
      </c>
      <c r="H719" s="151" t="e">
        <f t="shared" si="267"/>
        <v>#DIV/0!</v>
      </c>
      <c r="I719" s="120" t="e">
        <f t="shared" si="267"/>
        <v>#VALUE!</v>
      </c>
      <c r="J719" s="120" t="str">
        <f t="shared" si="267"/>
        <v/>
      </c>
      <c r="K719" s="126" t="str">
        <f t="shared" si="267"/>
        <v/>
      </c>
      <c r="L719" s="120" t="e">
        <f t="shared" si="267"/>
        <v>#VALUE!</v>
      </c>
      <c r="M719" s="151" t="e">
        <f t="shared" si="267"/>
        <v>#DIV/0!</v>
      </c>
      <c r="N719" s="120" t="e">
        <f t="shared" si="267"/>
        <v>#VALUE!</v>
      </c>
      <c r="O719" s="120" t="e">
        <f t="shared" si="267"/>
        <v>#VALUE!</v>
      </c>
      <c r="P719" s="126" t="e">
        <f t="shared" si="267"/>
        <v>#DIV/0!</v>
      </c>
      <c r="Q719" s="126" t="str">
        <f t="shared" si="267"/>
        <v/>
      </c>
      <c r="R719" s="304"/>
      <c r="S719" s="304"/>
      <c r="T719" s="305"/>
      <c r="U719" s="308"/>
      <c r="V719" s="150" t="str">
        <f>IF(V718="","",V717/V718*100)</f>
        <v/>
      </c>
    </row>
    <row r="720" spans="1:22" ht="19.25" customHeight="1">
      <c r="A720" s="1179"/>
      <c r="B720" s="1230" t="str">
        <f>'statement of marks'!$DG$3</f>
        <v>jktLFkku v/;;u</v>
      </c>
      <c r="C720" s="1231"/>
      <c r="D720" s="289" t="str">
        <f>IF('statement of marks'!DG34="","",'statement of marks'!DG34)</f>
        <v/>
      </c>
      <c r="E720" s="290" t="str">
        <f>IF('statement of marks'!DH34="","",'statement of marks'!DH34)</f>
        <v/>
      </c>
      <c r="F720" s="290" t="str">
        <f>IF('statement of marks'!DI34="","",'statement of marks'!DI34)</f>
        <v/>
      </c>
      <c r="G720" s="290" t="str">
        <f>IF('statement of marks'!DK34="","",'statement of marks'!DK34)</f>
        <v/>
      </c>
      <c r="H720" s="152">
        <f>IF(G712="ML",70)+IF(G713="ML",70)+IF(G714="ML",70-H711)+IF(G715="ML",70-H712)+IF(G716="ML",70-H713)+IF(H714="ml",H711)+IF(H715="ml",H712)+IF(H716="ml",H713)</f>
        <v>0</v>
      </c>
      <c r="I720" s="291" t="str">
        <f>IF(G720="","",SUM(G720,H720))</f>
        <v/>
      </c>
      <c r="J720" s="291" t="str">
        <f>IF(G720="","",SUM(D720,E720,F720,G720))</f>
        <v/>
      </c>
      <c r="K720" s="125" t="str">
        <f>IF(J720="","",SUM(H720,J720))</f>
        <v/>
      </c>
      <c r="L720" s="290" t="str">
        <f>IF('statement of marks'!DM34="","",'statement of marks'!DM34)</f>
        <v/>
      </c>
      <c r="M720" s="152">
        <f>IF(L712="ML",100)+IF(L713="ML",100)+IF(L714="ML",100-M711)+IF(L715="ML",100-M712)+IF(L716="ML",100-M713)+IF(M714="ml",M711)+IF(M715="ml",M712)+IF(M716="ml",M713)</f>
        <v>0</v>
      </c>
      <c r="N720" s="291" t="str">
        <f>IF(L720="","",SUM(L720,M720))</f>
        <v/>
      </c>
      <c r="O720" s="291" t="str">
        <f>IF(L720="","",SUM(K720,L720))</f>
        <v/>
      </c>
      <c r="P720" s="152">
        <f>SUM(H720,M720)</f>
        <v>0</v>
      </c>
      <c r="Q720" s="125" t="str">
        <f>IF(O720="","",SUM(O720,M720))</f>
        <v/>
      </c>
      <c r="R720" s="290" t="str">
        <f>IF('statement of marks'!GA34="","",'statement of marks'!GA34)</f>
        <v/>
      </c>
      <c r="S720" s="117" t="str">
        <f>IF(OR(R720="S",R720="RE"),100,"")</f>
        <v/>
      </c>
      <c r="T720" s="309" t="str">
        <f>IF('result subject-wise'!AL34="","",'result subject-wise'!AL34)</f>
        <v/>
      </c>
      <c r="U720" s="310" t="str">
        <f>IF('result subject-wise'!AM34="","",'result subject-wise'!AM34)</f>
        <v/>
      </c>
      <c r="V720" s="1236"/>
    </row>
    <row r="721" spans="1:22" ht="19.25" customHeight="1">
      <c r="A721" s="1179"/>
      <c r="B721" s="1230" t="str">
        <f>'statement of marks'!$DT$3</f>
        <v>thou dkS'ky f'k{kk</v>
      </c>
      <c r="C721" s="1231"/>
      <c r="D721" s="1237" t="s">
        <v>294</v>
      </c>
      <c r="E721" s="1238"/>
      <c r="F721" s="291">
        <f>'statement of marks'!$DT$6</f>
        <v>30</v>
      </c>
      <c r="G721" s="123" t="str">
        <f>IF('statement of marks'!DT34="","",'statement of marks'!DT34)</f>
        <v/>
      </c>
      <c r="H721" s="1238" t="s">
        <v>313</v>
      </c>
      <c r="I721" s="1238"/>
      <c r="J721" s="291">
        <f>'statement of marks'!$DU$6</f>
        <v>30</v>
      </c>
      <c r="K721" s="125" t="str">
        <f>IF('statement of marks'!DU34="","",'statement of marks'!DU34)</f>
        <v/>
      </c>
      <c r="L721" s="1239" t="s">
        <v>172</v>
      </c>
      <c r="M721" s="1239"/>
      <c r="N721" s="291">
        <f>'statement of marks'!$DV$6</f>
        <v>40</v>
      </c>
      <c r="O721" s="290" t="str">
        <f>IF('statement of marks'!DV34="","",'statement of marks'!DV34)</f>
        <v/>
      </c>
      <c r="P721" s="304"/>
      <c r="Q721" s="125" t="str">
        <f>IF(O721="","",SUM(G721,K721,O721))</f>
        <v/>
      </c>
      <c r="R721" s="290" t="str">
        <f>IF('statement of marks'!GB34="","",'statement of marks'!GB34)</f>
        <v/>
      </c>
      <c r="S721" s="117" t="str">
        <f>IF(OR(R721="S",R721="RE"),40,"")</f>
        <v/>
      </c>
      <c r="T721" s="309" t="str">
        <f>IF('result subject-wise'!AN34="","",'result subject-wise'!AN34)</f>
        <v/>
      </c>
      <c r="U721" s="310" t="str">
        <f>IF('result subject-wise'!AO34="","",'result subject-wise'!AO34)</f>
        <v/>
      </c>
      <c r="V721" s="1236"/>
    </row>
    <row r="722" spans="1:22" ht="19.25" customHeight="1">
      <c r="A722" s="1179"/>
      <c r="B722" s="1240" t="s">
        <v>20</v>
      </c>
      <c r="C722" s="1241"/>
      <c r="D722" s="1242" t="str">
        <f>IF('statement of marks'!GH34="","",'statement of marks'!GH34)</f>
        <v/>
      </c>
      <c r="E722" s="1243"/>
      <c r="F722" s="1243"/>
      <c r="G722" s="1243"/>
      <c r="H722" s="1243"/>
      <c r="I722" s="1244"/>
      <c r="J722" s="288" t="s">
        <v>7</v>
      </c>
      <c r="K722" s="290" t="str">
        <f>IF('statement of marks'!GK34="","",'statement of marks'!GK34)</f>
        <v/>
      </c>
      <c r="L722" s="1245" t="s">
        <v>8</v>
      </c>
      <c r="M722" s="1246"/>
      <c r="N722" s="1247"/>
      <c r="O722" s="290" t="str">
        <f>IF('statement of marks'!GM34="","",'statement of marks'!GM34)</f>
        <v/>
      </c>
      <c r="P722" s="1248" t="s">
        <v>286</v>
      </c>
      <c r="Q722" s="1248"/>
      <c r="R722" s="1248"/>
      <c r="S722" s="1248"/>
      <c r="T722" s="1248"/>
      <c r="U722" s="1248"/>
      <c r="V722" s="1249"/>
    </row>
    <row r="723" spans="1:22" ht="19.25" customHeight="1">
      <c r="A723" s="1179"/>
      <c r="B723" s="1240" t="s">
        <v>50</v>
      </c>
      <c r="C723" s="1241"/>
      <c r="D723" s="1250" t="s">
        <v>290</v>
      </c>
      <c r="E723" s="1251"/>
      <c r="F723" s="1252" t="s">
        <v>291</v>
      </c>
      <c r="G723" s="1252"/>
      <c r="H723" s="1253" t="s">
        <v>292</v>
      </c>
      <c r="I723" s="1253"/>
      <c r="J723" s="1252" t="s">
        <v>314</v>
      </c>
      <c r="K723" s="1252"/>
      <c r="L723" s="1254" t="s">
        <v>284</v>
      </c>
      <c r="M723" s="1254"/>
      <c r="N723" s="1254"/>
      <c r="O723" s="1254"/>
      <c r="P723" s="1255" t="s">
        <v>20</v>
      </c>
      <c r="Q723" s="1255"/>
      <c r="R723" s="1255"/>
      <c r="S723" s="1255"/>
      <c r="T723" s="1256" t="str">
        <f>IF('result subject-wise'!AR34="","",'result subject-wise'!AR34)</f>
        <v/>
      </c>
      <c r="U723" s="1256"/>
      <c r="V723" s="1257"/>
    </row>
    <row r="724" spans="1:22" ht="19.25" customHeight="1">
      <c r="A724" s="1179"/>
      <c r="B724" s="1234" t="s">
        <v>32</v>
      </c>
      <c r="C724" s="1235"/>
      <c r="D724" s="1258" t="str">
        <f>IF('statement of marks'!EP34="","",'statement of marks'!EP34)</f>
        <v/>
      </c>
      <c r="E724" s="1259"/>
      <c r="F724" s="1259" t="str">
        <f>IF('statement of marks'!ER34="","",'statement of marks'!ER34)</f>
        <v/>
      </c>
      <c r="G724" s="1259"/>
      <c r="H724" s="1259" t="str">
        <f>IF('statement of marks'!ET34="","",'statement of marks'!ET34)</f>
        <v/>
      </c>
      <c r="I724" s="1259"/>
      <c r="J724" s="1259" t="str">
        <f>IF('statement of marks'!EV34="","",'statement of marks'!EV34)</f>
        <v/>
      </c>
      <c r="K724" s="1259"/>
      <c r="L724" s="1259" t="str">
        <f>IF('statement of marks'!EX34="","",'statement of marks'!EX34)</f>
        <v/>
      </c>
      <c r="M724" s="1259"/>
      <c r="N724" s="1259"/>
      <c r="O724" s="1259"/>
      <c r="P724" s="1255" t="s">
        <v>7</v>
      </c>
      <c r="Q724" s="1255"/>
      <c r="R724" s="1255"/>
      <c r="S724" s="1255"/>
      <c r="T724" s="1256" t="str">
        <f>IF(AND(T723="mRrh.kZ",V719&gt;=60),"izFke",IF(AND(T723="mRrh.kZ",V719&gt;=48),"f}rh;",IF(AND(T723="mRrh.kZ",V719&gt;=36),"r`rh;","")))</f>
        <v/>
      </c>
      <c r="U724" s="1256"/>
      <c r="V724" s="1257"/>
    </row>
    <row r="725" spans="1:22" ht="19.25" customHeight="1">
      <c r="A725" s="1179"/>
      <c r="B725" s="1234" t="s">
        <v>31</v>
      </c>
      <c r="C725" s="1235"/>
      <c r="D725" s="1260" t="str">
        <f>IF('statement of marks'!EO34="","",'statement of marks'!EO34)</f>
        <v/>
      </c>
      <c r="E725" s="1261"/>
      <c r="F725" s="1261" t="str">
        <f>IF('statement of marks'!EQ34="","",'statement of marks'!EQ34)</f>
        <v/>
      </c>
      <c r="G725" s="1261"/>
      <c r="H725" s="1261" t="str">
        <f>IF('statement of marks'!ES34="","",'statement of marks'!ES34)</f>
        <v/>
      </c>
      <c r="I725" s="1261"/>
      <c r="J725" s="1261" t="str">
        <f>IF('statement of marks'!EU34="","",'statement of marks'!EU34)</f>
        <v/>
      </c>
      <c r="K725" s="1261"/>
      <c r="L725" s="1261" t="str">
        <f>IF('statement of marks'!EW34="","",'statement of marks'!EW34)</f>
        <v/>
      </c>
      <c r="M725" s="1261"/>
      <c r="N725" s="1261"/>
      <c r="O725" s="1261"/>
      <c r="P725" s="1262" t="s">
        <v>312</v>
      </c>
      <c r="Q725" s="1263"/>
      <c r="R725" s="1263"/>
      <c r="S725" s="1264"/>
      <c r="T725" s="1265" t="str">
        <f>IF(T723="","",'result subject-wise'!$G$117)</f>
        <v/>
      </c>
      <c r="U725" s="1266"/>
      <c r="V725" s="1267"/>
    </row>
    <row r="726" spans="1:22" ht="19.25" customHeight="1">
      <c r="A726" s="1179"/>
      <c r="B726" s="1230" t="s">
        <v>133</v>
      </c>
      <c r="C726" s="1231"/>
      <c r="D726" s="1268"/>
      <c r="E726" s="1269"/>
      <c r="F726" s="1269"/>
      <c r="G726" s="1269"/>
      <c r="H726" s="1269"/>
      <c r="I726" s="1269"/>
      <c r="J726" s="1269"/>
      <c r="K726" s="1269"/>
      <c r="L726" s="1231" t="s">
        <v>133</v>
      </c>
      <c r="M726" s="1231"/>
      <c r="N726" s="1231"/>
      <c r="O726" s="1231"/>
      <c r="P726" s="1231"/>
      <c r="Q726" s="1231"/>
      <c r="R726" s="1270"/>
      <c r="S726" s="1271"/>
      <c r="T726" s="1271"/>
      <c r="U726" s="1271"/>
      <c r="V726" s="1272"/>
    </row>
    <row r="727" spans="1:22" ht="19.25" customHeight="1">
      <c r="A727" s="1179"/>
      <c r="B727" s="1230" t="s">
        <v>285</v>
      </c>
      <c r="C727" s="1231"/>
      <c r="D727" s="1268"/>
      <c r="E727" s="1269"/>
      <c r="F727" s="1269"/>
      <c r="G727" s="1269"/>
      <c r="H727" s="1269"/>
      <c r="I727" s="1269"/>
      <c r="J727" s="1269"/>
      <c r="K727" s="1269"/>
      <c r="L727" s="1231" t="s">
        <v>111</v>
      </c>
      <c r="M727" s="1231"/>
      <c r="N727" s="1231"/>
      <c r="O727" s="1231"/>
      <c r="P727" s="1231"/>
      <c r="Q727" s="1231"/>
      <c r="R727" s="1273"/>
      <c r="S727" s="1274"/>
      <c r="T727" s="1274"/>
      <c r="U727" s="1274"/>
      <c r="V727" s="1275"/>
    </row>
    <row r="728" spans="1:22" ht="19.25" customHeight="1">
      <c r="A728" s="1179"/>
      <c r="B728" s="1230" t="s">
        <v>152</v>
      </c>
      <c r="C728" s="1231"/>
      <c r="D728" s="1268"/>
      <c r="E728" s="1269"/>
      <c r="F728" s="1269"/>
      <c r="G728" s="1269"/>
      <c r="H728" s="1269"/>
      <c r="I728" s="1269"/>
      <c r="J728" s="1269"/>
      <c r="K728" s="1269"/>
      <c r="L728" s="1231" t="s">
        <v>285</v>
      </c>
      <c r="M728" s="1231"/>
      <c r="N728" s="1231"/>
      <c r="O728" s="1231"/>
      <c r="P728" s="1231"/>
      <c r="Q728" s="1231"/>
      <c r="R728" s="1276" t="s">
        <v>152</v>
      </c>
      <c r="S728" s="1277"/>
      <c r="T728" s="1277"/>
      <c r="U728" s="1277"/>
      <c r="V728" s="1278"/>
    </row>
    <row r="729" spans="1:22" ht="19.25" customHeight="1">
      <c r="A729" s="1180"/>
      <c r="B729" s="1279" t="s">
        <v>151</v>
      </c>
      <c r="C729" s="1280"/>
      <c r="D729" s="1281"/>
      <c r="E729" s="1282"/>
      <c r="F729" s="1282"/>
      <c r="G729" s="1282"/>
      <c r="H729" s="1282"/>
      <c r="I729" s="1282"/>
      <c r="J729" s="1282"/>
      <c r="K729" s="1282"/>
      <c r="L729" s="1280" t="s">
        <v>113</v>
      </c>
      <c r="M729" s="1280"/>
      <c r="N729" s="1280"/>
      <c r="O729" s="1280"/>
      <c r="P729" s="1283">
        <f>'statement of marks'!$GH$109</f>
        <v>42460</v>
      </c>
      <c r="Q729" s="1284"/>
      <c r="R729" s="1285" t="s">
        <v>289</v>
      </c>
      <c r="S729" s="1286"/>
      <c r="T729" s="1286"/>
      <c r="U729" s="1286"/>
      <c r="V729" s="1287"/>
    </row>
    <row r="730" spans="1:22" ht="19.25" customHeight="1">
      <c r="A730" s="1173" t="s">
        <v>73</v>
      </c>
      <c r="B730" s="1174"/>
      <c r="C730" s="1174"/>
      <c r="D730" s="1174"/>
      <c r="E730" s="1174"/>
      <c r="F730" s="1174"/>
      <c r="G730" s="1174"/>
      <c r="H730" s="1174"/>
      <c r="I730" s="1174"/>
      <c r="J730" s="1174"/>
      <c r="K730" s="1174"/>
      <c r="L730" s="1174"/>
      <c r="M730" s="1174"/>
      <c r="N730" s="1174"/>
      <c r="O730" s="1174"/>
      <c r="P730" s="1174"/>
      <c r="Q730" s="1174"/>
      <c r="R730" s="1174"/>
      <c r="S730" s="1174"/>
      <c r="T730" s="1174"/>
      <c r="U730" s="1174"/>
      <c r="V730" s="1175"/>
    </row>
    <row r="731" spans="1:22" ht="19.25" customHeight="1">
      <c r="A731" s="1176" t="str">
        <f>'statement of marks'!$A$1</f>
        <v>jktdh; ckfydk mPp ek/;fed fo|ky;] fuEckgsMk</v>
      </c>
      <c r="B731" s="1177"/>
      <c r="C731" s="1177"/>
      <c r="D731" s="1177"/>
      <c r="E731" s="1177"/>
      <c r="F731" s="1177"/>
      <c r="G731" s="1177"/>
      <c r="H731" s="1177"/>
      <c r="I731" s="1177"/>
      <c r="J731" s="1177"/>
      <c r="K731" s="1177"/>
      <c r="L731" s="1177"/>
      <c r="M731" s="1177"/>
      <c r="N731" s="1177"/>
      <c r="O731" s="1177"/>
      <c r="P731" s="1177"/>
      <c r="Q731" s="1177"/>
      <c r="R731" s="1177"/>
      <c r="S731" s="1177"/>
      <c r="T731" s="1177"/>
      <c r="U731" s="1177"/>
      <c r="V731" s="1178"/>
    </row>
    <row r="732" spans="1:22" ht="19.25" customHeight="1">
      <c r="A732" s="1179"/>
      <c r="B732" s="1181" t="s">
        <v>293</v>
      </c>
      <c r="C732" s="1181"/>
      <c r="D732" s="1182" t="str">
        <f>'statement of marks'!$F$3</f>
        <v>2015-16</v>
      </c>
      <c r="E732" s="1183"/>
      <c r="F732" s="1184" t="str">
        <f>IF(T750="","eq[; ijh{kk",IF(D749="iwjd","iwjd ijh{kk",IF(D749="iqu% ijh{kk","iqu% ijh{kk",)))</f>
        <v>eq[; ijh{kk</v>
      </c>
      <c r="G732" s="1185"/>
      <c r="H732" s="1185"/>
      <c r="I732" s="1185"/>
      <c r="J732" s="1185"/>
      <c r="K732" s="1185"/>
      <c r="L732" s="1185"/>
      <c r="M732" s="1185"/>
      <c r="N732" s="1185"/>
      <c r="O732" s="1185"/>
      <c r="P732" s="1185"/>
      <c r="Q732" s="1185"/>
      <c r="R732" s="1186" t="s">
        <v>27</v>
      </c>
      <c r="S732" s="1187"/>
      <c r="T732" s="1188" t="str">
        <f>'statement of marks'!$A$3</f>
        <v>11 'A'</v>
      </c>
      <c r="U732" s="1188"/>
      <c r="V732" s="1189"/>
    </row>
    <row r="733" spans="1:22" ht="19.25" customHeight="1">
      <c r="A733" s="1179"/>
      <c r="B733" s="1190" t="s">
        <v>115</v>
      </c>
      <c r="C733" s="1190"/>
      <c r="D733" s="1191" t="str">
        <f>IF('statement of marks'!G35="","",'statement of marks'!G35)</f>
        <v/>
      </c>
      <c r="E733" s="1192"/>
      <c r="F733" s="1192"/>
      <c r="G733" s="1192"/>
      <c r="H733" s="1192"/>
      <c r="I733" s="1192"/>
      <c r="J733" s="1192"/>
      <c r="K733" s="1192"/>
      <c r="L733" s="1192"/>
      <c r="M733" s="1192"/>
      <c r="N733" s="1192"/>
      <c r="O733" s="1192"/>
      <c r="P733" s="1192"/>
      <c r="Q733" s="1192"/>
      <c r="R733" s="1193" t="s">
        <v>36</v>
      </c>
      <c r="S733" s="1194"/>
      <c r="T733" s="1195" t="str">
        <f>IF('statement of marks'!D35="","",'statement of marks'!D35)</f>
        <v/>
      </c>
      <c r="U733" s="1195"/>
      <c r="V733" s="1196"/>
    </row>
    <row r="734" spans="1:22" ht="19.25" customHeight="1">
      <c r="A734" s="1179"/>
      <c r="B734" s="1190" t="s">
        <v>25</v>
      </c>
      <c r="C734" s="1190"/>
      <c r="D734" s="1191" t="str">
        <f>IF('statement of marks'!H35="","",'statement of marks'!H35)</f>
        <v/>
      </c>
      <c r="E734" s="1192"/>
      <c r="F734" s="1192"/>
      <c r="G734" s="1192"/>
      <c r="H734" s="1192"/>
      <c r="I734" s="1192"/>
      <c r="J734" s="1192"/>
      <c r="K734" s="1192"/>
      <c r="L734" s="1192"/>
      <c r="M734" s="1192"/>
      <c r="N734" s="1192"/>
      <c r="O734" s="1192"/>
      <c r="P734" s="1192"/>
      <c r="Q734" s="1192"/>
      <c r="R734" s="1193" t="s">
        <v>28</v>
      </c>
      <c r="S734" s="1194"/>
      <c r="T734" s="1195" t="str">
        <f>IF('statement of marks'!E35="","",'statement of marks'!E35)</f>
        <v/>
      </c>
      <c r="U734" s="1195"/>
      <c r="V734" s="1196"/>
    </row>
    <row r="735" spans="1:22" ht="19.25" customHeight="1">
      <c r="A735" s="1179"/>
      <c r="B735" s="1197" t="s">
        <v>26</v>
      </c>
      <c r="C735" s="1197"/>
      <c r="D735" s="1191" t="str">
        <f>IF('statement of marks'!I35="","",'statement of marks'!I35)</f>
        <v/>
      </c>
      <c r="E735" s="1192"/>
      <c r="F735" s="1192"/>
      <c r="G735" s="1192"/>
      <c r="H735" s="1192"/>
      <c r="I735" s="1192"/>
      <c r="J735" s="1192"/>
      <c r="K735" s="1192"/>
      <c r="L735" s="1192"/>
      <c r="M735" s="1192"/>
      <c r="N735" s="1192"/>
      <c r="O735" s="1192"/>
      <c r="P735" s="1192"/>
      <c r="Q735" s="1192"/>
      <c r="R735" s="1193" t="s">
        <v>29</v>
      </c>
      <c r="S735" s="1194"/>
      <c r="T735" s="1198" t="str">
        <f>IF('statement of marks'!F35="","",'statement of marks'!F35)</f>
        <v/>
      </c>
      <c r="U735" s="1198"/>
      <c r="V735" s="1199"/>
    </row>
    <row r="736" spans="1:22" ht="19.25" customHeight="1">
      <c r="A736" s="1179"/>
      <c r="B736" s="1200" t="s">
        <v>30</v>
      </c>
      <c r="C736" s="1202" t="s">
        <v>202</v>
      </c>
      <c r="D736" s="1204" t="s">
        <v>1</v>
      </c>
      <c r="E736" s="1204" t="s">
        <v>43</v>
      </c>
      <c r="F736" s="1204" t="s">
        <v>2</v>
      </c>
      <c r="G736" s="1206" t="s">
        <v>144</v>
      </c>
      <c r="H736" s="1206" t="s">
        <v>147</v>
      </c>
      <c r="I736" s="1208" t="s">
        <v>146</v>
      </c>
      <c r="J736" s="1210" t="s">
        <v>306</v>
      </c>
      <c r="K736" s="1212" t="s">
        <v>288</v>
      </c>
      <c r="L736" s="1214" t="s">
        <v>305</v>
      </c>
      <c r="M736" s="1214" t="s">
        <v>296</v>
      </c>
      <c r="N736" s="1216" t="s">
        <v>295</v>
      </c>
      <c r="O736" s="1218" t="s">
        <v>274</v>
      </c>
      <c r="P736" s="1218" t="s">
        <v>275</v>
      </c>
      <c r="Q736" s="1220" t="s">
        <v>276</v>
      </c>
      <c r="R736" s="1208" t="s">
        <v>14</v>
      </c>
      <c r="S736" s="1210" t="s">
        <v>297</v>
      </c>
      <c r="T736" s="1222" t="s">
        <v>298</v>
      </c>
      <c r="U736" s="1288" t="s">
        <v>38</v>
      </c>
      <c r="V736" s="1226" t="s">
        <v>287</v>
      </c>
    </row>
    <row r="737" spans="1:22" ht="19.25" customHeight="1">
      <c r="A737" s="1179"/>
      <c r="B737" s="1201"/>
      <c r="C737" s="1203"/>
      <c r="D737" s="1205"/>
      <c r="E737" s="1205"/>
      <c r="F737" s="1205"/>
      <c r="G737" s="1207"/>
      <c r="H737" s="1207"/>
      <c r="I737" s="1209"/>
      <c r="J737" s="1211"/>
      <c r="K737" s="1213"/>
      <c r="L737" s="1215"/>
      <c r="M737" s="1215"/>
      <c r="N737" s="1217"/>
      <c r="O737" s="1219"/>
      <c r="P737" s="1219"/>
      <c r="Q737" s="1221"/>
      <c r="R737" s="1209"/>
      <c r="S737" s="1211"/>
      <c r="T737" s="1223"/>
      <c r="U737" s="1289"/>
      <c r="V737" s="1227"/>
    </row>
    <row r="738" spans="1:22" ht="19.25" customHeight="1">
      <c r="A738" s="1179"/>
      <c r="B738" s="1228" t="s">
        <v>5</v>
      </c>
      <c r="C738" s="1229"/>
      <c r="D738" s="119">
        <v>10</v>
      </c>
      <c r="E738" s="70">
        <v>10</v>
      </c>
      <c r="F738" s="70">
        <v>10</v>
      </c>
      <c r="G738" s="142" t="s">
        <v>308</v>
      </c>
      <c r="H738" s="122">
        <f>'statement of marks'!$AR$6</f>
        <v>20</v>
      </c>
      <c r="I738" s="73">
        <v>70</v>
      </c>
      <c r="J738" s="146" t="s">
        <v>277</v>
      </c>
      <c r="K738" s="124">
        <v>100</v>
      </c>
      <c r="L738" s="142" t="s">
        <v>309</v>
      </c>
      <c r="M738" s="122">
        <f>'statement of marks'!$AW$6</f>
        <v>30</v>
      </c>
      <c r="N738" s="73">
        <v>100</v>
      </c>
      <c r="O738" s="145" t="s">
        <v>310</v>
      </c>
      <c r="P738" s="124"/>
      <c r="Q738" s="124">
        <v>200</v>
      </c>
      <c r="R738" s="304"/>
      <c r="S738" s="304"/>
      <c r="T738" s="305"/>
      <c r="U738" s="306"/>
      <c r="V738" s="147" t="str">
        <f>IF(OR(U745=0,U745&lt;S745),"",Q738)</f>
        <v/>
      </c>
    </row>
    <row r="739" spans="1:22" ht="19.25" customHeight="1">
      <c r="A739" s="1179"/>
      <c r="B739" s="1230" t="str">
        <f>'statement of marks'!$J$3</f>
        <v>vfuok;Z fgUnh</v>
      </c>
      <c r="C739" s="1231"/>
      <c r="D739" s="289" t="str">
        <f>IF('statement of marks'!J35="","",'statement of marks'!J35)</f>
        <v/>
      </c>
      <c r="E739" s="290" t="str">
        <f>IF('statement of marks'!K35="","",'statement of marks'!K35)</f>
        <v/>
      </c>
      <c r="F739" s="290" t="str">
        <f>IF('statement of marks'!L35="","",'statement of marks'!L35)</f>
        <v/>
      </c>
      <c r="G739" s="123" t="str">
        <f>IF('statement of marks'!N35="","",'statement of marks'!N35)</f>
        <v/>
      </c>
      <c r="H739" s="123">
        <f>'statement of marks'!$BP$6</f>
        <v>20</v>
      </c>
      <c r="I739" s="291" t="str">
        <f>IF(G739="","",G739)</f>
        <v/>
      </c>
      <c r="J739" s="291" t="str">
        <f>IF(G739="","",SUM(D739,E739,F739,G739))</f>
        <v/>
      </c>
      <c r="K739" s="125" t="str">
        <f>J739</f>
        <v/>
      </c>
      <c r="L739" s="123" t="str">
        <f>IF('statement of marks'!P35="","",'statement of marks'!P35)</f>
        <v/>
      </c>
      <c r="M739" s="122">
        <f>'statement of marks'!$BU$6</f>
        <v>30</v>
      </c>
      <c r="N739" s="291" t="str">
        <f>IF(L739="","",L739)</f>
        <v/>
      </c>
      <c r="O739" s="291" t="str">
        <f>IF(L739="","",SUM(J739,L739))</f>
        <v/>
      </c>
      <c r="P739" s="152">
        <f>SUM(H739,M739)</f>
        <v>50</v>
      </c>
      <c r="Q739" s="125" t="str">
        <f>O739</f>
        <v/>
      </c>
      <c r="R739" s="290" t="str">
        <f>CONCATENATE('statement of marks'!EZ35,'statement of marks'!FA35,'statement of marks'!FB35)</f>
        <v/>
      </c>
      <c r="S739" s="117" t="str">
        <f>IF(OR(R739="S",R739="RE"),100,"")</f>
        <v/>
      </c>
      <c r="T739" s="128" t="str">
        <f>IF('result subject-wise'!U35="","",'result subject-wise'!U35)</f>
        <v/>
      </c>
      <c r="U739" s="130" t="str">
        <f>IF('result subject-wise'!V35="","",'result subject-wise'!V35)</f>
        <v/>
      </c>
      <c r="V739" s="147" t="str">
        <f>IF(OR(U745=0,U745&lt;S745),"",IF(R739="RE",SUM(Q739,T739),IF(R739="S",T739,Q739)))</f>
        <v/>
      </c>
    </row>
    <row r="740" spans="1:22" ht="19.25" customHeight="1">
      <c r="A740" s="1179"/>
      <c r="B740" s="1230" t="str">
        <f>'statement of marks'!$X$3</f>
        <v>vaxzsth</v>
      </c>
      <c r="C740" s="1231"/>
      <c r="D740" s="289" t="str">
        <f>IF('statement of marks'!X35="","",'statement of marks'!X35)</f>
        <v/>
      </c>
      <c r="E740" s="290" t="str">
        <f>IF('statement of marks'!Y35="","",'statement of marks'!Y35)</f>
        <v/>
      </c>
      <c r="F740" s="290" t="str">
        <f>IF('statement of marks'!Z35="","",'statement of marks'!Z35)</f>
        <v/>
      </c>
      <c r="G740" s="123" t="str">
        <f>IF('statement of marks'!AB35="","",'statement of marks'!AB35)</f>
        <v/>
      </c>
      <c r="H740" s="123">
        <f>'statement of marks'!$CN$6</f>
        <v>20</v>
      </c>
      <c r="I740" s="291" t="str">
        <f>IF(G740="","",G740)</f>
        <v/>
      </c>
      <c r="J740" s="291" t="str">
        <f t="shared" ref="J740:J743" si="268">IF(G740="","",SUM(D740,E740,F740,G740))</f>
        <v/>
      </c>
      <c r="K740" s="125" t="str">
        <f>J740</f>
        <v/>
      </c>
      <c r="L740" s="123" t="str">
        <f>IF('statement of marks'!AD35="","",'statement of marks'!AD35)</f>
        <v/>
      </c>
      <c r="M740" s="122">
        <f>'statement of marks'!$CS$6</f>
        <v>30</v>
      </c>
      <c r="N740" s="291" t="str">
        <f>IF(L740="","",L740)</f>
        <v/>
      </c>
      <c r="O740" s="291" t="str">
        <f t="shared" ref="O740" si="269">IF(L740="","",SUM(J740,L740))</f>
        <v/>
      </c>
      <c r="P740" s="152">
        <f t="shared" ref="P740" si="270">SUM(H740,M740)</f>
        <v>50</v>
      </c>
      <c r="Q740" s="125" t="str">
        <f>O740</f>
        <v/>
      </c>
      <c r="R740" s="290" t="str">
        <f>CONCATENATE('statement of marks'!FC35,'statement of marks'!FD35,'statement of marks'!FE35)</f>
        <v/>
      </c>
      <c r="S740" s="117" t="str">
        <f>IF(OR(R740="S",R740="RE"),100,"")</f>
        <v/>
      </c>
      <c r="T740" s="128" t="str">
        <f>IF('result subject-wise'!X35="","",'result subject-wise'!X35)</f>
        <v/>
      </c>
      <c r="U740" s="130" t="str">
        <f>IF('result subject-wise'!Y35="","",'result subject-wise'!Y35)</f>
        <v/>
      </c>
      <c r="V740" s="147" t="str">
        <f>IF(OR(U745=0,U745&lt;S745),"",IF(R740="RE",SUM(Q740,T740),IF(R740="S",T740,Q740)))</f>
        <v/>
      </c>
    </row>
    <row r="741" spans="1:22" ht="19.25" customHeight="1">
      <c r="A741" s="1179"/>
      <c r="B741" s="1232" t="b">
        <f>IF('statement of marks'!AL35="a",'statement of marks'!$AL$3,IF('statement of marks'!AL35="b",'statement of marks'!$AR$3,IF('statement of marks'!AL35="c",'statement of marks'!$AX$3,IF('statement of marks'!AL35="d",'statement of marks'!$BD$3))))</f>
        <v>0</v>
      </c>
      <c r="C741" s="1233"/>
      <c r="D741" s="289" t="str">
        <f>IF('statement of marks'!AM35="","",'statement of marks'!AM35)</f>
        <v/>
      </c>
      <c r="E741" s="290" t="str">
        <f>IF('statement of marks'!AN35="","",'statement of marks'!AN35)</f>
        <v/>
      </c>
      <c r="F741" s="290" t="str">
        <f>IF('statement of marks'!AO35="","",'statement of marks'!AO35)</f>
        <v/>
      </c>
      <c r="G741" s="123" t="str">
        <f>IF('statement of marks'!AQ35="","",'statement of marks'!AQ35)</f>
        <v/>
      </c>
      <c r="H741" s="123" t="str">
        <f>IF('statement of marks'!AR35="","",'statement of marks'!AR35)</f>
        <v/>
      </c>
      <c r="I741" s="291" t="str">
        <f>IF(G741="","",IF(AND(G741="ML",H741="ML"),"ML",IF(AND(G741="ML",H741=""),"ML",SUM(G741,H741))))</f>
        <v/>
      </c>
      <c r="J741" s="291" t="str">
        <f t="shared" si="268"/>
        <v/>
      </c>
      <c r="K741" s="125" t="str">
        <f>IF(J741="","",SUM(H741,J741))</f>
        <v/>
      </c>
      <c r="L741" s="123" t="str">
        <f>IF('statement of marks'!AV35="","",'statement of marks'!AV35)</f>
        <v/>
      </c>
      <c r="M741" s="123" t="str">
        <f>IF('statement of marks'!AW35="","",'statement of marks'!AW35)</f>
        <v/>
      </c>
      <c r="N741" s="291" t="str">
        <f>IF(L741="","",IF(AND(L741="ML",M741="ML"),"ML",IF(AND(L741="ML",M741=""),"ML",SUM(L741,M741))))</f>
        <v/>
      </c>
      <c r="O741" s="291" t="str">
        <f>IF(L741="","",SUM(J741,L741))</f>
        <v/>
      </c>
      <c r="P741" s="123" t="str">
        <f>IF(AND(H741="",M741=""),"",SUM(H741,M741))</f>
        <v/>
      </c>
      <c r="Q741" s="125" t="str">
        <f>IF(O741="","",SUM(O741,P741))</f>
        <v/>
      </c>
      <c r="R741" s="290" t="str">
        <f>CONCATENATE('statement of marks'!FF35,'statement of marks'!FK35,'statement of marks'!FL35)</f>
        <v/>
      </c>
      <c r="S741" s="117" t="str">
        <f>IF('result subject-wise'!Z35="","",'result subject-wise'!Z35)</f>
        <v/>
      </c>
      <c r="T741" s="128" t="str">
        <f>IF('result subject-wise'!AB35="","",'result subject-wise'!AB35)</f>
        <v/>
      </c>
      <c r="U741" s="130" t="str">
        <f>IF('result subject-wise'!AC35="","",'result subject-wise'!AC35)</f>
        <v/>
      </c>
      <c r="V741" s="147" t="str">
        <f>IF(OR(U745=0,U745&lt;S745),"",IF(OR(R741="RE",R741="REP"),SUM(Q741,T741),IF(R741="S",T741,Q741)))</f>
        <v/>
      </c>
    </row>
    <row r="742" spans="1:22" ht="19.25" customHeight="1">
      <c r="A742" s="1179"/>
      <c r="B742" s="1232" t="b">
        <f>IF('statement of marks'!BJ35="a",'statement of marks'!$BJ$3,IF('statement of marks'!BJ35="b",'statement of marks'!$BP$3,IF('statement of marks'!BJ35="c",'statement of marks'!$BV$3,IF('statement of marks'!BJ35="d",'statement of marks'!$CB$3))))</f>
        <v>0</v>
      </c>
      <c r="C742" s="1233"/>
      <c r="D742" s="289" t="str">
        <f>IF('statement of marks'!BK35="","",'statement of marks'!BK35)</f>
        <v/>
      </c>
      <c r="E742" s="290" t="str">
        <f>IF('statement of marks'!BL35="","",'statement of marks'!BL35)</f>
        <v/>
      </c>
      <c r="F742" s="290" t="str">
        <f>IF('statement of marks'!BM35="","",'statement of marks'!BM35)</f>
        <v/>
      </c>
      <c r="G742" s="123" t="str">
        <f>IF('statement of marks'!BO35="","",'statement of marks'!BO35)</f>
        <v/>
      </c>
      <c r="H742" s="123" t="str">
        <f>IF('statement of marks'!BP35="","",'statement of marks'!BP35)</f>
        <v/>
      </c>
      <c r="I742" s="291" t="str">
        <f t="shared" ref="I742" si="271">IF(G742="","",IF(AND(G742="ML",H742="ML"),"ML",IF(AND(G742="ML",H742=""),"ML",SUM(G742,H742))))</f>
        <v/>
      </c>
      <c r="J742" s="291" t="str">
        <f t="shared" si="268"/>
        <v/>
      </c>
      <c r="K742" s="125" t="str">
        <f>IF(J742="","",SUM(H742,J742))</f>
        <v/>
      </c>
      <c r="L742" s="123" t="str">
        <f>IF('statement of marks'!BT35="","",'statement of marks'!BT35)</f>
        <v/>
      </c>
      <c r="M742" s="123" t="str">
        <f>IF('statement of marks'!BU35="","",'statement of marks'!BU35)</f>
        <v/>
      </c>
      <c r="N742" s="291" t="str">
        <f t="shared" ref="N742" si="272">IF(L742="","",IF(AND(L742="ML",M742="ML"),"ML",IF(AND(L742="ML",M742=""),"ML",SUM(L742,M742))))</f>
        <v/>
      </c>
      <c r="O742" s="291" t="str">
        <f>IF(L742="","",SUM(J742,L742))</f>
        <v/>
      </c>
      <c r="P742" s="123" t="str">
        <f t="shared" ref="P742:P743" si="273">IF(AND(H742="",M742=""),"",SUM(H742,M742))</f>
        <v/>
      </c>
      <c r="Q742" s="125" t="str">
        <f>IF(O742="","",SUM(O742,P742))</f>
        <v/>
      </c>
      <c r="R742" s="290" t="str">
        <f>CONCATENATE('statement of marks'!FM35,'statement of marks'!FR35,'statement of marks'!FS35)</f>
        <v/>
      </c>
      <c r="S742" s="117" t="str">
        <f>IF('result subject-wise'!AD35="","",'result subject-wise'!AD35)</f>
        <v/>
      </c>
      <c r="T742" s="128" t="str">
        <f>IF('result subject-wise'!AF35="","",'result subject-wise'!AF35)</f>
        <v/>
      </c>
      <c r="U742" s="130" t="str">
        <f>IF('result subject-wise'!AG35="","",'result subject-wise'!AG35)</f>
        <v/>
      </c>
      <c r="V742" s="147" t="str">
        <f>IF(OR(U745=0,U745&lt;S745),"",IF(OR(R742="RE",R742="REP"),SUM(Q742,T742),IF(R742="S",T742,Q742)))</f>
        <v/>
      </c>
    </row>
    <row r="743" spans="1:22" ht="19.25" customHeight="1">
      <c r="A743" s="1179"/>
      <c r="B743" s="1232" t="b">
        <f>IF('statement of marks'!CH35="a",'statement of marks'!$CH$3,IF('statement of marks'!CH35="b",'statement of marks'!$CN$3,IF('statement of marks'!CH35="c",'statement of marks'!$CT$3,IF('statement of marks'!CH35="d",'statement of marks'!$CZ$3))))</f>
        <v>0</v>
      </c>
      <c r="C743" s="1233"/>
      <c r="D743" s="289" t="str">
        <f>IF('statement of marks'!CI35="","",'statement of marks'!CI35)</f>
        <v/>
      </c>
      <c r="E743" s="290" t="str">
        <f>IF('statement of marks'!CJ35="","",'statement of marks'!CJ35)</f>
        <v/>
      </c>
      <c r="F743" s="290" t="str">
        <f>IF('statement of marks'!CK35="","",'statement of marks'!CK35)</f>
        <v/>
      </c>
      <c r="G743" s="123" t="str">
        <f>IF('statement of marks'!CM35="","",'statement of marks'!CM35)</f>
        <v/>
      </c>
      <c r="H743" s="123" t="str">
        <f>IF('statement of marks'!CN35="","",'statement of marks'!CN35)</f>
        <v/>
      </c>
      <c r="I743" s="291" t="str">
        <f>IF(G743="","",IF(AND(G743="ML",H743="ML"),"ML",IF(AND(G743="ML",H743=""),"ML",SUM(G743,H743))))</f>
        <v/>
      </c>
      <c r="J743" s="291" t="str">
        <f t="shared" si="268"/>
        <v/>
      </c>
      <c r="K743" s="125" t="str">
        <f>IF(J743="","",SUM(H743,J743))</f>
        <v/>
      </c>
      <c r="L743" s="123" t="str">
        <f>IF('statement of marks'!CR35="","",'statement of marks'!CR35)</f>
        <v/>
      </c>
      <c r="M743" s="123" t="str">
        <f>IF('statement of marks'!CS35="","",'statement of marks'!CS35)</f>
        <v/>
      </c>
      <c r="N743" s="291" t="str">
        <f>IF(L743="","",IF(AND(L743="ML",M743="ML"),"ML",IF(AND(L743="ML",M743=""),"ML",SUM(L743,M743))))</f>
        <v/>
      </c>
      <c r="O743" s="291" t="str">
        <f>IF(L743="","",SUM(J743,L743))</f>
        <v/>
      </c>
      <c r="P743" s="123" t="str">
        <f t="shared" si="273"/>
        <v/>
      </c>
      <c r="Q743" s="125" t="str">
        <f>IF(O743="","",SUM(O743,P743))</f>
        <v/>
      </c>
      <c r="R743" s="290" t="str">
        <f>CONCATENATE('statement of marks'!FT35,'statement of marks'!FY35,'statement of marks'!FZ35)</f>
        <v/>
      </c>
      <c r="S743" s="117" t="str">
        <f>IF('result subject-wise'!AH35="","",'result subject-wise'!AH35)</f>
        <v/>
      </c>
      <c r="T743" s="128" t="str">
        <f>IF('result subject-wise'!AJ35="","",'result subject-wise'!AJ35)</f>
        <v/>
      </c>
      <c r="U743" s="130" t="str">
        <f>IF('result subject-wise'!AK35="","",'result subject-wise'!AK35)</f>
        <v/>
      </c>
      <c r="V743" s="147" t="str">
        <f>IF(OR(U745=0,U745&lt;S745),"",IF(OR(R743="RE",R743="REP"),SUM(Q743,T743),IF(R743="S",T743,Q743)))</f>
        <v/>
      </c>
    </row>
    <row r="744" spans="1:22" ht="19.25" customHeight="1">
      <c r="A744" s="1179"/>
      <c r="B744" s="1234" t="s">
        <v>148</v>
      </c>
      <c r="C744" s="1235"/>
      <c r="D744" s="157" t="str">
        <f>IF(AND(D739="",D740="",D741="",D742="",D743=""),"",SUM(D739:D743))</f>
        <v/>
      </c>
      <c r="E744" s="157" t="str">
        <f t="shared" ref="E744:F744" si="274">IF(AND(E739="",E740="",E741="",E742="",E743=""),"",SUM(E739:E743))</f>
        <v/>
      </c>
      <c r="F744" s="157" t="str">
        <f t="shared" si="274"/>
        <v/>
      </c>
      <c r="G744" s="158" t="str">
        <f>IF(G739="","",SUM(G739:G743))</f>
        <v/>
      </c>
      <c r="H744" s="158">
        <f>SUM(H741:H743)</f>
        <v>0</v>
      </c>
      <c r="I744" s="158" t="str">
        <f>IF(AND(I739="",I740="",I741="",I742="",I743=""),"",SUM(I739:I743))</f>
        <v/>
      </c>
      <c r="J744" s="159" t="str">
        <f>IF(J743="","",SUM(J739:J743))</f>
        <v/>
      </c>
      <c r="K744" s="160" t="str">
        <f>IF(K739="","",SUM(K739:K743))</f>
        <v/>
      </c>
      <c r="L744" s="158" t="str">
        <f>IF(L739="","",SUM(L739:L743))</f>
        <v/>
      </c>
      <c r="M744" s="158">
        <f>SUM(M741:M743)</f>
        <v>0</v>
      </c>
      <c r="N744" s="158" t="str">
        <f t="shared" ref="N744" si="275">IF(AND(N739="",N740="",N741="",N742="",N743=""),"",SUM(N739:N743))</f>
        <v/>
      </c>
      <c r="O744" s="159" t="str">
        <f>IF(L744="","",SUM(J744,L744))</f>
        <v/>
      </c>
      <c r="P744" s="160">
        <f>SUM(H744,M744)</f>
        <v>0</v>
      </c>
      <c r="Q744" s="160" t="str">
        <f>IF(Q739="","",SUM(Q739:Q743))</f>
        <v/>
      </c>
      <c r="R744" s="159"/>
      <c r="S744" s="159" t="str">
        <f>IF(AND(S739="",S740="",S741="",S742="",S743=""),"",SUM(S739:S743))</f>
        <v/>
      </c>
      <c r="T744" s="161" t="str">
        <f>IF(AND(T739="",T740="",T741="",T742="",T743=""),"",SUM(T739:T743))</f>
        <v/>
      </c>
      <c r="U744" s="162"/>
      <c r="V744" s="163" t="str">
        <f>IF(V739="","",SUM(V739:V743))</f>
        <v/>
      </c>
    </row>
    <row r="745" spans="1:22" ht="19.25" customHeight="1">
      <c r="A745" s="1179"/>
      <c r="B745" s="1234" t="s">
        <v>145</v>
      </c>
      <c r="C745" s="1235"/>
      <c r="D745" s="119" t="str">
        <f>IF(D744="","",50-(COUNTIF(D739:D743,"NA")*10+COUNTIF(D739:D743,"ML")*10))</f>
        <v/>
      </c>
      <c r="E745" s="119" t="str">
        <f t="shared" ref="E745:F745" si="276">IF(E744="","",50-(COUNTIF(E739:E743,"NA")*10+COUNTIF(E739:E743,"ML")*10))</f>
        <v/>
      </c>
      <c r="F745" s="119" t="str">
        <f t="shared" si="276"/>
        <v/>
      </c>
      <c r="G745" s="123">
        <f>I745-H745</f>
        <v>350</v>
      </c>
      <c r="H745" s="158">
        <f>IF(H744="","",(IF(OR(H741="ML",H741=""),0,H738)+IF(OR(H742="ML",H742=""),0,H739)+IF(OR(H743="ML",H743=""),0,H740)))</f>
        <v>0</v>
      </c>
      <c r="I745" s="123">
        <f>IF(I744=0,0,350-H747)</f>
        <v>350</v>
      </c>
      <c r="J745" s="291" t="str">
        <f>IF(J744="","",SUM(D745:G745))</f>
        <v/>
      </c>
      <c r="K745" s="125" t="str">
        <f>IF(K744="","",SUM(H745,J745))</f>
        <v/>
      </c>
      <c r="L745" s="123">
        <f>N745-M745</f>
        <v>500</v>
      </c>
      <c r="M745" s="117">
        <f>IF(M744="","",(IF(OR(M741="ML",M741=""),0,M738)+IF(OR(M742="ML",M742=""),0,M739)+IF(OR(M743="ML",M743=""),0,M740)))</f>
        <v>0</v>
      </c>
      <c r="N745" s="123">
        <f>IF(N744=0,0,500-M747)</f>
        <v>500</v>
      </c>
      <c r="O745" s="291">
        <f>IF(L745="","",SUM(J745,L745))</f>
        <v>500</v>
      </c>
      <c r="P745" s="125">
        <f>SUM(H745,M745)</f>
        <v>0</v>
      </c>
      <c r="Q745" s="125" t="str">
        <f>IF(Q744="","",SUM(O745,P745))</f>
        <v/>
      </c>
      <c r="R745" s="307"/>
      <c r="S745" s="141">
        <f>COUNTIF(R739:R748,"S")</f>
        <v>0</v>
      </c>
      <c r="T745" s="141">
        <f>COUNTIF(R739:R748,"RE")+COUNTIF(R739:R748,"REP")</f>
        <v>0</v>
      </c>
      <c r="U745" s="141">
        <f>COUNTIF(U739:U744,"P")+COUNTIF(U747:U748,"P")</f>
        <v>0</v>
      </c>
      <c r="V745" s="149" t="str">
        <f>IF(OR(U745=0,U745&lt;(S745+T745)),"",(Q745-(S745*200)+S744))</f>
        <v/>
      </c>
    </row>
    <row r="746" spans="1:22" ht="19.25" customHeight="1">
      <c r="A746" s="1179"/>
      <c r="B746" s="1230" t="s">
        <v>12</v>
      </c>
      <c r="C746" s="1231"/>
      <c r="D746" s="120" t="str">
        <f t="shared" ref="D746:Q746" si="277">IF(D745="","",D744/D745*100)</f>
        <v/>
      </c>
      <c r="E746" s="120" t="str">
        <f t="shared" si="277"/>
        <v/>
      </c>
      <c r="F746" s="120" t="str">
        <f t="shared" si="277"/>
        <v/>
      </c>
      <c r="G746" s="120" t="e">
        <f t="shared" si="277"/>
        <v>#VALUE!</v>
      </c>
      <c r="H746" s="151" t="e">
        <f t="shared" si="277"/>
        <v>#DIV/0!</v>
      </c>
      <c r="I746" s="120" t="e">
        <f t="shared" si="277"/>
        <v>#VALUE!</v>
      </c>
      <c r="J746" s="120" t="str">
        <f t="shared" si="277"/>
        <v/>
      </c>
      <c r="K746" s="126" t="str">
        <f t="shared" si="277"/>
        <v/>
      </c>
      <c r="L746" s="120" t="e">
        <f t="shared" si="277"/>
        <v>#VALUE!</v>
      </c>
      <c r="M746" s="151" t="e">
        <f t="shared" si="277"/>
        <v>#DIV/0!</v>
      </c>
      <c r="N746" s="120" t="e">
        <f t="shared" si="277"/>
        <v>#VALUE!</v>
      </c>
      <c r="O746" s="120" t="e">
        <f t="shared" si="277"/>
        <v>#VALUE!</v>
      </c>
      <c r="P746" s="126" t="e">
        <f t="shared" si="277"/>
        <v>#DIV/0!</v>
      </c>
      <c r="Q746" s="126" t="str">
        <f t="shared" si="277"/>
        <v/>
      </c>
      <c r="R746" s="304"/>
      <c r="S746" s="304"/>
      <c r="T746" s="305"/>
      <c r="U746" s="308"/>
      <c r="V746" s="150" t="str">
        <f>IF(V745="","",V744/V745*100)</f>
        <v/>
      </c>
    </row>
    <row r="747" spans="1:22" ht="19.25" customHeight="1">
      <c r="A747" s="1179"/>
      <c r="B747" s="1230" t="str">
        <f>'statement of marks'!$DG$3</f>
        <v>jktLFkku v/;;u</v>
      </c>
      <c r="C747" s="1231"/>
      <c r="D747" s="289" t="str">
        <f>IF('statement of marks'!DG35="","",'statement of marks'!DG35)</f>
        <v/>
      </c>
      <c r="E747" s="290" t="str">
        <f>IF('statement of marks'!DH35="","",'statement of marks'!DH35)</f>
        <v/>
      </c>
      <c r="F747" s="290" t="str">
        <f>IF('statement of marks'!DI35="","",'statement of marks'!DI35)</f>
        <v/>
      </c>
      <c r="G747" s="290" t="str">
        <f>IF('statement of marks'!DK35="","",'statement of marks'!DK35)</f>
        <v/>
      </c>
      <c r="H747" s="152">
        <f>IF(G739="ML",70)+IF(G740="ML",70)+IF(G741="ML",70-H738)+IF(G742="ML",70-H739)+IF(G743="ML",70-H740)+IF(H741="ml",H738)+IF(H742="ml",H739)+IF(H743="ml",H740)</f>
        <v>0</v>
      </c>
      <c r="I747" s="291" t="str">
        <f>IF(G747="","",SUM(G747,H747))</f>
        <v/>
      </c>
      <c r="J747" s="291" t="str">
        <f>IF(G747="","",SUM(D747,E747,F747,G747))</f>
        <v/>
      </c>
      <c r="K747" s="125" t="str">
        <f>IF(J747="","",SUM(H747,J747))</f>
        <v/>
      </c>
      <c r="L747" s="290" t="str">
        <f>IF('statement of marks'!DM35="","",'statement of marks'!DM35)</f>
        <v/>
      </c>
      <c r="M747" s="152">
        <f>IF(L739="ML",100)+IF(L740="ML",100)+IF(L741="ML",100-M738)+IF(L742="ML",100-M739)+IF(L743="ML",100-M740)+IF(M741="ml",M738)+IF(M742="ml",M739)+IF(M743="ml",M740)</f>
        <v>0</v>
      </c>
      <c r="N747" s="291" t="str">
        <f>IF(L747="","",SUM(L747,M747))</f>
        <v/>
      </c>
      <c r="O747" s="291" t="str">
        <f>IF(L747="","",SUM(K747,L747))</f>
        <v/>
      </c>
      <c r="P747" s="152">
        <f>SUM(H747,M747)</f>
        <v>0</v>
      </c>
      <c r="Q747" s="125" t="str">
        <f>IF(O747="","",SUM(O747,M747))</f>
        <v/>
      </c>
      <c r="R747" s="290" t="str">
        <f>IF('statement of marks'!GA35="","",'statement of marks'!GA35)</f>
        <v/>
      </c>
      <c r="S747" s="117" t="str">
        <f>IF(OR(R747="S",R747="RE"),100,"")</f>
        <v/>
      </c>
      <c r="T747" s="309" t="str">
        <f>IF('result subject-wise'!AL35="","",'result subject-wise'!AL35)</f>
        <v/>
      </c>
      <c r="U747" s="310" t="str">
        <f>IF('result subject-wise'!AM35="","",'result subject-wise'!AM35)</f>
        <v/>
      </c>
      <c r="V747" s="1236"/>
    </row>
    <row r="748" spans="1:22" ht="19.25" customHeight="1">
      <c r="A748" s="1179"/>
      <c r="B748" s="1230" t="str">
        <f>'statement of marks'!$DT$3</f>
        <v>thou dkS'ky f'k{kk</v>
      </c>
      <c r="C748" s="1231"/>
      <c r="D748" s="1237" t="s">
        <v>294</v>
      </c>
      <c r="E748" s="1238"/>
      <c r="F748" s="291">
        <f>'statement of marks'!$DT$6</f>
        <v>30</v>
      </c>
      <c r="G748" s="123" t="str">
        <f>IF('statement of marks'!DT35="","",'statement of marks'!DT35)</f>
        <v/>
      </c>
      <c r="H748" s="1238" t="s">
        <v>313</v>
      </c>
      <c r="I748" s="1238"/>
      <c r="J748" s="291">
        <f>'statement of marks'!$DU$6</f>
        <v>30</v>
      </c>
      <c r="K748" s="125" t="str">
        <f>IF('statement of marks'!DU35="","",'statement of marks'!DU35)</f>
        <v/>
      </c>
      <c r="L748" s="1239" t="s">
        <v>172</v>
      </c>
      <c r="M748" s="1239"/>
      <c r="N748" s="291">
        <f>'statement of marks'!$DV$6</f>
        <v>40</v>
      </c>
      <c r="O748" s="290" t="str">
        <f>IF('statement of marks'!DV35="","",'statement of marks'!DV35)</f>
        <v/>
      </c>
      <c r="P748" s="304"/>
      <c r="Q748" s="125" t="str">
        <f>IF(O748="","",SUM(G748,K748,O748))</f>
        <v/>
      </c>
      <c r="R748" s="290" t="str">
        <f>IF('statement of marks'!GB35="","",'statement of marks'!GB35)</f>
        <v/>
      </c>
      <c r="S748" s="117" t="str">
        <f>IF(OR(R748="S",R748="RE"),40,"")</f>
        <v/>
      </c>
      <c r="T748" s="309" t="str">
        <f>IF('result subject-wise'!AN35="","",'result subject-wise'!AN35)</f>
        <v/>
      </c>
      <c r="U748" s="310" t="str">
        <f>IF('result subject-wise'!AO35="","",'result subject-wise'!AO35)</f>
        <v/>
      </c>
      <c r="V748" s="1236"/>
    </row>
    <row r="749" spans="1:22" ht="19.25" customHeight="1">
      <c r="A749" s="1179"/>
      <c r="B749" s="1240" t="s">
        <v>20</v>
      </c>
      <c r="C749" s="1241"/>
      <c r="D749" s="1242" t="str">
        <f>IF('statement of marks'!GH35="","",'statement of marks'!GH35)</f>
        <v/>
      </c>
      <c r="E749" s="1243"/>
      <c r="F749" s="1243"/>
      <c r="G749" s="1243"/>
      <c r="H749" s="1243"/>
      <c r="I749" s="1244"/>
      <c r="J749" s="288" t="s">
        <v>7</v>
      </c>
      <c r="K749" s="290" t="str">
        <f>IF('statement of marks'!GK35="","",'statement of marks'!GK35)</f>
        <v/>
      </c>
      <c r="L749" s="1245" t="s">
        <v>8</v>
      </c>
      <c r="M749" s="1246"/>
      <c r="N749" s="1247"/>
      <c r="O749" s="290" t="str">
        <f>IF('statement of marks'!GM35="","",'statement of marks'!GM35)</f>
        <v/>
      </c>
      <c r="P749" s="1248" t="s">
        <v>286</v>
      </c>
      <c r="Q749" s="1248"/>
      <c r="R749" s="1248"/>
      <c r="S749" s="1248"/>
      <c r="T749" s="1248"/>
      <c r="U749" s="1248"/>
      <c r="V749" s="1249"/>
    </row>
    <row r="750" spans="1:22" ht="19.25" customHeight="1">
      <c r="A750" s="1179"/>
      <c r="B750" s="1240" t="s">
        <v>50</v>
      </c>
      <c r="C750" s="1241"/>
      <c r="D750" s="1250" t="s">
        <v>290</v>
      </c>
      <c r="E750" s="1251"/>
      <c r="F750" s="1252" t="s">
        <v>291</v>
      </c>
      <c r="G750" s="1252"/>
      <c r="H750" s="1253" t="s">
        <v>292</v>
      </c>
      <c r="I750" s="1253"/>
      <c r="J750" s="1252" t="s">
        <v>314</v>
      </c>
      <c r="K750" s="1252"/>
      <c r="L750" s="1254" t="s">
        <v>284</v>
      </c>
      <c r="M750" s="1254"/>
      <c r="N750" s="1254"/>
      <c r="O750" s="1254"/>
      <c r="P750" s="1255" t="s">
        <v>20</v>
      </c>
      <c r="Q750" s="1255"/>
      <c r="R750" s="1255"/>
      <c r="S750" s="1255"/>
      <c r="T750" s="1256" t="str">
        <f>IF('result subject-wise'!AR35="","",'result subject-wise'!AR35)</f>
        <v/>
      </c>
      <c r="U750" s="1256"/>
      <c r="V750" s="1257"/>
    </row>
    <row r="751" spans="1:22" ht="19.25" customHeight="1">
      <c r="A751" s="1179"/>
      <c r="B751" s="1234" t="s">
        <v>32</v>
      </c>
      <c r="C751" s="1235"/>
      <c r="D751" s="1258" t="str">
        <f>IF('statement of marks'!EP35="","",'statement of marks'!EP35)</f>
        <v/>
      </c>
      <c r="E751" s="1259"/>
      <c r="F751" s="1259" t="str">
        <f>IF('statement of marks'!ER35="","",'statement of marks'!ER35)</f>
        <v/>
      </c>
      <c r="G751" s="1259"/>
      <c r="H751" s="1259" t="str">
        <f>IF('statement of marks'!ET35="","",'statement of marks'!ET35)</f>
        <v/>
      </c>
      <c r="I751" s="1259"/>
      <c r="J751" s="1259" t="str">
        <f>IF('statement of marks'!EV35="","",'statement of marks'!EV35)</f>
        <v/>
      </c>
      <c r="K751" s="1259"/>
      <c r="L751" s="1259" t="str">
        <f>IF('statement of marks'!EX35="","",'statement of marks'!EX35)</f>
        <v/>
      </c>
      <c r="M751" s="1259"/>
      <c r="N751" s="1259"/>
      <c r="O751" s="1259"/>
      <c r="P751" s="1255" t="s">
        <v>7</v>
      </c>
      <c r="Q751" s="1255"/>
      <c r="R751" s="1255"/>
      <c r="S751" s="1255"/>
      <c r="T751" s="1256" t="str">
        <f>IF(AND(T750="mRrh.kZ",V746&gt;=60),"izFke",IF(AND(T750="mRrh.kZ",V746&gt;=48),"f}rh;",IF(AND(T750="mRrh.kZ",V746&gt;=36),"r`rh;","")))</f>
        <v/>
      </c>
      <c r="U751" s="1256"/>
      <c r="V751" s="1257"/>
    </row>
    <row r="752" spans="1:22" ht="19.25" customHeight="1">
      <c r="A752" s="1179"/>
      <c r="B752" s="1234" t="s">
        <v>31</v>
      </c>
      <c r="C752" s="1235"/>
      <c r="D752" s="1260" t="str">
        <f>IF('statement of marks'!EO35="","",'statement of marks'!EO35)</f>
        <v/>
      </c>
      <c r="E752" s="1261"/>
      <c r="F752" s="1261" t="str">
        <f>IF('statement of marks'!EQ35="","",'statement of marks'!EQ35)</f>
        <v/>
      </c>
      <c r="G752" s="1261"/>
      <c r="H752" s="1261" t="str">
        <f>IF('statement of marks'!ES35="","",'statement of marks'!ES35)</f>
        <v/>
      </c>
      <c r="I752" s="1261"/>
      <c r="J752" s="1261" t="str">
        <f>IF('statement of marks'!EU35="","",'statement of marks'!EU35)</f>
        <v/>
      </c>
      <c r="K752" s="1261"/>
      <c r="L752" s="1261" t="str">
        <f>IF('statement of marks'!EW35="","",'statement of marks'!EW35)</f>
        <v/>
      </c>
      <c r="M752" s="1261"/>
      <c r="N752" s="1261"/>
      <c r="O752" s="1261"/>
      <c r="P752" s="1262" t="s">
        <v>312</v>
      </c>
      <c r="Q752" s="1263"/>
      <c r="R752" s="1263"/>
      <c r="S752" s="1264"/>
      <c r="T752" s="1265" t="str">
        <f>IF(T750="","",'result subject-wise'!$G$117)</f>
        <v/>
      </c>
      <c r="U752" s="1266"/>
      <c r="V752" s="1267"/>
    </row>
    <row r="753" spans="1:22" ht="19.25" customHeight="1">
      <c r="A753" s="1179"/>
      <c r="B753" s="1230" t="s">
        <v>133</v>
      </c>
      <c r="C753" s="1231"/>
      <c r="D753" s="1268"/>
      <c r="E753" s="1269"/>
      <c r="F753" s="1269"/>
      <c r="G753" s="1269"/>
      <c r="H753" s="1269"/>
      <c r="I753" s="1269"/>
      <c r="J753" s="1269"/>
      <c r="K753" s="1269"/>
      <c r="L753" s="1231" t="s">
        <v>133</v>
      </c>
      <c r="M753" s="1231"/>
      <c r="N753" s="1231"/>
      <c r="O753" s="1231"/>
      <c r="P753" s="1231"/>
      <c r="Q753" s="1231"/>
      <c r="R753" s="1270"/>
      <c r="S753" s="1271"/>
      <c r="T753" s="1271"/>
      <c r="U753" s="1271"/>
      <c r="V753" s="1272"/>
    </row>
    <row r="754" spans="1:22" ht="19.25" customHeight="1">
      <c r="A754" s="1179"/>
      <c r="B754" s="1230" t="s">
        <v>285</v>
      </c>
      <c r="C754" s="1231"/>
      <c r="D754" s="1268"/>
      <c r="E754" s="1269"/>
      <c r="F754" s="1269"/>
      <c r="G754" s="1269"/>
      <c r="H754" s="1269"/>
      <c r="I754" s="1269"/>
      <c r="J754" s="1269"/>
      <c r="K754" s="1269"/>
      <c r="L754" s="1231" t="s">
        <v>111</v>
      </c>
      <c r="M754" s="1231"/>
      <c r="N754" s="1231"/>
      <c r="O754" s="1231"/>
      <c r="P754" s="1231"/>
      <c r="Q754" s="1231"/>
      <c r="R754" s="1273"/>
      <c r="S754" s="1274"/>
      <c r="T754" s="1274"/>
      <c r="U754" s="1274"/>
      <c r="V754" s="1275"/>
    </row>
    <row r="755" spans="1:22" ht="19.25" customHeight="1">
      <c r="A755" s="1179"/>
      <c r="B755" s="1230" t="s">
        <v>152</v>
      </c>
      <c r="C755" s="1231"/>
      <c r="D755" s="1268"/>
      <c r="E755" s="1269"/>
      <c r="F755" s="1269"/>
      <c r="G755" s="1269"/>
      <c r="H755" s="1269"/>
      <c r="I755" s="1269"/>
      <c r="J755" s="1269"/>
      <c r="K755" s="1269"/>
      <c r="L755" s="1231" t="s">
        <v>285</v>
      </c>
      <c r="M755" s="1231"/>
      <c r="N755" s="1231"/>
      <c r="O755" s="1231"/>
      <c r="P755" s="1231"/>
      <c r="Q755" s="1231"/>
      <c r="R755" s="1276" t="s">
        <v>152</v>
      </c>
      <c r="S755" s="1277"/>
      <c r="T755" s="1277"/>
      <c r="U755" s="1277"/>
      <c r="V755" s="1278"/>
    </row>
    <row r="756" spans="1:22" ht="19.25" customHeight="1">
      <c r="A756" s="1180"/>
      <c r="B756" s="1279" t="s">
        <v>151</v>
      </c>
      <c r="C756" s="1280"/>
      <c r="D756" s="1281"/>
      <c r="E756" s="1282"/>
      <c r="F756" s="1282"/>
      <c r="G756" s="1282"/>
      <c r="H756" s="1282"/>
      <c r="I756" s="1282"/>
      <c r="J756" s="1282"/>
      <c r="K756" s="1282"/>
      <c r="L756" s="1280" t="s">
        <v>113</v>
      </c>
      <c r="M756" s="1280"/>
      <c r="N756" s="1280"/>
      <c r="O756" s="1280"/>
      <c r="P756" s="1283">
        <f>'statement of marks'!$GH$109</f>
        <v>42460</v>
      </c>
      <c r="Q756" s="1284"/>
      <c r="R756" s="1285" t="s">
        <v>289</v>
      </c>
      <c r="S756" s="1286"/>
      <c r="T756" s="1286"/>
      <c r="U756" s="1286"/>
      <c r="V756" s="1287"/>
    </row>
    <row r="757" spans="1:22" ht="19.25" customHeight="1">
      <c r="A757" s="1173" t="s">
        <v>73</v>
      </c>
      <c r="B757" s="1174"/>
      <c r="C757" s="1174"/>
      <c r="D757" s="1174"/>
      <c r="E757" s="1174"/>
      <c r="F757" s="1174"/>
      <c r="G757" s="1174"/>
      <c r="H757" s="1174"/>
      <c r="I757" s="1174"/>
      <c r="J757" s="1174"/>
      <c r="K757" s="1174"/>
      <c r="L757" s="1174"/>
      <c r="M757" s="1174"/>
      <c r="N757" s="1174"/>
      <c r="O757" s="1174"/>
      <c r="P757" s="1174"/>
      <c r="Q757" s="1174"/>
      <c r="R757" s="1174"/>
      <c r="S757" s="1174"/>
      <c r="T757" s="1174"/>
      <c r="U757" s="1174"/>
      <c r="V757" s="1175"/>
    </row>
    <row r="758" spans="1:22" ht="19.25" customHeight="1">
      <c r="A758" s="1176" t="str">
        <f>'statement of marks'!$A$1</f>
        <v>jktdh; ckfydk mPp ek/;fed fo|ky;] fuEckgsMk</v>
      </c>
      <c r="B758" s="1177"/>
      <c r="C758" s="1177"/>
      <c r="D758" s="1177"/>
      <c r="E758" s="1177"/>
      <c r="F758" s="1177"/>
      <c r="G758" s="1177"/>
      <c r="H758" s="1177"/>
      <c r="I758" s="1177"/>
      <c r="J758" s="1177"/>
      <c r="K758" s="1177"/>
      <c r="L758" s="1177"/>
      <c r="M758" s="1177"/>
      <c r="N758" s="1177"/>
      <c r="O758" s="1177"/>
      <c r="P758" s="1177"/>
      <c r="Q758" s="1177"/>
      <c r="R758" s="1177"/>
      <c r="S758" s="1177"/>
      <c r="T758" s="1177"/>
      <c r="U758" s="1177"/>
      <c r="V758" s="1178"/>
    </row>
    <row r="759" spans="1:22" ht="19.25" customHeight="1">
      <c r="A759" s="1179"/>
      <c r="B759" s="1181" t="s">
        <v>293</v>
      </c>
      <c r="C759" s="1181"/>
      <c r="D759" s="1182" t="str">
        <f>'statement of marks'!$F$3</f>
        <v>2015-16</v>
      </c>
      <c r="E759" s="1183"/>
      <c r="F759" s="1184" t="str">
        <f>IF(T777="","eq[; ijh{kk",IF(D776="iwjd","iwjd ijh{kk",IF(D776="iqu% ijh{kk","iqu% ijh{kk",)))</f>
        <v>eq[; ijh{kk</v>
      </c>
      <c r="G759" s="1185"/>
      <c r="H759" s="1185"/>
      <c r="I759" s="1185"/>
      <c r="J759" s="1185"/>
      <c r="K759" s="1185"/>
      <c r="L759" s="1185"/>
      <c r="M759" s="1185"/>
      <c r="N759" s="1185"/>
      <c r="O759" s="1185"/>
      <c r="P759" s="1185"/>
      <c r="Q759" s="1185"/>
      <c r="R759" s="1186" t="s">
        <v>27</v>
      </c>
      <c r="S759" s="1187"/>
      <c r="T759" s="1188" t="str">
        <f>'statement of marks'!$A$3</f>
        <v>11 'A'</v>
      </c>
      <c r="U759" s="1188"/>
      <c r="V759" s="1189"/>
    </row>
    <row r="760" spans="1:22" ht="19.25" customHeight="1">
      <c r="A760" s="1179"/>
      <c r="B760" s="1190" t="s">
        <v>115</v>
      </c>
      <c r="C760" s="1190"/>
      <c r="D760" s="1191" t="str">
        <f>IF('statement of marks'!G36="","",'statement of marks'!G36)</f>
        <v/>
      </c>
      <c r="E760" s="1192"/>
      <c r="F760" s="1192"/>
      <c r="G760" s="1192"/>
      <c r="H760" s="1192"/>
      <c r="I760" s="1192"/>
      <c r="J760" s="1192"/>
      <c r="K760" s="1192"/>
      <c r="L760" s="1192"/>
      <c r="M760" s="1192"/>
      <c r="N760" s="1192"/>
      <c r="O760" s="1192"/>
      <c r="P760" s="1192"/>
      <c r="Q760" s="1192"/>
      <c r="R760" s="1193" t="s">
        <v>36</v>
      </c>
      <c r="S760" s="1194"/>
      <c r="T760" s="1195" t="str">
        <f>IF('statement of marks'!D36="","",'statement of marks'!D36)</f>
        <v/>
      </c>
      <c r="U760" s="1195"/>
      <c r="V760" s="1196"/>
    </row>
    <row r="761" spans="1:22" ht="19.25" customHeight="1">
      <c r="A761" s="1179"/>
      <c r="B761" s="1190" t="s">
        <v>25</v>
      </c>
      <c r="C761" s="1190"/>
      <c r="D761" s="1191" t="str">
        <f>IF('statement of marks'!H36="","",'statement of marks'!H36)</f>
        <v/>
      </c>
      <c r="E761" s="1192"/>
      <c r="F761" s="1192"/>
      <c r="G761" s="1192"/>
      <c r="H761" s="1192"/>
      <c r="I761" s="1192"/>
      <c r="J761" s="1192"/>
      <c r="K761" s="1192"/>
      <c r="L761" s="1192"/>
      <c r="M761" s="1192"/>
      <c r="N761" s="1192"/>
      <c r="O761" s="1192"/>
      <c r="P761" s="1192"/>
      <c r="Q761" s="1192"/>
      <c r="R761" s="1193" t="s">
        <v>28</v>
      </c>
      <c r="S761" s="1194"/>
      <c r="T761" s="1195" t="str">
        <f>IF('statement of marks'!E36="","",'statement of marks'!E36)</f>
        <v/>
      </c>
      <c r="U761" s="1195"/>
      <c r="V761" s="1196"/>
    </row>
    <row r="762" spans="1:22" ht="19.25" customHeight="1">
      <c r="A762" s="1179"/>
      <c r="B762" s="1197" t="s">
        <v>26</v>
      </c>
      <c r="C762" s="1197"/>
      <c r="D762" s="1191" t="str">
        <f>IF('statement of marks'!I36="","",'statement of marks'!I36)</f>
        <v/>
      </c>
      <c r="E762" s="1192"/>
      <c r="F762" s="1192"/>
      <c r="G762" s="1192"/>
      <c r="H762" s="1192"/>
      <c r="I762" s="1192"/>
      <c r="J762" s="1192"/>
      <c r="K762" s="1192"/>
      <c r="L762" s="1192"/>
      <c r="M762" s="1192"/>
      <c r="N762" s="1192"/>
      <c r="O762" s="1192"/>
      <c r="P762" s="1192"/>
      <c r="Q762" s="1192"/>
      <c r="R762" s="1193" t="s">
        <v>29</v>
      </c>
      <c r="S762" s="1194"/>
      <c r="T762" s="1198" t="str">
        <f>IF('statement of marks'!F36="","",'statement of marks'!F36)</f>
        <v/>
      </c>
      <c r="U762" s="1198"/>
      <c r="V762" s="1199"/>
    </row>
    <row r="763" spans="1:22" ht="19.25" customHeight="1">
      <c r="A763" s="1179"/>
      <c r="B763" s="1200" t="s">
        <v>30</v>
      </c>
      <c r="C763" s="1202" t="s">
        <v>202</v>
      </c>
      <c r="D763" s="1204" t="s">
        <v>1</v>
      </c>
      <c r="E763" s="1204" t="s">
        <v>43</v>
      </c>
      <c r="F763" s="1204" t="s">
        <v>2</v>
      </c>
      <c r="G763" s="1206" t="s">
        <v>144</v>
      </c>
      <c r="H763" s="1206" t="s">
        <v>147</v>
      </c>
      <c r="I763" s="1208" t="s">
        <v>146</v>
      </c>
      <c r="J763" s="1210" t="s">
        <v>306</v>
      </c>
      <c r="K763" s="1212" t="s">
        <v>288</v>
      </c>
      <c r="L763" s="1214" t="s">
        <v>305</v>
      </c>
      <c r="M763" s="1214" t="s">
        <v>296</v>
      </c>
      <c r="N763" s="1216" t="s">
        <v>295</v>
      </c>
      <c r="O763" s="1218" t="s">
        <v>274</v>
      </c>
      <c r="P763" s="1218" t="s">
        <v>275</v>
      </c>
      <c r="Q763" s="1220" t="s">
        <v>276</v>
      </c>
      <c r="R763" s="1208" t="s">
        <v>14</v>
      </c>
      <c r="S763" s="1210" t="s">
        <v>297</v>
      </c>
      <c r="T763" s="1222" t="s">
        <v>298</v>
      </c>
      <c r="U763" s="1288" t="s">
        <v>38</v>
      </c>
      <c r="V763" s="1226" t="s">
        <v>287</v>
      </c>
    </row>
    <row r="764" spans="1:22" ht="19.25" customHeight="1">
      <c r="A764" s="1179"/>
      <c r="B764" s="1201"/>
      <c r="C764" s="1203"/>
      <c r="D764" s="1205"/>
      <c r="E764" s="1205"/>
      <c r="F764" s="1205"/>
      <c r="G764" s="1207"/>
      <c r="H764" s="1207"/>
      <c r="I764" s="1209"/>
      <c r="J764" s="1211"/>
      <c r="K764" s="1213"/>
      <c r="L764" s="1215"/>
      <c r="M764" s="1215"/>
      <c r="N764" s="1217"/>
      <c r="O764" s="1219"/>
      <c r="P764" s="1219"/>
      <c r="Q764" s="1221"/>
      <c r="R764" s="1209"/>
      <c r="S764" s="1211"/>
      <c r="T764" s="1223"/>
      <c r="U764" s="1289"/>
      <c r="V764" s="1227"/>
    </row>
    <row r="765" spans="1:22" ht="19.25" customHeight="1">
      <c r="A765" s="1179"/>
      <c r="B765" s="1228" t="s">
        <v>5</v>
      </c>
      <c r="C765" s="1229"/>
      <c r="D765" s="119">
        <v>10</v>
      </c>
      <c r="E765" s="70">
        <v>10</v>
      </c>
      <c r="F765" s="70">
        <v>10</v>
      </c>
      <c r="G765" s="142" t="s">
        <v>308</v>
      </c>
      <c r="H765" s="122">
        <f>'statement of marks'!$AR$6</f>
        <v>20</v>
      </c>
      <c r="I765" s="73">
        <v>70</v>
      </c>
      <c r="J765" s="146" t="s">
        <v>277</v>
      </c>
      <c r="K765" s="124">
        <v>100</v>
      </c>
      <c r="L765" s="142" t="s">
        <v>309</v>
      </c>
      <c r="M765" s="122">
        <f>'statement of marks'!$AW$6</f>
        <v>30</v>
      </c>
      <c r="N765" s="73">
        <v>100</v>
      </c>
      <c r="O765" s="145" t="s">
        <v>310</v>
      </c>
      <c r="P765" s="124"/>
      <c r="Q765" s="124">
        <v>200</v>
      </c>
      <c r="R765" s="304"/>
      <c r="S765" s="304"/>
      <c r="T765" s="305"/>
      <c r="U765" s="306"/>
      <c r="V765" s="147" t="str">
        <f>IF(OR(U772=0,U772&lt;S772),"",Q765)</f>
        <v/>
      </c>
    </row>
    <row r="766" spans="1:22" ht="19.25" customHeight="1">
      <c r="A766" s="1179"/>
      <c r="B766" s="1230" t="str">
        <f>'statement of marks'!$J$3</f>
        <v>vfuok;Z fgUnh</v>
      </c>
      <c r="C766" s="1231"/>
      <c r="D766" s="289" t="str">
        <f>IF('statement of marks'!J36="","",'statement of marks'!J36)</f>
        <v/>
      </c>
      <c r="E766" s="290" t="str">
        <f>IF('statement of marks'!K36="","",'statement of marks'!K36)</f>
        <v/>
      </c>
      <c r="F766" s="290" t="str">
        <f>IF('statement of marks'!L36="","",'statement of marks'!L36)</f>
        <v/>
      </c>
      <c r="G766" s="123" t="str">
        <f>IF('statement of marks'!N36="","",'statement of marks'!N36)</f>
        <v/>
      </c>
      <c r="H766" s="123">
        <f>'statement of marks'!$BP$6</f>
        <v>20</v>
      </c>
      <c r="I766" s="291" t="str">
        <f>IF(G766="","",G766)</f>
        <v/>
      </c>
      <c r="J766" s="291" t="str">
        <f>IF(G766="","",SUM(D766,E766,F766,G766))</f>
        <v/>
      </c>
      <c r="K766" s="125" t="str">
        <f>J766</f>
        <v/>
      </c>
      <c r="L766" s="123" t="str">
        <f>IF('statement of marks'!P36="","",'statement of marks'!P36)</f>
        <v/>
      </c>
      <c r="M766" s="122">
        <f>'statement of marks'!$BU$6</f>
        <v>30</v>
      </c>
      <c r="N766" s="291" t="str">
        <f>IF(L766="","",L766)</f>
        <v/>
      </c>
      <c r="O766" s="291" t="str">
        <f>IF(L766="","",SUM(J766,L766))</f>
        <v/>
      </c>
      <c r="P766" s="152">
        <f>SUM(H766,M766)</f>
        <v>50</v>
      </c>
      <c r="Q766" s="125" t="str">
        <f>O766</f>
        <v/>
      </c>
      <c r="R766" s="290" t="str">
        <f>CONCATENATE('statement of marks'!EZ36,'statement of marks'!FA36,'statement of marks'!FB36)</f>
        <v/>
      </c>
      <c r="S766" s="117" t="str">
        <f>IF(OR(R766="S",R766="RE"),100,"")</f>
        <v/>
      </c>
      <c r="T766" s="128" t="str">
        <f>IF('result subject-wise'!U36="","",'result subject-wise'!U36)</f>
        <v/>
      </c>
      <c r="U766" s="130" t="str">
        <f>IF('result subject-wise'!V36="","",'result subject-wise'!V36)</f>
        <v/>
      </c>
      <c r="V766" s="147" t="str">
        <f>IF(OR(U772=0,U772&lt;S772),"",IF(R766="RE",SUM(Q766,T766),IF(R766="S",T766,Q766)))</f>
        <v/>
      </c>
    </row>
    <row r="767" spans="1:22" ht="19.25" customHeight="1">
      <c r="A767" s="1179"/>
      <c r="B767" s="1230" t="str">
        <f>'statement of marks'!$X$3</f>
        <v>vaxzsth</v>
      </c>
      <c r="C767" s="1231"/>
      <c r="D767" s="289" t="str">
        <f>IF('statement of marks'!X36="","",'statement of marks'!X36)</f>
        <v/>
      </c>
      <c r="E767" s="290" t="str">
        <f>IF('statement of marks'!Y36="","",'statement of marks'!Y36)</f>
        <v/>
      </c>
      <c r="F767" s="290" t="str">
        <f>IF('statement of marks'!Z36="","",'statement of marks'!Z36)</f>
        <v/>
      </c>
      <c r="G767" s="123" t="str">
        <f>IF('statement of marks'!AB36="","",'statement of marks'!AB36)</f>
        <v/>
      </c>
      <c r="H767" s="123">
        <f>'statement of marks'!$CN$6</f>
        <v>20</v>
      </c>
      <c r="I767" s="291" t="str">
        <f>IF(G767="","",G767)</f>
        <v/>
      </c>
      <c r="J767" s="291" t="str">
        <f t="shared" ref="J767:J770" si="278">IF(G767="","",SUM(D767,E767,F767,G767))</f>
        <v/>
      </c>
      <c r="K767" s="125" t="str">
        <f>J767</f>
        <v/>
      </c>
      <c r="L767" s="123" t="str">
        <f>IF('statement of marks'!AD36="","",'statement of marks'!AD36)</f>
        <v/>
      </c>
      <c r="M767" s="122">
        <f>'statement of marks'!$CS$6</f>
        <v>30</v>
      </c>
      <c r="N767" s="291" t="str">
        <f>IF(L767="","",L767)</f>
        <v/>
      </c>
      <c r="O767" s="291" t="str">
        <f t="shared" ref="O767" si="279">IF(L767="","",SUM(J767,L767))</f>
        <v/>
      </c>
      <c r="P767" s="152">
        <f t="shared" ref="P767" si="280">SUM(H767,M767)</f>
        <v>50</v>
      </c>
      <c r="Q767" s="125" t="str">
        <f>O767</f>
        <v/>
      </c>
      <c r="R767" s="290" t="str">
        <f>CONCATENATE('statement of marks'!FC36,'statement of marks'!FD36,'statement of marks'!FE36)</f>
        <v/>
      </c>
      <c r="S767" s="117" t="str">
        <f>IF(OR(R767="S",R767="RE"),100,"")</f>
        <v/>
      </c>
      <c r="T767" s="128" t="str">
        <f>IF('result subject-wise'!X36="","",'result subject-wise'!X36)</f>
        <v/>
      </c>
      <c r="U767" s="130" t="str">
        <f>IF('result subject-wise'!Y36="","",'result subject-wise'!Y36)</f>
        <v/>
      </c>
      <c r="V767" s="147" t="str">
        <f>IF(OR(U772=0,U772&lt;S772),"",IF(R767="RE",SUM(Q767,T767),IF(R767="S",T767,Q767)))</f>
        <v/>
      </c>
    </row>
    <row r="768" spans="1:22" ht="19.25" customHeight="1">
      <c r="A768" s="1179"/>
      <c r="B768" s="1232" t="b">
        <f>IF('statement of marks'!AL36="a",'statement of marks'!$AL$3,IF('statement of marks'!AL36="b",'statement of marks'!$AR$3,IF('statement of marks'!AL36="c",'statement of marks'!$AX$3,IF('statement of marks'!AL36="d",'statement of marks'!$BD$3))))</f>
        <v>0</v>
      </c>
      <c r="C768" s="1233"/>
      <c r="D768" s="289" t="str">
        <f>IF('statement of marks'!AM36="","",'statement of marks'!AM36)</f>
        <v/>
      </c>
      <c r="E768" s="290" t="str">
        <f>IF('statement of marks'!AN36="","",'statement of marks'!AN36)</f>
        <v/>
      </c>
      <c r="F768" s="290" t="str">
        <f>IF('statement of marks'!AO36="","",'statement of marks'!AO36)</f>
        <v/>
      </c>
      <c r="G768" s="123" t="str">
        <f>IF('statement of marks'!AQ36="","",'statement of marks'!AQ36)</f>
        <v/>
      </c>
      <c r="H768" s="123" t="str">
        <f>IF('statement of marks'!AR36="","",'statement of marks'!AR36)</f>
        <v/>
      </c>
      <c r="I768" s="291" t="str">
        <f>IF(G768="","",IF(AND(G768="ML",H768="ML"),"ML",IF(AND(G768="ML",H768=""),"ML",SUM(G768,H768))))</f>
        <v/>
      </c>
      <c r="J768" s="291" t="str">
        <f t="shared" si="278"/>
        <v/>
      </c>
      <c r="K768" s="125" t="str">
        <f>IF(J768="","",SUM(H768,J768))</f>
        <v/>
      </c>
      <c r="L768" s="123" t="str">
        <f>IF('statement of marks'!AV36="","",'statement of marks'!AV36)</f>
        <v/>
      </c>
      <c r="M768" s="123" t="str">
        <f>IF('statement of marks'!AW36="","",'statement of marks'!AW36)</f>
        <v/>
      </c>
      <c r="N768" s="291" t="str">
        <f>IF(L768="","",IF(AND(L768="ML",M768="ML"),"ML",IF(AND(L768="ML",M768=""),"ML",SUM(L768,M768))))</f>
        <v/>
      </c>
      <c r="O768" s="291" t="str">
        <f>IF(L768="","",SUM(J768,L768))</f>
        <v/>
      </c>
      <c r="P768" s="123" t="str">
        <f>IF(AND(H768="",M768=""),"",SUM(H768,M768))</f>
        <v/>
      </c>
      <c r="Q768" s="125" t="str">
        <f>IF(O768="","",SUM(O768,P768))</f>
        <v/>
      </c>
      <c r="R768" s="290" t="str">
        <f>CONCATENATE('statement of marks'!FF36,'statement of marks'!FK36,'statement of marks'!FL36)</f>
        <v/>
      </c>
      <c r="S768" s="117" t="str">
        <f>IF('result subject-wise'!Z36="","",'result subject-wise'!Z36)</f>
        <v/>
      </c>
      <c r="T768" s="128" t="str">
        <f>IF('result subject-wise'!AB36="","",'result subject-wise'!AB36)</f>
        <v/>
      </c>
      <c r="U768" s="130" t="str">
        <f>IF('result subject-wise'!AC36="","",'result subject-wise'!AC36)</f>
        <v/>
      </c>
      <c r="V768" s="147" t="str">
        <f>IF(OR(U772=0,U772&lt;S772),"",IF(OR(R768="RE",R768="REP"),SUM(Q768,T768),IF(R768="S",T768,Q768)))</f>
        <v/>
      </c>
    </row>
    <row r="769" spans="1:22" ht="19.25" customHeight="1">
      <c r="A769" s="1179"/>
      <c r="B769" s="1232" t="b">
        <f>IF('statement of marks'!BJ36="a",'statement of marks'!$BJ$3,IF('statement of marks'!BJ36="b",'statement of marks'!$BP$3,IF('statement of marks'!BJ36="c",'statement of marks'!$BV$3,IF('statement of marks'!BJ36="d",'statement of marks'!$CB$3))))</f>
        <v>0</v>
      </c>
      <c r="C769" s="1233"/>
      <c r="D769" s="289" t="str">
        <f>IF('statement of marks'!BK36="","",'statement of marks'!BK36)</f>
        <v/>
      </c>
      <c r="E769" s="290" t="str">
        <f>IF('statement of marks'!BL36="","",'statement of marks'!BL36)</f>
        <v/>
      </c>
      <c r="F769" s="290" t="str">
        <f>IF('statement of marks'!BM36="","",'statement of marks'!BM36)</f>
        <v/>
      </c>
      <c r="G769" s="123" t="str">
        <f>IF('statement of marks'!BO36="","",'statement of marks'!BO36)</f>
        <v/>
      </c>
      <c r="H769" s="123" t="str">
        <f>IF('statement of marks'!BP36="","",'statement of marks'!BP36)</f>
        <v/>
      </c>
      <c r="I769" s="291" t="str">
        <f t="shared" ref="I769" si="281">IF(G769="","",IF(AND(G769="ML",H769="ML"),"ML",IF(AND(G769="ML",H769=""),"ML",SUM(G769,H769))))</f>
        <v/>
      </c>
      <c r="J769" s="291" t="str">
        <f t="shared" si="278"/>
        <v/>
      </c>
      <c r="K769" s="125" t="str">
        <f>IF(J769="","",SUM(H769,J769))</f>
        <v/>
      </c>
      <c r="L769" s="123" t="str">
        <f>IF('statement of marks'!BT36="","",'statement of marks'!BT36)</f>
        <v/>
      </c>
      <c r="M769" s="123" t="str">
        <f>IF('statement of marks'!BU36="","",'statement of marks'!BU36)</f>
        <v/>
      </c>
      <c r="N769" s="291" t="str">
        <f t="shared" ref="N769" si="282">IF(L769="","",IF(AND(L769="ML",M769="ML"),"ML",IF(AND(L769="ML",M769=""),"ML",SUM(L769,M769))))</f>
        <v/>
      </c>
      <c r="O769" s="291" t="str">
        <f>IF(L769="","",SUM(J769,L769))</f>
        <v/>
      </c>
      <c r="P769" s="123" t="str">
        <f t="shared" ref="P769:P770" si="283">IF(AND(H769="",M769=""),"",SUM(H769,M769))</f>
        <v/>
      </c>
      <c r="Q769" s="125" t="str">
        <f>IF(O769="","",SUM(O769,P769))</f>
        <v/>
      </c>
      <c r="R769" s="290" t="str">
        <f>CONCATENATE('statement of marks'!FM36,'statement of marks'!FR36,'statement of marks'!FS36)</f>
        <v/>
      </c>
      <c r="S769" s="117" t="str">
        <f>IF('result subject-wise'!AD36="","",'result subject-wise'!AD36)</f>
        <v/>
      </c>
      <c r="T769" s="128" t="str">
        <f>IF('result subject-wise'!AF36="","",'result subject-wise'!AF36)</f>
        <v/>
      </c>
      <c r="U769" s="130" t="str">
        <f>IF('result subject-wise'!AG36="","",'result subject-wise'!AG36)</f>
        <v/>
      </c>
      <c r="V769" s="147" t="str">
        <f>IF(OR(U772=0,U772&lt;S772),"",IF(OR(R769="RE",R769="REP"),SUM(Q769,T769),IF(R769="S",T769,Q769)))</f>
        <v/>
      </c>
    </row>
    <row r="770" spans="1:22" ht="19.25" customHeight="1">
      <c r="A770" s="1179"/>
      <c r="B770" s="1232" t="b">
        <f>IF('statement of marks'!CH36="a",'statement of marks'!$CH$3,IF('statement of marks'!CH36="b",'statement of marks'!$CN$3,IF('statement of marks'!CH36="c",'statement of marks'!$CT$3,IF('statement of marks'!CH36="d",'statement of marks'!$CZ$3))))</f>
        <v>0</v>
      </c>
      <c r="C770" s="1233"/>
      <c r="D770" s="289" t="str">
        <f>IF('statement of marks'!CI36="","",'statement of marks'!CI36)</f>
        <v/>
      </c>
      <c r="E770" s="290" t="str">
        <f>IF('statement of marks'!CJ36="","",'statement of marks'!CJ36)</f>
        <v/>
      </c>
      <c r="F770" s="290" t="str">
        <f>IF('statement of marks'!CK36="","",'statement of marks'!CK36)</f>
        <v/>
      </c>
      <c r="G770" s="123" t="str">
        <f>IF('statement of marks'!CM36="","",'statement of marks'!CM36)</f>
        <v/>
      </c>
      <c r="H770" s="123" t="str">
        <f>IF('statement of marks'!CN36="","",'statement of marks'!CN36)</f>
        <v/>
      </c>
      <c r="I770" s="291" t="str">
        <f>IF(G770="","",IF(AND(G770="ML",H770="ML"),"ML",IF(AND(G770="ML",H770=""),"ML",SUM(G770,H770))))</f>
        <v/>
      </c>
      <c r="J770" s="291" t="str">
        <f t="shared" si="278"/>
        <v/>
      </c>
      <c r="K770" s="125" t="str">
        <f>IF(J770="","",SUM(H770,J770))</f>
        <v/>
      </c>
      <c r="L770" s="123" t="str">
        <f>IF('statement of marks'!CR36="","",'statement of marks'!CR36)</f>
        <v/>
      </c>
      <c r="M770" s="123" t="str">
        <f>IF('statement of marks'!CS36="","",'statement of marks'!CS36)</f>
        <v/>
      </c>
      <c r="N770" s="291" t="str">
        <f>IF(L770="","",IF(AND(L770="ML",M770="ML"),"ML",IF(AND(L770="ML",M770=""),"ML",SUM(L770,M770))))</f>
        <v/>
      </c>
      <c r="O770" s="291" t="str">
        <f>IF(L770="","",SUM(J770,L770))</f>
        <v/>
      </c>
      <c r="P770" s="123" t="str">
        <f t="shared" si="283"/>
        <v/>
      </c>
      <c r="Q770" s="125" t="str">
        <f>IF(O770="","",SUM(O770,P770))</f>
        <v/>
      </c>
      <c r="R770" s="290" t="str">
        <f>CONCATENATE('statement of marks'!FT36,'statement of marks'!FY36,'statement of marks'!FZ36)</f>
        <v/>
      </c>
      <c r="S770" s="117" t="str">
        <f>IF('result subject-wise'!AH36="","",'result subject-wise'!AH36)</f>
        <v/>
      </c>
      <c r="T770" s="128" t="str">
        <f>IF('result subject-wise'!AJ36="","",'result subject-wise'!AJ36)</f>
        <v/>
      </c>
      <c r="U770" s="130" t="str">
        <f>IF('result subject-wise'!AK36="","",'result subject-wise'!AK36)</f>
        <v/>
      </c>
      <c r="V770" s="147" t="str">
        <f>IF(OR(U772=0,U772&lt;S772),"",IF(OR(R770="RE",R770="REP"),SUM(Q770,T770),IF(R770="S",T770,Q770)))</f>
        <v/>
      </c>
    </row>
    <row r="771" spans="1:22" ht="19.25" customHeight="1">
      <c r="A771" s="1179"/>
      <c r="B771" s="1234" t="s">
        <v>148</v>
      </c>
      <c r="C771" s="1235"/>
      <c r="D771" s="157" t="str">
        <f>IF(AND(D766="",D767="",D768="",D769="",D770=""),"",SUM(D766:D770))</f>
        <v/>
      </c>
      <c r="E771" s="157" t="str">
        <f t="shared" ref="E771:F771" si="284">IF(AND(E766="",E767="",E768="",E769="",E770=""),"",SUM(E766:E770))</f>
        <v/>
      </c>
      <c r="F771" s="157" t="str">
        <f t="shared" si="284"/>
        <v/>
      </c>
      <c r="G771" s="158" t="str">
        <f>IF(G766="","",SUM(G766:G770))</f>
        <v/>
      </c>
      <c r="H771" s="158">
        <f>SUM(H768:H770)</f>
        <v>0</v>
      </c>
      <c r="I771" s="158" t="str">
        <f>IF(AND(I766="",I767="",I768="",I769="",I770=""),"",SUM(I766:I770))</f>
        <v/>
      </c>
      <c r="J771" s="159" t="str">
        <f>IF(J770="","",SUM(J766:J770))</f>
        <v/>
      </c>
      <c r="K771" s="160" t="str">
        <f>IF(K766="","",SUM(K766:K770))</f>
        <v/>
      </c>
      <c r="L771" s="158" t="str">
        <f>IF(L766="","",SUM(L766:L770))</f>
        <v/>
      </c>
      <c r="M771" s="158">
        <f>SUM(M768:M770)</f>
        <v>0</v>
      </c>
      <c r="N771" s="158" t="str">
        <f t="shared" ref="N771" si="285">IF(AND(N766="",N767="",N768="",N769="",N770=""),"",SUM(N766:N770))</f>
        <v/>
      </c>
      <c r="O771" s="159" t="str">
        <f>IF(L771="","",SUM(J771,L771))</f>
        <v/>
      </c>
      <c r="P771" s="160">
        <f>SUM(H771,M771)</f>
        <v>0</v>
      </c>
      <c r="Q771" s="160" t="str">
        <f>IF(Q766="","",SUM(Q766:Q770))</f>
        <v/>
      </c>
      <c r="R771" s="159"/>
      <c r="S771" s="159" t="str">
        <f>IF(AND(S766="",S767="",S768="",S769="",S770=""),"",SUM(S766:S770))</f>
        <v/>
      </c>
      <c r="T771" s="161" t="str">
        <f>IF(AND(T766="",T767="",T768="",T769="",T770=""),"",SUM(T766:T770))</f>
        <v/>
      </c>
      <c r="U771" s="162"/>
      <c r="V771" s="163" t="str">
        <f>IF(V766="","",SUM(V766:V770))</f>
        <v/>
      </c>
    </row>
    <row r="772" spans="1:22" ht="19.25" customHeight="1">
      <c r="A772" s="1179"/>
      <c r="B772" s="1234" t="s">
        <v>145</v>
      </c>
      <c r="C772" s="1235"/>
      <c r="D772" s="119" t="str">
        <f>IF(D771="","",50-(COUNTIF(D766:D770,"NA")*10+COUNTIF(D766:D770,"ML")*10))</f>
        <v/>
      </c>
      <c r="E772" s="119" t="str">
        <f t="shared" ref="E772:F772" si="286">IF(E771="","",50-(COUNTIF(E766:E770,"NA")*10+COUNTIF(E766:E770,"ML")*10))</f>
        <v/>
      </c>
      <c r="F772" s="119" t="str">
        <f t="shared" si="286"/>
        <v/>
      </c>
      <c r="G772" s="123">
        <f>I772-H772</f>
        <v>350</v>
      </c>
      <c r="H772" s="158">
        <f>IF(H771="","",(IF(OR(H768="ML",H768=""),0,H765)+IF(OR(H769="ML",H769=""),0,H766)+IF(OR(H770="ML",H770=""),0,H767)))</f>
        <v>0</v>
      </c>
      <c r="I772" s="123">
        <f>IF(I771=0,0,350-H774)</f>
        <v>350</v>
      </c>
      <c r="J772" s="291" t="str">
        <f>IF(J771="","",SUM(D772:G772))</f>
        <v/>
      </c>
      <c r="K772" s="125" t="str">
        <f>IF(K771="","",SUM(H772,J772))</f>
        <v/>
      </c>
      <c r="L772" s="123">
        <f>N772-M772</f>
        <v>500</v>
      </c>
      <c r="M772" s="117">
        <f>IF(M771="","",(IF(OR(M768="ML",M768=""),0,M765)+IF(OR(M769="ML",M769=""),0,M766)+IF(OR(M770="ML",M770=""),0,M767)))</f>
        <v>0</v>
      </c>
      <c r="N772" s="123">
        <f>IF(N771=0,0,500-M774)</f>
        <v>500</v>
      </c>
      <c r="O772" s="291">
        <f>IF(L772="","",SUM(J772,L772))</f>
        <v>500</v>
      </c>
      <c r="P772" s="125">
        <f>SUM(H772,M772)</f>
        <v>0</v>
      </c>
      <c r="Q772" s="125" t="str">
        <f>IF(Q771="","",SUM(O772,P772))</f>
        <v/>
      </c>
      <c r="R772" s="307"/>
      <c r="S772" s="141">
        <f>COUNTIF(R766:R775,"S")</f>
        <v>0</v>
      </c>
      <c r="T772" s="141">
        <f>COUNTIF(R766:R775,"RE")+COUNTIF(R766:R775,"REP")</f>
        <v>0</v>
      </c>
      <c r="U772" s="141">
        <f>COUNTIF(U766:U771,"P")+COUNTIF(U774:U775,"P")</f>
        <v>0</v>
      </c>
      <c r="V772" s="149" t="str">
        <f>IF(OR(U772=0,U772&lt;(S772+T772)),"",(Q772-(S772*200)+S771))</f>
        <v/>
      </c>
    </row>
    <row r="773" spans="1:22" ht="19.25" customHeight="1">
      <c r="A773" s="1179"/>
      <c r="B773" s="1230" t="s">
        <v>12</v>
      </c>
      <c r="C773" s="1231"/>
      <c r="D773" s="120" t="str">
        <f t="shared" ref="D773:Q773" si="287">IF(D772="","",D771/D772*100)</f>
        <v/>
      </c>
      <c r="E773" s="120" t="str">
        <f t="shared" si="287"/>
        <v/>
      </c>
      <c r="F773" s="120" t="str">
        <f t="shared" si="287"/>
        <v/>
      </c>
      <c r="G773" s="120" t="e">
        <f t="shared" si="287"/>
        <v>#VALUE!</v>
      </c>
      <c r="H773" s="151" t="e">
        <f t="shared" si="287"/>
        <v>#DIV/0!</v>
      </c>
      <c r="I773" s="120" t="e">
        <f t="shared" si="287"/>
        <v>#VALUE!</v>
      </c>
      <c r="J773" s="120" t="str">
        <f t="shared" si="287"/>
        <v/>
      </c>
      <c r="K773" s="126" t="str">
        <f t="shared" si="287"/>
        <v/>
      </c>
      <c r="L773" s="120" t="e">
        <f t="shared" si="287"/>
        <v>#VALUE!</v>
      </c>
      <c r="M773" s="151" t="e">
        <f t="shared" si="287"/>
        <v>#DIV/0!</v>
      </c>
      <c r="N773" s="120" t="e">
        <f t="shared" si="287"/>
        <v>#VALUE!</v>
      </c>
      <c r="O773" s="120" t="e">
        <f t="shared" si="287"/>
        <v>#VALUE!</v>
      </c>
      <c r="P773" s="126" t="e">
        <f t="shared" si="287"/>
        <v>#DIV/0!</v>
      </c>
      <c r="Q773" s="126" t="str">
        <f t="shared" si="287"/>
        <v/>
      </c>
      <c r="R773" s="304"/>
      <c r="S773" s="304"/>
      <c r="T773" s="305"/>
      <c r="U773" s="308"/>
      <c r="V773" s="150" t="str">
        <f>IF(V772="","",V771/V772*100)</f>
        <v/>
      </c>
    </row>
    <row r="774" spans="1:22" ht="19.25" customHeight="1">
      <c r="A774" s="1179"/>
      <c r="B774" s="1230" t="str">
        <f>'statement of marks'!$DG$3</f>
        <v>jktLFkku v/;;u</v>
      </c>
      <c r="C774" s="1231"/>
      <c r="D774" s="289" t="str">
        <f>IF('statement of marks'!DG36="","",'statement of marks'!DG36)</f>
        <v/>
      </c>
      <c r="E774" s="290" t="str">
        <f>IF('statement of marks'!DH36="","",'statement of marks'!DH36)</f>
        <v/>
      </c>
      <c r="F774" s="290" t="str">
        <f>IF('statement of marks'!DI36="","",'statement of marks'!DI36)</f>
        <v/>
      </c>
      <c r="G774" s="290" t="str">
        <f>IF('statement of marks'!DK36="","",'statement of marks'!DK36)</f>
        <v/>
      </c>
      <c r="H774" s="152">
        <f>IF(G766="ML",70)+IF(G767="ML",70)+IF(G768="ML",70-H765)+IF(G769="ML",70-H766)+IF(G770="ML",70-H767)+IF(H768="ml",H765)+IF(H769="ml",H766)+IF(H770="ml",H767)</f>
        <v>0</v>
      </c>
      <c r="I774" s="291" t="str">
        <f>IF(G774="","",SUM(G774,H774))</f>
        <v/>
      </c>
      <c r="J774" s="291" t="str">
        <f>IF(G774="","",SUM(D774,E774,F774,G774))</f>
        <v/>
      </c>
      <c r="K774" s="125" t="str">
        <f>IF(J774="","",SUM(H774,J774))</f>
        <v/>
      </c>
      <c r="L774" s="290" t="str">
        <f>IF('statement of marks'!DM36="","",'statement of marks'!DM36)</f>
        <v/>
      </c>
      <c r="M774" s="152">
        <f>IF(L766="ML",100)+IF(L767="ML",100)+IF(L768="ML",100-M765)+IF(L769="ML",100-M766)+IF(L770="ML",100-M767)+IF(M768="ml",M765)+IF(M769="ml",M766)+IF(M770="ml",M767)</f>
        <v>0</v>
      </c>
      <c r="N774" s="291" t="str">
        <f>IF(L774="","",SUM(L774,M774))</f>
        <v/>
      </c>
      <c r="O774" s="291" t="str">
        <f>IF(L774="","",SUM(K774,L774))</f>
        <v/>
      </c>
      <c r="P774" s="152">
        <f>SUM(H774,M774)</f>
        <v>0</v>
      </c>
      <c r="Q774" s="125" t="str">
        <f>IF(O774="","",SUM(O774,M774))</f>
        <v/>
      </c>
      <c r="R774" s="290" t="str">
        <f>IF('statement of marks'!GA36="","",'statement of marks'!GA36)</f>
        <v/>
      </c>
      <c r="S774" s="117" t="str">
        <f>IF(OR(R774="S",R774="RE"),100,"")</f>
        <v/>
      </c>
      <c r="T774" s="309" t="str">
        <f>IF('result subject-wise'!AL36="","",'result subject-wise'!AL36)</f>
        <v/>
      </c>
      <c r="U774" s="310" t="str">
        <f>IF('result subject-wise'!AM36="","",'result subject-wise'!AM36)</f>
        <v/>
      </c>
      <c r="V774" s="1236"/>
    </row>
    <row r="775" spans="1:22" ht="19.25" customHeight="1">
      <c r="A775" s="1179"/>
      <c r="B775" s="1230" t="str">
        <f>'statement of marks'!$DT$3</f>
        <v>thou dkS'ky f'k{kk</v>
      </c>
      <c r="C775" s="1231"/>
      <c r="D775" s="1237" t="s">
        <v>294</v>
      </c>
      <c r="E775" s="1238"/>
      <c r="F775" s="291">
        <f>'statement of marks'!$DT$6</f>
        <v>30</v>
      </c>
      <c r="G775" s="123" t="str">
        <f>IF('statement of marks'!DT36="","",'statement of marks'!DT36)</f>
        <v/>
      </c>
      <c r="H775" s="1238" t="s">
        <v>313</v>
      </c>
      <c r="I775" s="1238"/>
      <c r="J775" s="291">
        <f>'statement of marks'!$DU$6</f>
        <v>30</v>
      </c>
      <c r="K775" s="125" t="str">
        <f>IF('statement of marks'!DU36="","",'statement of marks'!DU36)</f>
        <v/>
      </c>
      <c r="L775" s="1239" t="s">
        <v>172</v>
      </c>
      <c r="M775" s="1239"/>
      <c r="N775" s="291">
        <f>'statement of marks'!$DV$6</f>
        <v>40</v>
      </c>
      <c r="O775" s="290" t="str">
        <f>IF('statement of marks'!DV36="","",'statement of marks'!DV36)</f>
        <v/>
      </c>
      <c r="P775" s="304"/>
      <c r="Q775" s="125" t="str">
        <f>IF(O775="","",SUM(G775,K775,O775))</f>
        <v/>
      </c>
      <c r="R775" s="290" t="str">
        <f>IF('statement of marks'!GB36="","",'statement of marks'!GB36)</f>
        <v/>
      </c>
      <c r="S775" s="117" t="str">
        <f>IF(OR(R775="S",R775="RE"),40,"")</f>
        <v/>
      </c>
      <c r="T775" s="309" t="str">
        <f>IF('result subject-wise'!AN36="","",'result subject-wise'!AN36)</f>
        <v/>
      </c>
      <c r="U775" s="310" t="str">
        <f>IF('result subject-wise'!AO36="","",'result subject-wise'!AO36)</f>
        <v/>
      </c>
      <c r="V775" s="1236"/>
    </row>
    <row r="776" spans="1:22" ht="19.25" customHeight="1">
      <c r="A776" s="1179"/>
      <c r="B776" s="1240" t="s">
        <v>20</v>
      </c>
      <c r="C776" s="1241"/>
      <c r="D776" s="1242" t="str">
        <f>IF('statement of marks'!GH36="","",'statement of marks'!GH36)</f>
        <v/>
      </c>
      <c r="E776" s="1243"/>
      <c r="F776" s="1243"/>
      <c r="G776" s="1243"/>
      <c r="H776" s="1243"/>
      <c r="I776" s="1244"/>
      <c r="J776" s="288" t="s">
        <v>7</v>
      </c>
      <c r="K776" s="290" t="str">
        <f>IF('statement of marks'!GK36="","",'statement of marks'!GK36)</f>
        <v/>
      </c>
      <c r="L776" s="1245" t="s">
        <v>8</v>
      </c>
      <c r="M776" s="1246"/>
      <c r="N776" s="1247"/>
      <c r="O776" s="290" t="str">
        <f>IF('statement of marks'!GM36="","",'statement of marks'!GM36)</f>
        <v/>
      </c>
      <c r="P776" s="1248" t="s">
        <v>286</v>
      </c>
      <c r="Q776" s="1248"/>
      <c r="R776" s="1248"/>
      <c r="S776" s="1248"/>
      <c r="T776" s="1248"/>
      <c r="U776" s="1248"/>
      <c r="V776" s="1249"/>
    </row>
    <row r="777" spans="1:22" ht="19.25" customHeight="1">
      <c r="A777" s="1179"/>
      <c r="B777" s="1240" t="s">
        <v>50</v>
      </c>
      <c r="C777" s="1241"/>
      <c r="D777" s="1250" t="s">
        <v>290</v>
      </c>
      <c r="E777" s="1251"/>
      <c r="F777" s="1252" t="s">
        <v>291</v>
      </c>
      <c r="G777" s="1252"/>
      <c r="H777" s="1253" t="s">
        <v>292</v>
      </c>
      <c r="I777" s="1253"/>
      <c r="J777" s="1252" t="s">
        <v>314</v>
      </c>
      <c r="K777" s="1252"/>
      <c r="L777" s="1254" t="s">
        <v>284</v>
      </c>
      <c r="M777" s="1254"/>
      <c r="N777" s="1254"/>
      <c r="O777" s="1254"/>
      <c r="P777" s="1255" t="s">
        <v>20</v>
      </c>
      <c r="Q777" s="1255"/>
      <c r="R777" s="1255"/>
      <c r="S777" s="1255"/>
      <c r="T777" s="1256" t="str">
        <f>IF('result subject-wise'!AR36="","",'result subject-wise'!AR36)</f>
        <v/>
      </c>
      <c r="U777" s="1256"/>
      <c r="V777" s="1257"/>
    </row>
    <row r="778" spans="1:22" ht="19.25" customHeight="1">
      <c r="A778" s="1179"/>
      <c r="B778" s="1234" t="s">
        <v>32</v>
      </c>
      <c r="C778" s="1235"/>
      <c r="D778" s="1258" t="str">
        <f>IF('statement of marks'!EP36="","",'statement of marks'!EP36)</f>
        <v/>
      </c>
      <c r="E778" s="1259"/>
      <c r="F778" s="1259" t="str">
        <f>IF('statement of marks'!ER36="","",'statement of marks'!ER36)</f>
        <v/>
      </c>
      <c r="G778" s="1259"/>
      <c r="H778" s="1259" t="str">
        <f>IF('statement of marks'!ET36="","",'statement of marks'!ET36)</f>
        <v/>
      </c>
      <c r="I778" s="1259"/>
      <c r="J778" s="1259" t="str">
        <f>IF('statement of marks'!EV36="","",'statement of marks'!EV36)</f>
        <v/>
      </c>
      <c r="K778" s="1259"/>
      <c r="L778" s="1259" t="str">
        <f>IF('statement of marks'!EX36="","",'statement of marks'!EX36)</f>
        <v/>
      </c>
      <c r="M778" s="1259"/>
      <c r="N778" s="1259"/>
      <c r="O778" s="1259"/>
      <c r="P778" s="1255" t="s">
        <v>7</v>
      </c>
      <c r="Q778" s="1255"/>
      <c r="R778" s="1255"/>
      <c r="S778" s="1255"/>
      <c r="T778" s="1256" t="str">
        <f>IF(AND(T777="mRrh.kZ",V773&gt;=60),"izFke",IF(AND(T777="mRrh.kZ",V773&gt;=48),"f}rh;",IF(AND(T777="mRrh.kZ",V773&gt;=36),"r`rh;","")))</f>
        <v/>
      </c>
      <c r="U778" s="1256"/>
      <c r="V778" s="1257"/>
    </row>
    <row r="779" spans="1:22" ht="19.25" customHeight="1">
      <c r="A779" s="1179"/>
      <c r="B779" s="1234" t="s">
        <v>31</v>
      </c>
      <c r="C779" s="1235"/>
      <c r="D779" s="1260" t="str">
        <f>IF('statement of marks'!EO36="","",'statement of marks'!EO36)</f>
        <v/>
      </c>
      <c r="E779" s="1261"/>
      <c r="F779" s="1261" t="str">
        <f>IF('statement of marks'!EQ36="","",'statement of marks'!EQ36)</f>
        <v/>
      </c>
      <c r="G779" s="1261"/>
      <c r="H779" s="1261" t="str">
        <f>IF('statement of marks'!ES36="","",'statement of marks'!ES36)</f>
        <v/>
      </c>
      <c r="I779" s="1261"/>
      <c r="J779" s="1261" t="str">
        <f>IF('statement of marks'!EU36="","",'statement of marks'!EU36)</f>
        <v/>
      </c>
      <c r="K779" s="1261"/>
      <c r="L779" s="1261" t="str">
        <f>IF('statement of marks'!EW36="","",'statement of marks'!EW36)</f>
        <v/>
      </c>
      <c r="M779" s="1261"/>
      <c r="N779" s="1261"/>
      <c r="O779" s="1261"/>
      <c r="P779" s="1262" t="s">
        <v>312</v>
      </c>
      <c r="Q779" s="1263"/>
      <c r="R779" s="1263"/>
      <c r="S779" s="1264"/>
      <c r="T779" s="1265" t="str">
        <f>IF(T777="","",'result subject-wise'!$G$117)</f>
        <v/>
      </c>
      <c r="U779" s="1266"/>
      <c r="V779" s="1267"/>
    </row>
    <row r="780" spans="1:22" ht="19.25" customHeight="1">
      <c r="A780" s="1179"/>
      <c r="B780" s="1230" t="s">
        <v>133</v>
      </c>
      <c r="C780" s="1231"/>
      <c r="D780" s="1268"/>
      <c r="E780" s="1269"/>
      <c r="F780" s="1269"/>
      <c r="G780" s="1269"/>
      <c r="H780" s="1269"/>
      <c r="I780" s="1269"/>
      <c r="J780" s="1269"/>
      <c r="K780" s="1269"/>
      <c r="L780" s="1231" t="s">
        <v>133</v>
      </c>
      <c r="M780" s="1231"/>
      <c r="N780" s="1231"/>
      <c r="O780" s="1231"/>
      <c r="P780" s="1231"/>
      <c r="Q780" s="1231"/>
      <c r="R780" s="1270"/>
      <c r="S780" s="1271"/>
      <c r="T780" s="1271"/>
      <c r="U780" s="1271"/>
      <c r="V780" s="1272"/>
    </row>
    <row r="781" spans="1:22" ht="19.25" customHeight="1">
      <c r="A781" s="1179"/>
      <c r="B781" s="1230" t="s">
        <v>285</v>
      </c>
      <c r="C781" s="1231"/>
      <c r="D781" s="1268"/>
      <c r="E781" s="1269"/>
      <c r="F781" s="1269"/>
      <c r="G781" s="1269"/>
      <c r="H781" s="1269"/>
      <c r="I781" s="1269"/>
      <c r="J781" s="1269"/>
      <c r="K781" s="1269"/>
      <c r="L781" s="1231" t="s">
        <v>111</v>
      </c>
      <c r="M781" s="1231"/>
      <c r="N781" s="1231"/>
      <c r="O781" s="1231"/>
      <c r="P781" s="1231"/>
      <c r="Q781" s="1231"/>
      <c r="R781" s="1273"/>
      <c r="S781" s="1274"/>
      <c r="T781" s="1274"/>
      <c r="U781" s="1274"/>
      <c r="V781" s="1275"/>
    </row>
    <row r="782" spans="1:22" ht="19.25" customHeight="1">
      <c r="A782" s="1179"/>
      <c r="B782" s="1230" t="s">
        <v>152</v>
      </c>
      <c r="C782" s="1231"/>
      <c r="D782" s="1268"/>
      <c r="E782" s="1269"/>
      <c r="F782" s="1269"/>
      <c r="G782" s="1269"/>
      <c r="H782" s="1269"/>
      <c r="I782" s="1269"/>
      <c r="J782" s="1269"/>
      <c r="K782" s="1269"/>
      <c r="L782" s="1231" t="s">
        <v>285</v>
      </c>
      <c r="M782" s="1231"/>
      <c r="N782" s="1231"/>
      <c r="O782" s="1231"/>
      <c r="P782" s="1231"/>
      <c r="Q782" s="1231"/>
      <c r="R782" s="1276" t="s">
        <v>152</v>
      </c>
      <c r="S782" s="1277"/>
      <c r="T782" s="1277"/>
      <c r="U782" s="1277"/>
      <c r="V782" s="1278"/>
    </row>
    <row r="783" spans="1:22" ht="19.25" customHeight="1">
      <c r="A783" s="1180"/>
      <c r="B783" s="1279" t="s">
        <v>151</v>
      </c>
      <c r="C783" s="1280"/>
      <c r="D783" s="1281"/>
      <c r="E783" s="1282"/>
      <c r="F783" s="1282"/>
      <c r="G783" s="1282"/>
      <c r="H783" s="1282"/>
      <c r="I783" s="1282"/>
      <c r="J783" s="1282"/>
      <c r="K783" s="1282"/>
      <c r="L783" s="1280" t="s">
        <v>113</v>
      </c>
      <c r="M783" s="1280"/>
      <c r="N783" s="1280"/>
      <c r="O783" s="1280"/>
      <c r="P783" s="1283">
        <f>'statement of marks'!$GH$109</f>
        <v>42460</v>
      </c>
      <c r="Q783" s="1284"/>
      <c r="R783" s="1285" t="s">
        <v>289</v>
      </c>
      <c r="S783" s="1286"/>
      <c r="T783" s="1286"/>
      <c r="U783" s="1286"/>
      <c r="V783" s="1287"/>
    </row>
    <row r="784" spans="1:22" ht="19.25" customHeight="1">
      <c r="A784" s="1173" t="s">
        <v>73</v>
      </c>
      <c r="B784" s="1174"/>
      <c r="C784" s="1174"/>
      <c r="D784" s="1174"/>
      <c r="E784" s="1174"/>
      <c r="F784" s="1174"/>
      <c r="G784" s="1174"/>
      <c r="H784" s="1174"/>
      <c r="I784" s="1174"/>
      <c r="J784" s="1174"/>
      <c r="K784" s="1174"/>
      <c r="L784" s="1174"/>
      <c r="M784" s="1174"/>
      <c r="N784" s="1174"/>
      <c r="O784" s="1174"/>
      <c r="P784" s="1174"/>
      <c r="Q784" s="1174"/>
      <c r="R784" s="1174"/>
      <c r="S784" s="1174"/>
      <c r="T784" s="1174"/>
      <c r="U784" s="1174"/>
      <c r="V784" s="1175"/>
    </row>
    <row r="785" spans="1:22" ht="19.25" customHeight="1">
      <c r="A785" s="1176" t="str">
        <f>'statement of marks'!$A$1</f>
        <v>jktdh; ckfydk mPp ek/;fed fo|ky;] fuEckgsMk</v>
      </c>
      <c r="B785" s="1177"/>
      <c r="C785" s="1177"/>
      <c r="D785" s="1177"/>
      <c r="E785" s="1177"/>
      <c r="F785" s="1177"/>
      <c r="G785" s="1177"/>
      <c r="H785" s="1177"/>
      <c r="I785" s="1177"/>
      <c r="J785" s="1177"/>
      <c r="K785" s="1177"/>
      <c r="L785" s="1177"/>
      <c r="M785" s="1177"/>
      <c r="N785" s="1177"/>
      <c r="O785" s="1177"/>
      <c r="P785" s="1177"/>
      <c r="Q785" s="1177"/>
      <c r="R785" s="1177"/>
      <c r="S785" s="1177"/>
      <c r="T785" s="1177"/>
      <c r="U785" s="1177"/>
      <c r="V785" s="1178"/>
    </row>
    <row r="786" spans="1:22" ht="19.25" customHeight="1">
      <c r="A786" s="1179"/>
      <c r="B786" s="1181" t="s">
        <v>293</v>
      </c>
      <c r="C786" s="1181"/>
      <c r="D786" s="1182" t="str">
        <f>'statement of marks'!$F$3</f>
        <v>2015-16</v>
      </c>
      <c r="E786" s="1183"/>
      <c r="F786" s="1184" t="str">
        <f>IF(T804="","eq[; ijh{kk",IF(D803="iwjd","iwjd ijh{kk",IF(D803="iqu% ijh{kk","iqu% ijh{kk",)))</f>
        <v>eq[; ijh{kk</v>
      </c>
      <c r="G786" s="1185"/>
      <c r="H786" s="1185"/>
      <c r="I786" s="1185"/>
      <c r="J786" s="1185"/>
      <c r="K786" s="1185"/>
      <c r="L786" s="1185"/>
      <c r="M786" s="1185"/>
      <c r="N786" s="1185"/>
      <c r="O786" s="1185"/>
      <c r="P786" s="1185"/>
      <c r="Q786" s="1185"/>
      <c r="R786" s="1186" t="s">
        <v>27</v>
      </c>
      <c r="S786" s="1187"/>
      <c r="T786" s="1188" t="str">
        <f>'statement of marks'!$A$3</f>
        <v>11 'A'</v>
      </c>
      <c r="U786" s="1188"/>
      <c r="V786" s="1189"/>
    </row>
    <row r="787" spans="1:22" ht="19.25" customHeight="1">
      <c r="A787" s="1179"/>
      <c r="B787" s="1190" t="s">
        <v>115</v>
      </c>
      <c r="C787" s="1190"/>
      <c r="D787" s="1191" t="str">
        <f>IF('statement of marks'!G37="","",'statement of marks'!G37)</f>
        <v/>
      </c>
      <c r="E787" s="1192"/>
      <c r="F787" s="1192"/>
      <c r="G787" s="1192"/>
      <c r="H787" s="1192"/>
      <c r="I787" s="1192"/>
      <c r="J787" s="1192"/>
      <c r="K787" s="1192"/>
      <c r="L787" s="1192"/>
      <c r="M787" s="1192"/>
      <c r="N787" s="1192"/>
      <c r="O787" s="1192"/>
      <c r="P787" s="1192"/>
      <c r="Q787" s="1192"/>
      <c r="R787" s="1193" t="s">
        <v>36</v>
      </c>
      <c r="S787" s="1194"/>
      <c r="T787" s="1195" t="str">
        <f>IF('statement of marks'!D37="","",'statement of marks'!D37)</f>
        <v/>
      </c>
      <c r="U787" s="1195"/>
      <c r="V787" s="1196"/>
    </row>
    <row r="788" spans="1:22" ht="19.25" customHeight="1">
      <c r="A788" s="1179"/>
      <c r="B788" s="1190" t="s">
        <v>25</v>
      </c>
      <c r="C788" s="1190"/>
      <c r="D788" s="1191" t="str">
        <f>IF('statement of marks'!H37="","",'statement of marks'!H37)</f>
        <v/>
      </c>
      <c r="E788" s="1192"/>
      <c r="F788" s="1192"/>
      <c r="G788" s="1192"/>
      <c r="H788" s="1192"/>
      <c r="I788" s="1192"/>
      <c r="J788" s="1192"/>
      <c r="K788" s="1192"/>
      <c r="L788" s="1192"/>
      <c r="M788" s="1192"/>
      <c r="N788" s="1192"/>
      <c r="O788" s="1192"/>
      <c r="P788" s="1192"/>
      <c r="Q788" s="1192"/>
      <c r="R788" s="1193" t="s">
        <v>28</v>
      </c>
      <c r="S788" s="1194"/>
      <c r="T788" s="1195" t="str">
        <f>IF('statement of marks'!E37="","",'statement of marks'!E37)</f>
        <v/>
      </c>
      <c r="U788" s="1195"/>
      <c r="V788" s="1196"/>
    </row>
    <row r="789" spans="1:22" ht="19.25" customHeight="1">
      <c r="A789" s="1179"/>
      <c r="B789" s="1197" t="s">
        <v>26</v>
      </c>
      <c r="C789" s="1197"/>
      <c r="D789" s="1191" t="str">
        <f>IF('statement of marks'!I37="","",'statement of marks'!I37)</f>
        <v/>
      </c>
      <c r="E789" s="1192"/>
      <c r="F789" s="1192"/>
      <c r="G789" s="1192"/>
      <c r="H789" s="1192"/>
      <c r="I789" s="1192"/>
      <c r="J789" s="1192"/>
      <c r="K789" s="1192"/>
      <c r="L789" s="1192"/>
      <c r="M789" s="1192"/>
      <c r="N789" s="1192"/>
      <c r="O789" s="1192"/>
      <c r="P789" s="1192"/>
      <c r="Q789" s="1192"/>
      <c r="R789" s="1193" t="s">
        <v>29</v>
      </c>
      <c r="S789" s="1194"/>
      <c r="T789" s="1198" t="str">
        <f>IF('statement of marks'!F37="","",'statement of marks'!F37)</f>
        <v/>
      </c>
      <c r="U789" s="1198"/>
      <c r="V789" s="1199"/>
    </row>
    <row r="790" spans="1:22" ht="19.25" customHeight="1">
      <c r="A790" s="1179"/>
      <c r="B790" s="1200" t="s">
        <v>30</v>
      </c>
      <c r="C790" s="1202" t="s">
        <v>202</v>
      </c>
      <c r="D790" s="1204" t="s">
        <v>1</v>
      </c>
      <c r="E790" s="1204" t="s">
        <v>43</v>
      </c>
      <c r="F790" s="1204" t="s">
        <v>2</v>
      </c>
      <c r="G790" s="1206" t="s">
        <v>144</v>
      </c>
      <c r="H790" s="1206" t="s">
        <v>147</v>
      </c>
      <c r="I790" s="1208" t="s">
        <v>146</v>
      </c>
      <c r="J790" s="1210" t="s">
        <v>306</v>
      </c>
      <c r="K790" s="1212" t="s">
        <v>288</v>
      </c>
      <c r="L790" s="1214" t="s">
        <v>305</v>
      </c>
      <c r="M790" s="1214" t="s">
        <v>296</v>
      </c>
      <c r="N790" s="1216" t="s">
        <v>295</v>
      </c>
      <c r="O790" s="1218" t="s">
        <v>274</v>
      </c>
      <c r="P790" s="1218" t="s">
        <v>275</v>
      </c>
      <c r="Q790" s="1220" t="s">
        <v>276</v>
      </c>
      <c r="R790" s="1208" t="s">
        <v>14</v>
      </c>
      <c r="S790" s="1210" t="s">
        <v>297</v>
      </c>
      <c r="T790" s="1222" t="s">
        <v>298</v>
      </c>
      <c r="U790" s="1288" t="s">
        <v>38</v>
      </c>
      <c r="V790" s="1226" t="s">
        <v>287</v>
      </c>
    </row>
    <row r="791" spans="1:22" ht="19.25" customHeight="1">
      <c r="A791" s="1179"/>
      <c r="B791" s="1201"/>
      <c r="C791" s="1203"/>
      <c r="D791" s="1205"/>
      <c r="E791" s="1205"/>
      <c r="F791" s="1205"/>
      <c r="G791" s="1207"/>
      <c r="H791" s="1207"/>
      <c r="I791" s="1209"/>
      <c r="J791" s="1211"/>
      <c r="K791" s="1213"/>
      <c r="L791" s="1215"/>
      <c r="M791" s="1215"/>
      <c r="N791" s="1217"/>
      <c r="O791" s="1219"/>
      <c r="P791" s="1219"/>
      <c r="Q791" s="1221"/>
      <c r="R791" s="1209"/>
      <c r="S791" s="1211"/>
      <c r="T791" s="1223"/>
      <c r="U791" s="1289"/>
      <c r="V791" s="1227"/>
    </row>
    <row r="792" spans="1:22" ht="19.25" customHeight="1">
      <c r="A792" s="1179"/>
      <c r="B792" s="1228" t="s">
        <v>5</v>
      </c>
      <c r="C792" s="1229"/>
      <c r="D792" s="119">
        <v>10</v>
      </c>
      <c r="E792" s="70">
        <v>10</v>
      </c>
      <c r="F792" s="70">
        <v>10</v>
      </c>
      <c r="G792" s="142" t="s">
        <v>308</v>
      </c>
      <c r="H792" s="122">
        <f>'statement of marks'!$AR$6</f>
        <v>20</v>
      </c>
      <c r="I792" s="73">
        <v>70</v>
      </c>
      <c r="J792" s="146" t="s">
        <v>277</v>
      </c>
      <c r="K792" s="124">
        <v>100</v>
      </c>
      <c r="L792" s="142" t="s">
        <v>309</v>
      </c>
      <c r="M792" s="122">
        <f>'statement of marks'!$AW$6</f>
        <v>30</v>
      </c>
      <c r="N792" s="73">
        <v>100</v>
      </c>
      <c r="O792" s="145" t="s">
        <v>310</v>
      </c>
      <c r="P792" s="124"/>
      <c r="Q792" s="124">
        <v>200</v>
      </c>
      <c r="R792" s="304"/>
      <c r="S792" s="304"/>
      <c r="T792" s="305"/>
      <c r="U792" s="306"/>
      <c r="V792" s="147" t="str">
        <f>IF(OR(U799=0,U799&lt;S799),"",Q792)</f>
        <v/>
      </c>
    </row>
    <row r="793" spans="1:22" ht="19.25" customHeight="1">
      <c r="A793" s="1179"/>
      <c r="B793" s="1230" t="str">
        <f>'statement of marks'!$J$3</f>
        <v>vfuok;Z fgUnh</v>
      </c>
      <c r="C793" s="1231"/>
      <c r="D793" s="289" t="str">
        <f>IF('statement of marks'!J37="","",'statement of marks'!J37)</f>
        <v/>
      </c>
      <c r="E793" s="290" t="str">
        <f>IF('statement of marks'!K37="","",'statement of marks'!K37)</f>
        <v/>
      </c>
      <c r="F793" s="290" t="str">
        <f>IF('statement of marks'!L37="","",'statement of marks'!L37)</f>
        <v/>
      </c>
      <c r="G793" s="123" t="str">
        <f>IF('statement of marks'!N37="","",'statement of marks'!N37)</f>
        <v/>
      </c>
      <c r="H793" s="123">
        <f>'statement of marks'!$BP$6</f>
        <v>20</v>
      </c>
      <c r="I793" s="291" t="str">
        <f>IF(G793="","",G793)</f>
        <v/>
      </c>
      <c r="J793" s="291" t="str">
        <f>IF(G793="","",SUM(D793,E793,F793,G793))</f>
        <v/>
      </c>
      <c r="K793" s="125" t="str">
        <f>J793</f>
        <v/>
      </c>
      <c r="L793" s="123" t="str">
        <f>IF('statement of marks'!P37="","",'statement of marks'!P37)</f>
        <v/>
      </c>
      <c r="M793" s="122">
        <f>'statement of marks'!$BU$6</f>
        <v>30</v>
      </c>
      <c r="N793" s="291" t="str">
        <f>IF(L793="","",L793)</f>
        <v/>
      </c>
      <c r="O793" s="291" t="str">
        <f>IF(L793="","",SUM(J793,L793))</f>
        <v/>
      </c>
      <c r="P793" s="152">
        <f>SUM(H793,M793)</f>
        <v>50</v>
      </c>
      <c r="Q793" s="125" t="str">
        <f>O793</f>
        <v/>
      </c>
      <c r="R793" s="290" t="str">
        <f>CONCATENATE('statement of marks'!EZ37,'statement of marks'!FA37,'statement of marks'!FB37)</f>
        <v/>
      </c>
      <c r="S793" s="117" t="str">
        <f>IF(OR(R793="S",R793="RE"),100,"")</f>
        <v/>
      </c>
      <c r="T793" s="128" t="str">
        <f>IF('result subject-wise'!U37="","",'result subject-wise'!U37)</f>
        <v/>
      </c>
      <c r="U793" s="130" t="str">
        <f>IF('result subject-wise'!V37="","",'result subject-wise'!V37)</f>
        <v/>
      </c>
      <c r="V793" s="147" t="str">
        <f>IF(OR(U799=0,U799&lt;S799),"",IF(R793="RE",SUM(Q793,T793),IF(R793="S",T793,Q793)))</f>
        <v/>
      </c>
    </row>
    <row r="794" spans="1:22" ht="19.25" customHeight="1">
      <c r="A794" s="1179"/>
      <c r="B794" s="1230" t="str">
        <f>'statement of marks'!$X$3</f>
        <v>vaxzsth</v>
      </c>
      <c r="C794" s="1231"/>
      <c r="D794" s="289" t="str">
        <f>IF('statement of marks'!X37="","",'statement of marks'!X37)</f>
        <v/>
      </c>
      <c r="E794" s="290" t="str">
        <f>IF('statement of marks'!Y37="","",'statement of marks'!Y37)</f>
        <v/>
      </c>
      <c r="F794" s="290" t="str">
        <f>IF('statement of marks'!Z37="","",'statement of marks'!Z37)</f>
        <v/>
      </c>
      <c r="G794" s="123" t="str">
        <f>IF('statement of marks'!AB37="","",'statement of marks'!AB37)</f>
        <v/>
      </c>
      <c r="H794" s="123">
        <f>'statement of marks'!$CN$6</f>
        <v>20</v>
      </c>
      <c r="I794" s="291" t="str">
        <f>IF(G794="","",G794)</f>
        <v/>
      </c>
      <c r="J794" s="291" t="str">
        <f t="shared" ref="J794:J797" si="288">IF(G794="","",SUM(D794,E794,F794,G794))</f>
        <v/>
      </c>
      <c r="K794" s="125" t="str">
        <f>J794</f>
        <v/>
      </c>
      <c r="L794" s="123" t="str">
        <f>IF('statement of marks'!AD37="","",'statement of marks'!AD37)</f>
        <v/>
      </c>
      <c r="M794" s="122">
        <f>'statement of marks'!$CS$6</f>
        <v>30</v>
      </c>
      <c r="N794" s="291" t="str">
        <f>IF(L794="","",L794)</f>
        <v/>
      </c>
      <c r="O794" s="291" t="str">
        <f t="shared" ref="O794" si="289">IF(L794="","",SUM(J794,L794))</f>
        <v/>
      </c>
      <c r="P794" s="152">
        <f t="shared" ref="P794" si="290">SUM(H794,M794)</f>
        <v>50</v>
      </c>
      <c r="Q794" s="125" t="str">
        <f>O794</f>
        <v/>
      </c>
      <c r="R794" s="290" t="str">
        <f>CONCATENATE('statement of marks'!FC37,'statement of marks'!FD37,'statement of marks'!FE37)</f>
        <v/>
      </c>
      <c r="S794" s="117" t="str">
        <f>IF(OR(R794="S",R794="RE"),100,"")</f>
        <v/>
      </c>
      <c r="T794" s="128" t="str">
        <f>IF('result subject-wise'!X37="","",'result subject-wise'!X37)</f>
        <v/>
      </c>
      <c r="U794" s="130" t="str">
        <f>IF('result subject-wise'!Y37="","",'result subject-wise'!Y37)</f>
        <v/>
      </c>
      <c r="V794" s="147" t="str">
        <f>IF(OR(U799=0,U799&lt;S799),"",IF(R794="RE",SUM(Q794,T794),IF(R794="S",T794,Q794)))</f>
        <v/>
      </c>
    </row>
    <row r="795" spans="1:22" ht="19.25" customHeight="1">
      <c r="A795" s="1179"/>
      <c r="B795" s="1232" t="b">
        <f>IF('statement of marks'!AL37="a",'statement of marks'!$AL$3,IF('statement of marks'!AL37="b",'statement of marks'!$AR$3,IF('statement of marks'!AL37="c",'statement of marks'!$AX$3,IF('statement of marks'!AL37="d",'statement of marks'!$BD$3))))</f>
        <v>0</v>
      </c>
      <c r="C795" s="1233"/>
      <c r="D795" s="289" t="str">
        <f>IF('statement of marks'!AM37="","",'statement of marks'!AM37)</f>
        <v/>
      </c>
      <c r="E795" s="290" t="str">
        <f>IF('statement of marks'!AN37="","",'statement of marks'!AN37)</f>
        <v/>
      </c>
      <c r="F795" s="290" t="str">
        <f>IF('statement of marks'!AO37="","",'statement of marks'!AO37)</f>
        <v/>
      </c>
      <c r="G795" s="123" t="str">
        <f>IF('statement of marks'!AQ37="","",'statement of marks'!AQ37)</f>
        <v/>
      </c>
      <c r="H795" s="123" t="str">
        <f>IF('statement of marks'!AR37="","",'statement of marks'!AR37)</f>
        <v/>
      </c>
      <c r="I795" s="291" t="str">
        <f>IF(G795="","",IF(AND(G795="ML",H795="ML"),"ML",IF(AND(G795="ML",H795=""),"ML",SUM(G795,H795))))</f>
        <v/>
      </c>
      <c r="J795" s="291" t="str">
        <f t="shared" si="288"/>
        <v/>
      </c>
      <c r="K795" s="125" t="str">
        <f>IF(J795="","",SUM(H795,J795))</f>
        <v/>
      </c>
      <c r="L795" s="123" t="str">
        <f>IF('statement of marks'!AV37="","",'statement of marks'!AV37)</f>
        <v/>
      </c>
      <c r="M795" s="123" t="str">
        <f>IF('statement of marks'!AW37="","",'statement of marks'!AW37)</f>
        <v/>
      </c>
      <c r="N795" s="291" t="str">
        <f>IF(L795="","",IF(AND(L795="ML",M795="ML"),"ML",IF(AND(L795="ML",M795=""),"ML",SUM(L795,M795))))</f>
        <v/>
      </c>
      <c r="O795" s="291" t="str">
        <f>IF(L795="","",SUM(J795,L795))</f>
        <v/>
      </c>
      <c r="P795" s="123" t="str">
        <f>IF(AND(H795="",M795=""),"",SUM(H795,M795))</f>
        <v/>
      </c>
      <c r="Q795" s="125" t="str">
        <f>IF(O795="","",SUM(O795,P795))</f>
        <v/>
      </c>
      <c r="R795" s="290" t="str">
        <f>CONCATENATE('statement of marks'!FF37,'statement of marks'!FK37,'statement of marks'!FL37)</f>
        <v/>
      </c>
      <c r="S795" s="117" t="str">
        <f>IF('result subject-wise'!Z37="","",'result subject-wise'!Z37)</f>
        <v/>
      </c>
      <c r="T795" s="128" t="str">
        <f>IF('result subject-wise'!AB37="","",'result subject-wise'!AB37)</f>
        <v/>
      </c>
      <c r="U795" s="130" t="str">
        <f>IF('result subject-wise'!AC37="","",'result subject-wise'!AC37)</f>
        <v/>
      </c>
      <c r="V795" s="147" t="str">
        <f>IF(OR(U799=0,U799&lt;S799),"",IF(OR(R795="RE",R795="REP"),SUM(Q795,T795),IF(R795="S",T795,Q795)))</f>
        <v/>
      </c>
    </row>
    <row r="796" spans="1:22" ht="19.25" customHeight="1">
      <c r="A796" s="1179"/>
      <c r="B796" s="1232" t="b">
        <f>IF('statement of marks'!BJ37="a",'statement of marks'!$BJ$3,IF('statement of marks'!BJ37="b",'statement of marks'!$BP$3,IF('statement of marks'!BJ37="c",'statement of marks'!$BV$3,IF('statement of marks'!BJ37="d",'statement of marks'!$CB$3))))</f>
        <v>0</v>
      </c>
      <c r="C796" s="1233"/>
      <c r="D796" s="289" t="str">
        <f>IF('statement of marks'!BK37="","",'statement of marks'!BK37)</f>
        <v/>
      </c>
      <c r="E796" s="290" t="str">
        <f>IF('statement of marks'!BL37="","",'statement of marks'!BL37)</f>
        <v/>
      </c>
      <c r="F796" s="290" t="str">
        <f>IF('statement of marks'!BM37="","",'statement of marks'!BM37)</f>
        <v/>
      </c>
      <c r="G796" s="123" t="str">
        <f>IF('statement of marks'!BO37="","",'statement of marks'!BO37)</f>
        <v/>
      </c>
      <c r="H796" s="123" t="str">
        <f>IF('statement of marks'!BP37="","",'statement of marks'!BP37)</f>
        <v/>
      </c>
      <c r="I796" s="291" t="str">
        <f t="shared" ref="I796" si="291">IF(G796="","",IF(AND(G796="ML",H796="ML"),"ML",IF(AND(G796="ML",H796=""),"ML",SUM(G796,H796))))</f>
        <v/>
      </c>
      <c r="J796" s="291" t="str">
        <f t="shared" si="288"/>
        <v/>
      </c>
      <c r="K796" s="125" t="str">
        <f>IF(J796="","",SUM(H796,J796))</f>
        <v/>
      </c>
      <c r="L796" s="123" t="str">
        <f>IF('statement of marks'!BT37="","",'statement of marks'!BT37)</f>
        <v/>
      </c>
      <c r="M796" s="123" t="str">
        <f>IF('statement of marks'!BU37="","",'statement of marks'!BU37)</f>
        <v/>
      </c>
      <c r="N796" s="291" t="str">
        <f t="shared" ref="N796" si="292">IF(L796="","",IF(AND(L796="ML",M796="ML"),"ML",IF(AND(L796="ML",M796=""),"ML",SUM(L796,M796))))</f>
        <v/>
      </c>
      <c r="O796" s="291" t="str">
        <f>IF(L796="","",SUM(J796,L796))</f>
        <v/>
      </c>
      <c r="P796" s="123" t="str">
        <f t="shared" ref="P796:P797" si="293">IF(AND(H796="",M796=""),"",SUM(H796,M796))</f>
        <v/>
      </c>
      <c r="Q796" s="125" t="str">
        <f>IF(O796="","",SUM(O796,P796))</f>
        <v/>
      </c>
      <c r="R796" s="290" t="str">
        <f>CONCATENATE('statement of marks'!FM37,'statement of marks'!FR37,'statement of marks'!FS37)</f>
        <v/>
      </c>
      <c r="S796" s="117" t="str">
        <f>IF('result subject-wise'!AD37="","",'result subject-wise'!AD37)</f>
        <v/>
      </c>
      <c r="T796" s="128" t="str">
        <f>IF('result subject-wise'!AF37="","",'result subject-wise'!AF37)</f>
        <v/>
      </c>
      <c r="U796" s="130" t="str">
        <f>IF('result subject-wise'!AG37="","",'result subject-wise'!AG37)</f>
        <v/>
      </c>
      <c r="V796" s="147" t="str">
        <f>IF(OR(U799=0,U799&lt;S799),"",IF(OR(R796="RE",R796="REP"),SUM(Q796,T796),IF(R796="S",T796,Q796)))</f>
        <v/>
      </c>
    </row>
    <row r="797" spans="1:22" ht="19.25" customHeight="1">
      <c r="A797" s="1179"/>
      <c r="B797" s="1232" t="b">
        <f>IF('statement of marks'!CH37="a",'statement of marks'!$CH$3,IF('statement of marks'!CH37="b",'statement of marks'!$CN$3,IF('statement of marks'!CH37="c",'statement of marks'!$CT$3,IF('statement of marks'!CH37="d",'statement of marks'!$CZ$3))))</f>
        <v>0</v>
      </c>
      <c r="C797" s="1233"/>
      <c r="D797" s="289" t="str">
        <f>IF('statement of marks'!CI37="","",'statement of marks'!CI37)</f>
        <v/>
      </c>
      <c r="E797" s="290" t="str">
        <f>IF('statement of marks'!CJ37="","",'statement of marks'!CJ37)</f>
        <v/>
      </c>
      <c r="F797" s="290" t="str">
        <f>IF('statement of marks'!CK37="","",'statement of marks'!CK37)</f>
        <v/>
      </c>
      <c r="G797" s="123" t="str">
        <f>IF('statement of marks'!CM37="","",'statement of marks'!CM37)</f>
        <v/>
      </c>
      <c r="H797" s="123" t="str">
        <f>IF('statement of marks'!CN37="","",'statement of marks'!CN37)</f>
        <v/>
      </c>
      <c r="I797" s="291" t="str">
        <f>IF(G797="","",IF(AND(G797="ML",H797="ML"),"ML",IF(AND(G797="ML",H797=""),"ML",SUM(G797,H797))))</f>
        <v/>
      </c>
      <c r="J797" s="291" t="str">
        <f t="shared" si="288"/>
        <v/>
      </c>
      <c r="K797" s="125" t="str">
        <f>IF(J797="","",SUM(H797,J797))</f>
        <v/>
      </c>
      <c r="L797" s="123" t="str">
        <f>IF('statement of marks'!CR37="","",'statement of marks'!CR37)</f>
        <v/>
      </c>
      <c r="M797" s="123" t="str">
        <f>IF('statement of marks'!CS37="","",'statement of marks'!CS37)</f>
        <v/>
      </c>
      <c r="N797" s="291" t="str">
        <f>IF(L797="","",IF(AND(L797="ML",M797="ML"),"ML",IF(AND(L797="ML",M797=""),"ML",SUM(L797,M797))))</f>
        <v/>
      </c>
      <c r="O797" s="291" t="str">
        <f>IF(L797="","",SUM(J797,L797))</f>
        <v/>
      </c>
      <c r="P797" s="123" t="str">
        <f t="shared" si="293"/>
        <v/>
      </c>
      <c r="Q797" s="125" t="str">
        <f>IF(O797="","",SUM(O797,P797))</f>
        <v/>
      </c>
      <c r="R797" s="290" t="str">
        <f>CONCATENATE('statement of marks'!FT37,'statement of marks'!FY37,'statement of marks'!FZ37)</f>
        <v/>
      </c>
      <c r="S797" s="117" t="str">
        <f>IF('result subject-wise'!AH37="","",'result subject-wise'!AH37)</f>
        <v/>
      </c>
      <c r="T797" s="128" t="str">
        <f>IF('result subject-wise'!AJ37="","",'result subject-wise'!AJ37)</f>
        <v/>
      </c>
      <c r="U797" s="130" t="str">
        <f>IF('result subject-wise'!AK37="","",'result subject-wise'!AK37)</f>
        <v/>
      </c>
      <c r="V797" s="147" t="str">
        <f>IF(OR(U799=0,U799&lt;S799),"",IF(OR(R797="RE",R797="REP"),SUM(Q797,T797),IF(R797="S",T797,Q797)))</f>
        <v/>
      </c>
    </row>
    <row r="798" spans="1:22" ht="19.25" customHeight="1">
      <c r="A798" s="1179"/>
      <c r="B798" s="1234" t="s">
        <v>148</v>
      </c>
      <c r="C798" s="1235"/>
      <c r="D798" s="157" t="str">
        <f>IF(AND(D793="",D794="",D795="",D796="",D797=""),"",SUM(D793:D797))</f>
        <v/>
      </c>
      <c r="E798" s="157" t="str">
        <f t="shared" ref="E798:F798" si="294">IF(AND(E793="",E794="",E795="",E796="",E797=""),"",SUM(E793:E797))</f>
        <v/>
      </c>
      <c r="F798" s="157" t="str">
        <f t="shared" si="294"/>
        <v/>
      </c>
      <c r="G798" s="158" t="str">
        <f>IF(G793="","",SUM(G793:G797))</f>
        <v/>
      </c>
      <c r="H798" s="158">
        <f>SUM(H795:H797)</f>
        <v>0</v>
      </c>
      <c r="I798" s="158" t="str">
        <f>IF(AND(I793="",I794="",I795="",I796="",I797=""),"",SUM(I793:I797))</f>
        <v/>
      </c>
      <c r="J798" s="159" t="str">
        <f>IF(J797="","",SUM(J793:J797))</f>
        <v/>
      </c>
      <c r="K798" s="160" t="str">
        <f>IF(K793="","",SUM(K793:K797))</f>
        <v/>
      </c>
      <c r="L798" s="158" t="str">
        <f>IF(L793="","",SUM(L793:L797))</f>
        <v/>
      </c>
      <c r="M798" s="158">
        <f>SUM(M795:M797)</f>
        <v>0</v>
      </c>
      <c r="N798" s="158" t="str">
        <f t="shared" ref="N798" si="295">IF(AND(N793="",N794="",N795="",N796="",N797=""),"",SUM(N793:N797))</f>
        <v/>
      </c>
      <c r="O798" s="159" t="str">
        <f>IF(L798="","",SUM(J798,L798))</f>
        <v/>
      </c>
      <c r="P798" s="160">
        <f>SUM(H798,M798)</f>
        <v>0</v>
      </c>
      <c r="Q798" s="160" t="str">
        <f>IF(Q793="","",SUM(Q793:Q797))</f>
        <v/>
      </c>
      <c r="R798" s="159"/>
      <c r="S798" s="159" t="str">
        <f>IF(AND(S793="",S794="",S795="",S796="",S797=""),"",SUM(S793:S797))</f>
        <v/>
      </c>
      <c r="T798" s="161" t="str">
        <f>IF(AND(T793="",T794="",T795="",T796="",T797=""),"",SUM(T793:T797))</f>
        <v/>
      </c>
      <c r="U798" s="162"/>
      <c r="V798" s="163" t="str">
        <f>IF(V793="","",SUM(V793:V797))</f>
        <v/>
      </c>
    </row>
    <row r="799" spans="1:22" ht="19.25" customHeight="1">
      <c r="A799" s="1179"/>
      <c r="B799" s="1234" t="s">
        <v>145</v>
      </c>
      <c r="C799" s="1235"/>
      <c r="D799" s="119" t="str">
        <f>IF(D798="","",50-(COUNTIF(D793:D797,"NA")*10+COUNTIF(D793:D797,"ML")*10))</f>
        <v/>
      </c>
      <c r="E799" s="119" t="str">
        <f t="shared" ref="E799:F799" si="296">IF(E798="","",50-(COUNTIF(E793:E797,"NA")*10+COUNTIF(E793:E797,"ML")*10))</f>
        <v/>
      </c>
      <c r="F799" s="119" t="str">
        <f t="shared" si="296"/>
        <v/>
      </c>
      <c r="G799" s="123">
        <f>I799-H799</f>
        <v>350</v>
      </c>
      <c r="H799" s="158">
        <f>IF(H798="","",(IF(OR(H795="ML",H795=""),0,H792)+IF(OR(H796="ML",H796=""),0,H793)+IF(OR(H797="ML",H797=""),0,H794)))</f>
        <v>0</v>
      </c>
      <c r="I799" s="123">
        <f>IF(I798=0,0,350-H801)</f>
        <v>350</v>
      </c>
      <c r="J799" s="291" t="str">
        <f>IF(J798="","",SUM(D799:G799))</f>
        <v/>
      </c>
      <c r="K799" s="125" t="str">
        <f>IF(K798="","",SUM(H799,J799))</f>
        <v/>
      </c>
      <c r="L799" s="123">
        <f>N799-M799</f>
        <v>500</v>
      </c>
      <c r="M799" s="117">
        <f>IF(M798="","",(IF(OR(M795="ML",M795=""),0,M792)+IF(OR(M796="ML",M796=""),0,M793)+IF(OR(M797="ML",M797=""),0,M794)))</f>
        <v>0</v>
      </c>
      <c r="N799" s="123">
        <f>IF(N798=0,0,500-M801)</f>
        <v>500</v>
      </c>
      <c r="O799" s="291">
        <f>IF(L799="","",SUM(J799,L799))</f>
        <v>500</v>
      </c>
      <c r="P799" s="125">
        <f>SUM(H799,M799)</f>
        <v>0</v>
      </c>
      <c r="Q799" s="125" t="str">
        <f>IF(Q798="","",SUM(O799,P799))</f>
        <v/>
      </c>
      <c r="R799" s="307"/>
      <c r="S799" s="141">
        <f>COUNTIF(R793:R802,"S")</f>
        <v>0</v>
      </c>
      <c r="T799" s="141">
        <f>COUNTIF(R793:R802,"RE")+COUNTIF(R793:R802,"REP")</f>
        <v>0</v>
      </c>
      <c r="U799" s="141">
        <f>COUNTIF(U793:U798,"P")+COUNTIF(U801:U802,"P")</f>
        <v>0</v>
      </c>
      <c r="V799" s="149" t="str">
        <f>IF(OR(U799=0,U799&lt;(S799+T799)),"",(Q799-(S799*200)+S798))</f>
        <v/>
      </c>
    </row>
    <row r="800" spans="1:22" ht="19.25" customHeight="1">
      <c r="A800" s="1179"/>
      <c r="B800" s="1230" t="s">
        <v>12</v>
      </c>
      <c r="C800" s="1231"/>
      <c r="D800" s="120" t="str">
        <f t="shared" ref="D800:Q800" si="297">IF(D799="","",D798/D799*100)</f>
        <v/>
      </c>
      <c r="E800" s="120" t="str">
        <f t="shared" si="297"/>
        <v/>
      </c>
      <c r="F800" s="120" t="str">
        <f t="shared" si="297"/>
        <v/>
      </c>
      <c r="G800" s="120" t="e">
        <f t="shared" si="297"/>
        <v>#VALUE!</v>
      </c>
      <c r="H800" s="151" t="e">
        <f t="shared" si="297"/>
        <v>#DIV/0!</v>
      </c>
      <c r="I800" s="120" t="e">
        <f t="shared" si="297"/>
        <v>#VALUE!</v>
      </c>
      <c r="J800" s="120" t="str">
        <f t="shared" si="297"/>
        <v/>
      </c>
      <c r="K800" s="126" t="str">
        <f t="shared" si="297"/>
        <v/>
      </c>
      <c r="L800" s="120" t="e">
        <f t="shared" si="297"/>
        <v>#VALUE!</v>
      </c>
      <c r="M800" s="151" t="e">
        <f t="shared" si="297"/>
        <v>#DIV/0!</v>
      </c>
      <c r="N800" s="120" t="e">
        <f t="shared" si="297"/>
        <v>#VALUE!</v>
      </c>
      <c r="O800" s="120" t="e">
        <f t="shared" si="297"/>
        <v>#VALUE!</v>
      </c>
      <c r="P800" s="126" t="e">
        <f t="shared" si="297"/>
        <v>#DIV/0!</v>
      </c>
      <c r="Q800" s="126" t="str">
        <f t="shared" si="297"/>
        <v/>
      </c>
      <c r="R800" s="304"/>
      <c r="S800" s="304"/>
      <c r="T800" s="305"/>
      <c r="U800" s="308"/>
      <c r="V800" s="150" t="str">
        <f>IF(V799="","",V798/V799*100)</f>
        <v/>
      </c>
    </row>
    <row r="801" spans="1:22" ht="19.25" customHeight="1">
      <c r="A801" s="1179"/>
      <c r="B801" s="1230" t="str">
        <f>'statement of marks'!$DG$3</f>
        <v>jktLFkku v/;;u</v>
      </c>
      <c r="C801" s="1231"/>
      <c r="D801" s="289" t="str">
        <f>IF('statement of marks'!DG37="","",'statement of marks'!DG37)</f>
        <v/>
      </c>
      <c r="E801" s="290" t="str">
        <f>IF('statement of marks'!DH37="","",'statement of marks'!DH37)</f>
        <v/>
      </c>
      <c r="F801" s="290" t="str">
        <f>IF('statement of marks'!DI37="","",'statement of marks'!DI37)</f>
        <v/>
      </c>
      <c r="G801" s="290" t="str">
        <f>IF('statement of marks'!DK37="","",'statement of marks'!DK37)</f>
        <v/>
      </c>
      <c r="H801" s="152">
        <f>IF(G793="ML",70)+IF(G794="ML",70)+IF(G795="ML",70-H792)+IF(G796="ML",70-H793)+IF(G797="ML",70-H794)+IF(H795="ml",H792)+IF(H796="ml",H793)+IF(H797="ml",H794)</f>
        <v>0</v>
      </c>
      <c r="I801" s="291" t="str">
        <f>IF(G801="","",SUM(G801,H801))</f>
        <v/>
      </c>
      <c r="J801" s="291" t="str">
        <f>IF(G801="","",SUM(D801,E801,F801,G801))</f>
        <v/>
      </c>
      <c r="K801" s="125" t="str">
        <f>IF(J801="","",SUM(H801,J801))</f>
        <v/>
      </c>
      <c r="L801" s="290" t="str">
        <f>IF('statement of marks'!DM37="","",'statement of marks'!DM37)</f>
        <v/>
      </c>
      <c r="M801" s="152">
        <f>IF(L793="ML",100)+IF(L794="ML",100)+IF(L795="ML",100-M792)+IF(L796="ML",100-M793)+IF(L797="ML",100-M794)+IF(M795="ml",M792)+IF(M796="ml",M793)+IF(M797="ml",M794)</f>
        <v>0</v>
      </c>
      <c r="N801" s="291" t="str">
        <f>IF(L801="","",SUM(L801,M801))</f>
        <v/>
      </c>
      <c r="O801" s="291" t="str">
        <f>IF(L801="","",SUM(K801,L801))</f>
        <v/>
      </c>
      <c r="P801" s="152">
        <f>SUM(H801,M801)</f>
        <v>0</v>
      </c>
      <c r="Q801" s="125" t="str">
        <f>IF(O801="","",SUM(O801,M801))</f>
        <v/>
      </c>
      <c r="R801" s="290" t="str">
        <f>IF('statement of marks'!GA37="","",'statement of marks'!GA37)</f>
        <v/>
      </c>
      <c r="S801" s="117" t="str">
        <f>IF(OR(R801="S",R801="RE"),100,"")</f>
        <v/>
      </c>
      <c r="T801" s="309" t="str">
        <f>IF('result subject-wise'!AL37="","",'result subject-wise'!AL37)</f>
        <v/>
      </c>
      <c r="U801" s="310" t="str">
        <f>IF('result subject-wise'!AM37="","",'result subject-wise'!AM37)</f>
        <v/>
      </c>
      <c r="V801" s="1236"/>
    </row>
    <row r="802" spans="1:22" ht="19.25" customHeight="1">
      <c r="A802" s="1179"/>
      <c r="B802" s="1230" t="str">
        <f>'statement of marks'!$DT$3</f>
        <v>thou dkS'ky f'k{kk</v>
      </c>
      <c r="C802" s="1231"/>
      <c r="D802" s="1237" t="s">
        <v>294</v>
      </c>
      <c r="E802" s="1238"/>
      <c r="F802" s="291">
        <f>'statement of marks'!$DT$6</f>
        <v>30</v>
      </c>
      <c r="G802" s="123" t="str">
        <f>IF('statement of marks'!DT37="","",'statement of marks'!DT37)</f>
        <v/>
      </c>
      <c r="H802" s="1238" t="s">
        <v>313</v>
      </c>
      <c r="I802" s="1238"/>
      <c r="J802" s="291">
        <f>'statement of marks'!$DU$6</f>
        <v>30</v>
      </c>
      <c r="K802" s="125" t="str">
        <f>IF('statement of marks'!DU37="","",'statement of marks'!DU37)</f>
        <v/>
      </c>
      <c r="L802" s="1239" t="s">
        <v>172</v>
      </c>
      <c r="M802" s="1239"/>
      <c r="N802" s="291">
        <f>'statement of marks'!$DV$6</f>
        <v>40</v>
      </c>
      <c r="O802" s="290" t="str">
        <f>IF('statement of marks'!DV37="","",'statement of marks'!DV37)</f>
        <v/>
      </c>
      <c r="P802" s="304"/>
      <c r="Q802" s="125" t="str">
        <f>IF(O802="","",SUM(G802,K802,O802))</f>
        <v/>
      </c>
      <c r="R802" s="290" t="str">
        <f>IF('statement of marks'!GB37="","",'statement of marks'!GB37)</f>
        <v/>
      </c>
      <c r="S802" s="117" t="str">
        <f>IF(OR(R802="S",R802="RE"),40,"")</f>
        <v/>
      </c>
      <c r="T802" s="309" t="str">
        <f>IF('result subject-wise'!AN37="","",'result subject-wise'!AN37)</f>
        <v/>
      </c>
      <c r="U802" s="310" t="str">
        <f>IF('result subject-wise'!AO37="","",'result subject-wise'!AO37)</f>
        <v/>
      </c>
      <c r="V802" s="1236"/>
    </row>
    <row r="803" spans="1:22" ht="19.25" customHeight="1">
      <c r="A803" s="1179"/>
      <c r="B803" s="1240" t="s">
        <v>20</v>
      </c>
      <c r="C803" s="1241"/>
      <c r="D803" s="1242" t="str">
        <f>IF('statement of marks'!GH37="","",'statement of marks'!GH37)</f>
        <v/>
      </c>
      <c r="E803" s="1243"/>
      <c r="F803" s="1243"/>
      <c r="G803" s="1243"/>
      <c r="H803" s="1243"/>
      <c r="I803" s="1244"/>
      <c r="J803" s="288" t="s">
        <v>7</v>
      </c>
      <c r="K803" s="290" t="str">
        <f>IF('statement of marks'!GK37="","",'statement of marks'!GK37)</f>
        <v/>
      </c>
      <c r="L803" s="1245" t="s">
        <v>8</v>
      </c>
      <c r="M803" s="1246"/>
      <c r="N803" s="1247"/>
      <c r="O803" s="290" t="str">
        <f>IF('statement of marks'!GM37="","",'statement of marks'!GM37)</f>
        <v/>
      </c>
      <c r="P803" s="1248" t="s">
        <v>286</v>
      </c>
      <c r="Q803" s="1248"/>
      <c r="R803" s="1248"/>
      <c r="S803" s="1248"/>
      <c r="T803" s="1248"/>
      <c r="U803" s="1248"/>
      <c r="V803" s="1249"/>
    </row>
    <row r="804" spans="1:22" ht="19.25" customHeight="1">
      <c r="A804" s="1179"/>
      <c r="B804" s="1240" t="s">
        <v>50</v>
      </c>
      <c r="C804" s="1241"/>
      <c r="D804" s="1250" t="s">
        <v>290</v>
      </c>
      <c r="E804" s="1251"/>
      <c r="F804" s="1252" t="s">
        <v>291</v>
      </c>
      <c r="G804" s="1252"/>
      <c r="H804" s="1253" t="s">
        <v>292</v>
      </c>
      <c r="I804" s="1253"/>
      <c r="J804" s="1252" t="s">
        <v>314</v>
      </c>
      <c r="K804" s="1252"/>
      <c r="L804" s="1254" t="s">
        <v>284</v>
      </c>
      <c r="M804" s="1254"/>
      <c r="N804" s="1254"/>
      <c r="O804" s="1254"/>
      <c r="P804" s="1255" t="s">
        <v>20</v>
      </c>
      <c r="Q804" s="1255"/>
      <c r="R804" s="1255"/>
      <c r="S804" s="1255"/>
      <c r="T804" s="1256" t="str">
        <f>IF('result subject-wise'!AR37="","",'result subject-wise'!AR37)</f>
        <v/>
      </c>
      <c r="U804" s="1256"/>
      <c r="V804" s="1257"/>
    </row>
    <row r="805" spans="1:22" ht="19.25" customHeight="1">
      <c r="A805" s="1179"/>
      <c r="B805" s="1234" t="s">
        <v>32</v>
      </c>
      <c r="C805" s="1235"/>
      <c r="D805" s="1258" t="str">
        <f>IF('statement of marks'!EP37="","",'statement of marks'!EP37)</f>
        <v/>
      </c>
      <c r="E805" s="1259"/>
      <c r="F805" s="1259" t="str">
        <f>IF('statement of marks'!ER37="","",'statement of marks'!ER37)</f>
        <v/>
      </c>
      <c r="G805" s="1259"/>
      <c r="H805" s="1259" t="str">
        <f>IF('statement of marks'!ET37="","",'statement of marks'!ET37)</f>
        <v/>
      </c>
      <c r="I805" s="1259"/>
      <c r="J805" s="1259" t="str">
        <f>IF('statement of marks'!EV37="","",'statement of marks'!EV37)</f>
        <v/>
      </c>
      <c r="K805" s="1259"/>
      <c r="L805" s="1259" t="str">
        <f>IF('statement of marks'!EX37="","",'statement of marks'!EX37)</f>
        <v/>
      </c>
      <c r="M805" s="1259"/>
      <c r="N805" s="1259"/>
      <c r="O805" s="1259"/>
      <c r="P805" s="1255" t="s">
        <v>7</v>
      </c>
      <c r="Q805" s="1255"/>
      <c r="R805" s="1255"/>
      <c r="S805" s="1255"/>
      <c r="T805" s="1256" t="str">
        <f>IF(AND(T804="mRrh.kZ",V800&gt;=60),"izFke",IF(AND(T804="mRrh.kZ",V800&gt;=48),"f}rh;",IF(AND(T804="mRrh.kZ",V800&gt;=36),"r`rh;","")))</f>
        <v/>
      </c>
      <c r="U805" s="1256"/>
      <c r="V805" s="1257"/>
    </row>
    <row r="806" spans="1:22" ht="19.25" customHeight="1">
      <c r="A806" s="1179"/>
      <c r="B806" s="1234" t="s">
        <v>31</v>
      </c>
      <c r="C806" s="1235"/>
      <c r="D806" s="1260" t="str">
        <f>IF('statement of marks'!EO37="","",'statement of marks'!EO37)</f>
        <v/>
      </c>
      <c r="E806" s="1261"/>
      <c r="F806" s="1261" t="str">
        <f>IF('statement of marks'!EQ37="","",'statement of marks'!EQ37)</f>
        <v/>
      </c>
      <c r="G806" s="1261"/>
      <c r="H806" s="1261" t="str">
        <f>IF('statement of marks'!ES37="","",'statement of marks'!ES37)</f>
        <v/>
      </c>
      <c r="I806" s="1261"/>
      <c r="J806" s="1261" t="str">
        <f>IF('statement of marks'!EU37="","",'statement of marks'!EU37)</f>
        <v/>
      </c>
      <c r="K806" s="1261"/>
      <c r="L806" s="1261" t="str">
        <f>IF('statement of marks'!EW37="","",'statement of marks'!EW37)</f>
        <v/>
      </c>
      <c r="M806" s="1261"/>
      <c r="N806" s="1261"/>
      <c r="O806" s="1261"/>
      <c r="P806" s="1262" t="s">
        <v>312</v>
      </c>
      <c r="Q806" s="1263"/>
      <c r="R806" s="1263"/>
      <c r="S806" s="1264"/>
      <c r="T806" s="1265" t="str">
        <f>IF(T804="","",'result subject-wise'!$G$117)</f>
        <v/>
      </c>
      <c r="U806" s="1266"/>
      <c r="V806" s="1267"/>
    </row>
    <row r="807" spans="1:22" ht="19.25" customHeight="1">
      <c r="A807" s="1179"/>
      <c r="B807" s="1230" t="s">
        <v>133</v>
      </c>
      <c r="C807" s="1231"/>
      <c r="D807" s="1268"/>
      <c r="E807" s="1269"/>
      <c r="F807" s="1269"/>
      <c r="G807" s="1269"/>
      <c r="H807" s="1269"/>
      <c r="I807" s="1269"/>
      <c r="J807" s="1269"/>
      <c r="K807" s="1269"/>
      <c r="L807" s="1231" t="s">
        <v>133</v>
      </c>
      <c r="M807" s="1231"/>
      <c r="N807" s="1231"/>
      <c r="O807" s="1231"/>
      <c r="P807" s="1231"/>
      <c r="Q807" s="1231"/>
      <c r="R807" s="1270"/>
      <c r="S807" s="1271"/>
      <c r="T807" s="1271"/>
      <c r="U807" s="1271"/>
      <c r="V807" s="1272"/>
    </row>
    <row r="808" spans="1:22" ht="19.25" customHeight="1">
      <c r="A808" s="1179"/>
      <c r="B808" s="1230" t="s">
        <v>285</v>
      </c>
      <c r="C808" s="1231"/>
      <c r="D808" s="1268"/>
      <c r="E808" s="1269"/>
      <c r="F808" s="1269"/>
      <c r="G808" s="1269"/>
      <c r="H808" s="1269"/>
      <c r="I808" s="1269"/>
      <c r="J808" s="1269"/>
      <c r="K808" s="1269"/>
      <c r="L808" s="1231" t="s">
        <v>111</v>
      </c>
      <c r="M808" s="1231"/>
      <c r="N808" s="1231"/>
      <c r="O808" s="1231"/>
      <c r="P808" s="1231"/>
      <c r="Q808" s="1231"/>
      <c r="R808" s="1273"/>
      <c r="S808" s="1274"/>
      <c r="T808" s="1274"/>
      <c r="U808" s="1274"/>
      <c r="V808" s="1275"/>
    </row>
    <row r="809" spans="1:22" ht="19.25" customHeight="1">
      <c r="A809" s="1179"/>
      <c r="B809" s="1230" t="s">
        <v>152</v>
      </c>
      <c r="C809" s="1231"/>
      <c r="D809" s="1268"/>
      <c r="E809" s="1269"/>
      <c r="F809" s="1269"/>
      <c r="G809" s="1269"/>
      <c r="H809" s="1269"/>
      <c r="I809" s="1269"/>
      <c r="J809" s="1269"/>
      <c r="K809" s="1269"/>
      <c r="L809" s="1231" t="s">
        <v>285</v>
      </c>
      <c r="M809" s="1231"/>
      <c r="N809" s="1231"/>
      <c r="O809" s="1231"/>
      <c r="P809" s="1231"/>
      <c r="Q809" s="1231"/>
      <c r="R809" s="1276" t="s">
        <v>152</v>
      </c>
      <c r="S809" s="1277"/>
      <c r="T809" s="1277"/>
      <c r="U809" s="1277"/>
      <c r="V809" s="1278"/>
    </row>
    <row r="810" spans="1:22" ht="19.25" customHeight="1">
      <c r="A810" s="1180"/>
      <c r="B810" s="1279" t="s">
        <v>151</v>
      </c>
      <c r="C810" s="1280"/>
      <c r="D810" s="1281"/>
      <c r="E810" s="1282"/>
      <c r="F810" s="1282"/>
      <c r="G810" s="1282"/>
      <c r="H810" s="1282"/>
      <c r="I810" s="1282"/>
      <c r="J810" s="1282"/>
      <c r="K810" s="1282"/>
      <c r="L810" s="1280" t="s">
        <v>113</v>
      </c>
      <c r="M810" s="1280"/>
      <c r="N810" s="1280"/>
      <c r="O810" s="1280"/>
      <c r="P810" s="1283">
        <f>'statement of marks'!$GH$109</f>
        <v>42460</v>
      </c>
      <c r="Q810" s="1284"/>
      <c r="R810" s="1285" t="s">
        <v>289</v>
      </c>
      <c r="S810" s="1286"/>
      <c r="T810" s="1286"/>
      <c r="U810" s="1286"/>
      <c r="V810" s="1287"/>
    </row>
    <row r="811" spans="1:22" ht="19.25" customHeight="1">
      <c r="A811" s="1173" t="s">
        <v>73</v>
      </c>
      <c r="B811" s="1174"/>
      <c r="C811" s="1174"/>
      <c r="D811" s="1174"/>
      <c r="E811" s="1174"/>
      <c r="F811" s="1174"/>
      <c r="G811" s="1174"/>
      <c r="H811" s="1174"/>
      <c r="I811" s="1174"/>
      <c r="J811" s="1174"/>
      <c r="K811" s="1174"/>
      <c r="L811" s="1174"/>
      <c r="M811" s="1174"/>
      <c r="N811" s="1174"/>
      <c r="O811" s="1174"/>
      <c r="P811" s="1174"/>
      <c r="Q811" s="1174"/>
      <c r="R811" s="1174"/>
      <c r="S811" s="1174"/>
      <c r="T811" s="1174"/>
      <c r="U811" s="1174"/>
      <c r="V811" s="1175"/>
    </row>
    <row r="812" spans="1:22" ht="19.25" customHeight="1">
      <c r="A812" s="1176" t="str">
        <f>'statement of marks'!$A$1</f>
        <v>jktdh; ckfydk mPp ek/;fed fo|ky;] fuEckgsMk</v>
      </c>
      <c r="B812" s="1177"/>
      <c r="C812" s="1177"/>
      <c r="D812" s="1177"/>
      <c r="E812" s="1177"/>
      <c r="F812" s="1177"/>
      <c r="G812" s="1177"/>
      <c r="H812" s="1177"/>
      <c r="I812" s="1177"/>
      <c r="J812" s="1177"/>
      <c r="K812" s="1177"/>
      <c r="L812" s="1177"/>
      <c r="M812" s="1177"/>
      <c r="N812" s="1177"/>
      <c r="O812" s="1177"/>
      <c r="P812" s="1177"/>
      <c r="Q812" s="1177"/>
      <c r="R812" s="1177"/>
      <c r="S812" s="1177"/>
      <c r="T812" s="1177"/>
      <c r="U812" s="1177"/>
      <c r="V812" s="1178"/>
    </row>
    <row r="813" spans="1:22" ht="19.25" customHeight="1">
      <c r="A813" s="1179"/>
      <c r="B813" s="1181" t="s">
        <v>293</v>
      </c>
      <c r="C813" s="1181"/>
      <c r="D813" s="1182" t="str">
        <f>'statement of marks'!$F$3</f>
        <v>2015-16</v>
      </c>
      <c r="E813" s="1183"/>
      <c r="F813" s="1184" t="str">
        <f>IF(T831="","eq[; ijh{kk",IF(D830="iwjd","iwjd ijh{kk",IF(D830="iqu% ijh{kk","iqu% ijh{kk",)))</f>
        <v>eq[; ijh{kk</v>
      </c>
      <c r="G813" s="1185"/>
      <c r="H813" s="1185"/>
      <c r="I813" s="1185"/>
      <c r="J813" s="1185"/>
      <c r="K813" s="1185"/>
      <c r="L813" s="1185"/>
      <c r="M813" s="1185"/>
      <c r="N813" s="1185"/>
      <c r="O813" s="1185"/>
      <c r="P813" s="1185"/>
      <c r="Q813" s="1185"/>
      <c r="R813" s="1186" t="s">
        <v>27</v>
      </c>
      <c r="S813" s="1187"/>
      <c r="T813" s="1188" t="str">
        <f>'statement of marks'!$A$3</f>
        <v>11 'A'</v>
      </c>
      <c r="U813" s="1188"/>
      <c r="V813" s="1189"/>
    </row>
    <row r="814" spans="1:22" ht="19.25" customHeight="1">
      <c r="A814" s="1179"/>
      <c r="B814" s="1190" t="s">
        <v>115</v>
      </c>
      <c r="C814" s="1190"/>
      <c r="D814" s="1191" t="str">
        <f>IF('statement of marks'!G38="","",'statement of marks'!G38)</f>
        <v/>
      </c>
      <c r="E814" s="1192"/>
      <c r="F814" s="1192"/>
      <c r="G814" s="1192"/>
      <c r="H814" s="1192"/>
      <c r="I814" s="1192"/>
      <c r="J814" s="1192"/>
      <c r="K814" s="1192"/>
      <c r="L814" s="1192"/>
      <c r="M814" s="1192"/>
      <c r="N814" s="1192"/>
      <c r="O814" s="1192"/>
      <c r="P814" s="1192"/>
      <c r="Q814" s="1192"/>
      <c r="R814" s="1193" t="s">
        <v>36</v>
      </c>
      <c r="S814" s="1194"/>
      <c r="T814" s="1195" t="str">
        <f>IF('statement of marks'!D38="","",'statement of marks'!D38)</f>
        <v/>
      </c>
      <c r="U814" s="1195"/>
      <c r="V814" s="1196"/>
    </row>
    <row r="815" spans="1:22" ht="19.25" customHeight="1">
      <c r="A815" s="1179"/>
      <c r="B815" s="1190" t="s">
        <v>25</v>
      </c>
      <c r="C815" s="1190"/>
      <c r="D815" s="1191" t="str">
        <f>IF('statement of marks'!H38="","",'statement of marks'!H38)</f>
        <v/>
      </c>
      <c r="E815" s="1192"/>
      <c r="F815" s="1192"/>
      <c r="G815" s="1192"/>
      <c r="H815" s="1192"/>
      <c r="I815" s="1192"/>
      <c r="J815" s="1192"/>
      <c r="K815" s="1192"/>
      <c r="L815" s="1192"/>
      <c r="M815" s="1192"/>
      <c r="N815" s="1192"/>
      <c r="O815" s="1192"/>
      <c r="P815" s="1192"/>
      <c r="Q815" s="1192"/>
      <c r="R815" s="1193" t="s">
        <v>28</v>
      </c>
      <c r="S815" s="1194"/>
      <c r="T815" s="1195" t="str">
        <f>IF('statement of marks'!E38="","",'statement of marks'!E38)</f>
        <v/>
      </c>
      <c r="U815" s="1195"/>
      <c r="V815" s="1196"/>
    </row>
    <row r="816" spans="1:22" ht="19.25" customHeight="1">
      <c r="A816" s="1179"/>
      <c r="B816" s="1197" t="s">
        <v>26</v>
      </c>
      <c r="C816" s="1197"/>
      <c r="D816" s="1191" t="str">
        <f>IF('statement of marks'!I38="","",'statement of marks'!I38)</f>
        <v/>
      </c>
      <c r="E816" s="1192"/>
      <c r="F816" s="1192"/>
      <c r="G816" s="1192"/>
      <c r="H816" s="1192"/>
      <c r="I816" s="1192"/>
      <c r="J816" s="1192"/>
      <c r="K816" s="1192"/>
      <c r="L816" s="1192"/>
      <c r="M816" s="1192"/>
      <c r="N816" s="1192"/>
      <c r="O816" s="1192"/>
      <c r="P816" s="1192"/>
      <c r="Q816" s="1192"/>
      <c r="R816" s="1193" t="s">
        <v>29</v>
      </c>
      <c r="S816" s="1194"/>
      <c r="T816" s="1198" t="str">
        <f>IF('statement of marks'!F38="","",'statement of marks'!F38)</f>
        <v/>
      </c>
      <c r="U816" s="1198"/>
      <c r="V816" s="1199"/>
    </row>
    <row r="817" spans="1:22" ht="19.25" customHeight="1">
      <c r="A817" s="1179"/>
      <c r="B817" s="1200" t="s">
        <v>30</v>
      </c>
      <c r="C817" s="1202" t="s">
        <v>202</v>
      </c>
      <c r="D817" s="1204" t="s">
        <v>1</v>
      </c>
      <c r="E817" s="1204" t="s">
        <v>43</v>
      </c>
      <c r="F817" s="1204" t="s">
        <v>2</v>
      </c>
      <c r="G817" s="1206" t="s">
        <v>144</v>
      </c>
      <c r="H817" s="1206" t="s">
        <v>147</v>
      </c>
      <c r="I817" s="1208" t="s">
        <v>146</v>
      </c>
      <c r="J817" s="1210" t="s">
        <v>306</v>
      </c>
      <c r="K817" s="1212" t="s">
        <v>288</v>
      </c>
      <c r="L817" s="1214" t="s">
        <v>305</v>
      </c>
      <c r="M817" s="1214" t="s">
        <v>296</v>
      </c>
      <c r="N817" s="1216" t="s">
        <v>295</v>
      </c>
      <c r="O817" s="1218" t="s">
        <v>274</v>
      </c>
      <c r="P817" s="1218" t="s">
        <v>275</v>
      </c>
      <c r="Q817" s="1220" t="s">
        <v>276</v>
      </c>
      <c r="R817" s="1208" t="s">
        <v>14</v>
      </c>
      <c r="S817" s="1210" t="s">
        <v>297</v>
      </c>
      <c r="T817" s="1222" t="s">
        <v>298</v>
      </c>
      <c r="U817" s="1288" t="s">
        <v>38</v>
      </c>
      <c r="V817" s="1226" t="s">
        <v>287</v>
      </c>
    </row>
    <row r="818" spans="1:22" ht="19.25" customHeight="1">
      <c r="A818" s="1179"/>
      <c r="B818" s="1201"/>
      <c r="C818" s="1203"/>
      <c r="D818" s="1205"/>
      <c r="E818" s="1205"/>
      <c r="F818" s="1205"/>
      <c r="G818" s="1207"/>
      <c r="H818" s="1207"/>
      <c r="I818" s="1209"/>
      <c r="J818" s="1211"/>
      <c r="K818" s="1213"/>
      <c r="L818" s="1215"/>
      <c r="M818" s="1215"/>
      <c r="N818" s="1217"/>
      <c r="O818" s="1219"/>
      <c r="P818" s="1219"/>
      <c r="Q818" s="1221"/>
      <c r="R818" s="1209"/>
      <c r="S818" s="1211"/>
      <c r="T818" s="1223"/>
      <c r="U818" s="1289"/>
      <c r="V818" s="1227"/>
    </row>
    <row r="819" spans="1:22" ht="19.25" customHeight="1">
      <c r="A819" s="1179"/>
      <c r="B819" s="1228" t="s">
        <v>5</v>
      </c>
      <c r="C819" s="1229"/>
      <c r="D819" s="119">
        <v>10</v>
      </c>
      <c r="E819" s="70">
        <v>10</v>
      </c>
      <c r="F819" s="70">
        <v>10</v>
      </c>
      <c r="G819" s="142" t="s">
        <v>308</v>
      </c>
      <c r="H819" s="122">
        <f>'statement of marks'!$AR$6</f>
        <v>20</v>
      </c>
      <c r="I819" s="73">
        <v>70</v>
      </c>
      <c r="J819" s="146" t="s">
        <v>277</v>
      </c>
      <c r="K819" s="124">
        <v>100</v>
      </c>
      <c r="L819" s="142" t="s">
        <v>309</v>
      </c>
      <c r="M819" s="122">
        <f>'statement of marks'!$AW$6</f>
        <v>30</v>
      </c>
      <c r="N819" s="73">
        <v>100</v>
      </c>
      <c r="O819" s="145" t="s">
        <v>310</v>
      </c>
      <c r="P819" s="124"/>
      <c r="Q819" s="124">
        <v>200</v>
      </c>
      <c r="R819" s="304"/>
      <c r="S819" s="304"/>
      <c r="T819" s="305"/>
      <c r="U819" s="306"/>
      <c r="V819" s="147" t="str">
        <f>IF(OR(U826=0,U826&lt;S826),"",Q819)</f>
        <v/>
      </c>
    </row>
    <row r="820" spans="1:22" ht="19.25" customHeight="1">
      <c r="A820" s="1179"/>
      <c r="B820" s="1230" t="str">
        <f>'statement of marks'!$J$3</f>
        <v>vfuok;Z fgUnh</v>
      </c>
      <c r="C820" s="1231"/>
      <c r="D820" s="289" t="str">
        <f>IF('statement of marks'!J38="","",'statement of marks'!J38)</f>
        <v/>
      </c>
      <c r="E820" s="290" t="str">
        <f>IF('statement of marks'!K38="","",'statement of marks'!K38)</f>
        <v/>
      </c>
      <c r="F820" s="290" t="str">
        <f>IF('statement of marks'!L38="","",'statement of marks'!L38)</f>
        <v/>
      </c>
      <c r="G820" s="123" t="str">
        <f>IF('statement of marks'!N38="","",'statement of marks'!N38)</f>
        <v/>
      </c>
      <c r="H820" s="123">
        <f>'statement of marks'!$BP$6</f>
        <v>20</v>
      </c>
      <c r="I820" s="291" t="str">
        <f>IF(G820="","",G820)</f>
        <v/>
      </c>
      <c r="J820" s="291" t="str">
        <f>IF(G820="","",SUM(D820,E820,F820,G820))</f>
        <v/>
      </c>
      <c r="K820" s="125" t="str">
        <f>J820</f>
        <v/>
      </c>
      <c r="L820" s="123" t="str">
        <f>IF('statement of marks'!P38="","",'statement of marks'!P38)</f>
        <v/>
      </c>
      <c r="M820" s="122">
        <f>'statement of marks'!$BU$6</f>
        <v>30</v>
      </c>
      <c r="N820" s="291" t="str">
        <f>IF(L820="","",L820)</f>
        <v/>
      </c>
      <c r="O820" s="291" t="str">
        <f>IF(L820="","",SUM(J820,L820))</f>
        <v/>
      </c>
      <c r="P820" s="152">
        <f>SUM(H820,M820)</f>
        <v>50</v>
      </c>
      <c r="Q820" s="125" t="str">
        <f>O820</f>
        <v/>
      </c>
      <c r="R820" s="290" t="str">
        <f>CONCATENATE('statement of marks'!EZ38,'statement of marks'!FA38,'statement of marks'!FB38)</f>
        <v/>
      </c>
      <c r="S820" s="117" t="str">
        <f>IF(OR(R820="S",R820="RE"),100,"")</f>
        <v/>
      </c>
      <c r="T820" s="128" t="str">
        <f>IF('result subject-wise'!U38="","",'result subject-wise'!U38)</f>
        <v/>
      </c>
      <c r="U820" s="130" t="str">
        <f>IF('result subject-wise'!V38="","",'result subject-wise'!V38)</f>
        <v/>
      </c>
      <c r="V820" s="147" t="str">
        <f>IF(OR(U826=0,U826&lt;S826),"",IF(R820="RE",SUM(Q820,T820),IF(R820="S",T820,Q820)))</f>
        <v/>
      </c>
    </row>
    <row r="821" spans="1:22" ht="19.25" customHeight="1">
      <c r="A821" s="1179"/>
      <c r="B821" s="1230" t="str">
        <f>'statement of marks'!$X$3</f>
        <v>vaxzsth</v>
      </c>
      <c r="C821" s="1231"/>
      <c r="D821" s="289" t="str">
        <f>IF('statement of marks'!X38="","",'statement of marks'!X38)</f>
        <v/>
      </c>
      <c r="E821" s="290" t="str">
        <f>IF('statement of marks'!Y38="","",'statement of marks'!Y38)</f>
        <v/>
      </c>
      <c r="F821" s="290" t="str">
        <f>IF('statement of marks'!Z38="","",'statement of marks'!Z38)</f>
        <v/>
      </c>
      <c r="G821" s="123" t="str">
        <f>IF('statement of marks'!AB38="","",'statement of marks'!AB38)</f>
        <v/>
      </c>
      <c r="H821" s="123">
        <f>'statement of marks'!$CN$6</f>
        <v>20</v>
      </c>
      <c r="I821" s="291" t="str">
        <f>IF(G821="","",G821)</f>
        <v/>
      </c>
      <c r="J821" s="291" t="str">
        <f t="shared" ref="J821:J824" si="298">IF(G821="","",SUM(D821,E821,F821,G821))</f>
        <v/>
      </c>
      <c r="K821" s="125" t="str">
        <f>J821</f>
        <v/>
      </c>
      <c r="L821" s="123" t="str">
        <f>IF('statement of marks'!AD38="","",'statement of marks'!AD38)</f>
        <v/>
      </c>
      <c r="M821" s="122">
        <f>'statement of marks'!$CS$6</f>
        <v>30</v>
      </c>
      <c r="N821" s="291" t="str">
        <f>IF(L821="","",L821)</f>
        <v/>
      </c>
      <c r="O821" s="291" t="str">
        <f t="shared" ref="O821" si="299">IF(L821="","",SUM(J821,L821))</f>
        <v/>
      </c>
      <c r="P821" s="152">
        <f t="shared" ref="P821" si="300">SUM(H821,M821)</f>
        <v>50</v>
      </c>
      <c r="Q821" s="125" t="str">
        <f>O821</f>
        <v/>
      </c>
      <c r="R821" s="290" t="str">
        <f>CONCATENATE('statement of marks'!FC38,'statement of marks'!FD38,'statement of marks'!FE38)</f>
        <v/>
      </c>
      <c r="S821" s="117" t="str">
        <f>IF(OR(R821="S",R821="RE"),100,"")</f>
        <v/>
      </c>
      <c r="T821" s="128" t="str">
        <f>IF('result subject-wise'!X38="","",'result subject-wise'!X38)</f>
        <v/>
      </c>
      <c r="U821" s="130" t="str">
        <f>IF('result subject-wise'!Y38="","",'result subject-wise'!Y38)</f>
        <v/>
      </c>
      <c r="V821" s="147" t="str">
        <f>IF(OR(U826=0,U826&lt;S826),"",IF(R821="RE",SUM(Q821,T821),IF(R821="S",T821,Q821)))</f>
        <v/>
      </c>
    </row>
    <row r="822" spans="1:22" ht="19.25" customHeight="1">
      <c r="A822" s="1179"/>
      <c r="B822" s="1232" t="b">
        <f>IF('statement of marks'!AL38="a",'statement of marks'!$AL$3,IF('statement of marks'!AL38="b",'statement of marks'!$AR$3,IF('statement of marks'!AL38="c",'statement of marks'!$AX$3,IF('statement of marks'!AL38="d",'statement of marks'!$BD$3))))</f>
        <v>0</v>
      </c>
      <c r="C822" s="1233"/>
      <c r="D822" s="289" t="str">
        <f>IF('statement of marks'!AM38="","",'statement of marks'!AM38)</f>
        <v/>
      </c>
      <c r="E822" s="290" t="str">
        <f>IF('statement of marks'!AN38="","",'statement of marks'!AN38)</f>
        <v/>
      </c>
      <c r="F822" s="290" t="str">
        <f>IF('statement of marks'!AO38="","",'statement of marks'!AO38)</f>
        <v/>
      </c>
      <c r="G822" s="123" t="str">
        <f>IF('statement of marks'!AQ38="","",'statement of marks'!AQ38)</f>
        <v/>
      </c>
      <c r="H822" s="123" t="str">
        <f>IF('statement of marks'!AR38="","",'statement of marks'!AR38)</f>
        <v/>
      </c>
      <c r="I822" s="291" t="str">
        <f>IF(G822="","",IF(AND(G822="ML",H822="ML"),"ML",IF(AND(G822="ML",H822=""),"ML",SUM(G822,H822))))</f>
        <v/>
      </c>
      <c r="J822" s="291" t="str">
        <f t="shared" si="298"/>
        <v/>
      </c>
      <c r="K822" s="125" t="str">
        <f>IF(J822="","",SUM(H822,J822))</f>
        <v/>
      </c>
      <c r="L822" s="123" t="str">
        <f>IF('statement of marks'!AV38="","",'statement of marks'!AV38)</f>
        <v/>
      </c>
      <c r="M822" s="123" t="str">
        <f>IF('statement of marks'!AW38="","",'statement of marks'!AW38)</f>
        <v/>
      </c>
      <c r="N822" s="291" t="str">
        <f>IF(L822="","",IF(AND(L822="ML",M822="ML"),"ML",IF(AND(L822="ML",M822=""),"ML",SUM(L822,M822))))</f>
        <v/>
      </c>
      <c r="O822" s="291" t="str">
        <f>IF(L822="","",SUM(J822,L822))</f>
        <v/>
      </c>
      <c r="P822" s="123" t="str">
        <f>IF(AND(H822="",M822=""),"",SUM(H822,M822))</f>
        <v/>
      </c>
      <c r="Q822" s="125" t="str">
        <f>IF(O822="","",SUM(O822,P822))</f>
        <v/>
      </c>
      <c r="R822" s="290" t="str">
        <f>CONCATENATE('statement of marks'!FF38,'statement of marks'!FK38,'statement of marks'!FL38)</f>
        <v/>
      </c>
      <c r="S822" s="117" t="str">
        <f>IF('result subject-wise'!Z38="","",'result subject-wise'!Z38)</f>
        <v/>
      </c>
      <c r="T822" s="128" t="str">
        <f>IF('result subject-wise'!AB38="","",'result subject-wise'!AB38)</f>
        <v/>
      </c>
      <c r="U822" s="130" t="str">
        <f>IF('result subject-wise'!AC38="","",'result subject-wise'!AC38)</f>
        <v/>
      </c>
      <c r="V822" s="147" t="str">
        <f>IF(OR(U826=0,U826&lt;S826),"",IF(OR(R822="RE",R822="REP"),SUM(Q822,T822),IF(R822="S",T822,Q822)))</f>
        <v/>
      </c>
    </row>
    <row r="823" spans="1:22" ht="19.25" customHeight="1">
      <c r="A823" s="1179"/>
      <c r="B823" s="1232" t="b">
        <f>IF('statement of marks'!BJ38="a",'statement of marks'!$BJ$3,IF('statement of marks'!BJ38="b",'statement of marks'!$BP$3,IF('statement of marks'!BJ38="c",'statement of marks'!$BV$3,IF('statement of marks'!BJ38="d",'statement of marks'!$CB$3))))</f>
        <v>0</v>
      </c>
      <c r="C823" s="1233"/>
      <c r="D823" s="289" t="str">
        <f>IF('statement of marks'!BK38="","",'statement of marks'!BK38)</f>
        <v/>
      </c>
      <c r="E823" s="290" t="str">
        <f>IF('statement of marks'!BL38="","",'statement of marks'!BL38)</f>
        <v/>
      </c>
      <c r="F823" s="290" t="str">
        <f>IF('statement of marks'!BM38="","",'statement of marks'!BM38)</f>
        <v/>
      </c>
      <c r="G823" s="123" t="str">
        <f>IF('statement of marks'!BO38="","",'statement of marks'!BO38)</f>
        <v/>
      </c>
      <c r="H823" s="123" t="str">
        <f>IF('statement of marks'!BP38="","",'statement of marks'!BP38)</f>
        <v/>
      </c>
      <c r="I823" s="291" t="str">
        <f t="shared" ref="I823" si="301">IF(G823="","",IF(AND(G823="ML",H823="ML"),"ML",IF(AND(G823="ML",H823=""),"ML",SUM(G823,H823))))</f>
        <v/>
      </c>
      <c r="J823" s="291" t="str">
        <f t="shared" si="298"/>
        <v/>
      </c>
      <c r="K823" s="125" t="str">
        <f>IF(J823="","",SUM(H823,J823))</f>
        <v/>
      </c>
      <c r="L823" s="123" t="str">
        <f>IF('statement of marks'!BT38="","",'statement of marks'!BT38)</f>
        <v/>
      </c>
      <c r="M823" s="123" t="str">
        <f>IF('statement of marks'!BU38="","",'statement of marks'!BU38)</f>
        <v/>
      </c>
      <c r="N823" s="291" t="str">
        <f t="shared" ref="N823" si="302">IF(L823="","",IF(AND(L823="ML",M823="ML"),"ML",IF(AND(L823="ML",M823=""),"ML",SUM(L823,M823))))</f>
        <v/>
      </c>
      <c r="O823" s="291" t="str">
        <f>IF(L823="","",SUM(J823,L823))</f>
        <v/>
      </c>
      <c r="P823" s="123" t="str">
        <f t="shared" ref="P823:P824" si="303">IF(AND(H823="",M823=""),"",SUM(H823,M823))</f>
        <v/>
      </c>
      <c r="Q823" s="125" t="str">
        <f>IF(O823="","",SUM(O823,P823))</f>
        <v/>
      </c>
      <c r="R823" s="290" t="str">
        <f>CONCATENATE('statement of marks'!FM38,'statement of marks'!FR38,'statement of marks'!FS38)</f>
        <v/>
      </c>
      <c r="S823" s="117" t="str">
        <f>IF('result subject-wise'!AD38="","",'result subject-wise'!AD38)</f>
        <v/>
      </c>
      <c r="T823" s="128" t="str">
        <f>IF('result subject-wise'!AF38="","",'result subject-wise'!AF38)</f>
        <v/>
      </c>
      <c r="U823" s="130" t="str">
        <f>IF('result subject-wise'!AG38="","",'result subject-wise'!AG38)</f>
        <v/>
      </c>
      <c r="V823" s="147" t="str">
        <f>IF(OR(U826=0,U826&lt;S826),"",IF(OR(R823="RE",R823="REP"),SUM(Q823,T823),IF(R823="S",T823,Q823)))</f>
        <v/>
      </c>
    </row>
    <row r="824" spans="1:22" ht="19.25" customHeight="1">
      <c r="A824" s="1179"/>
      <c r="B824" s="1232" t="b">
        <f>IF('statement of marks'!CH38="a",'statement of marks'!$CH$3,IF('statement of marks'!CH38="b",'statement of marks'!$CN$3,IF('statement of marks'!CH38="c",'statement of marks'!$CT$3,IF('statement of marks'!CH38="d",'statement of marks'!$CZ$3))))</f>
        <v>0</v>
      </c>
      <c r="C824" s="1233"/>
      <c r="D824" s="289" t="str">
        <f>IF('statement of marks'!CI38="","",'statement of marks'!CI38)</f>
        <v/>
      </c>
      <c r="E824" s="290" t="str">
        <f>IF('statement of marks'!CJ38="","",'statement of marks'!CJ38)</f>
        <v/>
      </c>
      <c r="F824" s="290" t="str">
        <f>IF('statement of marks'!CK38="","",'statement of marks'!CK38)</f>
        <v/>
      </c>
      <c r="G824" s="123" t="str">
        <f>IF('statement of marks'!CM38="","",'statement of marks'!CM38)</f>
        <v/>
      </c>
      <c r="H824" s="123" t="str">
        <f>IF('statement of marks'!CN38="","",'statement of marks'!CN38)</f>
        <v/>
      </c>
      <c r="I824" s="291" t="str">
        <f>IF(G824="","",IF(AND(G824="ML",H824="ML"),"ML",IF(AND(G824="ML",H824=""),"ML",SUM(G824,H824))))</f>
        <v/>
      </c>
      <c r="J824" s="291" t="str">
        <f t="shared" si="298"/>
        <v/>
      </c>
      <c r="K824" s="125" t="str">
        <f>IF(J824="","",SUM(H824,J824))</f>
        <v/>
      </c>
      <c r="L824" s="123" t="str">
        <f>IF('statement of marks'!CR38="","",'statement of marks'!CR38)</f>
        <v/>
      </c>
      <c r="M824" s="123" t="str">
        <f>IF('statement of marks'!CS38="","",'statement of marks'!CS38)</f>
        <v/>
      </c>
      <c r="N824" s="291" t="str">
        <f>IF(L824="","",IF(AND(L824="ML",M824="ML"),"ML",IF(AND(L824="ML",M824=""),"ML",SUM(L824,M824))))</f>
        <v/>
      </c>
      <c r="O824" s="291" t="str">
        <f>IF(L824="","",SUM(J824,L824))</f>
        <v/>
      </c>
      <c r="P824" s="123" t="str">
        <f t="shared" si="303"/>
        <v/>
      </c>
      <c r="Q824" s="125" t="str">
        <f>IF(O824="","",SUM(O824,P824))</f>
        <v/>
      </c>
      <c r="R824" s="290" t="str">
        <f>CONCATENATE('statement of marks'!FT38,'statement of marks'!FY38,'statement of marks'!FZ38)</f>
        <v/>
      </c>
      <c r="S824" s="117" t="str">
        <f>IF('result subject-wise'!AH38="","",'result subject-wise'!AH38)</f>
        <v/>
      </c>
      <c r="T824" s="128" t="str">
        <f>IF('result subject-wise'!AJ38="","",'result subject-wise'!AJ38)</f>
        <v/>
      </c>
      <c r="U824" s="130" t="str">
        <f>IF('result subject-wise'!AK38="","",'result subject-wise'!AK38)</f>
        <v/>
      </c>
      <c r="V824" s="147" t="str">
        <f>IF(OR(U826=0,U826&lt;S826),"",IF(OR(R824="RE",R824="REP"),SUM(Q824,T824),IF(R824="S",T824,Q824)))</f>
        <v/>
      </c>
    </row>
    <row r="825" spans="1:22" ht="19.25" customHeight="1">
      <c r="A825" s="1179"/>
      <c r="B825" s="1234" t="s">
        <v>148</v>
      </c>
      <c r="C825" s="1235"/>
      <c r="D825" s="157" t="str">
        <f>IF(AND(D820="",D821="",D822="",D823="",D824=""),"",SUM(D820:D824))</f>
        <v/>
      </c>
      <c r="E825" s="157" t="str">
        <f t="shared" ref="E825:F825" si="304">IF(AND(E820="",E821="",E822="",E823="",E824=""),"",SUM(E820:E824))</f>
        <v/>
      </c>
      <c r="F825" s="157" t="str">
        <f t="shared" si="304"/>
        <v/>
      </c>
      <c r="G825" s="158" t="str">
        <f>IF(G820="","",SUM(G820:G824))</f>
        <v/>
      </c>
      <c r="H825" s="158">
        <f>SUM(H822:H824)</f>
        <v>0</v>
      </c>
      <c r="I825" s="158" t="str">
        <f>IF(AND(I820="",I821="",I822="",I823="",I824=""),"",SUM(I820:I824))</f>
        <v/>
      </c>
      <c r="J825" s="159" t="str">
        <f>IF(J824="","",SUM(J820:J824))</f>
        <v/>
      </c>
      <c r="K825" s="160" t="str">
        <f>IF(K820="","",SUM(K820:K824))</f>
        <v/>
      </c>
      <c r="L825" s="158" t="str">
        <f>IF(L820="","",SUM(L820:L824))</f>
        <v/>
      </c>
      <c r="M825" s="158">
        <f>SUM(M822:M824)</f>
        <v>0</v>
      </c>
      <c r="N825" s="158" t="str">
        <f t="shared" ref="N825" si="305">IF(AND(N820="",N821="",N822="",N823="",N824=""),"",SUM(N820:N824))</f>
        <v/>
      </c>
      <c r="O825" s="159" t="str">
        <f>IF(L825="","",SUM(J825,L825))</f>
        <v/>
      </c>
      <c r="P825" s="160">
        <f>SUM(H825,M825)</f>
        <v>0</v>
      </c>
      <c r="Q825" s="160" t="str">
        <f>IF(Q820="","",SUM(Q820:Q824))</f>
        <v/>
      </c>
      <c r="R825" s="159"/>
      <c r="S825" s="159" t="str">
        <f>IF(AND(S820="",S821="",S822="",S823="",S824=""),"",SUM(S820:S824))</f>
        <v/>
      </c>
      <c r="T825" s="161" t="str">
        <f>IF(AND(T820="",T821="",T822="",T823="",T824=""),"",SUM(T820:T824))</f>
        <v/>
      </c>
      <c r="U825" s="162"/>
      <c r="V825" s="163" t="str">
        <f>IF(V820="","",SUM(V820:V824))</f>
        <v/>
      </c>
    </row>
    <row r="826" spans="1:22" ht="19.25" customHeight="1">
      <c r="A826" s="1179"/>
      <c r="B826" s="1234" t="s">
        <v>145</v>
      </c>
      <c r="C826" s="1235"/>
      <c r="D826" s="119" t="str">
        <f>IF(D825="","",50-(COUNTIF(D820:D824,"NA")*10+COUNTIF(D820:D824,"ML")*10))</f>
        <v/>
      </c>
      <c r="E826" s="119" t="str">
        <f t="shared" ref="E826:F826" si="306">IF(E825="","",50-(COUNTIF(E820:E824,"NA")*10+COUNTIF(E820:E824,"ML")*10))</f>
        <v/>
      </c>
      <c r="F826" s="119" t="str">
        <f t="shared" si="306"/>
        <v/>
      </c>
      <c r="G826" s="123">
        <f>I826-H826</f>
        <v>350</v>
      </c>
      <c r="H826" s="158">
        <f>IF(H825="","",(IF(OR(H822="ML",H822=""),0,H819)+IF(OR(H823="ML",H823=""),0,H820)+IF(OR(H824="ML",H824=""),0,H821)))</f>
        <v>0</v>
      </c>
      <c r="I826" s="123">
        <f>IF(I825=0,0,350-H828)</f>
        <v>350</v>
      </c>
      <c r="J826" s="291" t="str">
        <f>IF(J825="","",SUM(D826:G826))</f>
        <v/>
      </c>
      <c r="K826" s="125" t="str">
        <f>IF(K825="","",SUM(H826,J826))</f>
        <v/>
      </c>
      <c r="L826" s="123">
        <f>N826-M826</f>
        <v>500</v>
      </c>
      <c r="M826" s="117">
        <f>IF(M825="","",(IF(OR(M822="ML",M822=""),0,M819)+IF(OR(M823="ML",M823=""),0,M820)+IF(OR(M824="ML",M824=""),0,M821)))</f>
        <v>0</v>
      </c>
      <c r="N826" s="123">
        <f>IF(N825=0,0,500-M828)</f>
        <v>500</v>
      </c>
      <c r="O826" s="291">
        <f>IF(L826="","",SUM(J826,L826))</f>
        <v>500</v>
      </c>
      <c r="P826" s="125">
        <f>SUM(H826,M826)</f>
        <v>0</v>
      </c>
      <c r="Q826" s="125" t="str">
        <f>IF(Q825="","",SUM(O826,P826))</f>
        <v/>
      </c>
      <c r="R826" s="307"/>
      <c r="S826" s="141">
        <f>COUNTIF(R820:R829,"S")</f>
        <v>0</v>
      </c>
      <c r="T826" s="141">
        <f>COUNTIF(R820:R829,"RE")+COUNTIF(R820:R829,"REP")</f>
        <v>0</v>
      </c>
      <c r="U826" s="141">
        <f>COUNTIF(U820:U825,"P")+COUNTIF(U828:U829,"P")</f>
        <v>0</v>
      </c>
      <c r="V826" s="149" t="str">
        <f>IF(OR(U826=0,U826&lt;(S826+T826)),"",(Q826-(S826*200)+S825))</f>
        <v/>
      </c>
    </row>
    <row r="827" spans="1:22" ht="19.25" customHeight="1">
      <c r="A827" s="1179"/>
      <c r="B827" s="1230" t="s">
        <v>12</v>
      </c>
      <c r="C827" s="1231"/>
      <c r="D827" s="120" t="str">
        <f t="shared" ref="D827:Q827" si="307">IF(D826="","",D825/D826*100)</f>
        <v/>
      </c>
      <c r="E827" s="120" t="str">
        <f t="shared" si="307"/>
        <v/>
      </c>
      <c r="F827" s="120" t="str">
        <f t="shared" si="307"/>
        <v/>
      </c>
      <c r="G827" s="120" t="e">
        <f t="shared" si="307"/>
        <v>#VALUE!</v>
      </c>
      <c r="H827" s="151" t="e">
        <f t="shared" si="307"/>
        <v>#DIV/0!</v>
      </c>
      <c r="I827" s="120" t="e">
        <f t="shared" si="307"/>
        <v>#VALUE!</v>
      </c>
      <c r="J827" s="120" t="str">
        <f t="shared" si="307"/>
        <v/>
      </c>
      <c r="K827" s="126" t="str">
        <f t="shared" si="307"/>
        <v/>
      </c>
      <c r="L827" s="120" t="e">
        <f t="shared" si="307"/>
        <v>#VALUE!</v>
      </c>
      <c r="M827" s="151" t="e">
        <f t="shared" si="307"/>
        <v>#DIV/0!</v>
      </c>
      <c r="N827" s="120" t="e">
        <f t="shared" si="307"/>
        <v>#VALUE!</v>
      </c>
      <c r="O827" s="120" t="e">
        <f t="shared" si="307"/>
        <v>#VALUE!</v>
      </c>
      <c r="P827" s="126" t="e">
        <f t="shared" si="307"/>
        <v>#DIV/0!</v>
      </c>
      <c r="Q827" s="126" t="str">
        <f t="shared" si="307"/>
        <v/>
      </c>
      <c r="R827" s="304"/>
      <c r="S827" s="304"/>
      <c r="T827" s="305"/>
      <c r="U827" s="308"/>
      <c r="V827" s="150" t="str">
        <f>IF(V826="","",V825/V826*100)</f>
        <v/>
      </c>
    </row>
    <row r="828" spans="1:22" ht="19.25" customHeight="1">
      <c r="A828" s="1179"/>
      <c r="B828" s="1230" t="str">
        <f>'statement of marks'!$DG$3</f>
        <v>jktLFkku v/;;u</v>
      </c>
      <c r="C828" s="1231"/>
      <c r="D828" s="289" t="str">
        <f>IF('statement of marks'!DG38="","",'statement of marks'!DG38)</f>
        <v/>
      </c>
      <c r="E828" s="290" t="str">
        <f>IF('statement of marks'!DH38="","",'statement of marks'!DH38)</f>
        <v/>
      </c>
      <c r="F828" s="290" t="str">
        <f>IF('statement of marks'!DI38="","",'statement of marks'!DI38)</f>
        <v/>
      </c>
      <c r="G828" s="290" t="str">
        <f>IF('statement of marks'!DK38="","",'statement of marks'!DK38)</f>
        <v/>
      </c>
      <c r="H828" s="152">
        <f>IF(G820="ML",70)+IF(G821="ML",70)+IF(G822="ML",70-H819)+IF(G823="ML",70-H820)+IF(G824="ML",70-H821)+IF(H822="ml",H819)+IF(H823="ml",H820)+IF(H824="ml",H821)</f>
        <v>0</v>
      </c>
      <c r="I828" s="291" t="str">
        <f>IF(G828="","",SUM(G828,H828))</f>
        <v/>
      </c>
      <c r="J828" s="291" t="str">
        <f>IF(G828="","",SUM(D828,E828,F828,G828))</f>
        <v/>
      </c>
      <c r="K828" s="125" t="str">
        <f>IF(J828="","",SUM(H828,J828))</f>
        <v/>
      </c>
      <c r="L828" s="290" t="str">
        <f>IF('statement of marks'!DM38="","",'statement of marks'!DM38)</f>
        <v/>
      </c>
      <c r="M828" s="152">
        <f>IF(L820="ML",100)+IF(L821="ML",100)+IF(L822="ML",100-M819)+IF(L823="ML",100-M820)+IF(L824="ML",100-M821)+IF(M822="ml",M819)+IF(M823="ml",M820)+IF(M824="ml",M821)</f>
        <v>0</v>
      </c>
      <c r="N828" s="291" t="str">
        <f>IF(L828="","",SUM(L828,M828))</f>
        <v/>
      </c>
      <c r="O828" s="291" t="str">
        <f>IF(L828="","",SUM(K828,L828))</f>
        <v/>
      </c>
      <c r="P828" s="152">
        <f>SUM(H828,M828)</f>
        <v>0</v>
      </c>
      <c r="Q828" s="125" t="str">
        <f>IF(O828="","",SUM(O828,M828))</f>
        <v/>
      </c>
      <c r="R828" s="290" t="str">
        <f>IF('statement of marks'!GA38="","",'statement of marks'!GA38)</f>
        <v/>
      </c>
      <c r="S828" s="117" t="str">
        <f>IF(OR(R828="S",R828="RE"),100,"")</f>
        <v/>
      </c>
      <c r="T828" s="309" t="str">
        <f>IF('result subject-wise'!AL38="","",'result subject-wise'!AL38)</f>
        <v/>
      </c>
      <c r="U828" s="310" t="str">
        <f>IF('result subject-wise'!AM38="","",'result subject-wise'!AM38)</f>
        <v/>
      </c>
      <c r="V828" s="1236"/>
    </row>
    <row r="829" spans="1:22" ht="19.25" customHeight="1">
      <c r="A829" s="1179"/>
      <c r="B829" s="1230" t="str">
        <f>'statement of marks'!$DT$3</f>
        <v>thou dkS'ky f'k{kk</v>
      </c>
      <c r="C829" s="1231"/>
      <c r="D829" s="1237" t="s">
        <v>294</v>
      </c>
      <c r="E829" s="1238"/>
      <c r="F829" s="291">
        <f>'statement of marks'!$DT$6</f>
        <v>30</v>
      </c>
      <c r="G829" s="123" t="str">
        <f>IF('statement of marks'!DT38="","",'statement of marks'!DT38)</f>
        <v/>
      </c>
      <c r="H829" s="1238" t="s">
        <v>313</v>
      </c>
      <c r="I829" s="1238"/>
      <c r="J829" s="291">
        <f>'statement of marks'!$DU$6</f>
        <v>30</v>
      </c>
      <c r="K829" s="125" t="str">
        <f>IF('statement of marks'!DU38="","",'statement of marks'!DU38)</f>
        <v/>
      </c>
      <c r="L829" s="1239" t="s">
        <v>172</v>
      </c>
      <c r="M829" s="1239"/>
      <c r="N829" s="291">
        <f>'statement of marks'!$DV$6</f>
        <v>40</v>
      </c>
      <c r="O829" s="290" t="str">
        <f>IF('statement of marks'!DV38="","",'statement of marks'!DV38)</f>
        <v/>
      </c>
      <c r="P829" s="304"/>
      <c r="Q829" s="125" t="str">
        <f>IF(O829="","",SUM(G829,K829,O829))</f>
        <v/>
      </c>
      <c r="R829" s="290" t="str">
        <f>IF('statement of marks'!GB38="","",'statement of marks'!GB38)</f>
        <v/>
      </c>
      <c r="S829" s="117" t="str">
        <f>IF(OR(R829="S",R829="RE"),40,"")</f>
        <v/>
      </c>
      <c r="T829" s="309" t="str">
        <f>IF('result subject-wise'!AN38="","",'result subject-wise'!AN38)</f>
        <v/>
      </c>
      <c r="U829" s="310" t="str">
        <f>IF('result subject-wise'!AO38="","",'result subject-wise'!AO38)</f>
        <v/>
      </c>
      <c r="V829" s="1236"/>
    </row>
    <row r="830" spans="1:22" ht="19.25" customHeight="1">
      <c r="A830" s="1179"/>
      <c r="B830" s="1240" t="s">
        <v>20</v>
      </c>
      <c r="C830" s="1241"/>
      <c r="D830" s="1242" t="str">
        <f>IF('statement of marks'!GH38="","",'statement of marks'!GH38)</f>
        <v/>
      </c>
      <c r="E830" s="1243"/>
      <c r="F830" s="1243"/>
      <c r="G830" s="1243"/>
      <c r="H830" s="1243"/>
      <c r="I830" s="1244"/>
      <c r="J830" s="288" t="s">
        <v>7</v>
      </c>
      <c r="K830" s="290" t="str">
        <f>IF('statement of marks'!GK38="","",'statement of marks'!GK38)</f>
        <v/>
      </c>
      <c r="L830" s="1245" t="s">
        <v>8</v>
      </c>
      <c r="M830" s="1246"/>
      <c r="N830" s="1247"/>
      <c r="O830" s="290" t="str">
        <f>IF('statement of marks'!GM38="","",'statement of marks'!GM38)</f>
        <v/>
      </c>
      <c r="P830" s="1248" t="s">
        <v>286</v>
      </c>
      <c r="Q830" s="1248"/>
      <c r="R830" s="1248"/>
      <c r="S830" s="1248"/>
      <c r="T830" s="1248"/>
      <c r="U830" s="1248"/>
      <c r="V830" s="1249"/>
    </row>
    <row r="831" spans="1:22" ht="19.25" customHeight="1">
      <c r="A831" s="1179"/>
      <c r="B831" s="1240" t="s">
        <v>50</v>
      </c>
      <c r="C831" s="1241"/>
      <c r="D831" s="1250" t="s">
        <v>290</v>
      </c>
      <c r="E831" s="1251"/>
      <c r="F831" s="1252" t="s">
        <v>291</v>
      </c>
      <c r="G831" s="1252"/>
      <c r="H831" s="1253" t="s">
        <v>292</v>
      </c>
      <c r="I831" s="1253"/>
      <c r="J831" s="1252" t="s">
        <v>314</v>
      </c>
      <c r="K831" s="1252"/>
      <c r="L831" s="1254" t="s">
        <v>284</v>
      </c>
      <c r="M831" s="1254"/>
      <c r="N831" s="1254"/>
      <c r="O831" s="1254"/>
      <c r="P831" s="1255" t="s">
        <v>20</v>
      </c>
      <c r="Q831" s="1255"/>
      <c r="R831" s="1255"/>
      <c r="S831" s="1255"/>
      <c r="T831" s="1256" t="str">
        <f>IF('result subject-wise'!AR38="","",'result subject-wise'!AR38)</f>
        <v/>
      </c>
      <c r="U831" s="1256"/>
      <c r="V831" s="1257"/>
    </row>
    <row r="832" spans="1:22" ht="19.25" customHeight="1">
      <c r="A832" s="1179"/>
      <c r="B832" s="1234" t="s">
        <v>32</v>
      </c>
      <c r="C832" s="1235"/>
      <c r="D832" s="1258" t="str">
        <f>IF('statement of marks'!EP38="","",'statement of marks'!EP38)</f>
        <v/>
      </c>
      <c r="E832" s="1259"/>
      <c r="F832" s="1259" t="str">
        <f>IF('statement of marks'!ER38="","",'statement of marks'!ER38)</f>
        <v/>
      </c>
      <c r="G832" s="1259"/>
      <c r="H832" s="1259" t="str">
        <f>IF('statement of marks'!ET38="","",'statement of marks'!ET38)</f>
        <v/>
      </c>
      <c r="I832" s="1259"/>
      <c r="J832" s="1259" t="str">
        <f>IF('statement of marks'!EV38="","",'statement of marks'!EV38)</f>
        <v/>
      </c>
      <c r="K832" s="1259"/>
      <c r="L832" s="1259" t="str">
        <f>IF('statement of marks'!EX38="","",'statement of marks'!EX38)</f>
        <v/>
      </c>
      <c r="M832" s="1259"/>
      <c r="N832" s="1259"/>
      <c r="O832" s="1259"/>
      <c r="P832" s="1255" t="s">
        <v>7</v>
      </c>
      <c r="Q832" s="1255"/>
      <c r="R832" s="1255"/>
      <c r="S832" s="1255"/>
      <c r="T832" s="1256" t="str">
        <f>IF(AND(T831="mRrh.kZ",V827&gt;=60),"izFke",IF(AND(T831="mRrh.kZ",V827&gt;=48),"f}rh;",IF(AND(T831="mRrh.kZ",V827&gt;=36),"r`rh;","")))</f>
        <v/>
      </c>
      <c r="U832" s="1256"/>
      <c r="V832" s="1257"/>
    </row>
    <row r="833" spans="1:22" ht="19.25" customHeight="1">
      <c r="A833" s="1179"/>
      <c r="B833" s="1234" t="s">
        <v>31</v>
      </c>
      <c r="C833" s="1235"/>
      <c r="D833" s="1260" t="str">
        <f>IF('statement of marks'!EO38="","",'statement of marks'!EO38)</f>
        <v/>
      </c>
      <c r="E833" s="1261"/>
      <c r="F833" s="1261" t="str">
        <f>IF('statement of marks'!EQ38="","",'statement of marks'!EQ38)</f>
        <v/>
      </c>
      <c r="G833" s="1261"/>
      <c r="H833" s="1261" t="str">
        <f>IF('statement of marks'!ES38="","",'statement of marks'!ES38)</f>
        <v/>
      </c>
      <c r="I833" s="1261"/>
      <c r="J833" s="1261" t="str">
        <f>IF('statement of marks'!EU38="","",'statement of marks'!EU38)</f>
        <v/>
      </c>
      <c r="K833" s="1261"/>
      <c r="L833" s="1261" t="str">
        <f>IF('statement of marks'!EW38="","",'statement of marks'!EW38)</f>
        <v/>
      </c>
      <c r="M833" s="1261"/>
      <c r="N833" s="1261"/>
      <c r="O833" s="1261"/>
      <c r="P833" s="1262" t="s">
        <v>312</v>
      </c>
      <c r="Q833" s="1263"/>
      <c r="R833" s="1263"/>
      <c r="S833" s="1264"/>
      <c r="T833" s="1265" t="str">
        <f>IF(T831="","",'result subject-wise'!$G$117)</f>
        <v/>
      </c>
      <c r="U833" s="1266"/>
      <c r="V833" s="1267"/>
    </row>
    <row r="834" spans="1:22" ht="19.25" customHeight="1">
      <c r="A834" s="1179"/>
      <c r="B834" s="1230" t="s">
        <v>133</v>
      </c>
      <c r="C834" s="1231"/>
      <c r="D834" s="1268"/>
      <c r="E834" s="1269"/>
      <c r="F834" s="1269"/>
      <c r="G834" s="1269"/>
      <c r="H834" s="1269"/>
      <c r="I834" s="1269"/>
      <c r="J834" s="1269"/>
      <c r="K834" s="1269"/>
      <c r="L834" s="1231" t="s">
        <v>133</v>
      </c>
      <c r="M834" s="1231"/>
      <c r="N834" s="1231"/>
      <c r="O834" s="1231"/>
      <c r="P834" s="1231"/>
      <c r="Q834" s="1231"/>
      <c r="R834" s="1270"/>
      <c r="S834" s="1271"/>
      <c r="T834" s="1271"/>
      <c r="U834" s="1271"/>
      <c r="V834" s="1272"/>
    </row>
    <row r="835" spans="1:22" ht="19.25" customHeight="1">
      <c r="A835" s="1179"/>
      <c r="B835" s="1230" t="s">
        <v>285</v>
      </c>
      <c r="C835" s="1231"/>
      <c r="D835" s="1268"/>
      <c r="E835" s="1269"/>
      <c r="F835" s="1269"/>
      <c r="G835" s="1269"/>
      <c r="H835" s="1269"/>
      <c r="I835" s="1269"/>
      <c r="J835" s="1269"/>
      <c r="K835" s="1269"/>
      <c r="L835" s="1231" t="s">
        <v>111</v>
      </c>
      <c r="M835" s="1231"/>
      <c r="N835" s="1231"/>
      <c r="O835" s="1231"/>
      <c r="P835" s="1231"/>
      <c r="Q835" s="1231"/>
      <c r="R835" s="1273"/>
      <c r="S835" s="1274"/>
      <c r="T835" s="1274"/>
      <c r="U835" s="1274"/>
      <c r="V835" s="1275"/>
    </row>
    <row r="836" spans="1:22" ht="19.25" customHeight="1">
      <c r="A836" s="1179"/>
      <c r="B836" s="1230" t="s">
        <v>152</v>
      </c>
      <c r="C836" s="1231"/>
      <c r="D836" s="1268"/>
      <c r="E836" s="1269"/>
      <c r="F836" s="1269"/>
      <c r="G836" s="1269"/>
      <c r="H836" s="1269"/>
      <c r="I836" s="1269"/>
      <c r="J836" s="1269"/>
      <c r="K836" s="1269"/>
      <c r="L836" s="1231" t="s">
        <v>285</v>
      </c>
      <c r="M836" s="1231"/>
      <c r="N836" s="1231"/>
      <c r="O836" s="1231"/>
      <c r="P836" s="1231"/>
      <c r="Q836" s="1231"/>
      <c r="R836" s="1276" t="s">
        <v>152</v>
      </c>
      <c r="S836" s="1277"/>
      <c r="T836" s="1277"/>
      <c r="U836" s="1277"/>
      <c r="V836" s="1278"/>
    </row>
    <row r="837" spans="1:22" ht="19.25" customHeight="1">
      <c r="A837" s="1180"/>
      <c r="B837" s="1279" t="s">
        <v>151</v>
      </c>
      <c r="C837" s="1280"/>
      <c r="D837" s="1281"/>
      <c r="E837" s="1282"/>
      <c r="F837" s="1282"/>
      <c r="G837" s="1282"/>
      <c r="H837" s="1282"/>
      <c r="I837" s="1282"/>
      <c r="J837" s="1282"/>
      <c r="K837" s="1282"/>
      <c r="L837" s="1280" t="s">
        <v>113</v>
      </c>
      <c r="M837" s="1280"/>
      <c r="N837" s="1280"/>
      <c r="O837" s="1280"/>
      <c r="P837" s="1283">
        <f>'statement of marks'!$GH$109</f>
        <v>42460</v>
      </c>
      <c r="Q837" s="1284"/>
      <c r="R837" s="1285" t="s">
        <v>289</v>
      </c>
      <c r="S837" s="1286"/>
      <c r="T837" s="1286"/>
      <c r="U837" s="1286"/>
      <c r="V837" s="1287"/>
    </row>
    <row r="838" spans="1:22" ht="19.25" customHeight="1">
      <c r="A838" s="1173" t="s">
        <v>73</v>
      </c>
      <c r="B838" s="1174"/>
      <c r="C838" s="1174"/>
      <c r="D838" s="1174"/>
      <c r="E838" s="1174"/>
      <c r="F838" s="1174"/>
      <c r="G838" s="1174"/>
      <c r="H838" s="1174"/>
      <c r="I838" s="1174"/>
      <c r="J838" s="1174"/>
      <c r="K838" s="1174"/>
      <c r="L838" s="1174"/>
      <c r="M838" s="1174"/>
      <c r="N838" s="1174"/>
      <c r="O838" s="1174"/>
      <c r="P838" s="1174"/>
      <c r="Q838" s="1174"/>
      <c r="R838" s="1174"/>
      <c r="S838" s="1174"/>
      <c r="T838" s="1174"/>
      <c r="U838" s="1174"/>
      <c r="V838" s="1175"/>
    </row>
    <row r="839" spans="1:22" ht="19.25" customHeight="1">
      <c r="A839" s="1176" t="str">
        <f>'statement of marks'!$A$1</f>
        <v>jktdh; ckfydk mPp ek/;fed fo|ky;] fuEckgsMk</v>
      </c>
      <c r="B839" s="1177"/>
      <c r="C839" s="1177"/>
      <c r="D839" s="1177"/>
      <c r="E839" s="1177"/>
      <c r="F839" s="1177"/>
      <c r="G839" s="1177"/>
      <c r="H839" s="1177"/>
      <c r="I839" s="1177"/>
      <c r="J839" s="1177"/>
      <c r="K839" s="1177"/>
      <c r="L839" s="1177"/>
      <c r="M839" s="1177"/>
      <c r="N839" s="1177"/>
      <c r="O839" s="1177"/>
      <c r="P839" s="1177"/>
      <c r="Q839" s="1177"/>
      <c r="R839" s="1177"/>
      <c r="S839" s="1177"/>
      <c r="T839" s="1177"/>
      <c r="U839" s="1177"/>
      <c r="V839" s="1178"/>
    </row>
    <row r="840" spans="1:22" ht="19.25" customHeight="1">
      <c r="A840" s="1179"/>
      <c r="B840" s="1181" t="s">
        <v>293</v>
      </c>
      <c r="C840" s="1181"/>
      <c r="D840" s="1182" t="str">
        <f>'statement of marks'!$F$3</f>
        <v>2015-16</v>
      </c>
      <c r="E840" s="1183"/>
      <c r="F840" s="1184" t="str">
        <f>IF(T858="","eq[; ijh{kk",IF(D857="iwjd","iwjd ijh{kk",IF(D857="iqu% ijh{kk","iqu% ijh{kk",)))</f>
        <v>eq[; ijh{kk</v>
      </c>
      <c r="G840" s="1185"/>
      <c r="H840" s="1185"/>
      <c r="I840" s="1185"/>
      <c r="J840" s="1185"/>
      <c r="K840" s="1185"/>
      <c r="L840" s="1185"/>
      <c r="M840" s="1185"/>
      <c r="N840" s="1185"/>
      <c r="O840" s="1185"/>
      <c r="P840" s="1185"/>
      <c r="Q840" s="1185"/>
      <c r="R840" s="1186" t="s">
        <v>27</v>
      </c>
      <c r="S840" s="1187"/>
      <c r="T840" s="1188" t="str">
        <f>'statement of marks'!$A$3</f>
        <v>11 'A'</v>
      </c>
      <c r="U840" s="1188"/>
      <c r="V840" s="1189"/>
    </row>
    <row r="841" spans="1:22" ht="19.25" customHeight="1">
      <c r="A841" s="1179"/>
      <c r="B841" s="1190" t="s">
        <v>115</v>
      </c>
      <c r="C841" s="1190"/>
      <c r="D841" s="1191" t="str">
        <f>IF('statement of marks'!G39="","",'statement of marks'!G39)</f>
        <v/>
      </c>
      <c r="E841" s="1192"/>
      <c r="F841" s="1192"/>
      <c r="G841" s="1192"/>
      <c r="H841" s="1192"/>
      <c r="I841" s="1192"/>
      <c r="J841" s="1192"/>
      <c r="K841" s="1192"/>
      <c r="L841" s="1192"/>
      <c r="M841" s="1192"/>
      <c r="N841" s="1192"/>
      <c r="O841" s="1192"/>
      <c r="P841" s="1192"/>
      <c r="Q841" s="1192"/>
      <c r="R841" s="1193" t="s">
        <v>36</v>
      </c>
      <c r="S841" s="1194"/>
      <c r="T841" s="1195" t="str">
        <f>IF('statement of marks'!D39="","",'statement of marks'!D39)</f>
        <v/>
      </c>
      <c r="U841" s="1195"/>
      <c r="V841" s="1196"/>
    </row>
    <row r="842" spans="1:22" ht="19.25" customHeight="1">
      <c r="A842" s="1179"/>
      <c r="B842" s="1190" t="s">
        <v>25</v>
      </c>
      <c r="C842" s="1190"/>
      <c r="D842" s="1191" t="str">
        <f>IF('statement of marks'!H39="","",'statement of marks'!H39)</f>
        <v/>
      </c>
      <c r="E842" s="1192"/>
      <c r="F842" s="1192"/>
      <c r="G842" s="1192"/>
      <c r="H842" s="1192"/>
      <c r="I842" s="1192"/>
      <c r="J842" s="1192"/>
      <c r="K842" s="1192"/>
      <c r="L842" s="1192"/>
      <c r="M842" s="1192"/>
      <c r="N842" s="1192"/>
      <c r="O842" s="1192"/>
      <c r="P842" s="1192"/>
      <c r="Q842" s="1192"/>
      <c r="R842" s="1193" t="s">
        <v>28</v>
      </c>
      <c r="S842" s="1194"/>
      <c r="T842" s="1195" t="str">
        <f>IF('statement of marks'!E39="","",'statement of marks'!E39)</f>
        <v/>
      </c>
      <c r="U842" s="1195"/>
      <c r="V842" s="1196"/>
    </row>
    <row r="843" spans="1:22" ht="19.25" customHeight="1">
      <c r="A843" s="1179"/>
      <c r="B843" s="1197" t="s">
        <v>26</v>
      </c>
      <c r="C843" s="1197"/>
      <c r="D843" s="1191" t="str">
        <f>IF('statement of marks'!I39="","",'statement of marks'!I39)</f>
        <v/>
      </c>
      <c r="E843" s="1192"/>
      <c r="F843" s="1192"/>
      <c r="G843" s="1192"/>
      <c r="H843" s="1192"/>
      <c r="I843" s="1192"/>
      <c r="J843" s="1192"/>
      <c r="K843" s="1192"/>
      <c r="L843" s="1192"/>
      <c r="M843" s="1192"/>
      <c r="N843" s="1192"/>
      <c r="O843" s="1192"/>
      <c r="P843" s="1192"/>
      <c r="Q843" s="1192"/>
      <c r="R843" s="1193" t="s">
        <v>29</v>
      </c>
      <c r="S843" s="1194"/>
      <c r="T843" s="1198" t="str">
        <f>IF('statement of marks'!F39="","",'statement of marks'!F39)</f>
        <v/>
      </c>
      <c r="U843" s="1198"/>
      <c r="V843" s="1199"/>
    </row>
    <row r="844" spans="1:22" ht="19.25" customHeight="1">
      <c r="A844" s="1179"/>
      <c r="B844" s="1200" t="s">
        <v>30</v>
      </c>
      <c r="C844" s="1202" t="s">
        <v>202</v>
      </c>
      <c r="D844" s="1204" t="s">
        <v>1</v>
      </c>
      <c r="E844" s="1204" t="s">
        <v>43</v>
      </c>
      <c r="F844" s="1204" t="s">
        <v>2</v>
      </c>
      <c r="G844" s="1206" t="s">
        <v>144</v>
      </c>
      <c r="H844" s="1206" t="s">
        <v>147</v>
      </c>
      <c r="I844" s="1208" t="s">
        <v>146</v>
      </c>
      <c r="J844" s="1210" t="s">
        <v>306</v>
      </c>
      <c r="K844" s="1212" t="s">
        <v>288</v>
      </c>
      <c r="L844" s="1214" t="s">
        <v>305</v>
      </c>
      <c r="M844" s="1214" t="s">
        <v>296</v>
      </c>
      <c r="N844" s="1216" t="s">
        <v>295</v>
      </c>
      <c r="O844" s="1218" t="s">
        <v>274</v>
      </c>
      <c r="P844" s="1218" t="s">
        <v>275</v>
      </c>
      <c r="Q844" s="1220" t="s">
        <v>276</v>
      </c>
      <c r="R844" s="1208" t="s">
        <v>14</v>
      </c>
      <c r="S844" s="1210" t="s">
        <v>297</v>
      </c>
      <c r="T844" s="1222" t="s">
        <v>298</v>
      </c>
      <c r="U844" s="1288" t="s">
        <v>38</v>
      </c>
      <c r="V844" s="1226" t="s">
        <v>287</v>
      </c>
    </row>
    <row r="845" spans="1:22" ht="19.25" customHeight="1">
      <c r="A845" s="1179"/>
      <c r="B845" s="1201"/>
      <c r="C845" s="1203"/>
      <c r="D845" s="1205"/>
      <c r="E845" s="1205"/>
      <c r="F845" s="1205"/>
      <c r="G845" s="1207"/>
      <c r="H845" s="1207"/>
      <c r="I845" s="1209"/>
      <c r="J845" s="1211"/>
      <c r="K845" s="1213"/>
      <c r="L845" s="1215"/>
      <c r="M845" s="1215"/>
      <c r="N845" s="1217"/>
      <c r="O845" s="1219"/>
      <c r="P845" s="1219"/>
      <c r="Q845" s="1221"/>
      <c r="R845" s="1209"/>
      <c r="S845" s="1211"/>
      <c r="T845" s="1223"/>
      <c r="U845" s="1289"/>
      <c r="V845" s="1227"/>
    </row>
    <row r="846" spans="1:22" ht="19.25" customHeight="1">
      <c r="A846" s="1179"/>
      <c r="B846" s="1228" t="s">
        <v>5</v>
      </c>
      <c r="C846" s="1229"/>
      <c r="D846" s="119">
        <v>10</v>
      </c>
      <c r="E846" s="70">
        <v>10</v>
      </c>
      <c r="F846" s="70">
        <v>10</v>
      </c>
      <c r="G846" s="142" t="s">
        <v>308</v>
      </c>
      <c r="H846" s="122">
        <f>'statement of marks'!$AR$6</f>
        <v>20</v>
      </c>
      <c r="I846" s="73">
        <v>70</v>
      </c>
      <c r="J846" s="146" t="s">
        <v>277</v>
      </c>
      <c r="K846" s="124">
        <v>100</v>
      </c>
      <c r="L846" s="142" t="s">
        <v>309</v>
      </c>
      <c r="M846" s="122">
        <f>'statement of marks'!$AW$6</f>
        <v>30</v>
      </c>
      <c r="N846" s="73">
        <v>100</v>
      </c>
      <c r="O846" s="145" t="s">
        <v>310</v>
      </c>
      <c r="P846" s="124"/>
      <c r="Q846" s="124">
        <v>200</v>
      </c>
      <c r="R846" s="304"/>
      <c r="S846" s="304"/>
      <c r="T846" s="305"/>
      <c r="U846" s="306"/>
      <c r="V846" s="147" t="str">
        <f>IF(OR(U853=0,U853&lt;S853),"",Q846)</f>
        <v/>
      </c>
    </row>
    <row r="847" spans="1:22" ht="19.25" customHeight="1">
      <c r="A847" s="1179"/>
      <c r="B847" s="1230" t="str">
        <f>'statement of marks'!$J$3</f>
        <v>vfuok;Z fgUnh</v>
      </c>
      <c r="C847" s="1231"/>
      <c r="D847" s="289" t="str">
        <f>IF('statement of marks'!J39="","",'statement of marks'!J39)</f>
        <v/>
      </c>
      <c r="E847" s="290" t="str">
        <f>IF('statement of marks'!K39="","",'statement of marks'!K39)</f>
        <v/>
      </c>
      <c r="F847" s="290" t="str">
        <f>IF('statement of marks'!L39="","",'statement of marks'!L39)</f>
        <v/>
      </c>
      <c r="G847" s="123" t="str">
        <f>IF('statement of marks'!N39="","",'statement of marks'!N39)</f>
        <v/>
      </c>
      <c r="H847" s="123">
        <f>'statement of marks'!$BP$6</f>
        <v>20</v>
      </c>
      <c r="I847" s="291" t="str">
        <f>IF(G847="","",G847)</f>
        <v/>
      </c>
      <c r="J847" s="291" t="str">
        <f>IF(G847="","",SUM(D847,E847,F847,G847))</f>
        <v/>
      </c>
      <c r="K847" s="125" t="str">
        <f>J847</f>
        <v/>
      </c>
      <c r="L847" s="123" t="str">
        <f>IF('statement of marks'!P39="","",'statement of marks'!P39)</f>
        <v/>
      </c>
      <c r="M847" s="122">
        <f>'statement of marks'!$BU$6</f>
        <v>30</v>
      </c>
      <c r="N847" s="291" t="str">
        <f>IF(L847="","",L847)</f>
        <v/>
      </c>
      <c r="O847" s="291" t="str">
        <f>IF(L847="","",SUM(J847,L847))</f>
        <v/>
      </c>
      <c r="P847" s="152">
        <f>SUM(H847,M847)</f>
        <v>50</v>
      </c>
      <c r="Q847" s="125" t="str">
        <f>O847</f>
        <v/>
      </c>
      <c r="R847" s="290" t="str">
        <f>CONCATENATE('statement of marks'!EZ39,'statement of marks'!FA39,'statement of marks'!FB39)</f>
        <v/>
      </c>
      <c r="S847" s="117" t="str">
        <f>IF(OR(R847="S",R847="RE"),100,"")</f>
        <v/>
      </c>
      <c r="T847" s="128" t="str">
        <f>IF('result subject-wise'!U39="","",'result subject-wise'!U39)</f>
        <v/>
      </c>
      <c r="U847" s="130" t="str">
        <f>IF('result subject-wise'!V39="","",'result subject-wise'!V39)</f>
        <v/>
      </c>
      <c r="V847" s="147" t="str">
        <f>IF(OR(U853=0,U853&lt;S853),"",IF(R847="RE",SUM(Q847,T847),IF(R847="S",T847,Q847)))</f>
        <v/>
      </c>
    </row>
    <row r="848" spans="1:22" ht="19.25" customHeight="1">
      <c r="A848" s="1179"/>
      <c r="B848" s="1230" t="str">
        <f>'statement of marks'!$X$3</f>
        <v>vaxzsth</v>
      </c>
      <c r="C848" s="1231"/>
      <c r="D848" s="289" t="str">
        <f>IF('statement of marks'!X39="","",'statement of marks'!X39)</f>
        <v/>
      </c>
      <c r="E848" s="290" t="str">
        <f>IF('statement of marks'!Y39="","",'statement of marks'!Y39)</f>
        <v/>
      </c>
      <c r="F848" s="290" t="str">
        <f>IF('statement of marks'!Z39="","",'statement of marks'!Z39)</f>
        <v/>
      </c>
      <c r="G848" s="123" t="str">
        <f>IF('statement of marks'!AB39="","",'statement of marks'!AB39)</f>
        <v/>
      </c>
      <c r="H848" s="123">
        <f>'statement of marks'!$CN$6</f>
        <v>20</v>
      </c>
      <c r="I848" s="291" t="str">
        <f>IF(G848="","",G848)</f>
        <v/>
      </c>
      <c r="J848" s="291" t="str">
        <f t="shared" ref="J848:J851" si="308">IF(G848="","",SUM(D848,E848,F848,G848))</f>
        <v/>
      </c>
      <c r="K848" s="125" t="str">
        <f>J848</f>
        <v/>
      </c>
      <c r="L848" s="123" t="str">
        <f>IF('statement of marks'!AD39="","",'statement of marks'!AD39)</f>
        <v/>
      </c>
      <c r="M848" s="122">
        <f>'statement of marks'!$CS$6</f>
        <v>30</v>
      </c>
      <c r="N848" s="291" t="str">
        <f>IF(L848="","",L848)</f>
        <v/>
      </c>
      <c r="O848" s="291" t="str">
        <f t="shared" ref="O848" si="309">IF(L848="","",SUM(J848,L848))</f>
        <v/>
      </c>
      <c r="P848" s="152">
        <f t="shared" ref="P848:P851" si="310">SUM(H848,M848)</f>
        <v>50</v>
      </c>
      <c r="Q848" s="125" t="str">
        <f>O848</f>
        <v/>
      </c>
      <c r="R848" s="290" t="str">
        <f>CONCATENATE('statement of marks'!FC39,'statement of marks'!FD39,'statement of marks'!FE39)</f>
        <v/>
      </c>
      <c r="S848" s="117" t="str">
        <f>IF(OR(R848="S",R848="RE"),100,"")</f>
        <v/>
      </c>
      <c r="T848" s="128" t="str">
        <f>IF('result subject-wise'!X39="","",'result subject-wise'!X39)</f>
        <v/>
      </c>
      <c r="U848" s="130" t="str">
        <f>IF('result subject-wise'!Y39="","",'result subject-wise'!Y39)</f>
        <v/>
      </c>
      <c r="V848" s="147" t="str">
        <f>IF(OR(U853=0,U853&lt;S853),"",IF(R848="RE",SUM(Q848,T848),IF(R848="S",T848,Q848)))</f>
        <v/>
      </c>
    </row>
    <row r="849" spans="1:22" ht="19.25" customHeight="1">
      <c r="A849" s="1179"/>
      <c r="B849" s="1232" t="b">
        <f>IF('statement of marks'!AL39="a",'statement of marks'!$AL$3,IF('statement of marks'!AL39="b",'statement of marks'!$AR$3,IF('statement of marks'!AL39="c",'statement of marks'!$AX$3,IF('statement of marks'!AL39="d",'statement of marks'!$BD$3))))</f>
        <v>0</v>
      </c>
      <c r="C849" s="1233"/>
      <c r="D849" s="289" t="str">
        <f>IF('statement of marks'!AM39="","",'statement of marks'!AM39)</f>
        <v/>
      </c>
      <c r="E849" s="290" t="str">
        <f>IF('statement of marks'!AN39="","",'statement of marks'!AN39)</f>
        <v/>
      </c>
      <c r="F849" s="290" t="str">
        <f>IF('statement of marks'!AO39="","",'statement of marks'!AO39)</f>
        <v/>
      </c>
      <c r="G849" s="123" t="str">
        <f>IF('statement of marks'!AQ39="","",'statement of marks'!AQ39)</f>
        <v/>
      </c>
      <c r="H849" s="123" t="str">
        <f>IF('statement of marks'!AR39="","",'statement of marks'!AR39)</f>
        <v/>
      </c>
      <c r="I849" s="291" t="str">
        <f>IF(G849="","",IF(AND(G849="ML",H849="ML"),"ML",IF(AND(G849="ML",H849=""),"ML",SUM(G849,H849))))</f>
        <v/>
      </c>
      <c r="J849" s="291" t="str">
        <f t="shared" si="308"/>
        <v/>
      </c>
      <c r="K849" s="125" t="str">
        <f>IF(J849="","",SUM(H849,J849))</f>
        <v/>
      </c>
      <c r="L849" s="123" t="str">
        <f>IF('statement of marks'!AV39="","",'statement of marks'!AV39)</f>
        <v/>
      </c>
      <c r="M849" s="123" t="str">
        <f>IF('statement of marks'!AW39="","",'statement of marks'!AW39)</f>
        <v/>
      </c>
      <c r="N849" s="291" t="str">
        <f>IF(L849="","",IF(AND(L849="ML",M849="ML"),"ML",IF(AND(L849="ML",M849=""),"ML",SUM(L849,M849))))</f>
        <v/>
      </c>
      <c r="O849" s="291" t="str">
        <f>IF(L849="","",SUM(J849,L849))</f>
        <v/>
      </c>
      <c r="P849" s="123">
        <f t="shared" si="310"/>
        <v>0</v>
      </c>
      <c r="Q849" s="125" t="str">
        <f>IF(O849="","",SUM(O849,P849))</f>
        <v/>
      </c>
      <c r="R849" s="290" t="str">
        <f>CONCATENATE('statement of marks'!FF39,'statement of marks'!FK39,'statement of marks'!FL39)</f>
        <v/>
      </c>
      <c r="S849" s="117" t="str">
        <f>IF('result subject-wise'!Z39="","",'result subject-wise'!Z39)</f>
        <v/>
      </c>
      <c r="T849" s="128" t="str">
        <f>IF('result subject-wise'!AB39="","",'result subject-wise'!AB39)</f>
        <v/>
      </c>
      <c r="U849" s="130" t="str">
        <f>IF('result subject-wise'!AC39="","",'result subject-wise'!AC39)</f>
        <v/>
      </c>
      <c r="V849" s="147" t="str">
        <f>IF(OR(U853=0,U853&lt;S853),"",IF(OR(R849="RE",R849="REP"),SUM(Q849,T849),IF(R849="S",T849,Q849)))</f>
        <v/>
      </c>
    </row>
    <row r="850" spans="1:22" ht="19.25" customHeight="1">
      <c r="A850" s="1179"/>
      <c r="B850" s="1232" t="b">
        <f>IF('statement of marks'!BJ39="a",'statement of marks'!$BJ$3,IF('statement of marks'!BJ39="b",'statement of marks'!$BP$3,IF('statement of marks'!BJ39="c",'statement of marks'!$BV$3,IF('statement of marks'!BJ39="d",'statement of marks'!$CB$3))))</f>
        <v>0</v>
      </c>
      <c r="C850" s="1233"/>
      <c r="D850" s="289" t="str">
        <f>IF('statement of marks'!BK39="","",'statement of marks'!BK39)</f>
        <v/>
      </c>
      <c r="E850" s="290" t="str">
        <f>IF('statement of marks'!BL39="","",'statement of marks'!BL39)</f>
        <v/>
      </c>
      <c r="F850" s="290" t="str">
        <f>IF('statement of marks'!BM39="","",'statement of marks'!BM39)</f>
        <v/>
      </c>
      <c r="G850" s="123" t="str">
        <f>IF('statement of marks'!BO39="","",'statement of marks'!BO39)</f>
        <v/>
      </c>
      <c r="H850" s="123" t="str">
        <f>IF('statement of marks'!BP39="","",'statement of marks'!BP39)</f>
        <v/>
      </c>
      <c r="I850" s="291" t="str">
        <f t="shared" ref="I850" si="311">IF(G850="","",IF(AND(G850="ML",H850="ML"),"ML",IF(AND(G850="ML",H850=""),"ML",SUM(G850,H850))))</f>
        <v/>
      </c>
      <c r="J850" s="291" t="str">
        <f t="shared" si="308"/>
        <v/>
      </c>
      <c r="K850" s="125" t="str">
        <f>IF(J850="","",SUM(H850,J850))</f>
        <v/>
      </c>
      <c r="L850" s="123" t="str">
        <f>IF('statement of marks'!BT39="","",'statement of marks'!BT39)</f>
        <v/>
      </c>
      <c r="M850" s="123" t="str">
        <f>IF('statement of marks'!BU39="","",'statement of marks'!BU39)</f>
        <v/>
      </c>
      <c r="N850" s="291" t="str">
        <f t="shared" ref="N850" si="312">IF(L850="","",IF(AND(L850="ML",M850="ML"),"ML",IF(AND(L850="ML",M850=""),"ML",SUM(L850,M850))))</f>
        <v/>
      </c>
      <c r="O850" s="291" t="str">
        <f>IF(L850="","",SUM(J850,L850))</f>
        <v/>
      </c>
      <c r="P850" s="123">
        <f t="shared" si="310"/>
        <v>0</v>
      </c>
      <c r="Q850" s="125" t="str">
        <f>IF(O850="","",SUM(O850,P850))</f>
        <v/>
      </c>
      <c r="R850" s="290" t="str">
        <f>CONCATENATE('statement of marks'!FM39,'statement of marks'!FR39,'statement of marks'!FS39)</f>
        <v/>
      </c>
      <c r="S850" s="117" t="str">
        <f>IF('result subject-wise'!AD39="","",'result subject-wise'!AD39)</f>
        <v/>
      </c>
      <c r="T850" s="128" t="str">
        <f>IF('result subject-wise'!AF39="","",'result subject-wise'!AF39)</f>
        <v/>
      </c>
      <c r="U850" s="130" t="str">
        <f>IF('result subject-wise'!AG39="","",'result subject-wise'!AG39)</f>
        <v/>
      </c>
      <c r="V850" s="147" t="str">
        <f>IF(OR(U853=0,U853&lt;S853),"",IF(OR(R850="RE",R850="REP"),SUM(Q850,T850),IF(R850="S",T850,Q850)))</f>
        <v/>
      </c>
    </row>
    <row r="851" spans="1:22" ht="19.25" customHeight="1">
      <c r="A851" s="1179"/>
      <c r="B851" s="1232" t="b">
        <f>IF('statement of marks'!CH39="a",'statement of marks'!$CH$3,IF('statement of marks'!CH39="b",'statement of marks'!$CN$3,IF('statement of marks'!CH39="c",'statement of marks'!$CT$3,IF('statement of marks'!CH39="d",'statement of marks'!$CZ$3))))</f>
        <v>0</v>
      </c>
      <c r="C851" s="1233"/>
      <c r="D851" s="289" t="str">
        <f>IF('statement of marks'!CI39="","",'statement of marks'!CI39)</f>
        <v/>
      </c>
      <c r="E851" s="290" t="str">
        <f>IF('statement of marks'!CJ39="","",'statement of marks'!CJ39)</f>
        <v/>
      </c>
      <c r="F851" s="290" t="str">
        <f>IF('statement of marks'!CK39="","",'statement of marks'!CK39)</f>
        <v/>
      </c>
      <c r="G851" s="123" t="str">
        <f>IF('statement of marks'!CM39="","",'statement of marks'!CM39)</f>
        <v/>
      </c>
      <c r="H851" s="123" t="str">
        <f>IF('statement of marks'!CN39="","",'statement of marks'!CN39)</f>
        <v/>
      </c>
      <c r="I851" s="291" t="str">
        <f>IF(G851="","",IF(AND(G851="ML",H851="ML"),"ML",IF(AND(G851="ML",H851=""),"ML",SUM(G851,H851))))</f>
        <v/>
      </c>
      <c r="J851" s="291" t="str">
        <f t="shared" si="308"/>
        <v/>
      </c>
      <c r="K851" s="125" t="str">
        <f>IF(J851="","",SUM(H851,J851))</f>
        <v/>
      </c>
      <c r="L851" s="123" t="str">
        <f>IF('statement of marks'!CR39="","",'statement of marks'!CR39)</f>
        <v/>
      </c>
      <c r="M851" s="123" t="str">
        <f>IF('statement of marks'!CS39="","",'statement of marks'!CS39)</f>
        <v/>
      </c>
      <c r="N851" s="291" t="str">
        <f>IF(L851="","",IF(AND(L851="ML",M851="ML"),"ML",IF(AND(L851="ML",M851=""),"ML",SUM(L851,M851))))</f>
        <v/>
      </c>
      <c r="O851" s="291" t="str">
        <f>IF(L851="","",SUM(J851,L851))</f>
        <v/>
      </c>
      <c r="P851" s="123">
        <f t="shared" si="310"/>
        <v>0</v>
      </c>
      <c r="Q851" s="125" t="str">
        <f>IF(O851="","",SUM(O851,P851))</f>
        <v/>
      </c>
      <c r="R851" s="290" t="str">
        <f>CONCATENATE('statement of marks'!FT39,'statement of marks'!FY39,'statement of marks'!FZ39)</f>
        <v/>
      </c>
      <c r="S851" s="117" t="str">
        <f>IF('result subject-wise'!AH39="","",'result subject-wise'!AH39)</f>
        <v/>
      </c>
      <c r="T851" s="128" t="str">
        <f>IF('result subject-wise'!AJ39="","",'result subject-wise'!AJ39)</f>
        <v/>
      </c>
      <c r="U851" s="130" t="str">
        <f>IF('result subject-wise'!AK39="","",'result subject-wise'!AK39)</f>
        <v/>
      </c>
      <c r="V851" s="147" t="str">
        <f>IF(OR(U853=0,U853&lt;S853),"",IF(OR(R851="RE",R851="REP"),SUM(Q851,T851),IF(R851="S",T851,Q851)))</f>
        <v/>
      </c>
    </row>
    <row r="852" spans="1:22" ht="19.25" customHeight="1">
      <c r="A852" s="1179"/>
      <c r="B852" s="1234" t="s">
        <v>148</v>
      </c>
      <c r="C852" s="1235"/>
      <c r="D852" s="157" t="str">
        <f>IF(AND(D847="",D848="",D849="",D850="",D851=""),"",SUM(D847:D851))</f>
        <v/>
      </c>
      <c r="E852" s="157" t="str">
        <f t="shared" ref="E852:F852" si="313">IF(AND(E847="",E848="",E849="",E850="",E851=""),"",SUM(E847:E851))</f>
        <v/>
      </c>
      <c r="F852" s="157" t="str">
        <f t="shared" si="313"/>
        <v/>
      </c>
      <c r="G852" s="158" t="str">
        <f>IF(G847="","",SUM(G847:G851))</f>
        <v/>
      </c>
      <c r="H852" s="158">
        <f>SUM(H849:H851)</f>
        <v>0</v>
      </c>
      <c r="I852" s="158" t="str">
        <f>IF(AND(I847="",I848="",I849="",I850="",I851=""),"",SUM(I847:I851))</f>
        <v/>
      </c>
      <c r="J852" s="159" t="str">
        <f>IF(J851="","",SUM(J847:J851))</f>
        <v/>
      </c>
      <c r="K852" s="160" t="str">
        <f>IF(K847="","",SUM(K847:K851))</f>
        <v/>
      </c>
      <c r="L852" s="158" t="str">
        <f>IF(L847="","",SUM(L847:L851))</f>
        <v/>
      </c>
      <c r="M852" s="158">
        <f>SUM(M849:M851)</f>
        <v>0</v>
      </c>
      <c r="N852" s="158" t="str">
        <f t="shared" ref="N852" si="314">IF(AND(N847="",N848="",N849="",N850="",N851=""),"",SUM(N847:N851))</f>
        <v/>
      </c>
      <c r="O852" s="159" t="str">
        <f>IF(L852="","",SUM(J852,L852))</f>
        <v/>
      </c>
      <c r="P852" s="160">
        <f>SUM(H852,M852)</f>
        <v>0</v>
      </c>
      <c r="Q852" s="160" t="str">
        <f>IF(Q847="","",SUM(Q847:Q851))</f>
        <v/>
      </c>
      <c r="R852" s="159"/>
      <c r="S852" s="159" t="str">
        <f>IF(AND(S847="",S848="",S849="",S850="",S851=""),"",SUM(S847:S851))</f>
        <v/>
      </c>
      <c r="T852" s="161" t="str">
        <f>IF(AND(T847="",T848="",T849="",T850="",T851=""),"",SUM(T847:T851))</f>
        <v/>
      </c>
      <c r="U852" s="162"/>
      <c r="V852" s="163" t="str">
        <f>IF(V847="","",SUM(V847:V851))</f>
        <v/>
      </c>
    </row>
    <row r="853" spans="1:22" ht="19.25" customHeight="1">
      <c r="A853" s="1179"/>
      <c r="B853" s="1234" t="s">
        <v>145</v>
      </c>
      <c r="C853" s="1235"/>
      <c r="D853" s="119" t="str">
        <f>IF(D852="","",50-(COUNTIF(D847:D851,"NA")*10+COUNTIF(D847:D851,"ML")*10))</f>
        <v/>
      </c>
      <c r="E853" s="119" t="str">
        <f t="shared" ref="E853:F853" si="315">IF(E852="","",50-(COUNTIF(E847:E851,"NA")*10+COUNTIF(E847:E851,"ML")*10))</f>
        <v/>
      </c>
      <c r="F853" s="119" t="str">
        <f t="shared" si="315"/>
        <v/>
      </c>
      <c r="G853" s="123">
        <f>I853-H853</f>
        <v>350</v>
      </c>
      <c r="H853" s="158">
        <f>IF(H852="","",(IF(OR(H849="ML",H849=""),0,H846)+IF(OR(H850="ML",H850=""),0,H847)+IF(OR(H851="ML",H851=""),0,H848)))</f>
        <v>0</v>
      </c>
      <c r="I853" s="123">
        <f>IF(I852=0,0,350-H855)</f>
        <v>350</v>
      </c>
      <c r="J853" s="291" t="str">
        <f>IF(J852="","",SUM(D853:G853))</f>
        <v/>
      </c>
      <c r="K853" s="125" t="str">
        <f>IF(K852="","",SUM(H853,J853))</f>
        <v/>
      </c>
      <c r="L853" s="123">
        <f>N853-M853</f>
        <v>500</v>
      </c>
      <c r="M853" s="117">
        <f>IF(M852="","",(IF(OR(M849="ML",M849=""),0,M846)+IF(OR(M850="ML",M850=""),0,M847)+IF(OR(M851="ML",M851=""),0,M848)))</f>
        <v>0</v>
      </c>
      <c r="N853" s="123">
        <f>IF(N852=0,0,500-M855)</f>
        <v>500</v>
      </c>
      <c r="O853" s="291">
        <f>IF(L853="","",SUM(J853,L853))</f>
        <v>500</v>
      </c>
      <c r="P853" s="125">
        <f>SUM(H853,M853)</f>
        <v>0</v>
      </c>
      <c r="Q853" s="125" t="str">
        <f>IF(Q852="","",SUM(O853,P853))</f>
        <v/>
      </c>
      <c r="R853" s="307"/>
      <c r="S853" s="141">
        <f>COUNTIF(R847:R856,"S")</f>
        <v>0</v>
      </c>
      <c r="T853" s="141">
        <f>COUNTIF(R847:R856,"RE")+COUNTIF(R847:R856,"REP")</f>
        <v>0</v>
      </c>
      <c r="U853" s="141">
        <f>COUNTIF(U847:U852,"P")+COUNTIF(U855:U856,"P")</f>
        <v>0</v>
      </c>
      <c r="V853" s="149" t="str">
        <f>IF(OR(U853=0,U853&lt;(S853+T853)),"",(Q853-(S853*200)+S852))</f>
        <v/>
      </c>
    </row>
    <row r="854" spans="1:22" ht="19.25" customHeight="1">
      <c r="A854" s="1179"/>
      <c r="B854" s="1230" t="s">
        <v>12</v>
      </c>
      <c r="C854" s="1231"/>
      <c r="D854" s="120" t="str">
        <f t="shared" ref="D854:Q854" si="316">IF(D853="","",D852/D853*100)</f>
        <v/>
      </c>
      <c r="E854" s="120" t="str">
        <f t="shared" si="316"/>
        <v/>
      </c>
      <c r="F854" s="120" t="str">
        <f t="shared" si="316"/>
        <v/>
      </c>
      <c r="G854" s="120" t="e">
        <f t="shared" si="316"/>
        <v>#VALUE!</v>
      </c>
      <c r="H854" s="151" t="e">
        <f t="shared" si="316"/>
        <v>#DIV/0!</v>
      </c>
      <c r="I854" s="120" t="e">
        <f t="shared" si="316"/>
        <v>#VALUE!</v>
      </c>
      <c r="J854" s="120" t="str">
        <f t="shared" si="316"/>
        <v/>
      </c>
      <c r="K854" s="126" t="str">
        <f t="shared" si="316"/>
        <v/>
      </c>
      <c r="L854" s="120" t="e">
        <f t="shared" si="316"/>
        <v>#VALUE!</v>
      </c>
      <c r="M854" s="151" t="e">
        <f t="shared" si="316"/>
        <v>#DIV/0!</v>
      </c>
      <c r="N854" s="120" t="e">
        <f t="shared" si="316"/>
        <v>#VALUE!</v>
      </c>
      <c r="O854" s="120" t="e">
        <f t="shared" si="316"/>
        <v>#VALUE!</v>
      </c>
      <c r="P854" s="126" t="e">
        <f t="shared" si="316"/>
        <v>#DIV/0!</v>
      </c>
      <c r="Q854" s="126" t="str">
        <f t="shared" si="316"/>
        <v/>
      </c>
      <c r="R854" s="304"/>
      <c r="S854" s="304"/>
      <c r="T854" s="305"/>
      <c r="U854" s="308"/>
      <c r="V854" s="150" t="str">
        <f>IF(V853="","",V852/V853*100)</f>
        <v/>
      </c>
    </row>
    <row r="855" spans="1:22" ht="19.25" customHeight="1">
      <c r="A855" s="1179"/>
      <c r="B855" s="1230" t="str">
        <f>'statement of marks'!$DG$3</f>
        <v>jktLFkku v/;;u</v>
      </c>
      <c r="C855" s="1231"/>
      <c r="D855" s="289" t="str">
        <f>IF('statement of marks'!DG39="","",'statement of marks'!DG39)</f>
        <v/>
      </c>
      <c r="E855" s="290" t="str">
        <f>IF('statement of marks'!DH39="","",'statement of marks'!DH39)</f>
        <v/>
      </c>
      <c r="F855" s="290" t="str">
        <f>IF('statement of marks'!DI39="","",'statement of marks'!DI39)</f>
        <v/>
      </c>
      <c r="G855" s="290" t="str">
        <f>IF('statement of marks'!DK39="","",'statement of marks'!DK39)</f>
        <v/>
      </c>
      <c r="H855" s="152">
        <f>IF(G847="ML",70)+IF(G848="ML",70)+IF(G849="ML",70-H846)+IF(G850="ML",70-H847)+IF(G851="ML",70-H848)+IF(H849="ml",H846)+IF(H850="ml",H847)+IF(H851="ml",H848)</f>
        <v>0</v>
      </c>
      <c r="I855" s="291" t="str">
        <f>IF(G855="","",SUM(G855,H855))</f>
        <v/>
      </c>
      <c r="J855" s="291" t="str">
        <f>IF(G855="","",SUM(D855,E855,F855,G855))</f>
        <v/>
      </c>
      <c r="K855" s="125" t="str">
        <f>IF(J855="","",SUM(H855,J855))</f>
        <v/>
      </c>
      <c r="L855" s="290" t="str">
        <f>IF('statement of marks'!DM39="","",'statement of marks'!DM39)</f>
        <v/>
      </c>
      <c r="M855" s="152">
        <f>IF(L847="ML",100)+IF(L848="ML",100)+IF(L849="ML",100-M846)+IF(L850="ML",100-M847)+IF(L851="ML",100-M848)+IF(M849="ml",M846)+IF(M850="ml",M847)+IF(M851="ml",M848)</f>
        <v>0</v>
      </c>
      <c r="N855" s="291" t="str">
        <f>IF(L855="","",SUM(L855,M855))</f>
        <v/>
      </c>
      <c r="O855" s="291" t="str">
        <f>IF(L855="","",SUM(K855,L855))</f>
        <v/>
      </c>
      <c r="P855" s="152">
        <f>SUM(H855,M855)</f>
        <v>0</v>
      </c>
      <c r="Q855" s="125" t="str">
        <f>IF(O855="","",SUM(O855,M855))</f>
        <v/>
      </c>
      <c r="R855" s="290" t="str">
        <f>IF('statement of marks'!GA39="","",'statement of marks'!GA39)</f>
        <v/>
      </c>
      <c r="S855" s="117" t="str">
        <f>IF(OR(R855="S",R855="RE"),100,"")</f>
        <v/>
      </c>
      <c r="T855" s="309" t="str">
        <f>IF('result subject-wise'!AL39="","",'result subject-wise'!AL39)</f>
        <v/>
      </c>
      <c r="U855" s="310" t="str">
        <f>IF('result subject-wise'!AM39="","",'result subject-wise'!AM39)</f>
        <v/>
      </c>
      <c r="V855" s="1236"/>
    </row>
    <row r="856" spans="1:22" ht="19.25" customHeight="1">
      <c r="A856" s="1179"/>
      <c r="B856" s="1230" t="str">
        <f>'statement of marks'!$DT$3</f>
        <v>thou dkS'ky f'k{kk</v>
      </c>
      <c r="C856" s="1231"/>
      <c r="D856" s="1237" t="s">
        <v>294</v>
      </c>
      <c r="E856" s="1238"/>
      <c r="F856" s="291">
        <f>'statement of marks'!$DT$6</f>
        <v>30</v>
      </c>
      <c r="G856" s="123" t="str">
        <f>IF('statement of marks'!DT39="","",'statement of marks'!DT39)</f>
        <v/>
      </c>
      <c r="H856" s="1238" t="s">
        <v>313</v>
      </c>
      <c r="I856" s="1238"/>
      <c r="J856" s="291">
        <f>'statement of marks'!$DU$6</f>
        <v>30</v>
      </c>
      <c r="K856" s="125" t="str">
        <f>IF('statement of marks'!DU39="","",'statement of marks'!DU39)</f>
        <v/>
      </c>
      <c r="L856" s="1239" t="s">
        <v>172</v>
      </c>
      <c r="M856" s="1239"/>
      <c r="N856" s="291">
        <f>'statement of marks'!$DV$6</f>
        <v>40</v>
      </c>
      <c r="O856" s="290" t="str">
        <f>IF('statement of marks'!DV39="","",'statement of marks'!DV39)</f>
        <v/>
      </c>
      <c r="P856" s="304"/>
      <c r="Q856" s="125" t="str">
        <f>IF(O856="","",SUM(G856,K856,O856))</f>
        <v/>
      </c>
      <c r="R856" s="290" t="str">
        <f>IF('statement of marks'!GB39="","",'statement of marks'!GB39)</f>
        <v/>
      </c>
      <c r="S856" s="117" t="str">
        <f>IF(OR(R856="S",R856="RE"),40,"")</f>
        <v/>
      </c>
      <c r="T856" s="309" t="str">
        <f>IF('result subject-wise'!AN39="","",'result subject-wise'!AN39)</f>
        <v/>
      </c>
      <c r="U856" s="310" t="str">
        <f>IF('result subject-wise'!AO39="","",'result subject-wise'!AO39)</f>
        <v/>
      </c>
      <c r="V856" s="1236"/>
    </row>
    <row r="857" spans="1:22" ht="19.25" customHeight="1">
      <c r="A857" s="1179"/>
      <c r="B857" s="1240" t="s">
        <v>20</v>
      </c>
      <c r="C857" s="1241"/>
      <c r="D857" s="1242" t="str">
        <f>IF('statement of marks'!GH39="","",'statement of marks'!GH39)</f>
        <v/>
      </c>
      <c r="E857" s="1243"/>
      <c r="F857" s="1243"/>
      <c r="G857" s="1243"/>
      <c r="H857" s="1243"/>
      <c r="I857" s="1244"/>
      <c r="J857" s="288" t="s">
        <v>7</v>
      </c>
      <c r="K857" s="290" t="str">
        <f>IF('statement of marks'!GK39="","",'statement of marks'!GK39)</f>
        <v/>
      </c>
      <c r="L857" s="1245" t="s">
        <v>8</v>
      </c>
      <c r="M857" s="1246"/>
      <c r="N857" s="1247"/>
      <c r="O857" s="290" t="str">
        <f>IF('statement of marks'!GM39="","",'statement of marks'!GM39)</f>
        <v/>
      </c>
      <c r="P857" s="1248" t="s">
        <v>286</v>
      </c>
      <c r="Q857" s="1248"/>
      <c r="R857" s="1248"/>
      <c r="S857" s="1248"/>
      <c r="T857" s="1248"/>
      <c r="U857" s="1248"/>
      <c r="V857" s="1249"/>
    </row>
    <row r="858" spans="1:22" ht="19.25" customHeight="1">
      <c r="A858" s="1179"/>
      <c r="B858" s="1240" t="s">
        <v>50</v>
      </c>
      <c r="C858" s="1241"/>
      <c r="D858" s="1250" t="s">
        <v>290</v>
      </c>
      <c r="E858" s="1251"/>
      <c r="F858" s="1252" t="s">
        <v>291</v>
      </c>
      <c r="G858" s="1252"/>
      <c r="H858" s="1253" t="s">
        <v>292</v>
      </c>
      <c r="I858" s="1253"/>
      <c r="J858" s="1252" t="s">
        <v>314</v>
      </c>
      <c r="K858" s="1252"/>
      <c r="L858" s="1254" t="s">
        <v>284</v>
      </c>
      <c r="M858" s="1254"/>
      <c r="N858" s="1254"/>
      <c r="O858" s="1254"/>
      <c r="P858" s="1255" t="s">
        <v>20</v>
      </c>
      <c r="Q858" s="1255"/>
      <c r="R858" s="1255"/>
      <c r="S858" s="1255"/>
      <c r="T858" s="1256" t="str">
        <f>IF('result subject-wise'!AR39="","",'result subject-wise'!AR39)</f>
        <v/>
      </c>
      <c r="U858" s="1256"/>
      <c r="V858" s="1257"/>
    </row>
    <row r="859" spans="1:22" ht="19.25" customHeight="1">
      <c r="A859" s="1179"/>
      <c r="B859" s="1234" t="s">
        <v>32</v>
      </c>
      <c r="C859" s="1235"/>
      <c r="D859" s="1258" t="str">
        <f>IF('statement of marks'!EP39="","",'statement of marks'!EP39)</f>
        <v/>
      </c>
      <c r="E859" s="1259"/>
      <c r="F859" s="1259" t="str">
        <f>IF('statement of marks'!ER39="","",'statement of marks'!ER39)</f>
        <v/>
      </c>
      <c r="G859" s="1259"/>
      <c r="H859" s="1259" t="str">
        <f>IF('statement of marks'!ET39="","",'statement of marks'!ET39)</f>
        <v/>
      </c>
      <c r="I859" s="1259"/>
      <c r="J859" s="1259" t="str">
        <f>IF('statement of marks'!EV39="","",'statement of marks'!EV39)</f>
        <v/>
      </c>
      <c r="K859" s="1259"/>
      <c r="L859" s="1259" t="str">
        <f>IF('statement of marks'!EX39="","",'statement of marks'!EX39)</f>
        <v/>
      </c>
      <c r="M859" s="1259"/>
      <c r="N859" s="1259"/>
      <c r="O859" s="1259"/>
      <c r="P859" s="1255" t="s">
        <v>7</v>
      </c>
      <c r="Q859" s="1255"/>
      <c r="R859" s="1255"/>
      <c r="S859" s="1255"/>
      <c r="T859" s="1256" t="str">
        <f>IF(AND(T858="mRrh.kZ",V854&gt;=60),"izFke",IF(AND(T858="mRrh.kZ",V854&gt;=48),"f}rh;",IF(AND(T858="mRrh.kZ",V854&gt;=36),"r`rh;","")))</f>
        <v/>
      </c>
      <c r="U859" s="1256"/>
      <c r="V859" s="1257"/>
    </row>
    <row r="860" spans="1:22" ht="19.25" customHeight="1">
      <c r="A860" s="1179"/>
      <c r="B860" s="1234" t="s">
        <v>31</v>
      </c>
      <c r="C860" s="1235"/>
      <c r="D860" s="1260" t="str">
        <f>IF('statement of marks'!EO39="","",'statement of marks'!EO39)</f>
        <v/>
      </c>
      <c r="E860" s="1261"/>
      <c r="F860" s="1261" t="str">
        <f>IF('statement of marks'!EQ39="","",'statement of marks'!EQ39)</f>
        <v/>
      </c>
      <c r="G860" s="1261"/>
      <c r="H860" s="1261" t="str">
        <f>IF('statement of marks'!ES39="","",'statement of marks'!ES39)</f>
        <v/>
      </c>
      <c r="I860" s="1261"/>
      <c r="J860" s="1261" t="str">
        <f>IF('statement of marks'!EU39="","",'statement of marks'!EU39)</f>
        <v/>
      </c>
      <c r="K860" s="1261"/>
      <c r="L860" s="1261" t="str">
        <f>IF('statement of marks'!EW39="","",'statement of marks'!EW39)</f>
        <v/>
      </c>
      <c r="M860" s="1261"/>
      <c r="N860" s="1261"/>
      <c r="O860" s="1261"/>
      <c r="P860" s="1262" t="s">
        <v>312</v>
      </c>
      <c r="Q860" s="1263"/>
      <c r="R860" s="1263"/>
      <c r="S860" s="1264"/>
      <c r="T860" s="1265" t="str">
        <f>IF(T858="","",'result subject-wise'!$G$117)</f>
        <v/>
      </c>
      <c r="U860" s="1266"/>
      <c r="V860" s="1267"/>
    </row>
    <row r="861" spans="1:22" ht="19.25" customHeight="1">
      <c r="A861" s="1179"/>
      <c r="B861" s="1230" t="s">
        <v>133</v>
      </c>
      <c r="C861" s="1231"/>
      <c r="D861" s="1268"/>
      <c r="E861" s="1269"/>
      <c r="F861" s="1269"/>
      <c r="G861" s="1269"/>
      <c r="H861" s="1269"/>
      <c r="I861" s="1269"/>
      <c r="J861" s="1269"/>
      <c r="K861" s="1269"/>
      <c r="L861" s="1231" t="s">
        <v>133</v>
      </c>
      <c r="M861" s="1231"/>
      <c r="N861" s="1231"/>
      <c r="O861" s="1231"/>
      <c r="P861" s="1231"/>
      <c r="Q861" s="1231"/>
      <c r="R861" s="1270"/>
      <c r="S861" s="1271"/>
      <c r="T861" s="1271"/>
      <c r="U861" s="1271"/>
      <c r="V861" s="1272"/>
    </row>
    <row r="862" spans="1:22" ht="19.25" customHeight="1">
      <c r="A862" s="1179"/>
      <c r="B862" s="1230" t="s">
        <v>285</v>
      </c>
      <c r="C862" s="1231"/>
      <c r="D862" s="1268"/>
      <c r="E862" s="1269"/>
      <c r="F862" s="1269"/>
      <c r="G862" s="1269"/>
      <c r="H862" s="1269"/>
      <c r="I862" s="1269"/>
      <c r="J862" s="1269"/>
      <c r="K862" s="1269"/>
      <c r="L862" s="1231" t="s">
        <v>111</v>
      </c>
      <c r="M862" s="1231"/>
      <c r="N862" s="1231"/>
      <c r="O862" s="1231"/>
      <c r="P862" s="1231"/>
      <c r="Q862" s="1231"/>
      <c r="R862" s="1273"/>
      <c r="S862" s="1274"/>
      <c r="T862" s="1274"/>
      <c r="U862" s="1274"/>
      <c r="V862" s="1275"/>
    </row>
    <row r="863" spans="1:22" ht="19.25" customHeight="1">
      <c r="A863" s="1179"/>
      <c r="B863" s="1230" t="s">
        <v>152</v>
      </c>
      <c r="C863" s="1231"/>
      <c r="D863" s="1268"/>
      <c r="E863" s="1269"/>
      <c r="F863" s="1269"/>
      <c r="G863" s="1269"/>
      <c r="H863" s="1269"/>
      <c r="I863" s="1269"/>
      <c r="J863" s="1269"/>
      <c r="K863" s="1269"/>
      <c r="L863" s="1231" t="s">
        <v>285</v>
      </c>
      <c r="M863" s="1231"/>
      <c r="N863" s="1231"/>
      <c r="O863" s="1231"/>
      <c r="P863" s="1231"/>
      <c r="Q863" s="1231"/>
      <c r="R863" s="1276" t="s">
        <v>152</v>
      </c>
      <c r="S863" s="1277"/>
      <c r="T863" s="1277"/>
      <c r="U863" s="1277"/>
      <c r="V863" s="1278"/>
    </row>
    <row r="864" spans="1:22" ht="19.25" customHeight="1">
      <c r="A864" s="1180"/>
      <c r="B864" s="1279" t="s">
        <v>151</v>
      </c>
      <c r="C864" s="1280"/>
      <c r="D864" s="1281"/>
      <c r="E864" s="1282"/>
      <c r="F864" s="1282"/>
      <c r="G864" s="1282"/>
      <c r="H864" s="1282"/>
      <c r="I864" s="1282"/>
      <c r="J864" s="1282"/>
      <c r="K864" s="1282"/>
      <c r="L864" s="1280" t="s">
        <v>113</v>
      </c>
      <c r="M864" s="1280"/>
      <c r="N864" s="1280"/>
      <c r="O864" s="1280"/>
      <c r="P864" s="1283">
        <f>'statement of marks'!$GH$109</f>
        <v>42460</v>
      </c>
      <c r="Q864" s="1284"/>
      <c r="R864" s="1285" t="s">
        <v>289</v>
      </c>
      <c r="S864" s="1286"/>
      <c r="T864" s="1286"/>
      <c r="U864" s="1286"/>
      <c r="V864" s="1287"/>
    </row>
    <row r="865" spans="1:22" ht="19.25" customHeight="1">
      <c r="A865" s="1173" t="s">
        <v>73</v>
      </c>
      <c r="B865" s="1174"/>
      <c r="C865" s="1174"/>
      <c r="D865" s="1174"/>
      <c r="E865" s="1174"/>
      <c r="F865" s="1174"/>
      <c r="G865" s="1174"/>
      <c r="H865" s="1174"/>
      <c r="I865" s="1174"/>
      <c r="J865" s="1174"/>
      <c r="K865" s="1174"/>
      <c r="L865" s="1174"/>
      <c r="M865" s="1174"/>
      <c r="N865" s="1174"/>
      <c r="O865" s="1174"/>
      <c r="P865" s="1174"/>
      <c r="Q865" s="1174"/>
      <c r="R865" s="1174"/>
      <c r="S865" s="1174"/>
      <c r="T865" s="1174"/>
      <c r="U865" s="1174"/>
      <c r="V865" s="1175"/>
    </row>
    <row r="866" spans="1:22" ht="19.25" customHeight="1">
      <c r="A866" s="1176" t="str">
        <f>'statement of marks'!$A$1</f>
        <v>jktdh; ckfydk mPp ek/;fed fo|ky;] fuEckgsMk</v>
      </c>
      <c r="B866" s="1177"/>
      <c r="C866" s="1177"/>
      <c r="D866" s="1177"/>
      <c r="E866" s="1177"/>
      <c r="F866" s="1177"/>
      <c r="G866" s="1177"/>
      <c r="H866" s="1177"/>
      <c r="I866" s="1177"/>
      <c r="J866" s="1177"/>
      <c r="K866" s="1177"/>
      <c r="L866" s="1177"/>
      <c r="M866" s="1177"/>
      <c r="N866" s="1177"/>
      <c r="O866" s="1177"/>
      <c r="P866" s="1177"/>
      <c r="Q866" s="1177"/>
      <c r="R866" s="1177"/>
      <c r="S866" s="1177"/>
      <c r="T866" s="1177"/>
      <c r="U866" s="1177"/>
      <c r="V866" s="1178"/>
    </row>
    <row r="867" spans="1:22" ht="19.25" customHeight="1">
      <c r="A867" s="1179"/>
      <c r="B867" s="1181" t="s">
        <v>293</v>
      </c>
      <c r="C867" s="1181"/>
      <c r="D867" s="1182" t="str">
        <f>'statement of marks'!$F$3</f>
        <v>2015-16</v>
      </c>
      <c r="E867" s="1183"/>
      <c r="F867" s="1184" t="str">
        <f>IF(T885="","eq[; ijh{kk",IF(D884="iwjd","iwjd ijh{kk",IF(D884="iqu% ijh{kk","iqu% ijh{kk",)))</f>
        <v>eq[; ijh{kk</v>
      </c>
      <c r="G867" s="1185"/>
      <c r="H867" s="1185"/>
      <c r="I867" s="1185"/>
      <c r="J867" s="1185"/>
      <c r="K867" s="1185"/>
      <c r="L867" s="1185"/>
      <c r="M867" s="1185"/>
      <c r="N867" s="1185"/>
      <c r="O867" s="1185"/>
      <c r="P867" s="1185"/>
      <c r="Q867" s="1185"/>
      <c r="R867" s="1186" t="s">
        <v>27</v>
      </c>
      <c r="S867" s="1187"/>
      <c r="T867" s="1188" t="str">
        <f>'statement of marks'!$A$3</f>
        <v>11 'A'</v>
      </c>
      <c r="U867" s="1188"/>
      <c r="V867" s="1189"/>
    </row>
    <row r="868" spans="1:22" ht="19.25" customHeight="1">
      <c r="A868" s="1179"/>
      <c r="B868" s="1190" t="s">
        <v>115</v>
      </c>
      <c r="C868" s="1190"/>
      <c r="D868" s="1191" t="str">
        <f>IF('statement of marks'!G40="","",'statement of marks'!G40)</f>
        <v/>
      </c>
      <c r="E868" s="1192"/>
      <c r="F868" s="1192"/>
      <c r="G868" s="1192"/>
      <c r="H868" s="1192"/>
      <c r="I868" s="1192"/>
      <c r="J868" s="1192"/>
      <c r="K868" s="1192"/>
      <c r="L868" s="1192"/>
      <c r="M868" s="1192"/>
      <c r="N868" s="1192"/>
      <c r="O868" s="1192"/>
      <c r="P868" s="1192"/>
      <c r="Q868" s="1192"/>
      <c r="R868" s="1193" t="s">
        <v>36</v>
      </c>
      <c r="S868" s="1194"/>
      <c r="T868" s="1195" t="str">
        <f>IF('statement of marks'!D40="","",'statement of marks'!D40)</f>
        <v/>
      </c>
      <c r="U868" s="1195"/>
      <c r="V868" s="1196"/>
    </row>
    <row r="869" spans="1:22" ht="19.25" customHeight="1">
      <c r="A869" s="1179"/>
      <c r="B869" s="1190" t="s">
        <v>25</v>
      </c>
      <c r="C869" s="1190"/>
      <c r="D869" s="1191" t="str">
        <f>IF('statement of marks'!H40="","",'statement of marks'!H40)</f>
        <v/>
      </c>
      <c r="E869" s="1192"/>
      <c r="F869" s="1192"/>
      <c r="G869" s="1192"/>
      <c r="H869" s="1192"/>
      <c r="I869" s="1192"/>
      <c r="J869" s="1192"/>
      <c r="K869" s="1192"/>
      <c r="L869" s="1192"/>
      <c r="M869" s="1192"/>
      <c r="N869" s="1192"/>
      <c r="O869" s="1192"/>
      <c r="P869" s="1192"/>
      <c r="Q869" s="1192"/>
      <c r="R869" s="1193" t="s">
        <v>28</v>
      </c>
      <c r="S869" s="1194"/>
      <c r="T869" s="1195" t="str">
        <f>IF('statement of marks'!E40="","",'statement of marks'!E40)</f>
        <v/>
      </c>
      <c r="U869" s="1195"/>
      <c r="V869" s="1196"/>
    </row>
    <row r="870" spans="1:22" ht="19.25" customHeight="1">
      <c r="A870" s="1179"/>
      <c r="B870" s="1197" t="s">
        <v>26</v>
      </c>
      <c r="C870" s="1197"/>
      <c r="D870" s="1191" t="str">
        <f>IF('statement of marks'!I40="","",'statement of marks'!I40)</f>
        <v/>
      </c>
      <c r="E870" s="1192"/>
      <c r="F870" s="1192"/>
      <c r="G870" s="1192"/>
      <c r="H870" s="1192"/>
      <c r="I870" s="1192"/>
      <c r="J870" s="1192"/>
      <c r="K870" s="1192"/>
      <c r="L870" s="1192"/>
      <c r="M870" s="1192"/>
      <c r="N870" s="1192"/>
      <c r="O870" s="1192"/>
      <c r="P870" s="1192"/>
      <c r="Q870" s="1192"/>
      <c r="R870" s="1193" t="s">
        <v>29</v>
      </c>
      <c r="S870" s="1194"/>
      <c r="T870" s="1198" t="str">
        <f>IF('statement of marks'!F40="","",'statement of marks'!F40)</f>
        <v/>
      </c>
      <c r="U870" s="1198"/>
      <c r="V870" s="1199"/>
    </row>
    <row r="871" spans="1:22" ht="19.25" customHeight="1">
      <c r="A871" s="1179"/>
      <c r="B871" s="1200" t="s">
        <v>30</v>
      </c>
      <c r="C871" s="1202" t="s">
        <v>202</v>
      </c>
      <c r="D871" s="1204" t="s">
        <v>1</v>
      </c>
      <c r="E871" s="1204" t="s">
        <v>43</v>
      </c>
      <c r="F871" s="1204" t="s">
        <v>2</v>
      </c>
      <c r="G871" s="1206" t="s">
        <v>144</v>
      </c>
      <c r="H871" s="1206" t="s">
        <v>147</v>
      </c>
      <c r="I871" s="1208" t="s">
        <v>146</v>
      </c>
      <c r="J871" s="1210" t="s">
        <v>306</v>
      </c>
      <c r="K871" s="1212" t="s">
        <v>288</v>
      </c>
      <c r="L871" s="1214" t="s">
        <v>305</v>
      </c>
      <c r="M871" s="1214" t="s">
        <v>296</v>
      </c>
      <c r="N871" s="1216" t="s">
        <v>295</v>
      </c>
      <c r="O871" s="1218" t="s">
        <v>274</v>
      </c>
      <c r="P871" s="1218" t="s">
        <v>275</v>
      </c>
      <c r="Q871" s="1220" t="s">
        <v>276</v>
      </c>
      <c r="R871" s="1208" t="s">
        <v>14</v>
      </c>
      <c r="S871" s="1210" t="s">
        <v>297</v>
      </c>
      <c r="T871" s="1222" t="s">
        <v>298</v>
      </c>
      <c r="U871" s="1288" t="s">
        <v>38</v>
      </c>
      <c r="V871" s="1226" t="s">
        <v>287</v>
      </c>
    </row>
    <row r="872" spans="1:22" ht="19.25" customHeight="1">
      <c r="A872" s="1179"/>
      <c r="B872" s="1201"/>
      <c r="C872" s="1203"/>
      <c r="D872" s="1205"/>
      <c r="E872" s="1205"/>
      <c r="F872" s="1205"/>
      <c r="G872" s="1207"/>
      <c r="H872" s="1207"/>
      <c r="I872" s="1209"/>
      <c r="J872" s="1211"/>
      <c r="K872" s="1213"/>
      <c r="L872" s="1215"/>
      <c r="M872" s="1215"/>
      <c r="N872" s="1217"/>
      <c r="O872" s="1219"/>
      <c r="P872" s="1219"/>
      <c r="Q872" s="1221"/>
      <c r="R872" s="1209"/>
      <c r="S872" s="1211"/>
      <c r="T872" s="1223"/>
      <c r="U872" s="1289"/>
      <c r="V872" s="1227"/>
    </row>
    <row r="873" spans="1:22" ht="19.25" customHeight="1">
      <c r="A873" s="1179"/>
      <c r="B873" s="1228" t="s">
        <v>5</v>
      </c>
      <c r="C873" s="1229"/>
      <c r="D873" s="119">
        <v>10</v>
      </c>
      <c r="E873" s="70">
        <v>10</v>
      </c>
      <c r="F873" s="70">
        <v>10</v>
      </c>
      <c r="G873" s="142" t="s">
        <v>308</v>
      </c>
      <c r="H873" s="122">
        <f>'statement of marks'!$AR$6</f>
        <v>20</v>
      </c>
      <c r="I873" s="73">
        <v>70</v>
      </c>
      <c r="J873" s="146" t="s">
        <v>277</v>
      </c>
      <c r="K873" s="124">
        <v>100</v>
      </c>
      <c r="L873" s="142" t="s">
        <v>309</v>
      </c>
      <c r="M873" s="122">
        <f>'statement of marks'!$AW$6</f>
        <v>30</v>
      </c>
      <c r="N873" s="73">
        <v>100</v>
      </c>
      <c r="O873" s="145" t="s">
        <v>310</v>
      </c>
      <c r="P873" s="124"/>
      <c r="Q873" s="124">
        <v>200</v>
      </c>
      <c r="R873" s="304"/>
      <c r="S873" s="304"/>
      <c r="T873" s="305"/>
      <c r="U873" s="306"/>
      <c r="V873" s="147" t="str">
        <f>IF(OR(U880=0,U880&lt;S880),"",Q873)</f>
        <v/>
      </c>
    </row>
    <row r="874" spans="1:22" ht="19.25" customHeight="1">
      <c r="A874" s="1179"/>
      <c r="B874" s="1230" t="str">
        <f>'statement of marks'!$J$3</f>
        <v>vfuok;Z fgUnh</v>
      </c>
      <c r="C874" s="1231"/>
      <c r="D874" s="289" t="str">
        <f>IF('statement of marks'!J40="","",'statement of marks'!J40)</f>
        <v/>
      </c>
      <c r="E874" s="290" t="str">
        <f>IF('statement of marks'!K40="","",'statement of marks'!K40)</f>
        <v/>
      </c>
      <c r="F874" s="290" t="str">
        <f>IF('statement of marks'!L40="","",'statement of marks'!L40)</f>
        <v/>
      </c>
      <c r="G874" s="123" t="str">
        <f>IF('statement of marks'!N40="","",'statement of marks'!N40)</f>
        <v/>
      </c>
      <c r="H874" s="123">
        <f>'statement of marks'!$BP$6</f>
        <v>20</v>
      </c>
      <c r="I874" s="291" t="str">
        <f>IF(G874="","",G874)</f>
        <v/>
      </c>
      <c r="J874" s="291" t="str">
        <f>IF(G874="","",SUM(D874,E874,F874,G874))</f>
        <v/>
      </c>
      <c r="K874" s="125" t="str">
        <f>J874</f>
        <v/>
      </c>
      <c r="L874" s="123" t="str">
        <f>IF('statement of marks'!P40="","",'statement of marks'!P40)</f>
        <v/>
      </c>
      <c r="M874" s="122">
        <f>'statement of marks'!$BU$6</f>
        <v>30</v>
      </c>
      <c r="N874" s="291" t="str">
        <f>IF(L874="","",L874)</f>
        <v/>
      </c>
      <c r="O874" s="291" t="str">
        <f>IF(L874="","",SUM(J874,L874))</f>
        <v/>
      </c>
      <c r="P874" s="152">
        <f>SUM(H874,M874)</f>
        <v>50</v>
      </c>
      <c r="Q874" s="125" t="str">
        <f>O874</f>
        <v/>
      </c>
      <c r="R874" s="290" t="str">
        <f>CONCATENATE('statement of marks'!EZ40,'statement of marks'!FA40,'statement of marks'!FB40)</f>
        <v/>
      </c>
      <c r="S874" s="117" t="str">
        <f>IF(OR(R874="S",R874="RE"),100,"")</f>
        <v/>
      </c>
      <c r="T874" s="128" t="str">
        <f>IF('result subject-wise'!U40="","",'result subject-wise'!U40)</f>
        <v/>
      </c>
      <c r="U874" s="130" t="str">
        <f>IF('result subject-wise'!V40="","",'result subject-wise'!V40)</f>
        <v/>
      </c>
      <c r="V874" s="147" t="str">
        <f>IF(OR(U880=0,U880&lt;S880),"",IF(R874="RE",SUM(Q874,T874),IF(R874="S",T874,Q874)))</f>
        <v/>
      </c>
    </row>
    <row r="875" spans="1:22" ht="19.25" customHeight="1">
      <c r="A875" s="1179"/>
      <c r="B875" s="1230" t="str">
        <f>'statement of marks'!$X$3</f>
        <v>vaxzsth</v>
      </c>
      <c r="C875" s="1231"/>
      <c r="D875" s="289" t="str">
        <f>IF('statement of marks'!X40="","",'statement of marks'!X40)</f>
        <v/>
      </c>
      <c r="E875" s="290" t="str">
        <f>IF('statement of marks'!Y40="","",'statement of marks'!Y40)</f>
        <v/>
      </c>
      <c r="F875" s="290" t="str">
        <f>IF('statement of marks'!Z40="","",'statement of marks'!Z40)</f>
        <v/>
      </c>
      <c r="G875" s="123" t="str">
        <f>IF('statement of marks'!AB40="","",'statement of marks'!AB40)</f>
        <v/>
      </c>
      <c r="H875" s="123">
        <f>'statement of marks'!$CN$6</f>
        <v>20</v>
      </c>
      <c r="I875" s="291" t="str">
        <f>IF(G875="","",G875)</f>
        <v/>
      </c>
      <c r="J875" s="291" t="str">
        <f t="shared" ref="J875:J878" si="317">IF(G875="","",SUM(D875,E875,F875,G875))</f>
        <v/>
      </c>
      <c r="K875" s="125" t="str">
        <f>J875</f>
        <v/>
      </c>
      <c r="L875" s="123" t="str">
        <f>IF('statement of marks'!AD40="","",'statement of marks'!AD40)</f>
        <v/>
      </c>
      <c r="M875" s="122">
        <f>'statement of marks'!$CS$6</f>
        <v>30</v>
      </c>
      <c r="N875" s="291" t="str">
        <f>IF(L875="","",L875)</f>
        <v/>
      </c>
      <c r="O875" s="291" t="str">
        <f t="shared" ref="O875" si="318">IF(L875="","",SUM(J875,L875))</f>
        <v/>
      </c>
      <c r="P875" s="152">
        <f t="shared" ref="P875" si="319">SUM(H875,M875)</f>
        <v>50</v>
      </c>
      <c r="Q875" s="125" t="str">
        <f>O875</f>
        <v/>
      </c>
      <c r="R875" s="290" t="str">
        <f>CONCATENATE('statement of marks'!FC40,'statement of marks'!FD40,'statement of marks'!FE40)</f>
        <v/>
      </c>
      <c r="S875" s="117" t="str">
        <f>IF(OR(R875="S",R875="RE"),100,"")</f>
        <v/>
      </c>
      <c r="T875" s="128" t="str">
        <f>IF('result subject-wise'!X40="","",'result subject-wise'!X40)</f>
        <v/>
      </c>
      <c r="U875" s="130" t="str">
        <f>IF('result subject-wise'!Y40="","",'result subject-wise'!Y40)</f>
        <v/>
      </c>
      <c r="V875" s="147" t="str">
        <f>IF(OR(U880=0,U880&lt;S880),"",IF(R875="RE",SUM(Q875,T875),IF(R875="S",T875,Q875)))</f>
        <v/>
      </c>
    </row>
    <row r="876" spans="1:22" ht="19.25" customHeight="1">
      <c r="A876" s="1179"/>
      <c r="B876" s="1232" t="b">
        <f>IF('statement of marks'!AL40="a",'statement of marks'!$AL$3,IF('statement of marks'!AL40="b",'statement of marks'!$AR$3,IF('statement of marks'!AL40="c",'statement of marks'!$AX$3,IF('statement of marks'!AL40="d",'statement of marks'!$BD$3))))</f>
        <v>0</v>
      </c>
      <c r="C876" s="1233"/>
      <c r="D876" s="289" t="str">
        <f>IF('statement of marks'!AM40="","",'statement of marks'!AM40)</f>
        <v/>
      </c>
      <c r="E876" s="290" t="str">
        <f>IF('statement of marks'!AN40="","",'statement of marks'!AN40)</f>
        <v/>
      </c>
      <c r="F876" s="290" t="str">
        <f>IF('statement of marks'!AO40="","",'statement of marks'!AO40)</f>
        <v/>
      </c>
      <c r="G876" s="123" t="str">
        <f>IF('statement of marks'!AQ40="","",'statement of marks'!AQ40)</f>
        <v/>
      </c>
      <c r="H876" s="123" t="str">
        <f>IF('statement of marks'!AR40="","",'statement of marks'!AR40)</f>
        <v/>
      </c>
      <c r="I876" s="291" t="str">
        <f>IF(G876="","",IF(AND(G876="ML",H876="ML"),"ML",IF(AND(G876="ML",H876=""),"ML",SUM(G876,H876))))</f>
        <v/>
      </c>
      <c r="J876" s="291" t="str">
        <f t="shared" si="317"/>
        <v/>
      </c>
      <c r="K876" s="125" t="str">
        <f>IF(J876="","",SUM(H876,J876))</f>
        <v/>
      </c>
      <c r="L876" s="123" t="str">
        <f>IF('statement of marks'!AV40="","",'statement of marks'!AV40)</f>
        <v/>
      </c>
      <c r="M876" s="123" t="str">
        <f>IF('statement of marks'!AW40="","",'statement of marks'!AW40)</f>
        <v/>
      </c>
      <c r="N876" s="291" t="str">
        <f>IF(L876="","",IF(AND(L876="ML",M876="ML"),"ML",IF(AND(L876="ML",M876=""),"ML",SUM(L876,M876))))</f>
        <v/>
      </c>
      <c r="O876" s="291" t="str">
        <f>IF(L876="","",SUM(J876,L876))</f>
        <v/>
      </c>
      <c r="P876" s="123" t="str">
        <f>IF(AND(H876="",M876=""),"",SUM(H876,M876))</f>
        <v/>
      </c>
      <c r="Q876" s="125" t="str">
        <f>IF(O876="","",SUM(O876,P876))</f>
        <v/>
      </c>
      <c r="R876" s="290" t="str">
        <f>CONCATENATE('statement of marks'!FF40,'statement of marks'!FK40,'statement of marks'!FL40)</f>
        <v/>
      </c>
      <c r="S876" s="117" t="str">
        <f>IF('result subject-wise'!Z40="","",'result subject-wise'!Z40)</f>
        <v/>
      </c>
      <c r="T876" s="128" t="str">
        <f>IF('result subject-wise'!AB40="","",'result subject-wise'!AB40)</f>
        <v/>
      </c>
      <c r="U876" s="130" t="str">
        <f>IF('result subject-wise'!AC40="","",'result subject-wise'!AC40)</f>
        <v/>
      </c>
      <c r="V876" s="147" t="str">
        <f>IF(OR(U880=0,U880&lt;S880),"",IF(OR(R876="RE",R876="REP"),SUM(Q876,T876),IF(R876="S",T876,Q876)))</f>
        <v/>
      </c>
    </row>
    <row r="877" spans="1:22" ht="19.25" customHeight="1">
      <c r="A877" s="1179"/>
      <c r="B877" s="1232" t="b">
        <f>IF('statement of marks'!BJ40="a",'statement of marks'!$BJ$3,IF('statement of marks'!BJ40="b",'statement of marks'!$BP$3,IF('statement of marks'!BJ40="c",'statement of marks'!$BV$3,IF('statement of marks'!BJ40="d",'statement of marks'!$CB$3))))</f>
        <v>0</v>
      </c>
      <c r="C877" s="1233"/>
      <c r="D877" s="289" t="str">
        <f>IF('statement of marks'!BK40="","",'statement of marks'!BK40)</f>
        <v/>
      </c>
      <c r="E877" s="290" t="str">
        <f>IF('statement of marks'!BL40="","",'statement of marks'!BL40)</f>
        <v/>
      </c>
      <c r="F877" s="290" t="str">
        <f>IF('statement of marks'!BM40="","",'statement of marks'!BM40)</f>
        <v/>
      </c>
      <c r="G877" s="123" t="str">
        <f>IF('statement of marks'!BO40="","",'statement of marks'!BO40)</f>
        <v/>
      </c>
      <c r="H877" s="123" t="str">
        <f>IF('statement of marks'!BP40="","",'statement of marks'!BP40)</f>
        <v/>
      </c>
      <c r="I877" s="291" t="str">
        <f t="shared" ref="I877" si="320">IF(G877="","",IF(AND(G877="ML",H877="ML"),"ML",IF(AND(G877="ML",H877=""),"ML",SUM(G877,H877))))</f>
        <v/>
      </c>
      <c r="J877" s="291" t="str">
        <f t="shared" si="317"/>
        <v/>
      </c>
      <c r="K877" s="125" t="str">
        <f>IF(J877="","",SUM(H877,J877))</f>
        <v/>
      </c>
      <c r="L877" s="123" t="str">
        <f>IF('statement of marks'!BT40="","",'statement of marks'!BT40)</f>
        <v/>
      </c>
      <c r="M877" s="123" t="str">
        <f>IF('statement of marks'!BU40="","",'statement of marks'!BU40)</f>
        <v/>
      </c>
      <c r="N877" s="291" t="str">
        <f t="shared" ref="N877" si="321">IF(L877="","",IF(AND(L877="ML",M877="ML"),"ML",IF(AND(L877="ML",M877=""),"ML",SUM(L877,M877))))</f>
        <v/>
      </c>
      <c r="O877" s="291" t="str">
        <f>IF(L877="","",SUM(J877,L877))</f>
        <v/>
      </c>
      <c r="P877" s="123" t="str">
        <f t="shared" ref="P877:P878" si="322">IF(AND(H877="",M877=""),"",SUM(H877,M877))</f>
        <v/>
      </c>
      <c r="Q877" s="125" t="str">
        <f>IF(O877="","",SUM(O877,P877))</f>
        <v/>
      </c>
      <c r="R877" s="290" t="str">
        <f>CONCATENATE('statement of marks'!FM40,'statement of marks'!FR40,'statement of marks'!FS40)</f>
        <v/>
      </c>
      <c r="S877" s="117" t="str">
        <f>IF('result subject-wise'!AD40="","",'result subject-wise'!AD40)</f>
        <v/>
      </c>
      <c r="T877" s="128" t="str">
        <f>IF('result subject-wise'!AF40="","",'result subject-wise'!AF40)</f>
        <v/>
      </c>
      <c r="U877" s="130" t="str">
        <f>IF('result subject-wise'!AG40="","",'result subject-wise'!AG40)</f>
        <v/>
      </c>
      <c r="V877" s="147" t="str">
        <f>IF(OR(U880=0,U880&lt;S880),"",IF(OR(R877="RE",R877="REP"),SUM(Q877,T877),IF(R877="S",T877,Q877)))</f>
        <v/>
      </c>
    </row>
    <row r="878" spans="1:22" ht="19.25" customHeight="1">
      <c r="A878" s="1179"/>
      <c r="B878" s="1232" t="b">
        <f>IF('statement of marks'!CH40="a",'statement of marks'!$CH$3,IF('statement of marks'!CH40="b",'statement of marks'!$CN$3,IF('statement of marks'!CH40="c",'statement of marks'!$CT$3,IF('statement of marks'!CH40="d",'statement of marks'!$CZ$3))))</f>
        <v>0</v>
      </c>
      <c r="C878" s="1233"/>
      <c r="D878" s="289" t="str">
        <f>IF('statement of marks'!CI40="","",'statement of marks'!CI40)</f>
        <v/>
      </c>
      <c r="E878" s="290" t="str">
        <f>IF('statement of marks'!CJ40="","",'statement of marks'!CJ40)</f>
        <v/>
      </c>
      <c r="F878" s="290" t="str">
        <f>IF('statement of marks'!CK40="","",'statement of marks'!CK40)</f>
        <v/>
      </c>
      <c r="G878" s="123" t="str">
        <f>IF('statement of marks'!CM40="","",'statement of marks'!CM40)</f>
        <v/>
      </c>
      <c r="H878" s="123" t="str">
        <f>IF('statement of marks'!CN40="","",'statement of marks'!CN40)</f>
        <v/>
      </c>
      <c r="I878" s="291" t="str">
        <f>IF(G878="","",IF(AND(G878="ML",H878="ML"),"ML",IF(AND(G878="ML",H878=""),"ML",SUM(G878,H878))))</f>
        <v/>
      </c>
      <c r="J878" s="291" t="str">
        <f t="shared" si="317"/>
        <v/>
      </c>
      <c r="K878" s="125" t="str">
        <f>IF(J878="","",SUM(H878,J878))</f>
        <v/>
      </c>
      <c r="L878" s="123" t="str">
        <f>IF('statement of marks'!CR40="","",'statement of marks'!CR40)</f>
        <v/>
      </c>
      <c r="M878" s="123" t="str">
        <f>IF('statement of marks'!CS40="","",'statement of marks'!CS40)</f>
        <v/>
      </c>
      <c r="N878" s="291" t="str">
        <f>IF(L878="","",IF(AND(L878="ML",M878="ML"),"ML",IF(AND(L878="ML",M878=""),"ML",SUM(L878,M878))))</f>
        <v/>
      </c>
      <c r="O878" s="291" t="str">
        <f>IF(L878="","",SUM(J878,L878))</f>
        <v/>
      </c>
      <c r="P878" s="123" t="str">
        <f t="shared" si="322"/>
        <v/>
      </c>
      <c r="Q878" s="125" t="str">
        <f>IF(O878="","",SUM(O878,P878))</f>
        <v/>
      </c>
      <c r="R878" s="290" t="str">
        <f>CONCATENATE('statement of marks'!FT40,'statement of marks'!FY40,'statement of marks'!FZ40)</f>
        <v/>
      </c>
      <c r="S878" s="117" t="str">
        <f>IF('result subject-wise'!AH40="","",'result subject-wise'!AH40)</f>
        <v/>
      </c>
      <c r="T878" s="128" t="str">
        <f>IF('result subject-wise'!AJ40="","",'result subject-wise'!AJ40)</f>
        <v/>
      </c>
      <c r="U878" s="130" t="str">
        <f>IF('result subject-wise'!AK40="","",'result subject-wise'!AK40)</f>
        <v/>
      </c>
      <c r="V878" s="147" t="str">
        <f>IF(OR(U880=0,U880&lt;S880),"",IF(OR(R878="RE",R878="REP"),SUM(Q878,T878),IF(R878="S",T878,Q878)))</f>
        <v/>
      </c>
    </row>
    <row r="879" spans="1:22" ht="19.25" customHeight="1">
      <c r="A879" s="1179"/>
      <c r="B879" s="1234" t="s">
        <v>148</v>
      </c>
      <c r="C879" s="1235"/>
      <c r="D879" s="157" t="str">
        <f>IF(AND(D874="",D875="",D876="",D877="",D878=""),"",SUM(D874:D878))</f>
        <v/>
      </c>
      <c r="E879" s="157" t="str">
        <f t="shared" ref="E879:F879" si="323">IF(AND(E874="",E875="",E876="",E877="",E878=""),"",SUM(E874:E878))</f>
        <v/>
      </c>
      <c r="F879" s="157" t="str">
        <f t="shared" si="323"/>
        <v/>
      </c>
      <c r="G879" s="158" t="str">
        <f>IF(G874="","",SUM(G874:G878))</f>
        <v/>
      </c>
      <c r="H879" s="158">
        <f>SUM(H876:H878)</f>
        <v>0</v>
      </c>
      <c r="I879" s="158" t="str">
        <f>IF(AND(I874="",I875="",I876="",I877="",I878=""),"",SUM(I874:I878))</f>
        <v/>
      </c>
      <c r="J879" s="159" t="str">
        <f>IF(J878="","",SUM(J874:J878))</f>
        <v/>
      </c>
      <c r="K879" s="160" t="str">
        <f>IF(K874="","",SUM(K874:K878))</f>
        <v/>
      </c>
      <c r="L879" s="158" t="str">
        <f>IF(L874="","",SUM(L874:L878))</f>
        <v/>
      </c>
      <c r="M879" s="158">
        <f>SUM(M876:M878)</f>
        <v>0</v>
      </c>
      <c r="N879" s="158" t="str">
        <f t="shared" ref="N879" si="324">IF(AND(N874="",N875="",N876="",N877="",N878=""),"",SUM(N874:N878))</f>
        <v/>
      </c>
      <c r="O879" s="159" t="str">
        <f>IF(L879="","",SUM(J879,L879))</f>
        <v/>
      </c>
      <c r="P879" s="160">
        <f>SUM(H879,M879)</f>
        <v>0</v>
      </c>
      <c r="Q879" s="160" t="str">
        <f>IF(Q874="","",SUM(Q874:Q878))</f>
        <v/>
      </c>
      <c r="R879" s="159"/>
      <c r="S879" s="159" t="str">
        <f>IF(AND(S874="",S875="",S876="",S877="",S878=""),"",SUM(S874:S878))</f>
        <v/>
      </c>
      <c r="T879" s="161" t="str">
        <f>IF(AND(T874="",T875="",T876="",T877="",T878=""),"",SUM(T874:T878))</f>
        <v/>
      </c>
      <c r="U879" s="162"/>
      <c r="V879" s="163" t="str">
        <f>IF(V874="","",SUM(V874:V878))</f>
        <v/>
      </c>
    </row>
    <row r="880" spans="1:22" ht="19.25" customHeight="1">
      <c r="A880" s="1179"/>
      <c r="B880" s="1234" t="s">
        <v>145</v>
      </c>
      <c r="C880" s="1235"/>
      <c r="D880" s="119" t="str">
        <f>IF(D879="","",50-(COUNTIF(D874:D878,"NA")*10+COUNTIF(D874:D878,"ML")*10))</f>
        <v/>
      </c>
      <c r="E880" s="119" t="str">
        <f t="shared" ref="E880:F880" si="325">IF(E879="","",50-(COUNTIF(E874:E878,"NA")*10+COUNTIF(E874:E878,"ML")*10))</f>
        <v/>
      </c>
      <c r="F880" s="119" t="str">
        <f t="shared" si="325"/>
        <v/>
      </c>
      <c r="G880" s="123">
        <f>I880-H880</f>
        <v>350</v>
      </c>
      <c r="H880" s="158">
        <f>IF(H879="","",(IF(OR(H876="ML",H876=""),0,H873)+IF(OR(H877="ML",H877=""),0,H874)+IF(OR(H878="ML",H878=""),0,H875)))</f>
        <v>0</v>
      </c>
      <c r="I880" s="123">
        <f>IF(I879=0,0,350-H882)</f>
        <v>350</v>
      </c>
      <c r="J880" s="291" t="str">
        <f>IF(J879="","",SUM(D880:G880))</f>
        <v/>
      </c>
      <c r="K880" s="125" t="str">
        <f>IF(K879="","",SUM(H880,J880))</f>
        <v/>
      </c>
      <c r="L880" s="123">
        <f>N880-M880</f>
        <v>500</v>
      </c>
      <c r="M880" s="117">
        <f>IF(M879="","",(IF(OR(M876="ML",M876=""),0,M873)+IF(OR(M877="ML",M877=""),0,M874)+IF(OR(M878="ML",M878=""),0,M875)))</f>
        <v>0</v>
      </c>
      <c r="N880" s="123">
        <f>IF(N879=0,0,500-M882)</f>
        <v>500</v>
      </c>
      <c r="O880" s="291">
        <f>IF(L880="","",SUM(J880,L880))</f>
        <v>500</v>
      </c>
      <c r="P880" s="125">
        <f>SUM(H880,M880)</f>
        <v>0</v>
      </c>
      <c r="Q880" s="125" t="str">
        <f>IF(Q879="","",SUM(O880,P880))</f>
        <v/>
      </c>
      <c r="R880" s="307"/>
      <c r="S880" s="141">
        <f>COUNTIF(R874:R883,"S")</f>
        <v>0</v>
      </c>
      <c r="T880" s="141">
        <f>COUNTIF(R874:R883,"RE")+COUNTIF(R874:R883,"REP")</f>
        <v>0</v>
      </c>
      <c r="U880" s="141">
        <f>COUNTIF(U874:U879,"P")+COUNTIF(U882:U883,"P")</f>
        <v>0</v>
      </c>
      <c r="V880" s="149" t="str">
        <f>IF(OR(U880=0,U880&lt;(S880+T880)),"",(Q880-(S880*200)+S879))</f>
        <v/>
      </c>
    </row>
    <row r="881" spans="1:22" ht="19.25" customHeight="1">
      <c r="A881" s="1179"/>
      <c r="B881" s="1230" t="s">
        <v>12</v>
      </c>
      <c r="C881" s="1231"/>
      <c r="D881" s="120" t="str">
        <f t="shared" ref="D881:Q881" si="326">IF(D880="","",D879/D880*100)</f>
        <v/>
      </c>
      <c r="E881" s="120" t="str">
        <f t="shared" si="326"/>
        <v/>
      </c>
      <c r="F881" s="120" t="str">
        <f t="shared" si="326"/>
        <v/>
      </c>
      <c r="G881" s="120" t="e">
        <f t="shared" si="326"/>
        <v>#VALUE!</v>
      </c>
      <c r="H881" s="151" t="e">
        <f t="shared" si="326"/>
        <v>#DIV/0!</v>
      </c>
      <c r="I881" s="120" t="e">
        <f t="shared" si="326"/>
        <v>#VALUE!</v>
      </c>
      <c r="J881" s="120" t="str">
        <f t="shared" si="326"/>
        <v/>
      </c>
      <c r="K881" s="126" t="str">
        <f t="shared" si="326"/>
        <v/>
      </c>
      <c r="L881" s="120" t="e">
        <f t="shared" si="326"/>
        <v>#VALUE!</v>
      </c>
      <c r="M881" s="151" t="e">
        <f t="shared" si="326"/>
        <v>#DIV/0!</v>
      </c>
      <c r="N881" s="120" t="e">
        <f t="shared" si="326"/>
        <v>#VALUE!</v>
      </c>
      <c r="O881" s="120" t="e">
        <f t="shared" si="326"/>
        <v>#VALUE!</v>
      </c>
      <c r="P881" s="126" t="e">
        <f t="shared" si="326"/>
        <v>#DIV/0!</v>
      </c>
      <c r="Q881" s="126" t="str">
        <f t="shared" si="326"/>
        <v/>
      </c>
      <c r="R881" s="304"/>
      <c r="S881" s="304"/>
      <c r="T881" s="305"/>
      <c r="U881" s="308"/>
      <c r="V881" s="150" t="str">
        <f>IF(V880="","",V879/V880*100)</f>
        <v/>
      </c>
    </row>
    <row r="882" spans="1:22" ht="19.25" customHeight="1">
      <c r="A882" s="1179"/>
      <c r="B882" s="1230" t="str">
        <f>'statement of marks'!$DG$3</f>
        <v>jktLFkku v/;;u</v>
      </c>
      <c r="C882" s="1231"/>
      <c r="D882" s="289" t="str">
        <f>IF('statement of marks'!DG40="","",'statement of marks'!DG40)</f>
        <v/>
      </c>
      <c r="E882" s="290" t="str">
        <f>IF('statement of marks'!DH40="","",'statement of marks'!DH40)</f>
        <v/>
      </c>
      <c r="F882" s="290" t="str">
        <f>IF('statement of marks'!DI40="","",'statement of marks'!DI40)</f>
        <v/>
      </c>
      <c r="G882" s="290" t="str">
        <f>IF('statement of marks'!DK40="","",'statement of marks'!DK40)</f>
        <v/>
      </c>
      <c r="H882" s="152">
        <f>IF(G874="ML",70)+IF(G875="ML",70)+IF(G876="ML",70-H873)+IF(G877="ML",70-H874)+IF(G878="ML",70-H875)+IF(H876="ml",H873)+IF(H877="ml",H874)+IF(H878="ml",H875)</f>
        <v>0</v>
      </c>
      <c r="I882" s="291" t="str">
        <f>IF(G882="","",SUM(G882,H882))</f>
        <v/>
      </c>
      <c r="J882" s="291" t="str">
        <f>IF(G882="","",SUM(D882,E882,F882,G882))</f>
        <v/>
      </c>
      <c r="K882" s="125" t="str">
        <f>IF(J882="","",SUM(H882,J882))</f>
        <v/>
      </c>
      <c r="L882" s="290" t="str">
        <f>IF('statement of marks'!DM40="","",'statement of marks'!DM40)</f>
        <v/>
      </c>
      <c r="M882" s="152">
        <f>IF(L874="ML",100)+IF(L875="ML",100)+IF(L876="ML",100-M873)+IF(L877="ML",100-M874)+IF(L878="ML",100-M875)+IF(M876="ml",M873)+IF(M877="ml",M874)+IF(M878="ml",M875)</f>
        <v>0</v>
      </c>
      <c r="N882" s="291" t="str">
        <f>IF(L882="","",SUM(L882,M882))</f>
        <v/>
      </c>
      <c r="O882" s="291" t="str">
        <f>IF(L882="","",SUM(K882,L882))</f>
        <v/>
      </c>
      <c r="P882" s="152">
        <f>SUM(H882,M882)</f>
        <v>0</v>
      </c>
      <c r="Q882" s="125" t="str">
        <f>IF(O882="","",SUM(O882,M882))</f>
        <v/>
      </c>
      <c r="R882" s="290" t="str">
        <f>IF('statement of marks'!GA40="","",'statement of marks'!GA40)</f>
        <v/>
      </c>
      <c r="S882" s="117" t="str">
        <f>IF(OR(R882="S",R882="RE"),100,"")</f>
        <v/>
      </c>
      <c r="T882" s="309" t="str">
        <f>IF('result subject-wise'!AL40="","",'result subject-wise'!AL40)</f>
        <v/>
      </c>
      <c r="U882" s="310" t="str">
        <f>IF('result subject-wise'!AM40="","",'result subject-wise'!AM40)</f>
        <v/>
      </c>
      <c r="V882" s="1236"/>
    </row>
    <row r="883" spans="1:22" ht="19.25" customHeight="1">
      <c r="A883" s="1179"/>
      <c r="B883" s="1230" t="str">
        <f>'statement of marks'!$DT$3</f>
        <v>thou dkS'ky f'k{kk</v>
      </c>
      <c r="C883" s="1231"/>
      <c r="D883" s="1237" t="s">
        <v>294</v>
      </c>
      <c r="E883" s="1238"/>
      <c r="F883" s="291">
        <f>'statement of marks'!$DT$6</f>
        <v>30</v>
      </c>
      <c r="G883" s="123" t="str">
        <f>IF('statement of marks'!DT40="","",'statement of marks'!DT40)</f>
        <v/>
      </c>
      <c r="H883" s="1238" t="s">
        <v>313</v>
      </c>
      <c r="I883" s="1238"/>
      <c r="J883" s="291">
        <f>'statement of marks'!$DU$6</f>
        <v>30</v>
      </c>
      <c r="K883" s="125" t="str">
        <f>IF('statement of marks'!DU40="","",'statement of marks'!DU40)</f>
        <v/>
      </c>
      <c r="L883" s="1239" t="s">
        <v>172</v>
      </c>
      <c r="M883" s="1239"/>
      <c r="N883" s="291">
        <f>'statement of marks'!$DV$6</f>
        <v>40</v>
      </c>
      <c r="O883" s="290" t="str">
        <f>IF('statement of marks'!DV40="","",'statement of marks'!DV40)</f>
        <v/>
      </c>
      <c r="P883" s="304"/>
      <c r="Q883" s="125" t="str">
        <f>IF(O883="","",SUM(G883,K883,O883))</f>
        <v/>
      </c>
      <c r="R883" s="290" t="str">
        <f>IF('statement of marks'!GB40="","",'statement of marks'!GB40)</f>
        <v/>
      </c>
      <c r="S883" s="117" t="str">
        <f>IF(OR(R883="S",R883="RE"),40,"")</f>
        <v/>
      </c>
      <c r="T883" s="309" t="str">
        <f>IF('result subject-wise'!AN40="","",'result subject-wise'!AN40)</f>
        <v/>
      </c>
      <c r="U883" s="310" t="str">
        <f>IF('result subject-wise'!AO40="","",'result subject-wise'!AO40)</f>
        <v/>
      </c>
      <c r="V883" s="1236"/>
    </row>
    <row r="884" spans="1:22" ht="19.25" customHeight="1">
      <c r="A884" s="1179"/>
      <c r="B884" s="1240" t="s">
        <v>20</v>
      </c>
      <c r="C884" s="1241"/>
      <c r="D884" s="1242" t="str">
        <f>IF('statement of marks'!GH40="","",'statement of marks'!GH40)</f>
        <v/>
      </c>
      <c r="E884" s="1243"/>
      <c r="F884" s="1243"/>
      <c r="G884" s="1243"/>
      <c r="H884" s="1243"/>
      <c r="I884" s="1244"/>
      <c r="J884" s="288" t="s">
        <v>7</v>
      </c>
      <c r="K884" s="290" t="str">
        <f>IF('statement of marks'!GK40="","",'statement of marks'!GK40)</f>
        <v/>
      </c>
      <c r="L884" s="1245" t="s">
        <v>8</v>
      </c>
      <c r="M884" s="1246"/>
      <c r="N884" s="1247"/>
      <c r="O884" s="290" t="str">
        <f>IF('statement of marks'!GM40="","",'statement of marks'!GM40)</f>
        <v/>
      </c>
      <c r="P884" s="1248" t="s">
        <v>286</v>
      </c>
      <c r="Q884" s="1248"/>
      <c r="R884" s="1248"/>
      <c r="S884" s="1248"/>
      <c r="T884" s="1248"/>
      <c r="U884" s="1248"/>
      <c r="V884" s="1249"/>
    </row>
    <row r="885" spans="1:22" ht="19.25" customHeight="1">
      <c r="A885" s="1179"/>
      <c r="B885" s="1240" t="s">
        <v>50</v>
      </c>
      <c r="C885" s="1241"/>
      <c r="D885" s="1250" t="s">
        <v>290</v>
      </c>
      <c r="E885" s="1251"/>
      <c r="F885" s="1252" t="s">
        <v>291</v>
      </c>
      <c r="G885" s="1252"/>
      <c r="H885" s="1253" t="s">
        <v>292</v>
      </c>
      <c r="I885" s="1253"/>
      <c r="J885" s="1252" t="s">
        <v>314</v>
      </c>
      <c r="K885" s="1252"/>
      <c r="L885" s="1254" t="s">
        <v>284</v>
      </c>
      <c r="M885" s="1254"/>
      <c r="N885" s="1254"/>
      <c r="O885" s="1254"/>
      <c r="P885" s="1255" t="s">
        <v>20</v>
      </c>
      <c r="Q885" s="1255"/>
      <c r="R885" s="1255"/>
      <c r="S885" s="1255"/>
      <c r="T885" s="1256" t="str">
        <f>IF('result subject-wise'!AR40="","",'result subject-wise'!AR40)</f>
        <v/>
      </c>
      <c r="U885" s="1256"/>
      <c r="V885" s="1257"/>
    </row>
    <row r="886" spans="1:22" ht="19.25" customHeight="1">
      <c r="A886" s="1179"/>
      <c r="B886" s="1234" t="s">
        <v>32</v>
      </c>
      <c r="C886" s="1235"/>
      <c r="D886" s="1258" t="str">
        <f>IF('statement of marks'!EP40="","",'statement of marks'!EP40)</f>
        <v/>
      </c>
      <c r="E886" s="1259"/>
      <c r="F886" s="1259" t="str">
        <f>IF('statement of marks'!ER40="","",'statement of marks'!ER40)</f>
        <v/>
      </c>
      <c r="G886" s="1259"/>
      <c r="H886" s="1259" t="str">
        <f>IF('statement of marks'!ET40="","",'statement of marks'!ET40)</f>
        <v/>
      </c>
      <c r="I886" s="1259"/>
      <c r="J886" s="1259" t="str">
        <f>IF('statement of marks'!EV40="","",'statement of marks'!EV40)</f>
        <v/>
      </c>
      <c r="K886" s="1259"/>
      <c r="L886" s="1259" t="str">
        <f>IF('statement of marks'!EX40="","",'statement of marks'!EX40)</f>
        <v/>
      </c>
      <c r="M886" s="1259"/>
      <c r="N886" s="1259"/>
      <c r="O886" s="1259"/>
      <c r="P886" s="1255" t="s">
        <v>7</v>
      </c>
      <c r="Q886" s="1255"/>
      <c r="R886" s="1255"/>
      <c r="S886" s="1255"/>
      <c r="T886" s="1256" t="str">
        <f>IF(AND(T885="mRrh.kZ",V881&gt;=60),"izFke",IF(AND(T885="mRrh.kZ",V881&gt;=48),"f}rh;",IF(AND(T885="mRrh.kZ",V881&gt;=36),"r`rh;","")))</f>
        <v/>
      </c>
      <c r="U886" s="1256"/>
      <c r="V886" s="1257"/>
    </row>
    <row r="887" spans="1:22" ht="19.25" customHeight="1">
      <c r="A887" s="1179"/>
      <c r="B887" s="1234" t="s">
        <v>31</v>
      </c>
      <c r="C887" s="1235"/>
      <c r="D887" s="1260" t="str">
        <f>IF('statement of marks'!EO40="","",'statement of marks'!EO40)</f>
        <v/>
      </c>
      <c r="E887" s="1261"/>
      <c r="F887" s="1261" t="str">
        <f>IF('statement of marks'!EQ40="","",'statement of marks'!EQ40)</f>
        <v/>
      </c>
      <c r="G887" s="1261"/>
      <c r="H887" s="1261" t="str">
        <f>IF('statement of marks'!ES40="","",'statement of marks'!ES40)</f>
        <v/>
      </c>
      <c r="I887" s="1261"/>
      <c r="J887" s="1261" t="str">
        <f>IF('statement of marks'!EU40="","",'statement of marks'!EU40)</f>
        <v/>
      </c>
      <c r="K887" s="1261"/>
      <c r="L887" s="1261" t="str">
        <f>IF('statement of marks'!EW40="","",'statement of marks'!EW40)</f>
        <v/>
      </c>
      <c r="M887" s="1261"/>
      <c r="N887" s="1261"/>
      <c r="O887" s="1261"/>
      <c r="P887" s="1262" t="s">
        <v>312</v>
      </c>
      <c r="Q887" s="1263"/>
      <c r="R887" s="1263"/>
      <c r="S887" s="1264"/>
      <c r="T887" s="1265" t="str">
        <f>IF(T885="","",'result subject-wise'!$G$117)</f>
        <v/>
      </c>
      <c r="U887" s="1266"/>
      <c r="V887" s="1267"/>
    </row>
    <row r="888" spans="1:22" ht="19.25" customHeight="1">
      <c r="A888" s="1179"/>
      <c r="B888" s="1230" t="s">
        <v>133</v>
      </c>
      <c r="C888" s="1231"/>
      <c r="D888" s="1268"/>
      <c r="E888" s="1269"/>
      <c r="F888" s="1269"/>
      <c r="G888" s="1269"/>
      <c r="H888" s="1269"/>
      <c r="I888" s="1269"/>
      <c r="J888" s="1269"/>
      <c r="K888" s="1269"/>
      <c r="L888" s="1231" t="s">
        <v>133</v>
      </c>
      <c r="M888" s="1231"/>
      <c r="N888" s="1231"/>
      <c r="O888" s="1231"/>
      <c r="P888" s="1231"/>
      <c r="Q888" s="1231"/>
      <c r="R888" s="1270"/>
      <c r="S888" s="1271"/>
      <c r="T888" s="1271"/>
      <c r="U888" s="1271"/>
      <c r="V888" s="1272"/>
    </row>
    <row r="889" spans="1:22" ht="19.25" customHeight="1">
      <c r="A889" s="1179"/>
      <c r="B889" s="1230" t="s">
        <v>285</v>
      </c>
      <c r="C889" s="1231"/>
      <c r="D889" s="1268"/>
      <c r="E889" s="1269"/>
      <c r="F889" s="1269"/>
      <c r="G889" s="1269"/>
      <c r="H889" s="1269"/>
      <c r="I889" s="1269"/>
      <c r="J889" s="1269"/>
      <c r="K889" s="1269"/>
      <c r="L889" s="1231" t="s">
        <v>111</v>
      </c>
      <c r="M889" s="1231"/>
      <c r="N889" s="1231"/>
      <c r="O889" s="1231"/>
      <c r="P889" s="1231"/>
      <c r="Q889" s="1231"/>
      <c r="R889" s="1273"/>
      <c r="S889" s="1274"/>
      <c r="T889" s="1274"/>
      <c r="U889" s="1274"/>
      <c r="V889" s="1275"/>
    </row>
    <row r="890" spans="1:22" ht="19.25" customHeight="1">
      <c r="A890" s="1179"/>
      <c r="B890" s="1230" t="s">
        <v>152</v>
      </c>
      <c r="C890" s="1231"/>
      <c r="D890" s="1268"/>
      <c r="E890" s="1269"/>
      <c r="F890" s="1269"/>
      <c r="G890" s="1269"/>
      <c r="H890" s="1269"/>
      <c r="I890" s="1269"/>
      <c r="J890" s="1269"/>
      <c r="K890" s="1269"/>
      <c r="L890" s="1231" t="s">
        <v>285</v>
      </c>
      <c r="M890" s="1231"/>
      <c r="N890" s="1231"/>
      <c r="O890" s="1231"/>
      <c r="P890" s="1231"/>
      <c r="Q890" s="1231"/>
      <c r="R890" s="1276" t="s">
        <v>152</v>
      </c>
      <c r="S890" s="1277"/>
      <c r="T890" s="1277"/>
      <c r="U890" s="1277"/>
      <c r="V890" s="1278"/>
    </row>
    <row r="891" spans="1:22" ht="19.25" customHeight="1">
      <c r="A891" s="1180"/>
      <c r="B891" s="1279" t="s">
        <v>151</v>
      </c>
      <c r="C891" s="1280"/>
      <c r="D891" s="1281"/>
      <c r="E891" s="1282"/>
      <c r="F891" s="1282"/>
      <c r="G891" s="1282"/>
      <c r="H891" s="1282"/>
      <c r="I891" s="1282"/>
      <c r="J891" s="1282"/>
      <c r="K891" s="1282"/>
      <c r="L891" s="1280" t="s">
        <v>113</v>
      </c>
      <c r="M891" s="1280"/>
      <c r="N891" s="1280"/>
      <c r="O891" s="1280"/>
      <c r="P891" s="1283">
        <f>'statement of marks'!$GH$109</f>
        <v>42460</v>
      </c>
      <c r="Q891" s="1284"/>
      <c r="R891" s="1285" t="s">
        <v>289</v>
      </c>
      <c r="S891" s="1286"/>
      <c r="T891" s="1286"/>
      <c r="U891" s="1286"/>
      <c r="V891" s="1287"/>
    </row>
    <row r="892" spans="1:22" ht="19.25" customHeight="1">
      <c r="A892" s="1173" t="s">
        <v>73</v>
      </c>
      <c r="B892" s="1174"/>
      <c r="C892" s="1174"/>
      <c r="D892" s="1174"/>
      <c r="E892" s="1174"/>
      <c r="F892" s="1174"/>
      <c r="G892" s="1174"/>
      <c r="H892" s="1174"/>
      <c r="I892" s="1174"/>
      <c r="J892" s="1174"/>
      <c r="K892" s="1174"/>
      <c r="L892" s="1174"/>
      <c r="M892" s="1174"/>
      <c r="N892" s="1174"/>
      <c r="O892" s="1174"/>
      <c r="P892" s="1174"/>
      <c r="Q892" s="1174"/>
      <c r="R892" s="1174"/>
      <c r="S892" s="1174"/>
      <c r="T892" s="1174"/>
      <c r="U892" s="1174"/>
      <c r="V892" s="1175"/>
    </row>
    <row r="893" spans="1:22" ht="19.25" customHeight="1">
      <c r="A893" s="1176" t="str">
        <f>'statement of marks'!$A$1</f>
        <v>jktdh; ckfydk mPp ek/;fed fo|ky;] fuEckgsMk</v>
      </c>
      <c r="B893" s="1177"/>
      <c r="C893" s="1177"/>
      <c r="D893" s="1177"/>
      <c r="E893" s="1177"/>
      <c r="F893" s="1177"/>
      <c r="G893" s="1177"/>
      <c r="H893" s="1177"/>
      <c r="I893" s="1177"/>
      <c r="J893" s="1177"/>
      <c r="K893" s="1177"/>
      <c r="L893" s="1177"/>
      <c r="M893" s="1177"/>
      <c r="N893" s="1177"/>
      <c r="O893" s="1177"/>
      <c r="P893" s="1177"/>
      <c r="Q893" s="1177"/>
      <c r="R893" s="1177"/>
      <c r="S893" s="1177"/>
      <c r="T893" s="1177"/>
      <c r="U893" s="1177"/>
      <c r="V893" s="1178"/>
    </row>
    <row r="894" spans="1:22" ht="19.25" customHeight="1">
      <c r="A894" s="1179"/>
      <c r="B894" s="1181" t="s">
        <v>293</v>
      </c>
      <c r="C894" s="1181"/>
      <c r="D894" s="1182" t="str">
        <f>'statement of marks'!$F$3</f>
        <v>2015-16</v>
      </c>
      <c r="E894" s="1183"/>
      <c r="F894" s="1184" t="str">
        <f>IF(T912="","eq[; ijh{kk",IF(D911="iwjd","iwjd ijh{kk",IF(D911="iqu% ijh{kk","iqu% ijh{kk",)))</f>
        <v>eq[; ijh{kk</v>
      </c>
      <c r="G894" s="1185"/>
      <c r="H894" s="1185"/>
      <c r="I894" s="1185"/>
      <c r="J894" s="1185"/>
      <c r="K894" s="1185"/>
      <c r="L894" s="1185"/>
      <c r="M894" s="1185"/>
      <c r="N894" s="1185"/>
      <c r="O894" s="1185"/>
      <c r="P894" s="1185"/>
      <c r="Q894" s="1185"/>
      <c r="R894" s="1186" t="s">
        <v>27</v>
      </c>
      <c r="S894" s="1187"/>
      <c r="T894" s="1188" t="str">
        <f>'statement of marks'!$A$3</f>
        <v>11 'A'</v>
      </c>
      <c r="U894" s="1188"/>
      <c r="V894" s="1189"/>
    </row>
    <row r="895" spans="1:22" ht="19.25" customHeight="1">
      <c r="A895" s="1179"/>
      <c r="B895" s="1190" t="s">
        <v>115</v>
      </c>
      <c r="C895" s="1190"/>
      <c r="D895" s="1191" t="str">
        <f>IF('statement of marks'!G41="","",'statement of marks'!G41)</f>
        <v/>
      </c>
      <c r="E895" s="1192"/>
      <c r="F895" s="1192"/>
      <c r="G895" s="1192"/>
      <c r="H895" s="1192"/>
      <c r="I895" s="1192"/>
      <c r="J895" s="1192"/>
      <c r="K895" s="1192"/>
      <c r="L895" s="1192"/>
      <c r="M895" s="1192"/>
      <c r="N895" s="1192"/>
      <c r="O895" s="1192"/>
      <c r="P895" s="1192"/>
      <c r="Q895" s="1192"/>
      <c r="R895" s="1193" t="s">
        <v>36</v>
      </c>
      <c r="S895" s="1194"/>
      <c r="T895" s="1195" t="str">
        <f>IF('statement of marks'!D41="","",'statement of marks'!D41)</f>
        <v/>
      </c>
      <c r="U895" s="1195"/>
      <c r="V895" s="1196"/>
    </row>
    <row r="896" spans="1:22" ht="19.25" customHeight="1">
      <c r="A896" s="1179"/>
      <c r="B896" s="1190" t="s">
        <v>25</v>
      </c>
      <c r="C896" s="1190"/>
      <c r="D896" s="1191" t="str">
        <f>IF('statement of marks'!H41="","",'statement of marks'!H41)</f>
        <v/>
      </c>
      <c r="E896" s="1192"/>
      <c r="F896" s="1192"/>
      <c r="G896" s="1192"/>
      <c r="H896" s="1192"/>
      <c r="I896" s="1192"/>
      <c r="J896" s="1192"/>
      <c r="K896" s="1192"/>
      <c r="L896" s="1192"/>
      <c r="M896" s="1192"/>
      <c r="N896" s="1192"/>
      <c r="O896" s="1192"/>
      <c r="P896" s="1192"/>
      <c r="Q896" s="1192"/>
      <c r="R896" s="1193" t="s">
        <v>28</v>
      </c>
      <c r="S896" s="1194"/>
      <c r="T896" s="1195" t="str">
        <f>IF('statement of marks'!E41="","",'statement of marks'!E41)</f>
        <v/>
      </c>
      <c r="U896" s="1195"/>
      <c r="V896" s="1196"/>
    </row>
    <row r="897" spans="1:22" ht="19.25" customHeight="1">
      <c r="A897" s="1179"/>
      <c r="B897" s="1197" t="s">
        <v>26</v>
      </c>
      <c r="C897" s="1197"/>
      <c r="D897" s="1191" t="str">
        <f>IF('statement of marks'!I41="","",'statement of marks'!I41)</f>
        <v/>
      </c>
      <c r="E897" s="1192"/>
      <c r="F897" s="1192"/>
      <c r="G897" s="1192"/>
      <c r="H897" s="1192"/>
      <c r="I897" s="1192"/>
      <c r="J897" s="1192"/>
      <c r="K897" s="1192"/>
      <c r="L897" s="1192"/>
      <c r="M897" s="1192"/>
      <c r="N897" s="1192"/>
      <c r="O897" s="1192"/>
      <c r="P897" s="1192"/>
      <c r="Q897" s="1192"/>
      <c r="R897" s="1193" t="s">
        <v>29</v>
      </c>
      <c r="S897" s="1194"/>
      <c r="T897" s="1198" t="str">
        <f>IF('statement of marks'!F41="","",'statement of marks'!F41)</f>
        <v/>
      </c>
      <c r="U897" s="1198"/>
      <c r="V897" s="1199"/>
    </row>
    <row r="898" spans="1:22" ht="19.25" customHeight="1">
      <c r="A898" s="1179"/>
      <c r="B898" s="1200" t="s">
        <v>30</v>
      </c>
      <c r="C898" s="1202" t="s">
        <v>202</v>
      </c>
      <c r="D898" s="1204" t="s">
        <v>1</v>
      </c>
      <c r="E898" s="1204" t="s">
        <v>43</v>
      </c>
      <c r="F898" s="1204" t="s">
        <v>2</v>
      </c>
      <c r="G898" s="1206" t="s">
        <v>144</v>
      </c>
      <c r="H898" s="1206" t="s">
        <v>147</v>
      </c>
      <c r="I898" s="1208" t="s">
        <v>146</v>
      </c>
      <c r="J898" s="1210" t="s">
        <v>306</v>
      </c>
      <c r="K898" s="1212" t="s">
        <v>288</v>
      </c>
      <c r="L898" s="1214" t="s">
        <v>305</v>
      </c>
      <c r="M898" s="1214" t="s">
        <v>296</v>
      </c>
      <c r="N898" s="1216" t="s">
        <v>295</v>
      </c>
      <c r="O898" s="1218" t="s">
        <v>274</v>
      </c>
      <c r="P898" s="1218" t="s">
        <v>275</v>
      </c>
      <c r="Q898" s="1220" t="s">
        <v>276</v>
      </c>
      <c r="R898" s="1208" t="s">
        <v>14</v>
      </c>
      <c r="S898" s="1210" t="s">
        <v>297</v>
      </c>
      <c r="T898" s="1222" t="s">
        <v>298</v>
      </c>
      <c r="U898" s="1288" t="s">
        <v>38</v>
      </c>
      <c r="V898" s="1226" t="s">
        <v>287</v>
      </c>
    </row>
    <row r="899" spans="1:22" ht="19.25" customHeight="1">
      <c r="A899" s="1179"/>
      <c r="B899" s="1201"/>
      <c r="C899" s="1203"/>
      <c r="D899" s="1205"/>
      <c r="E899" s="1205"/>
      <c r="F899" s="1205"/>
      <c r="G899" s="1207"/>
      <c r="H899" s="1207"/>
      <c r="I899" s="1209"/>
      <c r="J899" s="1211"/>
      <c r="K899" s="1213"/>
      <c r="L899" s="1215"/>
      <c r="M899" s="1215"/>
      <c r="N899" s="1217"/>
      <c r="O899" s="1219"/>
      <c r="P899" s="1219"/>
      <c r="Q899" s="1221"/>
      <c r="R899" s="1209"/>
      <c r="S899" s="1211"/>
      <c r="T899" s="1223"/>
      <c r="U899" s="1289"/>
      <c r="V899" s="1227"/>
    </row>
    <row r="900" spans="1:22" ht="19.25" customHeight="1">
      <c r="A900" s="1179"/>
      <c r="B900" s="1228" t="s">
        <v>5</v>
      </c>
      <c r="C900" s="1229"/>
      <c r="D900" s="119">
        <v>10</v>
      </c>
      <c r="E900" s="70">
        <v>10</v>
      </c>
      <c r="F900" s="70">
        <v>10</v>
      </c>
      <c r="G900" s="142" t="s">
        <v>308</v>
      </c>
      <c r="H900" s="122">
        <f>'statement of marks'!$AR$6</f>
        <v>20</v>
      </c>
      <c r="I900" s="73">
        <v>70</v>
      </c>
      <c r="J900" s="146" t="s">
        <v>277</v>
      </c>
      <c r="K900" s="124">
        <v>100</v>
      </c>
      <c r="L900" s="142" t="s">
        <v>309</v>
      </c>
      <c r="M900" s="122">
        <f>'statement of marks'!$AW$6</f>
        <v>30</v>
      </c>
      <c r="N900" s="73">
        <v>100</v>
      </c>
      <c r="O900" s="145" t="s">
        <v>310</v>
      </c>
      <c r="P900" s="124"/>
      <c r="Q900" s="124">
        <v>200</v>
      </c>
      <c r="R900" s="304"/>
      <c r="S900" s="304"/>
      <c r="T900" s="305"/>
      <c r="U900" s="306"/>
      <c r="V900" s="147" t="str">
        <f>IF(OR(U907=0,U907&lt;S907),"",Q900)</f>
        <v/>
      </c>
    </row>
    <row r="901" spans="1:22" ht="19.25" customHeight="1">
      <c r="A901" s="1179"/>
      <c r="B901" s="1230" t="str">
        <f>'statement of marks'!$J$3</f>
        <v>vfuok;Z fgUnh</v>
      </c>
      <c r="C901" s="1231"/>
      <c r="D901" s="289" t="str">
        <f>IF('statement of marks'!J41="","",'statement of marks'!J41)</f>
        <v/>
      </c>
      <c r="E901" s="290" t="str">
        <f>IF('statement of marks'!K41="","",'statement of marks'!K41)</f>
        <v/>
      </c>
      <c r="F901" s="290" t="str">
        <f>IF('statement of marks'!L41="","",'statement of marks'!L41)</f>
        <v/>
      </c>
      <c r="G901" s="123" t="str">
        <f>IF('statement of marks'!N41="","",'statement of marks'!N41)</f>
        <v/>
      </c>
      <c r="H901" s="123">
        <f>'statement of marks'!$BP$6</f>
        <v>20</v>
      </c>
      <c r="I901" s="291" t="str">
        <f>IF(G901="","",G901)</f>
        <v/>
      </c>
      <c r="J901" s="291" t="str">
        <f>IF(G901="","",SUM(D901,E901,F901,G901))</f>
        <v/>
      </c>
      <c r="K901" s="125" t="str">
        <f>J901</f>
        <v/>
      </c>
      <c r="L901" s="123" t="str">
        <f>IF('statement of marks'!P41="","",'statement of marks'!P41)</f>
        <v/>
      </c>
      <c r="M901" s="122">
        <f>'statement of marks'!$BU$6</f>
        <v>30</v>
      </c>
      <c r="N901" s="291" t="str">
        <f>IF(L901="","",L901)</f>
        <v/>
      </c>
      <c r="O901" s="291" t="str">
        <f>IF(L901="","",SUM(J901,L901))</f>
        <v/>
      </c>
      <c r="P901" s="152">
        <f>SUM(H901,M901)</f>
        <v>50</v>
      </c>
      <c r="Q901" s="125" t="str">
        <f>O901</f>
        <v/>
      </c>
      <c r="R901" s="290" t="str">
        <f>CONCATENATE('statement of marks'!EZ41,'statement of marks'!FA41,'statement of marks'!FB41)</f>
        <v/>
      </c>
      <c r="S901" s="117" t="str">
        <f>IF(OR(R901="S",R901="RE"),100,"")</f>
        <v/>
      </c>
      <c r="T901" s="128" t="str">
        <f>IF('result subject-wise'!U41="","",'result subject-wise'!U41)</f>
        <v/>
      </c>
      <c r="U901" s="130" t="str">
        <f>IF('result subject-wise'!V41="","",'result subject-wise'!V41)</f>
        <v/>
      </c>
      <c r="V901" s="147" t="str">
        <f>IF(OR(U907=0,U907&lt;S907),"",IF(R901="RE",SUM(Q901,T901),IF(R901="S",T901,Q901)))</f>
        <v/>
      </c>
    </row>
    <row r="902" spans="1:22" ht="19.25" customHeight="1">
      <c r="A902" s="1179"/>
      <c r="B902" s="1230" t="str">
        <f>'statement of marks'!$X$3</f>
        <v>vaxzsth</v>
      </c>
      <c r="C902" s="1231"/>
      <c r="D902" s="289" t="str">
        <f>IF('statement of marks'!X41="","",'statement of marks'!X41)</f>
        <v/>
      </c>
      <c r="E902" s="290" t="str">
        <f>IF('statement of marks'!Y41="","",'statement of marks'!Y41)</f>
        <v/>
      </c>
      <c r="F902" s="290" t="str">
        <f>IF('statement of marks'!Z41="","",'statement of marks'!Z41)</f>
        <v/>
      </c>
      <c r="G902" s="123" t="str">
        <f>IF('statement of marks'!AB41="","",'statement of marks'!AB41)</f>
        <v/>
      </c>
      <c r="H902" s="123">
        <f>'statement of marks'!$CN$6</f>
        <v>20</v>
      </c>
      <c r="I902" s="291" t="str">
        <f>IF(G902="","",G902)</f>
        <v/>
      </c>
      <c r="J902" s="291" t="str">
        <f t="shared" ref="J902:J905" si="327">IF(G902="","",SUM(D902,E902,F902,G902))</f>
        <v/>
      </c>
      <c r="K902" s="125" t="str">
        <f>J902</f>
        <v/>
      </c>
      <c r="L902" s="123" t="str">
        <f>IF('statement of marks'!AD41="","",'statement of marks'!AD41)</f>
        <v/>
      </c>
      <c r="M902" s="122">
        <f>'statement of marks'!$CS$6</f>
        <v>30</v>
      </c>
      <c r="N902" s="291" t="str">
        <f>IF(L902="","",L902)</f>
        <v/>
      </c>
      <c r="O902" s="291" t="str">
        <f t="shared" ref="O902" si="328">IF(L902="","",SUM(J902,L902))</f>
        <v/>
      </c>
      <c r="P902" s="152">
        <f t="shared" ref="P902" si="329">SUM(H902,M902)</f>
        <v>50</v>
      </c>
      <c r="Q902" s="125" t="str">
        <f>O902</f>
        <v/>
      </c>
      <c r="R902" s="290" t="str">
        <f>CONCATENATE('statement of marks'!FC41,'statement of marks'!FD41,'statement of marks'!FE41)</f>
        <v/>
      </c>
      <c r="S902" s="117" t="str">
        <f>IF(OR(R902="S",R902="RE"),100,"")</f>
        <v/>
      </c>
      <c r="T902" s="128" t="str">
        <f>IF('result subject-wise'!X41="","",'result subject-wise'!X41)</f>
        <v/>
      </c>
      <c r="U902" s="130" t="str">
        <f>IF('result subject-wise'!Y41="","",'result subject-wise'!Y41)</f>
        <v/>
      </c>
      <c r="V902" s="147" t="str">
        <f>IF(OR(U907=0,U907&lt;S907),"",IF(R902="RE",SUM(Q902,T902),IF(R902="S",T902,Q902)))</f>
        <v/>
      </c>
    </row>
    <row r="903" spans="1:22" ht="19.25" customHeight="1">
      <c r="A903" s="1179"/>
      <c r="B903" s="1232" t="b">
        <f>IF('statement of marks'!AL41="a",'statement of marks'!$AL$3,IF('statement of marks'!AL41="b",'statement of marks'!$AR$3,IF('statement of marks'!AL41="c",'statement of marks'!$AX$3,IF('statement of marks'!AL41="d",'statement of marks'!$BD$3))))</f>
        <v>0</v>
      </c>
      <c r="C903" s="1233"/>
      <c r="D903" s="289" t="str">
        <f>IF('statement of marks'!AM41="","",'statement of marks'!AM41)</f>
        <v/>
      </c>
      <c r="E903" s="290" t="str">
        <f>IF('statement of marks'!AN41="","",'statement of marks'!AN41)</f>
        <v/>
      </c>
      <c r="F903" s="290" t="str">
        <f>IF('statement of marks'!AO41="","",'statement of marks'!AO41)</f>
        <v/>
      </c>
      <c r="G903" s="123" t="str">
        <f>IF('statement of marks'!AQ41="","",'statement of marks'!AQ41)</f>
        <v/>
      </c>
      <c r="H903" s="123" t="str">
        <f>IF('statement of marks'!AR41="","",'statement of marks'!AR41)</f>
        <v/>
      </c>
      <c r="I903" s="291" t="str">
        <f>IF(G903="","",IF(AND(G903="ML",H903="ML"),"ML",IF(AND(G903="ML",H903=""),"ML",SUM(G903,H903))))</f>
        <v/>
      </c>
      <c r="J903" s="291" t="str">
        <f t="shared" si="327"/>
        <v/>
      </c>
      <c r="K903" s="125" t="str">
        <f>IF(J903="","",SUM(H903,J903))</f>
        <v/>
      </c>
      <c r="L903" s="123" t="str">
        <f>IF('statement of marks'!AV41="","",'statement of marks'!AV41)</f>
        <v/>
      </c>
      <c r="M903" s="123" t="str">
        <f>IF('statement of marks'!AW41="","",'statement of marks'!AW41)</f>
        <v/>
      </c>
      <c r="N903" s="291" t="str">
        <f>IF(L903="","",IF(AND(L903="ML",M903="ML"),"ML",IF(AND(L903="ML",M903=""),"ML",SUM(L903,M903))))</f>
        <v/>
      </c>
      <c r="O903" s="291" t="str">
        <f>IF(L903="","",SUM(J903,L903))</f>
        <v/>
      </c>
      <c r="P903" s="123" t="str">
        <f>IF(AND(H903="",M903=""),"",SUM(H903,M903))</f>
        <v/>
      </c>
      <c r="Q903" s="125" t="str">
        <f>IF(O903="","",SUM(O903,P903))</f>
        <v/>
      </c>
      <c r="R903" s="290" t="str">
        <f>CONCATENATE('statement of marks'!FF41,'statement of marks'!FK41,'statement of marks'!FL41)</f>
        <v/>
      </c>
      <c r="S903" s="117" t="str">
        <f>IF('result subject-wise'!Z41="","",'result subject-wise'!Z41)</f>
        <v/>
      </c>
      <c r="T903" s="128" t="str">
        <f>IF('result subject-wise'!AB41="","",'result subject-wise'!AB41)</f>
        <v/>
      </c>
      <c r="U903" s="130" t="str">
        <f>IF('result subject-wise'!AC41="","",'result subject-wise'!AC41)</f>
        <v/>
      </c>
      <c r="V903" s="147" t="str">
        <f>IF(OR(U907=0,U907&lt;S907),"",IF(OR(R903="RE",R903="REP"),SUM(Q903,T903),IF(R903="S",T903,Q903)))</f>
        <v/>
      </c>
    </row>
    <row r="904" spans="1:22" ht="19.25" customHeight="1">
      <c r="A904" s="1179"/>
      <c r="B904" s="1232" t="b">
        <f>IF('statement of marks'!BJ41="a",'statement of marks'!$BJ$3,IF('statement of marks'!BJ41="b",'statement of marks'!$BP$3,IF('statement of marks'!BJ41="c",'statement of marks'!$BV$3,IF('statement of marks'!BJ41="d",'statement of marks'!$CB$3))))</f>
        <v>0</v>
      </c>
      <c r="C904" s="1233"/>
      <c r="D904" s="289" t="str">
        <f>IF('statement of marks'!BK41="","",'statement of marks'!BK41)</f>
        <v/>
      </c>
      <c r="E904" s="290" t="str">
        <f>IF('statement of marks'!BL41="","",'statement of marks'!BL41)</f>
        <v/>
      </c>
      <c r="F904" s="290" t="str">
        <f>IF('statement of marks'!BM41="","",'statement of marks'!BM41)</f>
        <v/>
      </c>
      <c r="G904" s="123" t="str">
        <f>IF('statement of marks'!BO41="","",'statement of marks'!BO41)</f>
        <v/>
      </c>
      <c r="H904" s="123" t="str">
        <f>IF('statement of marks'!BP41="","",'statement of marks'!BP41)</f>
        <v/>
      </c>
      <c r="I904" s="291" t="str">
        <f t="shared" ref="I904" si="330">IF(G904="","",IF(AND(G904="ML",H904="ML"),"ML",IF(AND(G904="ML",H904=""),"ML",SUM(G904,H904))))</f>
        <v/>
      </c>
      <c r="J904" s="291" t="str">
        <f t="shared" si="327"/>
        <v/>
      </c>
      <c r="K904" s="125" t="str">
        <f>IF(J904="","",SUM(H904,J904))</f>
        <v/>
      </c>
      <c r="L904" s="123" t="str">
        <f>IF('statement of marks'!BT41="","",'statement of marks'!BT41)</f>
        <v/>
      </c>
      <c r="M904" s="123" t="str">
        <f>IF('statement of marks'!BU41="","",'statement of marks'!BU41)</f>
        <v/>
      </c>
      <c r="N904" s="291" t="str">
        <f t="shared" ref="N904" si="331">IF(L904="","",IF(AND(L904="ML",M904="ML"),"ML",IF(AND(L904="ML",M904=""),"ML",SUM(L904,M904))))</f>
        <v/>
      </c>
      <c r="O904" s="291" t="str">
        <f>IF(L904="","",SUM(J904,L904))</f>
        <v/>
      </c>
      <c r="P904" s="123" t="str">
        <f t="shared" ref="P904:P905" si="332">IF(AND(H904="",M904=""),"",SUM(H904,M904))</f>
        <v/>
      </c>
      <c r="Q904" s="125" t="str">
        <f>IF(O904="","",SUM(O904,P904))</f>
        <v/>
      </c>
      <c r="R904" s="290" t="str">
        <f>CONCATENATE('statement of marks'!FM41,'statement of marks'!FR41,'statement of marks'!FS41)</f>
        <v/>
      </c>
      <c r="S904" s="117" t="str">
        <f>IF('result subject-wise'!AD41="","",'result subject-wise'!AD41)</f>
        <v/>
      </c>
      <c r="T904" s="128" t="str">
        <f>IF('result subject-wise'!AF41="","",'result subject-wise'!AF41)</f>
        <v/>
      </c>
      <c r="U904" s="130" t="str">
        <f>IF('result subject-wise'!AG41="","",'result subject-wise'!AG41)</f>
        <v/>
      </c>
      <c r="V904" s="147" t="str">
        <f>IF(OR(U907=0,U907&lt;S907),"",IF(OR(R904="RE",R904="REP"),SUM(Q904,T904),IF(R904="S",T904,Q904)))</f>
        <v/>
      </c>
    </row>
    <row r="905" spans="1:22" ht="19.25" customHeight="1">
      <c r="A905" s="1179"/>
      <c r="B905" s="1232" t="b">
        <f>IF('statement of marks'!CH41="a",'statement of marks'!$CH$3,IF('statement of marks'!CH41="b",'statement of marks'!$CN$3,IF('statement of marks'!CH41="c",'statement of marks'!$CT$3,IF('statement of marks'!CH41="d",'statement of marks'!$CZ$3))))</f>
        <v>0</v>
      </c>
      <c r="C905" s="1233"/>
      <c r="D905" s="289" t="str">
        <f>IF('statement of marks'!CI41="","",'statement of marks'!CI41)</f>
        <v/>
      </c>
      <c r="E905" s="290" t="str">
        <f>IF('statement of marks'!CJ41="","",'statement of marks'!CJ41)</f>
        <v/>
      </c>
      <c r="F905" s="290" t="str">
        <f>IF('statement of marks'!CK41="","",'statement of marks'!CK41)</f>
        <v/>
      </c>
      <c r="G905" s="123" t="str">
        <f>IF('statement of marks'!CM41="","",'statement of marks'!CM41)</f>
        <v/>
      </c>
      <c r="H905" s="123" t="str">
        <f>IF('statement of marks'!CN41="","",'statement of marks'!CN41)</f>
        <v/>
      </c>
      <c r="I905" s="291" t="str">
        <f>IF(G905="","",IF(AND(G905="ML",H905="ML"),"ML",IF(AND(G905="ML",H905=""),"ML",SUM(G905,H905))))</f>
        <v/>
      </c>
      <c r="J905" s="291" t="str">
        <f t="shared" si="327"/>
        <v/>
      </c>
      <c r="K905" s="125" t="str">
        <f>IF(J905="","",SUM(H905,J905))</f>
        <v/>
      </c>
      <c r="L905" s="123" t="str">
        <f>IF('statement of marks'!CR41="","",'statement of marks'!CR41)</f>
        <v/>
      </c>
      <c r="M905" s="123" t="str">
        <f>IF('statement of marks'!CS41="","",'statement of marks'!CS41)</f>
        <v/>
      </c>
      <c r="N905" s="291" t="str">
        <f>IF(L905="","",IF(AND(L905="ML",M905="ML"),"ML",IF(AND(L905="ML",M905=""),"ML",SUM(L905,M905))))</f>
        <v/>
      </c>
      <c r="O905" s="291" t="str">
        <f>IF(L905="","",SUM(J905,L905))</f>
        <v/>
      </c>
      <c r="P905" s="123" t="str">
        <f t="shared" si="332"/>
        <v/>
      </c>
      <c r="Q905" s="125" t="str">
        <f>IF(O905="","",SUM(O905,P905))</f>
        <v/>
      </c>
      <c r="R905" s="290" t="str">
        <f>CONCATENATE('statement of marks'!FT41,'statement of marks'!FY41,'statement of marks'!FZ41)</f>
        <v/>
      </c>
      <c r="S905" s="117" t="str">
        <f>IF('result subject-wise'!AH41="","",'result subject-wise'!AH41)</f>
        <v/>
      </c>
      <c r="T905" s="128" t="str">
        <f>IF('result subject-wise'!AJ41="","",'result subject-wise'!AJ41)</f>
        <v/>
      </c>
      <c r="U905" s="130" t="str">
        <f>IF('result subject-wise'!AK41="","",'result subject-wise'!AK41)</f>
        <v/>
      </c>
      <c r="V905" s="147" t="str">
        <f>IF(OR(U907=0,U907&lt;S907),"",IF(OR(R905="RE",R905="REP"),SUM(Q905,T905),IF(R905="S",T905,Q905)))</f>
        <v/>
      </c>
    </row>
    <row r="906" spans="1:22" ht="19.25" customHeight="1">
      <c r="A906" s="1179"/>
      <c r="B906" s="1234" t="s">
        <v>148</v>
      </c>
      <c r="C906" s="1235"/>
      <c r="D906" s="157" t="str">
        <f>IF(AND(D901="",D902="",D903="",D904="",D905=""),"",SUM(D901:D905))</f>
        <v/>
      </c>
      <c r="E906" s="157" t="str">
        <f t="shared" ref="E906:F906" si="333">IF(AND(E901="",E902="",E903="",E904="",E905=""),"",SUM(E901:E905))</f>
        <v/>
      </c>
      <c r="F906" s="157" t="str">
        <f t="shared" si="333"/>
        <v/>
      </c>
      <c r="G906" s="158" t="str">
        <f>IF(G901="","",SUM(G901:G905))</f>
        <v/>
      </c>
      <c r="H906" s="158">
        <f>SUM(H903:H905)</f>
        <v>0</v>
      </c>
      <c r="I906" s="158" t="str">
        <f>IF(AND(I901="",I902="",I903="",I904="",I905=""),"",SUM(I901:I905))</f>
        <v/>
      </c>
      <c r="J906" s="159" t="str">
        <f>IF(J905="","",SUM(J901:J905))</f>
        <v/>
      </c>
      <c r="K906" s="160" t="str">
        <f>IF(K901="","",SUM(K901:K905))</f>
        <v/>
      </c>
      <c r="L906" s="158" t="str">
        <f>IF(L901="","",SUM(L901:L905))</f>
        <v/>
      </c>
      <c r="M906" s="158">
        <f>SUM(M903:M905)</f>
        <v>0</v>
      </c>
      <c r="N906" s="158" t="str">
        <f t="shared" ref="N906" si="334">IF(AND(N901="",N902="",N903="",N904="",N905=""),"",SUM(N901:N905))</f>
        <v/>
      </c>
      <c r="O906" s="159" t="str">
        <f>IF(L906="","",SUM(J906,L906))</f>
        <v/>
      </c>
      <c r="P906" s="160">
        <f>SUM(H906,M906)</f>
        <v>0</v>
      </c>
      <c r="Q906" s="160" t="str">
        <f>IF(Q901="","",SUM(Q901:Q905))</f>
        <v/>
      </c>
      <c r="R906" s="159"/>
      <c r="S906" s="159" t="str">
        <f>IF(AND(S901="",S902="",S903="",S904="",S905=""),"",SUM(S901:S905))</f>
        <v/>
      </c>
      <c r="T906" s="161" t="str">
        <f>IF(AND(T901="",T902="",T903="",T904="",T905=""),"",SUM(T901:T905))</f>
        <v/>
      </c>
      <c r="U906" s="162"/>
      <c r="V906" s="163" t="str">
        <f>IF(V901="","",SUM(V901:V905))</f>
        <v/>
      </c>
    </row>
    <row r="907" spans="1:22" ht="19.25" customHeight="1">
      <c r="A907" s="1179"/>
      <c r="B907" s="1234" t="s">
        <v>145</v>
      </c>
      <c r="C907" s="1235"/>
      <c r="D907" s="119" t="str">
        <f>IF(D906="","",50-(COUNTIF(D901:D905,"NA")*10+COUNTIF(D901:D905,"ML")*10))</f>
        <v/>
      </c>
      <c r="E907" s="119" t="str">
        <f t="shared" ref="E907:F907" si="335">IF(E906="","",50-(COUNTIF(E901:E905,"NA")*10+COUNTIF(E901:E905,"ML")*10))</f>
        <v/>
      </c>
      <c r="F907" s="119" t="str">
        <f t="shared" si="335"/>
        <v/>
      </c>
      <c r="G907" s="123">
        <f>I907-H907</f>
        <v>350</v>
      </c>
      <c r="H907" s="158">
        <f>IF(H906="","",(IF(OR(H903="ML",H903=""),0,H900)+IF(OR(H904="ML",H904=""),0,H901)+IF(OR(H905="ML",H905=""),0,H902)))</f>
        <v>0</v>
      </c>
      <c r="I907" s="123">
        <f>IF(I906=0,0,350-H909)</f>
        <v>350</v>
      </c>
      <c r="J907" s="291" t="str">
        <f>IF(J906="","",SUM(D907:G907))</f>
        <v/>
      </c>
      <c r="K907" s="125" t="str">
        <f>IF(K906="","",SUM(H907,J907))</f>
        <v/>
      </c>
      <c r="L907" s="123">
        <f>N907-M907</f>
        <v>500</v>
      </c>
      <c r="M907" s="117">
        <f>IF(M906="","",(IF(OR(M903="ML",M903=""),0,M900)+IF(OR(M904="ML",M904=""),0,M901)+IF(OR(M905="ML",M905=""),0,M902)))</f>
        <v>0</v>
      </c>
      <c r="N907" s="123">
        <f>IF(N906=0,0,500-M909)</f>
        <v>500</v>
      </c>
      <c r="O907" s="291">
        <f>IF(L907="","",SUM(J907,L907))</f>
        <v>500</v>
      </c>
      <c r="P907" s="125">
        <f>SUM(H907,M907)</f>
        <v>0</v>
      </c>
      <c r="Q907" s="125" t="str">
        <f>IF(Q906="","",SUM(O907,P907))</f>
        <v/>
      </c>
      <c r="R907" s="307"/>
      <c r="S907" s="141">
        <f>COUNTIF(R901:R910,"S")</f>
        <v>0</v>
      </c>
      <c r="T907" s="141">
        <f>COUNTIF(R901:R910,"RE")+COUNTIF(R901:R910,"REP")</f>
        <v>0</v>
      </c>
      <c r="U907" s="141">
        <f>COUNTIF(U901:U906,"P")+COUNTIF(U909:U910,"P")</f>
        <v>0</v>
      </c>
      <c r="V907" s="149" t="str">
        <f>IF(OR(U907=0,U907&lt;(S907+T907)),"",(Q907-(S907*200)+S906))</f>
        <v/>
      </c>
    </row>
    <row r="908" spans="1:22" ht="19.25" customHeight="1">
      <c r="A908" s="1179"/>
      <c r="B908" s="1230" t="s">
        <v>12</v>
      </c>
      <c r="C908" s="1231"/>
      <c r="D908" s="120" t="str">
        <f t="shared" ref="D908:Q908" si="336">IF(D907="","",D906/D907*100)</f>
        <v/>
      </c>
      <c r="E908" s="120" t="str">
        <f t="shared" si="336"/>
        <v/>
      </c>
      <c r="F908" s="120" t="str">
        <f t="shared" si="336"/>
        <v/>
      </c>
      <c r="G908" s="120" t="e">
        <f t="shared" si="336"/>
        <v>#VALUE!</v>
      </c>
      <c r="H908" s="151" t="e">
        <f t="shared" si="336"/>
        <v>#DIV/0!</v>
      </c>
      <c r="I908" s="120" t="e">
        <f t="shared" si="336"/>
        <v>#VALUE!</v>
      </c>
      <c r="J908" s="120" t="str">
        <f t="shared" si="336"/>
        <v/>
      </c>
      <c r="K908" s="126" t="str">
        <f t="shared" si="336"/>
        <v/>
      </c>
      <c r="L908" s="120" t="e">
        <f t="shared" si="336"/>
        <v>#VALUE!</v>
      </c>
      <c r="M908" s="151" t="e">
        <f t="shared" si="336"/>
        <v>#DIV/0!</v>
      </c>
      <c r="N908" s="120" t="e">
        <f t="shared" si="336"/>
        <v>#VALUE!</v>
      </c>
      <c r="O908" s="120" t="e">
        <f t="shared" si="336"/>
        <v>#VALUE!</v>
      </c>
      <c r="P908" s="126" t="e">
        <f t="shared" si="336"/>
        <v>#DIV/0!</v>
      </c>
      <c r="Q908" s="126" t="str">
        <f t="shared" si="336"/>
        <v/>
      </c>
      <c r="R908" s="304"/>
      <c r="S908" s="304"/>
      <c r="T908" s="305"/>
      <c r="U908" s="308"/>
      <c r="V908" s="150" t="str">
        <f>IF(V907="","",V906/V907*100)</f>
        <v/>
      </c>
    </row>
    <row r="909" spans="1:22" ht="19.25" customHeight="1">
      <c r="A909" s="1179"/>
      <c r="B909" s="1230" t="str">
        <f>'statement of marks'!$DG$3</f>
        <v>jktLFkku v/;;u</v>
      </c>
      <c r="C909" s="1231"/>
      <c r="D909" s="289" t="str">
        <f>IF('statement of marks'!DG41="","",'statement of marks'!DG41)</f>
        <v/>
      </c>
      <c r="E909" s="290" t="str">
        <f>IF('statement of marks'!DH41="","",'statement of marks'!DH41)</f>
        <v/>
      </c>
      <c r="F909" s="290" t="str">
        <f>IF('statement of marks'!DI41="","",'statement of marks'!DI41)</f>
        <v/>
      </c>
      <c r="G909" s="290" t="str">
        <f>IF('statement of marks'!DK41="","",'statement of marks'!DK41)</f>
        <v/>
      </c>
      <c r="H909" s="152">
        <f>IF(G901="ML",70)+IF(G902="ML",70)+IF(G903="ML",70-H900)+IF(G904="ML",70-H901)+IF(G905="ML",70-H902)+IF(H903="ml",H900)+IF(H904="ml",H901)+IF(H905="ml",H902)</f>
        <v>0</v>
      </c>
      <c r="I909" s="291" t="str">
        <f>IF(G909="","",SUM(G909,H909))</f>
        <v/>
      </c>
      <c r="J909" s="291" t="str">
        <f>IF(G909="","",SUM(D909,E909,F909,G909))</f>
        <v/>
      </c>
      <c r="K909" s="125" t="str">
        <f>IF(J909="","",SUM(H909,J909))</f>
        <v/>
      </c>
      <c r="L909" s="290" t="str">
        <f>IF('statement of marks'!DM41="","",'statement of marks'!DM41)</f>
        <v/>
      </c>
      <c r="M909" s="152">
        <f>IF(L901="ML",100)+IF(L902="ML",100)+IF(L903="ML",100-M900)+IF(L904="ML",100-M901)+IF(L905="ML",100-M902)+IF(M903="ml",M900)+IF(M904="ml",M901)+IF(M905="ml",M902)</f>
        <v>0</v>
      </c>
      <c r="N909" s="291" t="str">
        <f>IF(L909="","",SUM(L909,M909))</f>
        <v/>
      </c>
      <c r="O909" s="291" t="str">
        <f>IF(L909="","",SUM(K909,L909))</f>
        <v/>
      </c>
      <c r="P909" s="152">
        <f>SUM(H909,M909)</f>
        <v>0</v>
      </c>
      <c r="Q909" s="125" t="str">
        <f>IF(O909="","",SUM(O909,M909))</f>
        <v/>
      </c>
      <c r="R909" s="290" t="str">
        <f>IF('statement of marks'!GA41="","",'statement of marks'!GA41)</f>
        <v/>
      </c>
      <c r="S909" s="117" t="str">
        <f>IF(OR(R909="S",R909="RE"),100,"")</f>
        <v/>
      </c>
      <c r="T909" s="309" t="str">
        <f>IF('result subject-wise'!AL41="","",'result subject-wise'!AL41)</f>
        <v/>
      </c>
      <c r="U909" s="310" t="str">
        <f>IF('result subject-wise'!AM41="","",'result subject-wise'!AM41)</f>
        <v/>
      </c>
      <c r="V909" s="1236"/>
    </row>
    <row r="910" spans="1:22" ht="19.25" customHeight="1">
      <c r="A910" s="1179"/>
      <c r="B910" s="1230" t="str">
        <f>'statement of marks'!$DT$3</f>
        <v>thou dkS'ky f'k{kk</v>
      </c>
      <c r="C910" s="1231"/>
      <c r="D910" s="1237" t="s">
        <v>294</v>
      </c>
      <c r="E910" s="1238"/>
      <c r="F910" s="291">
        <f>'statement of marks'!$DT$6</f>
        <v>30</v>
      </c>
      <c r="G910" s="123" t="str">
        <f>IF('statement of marks'!DT41="","",'statement of marks'!DT41)</f>
        <v/>
      </c>
      <c r="H910" s="1238" t="s">
        <v>313</v>
      </c>
      <c r="I910" s="1238"/>
      <c r="J910" s="291">
        <f>'statement of marks'!$DU$6</f>
        <v>30</v>
      </c>
      <c r="K910" s="125" t="str">
        <f>IF('statement of marks'!DU41="","",'statement of marks'!DU41)</f>
        <v/>
      </c>
      <c r="L910" s="1239" t="s">
        <v>172</v>
      </c>
      <c r="M910" s="1239"/>
      <c r="N910" s="291">
        <f>'statement of marks'!$DV$6</f>
        <v>40</v>
      </c>
      <c r="O910" s="290" t="str">
        <f>IF('statement of marks'!DV41="","",'statement of marks'!DV41)</f>
        <v/>
      </c>
      <c r="P910" s="304"/>
      <c r="Q910" s="125" t="str">
        <f>IF(O910="","",SUM(G910,K910,O910))</f>
        <v/>
      </c>
      <c r="R910" s="290" t="str">
        <f>IF('statement of marks'!GB41="","",'statement of marks'!GB41)</f>
        <v/>
      </c>
      <c r="S910" s="117" t="str">
        <f>IF(OR(R910="S",R910="RE"),40,"")</f>
        <v/>
      </c>
      <c r="T910" s="309" t="str">
        <f>IF('result subject-wise'!AN41="","",'result subject-wise'!AN41)</f>
        <v/>
      </c>
      <c r="U910" s="310" t="str">
        <f>IF('result subject-wise'!AO41="","",'result subject-wise'!AO41)</f>
        <v/>
      </c>
      <c r="V910" s="1236"/>
    </row>
    <row r="911" spans="1:22" ht="19.25" customHeight="1">
      <c r="A911" s="1179"/>
      <c r="B911" s="1240" t="s">
        <v>20</v>
      </c>
      <c r="C911" s="1241"/>
      <c r="D911" s="1242" t="str">
        <f>IF('statement of marks'!GH41="","",'statement of marks'!GH41)</f>
        <v/>
      </c>
      <c r="E911" s="1243"/>
      <c r="F911" s="1243"/>
      <c r="G911" s="1243"/>
      <c r="H911" s="1243"/>
      <c r="I911" s="1244"/>
      <c r="J911" s="288" t="s">
        <v>7</v>
      </c>
      <c r="K911" s="290" t="str">
        <f>IF('statement of marks'!GK41="","",'statement of marks'!GK41)</f>
        <v/>
      </c>
      <c r="L911" s="1245" t="s">
        <v>8</v>
      </c>
      <c r="M911" s="1246"/>
      <c r="N911" s="1247"/>
      <c r="O911" s="290" t="str">
        <f>IF('statement of marks'!GM41="","",'statement of marks'!GM41)</f>
        <v/>
      </c>
      <c r="P911" s="1248" t="s">
        <v>286</v>
      </c>
      <c r="Q911" s="1248"/>
      <c r="R911" s="1248"/>
      <c r="S911" s="1248"/>
      <c r="T911" s="1248"/>
      <c r="U911" s="1248"/>
      <c r="V911" s="1249"/>
    </row>
    <row r="912" spans="1:22" ht="19.25" customHeight="1">
      <c r="A912" s="1179"/>
      <c r="B912" s="1240" t="s">
        <v>50</v>
      </c>
      <c r="C912" s="1241"/>
      <c r="D912" s="1250" t="s">
        <v>290</v>
      </c>
      <c r="E912" s="1251"/>
      <c r="F912" s="1252" t="s">
        <v>291</v>
      </c>
      <c r="G912" s="1252"/>
      <c r="H912" s="1253" t="s">
        <v>292</v>
      </c>
      <c r="I912" s="1253"/>
      <c r="J912" s="1252" t="s">
        <v>314</v>
      </c>
      <c r="K912" s="1252"/>
      <c r="L912" s="1254" t="s">
        <v>284</v>
      </c>
      <c r="M912" s="1254"/>
      <c r="N912" s="1254"/>
      <c r="O912" s="1254"/>
      <c r="P912" s="1255" t="s">
        <v>20</v>
      </c>
      <c r="Q912" s="1255"/>
      <c r="R912" s="1255"/>
      <c r="S912" s="1255"/>
      <c r="T912" s="1256" t="str">
        <f>IF('result subject-wise'!AR41="","",'result subject-wise'!AR41)</f>
        <v/>
      </c>
      <c r="U912" s="1256"/>
      <c r="V912" s="1257"/>
    </row>
    <row r="913" spans="1:22" ht="19.25" customHeight="1">
      <c r="A913" s="1179"/>
      <c r="B913" s="1234" t="s">
        <v>32</v>
      </c>
      <c r="C913" s="1235"/>
      <c r="D913" s="1258" t="str">
        <f>IF('statement of marks'!EP41="","",'statement of marks'!EP41)</f>
        <v/>
      </c>
      <c r="E913" s="1259"/>
      <c r="F913" s="1259" t="str">
        <f>IF('statement of marks'!ER41="","",'statement of marks'!ER41)</f>
        <v/>
      </c>
      <c r="G913" s="1259"/>
      <c r="H913" s="1259" t="str">
        <f>IF('statement of marks'!ET41="","",'statement of marks'!ET41)</f>
        <v/>
      </c>
      <c r="I913" s="1259"/>
      <c r="J913" s="1259" t="str">
        <f>IF('statement of marks'!EV41="","",'statement of marks'!EV41)</f>
        <v/>
      </c>
      <c r="K913" s="1259"/>
      <c r="L913" s="1259" t="str">
        <f>IF('statement of marks'!EX41="","",'statement of marks'!EX41)</f>
        <v/>
      </c>
      <c r="M913" s="1259"/>
      <c r="N913" s="1259"/>
      <c r="O913" s="1259"/>
      <c r="P913" s="1255" t="s">
        <v>7</v>
      </c>
      <c r="Q913" s="1255"/>
      <c r="R913" s="1255"/>
      <c r="S913" s="1255"/>
      <c r="T913" s="1256" t="str">
        <f>IF(AND(T912="mRrh.kZ",V908&gt;=60),"izFke",IF(AND(T912="mRrh.kZ",V908&gt;=48),"f}rh;",IF(AND(T912="mRrh.kZ",V908&gt;=36),"r`rh;","")))</f>
        <v/>
      </c>
      <c r="U913" s="1256"/>
      <c r="V913" s="1257"/>
    </row>
    <row r="914" spans="1:22" ht="19.25" customHeight="1">
      <c r="A914" s="1179"/>
      <c r="B914" s="1234" t="s">
        <v>31</v>
      </c>
      <c r="C914" s="1235"/>
      <c r="D914" s="1260" t="str">
        <f>IF('statement of marks'!EO41="","",'statement of marks'!EO41)</f>
        <v/>
      </c>
      <c r="E914" s="1261"/>
      <c r="F914" s="1261" t="str">
        <f>IF('statement of marks'!EQ41="","",'statement of marks'!EQ41)</f>
        <v/>
      </c>
      <c r="G914" s="1261"/>
      <c r="H914" s="1261" t="str">
        <f>IF('statement of marks'!ES41="","",'statement of marks'!ES41)</f>
        <v/>
      </c>
      <c r="I914" s="1261"/>
      <c r="J914" s="1261" t="str">
        <f>IF('statement of marks'!EU41="","",'statement of marks'!EU41)</f>
        <v/>
      </c>
      <c r="K914" s="1261"/>
      <c r="L914" s="1261" t="str">
        <f>IF('statement of marks'!EW41="","",'statement of marks'!EW41)</f>
        <v/>
      </c>
      <c r="M914" s="1261"/>
      <c r="N914" s="1261"/>
      <c r="O914" s="1261"/>
      <c r="P914" s="1262" t="s">
        <v>312</v>
      </c>
      <c r="Q914" s="1263"/>
      <c r="R914" s="1263"/>
      <c r="S914" s="1264"/>
      <c r="T914" s="1265" t="str">
        <f>IF(T912="","",'result subject-wise'!$G$117)</f>
        <v/>
      </c>
      <c r="U914" s="1266"/>
      <c r="V914" s="1267"/>
    </row>
    <row r="915" spans="1:22" ht="19.25" customHeight="1">
      <c r="A915" s="1179"/>
      <c r="B915" s="1230" t="s">
        <v>133</v>
      </c>
      <c r="C915" s="1231"/>
      <c r="D915" s="1268"/>
      <c r="E915" s="1269"/>
      <c r="F915" s="1269"/>
      <c r="G915" s="1269"/>
      <c r="H915" s="1269"/>
      <c r="I915" s="1269"/>
      <c r="J915" s="1269"/>
      <c r="K915" s="1269"/>
      <c r="L915" s="1231" t="s">
        <v>133</v>
      </c>
      <c r="M915" s="1231"/>
      <c r="N915" s="1231"/>
      <c r="O915" s="1231"/>
      <c r="P915" s="1231"/>
      <c r="Q915" s="1231"/>
      <c r="R915" s="1270"/>
      <c r="S915" s="1271"/>
      <c r="T915" s="1271"/>
      <c r="U915" s="1271"/>
      <c r="V915" s="1272"/>
    </row>
    <row r="916" spans="1:22" ht="19.25" customHeight="1">
      <c r="A916" s="1179"/>
      <c r="B916" s="1230" t="s">
        <v>285</v>
      </c>
      <c r="C916" s="1231"/>
      <c r="D916" s="1268"/>
      <c r="E916" s="1269"/>
      <c r="F916" s="1269"/>
      <c r="G916" s="1269"/>
      <c r="H916" s="1269"/>
      <c r="I916" s="1269"/>
      <c r="J916" s="1269"/>
      <c r="K916" s="1269"/>
      <c r="L916" s="1231" t="s">
        <v>111</v>
      </c>
      <c r="M916" s="1231"/>
      <c r="N916" s="1231"/>
      <c r="O916" s="1231"/>
      <c r="P916" s="1231"/>
      <c r="Q916" s="1231"/>
      <c r="R916" s="1273"/>
      <c r="S916" s="1274"/>
      <c r="T916" s="1274"/>
      <c r="U916" s="1274"/>
      <c r="V916" s="1275"/>
    </row>
    <row r="917" spans="1:22" ht="19.25" customHeight="1">
      <c r="A917" s="1179"/>
      <c r="B917" s="1230" t="s">
        <v>152</v>
      </c>
      <c r="C917" s="1231"/>
      <c r="D917" s="1268"/>
      <c r="E917" s="1269"/>
      <c r="F917" s="1269"/>
      <c r="G917" s="1269"/>
      <c r="H917" s="1269"/>
      <c r="I917" s="1269"/>
      <c r="J917" s="1269"/>
      <c r="K917" s="1269"/>
      <c r="L917" s="1231" t="s">
        <v>285</v>
      </c>
      <c r="M917" s="1231"/>
      <c r="N917" s="1231"/>
      <c r="O917" s="1231"/>
      <c r="P917" s="1231"/>
      <c r="Q917" s="1231"/>
      <c r="R917" s="1276" t="s">
        <v>152</v>
      </c>
      <c r="S917" s="1277"/>
      <c r="T917" s="1277"/>
      <c r="U917" s="1277"/>
      <c r="V917" s="1278"/>
    </row>
    <row r="918" spans="1:22" ht="19.25" customHeight="1">
      <c r="A918" s="1180"/>
      <c r="B918" s="1279" t="s">
        <v>151</v>
      </c>
      <c r="C918" s="1280"/>
      <c r="D918" s="1281"/>
      <c r="E918" s="1282"/>
      <c r="F918" s="1282"/>
      <c r="G918" s="1282"/>
      <c r="H918" s="1282"/>
      <c r="I918" s="1282"/>
      <c r="J918" s="1282"/>
      <c r="K918" s="1282"/>
      <c r="L918" s="1280" t="s">
        <v>113</v>
      </c>
      <c r="M918" s="1280"/>
      <c r="N918" s="1280"/>
      <c r="O918" s="1280"/>
      <c r="P918" s="1283">
        <f>'statement of marks'!$GH$109</f>
        <v>42460</v>
      </c>
      <c r="Q918" s="1284"/>
      <c r="R918" s="1285" t="s">
        <v>289</v>
      </c>
      <c r="S918" s="1286"/>
      <c r="T918" s="1286"/>
      <c r="U918" s="1286"/>
      <c r="V918" s="1287"/>
    </row>
    <row r="919" spans="1:22" ht="19.25" customHeight="1">
      <c r="A919" s="1173" t="s">
        <v>73</v>
      </c>
      <c r="B919" s="1174"/>
      <c r="C919" s="1174"/>
      <c r="D919" s="1174"/>
      <c r="E919" s="1174"/>
      <c r="F919" s="1174"/>
      <c r="G919" s="1174"/>
      <c r="H919" s="1174"/>
      <c r="I919" s="1174"/>
      <c r="J919" s="1174"/>
      <c r="K919" s="1174"/>
      <c r="L919" s="1174"/>
      <c r="M919" s="1174"/>
      <c r="N919" s="1174"/>
      <c r="O919" s="1174"/>
      <c r="P919" s="1174"/>
      <c r="Q919" s="1174"/>
      <c r="R919" s="1174"/>
      <c r="S919" s="1174"/>
      <c r="T919" s="1174"/>
      <c r="U919" s="1174"/>
      <c r="V919" s="1175"/>
    </row>
    <row r="920" spans="1:22" ht="19.25" customHeight="1">
      <c r="A920" s="1176" t="str">
        <f>'statement of marks'!$A$1</f>
        <v>jktdh; ckfydk mPp ek/;fed fo|ky;] fuEckgsMk</v>
      </c>
      <c r="B920" s="1177"/>
      <c r="C920" s="1177"/>
      <c r="D920" s="1177"/>
      <c r="E920" s="1177"/>
      <c r="F920" s="1177"/>
      <c r="G920" s="1177"/>
      <c r="H920" s="1177"/>
      <c r="I920" s="1177"/>
      <c r="J920" s="1177"/>
      <c r="K920" s="1177"/>
      <c r="L920" s="1177"/>
      <c r="M920" s="1177"/>
      <c r="N920" s="1177"/>
      <c r="O920" s="1177"/>
      <c r="P920" s="1177"/>
      <c r="Q920" s="1177"/>
      <c r="R920" s="1177"/>
      <c r="S920" s="1177"/>
      <c r="T920" s="1177"/>
      <c r="U920" s="1177"/>
      <c r="V920" s="1178"/>
    </row>
    <row r="921" spans="1:22" ht="19.25" customHeight="1">
      <c r="A921" s="1179"/>
      <c r="B921" s="1181" t="s">
        <v>293</v>
      </c>
      <c r="C921" s="1181"/>
      <c r="D921" s="1182" t="str">
        <f>'statement of marks'!$F$3</f>
        <v>2015-16</v>
      </c>
      <c r="E921" s="1183"/>
      <c r="F921" s="1184" t="str">
        <f>IF(T939="","eq[; ijh{kk",IF(D938="iwjd","iwjd ijh{kk",IF(D938="iqu% ijh{kk","iqu% ijh{kk",)))</f>
        <v>eq[; ijh{kk</v>
      </c>
      <c r="G921" s="1185"/>
      <c r="H921" s="1185"/>
      <c r="I921" s="1185"/>
      <c r="J921" s="1185"/>
      <c r="K921" s="1185"/>
      <c r="L921" s="1185"/>
      <c r="M921" s="1185"/>
      <c r="N921" s="1185"/>
      <c r="O921" s="1185"/>
      <c r="P921" s="1185"/>
      <c r="Q921" s="1185"/>
      <c r="R921" s="1186" t="s">
        <v>27</v>
      </c>
      <c r="S921" s="1187"/>
      <c r="T921" s="1188" t="str">
        <f>'statement of marks'!$A$3</f>
        <v>11 'A'</v>
      </c>
      <c r="U921" s="1188"/>
      <c r="V921" s="1189"/>
    </row>
    <row r="922" spans="1:22" ht="19.25" customHeight="1">
      <c r="A922" s="1179"/>
      <c r="B922" s="1190" t="s">
        <v>115</v>
      </c>
      <c r="C922" s="1190"/>
      <c r="D922" s="1191" t="str">
        <f>IF('statement of marks'!G42="","",'statement of marks'!G42)</f>
        <v/>
      </c>
      <c r="E922" s="1192"/>
      <c r="F922" s="1192"/>
      <c r="G922" s="1192"/>
      <c r="H922" s="1192"/>
      <c r="I922" s="1192"/>
      <c r="J922" s="1192"/>
      <c r="K922" s="1192"/>
      <c r="L922" s="1192"/>
      <c r="M922" s="1192"/>
      <c r="N922" s="1192"/>
      <c r="O922" s="1192"/>
      <c r="P922" s="1192"/>
      <c r="Q922" s="1192"/>
      <c r="R922" s="1193" t="s">
        <v>36</v>
      </c>
      <c r="S922" s="1194"/>
      <c r="T922" s="1195" t="str">
        <f>IF('statement of marks'!D42="","",'statement of marks'!D42)</f>
        <v/>
      </c>
      <c r="U922" s="1195"/>
      <c r="V922" s="1196"/>
    </row>
    <row r="923" spans="1:22" ht="19.25" customHeight="1">
      <c r="A923" s="1179"/>
      <c r="B923" s="1190" t="s">
        <v>25</v>
      </c>
      <c r="C923" s="1190"/>
      <c r="D923" s="1191" t="str">
        <f>IF('statement of marks'!H42="","",'statement of marks'!H42)</f>
        <v/>
      </c>
      <c r="E923" s="1192"/>
      <c r="F923" s="1192"/>
      <c r="G923" s="1192"/>
      <c r="H923" s="1192"/>
      <c r="I923" s="1192"/>
      <c r="J923" s="1192"/>
      <c r="K923" s="1192"/>
      <c r="L923" s="1192"/>
      <c r="M923" s="1192"/>
      <c r="N923" s="1192"/>
      <c r="O923" s="1192"/>
      <c r="P923" s="1192"/>
      <c r="Q923" s="1192"/>
      <c r="R923" s="1193" t="s">
        <v>28</v>
      </c>
      <c r="S923" s="1194"/>
      <c r="T923" s="1195" t="str">
        <f>IF('statement of marks'!E42="","",'statement of marks'!E42)</f>
        <v/>
      </c>
      <c r="U923" s="1195"/>
      <c r="V923" s="1196"/>
    </row>
    <row r="924" spans="1:22" ht="19.25" customHeight="1">
      <c r="A924" s="1179"/>
      <c r="B924" s="1197" t="s">
        <v>26</v>
      </c>
      <c r="C924" s="1197"/>
      <c r="D924" s="1191" t="str">
        <f>IF('statement of marks'!I42="","",'statement of marks'!I42)</f>
        <v/>
      </c>
      <c r="E924" s="1192"/>
      <c r="F924" s="1192"/>
      <c r="G924" s="1192"/>
      <c r="H924" s="1192"/>
      <c r="I924" s="1192"/>
      <c r="J924" s="1192"/>
      <c r="K924" s="1192"/>
      <c r="L924" s="1192"/>
      <c r="M924" s="1192"/>
      <c r="N924" s="1192"/>
      <c r="O924" s="1192"/>
      <c r="P924" s="1192"/>
      <c r="Q924" s="1192"/>
      <c r="R924" s="1193" t="s">
        <v>29</v>
      </c>
      <c r="S924" s="1194"/>
      <c r="T924" s="1198" t="str">
        <f>IF('statement of marks'!F42="","",'statement of marks'!F42)</f>
        <v/>
      </c>
      <c r="U924" s="1198"/>
      <c r="V924" s="1199"/>
    </row>
    <row r="925" spans="1:22" ht="19.25" customHeight="1">
      <c r="A925" s="1179"/>
      <c r="B925" s="1200" t="s">
        <v>30</v>
      </c>
      <c r="C925" s="1202" t="s">
        <v>202</v>
      </c>
      <c r="D925" s="1204" t="s">
        <v>1</v>
      </c>
      <c r="E925" s="1204" t="s">
        <v>43</v>
      </c>
      <c r="F925" s="1204" t="s">
        <v>2</v>
      </c>
      <c r="G925" s="1206" t="s">
        <v>144</v>
      </c>
      <c r="H925" s="1206" t="s">
        <v>147</v>
      </c>
      <c r="I925" s="1208" t="s">
        <v>146</v>
      </c>
      <c r="J925" s="1210" t="s">
        <v>306</v>
      </c>
      <c r="K925" s="1212" t="s">
        <v>288</v>
      </c>
      <c r="L925" s="1214" t="s">
        <v>305</v>
      </c>
      <c r="M925" s="1214" t="s">
        <v>296</v>
      </c>
      <c r="N925" s="1216" t="s">
        <v>295</v>
      </c>
      <c r="O925" s="1218" t="s">
        <v>274</v>
      </c>
      <c r="P925" s="1218" t="s">
        <v>275</v>
      </c>
      <c r="Q925" s="1220" t="s">
        <v>276</v>
      </c>
      <c r="R925" s="1208" t="s">
        <v>14</v>
      </c>
      <c r="S925" s="1210" t="s">
        <v>297</v>
      </c>
      <c r="T925" s="1222" t="s">
        <v>298</v>
      </c>
      <c r="U925" s="1288" t="s">
        <v>38</v>
      </c>
      <c r="V925" s="1226" t="s">
        <v>287</v>
      </c>
    </row>
    <row r="926" spans="1:22" ht="19.25" customHeight="1">
      <c r="A926" s="1179"/>
      <c r="B926" s="1201"/>
      <c r="C926" s="1203"/>
      <c r="D926" s="1205"/>
      <c r="E926" s="1205"/>
      <c r="F926" s="1205"/>
      <c r="G926" s="1207"/>
      <c r="H926" s="1207"/>
      <c r="I926" s="1209"/>
      <c r="J926" s="1211"/>
      <c r="K926" s="1213"/>
      <c r="L926" s="1215"/>
      <c r="M926" s="1215"/>
      <c r="N926" s="1217"/>
      <c r="O926" s="1219"/>
      <c r="P926" s="1219"/>
      <c r="Q926" s="1221"/>
      <c r="R926" s="1209"/>
      <c r="S926" s="1211"/>
      <c r="T926" s="1223"/>
      <c r="U926" s="1289"/>
      <c r="V926" s="1227"/>
    </row>
    <row r="927" spans="1:22" ht="19.25" customHeight="1">
      <c r="A927" s="1179"/>
      <c r="B927" s="1228" t="s">
        <v>5</v>
      </c>
      <c r="C927" s="1229"/>
      <c r="D927" s="119">
        <v>10</v>
      </c>
      <c r="E927" s="70">
        <v>10</v>
      </c>
      <c r="F927" s="70">
        <v>10</v>
      </c>
      <c r="G927" s="142" t="s">
        <v>308</v>
      </c>
      <c r="H927" s="122">
        <f>'statement of marks'!$AR$6</f>
        <v>20</v>
      </c>
      <c r="I927" s="73">
        <v>70</v>
      </c>
      <c r="J927" s="146" t="s">
        <v>277</v>
      </c>
      <c r="K927" s="124">
        <v>100</v>
      </c>
      <c r="L927" s="142" t="s">
        <v>309</v>
      </c>
      <c r="M927" s="122">
        <f>'statement of marks'!$AW$6</f>
        <v>30</v>
      </c>
      <c r="N927" s="73">
        <v>100</v>
      </c>
      <c r="O927" s="145" t="s">
        <v>310</v>
      </c>
      <c r="P927" s="124"/>
      <c r="Q927" s="124">
        <v>200</v>
      </c>
      <c r="R927" s="304"/>
      <c r="S927" s="304"/>
      <c r="T927" s="305"/>
      <c r="U927" s="306"/>
      <c r="V927" s="147" t="str">
        <f>IF(OR(U934=0,U934&lt;S934),"",Q927)</f>
        <v/>
      </c>
    </row>
    <row r="928" spans="1:22" ht="19.25" customHeight="1">
      <c r="A928" s="1179"/>
      <c r="B928" s="1230" t="str">
        <f>'statement of marks'!$J$3</f>
        <v>vfuok;Z fgUnh</v>
      </c>
      <c r="C928" s="1231"/>
      <c r="D928" s="289" t="str">
        <f>IF('statement of marks'!J42="","",'statement of marks'!J42)</f>
        <v/>
      </c>
      <c r="E928" s="290" t="str">
        <f>IF('statement of marks'!K42="","",'statement of marks'!K42)</f>
        <v/>
      </c>
      <c r="F928" s="290" t="str">
        <f>IF('statement of marks'!L42="","",'statement of marks'!L42)</f>
        <v/>
      </c>
      <c r="G928" s="123" t="str">
        <f>IF('statement of marks'!N42="","",'statement of marks'!N42)</f>
        <v/>
      </c>
      <c r="H928" s="123">
        <f>'statement of marks'!$BP$6</f>
        <v>20</v>
      </c>
      <c r="I928" s="291" t="str">
        <f>IF(G928="","",G928)</f>
        <v/>
      </c>
      <c r="J928" s="291" t="str">
        <f>IF(G928="","",SUM(D928,E928,F928,G928))</f>
        <v/>
      </c>
      <c r="K928" s="125" t="str">
        <f>J928</f>
        <v/>
      </c>
      <c r="L928" s="123" t="str">
        <f>IF('statement of marks'!P42="","",'statement of marks'!P42)</f>
        <v/>
      </c>
      <c r="M928" s="122">
        <f>'statement of marks'!$BU$6</f>
        <v>30</v>
      </c>
      <c r="N928" s="291" t="str">
        <f>IF(L928="","",L928)</f>
        <v/>
      </c>
      <c r="O928" s="291" t="str">
        <f>IF(L928="","",SUM(J928,L928))</f>
        <v/>
      </c>
      <c r="P928" s="152">
        <f>SUM(H928,M928)</f>
        <v>50</v>
      </c>
      <c r="Q928" s="125" t="str">
        <f>O928</f>
        <v/>
      </c>
      <c r="R928" s="290" t="str">
        <f>CONCATENATE('statement of marks'!EZ42,'statement of marks'!FA42,'statement of marks'!FB42)</f>
        <v/>
      </c>
      <c r="S928" s="117" t="str">
        <f>IF(OR(R928="S",R928="RE"),100,"")</f>
        <v/>
      </c>
      <c r="T928" s="128" t="str">
        <f>IF('result subject-wise'!U42="","",'result subject-wise'!U42)</f>
        <v/>
      </c>
      <c r="U928" s="130" t="str">
        <f>IF('result subject-wise'!V42="","",'result subject-wise'!V42)</f>
        <v/>
      </c>
      <c r="V928" s="147" t="str">
        <f>IF(OR(U934=0,U934&lt;S934),"",IF(R928="RE",SUM(Q928,T928),IF(R928="S",T928,Q928)))</f>
        <v/>
      </c>
    </row>
    <row r="929" spans="1:22" ht="19.25" customHeight="1">
      <c r="A929" s="1179"/>
      <c r="B929" s="1230" t="str">
        <f>'statement of marks'!$X$3</f>
        <v>vaxzsth</v>
      </c>
      <c r="C929" s="1231"/>
      <c r="D929" s="289" t="str">
        <f>IF('statement of marks'!X42="","",'statement of marks'!X42)</f>
        <v/>
      </c>
      <c r="E929" s="290" t="str">
        <f>IF('statement of marks'!Y42="","",'statement of marks'!Y42)</f>
        <v/>
      </c>
      <c r="F929" s="290" t="str">
        <f>IF('statement of marks'!Z42="","",'statement of marks'!Z42)</f>
        <v/>
      </c>
      <c r="G929" s="123" t="str">
        <f>IF('statement of marks'!AB42="","",'statement of marks'!AB42)</f>
        <v/>
      </c>
      <c r="H929" s="123">
        <f>'statement of marks'!$CN$6</f>
        <v>20</v>
      </c>
      <c r="I929" s="291" t="str">
        <f>IF(G929="","",G929)</f>
        <v/>
      </c>
      <c r="J929" s="291" t="str">
        <f t="shared" ref="J929:J932" si="337">IF(G929="","",SUM(D929,E929,F929,G929))</f>
        <v/>
      </c>
      <c r="K929" s="125" t="str">
        <f>J929</f>
        <v/>
      </c>
      <c r="L929" s="123" t="str">
        <f>IF('statement of marks'!AD42="","",'statement of marks'!AD42)</f>
        <v/>
      </c>
      <c r="M929" s="122">
        <f>'statement of marks'!$CS$6</f>
        <v>30</v>
      </c>
      <c r="N929" s="291" t="str">
        <f>IF(L929="","",L929)</f>
        <v/>
      </c>
      <c r="O929" s="291" t="str">
        <f t="shared" ref="O929" si="338">IF(L929="","",SUM(J929,L929))</f>
        <v/>
      </c>
      <c r="P929" s="152">
        <f t="shared" ref="P929" si="339">SUM(H929,M929)</f>
        <v>50</v>
      </c>
      <c r="Q929" s="125" t="str">
        <f>O929</f>
        <v/>
      </c>
      <c r="R929" s="290" t="str">
        <f>CONCATENATE('statement of marks'!FC42,'statement of marks'!FD42,'statement of marks'!FE42)</f>
        <v/>
      </c>
      <c r="S929" s="117" t="str">
        <f>IF(OR(R929="S",R929="RE"),100,"")</f>
        <v/>
      </c>
      <c r="T929" s="128" t="str">
        <f>IF('result subject-wise'!X42="","",'result subject-wise'!X42)</f>
        <v/>
      </c>
      <c r="U929" s="130" t="str">
        <f>IF('result subject-wise'!Y42="","",'result subject-wise'!Y42)</f>
        <v/>
      </c>
      <c r="V929" s="147" t="str">
        <f>IF(OR(U934=0,U934&lt;S934),"",IF(R929="RE",SUM(Q929,T929),IF(R929="S",T929,Q929)))</f>
        <v/>
      </c>
    </row>
    <row r="930" spans="1:22" ht="19.25" customHeight="1">
      <c r="A930" s="1179"/>
      <c r="B930" s="1232" t="b">
        <f>IF('statement of marks'!AL42="a",'statement of marks'!$AL$3,IF('statement of marks'!AL42="b",'statement of marks'!$AR$3,IF('statement of marks'!AL42="c",'statement of marks'!$AX$3,IF('statement of marks'!AL42="d",'statement of marks'!$BD$3))))</f>
        <v>0</v>
      </c>
      <c r="C930" s="1233"/>
      <c r="D930" s="289" t="str">
        <f>IF('statement of marks'!AM42="","",'statement of marks'!AM42)</f>
        <v/>
      </c>
      <c r="E930" s="290" t="str">
        <f>IF('statement of marks'!AN42="","",'statement of marks'!AN42)</f>
        <v/>
      </c>
      <c r="F930" s="290" t="str">
        <f>IF('statement of marks'!AO42="","",'statement of marks'!AO42)</f>
        <v/>
      </c>
      <c r="G930" s="123" t="str">
        <f>IF('statement of marks'!AQ42="","",'statement of marks'!AQ42)</f>
        <v/>
      </c>
      <c r="H930" s="123" t="str">
        <f>IF('statement of marks'!AR42="","",'statement of marks'!AR42)</f>
        <v/>
      </c>
      <c r="I930" s="291" t="str">
        <f>IF(G930="","",IF(AND(G930="ML",H930="ML"),"ML",IF(AND(G930="ML",H930=""),"ML",SUM(G930,H930))))</f>
        <v/>
      </c>
      <c r="J930" s="291" t="str">
        <f t="shared" si="337"/>
        <v/>
      </c>
      <c r="K930" s="125" t="str">
        <f>IF(J930="","",SUM(H930,J930))</f>
        <v/>
      </c>
      <c r="L930" s="123" t="str">
        <f>IF('statement of marks'!AV42="","",'statement of marks'!AV42)</f>
        <v/>
      </c>
      <c r="M930" s="123" t="str">
        <f>IF('statement of marks'!AW42="","",'statement of marks'!AW42)</f>
        <v/>
      </c>
      <c r="N930" s="291" t="str">
        <f>IF(L930="","",IF(AND(L930="ML",M930="ML"),"ML",IF(AND(L930="ML",M930=""),"ML",SUM(L930,M930))))</f>
        <v/>
      </c>
      <c r="O930" s="291" t="str">
        <f>IF(L930="","",SUM(J930,L930))</f>
        <v/>
      </c>
      <c r="P930" s="123" t="str">
        <f>IF(AND(H930="",M930=""),"",SUM(H930,M930))</f>
        <v/>
      </c>
      <c r="Q930" s="125" t="str">
        <f>IF(O930="","",SUM(O930,P930))</f>
        <v/>
      </c>
      <c r="R930" s="290" t="str">
        <f>CONCATENATE('statement of marks'!FF42,'statement of marks'!FK42,'statement of marks'!FL42)</f>
        <v/>
      </c>
      <c r="S930" s="117" t="str">
        <f>IF('result subject-wise'!Z42="","",'result subject-wise'!Z42)</f>
        <v/>
      </c>
      <c r="T930" s="128" t="str">
        <f>IF('result subject-wise'!AB42="","",'result subject-wise'!AB42)</f>
        <v/>
      </c>
      <c r="U930" s="130" t="str">
        <f>IF('result subject-wise'!AC42="","",'result subject-wise'!AC42)</f>
        <v/>
      </c>
      <c r="V930" s="147" t="str">
        <f>IF(OR(U934=0,U934&lt;S934),"",IF(OR(R930="RE",R930="REP"),SUM(Q930,T930),IF(R930="S",T930,Q930)))</f>
        <v/>
      </c>
    </row>
    <row r="931" spans="1:22" ht="19.25" customHeight="1">
      <c r="A931" s="1179"/>
      <c r="B931" s="1232" t="b">
        <f>IF('statement of marks'!BJ42="a",'statement of marks'!$BJ$3,IF('statement of marks'!BJ42="b",'statement of marks'!$BP$3,IF('statement of marks'!BJ42="c",'statement of marks'!$BV$3,IF('statement of marks'!BJ42="d",'statement of marks'!$CB$3))))</f>
        <v>0</v>
      </c>
      <c r="C931" s="1233"/>
      <c r="D931" s="289" t="str">
        <f>IF('statement of marks'!BK42="","",'statement of marks'!BK42)</f>
        <v/>
      </c>
      <c r="E931" s="290" t="str">
        <f>IF('statement of marks'!BL42="","",'statement of marks'!BL42)</f>
        <v/>
      </c>
      <c r="F931" s="290" t="str">
        <f>IF('statement of marks'!BM42="","",'statement of marks'!BM42)</f>
        <v/>
      </c>
      <c r="G931" s="123" t="str">
        <f>IF('statement of marks'!BO42="","",'statement of marks'!BO42)</f>
        <v/>
      </c>
      <c r="H931" s="123" t="str">
        <f>IF('statement of marks'!BP42="","",'statement of marks'!BP42)</f>
        <v/>
      </c>
      <c r="I931" s="291" t="str">
        <f t="shared" ref="I931" si="340">IF(G931="","",IF(AND(G931="ML",H931="ML"),"ML",IF(AND(G931="ML",H931=""),"ML",SUM(G931,H931))))</f>
        <v/>
      </c>
      <c r="J931" s="291" t="str">
        <f t="shared" si="337"/>
        <v/>
      </c>
      <c r="K931" s="125" t="str">
        <f>IF(J931="","",SUM(H931,J931))</f>
        <v/>
      </c>
      <c r="L931" s="123" t="str">
        <f>IF('statement of marks'!BT42="","",'statement of marks'!BT42)</f>
        <v/>
      </c>
      <c r="M931" s="123" t="str">
        <f>IF('statement of marks'!BU42="","",'statement of marks'!BU42)</f>
        <v/>
      </c>
      <c r="N931" s="291" t="str">
        <f t="shared" ref="N931" si="341">IF(L931="","",IF(AND(L931="ML",M931="ML"),"ML",IF(AND(L931="ML",M931=""),"ML",SUM(L931,M931))))</f>
        <v/>
      </c>
      <c r="O931" s="291" t="str">
        <f>IF(L931="","",SUM(J931,L931))</f>
        <v/>
      </c>
      <c r="P931" s="123" t="str">
        <f t="shared" ref="P931:P932" si="342">IF(AND(H931="",M931=""),"",SUM(H931,M931))</f>
        <v/>
      </c>
      <c r="Q931" s="125" t="str">
        <f>IF(O931="","",SUM(O931,P931))</f>
        <v/>
      </c>
      <c r="R931" s="290" t="str">
        <f>CONCATENATE('statement of marks'!FM42,'statement of marks'!FR42,'statement of marks'!FS42)</f>
        <v/>
      </c>
      <c r="S931" s="117" t="str">
        <f>IF('result subject-wise'!AD42="","",'result subject-wise'!AD42)</f>
        <v/>
      </c>
      <c r="T931" s="128" t="str">
        <f>IF('result subject-wise'!AF42="","",'result subject-wise'!AF42)</f>
        <v/>
      </c>
      <c r="U931" s="130" t="str">
        <f>IF('result subject-wise'!AG42="","",'result subject-wise'!AG42)</f>
        <v/>
      </c>
      <c r="V931" s="147" t="str">
        <f>IF(OR(U934=0,U934&lt;S934),"",IF(OR(R931="RE",R931="REP"),SUM(Q931,T931),IF(R931="S",T931,Q931)))</f>
        <v/>
      </c>
    </row>
    <row r="932" spans="1:22" ht="19.25" customHeight="1">
      <c r="A932" s="1179"/>
      <c r="B932" s="1232" t="b">
        <f>IF('statement of marks'!CH42="a",'statement of marks'!$CH$3,IF('statement of marks'!CH42="b",'statement of marks'!$CN$3,IF('statement of marks'!CH42="c",'statement of marks'!$CT$3,IF('statement of marks'!CH42="d",'statement of marks'!$CZ$3))))</f>
        <v>0</v>
      </c>
      <c r="C932" s="1233"/>
      <c r="D932" s="289" t="str">
        <f>IF('statement of marks'!CI42="","",'statement of marks'!CI42)</f>
        <v/>
      </c>
      <c r="E932" s="290" t="str">
        <f>IF('statement of marks'!CJ42="","",'statement of marks'!CJ42)</f>
        <v/>
      </c>
      <c r="F932" s="290" t="str">
        <f>IF('statement of marks'!CK42="","",'statement of marks'!CK42)</f>
        <v/>
      </c>
      <c r="G932" s="123" t="str">
        <f>IF('statement of marks'!CM42="","",'statement of marks'!CM42)</f>
        <v/>
      </c>
      <c r="H932" s="123" t="str">
        <f>IF('statement of marks'!CN42="","",'statement of marks'!CN42)</f>
        <v/>
      </c>
      <c r="I932" s="291" t="str">
        <f>IF(G932="","",IF(AND(G932="ML",H932="ML"),"ML",IF(AND(G932="ML",H932=""),"ML",SUM(G932,H932))))</f>
        <v/>
      </c>
      <c r="J932" s="291" t="str">
        <f t="shared" si="337"/>
        <v/>
      </c>
      <c r="K932" s="125" t="str">
        <f>IF(J932="","",SUM(H932,J932))</f>
        <v/>
      </c>
      <c r="L932" s="123" t="str">
        <f>IF('statement of marks'!CR42="","",'statement of marks'!CR42)</f>
        <v/>
      </c>
      <c r="M932" s="123" t="str">
        <f>IF('statement of marks'!CS42="","",'statement of marks'!CS42)</f>
        <v/>
      </c>
      <c r="N932" s="291" t="str">
        <f>IF(L932="","",IF(AND(L932="ML",M932="ML"),"ML",IF(AND(L932="ML",M932=""),"ML",SUM(L932,M932))))</f>
        <v/>
      </c>
      <c r="O932" s="291" t="str">
        <f>IF(L932="","",SUM(J932,L932))</f>
        <v/>
      </c>
      <c r="P932" s="123" t="str">
        <f t="shared" si="342"/>
        <v/>
      </c>
      <c r="Q932" s="125" t="str">
        <f>IF(O932="","",SUM(O932,P932))</f>
        <v/>
      </c>
      <c r="R932" s="290" t="str">
        <f>CONCATENATE('statement of marks'!FT42,'statement of marks'!FY42,'statement of marks'!FZ42)</f>
        <v/>
      </c>
      <c r="S932" s="117" t="str">
        <f>IF('result subject-wise'!AH42="","",'result subject-wise'!AH42)</f>
        <v/>
      </c>
      <c r="T932" s="128" t="str">
        <f>IF('result subject-wise'!AJ42="","",'result subject-wise'!AJ42)</f>
        <v/>
      </c>
      <c r="U932" s="130" t="str">
        <f>IF('result subject-wise'!AK42="","",'result subject-wise'!AK42)</f>
        <v/>
      </c>
      <c r="V932" s="147" t="str">
        <f>IF(OR(U934=0,U934&lt;S934),"",IF(OR(R932="RE",R932="REP"),SUM(Q932,T932),IF(R932="S",T932,Q932)))</f>
        <v/>
      </c>
    </row>
    <row r="933" spans="1:22" ht="19.25" customHeight="1">
      <c r="A933" s="1179"/>
      <c r="B933" s="1234" t="s">
        <v>148</v>
      </c>
      <c r="C933" s="1235"/>
      <c r="D933" s="157" t="str">
        <f>IF(AND(D928="",D929="",D930="",D931="",D932=""),"",SUM(D928:D932))</f>
        <v/>
      </c>
      <c r="E933" s="157" t="str">
        <f t="shared" ref="E933:F933" si="343">IF(AND(E928="",E929="",E930="",E931="",E932=""),"",SUM(E928:E932))</f>
        <v/>
      </c>
      <c r="F933" s="157" t="str">
        <f t="shared" si="343"/>
        <v/>
      </c>
      <c r="G933" s="158" t="str">
        <f>IF(G928="","",SUM(G928:G932))</f>
        <v/>
      </c>
      <c r="H933" s="158">
        <f>SUM(H930:H932)</f>
        <v>0</v>
      </c>
      <c r="I933" s="158" t="str">
        <f>IF(AND(I928="",I929="",I930="",I931="",I932=""),"",SUM(I928:I932))</f>
        <v/>
      </c>
      <c r="J933" s="159" t="str">
        <f>IF(J932="","",SUM(J928:J932))</f>
        <v/>
      </c>
      <c r="K933" s="160" t="str">
        <f>IF(K928="","",SUM(K928:K932))</f>
        <v/>
      </c>
      <c r="L933" s="158" t="str">
        <f>IF(L928="","",SUM(L928:L932))</f>
        <v/>
      </c>
      <c r="M933" s="158">
        <f>SUM(M930:M932)</f>
        <v>0</v>
      </c>
      <c r="N933" s="158" t="str">
        <f t="shared" ref="N933" si="344">IF(AND(N928="",N929="",N930="",N931="",N932=""),"",SUM(N928:N932))</f>
        <v/>
      </c>
      <c r="O933" s="159" t="str">
        <f>IF(L933="","",SUM(J933,L933))</f>
        <v/>
      </c>
      <c r="P933" s="160">
        <f>SUM(H933,M933)</f>
        <v>0</v>
      </c>
      <c r="Q933" s="160" t="str">
        <f>IF(Q928="","",SUM(Q928:Q932))</f>
        <v/>
      </c>
      <c r="R933" s="159"/>
      <c r="S933" s="159" t="str">
        <f>IF(AND(S928="",S929="",S930="",S931="",S932=""),"",SUM(S928:S932))</f>
        <v/>
      </c>
      <c r="T933" s="161" t="str">
        <f>IF(AND(T928="",T929="",T930="",T931="",T932=""),"",SUM(T928:T932))</f>
        <v/>
      </c>
      <c r="U933" s="162"/>
      <c r="V933" s="163" t="str">
        <f>IF(V928="","",SUM(V928:V932))</f>
        <v/>
      </c>
    </row>
    <row r="934" spans="1:22" ht="19.25" customHeight="1">
      <c r="A934" s="1179"/>
      <c r="B934" s="1234" t="s">
        <v>145</v>
      </c>
      <c r="C934" s="1235"/>
      <c r="D934" s="119" t="str">
        <f>IF(D933="","",50-(COUNTIF(D928:D932,"NA")*10+COUNTIF(D928:D932,"ML")*10))</f>
        <v/>
      </c>
      <c r="E934" s="119" t="str">
        <f t="shared" ref="E934:F934" si="345">IF(E933="","",50-(COUNTIF(E928:E932,"NA")*10+COUNTIF(E928:E932,"ML")*10))</f>
        <v/>
      </c>
      <c r="F934" s="119" t="str">
        <f t="shared" si="345"/>
        <v/>
      </c>
      <c r="G934" s="123">
        <f>I934-H934</f>
        <v>350</v>
      </c>
      <c r="H934" s="158">
        <f>IF(H933="","",(IF(OR(H930="ML",H930=""),0,H927)+IF(OR(H931="ML",H931=""),0,H928)+IF(OR(H932="ML",H932=""),0,H929)))</f>
        <v>0</v>
      </c>
      <c r="I934" s="123">
        <f>IF(I933=0,0,350-H936)</f>
        <v>350</v>
      </c>
      <c r="J934" s="291" t="str">
        <f>IF(J933="","",SUM(D934:G934))</f>
        <v/>
      </c>
      <c r="K934" s="125" t="str">
        <f>IF(K933="","",SUM(H934,J934))</f>
        <v/>
      </c>
      <c r="L934" s="123">
        <f>N934-M934</f>
        <v>500</v>
      </c>
      <c r="M934" s="117">
        <f>IF(M933="","",(IF(OR(M930="ML",M930=""),0,M927)+IF(OR(M931="ML",M931=""),0,M928)+IF(OR(M932="ML",M932=""),0,M929)))</f>
        <v>0</v>
      </c>
      <c r="N934" s="123">
        <f>IF(N933=0,0,500-M936)</f>
        <v>500</v>
      </c>
      <c r="O934" s="291">
        <f>IF(L934="","",SUM(J934,L934))</f>
        <v>500</v>
      </c>
      <c r="P934" s="125">
        <f>SUM(H934,M934)</f>
        <v>0</v>
      </c>
      <c r="Q934" s="125" t="str">
        <f>IF(Q933="","",SUM(O934,P934))</f>
        <v/>
      </c>
      <c r="R934" s="307"/>
      <c r="S934" s="141">
        <f>COUNTIF(R928:R937,"S")</f>
        <v>0</v>
      </c>
      <c r="T934" s="141">
        <f>COUNTIF(R928:R937,"RE")+COUNTIF(R928:R937,"REP")</f>
        <v>0</v>
      </c>
      <c r="U934" s="141">
        <f>COUNTIF(U928:U933,"P")+COUNTIF(U936:U937,"P")</f>
        <v>0</v>
      </c>
      <c r="V934" s="149" t="str">
        <f>IF(OR(U934=0,U934&lt;(S934+T934)),"",(Q934-(S934*200)+S933))</f>
        <v/>
      </c>
    </row>
    <row r="935" spans="1:22" ht="19.25" customHeight="1">
      <c r="A935" s="1179"/>
      <c r="B935" s="1230" t="s">
        <v>12</v>
      </c>
      <c r="C935" s="1231"/>
      <c r="D935" s="120" t="str">
        <f t="shared" ref="D935:Q935" si="346">IF(D934="","",D933/D934*100)</f>
        <v/>
      </c>
      <c r="E935" s="120" t="str">
        <f t="shared" si="346"/>
        <v/>
      </c>
      <c r="F935" s="120" t="str">
        <f t="shared" si="346"/>
        <v/>
      </c>
      <c r="G935" s="120" t="e">
        <f t="shared" si="346"/>
        <v>#VALUE!</v>
      </c>
      <c r="H935" s="151" t="e">
        <f t="shared" si="346"/>
        <v>#DIV/0!</v>
      </c>
      <c r="I935" s="120" t="e">
        <f t="shared" si="346"/>
        <v>#VALUE!</v>
      </c>
      <c r="J935" s="120" t="str">
        <f t="shared" si="346"/>
        <v/>
      </c>
      <c r="K935" s="126" t="str">
        <f t="shared" si="346"/>
        <v/>
      </c>
      <c r="L935" s="120" t="e">
        <f t="shared" si="346"/>
        <v>#VALUE!</v>
      </c>
      <c r="M935" s="151" t="e">
        <f t="shared" si="346"/>
        <v>#DIV/0!</v>
      </c>
      <c r="N935" s="120" t="e">
        <f t="shared" si="346"/>
        <v>#VALUE!</v>
      </c>
      <c r="O935" s="120" t="e">
        <f t="shared" si="346"/>
        <v>#VALUE!</v>
      </c>
      <c r="P935" s="126" t="e">
        <f t="shared" si="346"/>
        <v>#DIV/0!</v>
      </c>
      <c r="Q935" s="126" t="str">
        <f t="shared" si="346"/>
        <v/>
      </c>
      <c r="R935" s="304"/>
      <c r="S935" s="304"/>
      <c r="T935" s="305"/>
      <c r="U935" s="308"/>
      <c r="V935" s="150" t="str">
        <f>IF(V934="","",V933/V934*100)</f>
        <v/>
      </c>
    </row>
    <row r="936" spans="1:22" ht="19.25" customHeight="1">
      <c r="A936" s="1179"/>
      <c r="B936" s="1230" t="str">
        <f>'statement of marks'!$DG$3</f>
        <v>jktLFkku v/;;u</v>
      </c>
      <c r="C936" s="1231"/>
      <c r="D936" s="289" t="str">
        <f>IF('statement of marks'!DG42="","",'statement of marks'!DG42)</f>
        <v/>
      </c>
      <c r="E936" s="290" t="str">
        <f>IF('statement of marks'!DH42="","",'statement of marks'!DH42)</f>
        <v/>
      </c>
      <c r="F936" s="290" t="str">
        <f>IF('statement of marks'!DI42="","",'statement of marks'!DI42)</f>
        <v/>
      </c>
      <c r="G936" s="290" t="str">
        <f>IF('statement of marks'!DK42="","",'statement of marks'!DK42)</f>
        <v/>
      </c>
      <c r="H936" s="152">
        <f>IF(G928="ML",70)+IF(G929="ML",70)+IF(G930="ML",70-H927)+IF(G931="ML",70-H928)+IF(G932="ML",70-H929)+IF(H930="ml",H927)+IF(H931="ml",H928)+IF(H932="ml",H929)</f>
        <v>0</v>
      </c>
      <c r="I936" s="291" t="str">
        <f>IF(G936="","",SUM(G936,H936))</f>
        <v/>
      </c>
      <c r="J936" s="291" t="str">
        <f>IF(G936="","",SUM(D936,E936,F936,G936))</f>
        <v/>
      </c>
      <c r="K936" s="125" t="str">
        <f>IF(J936="","",SUM(H936,J936))</f>
        <v/>
      </c>
      <c r="L936" s="290" t="str">
        <f>IF('statement of marks'!DM42="","",'statement of marks'!DM42)</f>
        <v/>
      </c>
      <c r="M936" s="152">
        <f>IF(L928="ML",100)+IF(L929="ML",100)+IF(L930="ML",100-M927)+IF(L931="ML",100-M928)+IF(L932="ML",100-M929)+IF(M930="ml",M927)+IF(M931="ml",M928)+IF(M932="ml",M929)</f>
        <v>0</v>
      </c>
      <c r="N936" s="291" t="str">
        <f>IF(L936="","",SUM(L936,M936))</f>
        <v/>
      </c>
      <c r="O936" s="291" t="str">
        <f>IF(L936="","",SUM(K936,L936))</f>
        <v/>
      </c>
      <c r="P936" s="152">
        <f>SUM(H936,M936)</f>
        <v>0</v>
      </c>
      <c r="Q936" s="125" t="str">
        <f>IF(O936="","",SUM(O936,M936))</f>
        <v/>
      </c>
      <c r="R936" s="290" t="str">
        <f>IF('statement of marks'!GA42="","",'statement of marks'!GA42)</f>
        <v/>
      </c>
      <c r="S936" s="117" t="str">
        <f>IF(OR(R936="S",R936="RE"),100,"")</f>
        <v/>
      </c>
      <c r="T936" s="309" t="str">
        <f>IF('result subject-wise'!AL42="","",'result subject-wise'!AL42)</f>
        <v/>
      </c>
      <c r="U936" s="310" t="str">
        <f>IF('result subject-wise'!AM42="","",'result subject-wise'!AM42)</f>
        <v/>
      </c>
      <c r="V936" s="1236"/>
    </row>
    <row r="937" spans="1:22" ht="19.25" customHeight="1">
      <c r="A937" s="1179"/>
      <c r="B937" s="1230" t="str">
        <f>'statement of marks'!$DT$3</f>
        <v>thou dkS'ky f'k{kk</v>
      </c>
      <c r="C937" s="1231"/>
      <c r="D937" s="1237" t="s">
        <v>294</v>
      </c>
      <c r="E937" s="1238"/>
      <c r="F937" s="291">
        <f>'statement of marks'!$DT$6</f>
        <v>30</v>
      </c>
      <c r="G937" s="123" t="str">
        <f>IF('statement of marks'!DT42="","",'statement of marks'!DT42)</f>
        <v/>
      </c>
      <c r="H937" s="1238" t="s">
        <v>313</v>
      </c>
      <c r="I937" s="1238"/>
      <c r="J937" s="291">
        <f>'statement of marks'!$DU$6</f>
        <v>30</v>
      </c>
      <c r="K937" s="125" t="str">
        <f>IF('statement of marks'!DU42="","",'statement of marks'!DU42)</f>
        <v/>
      </c>
      <c r="L937" s="1239" t="s">
        <v>172</v>
      </c>
      <c r="M937" s="1239"/>
      <c r="N937" s="291">
        <f>'statement of marks'!$DV$6</f>
        <v>40</v>
      </c>
      <c r="O937" s="290" t="str">
        <f>IF('statement of marks'!DV42="","",'statement of marks'!DV42)</f>
        <v/>
      </c>
      <c r="P937" s="304"/>
      <c r="Q937" s="125" t="str">
        <f>IF(O937="","",SUM(G937,K937,O937))</f>
        <v/>
      </c>
      <c r="R937" s="290" t="str">
        <f>IF('statement of marks'!GB42="","",'statement of marks'!GB42)</f>
        <v/>
      </c>
      <c r="S937" s="117" t="str">
        <f>IF(OR(R937="S",R937="RE"),40,"")</f>
        <v/>
      </c>
      <c r="T937" s="309" t="str">
        <f>IF('result subject-wise'!AN42="","",'result subject-wise'!AN42)</f>
        <v/>
      </c>
      <c r="U937" s="310" t="str">
        <f>IF('result subject-wise'!AO42="","",'result subject-wise'!AO42)</f>
        <v/>
      </c>
      <c r="V937" s="1236"/>
    </row>
    <row r="938" spans="1:22" ht="19.25" customHeight="1">
      <c r="A938" s="1179"/>
      <c r="B938" s="1240" t="s">
        <v>20</v>
      </c>
      <c r="C938" s="1241"/>
      <c r="D938" s="1242" t="str">
        <f>IF('statement of marks'!GH42="","",'statement of marks'!GH42)</f>
        <v/>
      </c>
      <c r="E938" s="1243"/>
      <c r="F938" s="1243"/>
      <c r="G938" s="1243"/>
      <c r="H938" s="1243"/>
      <c r="I938" s="1244"/>
      <c r="J938" s="288" t="s">
        <v>7</v>
      </c>
      <c r="K938" s="290" t="str">
        <f>IF('statement of marks'!GK42="","",'statement of marks'!GK42)</f>
        <v/>
      </c>
      <c r="L938" s="1245" t="s">
        <v>8</v>
      </c>
      <c r="M938" s="1246"/>
      <c r="N938" s="1247"/>
      <c r="O938" s="290" t="str">
        <f>IF('statement of marks'!GM42="","",'statement of marks'!GM42)</f>
        <v/>
      </c>
      <c r="P938" s="1248" t="s">
        <v>286</v>
      </c>
      <c r="Q938" s="1248"/>
      <c r="R938" s="1248"/>
      <c r="S938" s="1248"/>
      <c r="T938" s="1248"/>
      <c r="U938" s="1248"/>
      <c r="V938" s="1249"/>
    </row>
    <row r="939" spans="1:22" ht="19.25" customHeight="1">
      <c r="A939" s="1179"/>
      <c r="B939" s="1240" t="s">
        <v>50</v>
      </c>
      <c r="C939" s="1241"/>
      <c r="D939" s="1250" t="s">
        <v>290</v>
      </c>
      <c r="E939" s="1251"/>
      <c r="F939" s="1252" t="s">
        <v>291</v>
      </c>
      <c r="G939" s="1252"/>
      <c r="H939" s="1253" t="s">
        <v>292</v>
      </c>
      <c r="I939" s="1253"/>
      <c r="J939" s="1252" t="s">
        <v>314</v>
      </c>
      <c r="K939" s="1252"/>
      <c r="L939" s="1254" t="s">
        <v>284</v>
      </c>
      <c r="M939" s="1254"/>
      <c r="N939" s="1254"/>
      <c r="O939" s="1254"/>
      <c r="P939" s="1255" t="s">
        <v>20</v>
      </c>
      <c r="Q939" s="1255"/>
      <c r="R939" s="1255"/>
      <c r="S939" s="1255"/>
      <c r="T939" s="1256" t="str">
        <f>IF('result subject-wise'!AR42="","",'result subject-wise'!AR42)</f>
        <v/>
      </c>
      <c r="U939" s="1256"/>
      <c r="V939" s="1257"/>
    </row>
    <row r="940" spans="1:22" ht="19.25" customHeight="1">
      <c r="A940" s="1179"/>
      <c r="B940" s="1234" t="s">
        <v>32</v>
      </c>
      <c r="C940" s="1235"/>
      <c r="D940" s="1258" t="str">
        <f>IF('statement of marks'!EP42="","",'statement of marks'!EP42)</f>
        <v/>
      </c>
      <c r="E940" s="1259"/>
      <c r="F940" s="1259" t="str">
        <f>IF('statement of marks'!ER42="","",'statement of marks'!ER42)</f>
        <v/>
      </c>
      <c r="G940" s="1259"/>
      <c r="H940" s="1259" t="str">
        <f>IF('statement of marks'!ET42="","",'statement of marks'!ET42)</f>
        <v/>
      </c>
      <c r="I940" s="1259"/>
      <c r="J940" s="1259" t="str">
        <f>IF('statement of marks'!EV42="","",'statement of marks'!EV42)</f>
        <v/>
      </c>
      <c r="K940" s="1259"/>
      <c r="L940" s="1259" t="str">
        <f>IF('statement of marks'!EX42="","",'statement of marks'!EX42)</f>
        <v/>
      </c>
      <c r="M940" s="1259"/>
      <c r="N940" s="1259"/>
      <c r="O940" s="1259"/>
      <c r="P940" s="1255" t="s">
        <v>7</v>
      </c>
      <c r="Q940" s="1255"/>
      <c r="R940" s="1255"/>
      <c r="S940" s="1255"/>
      <c r="T940" s="1256" t="str">
        <f>IF(AND(T939="mRrh.kZ",V935&gt;=60),"izFke",IF(AND(T939="mRrh.kZ",V935&gt;=48),"f}rh;",IF(AND(T939="mRrh.kZ",V935&gt;=36),"r`rh;","")))</f>
        <v/>
      </c>
      <c r="U940" s="1256"/>
      <c r="V940" s="1257"/>
    </row>
    <row r="941" spans="1:22" ht="19.25" customHeight="1">
      <c r="A941" s="1179"/>
      <c r="B941" s="1234" t="s">
        <v>31</v>
      </c>
      <c r="C941" s="1235"/>
      <c r="D941" s="1260" t="str">
        <f>IF('statement of marks'!EO42="","",'statement of marks'!EO42)</f>
        <v/>
      </c>
      <c r="E941" s="1261"/>
      <c r="F941" s="1261" t="str">
        <f>IF('statement of marks'!EQ42="","",'statement of marks'!EQ42)</f>
        <v/>
      </c>
      <c r="G941" s="1261"/>
      <c r="H941" s="1261" t="str">
        <f>IF('statement of marks'!ES42="","",'statement of marks'!ES42)</f>
        <v/>
      </c>
      <c r="I941" s="1261"/>
      <c r="J941" s="1261" t="str">
        <f>IF('statement of marks'!EU42="","",'statement of marks'!EU42)</f>
        <v/>
      </c>
      <c r="K941" s="1261"/>
      <c r="L941" s="1261" t="str">
        <f>IF('statement of marks'!EW42="","",'statement of marks'!EW42)</f>
        <v/>
      </c>
      <c r="M941" s="1261"/>
      <c r="N941" s="1261"/>
      <c r="O941" s="1261"/>
      <c r="P941" s="1262" t="s">
        <v>312</v>
      </c>
      <c r="Q941" s="1263"/>
      <c r="R941" s="1263"/>
      <c r="S941" s="1264"/>
      <c r="T941" s="1265" t="str">
        <f>IF(T939="","",'result subject-wise'!$G$117)</f>
        <v/>
      </c>
      <c r="U941" s="1266"/>
      <c r="V941" s="1267"/>
    </row>
    <row r="942" spans="1:22" ht="19.25" customHeight="1">
      <c r="A942" s="1179"/>
      <c r="B942" s="1230" t="s">
        <v>133</v>
      </c>
      <c r="C942" s="1231"/>
      <c r="D942" s="1268"/>
      <c r="E942" s="1269"/>
      <c r="F942" s="1269"/>
      <c r="G942" s="1269"/>
      <c r="H942" s="1269"/>
      <c r="I942" s="1269"/>
      <c r="J942" s="1269"/>
      <c r="K942" s="1269"/>
      <c r="L942" s="1231" t="s">
        <v>133</v>
      </c>
      <c r="M942" s="1231"/>
      <c r="N942" s="1231"/>
      <c r="O942" s="1231"/>
      <c r="P942" s="1231"/>
      <c r="Q942" s="1231"/>
      <c r="R942" s="1270"/>
      <c r="S942" s="1271"/>
      <c r="T942" s="1271"/>
      <c r="U942" s="1271"/>
      <c r="V942" s="1272"/>
    </row>
    <row r="943" spans="1:22" ht="19.25" customHeight="1">
      <c r="A943" s="1179"/>
      <c r="B943" s="1230" t="s">
        <v>285</v>
      </c>
      <c r="C943" s="1231"/>
      <c r="D943" s="1268"/>
      <c r="E943" s="1269"/>
      <c r="F943" s="1269"/>
      <c r="G943" s="1269"/>
      <c r="H943" s="1269"/>
      <c r="I943" s="1269"/>
      <c r="J943" s="1269"/>
      <c r="K943" s="1269"/>
      <c r="L943" s="1231" t="s">
        <v>111</v>
      </c>
      <c r="M943" s="1231"/>
      <c r="N943" s="1231"/>
      <c r="O943" s="1231"/>
      <c r="P943" s="1231"/>
      <c r="Q943" s="1231"/>
      <c r="R943" s="1273"/>
      <c r="S943" s="1274"/>
      <c r="T943" s="1274"/>
      <c r="U943" s="1274"/>
      <c r="V943" s="1275"/>
    </row>
    <row r="944" spans="1:22" ht="19.25" customHeight="1">
      <c r="A944" s="1179"/>
      <c r="B944" s="1230" t="s">
        <v>152</v>
      </c>
      <c r="C944" s="1231"/>
      <c r="D944" s="1268"/>
      <c r="E944" s="1269"/>
      <c r="F944" s="1269"/>
      <c r="G944" s="1269"/>
      <c r="H944" s="1269"/>
      <c r="I944" s="1269"/>
      <c r="J944" s="1269"/>
      <c r="K944" s="1269"/>
      <c r="L944" s="1231" t="s">
        <v>285</v>
      </c>
      <c r="M944" s="1231"/>
      <c r="N944" s="1231"/>
      <c r="O944" s="1231"/>
      <c r="P944" s="1231"/>
      <c r="Q944" s="1231"/>
      <c r="R944" s="1276" t="s">
        <v>152</v>
      </c>
      <c r="S944" s="1277"/>
      <c r="T944" s="1277"/>
      <c r="U944" s="1277"/>
      <c r="V944" s="1278"/>
    </row>
    <row r="945" spans="1:22" ht="19.25" customHeight="1">
      <c r="A945" s="1180"/>
      <c r="B945" s="1279" t="s">
        <v>151</v>
      </c>
      <c r="C945" s="1280"/>
      <c r="D945" s="1281"/>
      <c r="E945" s="1282"/>
      <c r="F945" s="1282"/>
      <c r="G945" s="1282"/>
      <c r="H945" s="1282"/>
      <c r="I945" s="1282"/>
      <c r="J945" s="1282"/>
      <c r="K945" s="1282"/>
      <c r="L945" s="1280" t="s">
        <v>113</v>
      </c>
      <c r="M945" s="1280"/>
      <c r="N945" s="1280"/>
      <c r="O945" s="1280"/>
      <c r="P945" s="1283">
        <f>'statement of marks'!$GH$109</f>
        <v>42460</v>
      </c>
      <c r="Q945" s="1284"/>
      <c r="R945" s="1285" t="s">
        <v>289</v>
      </c>
      <c r="S945" s="1286"/>
      <c r="T945" s="1286"/>
      <c r="U945" s="1286"/>
      <c r="V945" s="1287"/>
    </row>
    <row r="946" spans="1:22" ht="19.25" customHeight="1">
      <c r="A946" s="1173" t="s">
        <v>73</v>
      </c>
      <c r="B946" s="1174"/>
      <c r="C946" s="1174"/>
      <c r="D946" s="1174"/>
      <c r="E946" s="1174"/>
      <c r="F946" s="1174"/>
      <c r="G946" s="1174"/>
      <c r="H946" s="1174"/>
      <c r="I946" s="1174"/>
      <c r="J946" s="1174"/>
      <c r="K946" s="1174"/>
      <c r="L946" s="1174"/>
      <c r="M946" s="1174"/>
      <c r="N946" s="1174"/>
      <c r="O946" s="1174"/>
      <c r="P946" s="1174"/>
      <c r="Q946" s="1174"/>
      <c r="R946" s="1174"/>
      <c r="S946" s="1174"/>
      <c r="T946" s="1174"/>
      <c r="U946" s="1174"/>
      <c r="V946" s="1175"/>
    </row>
    <row r="947" spans="1:22" ht="19.25" customHeight="1">
      <c r="A947" s="1176" t="str">
        <f>'statement of marks'!$A$1</f>
        <v>jktdh; ckfydk mPp ek/;fed fo|ky;] fuEckgsMk</v>
      </c>
      <c r="B947" s="1177"/>
      <c r="C947" s="1177"/>
      <c r="D947" s="1177"/>
      <c r="E947" s="1177"/>
      <c r="F947" s="1177"/>
      <c r="G947" s="1177"/>
      <c r="H947" s="1177"/>
      <c r="I947" s="1177"/>
      <c r="J947" s="1177"/>
      <c r="K947" s="1177"/>
      <c r="L947" s="1177"/>
      <c r="M947" s="1177"/>
      <c r="N947" s="1177"/>
      <c r="O947" s="1177"/>
      <c r="P947" s="1177"/>
      <c r="Q947" s="1177"/>
      <c r="R947" s="1177"/>
      <c r="S947" s="1177"/>
      <c r="T947" s="1177"/>
      <c r="U947" s="1177"/>
      <c r="V947" s="1178"/>
    </row>
    <row r="948" spans="1:22" ht="19.25" customHeight="1">
      <c r="A948" s="1179"/>
      <c r="B948" s="1181" t="s">
        <v>293</v>
      </c>
      <c r="C948" s="1181"/>
      <c r="D948" s="1182" t="str">
        <f>'statement of marks'!$F$3</f>
        <v>2015-16</v>
      </c>
      <c r="E948" s="1183"/>
      <c r="F948" s="1184" t="str">
        <f>IF(T966="","eq[; ijh{kk",IF(D965="iwjd","iwjd ijh{kk",IF(D965="iqu% ijh{kk","iqu% ijh{kk",)))</f>
        <v>eq[; ijh{kk</v>
      </c>
      <c r="G948" s="1185"/>
      <c r="H948" s="1185"/>
      <c r="I948" s="1185"/>
      <c r="J948" s="1185"/>
      <c r="K948" s="1185"/>
      <c r="L948" s="1185"/>
      <c r="M948" s="1185"/>
      <c r="N948" s="1185"/>
      <c r="O948" s="1185"/>
      <c r="P948" s="1185"/>
      <c r="Q948" s="1185"/>
      <c r="R948" s="1186" t="s">
        <v>27</v>
      </c>
      <c r="S948" s="1187"/>
      <c r="T948" s="1188" t="str">
        <f>'statement of marks'!$A$3</f>
        <v>11 'A'</v>
      </c>
      <c r="U948" s="1188"/>
      <c r="V948" s="1189"/>
    </row>
    <row r="949" spans="1:22" ht="19.25" customHeight="1">
      <c r="A949" s="1179"/>
      <c r="B949" s="1190" t="s">
        <v>115</v>
      </c>
      <c r="C949" s="1190"/>
      <c r="D949" s="1191" t="str">
        <f>IF('statement of marks'!G43="","",'statement of marks'!G43)</f>
        <v/>
      </c>
      <c r="E949" s="1192"/>
      <c r="F949" s="1192"/>
      <c r="G949" s="1192"/>
      <c r="H949" s="1192"/>
      <c r="I949" s="1192"/>
      <c r="J949" s="1192"/>
      <c r="K949" s="1192"/>
      <c r="L949" s="1192"/>
      <c r="M949" s="1192"/>
      <c r="N949" s="1192"/>
      <c r="O949" s="1192"/>
      <c r="P949" s="1192"/>
      <c r="Q949" s="1192"/>
      <c r="R949" s="1193" t="s">
        <v>36</v>
      </c>
      <c r="S949" s="1194"/>
      <c r="T949" s="1195" t="str">
        <f>IF('statement of marks'!D43="","",'statement of marks'!D43)</f>
        <v/>
      </c>
      <c r="U949" s="1195"/>
      <c r="V949" s="1196"/>
    </row>
    <row r="950" spans="1:22" ht="19.25" customHeight="1">
      <c r="A950" s="1179"/>
      <c r="B950" s="1190" t="s">
        <v>25</v>
      </c>
      <c r="C950" s="1190"/>
      <c r="D950" s="1191" t="str">
        <f>IF('statement of marks'!H43="","",'statement of marks'!H43)</f>
        <v/>
      </c>
      <c r="E950" s="1192"/>
      <c r="F950" s="1192"/>
      <c r="G950" s="1192"/>
      <c r="H950" s="1192"/>
      <c r="I950" s="1192"/>
      <c r="J950" s="1192"/>
      <c r="K950" s="1192"/>
      <c r="L950" s="1192"/>
      <c r="M950" s="1192"/>
      <c r="N950" s="1192"/>
      <c r="O950" s="1192"/>
      <c r="P950" s="1192"/>
      <c r="Q950" s="1192"/>
      <c r="R950" s="1193" t="s">
        <v>28</v>
      </c>
      <c r="S950" s="1194"/>
      <c r="T950" s="1195" t="str">
        <f>IF('statement of marks'!E43="","",'statement of marks'!E43)</f>
        <v/>
      </c>
      <c r="U950" s="1195"/>
      <c r="V950" s="1196"/>
    </row>
    <row r="951" spans="1:22" ht="19.25" customHeight="1">
      <c r="A951" s="1179"/>
      <c r="B951" s="1197" t="s">
        <v>26</v>
      </c>
      <c r="C951" s="1197"/>
      <c r="D951" s="1191" t="str">
        <f>IF('statement of marks'!I43="","",'statement of marks'!I43)</f>
        <v/>
      </c>
      <c r="E951" s="1192"/>
      <c r="F951" s="1192"/>
      <c r="G951" s="1192"/>
      <c r="H951" s="1192"/>
      <c r="I951" s="1192"/>
      <c r="J951" s="1192"/>
      <c r="K951" s="1192"/>
      <c r="L951" s="1192"/>
      <c r="M951" s="1192"/>
      <c r="N951" s="1192"/>
      <c r="O951" s="1192"/>
      <c r="P951" s="1192"/>
      <c r="Q951" s="1192"/>
      <c r="R951" s="1193" t="s">
        <v>29</v>
      </c>
      <c r="S951" s="1194"/>
      <c r="T951" s="1198" t="str">
        <f>IF('statement of marks'!F43="","",'statement of marks'!F43)</f>
        <v/>
      </c>
      <c r="U951" s="1198"/>
      <c r="V951" s="1199"/>
    </row>
    <row r="952" spans="1:22" ht="19.25" customHeight="1">
      <c r="A952" s="1179"/>
      <c r="B952" s="1200" t="s">
        <v>30</v>
      </c>
      <c r="C952" s="1202" t="s">
        <v>202</v>
      </c>
      <c r="D952" s="1204" t="s">
        <v>1</v>
      </c>
      <c r="E952" s="1204" t="s">
        <v>43</v>
      </c>
      <c r="F952" s="1204" t="s">
        <v>2</v>
      </c>
      <c r="G952" s="1206" t="s">
        <v>144</v>
      </c>
      <c r="H952" s="1206" t="s">
        <v>147</v>
      </c>
      <c r="I952" s="1208" t="s">
        <v>146</v>
      </c>
      <c r="J952" s="1210" t="s">
        <v>306</v>
      </c>
      <c r="K952" s="1212" t="s">
        <v>288</v>
      </c>
      <c r="L952" s="1214" t="s">
        <v>305</v>
      </c>
      <c r="M952" s="1214" t="s">
        <v>296</v>
      </c>
      <c r="N952" s="1216" t="s">
        <v>295</v>
      </c>
      <c r="O952" s="1218" t="s">
        <v>274</v>
      </c>
      <c r="P952" s="1218" t="s">
        <v>275</v>
      </c>
      <c r="Q952" s="1220" t="s">
        <v>276</v>
      </c>
      <c r="R952" s="1208" t="s">
        <v>14</v>
      </c>
      <c r="S952" s="1210" t="s">
        <v>297</v>
      </c>
      <c r="T952" s="1222" t="s">
        <v>298</v>
      </c>
      <c r="U952" s="1288" t="s">
        <v>38</v>
      </c>
      <c r="V952" s="1226" t="s">
        <v>287</v>
      </c>
    </row>
    <row r="953" spans="1:22" ht="19.25" customHeight="1">
      <c r="A953" s="1179"/>
      <c r="B953" s="1201"/>
      <c r="C953" s="1203"/>
      <c r="D953" s="1205"/>
      <c r="E953" s="1205"/>
      <c r="F953" s="1205"/>
      <c r="G953" s="1207"/>
      <c r="H953" s="1207"/>
      <c r="I953" s="1209"/>
      <c r="J953" s="1211"/>
      <c r="K953" s="1213"/>
      <c r="L953" s="1215"/>
      <c r="M953" s="1215"/>
      <c r="N953" s="1217"/>
      <c r="O953" s="1219"/>
      <c r="P953" s="1219"/>
      <c r="Q953" s="1221"/>
      <c r="R953" s="1209"/>
      <c r="S953" s="1211"/>
      <c r="T953" s="1223"/>
      <c r="U953" s="1289"/>
      <c r="V953" s="1227"/>
    </row>
    <row r="954" spans="1:22" ht="19.25" customHeight="1">
      <c r="A954" s="1179"/>
      <c r="B954" s="1228" t="s">
        <v>5</v>
      </c>
      <c r="C954" s="1229"/>
      <c r="D954" s="119">
        <v>10</v>
      </c>
      <c r="E954" s="70">
        <v>10</v>
      </c>
      <c r="F954" s="70">
        <v>10</v>
      </c>
      <c r="G954" s="142" t="s">
        <v>308</v>
      </c>
      <c r="H954" s="122">
        <f>'statement of marks'!$AR$6</f>
        <v>20</v>
      </c>
      <c r="I954" s="73">
        <v>70</v>
      </c>
      <c r="J954" s="146" t="s">
        <v>277</v>
      </c>
      <c r="K954" s="124">
        <v>100</v>
      </c>
      <c r="L954" s="142" t="s">
        <v>309</v>
      </c>
      <c r="M954" s="122">
        <f>'statement of marks'!$AW$6</f>
        <v>30</v>
      </c>
      <c r="N954" s="73">
        <v>100</v>
      </c>
      <c r="O954" s="145" t="s">
        <v>310</v>
      </c>
      <c r="P954" s="124"/>
      <c r="Q954" s="124">
        <v>200</v>
      </c>
      <c r="R954" s="304"/>
      <c r="S954" s="304"/>
      <c r="T954" s="305"/>
      <c r="U954" s="306"/>
      <c r="V954" s="147" t="str">
        <f>IF(OR(U961=0,U961&lt;S961),"",Q954)</f>
        <v/>
      </c>
    </row>
    <row r="955" spans="1:22" ht="19.25" customHeight="1">
      <c r="A955" s="1179"/>
      <c r="B955" s="1230" t="str">
        <f>'statement of marks'!$J$3</f>
        <v>vfuok;Z fgUnh</v>
      </c>
      <c r="C955" s="1231"/>
      <c r="D955" s="289" t="str">
        <f>IF('statement of marks'!J43="","",'statement of marks'!J43)</f>
        <v/>
      </c>
      <c r="E955" s="290" t="str">
        <f>IF('statement of marks'!K43="","",'statement of marks'!K43)</f>
        <v/>
      </c>
      <c r="F955" s="290" t="str">
        <f>IF('statement of marks'!L43="","",'statement of marks'!L43)</f>
        <v/>
      </c>
      <c r="G955" s="123" t="str">
        <f>IF('statement of marks'!N43="","",'statement of marks'!N43)</f>
        <v/>
      </c>
      <c r="H955" s="123">
        <f>'statement of marks'!$BP$6</f>
        <v>20</v>
      </c>
      <c r="I955" s="291" t="str">
        <f>IF(G955="","",G955)</f>
        <v/>
      </c>
      <c r="J955" s="291" t="str">
        <f>IF(G955="","",SUM(D955,E955,F955,G955))</f>
        <v/>
      </c>
      <c r="K955" s="125" t="str">
        <f>J955</f>
        <v/>
      </c>
      <c r="L955" s="123" t="str">
        <f>IF('statement of marks'!P43="","",'statement of marks'!P43)</f>
        <v/>
      </c>
      <c r="M955" s="122">
        <f>'statement of marks'!$BU$6</f>
        <v>30</v>
      </c>
      <c r="N955" s="291" t="str">
        <f>IF(L955="","",L955)</f>
        <v/>
      </c>
      <c r="O955" s="291" t="str">
        <f>IF(L955="","",SUM(J955,L955))</f>
        <v/>
      </c>
      <c r="P955" s="152">
        <f>SUM(H955,M955)</f>
        <v>50</v>
      </c>
      <c r="Q955" s="125" t="str">
        <f>O955</f>
        <v/>
      </c>
      <c r="R955" s="290" t="str">
        <f>CONCATENATE('statement of marks'!EZ43,'statement of marks'!FA43,'statement of marks'!FB43)</f>
        <v/>
      </c>
      <c r="S955" s="117" t="str">
        <f>IF(OR(R955="S",R955="RE"),100,"")</f>
        <v/>
      </c>
      <c r="T955" s="128" t="str">
        <f>IF('result subject-wise'!U43="","",'result subject-wise'!U43)</f>
        <v/>
      </c>
      <c r="U955" s="130" t="str">
        <f>IF('result subject-wise'!V43="","",'result subject-wise'!V43)</f>
        <v/>
      </c>
      <c r="V955" s="147" t="str">
        <f>IF(OR(U961=0,U961&lt;S961),"",IF(R955="RE",SUM(Q955,T955),IF(R955="S",T955,Q955)))</f>
        <v/>
      </c>
    </row>
    <row r="956" spans="1:22" ht="19.25" customHeight="1">
      <c r="A956" s="1179"/>
      <c r="B956" s="1230" t="str">
        <f>'statement of marks'!$X$3</f>
        <v>vaxzsth</v>
      </c>
      <c r="C956" s="1231"/>
      <c r="D956" s="289" t="str">
        <f>IF('statement of marks'!X43="","",'statement of marks'!X43)</f>
        <v/>
      </c>
      <c r="E956" s="290" t="str">
        <f>IF('statement of marks'!Y43="","",'statement of marks'!Y43)</f>
        <v/>
      </c>
      <c r="F956" s="290" t="str">
        <f>IF('statement of marks'!Z43="","",'statement of marks'!Z43)</f>
        <v/>
      </c>
      <c r="G956" s="123" t="str">
        <f>IF('statement of marks'!AB43="","",'statement of marks'!AB43)</f>
        <v/>
      </c>
      <c r="H956" s="123">
        <f>'statement of marks'!$CN$6</f>
        <v>20</v>
      </c>
      <c r="I956" s="291" t="str">
        <f>IF(G956="","",G956)</f>
        <v/>
      </c>
      <c r="J956" s="291" t="str">
        <f t="shared" ref="J956:J959" si="347">IF(G956="","",SUM(D956,E956,F956,G956))</f>
        <v/>
      </c>
      <c r="K956" s="125" t="str">
        <f>J956</f>
        <v/>
      </c>
      <c r="L956" s="123" t="str">
        <f>IF('statement of marks'!AD43="","",'statement of marks'!AD43)</f>
        <v/>
      </c>
      <c r="M956" s="122">
        <f>'statement of marks'!$CS$6</f>
        <v>30</v>
      </c>
      <c r="N956" s="291" t="str">
        <f>IF(L956="","",L956)</f>
        <v/>
      </c>
      <c r="O956" s="291" t="str">
        <f t="shared" ref="O956" si="348">IF(L956="","",SUM(J956,L956))</f>
        <v/>
      </c>
      <c r="P956" s="152">
        <f t="shared" ref="P956" si="349">SUM(H956,M956)</f>
        <v>50</v>
      </c>
      <c r="Q956" s="125" t="str">
        <f>O956</f>
        <v/>
      </c>
      <c r="R956" s="290" t="str">
        <f>CONCATENATE('statement of marks'!FC43,'statement of marks'!FD43,'statement of marks'!FE43)</f>
        <v/>
      </c>
      <c r="S956" s="117" t="str">
        <f>IF(OR(R956="S",R956="RE"),100,"")</f>
        <v/>
      </c>
      <c r="T956" s="128" t="str">
        <f>IF('result subject-wise'!X43="","",'result subject-wise'!X43)</f>
        <v/>
      </c>
      <c r="U956" s="130" t="str">
        <f>IF('result subject-wise'!Y43="","",'result subject-wise'!Y43)</f>
        <v/>
      </c>
      <c r="V956" s="147" t="str">
        <f>IF(OR(U961=0,U961&lt;S961),"",IF(R956="RE",SUM(Q956,T956),IF(R956="S",T956,Q956)))</f>
        <v/>
      </c>
    </row>
    <row r="957" spans="1:22" ht="19.25" customHeight="1">
      <c r="A957" s="1179"/>
      <c r="B957" s="1232" t="b">
        <f>IF('statement of marks'!AL43="a",'statement of marks'!$AL$3,IF('statement of marks'!AL43="b",'statement of marks'!$AR$3,IF('statement of marks'!AL43="c",'statement of marks'!$AX$3,IF('statement of marks'!AL43="d",'statement of marks'!$BD$3))))</f>
        <v>0</v>
      </c>
      <c r="C957" s="1233"/>
      <c r="D957" s="289" t="str">
        <f>IF('statement of marks'!AM43="","",'statement of marks'!AM43)</f>
        <v/>
      </c>
      <c r="E957" s="290" t="str">
        <f>IF('statement of marks'!AN43="","",'statement of marks'!AN43)</f>
        <v/>
      </c>
      <c r="F957" s="290" t="str">
        <f>IF('statement of marks'!AO43="","",'statement of marks'!AO43)</f>
        <v/>
      </c>
      <c r="G957" s="123" t="str">
        <f>IF('statement of marks'!AQ43="","",'statement of marks'!AQ43)</f>
        <v/>
      </c>
      <c r="H957" s="123" t="str">
        <f>IF('statement of marks'!AR43="","",'statement of marks'!AR43)</f>
        <v/>
      </c>
      <c r="I957" s="291" t="str">
        <f>IF(G957="","",IF(AND(G957="ML",H957="ML"),"ML",IF(AND(G957="ML",H957=""),"ML",SUM(G957,H957))))</f>
        <v/>
      </c>
      <c r="J957" s="291" t="str">
        <f t="shared" si="347"/>
        <v/>
      </c>
      <c r="K957" s="125" t="str">
        <f>IF(J957="","",SUM(H957,J957))</f>
        <v/>
      </c>
      <c r="L957" s="123" t="str">
        <f>IF('statement of marks'!AV43="","",'statement of marks'!AV43)</f>
        <v/>
      </c>
      <c r="M957" s="123" t="str">
        <f>IF('statement of marks'!AW43="","",'statement of marks'!AW43)</f>
        <v/>
      </c>
      <c r="N957" s="291" t="str">
        <f>IF(L957="","",IF(AND(L957="ML",M957="ML"),"ML",IF(AND(L957="ML",M957=""),"ML",SUM(L957,M957))))</f>
        <v/>
      </c>
      <c r="O957" s="291" t="str">
        <f>IF(L957="","",SUM(J957,L957))</f>
        <v/>
      </c>
      <c r="P957" s="123" t="str">
        <f>IF(AND(H957="",M957=""),"",SUM(H957,M957))</f>
        <v/>
      </c>
      <c r="Q957" s="125" t="str">
        <f>IF(O957="","",SUM(O957,P957))</f>
        <v/>
      </c>
      <c r="R957" s="290" t="str">
        <f>CONCATENATE('statement of marks'!FF43,'statement of marks'!FK43,'statement of marks'!FL43)</f>
        <v/>
      </c>
      <c r="S957" s="117" t="str">
        <f>IF('result subject-wise'!Z43="","",'result subject-wise'!Z43)</f>
        <v/>
      </c>
      <c r="T957" s="128" t="str">
        <f>IF('result subject-wise'!AB43="","",'result subject-wise'!AB43)</f>
        <v/>
      </c>
      <c r="U957" s="130" t="str">
        <f>IF('result subject-wise'!AC43="","",'result subject-wise'!AC43)</f>
        <v/>
      </c>
      <c r="V957" s="147" t="str">
        <f>IF(OR(U961=0,U961&lt;S961),"",IF(OR(R957="RE",R957="REP"),SUM(Q957,T957),IF(R957="S",T957,Q957)))</f>
        <v/>
      </c>
    </row>
    <row r="958" spans="1:22" ht="19.25" customHeight="1">
      <c r="A958" s="1179"/>
      <c r="B958" s="1232" t="b">
        <f>IF('statement of marks'!BJ43="a",'statement of marks'!$BJ$3,IF('statement of marks'!BJ43="b",'statement of marks'!$BP$3,IF('statement of marks'!BJ43="c",'statement of marks'!$BV$3,IF('statement of marks'!BJ43="d",'statement of marks'!$CB$3))))</f>
        <v>0</v>
      </c>
      <c r="C958" s="1233"/>
      <c r="D958" s="289" t="str">
        <f>IF('statement of marks'!BK43="","",'statement of marks'!BK43)</f>
        <v/>
      </c>
      <c r="E958" s="290" t="str">
        <f>IF('statement of marks'!BL43="","",'statement of marks'!BL43)</f>
        <v/>
      </c>
      <c r="F958" s="290" t="str">
        <f>IF('statement of marks'!BM43="","",'statement of marks'!BM43)</f>
        <v/>
      </c>
      <c r="G958" s="123" t="str">
        <f>IF('statement of marks'!BO43="","",'statement of marks'!BO43)</f>
        <v/>
      </c>
      <c r="H958" s="123" t="str">
        <f>IF('statement of marks'!BP43="","",'statement of marks'!BP43)</f>
        <v/>
      </c>
      <c r="I958" s="291" t="str">
        <f t="shared" ref="I958" si="350">IF(G958="","",IF(AND(G958="ML",H958="ML"),"ML",IF(AND(G958="ML",H958=""),"ML",SUM(G958,H958))))</f>
        <v/>
      </c>
      <c r="J958" s="291" t="str">
        <f t="shared" si="347"/>
        <v/>
      </c>
      <c r="K958" s="125" t="str">
        <f>IF(J958="","",SUM(H958,J958))</f>
        <v/>
      </c>
      <c r="L958" s="123" t="str">
        <f>IF('statement of marks'!BT43="","",'statement of marks'!BT43)</f>
        <v/>
      </c>
      <c r="M958" s="123" t="str">
        <f>IF('statement of marks'!BU43="","",'statement of marks'!BU43)</f>
        <v/>
      </c>
      <c r="N958" s="291" t="str">
        <f t="shared" ref="N958" si="351">IF(L958="","",IF(AND(L958="ML",M958="ML"),"ML",IF(AND(L958="ML",M958=""),"ML",SUM(L958,M958))))</f>
        <v/>
      </c>
      <c r="O958" s="291" t="str">
        <f>IF(L958="","",SUM(J958,L958))</f>
        <v/>
      </c>
      <c r="P958" s="123" t="str">
        <f t="shared" ref="P958:P959" si="352">IF(AND(H958="",M958=""),"",SUM(H958,M958))</f>
        <v/>
      </c>
      <c r="Q958" s="125" t="str">
        <f>IF(O958="","",SUM(O958,P958))</f>
        <v/>
      </c>
      <c r="R958" s="290" t="str">
        <f>CONCATENATE('statement of marks'!FM43,'statement of marks'!FR43,'statement of marks'!FS43)</f>
        <v/>
      </c>
      <c r="S958" s="117" t="str">
        <f>IF('result subject-wise'!AD43="","",'result subject-wise'!AD43)</f>
        <v/>
      </c>
      <c r="T958" s="128" t="str">
        <f>IF('result subject-wise'!AF43="","",'result subject-wise'!AF43)</f>
        <v/>
      </c>
      <c r="U958" s="130" t="str">
        <f>IF('result subject-wise'!AG43="","",'result subject-wise'!AG43)</f>
        <v/>
      </c>
      <c r="V958" s="147" t="str">
        <f>IF(OR(U961=0,U961&lt;S961),"",IF(OR(R958="RE",R958="REP"),SUM(Q958,T958),IF(R958="S",T958,Q958)))</f>
        <v/>
      </c>
    </row>
    <row r="959" spans="1:22" ht="19.25" customHeight="1">
      <c r="A959" s="1179"/>
      <c r="B959" s="1232" t="b">
        <f>IF('statement of marks'!CH43="a",'statement of marks'!$CH$3,IF('statement of marks'!CH43="b",'statement of marks'!$CN$3,IF('statement of marks'!CH43="c",'statement of marks'!$CT$3,IF('statement of marks'!CH43="d",'statement of marks'!$CZ$3))))</f>
        <v>0</v>
      </c>
      <c r="C959" s="1233"/>
      <c r="D959" s="289" t="str">
        <f>IF('statement of marks'!CI43="","",'statement of marks'!CI43)</f>
        <v/>
      </c>
      <c r="E959" s="290" t="str">
        <f>IF('statement of marks'!CJ43="","",'statement of marks'!CJ43)</f>
        <v/>
      </c>
      <c r="F959" s="290" t="str">
        <f>IF('statement of marks'!CK43="","",'statement of marks'!CK43)</f>
        <v/>
      </c>
      <c r="G959" s="123" t="str">
        <f>IF('statement of marks'!CM43="","",'statement of marks'!CM43)</f>
        <v/>
      </c>
      <c r="H959" s="123" t="str">
        <f>IF('statement of marks'!CN43="","",'statement of marks'!CN43)</f>
        <v/>
      </c>
      <c r="I959" s="291" t="str">
        <f>IF(G959="","",IF(AND(G959="ML",H959="ML"),"ML",IF(AND(G959="ML",H959=""),"ML",SUM(G959,H959))))</f>
        <v/>
      </c>
      <c r="J959" s="291" t="str">
        <f t="shared" si="347"/>
        <v/>
      </c>
      <c r="K959" s="125" t="str">
        <f>IF(J959="","",SUM(H959,J959))</f>
        <v/>
      </c>
      <c r="L959" s="123" t="str">
        <f>IF('statement of marks'!CR43="","",'statement of marks'!CR43)</f>
        <v/>
      </c>
      <c r="M959" s="123" t="str">
        <f>IF('statement of marks'!CS43="","",'statement of marks'!CS43)</f>
        <v/>
      </c>
      <c r="N959" s="291" t="str">
        <f>IF(L959="","",IF(AND(L959="ML",M959="ML"),"ML",IF(AND(L959="ML",M959=""),"ML",SUM(L959,M959))))</f>
        <v/>
      </c>
      <c r="O959" s="291" t="str">
        <f>IF(L959="","",SUM(J959,L959))</f>
        <v/>
      </c>
      <c r="P959" s="123" t="str">
        <f t="shared" si="352"/>
        <v/>
      </c>
      <c r="Q959" s="125" t="str">
        <f>IF(O959="","",SUM(O959,P959))</f>
        <v/>
      </c>
      <c r="R959" s="290" t="str">
        <f>CONCATENATE('statement of marks'!FT43,'statement of marks'!FY43,'statement of marks'!FZ43)</f>
        <v/>
      </c>
      <c r="S959" s="117" t="str">
        <f>IF('result subject-wise'!AH43="","",'result subject-wise'!AH43)</f>
        <v/>
      </c>
      <c r="T959" s="128" t="str">
        <f>IF('result subject-wise'!AJ43="","",'result subject-wise'!AJ43)</f>
        <v/>
      </c>
      <c r="U959" s="130" t="str">
        <f>IF('result subject-wise'!AK43="","",'result subject-wise'!AK43)</f>
        <v/>
      </c>
      <c r="V959" s="147" t="str">
        <f>IF(OR(U961=0,U961&lt;S961),"",IF(OR(R959="RE",R959="REP"),SUM(Q959,T959),IF(R959="S",T959,Q959)))</f>
        <v/>
      </c>
    </row>
    <row r="960" spans="1:22" ht="19.25" customHeight="1">
      <c r="A960" s="1179"/>
      <c r="B960" s="1234" t="s">
        <v>148</v>
      </c>
      <c r="C960" s="1235"/>
      <c r="D960" s="157" t="str">
        <f>IF(AND(D955="",D956="",D957="",D958="",D959=""),"",SUM(D955:D959))</f>
        <v/>
      </c>
      <c r="E960" s="157" t="str">
        <f t="shared" ref="E960:F960" si="353">IF(AND(E955="",E956="",E957="",E958="",E959=""),"",SUM(E955:E959))</f>
        <v/>
      </c>
      <c r="F960" s="157" t="str">
        <f t="shared" si="353"/>
        <v/>
      </c>
      <c r="G960" s="158" t="str">
        <f>IF(G955="","",SUM(G955:G959))</f>
        <v/>
      </c>
      <c r="H960" s="158">
        <f>SUM(H957:H959)</f>
        <v>0</v>
      </c>
      <c r="I960" s="158" t="str">
        <f>IF(AND(I955="",I956="",I957="",I958="",I959=""),"",SUM(I955:I959))</f>
        <v/>
      </c>
      <c r="J960" s="159" t="str">
        <f>IF(J959="","",SUM(J955:J959))</f>
        <v/>
      </c>
      <c r="K960" s="160" t="str">
        <f>IF(K955="","",SUM(K955:K959))</f>
        <v/>
      </c>
      <c r="L960" s="158" t="str">
        <f>IF(L955="","",SUM(L955:L959))</f>
        <v/>
      </c>
      <c r="M960" s="158">
        <f>SUM(M957:M959)</f>
        <v>0</v>
      </c>
      <c r="N960" s="158" t="str">
        <f t="shared" ref="N960" si="354">IF(AND(N955="",N956="",N957="",N958="",N959=""),"",SUM(N955:N959))</f>
        <v/>
      </c>
      <c r="O960" s="159" t="str">
        <f>IF(L960="","",SUM(J960,L960))</f>
        <v/>
      </c>
      <c r="P960" s="160">
        <f>SUM(H960,M960)</f>
        <v>0</v>
      </c>
      <c r="Q960" s="160" t="str">
        <f>IF(Q955="","",SUM(Q955:Q959))</f>
        <v/>
      </c>
      <c r="R960" s="159"/>
      <c r="S960" s="159" t="str">
        <f>IF(AND(S955="",S956="",S957="",S958="",S959=""),"",SUM(S955:S959))</f>
        <v/>
      </c>
      <c r="T960" s="161" t="str">
        <f>IF(AND(T955="",T956="",T957="",T958="",T959=""),"",SUM(T955:T959))</f>
        <v/>
      </c>
      <c r="U960" s="162"/>
      <c r="V960" s="163" t="str">
        <f>IF(V955="","",SUM(V955:V959))</f>
        <v/>
      </c>
    </row>
    <row r="961" spans="1:22" ht="19.25" customHeight="1">
      <c r="A961" s="1179"/>
      <c r="B961" s="1234" t="s">
        <v>145</v>
      </c>
      <c r="C961" s="1235"/>
      <c r="D961" s="119" t="str">
        <f>IF(D960="","",50-(COUNTIF(D955:D959,"NA")*10+COUNTIF(D955:D959,"ML")*10))</f>
        <v/>
      </c>
      <c r="E961" s="119" t="str">
        <f t="shared" ref="E961:F961" si="355">IF(E960="","",50-(COUNTIF(E955:E959,"NA")*10+COUNTIF(E955:E959,"ML")*10))</f>
        <v/>
      </c>
      <c r="F961" s="119" t="str">
        <f t="shared" si="355"/>
        <v/>
      </c>
      <c r="G961" s="123">
        <f>I961-H961</f>
        <v>350</v>
      </c>
      <c r="H961" s="158">
        <f>IF(H960="","",(IF(OR(H957="ML",H957=""),0,H954)+IF(OR(H958="ML",H958=""),0,H955)+IF(OR(H959="ML",H959=""),0,H956)))</f>
        <v>0</v>
      </c>
      <c r="I961" s="123">
        <f>IF(I960=0,0,350-H963)</f>
        <v>350</v>
      </c>
      <c r="J961" s="291" t="str">
        <f>IF(J960="","",SUM(D961:G961))</f>
        <v/>
      </c>
      <c r="K961" s="125" t="str">
        <f>IF(K960="","",SUM(H961,J961))</f>
        <v/>
      </c>
      <c r="L961" s="123">
        <f>N961-M961</f>
        <v>500</v>
      </c>
      <c r="M961" s="117">
        <f>IF(M960="","",(IF(OR(M957="ML",M957=""),0,M954)+IF(OR(M958="ML",M958=""),0,M955)+IF(OR(M959="ML",M959=""),0,M956)))</f>
        <v>0</v>
      </c>
      <c r="N961" s="123">
        <f>IF(N960=0,0,500-M963)</f>
        <v>500</v>
      </c>
      <c r="O961" s="291">
        <f>IF(L961="","",SUM(J961,L961))</f>
        <v>500</v>
      </c>
      <c r="P961" s="125">
        <f>SUM(H961,M961)</f>
        <v>0</v>
      </c>
      <c r="Q961" s="125" t="str">
        <f>IF(Q960="","",SUM(O961,P961))</f>
        <v/>
      </c>
      <c r="R961" s="307"/>
      <c r="S961" s="141">
        <f>COUNTIF(R955:R964,"S")</f>
        <v>0</v>
      </c>
      <c r="T961" s="141">
        <f>COUNTIF(R955:R964,"RE")+COUNTIF(R955:R964,"REP")</f>
        <v>0</v>
      </c>
      <c r="U961" s="141">
        <f>COUNTIF(U955:U960,"P")+COUNTIF(U963:U964,"P")</f>
        <v>0</v>
      </c>
      <c r="V961" s="149" t="str">
        <f>IF(OR(U961=0,U961&lt;(S961+T961)),"",(Q961-(S961*200)+S960))</f>
        <v/>
      </c>
    </row>
    <row r="962" spans="1:22" ht="19.25" customHeight="1">
      <c r="A962" s="1179"/>
      <c r="B962" s="1230" t="s">
        <v>12</v>
      </c>
      <c r="C962" s="1231"/>
      <c r="D962" s="120" t="str">
        <f t="shared" ref="D962:Q962" si="356">IF(D961="","",D960/D961*100)</f>
        <v/>
      </c>
      <c r="E962" s="120" t="str">
        <f t="shared" si="356"/>
        <v/>
      </c>
      <c r="F962" s="120" t="str">
        <f t="shared" si="356"/>
        <v/>
      </c>
      <c r="G962" s="120" t="e">
        <f t="shared" si="356"/>
        <v>#VALUE!</v>
      </c>
      <c r="H962" s="151" t="e">
        <f t="shared" si="356"/>
        <v>#DIV/0!</v>
      </c>
      <c r="I962" s="120" t="e">
        <f t="shared" si="356"/>
        <v>#VALUE!</v>
      </c>
      <c r="J962" s="120" t="str">
        <f t="shared" si="356"/>
        <v/>
      </c>
      <c r="K962" s="126" t="str">
        <f t="shared" si="356"/>
        <v/>
      </c>
      <c r="L962" s="120" t="e">
        <f t="shared" si="356"/>
        <v>#VALUE!</v>
      </c>
      <c r="M962" s="151" t="e">
        <f t="shared" si="356"/>
        <v>#DIV/0!</v>
      </c>
      <c r="N962" s="120" t="e">
        <f t="shared" si="356"/>
        <v>#VALUE!</v>
      </c>
      <c r="O962" s="120" t="e">
        <f t="shared" si="356"/>
        <v>#VALUE!</v>
      </c>
      <c r="P962" s="126" t="e">
        <f t="shared" si="356"/>
        <v>#DIV/0!</v>
      </c>
      <c r="Q962" s="126" t="str">
        <f t="shared" si="356"/>
        <v/>
      </c>
      <c r="R962" s="304"/>
      <c r="S962" s="304"/>
      <c r="T962" s="305"/>
      <c r="U962" s="308"/>
      <c r="V962" s="150" t="str">
        <f>IF(V961="","",V960/V961*100)</f>
        <v/>
      </c>
    </row>
    <row r="963" spans="1:22" ht="19.25" customHeight="1">
      <c r="A963" s="1179"/>
      <c r="B963" s="1230" t="str">
        <f>'statement of marks'!$DG$3</f>
        <v>jktLFkku v/;;u</v>
      </c>
      <c r="C963" s="1231"/>
      <c r="D963" s="289" t="str">
        <f>IF('statement of marks'!DG43="","",'statement of marks'!DG43)</f>
        <v/>
      </c>
      <c r="E963" s="290" t="str">
        <f>IF('statement of marks'!DH43="","",'statement of marks'!DH43)</f>
        <v/>
      </c>
      <c r="F963" s="290" t="str">
        <f>IF('statement of marks'!DI43="","",'statement of marks'!DI43)</f>
        <v/>
      </c>
      <c r="G963" s="290" t="str">
        <f>IF('statement of marks'!DK43="","",'statement of marks'!DK43)</f>
        <v/>
      </c>
      <c r="H963" s="152">
        <f>IF(G955="ML",70)+IF(G956="ML",70)+IF(G957="ML",70-H954)+IF(G958="ML",70-H955)+IF(G959="ML",70-H956)+IF(H957="ml",H954)+IF(H958="ml",H955)+IF(H959="ml",H956)</f>
        <v>0</v>
      </c>
      <c r="I963" s="291" t="str">
        <f>IF(G963="","",SUM(G963,H963))</f>
        <v/>
      </c>
      <c r="J963" s="291" t="str">
        <f>IF(G963="","",SUM(D963,E963,F963,G963))</f>
        <v/>
      </c>
      <c r="K963" s="125" t="str">
        <f>IF(J963="","",SUM(H963,J963))</f>
        <v/>
      </c>
      <c r="L963" s="290" t="str">
        <f>IF('statement of marks'!DM43="","",'statement of marks'!DM43)</f>
        <v/>
      </c>
      <c r="M963" s="152">
        <f>IF(L955="ML",100)+IF(L956="ML",100)+IF(L957="ML",100-M954)+IF(L958="ML",100-M955)+IF(L959="ML",100-M956)+IF(M957="ml",M954)+IF(M958="ml",M955)+IF(M959="ml",M956)</f>
        <v>0</v>
      </c>
      <c r="N963" s="291" t="str">
        <f>IF(L963="","",SUM(L963,M963))</f>
        <v/>
      </c>
      <c r="O963" s="291" t="str">
        <f>IF(L963="","",SUM(K963,L963))</f>
        <v/>
      </c>
      <c r="P963" s="152">
        <f>SUM(H963,M963)</f>
        <v>0</v>
      </c>
      <c r="Q963" s="125" t="str">
        <f>IF(O963="","",SUM(O963,M963))</f>
        <v/>
      </c>
      <c r="R963" s="290" t="str">
        <f>IF('statement of marks'!GA43="","",'statement of marks'!GA43)</f>
        <v/>
      </c>
      <c r="S963" s="117" t="str">
        <f>IF(OR(R963="S",R963="RE"),100,"")</f>
        <v/>
      </c>
      <c r="T963" s="309" t="str">
        <f>IF('result subject-wise'!AL43="","",'result subject-wise'!AL43)</f>
        <v/>
      </c>
      <c r="U963" s="310" t="str">
        <f>IF('result subject-wise'!AM43="","",'result subject-wise'!AM43)</f>
        <v/>
      </c>
      <c r="V963" s="1236"/>
    </row>
    <row r="964" spans="1:22" ht="19.25" customHeight="1">
      <c r="A964" s="1179"/>
      <c r="B964" s="1230" t="str">
        <f>'statement of marks'!$DT$3</f>
        <v>thou dkS'ky f'k{kk</v>
      </c>
      <c r="C964" s="1231"/>
      <c r="D964" s="1237" t="s">
        <v>294</v>
      </c>
      <c r="E964" s="1238"/>
      <c r="F964" s="291">
        <f>'statement of marks'!$DT$6</f>
        <v>30</v>
      </c>
      <c r="G964" s="123" t="str">
        <f>IF('statement of marks'!DT43="","",'statement of marks'!DT43)</f>
        <v/>
      </c>
      <c r="H964" s="1238" t="s">
        <v>313</v>
      </c>
      <c r="I964" s="1238"/>
      <c r="J964" s="291">
        <f>'statement of marks'!$DU$6</f>
        <v>30</v>
      </c>
      <c r="K964" s="125" t="str">
        <f>IF('statement of marks'!DU43="","",'statement of marks'!DU43)</f>
        <v/>
      </c>
      <c r="L964" s="1239" t="s">
        <v>172</v>
      </c>
      <c r="M964" s="1239"/>
      <c r="N964" s="291">
        <f>'statement of marks'!$DV$6</f>
        <v>40</v>
      </c>
      <c r="O964" s="290" t="str">
        <f>IF('statement of marks'!DV43="","",'statement of marks'!DV43)</f>
        <v/>
      </c>
      <c r="P964" s="304"/>
      <c r="Q964" s="125" t="str">
        <f>IF(O964="","",SUM(G964,K964,O964))</f>
        <v/>
      </c>
      <c r="R964" s="290" t="str">
        <f>IF('statement of marks'!GB43="","",'statement of marks'!GB43)</f>
        <v/>
      </c>
      <c r="S964" s="117" t="str">
        <f>IF(OR(R964="S",R964="RE"),40,"")</f>
        <v/>
      </c>
      <c r="T964" s="309" t="str">
        <f>IF('result subject-wise'!AN43="","",'result subject-wise'!AN43)</f>
        <v/>
      </c>
      <c r="U964" s="310" t="str">
        <f>IF('result subject-wise'!AO43="","",'result subject-wise'!AO43)</f>
        <v/>
      </c>
      <c r="V964" s="1236"/>
    </row>
    <row r="965" spans="1:22" ht="19.25" customHeight="1">
      <c r="A965" s="1179"/>
      <c r="B965" s="1240" t="s">
        <v>20</v>
      </c>
      <c r="C965" s="1241"/>
      <c r="D965" s="1242" t="str">
        <f>IF('statement of marks'!GH43="","",'statement of marks'!GH43)</f>
        <v/>
      </c>
      <c r="E965" s="1243"/>
      <c r="F965" s="1243"/>
      <c r="G965" s="1243"/>
      <c r="H965" s="1243"/>
      <c r="I965" s="1244"/>
      <c r="J965" s="288" t="s">
        <v>7</v>
      </c>
      <c r="K965" s="290" t="str">
        <f>IF('statement of marks'!GK43="","",'statement of marks'!GK43)</f>
        <v/>
      </c>
      <c r="L965" s="1245" t="s">
        <v>8</v>
      </c>
      <c r="M965" s="1246"/>
      <c r="N965" s="1247"/>
      <c r="O965" s="290" t="str">
        <f>IF('statement of marks'!GM43="","",'statement of marks'!GM43)</f>
        <v/>
      </c>
      <c r="P965" s="1248" t="s">
        <v>286</v>
      </c>
      <c r="Q965" s="1248"/>
      <c r="R965" s="1248"/>
      <c r="S965" s="1248"/>
      <c r="T965" s="1248"/>
      <c r="U965" s="1248"/>
      <c r="V965" s="1249"/>
    </row>
    <row r="966" spans="1:22" ht="19.25" customHeight="1">
      <c r="A966" s="1179"/>
      <c r="B966" s="1240" t="s">
        <v>50</v>
      </c>
      <c r="C966" s="1241"/>
      <c r="D966" s="1250" t="s">
        <v>290</v>
      </c>
      <c r="E966" s="1251"/>
      <c r="F966" s="1252" t="s">
        <v>291</v>
      </c>
      <c r="G966" s="1252"/>
      <c r="H966" s="1253" t="s">
        <v>292</v>
      </c>
      <c r="I966" s="1253"/>
      <c r="J966" s="1252" t="s">
        <v>314</v>
      </c>
      <c r="K966" s="1252"/>
      <c r="L966" s="1254" t="s">
        <v>284</v>
      </c>
      <c r="M966" s="1254"/>
      <c r="N966" s="1254"/>
      <c r="O966" s="1254"/>
      <c r="P966" s="1255" t="s">
        <v>20</v>
      </c>
      <c r="Q966" s="1255"/>
      <c r="R966" s="1255"/>
      <c r="S966" s="1255"/>
      <c r="T966" s="1256" t="str">
        <f>IF('result subject-wise'!AR43="","",'result subject-wise'!AR43)</f>
        <v/>
      </c>
      <c r="U966" s="1256"/>
      <c r="V966" s="1257"/>
    </row>
    <row r="967" spans="1:22" ht="19.25" customHeight="1">
      <c r="A967" s="1179"/>
      <c r="B967" s="1234" t="s">
        <v>32</v>
      </c>
      <c r="C967" s="1235"/>
      <c r="D967" s="1258" t="str">
        <f>IF('statement of marks'!EP43="","",'statement of marks'!EP43)</f>
        <v/>
      </c>
      <c r="E967" s="1259"/>
      <c r="F967" s="1259" t="str">
        <f>IF('statement of marks'!ER43="","",'statement of marks'!ER43)</f>
        <v/>
      </c>
      <c r="G967" s="1259"/>
      <c r="H967" s="1259" t="str">
        <f>IF('statement of marks'!ET43="","",'statement of marks'!ET43)</f>
        <v/>
      </c>
      <c r="I967" s="1259"/>
      <c r="J967" s="1259" t="str">
        <f>IF('statement of marks'!EV43="","",'statement of marks'!EV43)</f>
        <v/>
      </c>
      <c r="K967" s="1259"/>
      <c r="L967" s="1259" t="str">
        <f>IF('statement of marks'!EX43="","",'statement of marks'!EX43)</f>
        <v/>
      </c>
      <c r="M967" s="1259"/>
      <c r="N967" s="1259"/>
      <c r="O967" s="1259"/>
      <c r="P967" s="1255" t="s">
        <v>7</v>
      </c>
      <c r="Q967" s="1255"/>
      <c r="R967" s="1255"/>
      <c r="S967" s="1255"/>
      <c r="T967" s="1256" t="str">
        <f>IF(AND(T966="mRrh.kZ",V962&gt;=60),"izFke",IF(AND(T966="mRrh.kZ",V962&gt;=48),"f}rh;",IF(AND(T966="mRrh.kZ",V962&gt;=36),"r`rh;","")))</f>
        <v/>
      </c>
      <c r="U967" s="1256"/>
      <c r="V967" s="1257"/>
    </row>
    <row r="968" spans="1:22" ht="19.25" customHeight="1">
      <c r="A968" s="1179"/>
      <c r="B968" s="1234" t="s">
        <v>31</v>
      </c>
      <c r="C968" s="1235"/>
      <c r="D968" s="1260" t="str">
        <f>IF('statement of marks'!EO43="","",'statement of marks'!EO43)</f>
        <v/>
      </c>
      <c r="E968" s="1261"/>
      <c r="F968" s="1261" t="str">
        <f>IF('statement of marks'!EQ43="","",'statement of marks'!EQ43)</f>
        <v/>
      </c>
      <c r="G968" s="1261"/>
      <c r="H968" s="1261" t="str">
        <f>IF('statement of marks'!ES43="","",'statement of marks'!ES43)</f>
        <v/>
      </c>
      <c r="I968" s="1261"/>
      <c r="J968" s="1261" t="str">
        <f>IF('statement of marks'!EU43="","",'statement of marks'!EU43)</f>
        <v/>
      </c>
      <c r="K968" s="1261"/>
      <c r="L968" s="1261" t="str">
        <f>IF('statement of marks'!EW43="","",'statement of marks'!EW43)</f>
        <v/>
      </c>
      <c r="M968" s="1261"/>
      <c r="N968" s="1261"/>
      <c r="O968" s="1261"/>
      <c r="P968" s="1262" t="s">
        <v>312</v>
      </c>
      <c r="Q968" s="1263"/>
      <c r="R968" s="1263"/>
      <c r="S968" s="1264"/>
      <c r="T968" s="1265" t="str">
        <f>IF(T966="","",'result subject-wise'!$G$117)</f>
        <v/>
      </c>
      <c r="U968" s="1266"/>
      <c r="V968" s="1267"/>
    </row>
    <row r="969" spans="1:22" ht="19.25" customHeight="1">
      <c r="A969" s="1179"/>
      <c r="B969" s="1230" t="s">
        <v>133</v>
      </c>
      <c r="C969" s="1231"/>
      <c r="D969" s="1268"/>
      <c r="E969" s="1269"/>
      <c r="F969" s="1269"/>
      <c r="G969" s="1269"/>
      <c r="H969" s="1269"/>
      <c r="I969" s="1269"/>
      <c r="J969" s="1269"/>
      <c r="K969" s="1269"/>
      <c r="L969" s="1231" t="s">
        <v>133</v>
      </c>
      <c r="M969" s="1231"/>
      <c r="N969" s="1231"/>
      <c r="O969" s="1231"/>
      <c r="P969" s="1231"/>
      <c r="Q969" s="1231"/>
      <c r="R969" s="1270"/>
      <c r="S969" s="1271"/>
      <c r="T969" s="1271"/>
      <c r="U969" s="1271"/>
      <c r="V969" s="1272"/>
    </row>
    <row r="970" spans="1:22" ht="19.25" customHeight="1">
      <c r="A970" s="1179"/>
      <c r="B970" s="1230" t="s">
        <v>285</v>
      </c>
      <c r="C970" s="1231"/>
      <c r="D970" s="1268"/>
      <c r="E970" s="1269"/>
      <c r="F970" s="1269"/>
      <c r="G970" s="1269"/>
      <c r="H970" s="1269"/>
      <c r="I970" s="1269"/>
      <c r="J970" s="1269"/>
      <c r="K970" s="1269"/>
      <c r="L970" s="1231" t="s">
        <v>111</v>
      </c>
      <c r="M970" s="1231"/>
      <c r="N970" s="1231"/>
      <c r="O970" s="1231"/>
      <c r="P970" s="1231"/>
      <c r="Q970" s="1231"/>
      <c r="R970" s="1273"/>
      <c r="S970" s="1274"/>
      <c r="T970" s="1274"/>
      <c r="U970" s="1274"/>
      <c r="V970" s="1275"/>
    </row>
    <row r="971" spans="1:22" ht="19.25" customHeight="1">
      <c r="A971" s="1179"/>
      <c r="B971" s="1230" t="s">
        <v>152</v>
      </c>
      <c r="C971" s="1231"/>
      <c r="D971" s="1268"/>
      <c r="E971" s="1269"/>
      <c r="F971" s="1269"/>
      <c r="G971" s="1269"/>
      <c r="H971" s="1269"/>
      <c r="I971" s="1269"/>
      <c r="J971" s="1269"/>
      <c r="K971" s="1269"/>
      <c r="L971" s="1231" t="s">
        <v>285</v>
      </c>
      <c r="M971" s="1231"/>
      <c r="N971" s="1231"/>
      <c r="O971" s="1231"/>
      <c r="P971" s="1231"/>
      <c r="Q971" s="1231"/>
      <c r="R971" s="1276" t="s">
        <v>152</v>
      </c>
      <c r="S971" s="1277"/>
      <c r="T971" s="1277"/>
      <c r="U971" s="1277"/>
      <c r="V971" s="1278"/>
    </row>
    <row r="972" spans="1:22" ht="19.25" customHeight="1">
      <c r="A972" s="1180"/>
      <c r="B972" s="1279" t="s">
        <v>151</v>
      </c>
      <c r="C972" s="1280"/>
      <c r="D972" s="1281"/>
      <c r="E972" s="1282"/>
      <c r="F972" s="1282"/>
      <c r="G972" s="1282"/>
      <c r="H972" s="1282"/>
      <c r="I972" s="1282"/>
      <c r="J972" s="1282"/>
      <c r="K972" s="1282"/>
      <c r="L972" s="1280" t="s">
        <v>113</v>
      </c>
      <c r="M972" s="1280"/>
      <c r="N972" s="1280"/>
      <c r="O972" s="1280"/>
      <c r="P972" s="1283">
        <f>'statement of marks'!$GH$109</f>
        <v>42460</v>
      </c>
      <c r="Q972" s="1284"/>
      <c r="R972" s="1285" t="s">
        <v>289</v>
      </c>
      <c r="S972" s="1286"/>
      <c r="T972" s="1286"/>
      <c r="U972" s="1286"/>
      <c r="V972" s="1287"/>
    </row>
    <row r="973" spans="1:22" ht="19.25" customHeight="1">
      <c r="A973" s="1173" t="s">
        <v>73</v>
      </c>
      <c r="B973" s="1174"/>
      <c r="C973" s="1174"/>
      <c r="D973" s="1174"/>
      <c r="E973" s="1174"/>
      <c r="F973" s="1174"/>
      <c r="G973" s="1174"/>
      <c r="H973" s="1174"/>
      <c r="I973" s="1174"/>
      <c r="J973" s="1174"/>
      <c r="K973" s="1174"/>
      <c r="L973" s="1174"/>
      <c r="M973" s="1174"/>
      <c r="N973" s="1174"/>
      <c r="O973" s="1174"/>
      <c r="P973" s="1174"/>
      <c r="Q973" s="1174"/>
      <c r="R973" s="1174"/>
      <c r="S973" s="1174"/>
      <c r="T973" s="1174"/>
      <c r="U973" s="1174"/>
      <c r="V973" s="1175"/>
    </row>
    <row r="974" spans="1:22" ht="19.25" customHeight="1">
      <c r="A974" s="1176" t="str">
        <f>'statement of marks'!$A$1</f>
        <v>jktdh; ckfydk mPp ek/;fed fo|ky;] fuEckgsMk</v>
      </c>
      <c r="B974" s="1177"/>
      <c r="C974" s="1177"/>
      <c r="D974" s="1177"/>
      <c r="E974" s="1177"/>
      <c r="F974" s="1177"/>
      <c r="G974" s="1177"/>
      <c r="H974" s="1177"/>
      <c r="I974" s="1177"/>
      <c r="J974" s="1177"/>
      <c r="K974" s="1177"/>
      <c r="L974" s="1177"/>
      <c r="M974" s="1177"/>
      <c r="N974" s="1177"/>
      <c r="O974" s="1177"/>
      <c r="P974" s="1177"/>
      <c r="Q974" s="1177"/>
      <c r="R974" s="1177"/>
      <c r="S974" s="1177"/>
      <c r="T974" s="1177"/>
      <c r="U974" s="1177"/>
      <c r="V974" s="1178"/>
    </row>
    <row r="975" spans="1:22" ht="19.25" customHeight="1">
      <c r="A975" s="1179"/>
      <c r="B975" s="1181" t="s">
        <v>293</v>
      </c>
      <c r="C975" s="1181"/>
      <c r="D975" s="1182" t="str">
        <f>'statement of marks'!$F$3</f>
        <v>2015-16</v>
      </c>
      <c r="E975" s="1183"/>
      <c r="F975" s="1184" t="str">
        <f>IF(T993="","eq[; ijh{kk",IF(D992="iwjd","iwjd ijh{kk",IF(D992="iqu% ijh{kk","iqu% ijh{kk",)))</f>
        <v>eq[; ijh{kk</v>
      </c>
      <c r="G975" s="1185"/>
      <c r="H975" s="1185"/>
      <c r="I975" s="1185"/>
      <c r="J975" s="1185"/>
      <c r="K975" s="1185"/>
      <c r="L975" s="1185"/>
      <c r="M975" s="1185"/>
      <c r="N975" s="1185"/>
      <c r="O975" s="1185"/>
      <c r="P975" s="1185"/>
      <c r="Q975" s="1185"/>
      <c r="R975" s="1186" t="s">
        <v>27</v>
      </c>
      <c r="S975" s="1187"/>
      <c r="T975" s="1188" t="str">
        <f>'statement of marks'!$A$3</f>
        <v>11 'A'</v>
      </c>
      <c r="U975" s="1188"/>
      <c r="V975" s="1189"/>
    </row>
    <row r="976" spans="1:22" ht="19.25" customHeight="1">
      <c r="A976" s="1179"/>
      <c r="B976" s="1190" t="s">
        <v>115</v>
      </c>
      <c r="C976" s="1190"/>
      <c r="D976" s="1191" t="str">
        <f>IF('statement of marks'!G44="","",'statement of marks'!G44)</f>
        <v/>
      </c>
      <c r="E976" s="1192"/>
      <c r="F976" s="1192"/>
      <c r="G976" s="1192"/>
      <c r="H976" s="1192"/>
      <c r="I976" s="1192"/>
      <c r="J976" s="1192"/>
      <c r="K976" s="1192"/>
      <c r="L976" s="1192"/>
      <c r="M976" s="1192"/>
      <c r="N976" s="1192"/>
      <c r="O976" s="1192"/>
      <c r="P976" s="1192"/>
      <c r="Q976" s="1192"/>
      <c r="R976" s="1193" t="s">
        <v>36</v>
      </c>
      <c r="S976" s="1194"/>
      <c r="T976" s="1195" t="str">
        <f>IF('statement of marks'!D44="","",'statement of marks'!D44)</f>
        <v/>
      </c>
      <c r="U976" s="1195"/>
      <c r="V976" s="1196"/>
    </row>
    <row r="977" spans="1:22" ht="19.25" customHeight="1">
      <c r="A977" s="1179"/>
      <c r="B977" s="1190" t="s">
        <v>25</v>
      </c>
      <c r="C977" s="1190"/>
      <c r="D977" s="1191" t="str">
        <f>IF('statement of marks'!H44="","",'statement of marks'!H44)</f>
        <v/>
      </c>
      <c r="E977" s="1192"/>
      <c r="F977" s="1192"/>
      <c r="G977" s="1192"/>
      <c r="H977" s="1192"/>
      <c r="I977" s="1192"/>
      <c r="J977" s="1192"/>
      <c r="K977" s="1192"/>
      <c r="L977" s="1192"/>
      <c r="M977" s="1192"/>
      <c r="N977" s="1192"/>
      <c r="O977" s="1192"/>
      <c r="P977" s="1192"/>
      <c r="Q977" s="1192"/>
      <c r="R977" s="1193" t="s">
        <v>28</v>
      </c>
      <c r="S977" s="1194"/>
      <c r="T977" s="1195" t="str">
        <f>IF('statement of marks'!E44="","",'statement of marks'!E44)</f>
        <v/>
      </c>
      <c r="U977" s="1195"/>
      <c r="V977" s="1196"/>
    </row>
    <row r="978" spans="1:22" ht="19.25" customHeight="1">
      <c r="A978" s="1179"/>
      <c r="B978" s="1197" t="s">
        <v>26</v>
      </c>
      <c r="C978" s="1197"/>
      <c r="D978" s="1191" t="str">
        <f>IF('statement of marks'!I44="","",'statement of marks'!I44)</f>
        <v/>
      </c>
      <c r="E978" s="1192"/>
      <c r="F978" s="1192"/>
      <c r="G978" s="1192"/>
      <c r="H978" s="1192"/>
      <c r="I978" s="1192"/>
      <c r="J978" s="1192"/>
      <c r="K978" s="1192"/>
      <c r="L978" s="1192"/>
      <c r="M978" s="1192"/>
      <c r="N978" s="1192"/>
      <c r="O978" s="1192"/>
      <c r="P978" s="1192"/>
      <c r="Q978" s="1192"/>
      <c r="R978" s="1193" t="s">
        <v>29</v>
      </c>
      <c r="S978" s="1194"/>
      <c r="T978" s="1198" t="str">
        <f>IF('statement of marks'!F44="","",'statement of marks'!F44)</f>
        <v/>
      </c>
      <c r="U978" s="1198"/>
      <c r="V978" s="1199"/>
    </row>
    <row r="979" spans="1:22" ht="19.25" customHeight="1">
      <c r="A979" s="1179"/>
      <c r="B979" s="1200" t="s">
        <v>30</v>
      </c>
      <c r="C979" s="1202" t="s">
        <v>202</v>
      </c>
      <c r="D979" s="1204" t="s">
        <v>1</v>
      </c>
      <c r="E979" s="1204" t="s">
        <v>43</v>
      </c>
      <c r="F979" s="1204" t="s">
        <v>2</v>
      </c>
      <c r="G979" s="1206" t="s">
        <v>144</v>
      </c>
      <c r="H979" s="1206" t="s">
        <v>147</v>
      </c>
      <c r="I979" s="1208" t="s">
        <v>146</v>
      </c>
      <c r="J979" s="1210" t="s">
        <v>306</v>
      </c>
      <c r="K979" s="1212" t="s">
        <v>288</v>
      </c>
      <c r="L979" s="1214" t="s">
        <v>305</v>
      </c>
      <c r="M979" s="1214" t="s">
        <v>296</v>
      </c>
      <c r="N979" s="1216" t="s">
        <v>295</v>
      </c>
      <c r="O979" s="1218" t="s">
        <v>274</v>
      </c>
      <c r="P979" s="1218" t="s">
        <v>275</v>
      </c>
      <c r="Q979" s="1220" t="s">
        <v>276</v>
      </c>
      <c r="R979" s="1208" t="s">
        <v>14</v>
      </c>
      <c r="S979" s="1210" t="s">
        <v>297</v>
      </c>
      <c r="T979" s="1222" t="s">
        <v>298</v>
      </c>
      <c r="U979" s="1288" t="s">
        <v>38</v>
      </c>
      <c r="V979" s="1226" t="s">
        <v>287</v>
      </c>
    </row>
    <row r="980" spans="1:22" ht="19.25" customHeight="1">
      <c r="A980" s="1179"/>
      <c r="B980" s="1201"/>
      <c r="C980" s="1203"/>
      <c r="D980" s="1205"/>
      <c r="E980" s="1205"/>
      <c r="F980" s="1205"/>
      <c r="G980" s="1207"/>
      <c r="H980" s="1207"/>
      <c r="I980" s="1209"/>
      <c r="J980" s="1211"/>
      <c r="K980" s="1213"/>
      <c r="L980" s="1215"/>
      <c r="M980" s="1215"/>
      <c r="N980" s="1217"/>
      <c r="O980" s="1219"/>
      <c r="P980" s="1219"/>
      <c r="Q980" s="1221"/>
      <c r="R980" s="1209"/>
      <c r="S980" s="1211"/>
      <c r="T980" s="1223"/>
      <c r="U980" s="1289"/>
      <c r="V980" s="1227"/>
    </row>
    <row r="981" spans="1:22" ht="19.25" customHeight="1">
      <c r="A981" s="1179"/>
      <c r="B981" s="1228" t="s">
        <v>5</v>
      </c>
      <c r="C981" s="1229"/>
      <c r="D981" s="119">
        <v>10</v>
      </c>
      <c r="E981" s="70">
        <v>10</v>
      </c>
      <c r="F981" s="70">
        <v>10</v>
      </c>
      <c r="G981" s="142" t="s">
        <v>308</v>
      </c>
      <c r="H981" s="122">
        <f>'statement of marks'!$AR$6</f>
        <v>20</v>
      </c>
      <c r="I981" s="73">
        <v>70</v>
      </c>
      <c r="J981" s="146" t="s">
        <v>277</v>
      </c>
      <c r="K981" s="124">
        <v>100</v>
      </c>
      <c r="L981" s="142" t="s">
        <v>309</v>
      </c>
      <c r="M981" s="122">
        <f>'statement of marks'!$AW$6</f>
        <v>30</v>
      </c>
      <c r="N981" s="73">
        <v>100</v>
      </c>
      <c r="O981" s="145" t="s">
        <v>310</v>
      </c>
      <c r="P981" s="124"/>
      <c r="Q981" s="124">
        <v>200</v>
      </c>
      <c r="R981" s="304"/>
      <c r="S981" s="304"/>
      <c r="T981" s="305"/>
      <c r="U981" s="306"/>
      <c r="V981" s="147" t="str">
        <f>IF(OR(U988=0,U988&lt;S988),"",Q981)</f>
        <v/>
      </c>
    </row>
    <row r="982" spans="1:22" ht="19.25" customHeight="1">
      <c r="A982" s="1179"/>
      <c r="B982" s="1230" t="str">
        <f>'statement of marks'!$J$3</f>
        <v>vfuok;Z fgUnh</v>
      </c>
      <c r="C982" s="1231"/>
      <c r="D982" s="289" t="str">
        <f>IF('statement of marks'!J44="","",'statement of marks'!J44)</f>
        <v/>
      </c>
      <c r="E982" s="290" t="str">
        <f>IF('statement of marks'!K44="","",'statement of marks'!K44)</f>
        <v/>
      </c>
      <c r="F982" s="290" t="str">
        <f>IF('statement of marks'!L44="","",'statement of marks'!L44)</f>
        <v/>
      </c>
      <c r="G982" s="123" t="str">
        <f>IF('statement of marks'!N44="","",'statement of marks'!N44)</f>
        <v/>
      </c>
      <c r="H982" s="123">
        <f>'statement of marks'!$BP$6</f>
        <v>20</v>
      </c>
      <c r="I982" s="291" t="str">
        <f>IF(G982="","",G982)</f>
        <v/>
      </c>
      <c r="J982" s="291" t="str">
        <f>IF(G982="","",SUM(D982,E982,F982,G982))</f>
        <v/>
      </c>
      <c r="K982" s="125" t="str">
        <f>J982</f>
        <v/>
      </c>
      <c r="L982" s="123" t="str">
        <f>IF('statement of marks'!P44="","",'statement of marks'!P44)</f>
        <v/>
      </c>
      <c r="M982" s="122">
        <f>'statement of marks'!$BU$6</f>
        <v>30</v>
      </c>
      <c r="N982" s="291" t="str">
        <f>IF(L982="","",L982)</f>
        <v/>
      </c>
      <c r="O982" s="291" t="str">
        <f>IF(L982="","",SUM(J982,L982))</f>
        <v/>
      </c>
      <c r="P982" s="152">
        <f>SUM(H982,M982)</f>
        <v>50</v>
      </c>
      <c r="Q982" s="125" t="str">
        <f>O982</f>
        <v/>
      </c>
      <c r="R982" s="290" t="str">
        <f>CONCATENATE('statement of marks'!EZ44,'statement of marks'!FA44,'statement of marks'!FB44)</f>
        <v/>
      </c>
      <c r="S982" s="117" t="str">
        <f>IF(OR(R982="S",R982="RE"),100,"")</f>
        <v/>
      </c>
      <c r="T982" s="128" t="str">
        <f>IF('result subject-wise'!U44="","",'result subject-wise'!U44)</f>
        <v/>
      </c>
      <c r="U982" s="130" t="str">
        <f>IF('result subject-wise'!V44="","",'result subject-wise'!V44)</f>
        <v/>
      </c>
      <c r="V982" s="147" t="str">
        <f>IF(OR(U988=0,U988&lt;S988),"",IF(R982="RE",SUM(Q982,T982),IF(R982="S",T982,Q982)))</f>
        <v/>
      </c>
    </row>
    <row r="983" spans="1:22" ht="19.25" customHeight="1">
      <c r="A983" s="1179"/>
      <c r="B983" s="1230" t="str">
        <f>'statement of marks'!$X$3</f>
        <v>vaxzsth</v>
      </c>
      <c r="C983" s="1231"/>
      <c r="D983" s="289" t="str">
        <f>IF('statement of marks'!X44="","",'statement of marks'!X44)</f>
        <v/>
      </c>
      <c r="E983" s="290" t="str">
        <f>IF('statement of marks'!Y44="","",'statement of marks'!Y44)</f>
        <v/>
      </c>
      <c r="F983" s="290" t="str">
        <f>IF('statement of marks'!Z44="","",'statement of marks'!Z44)</f>
        <v/>
      </c>
      <c r="G983" s="123" t="str">
        <f>IF('statement of marks'!AB44="","",'statement of marks'!AB44)</f>
        <v/>
      </c>
      <c r="H983" s="123">
        <f>'statement of marks'!$CN$6</f>
        <v>20</v>
      </c>
      <c r="I983" s="291" t="str">
        <f>IF(G983="","",G983)</f>
        <v/>
      </c>
      <c r="J983" s="291" t="str">
        <f t="shared" ref="J983:J986" si="357">IF(G983="","",SUM(D983,E983,F983,G983))</f>
        <v/>
      </c>
      <c r="K983" s="125" t="str">
        <f>J983</f>
        <v/>
      </c>
      <c r="L983" s="123" t="str">
        <f>IF('statement of marks'!AD44="","",'statement of marks'!AD44)</f>
        <v/>
      </c>
      <c r="M983" s="122">
        <f>'statement of marks'!$CS$6</f>
        <v>30</v>
      </c>
      <c r="N983" s="291" t="str">
        <f>IF(L983="","",L983)</f>
        <v/>
      </c>
      <c r="O983" s="291" t="str">
        <f t="shared" ref="O983" si="358">IF(L983="","",SUM(J983,L983))</f>
        <v/>
      </c>
      <c r="P983" s="152">
        <f t="shared" ref="P983:P986" si="359">SUM(H983,M983)</f>
        <v>50</v>
      </c>
      <c r="Q983" s="125" t="str">
        <f>O983</f>
        <v/>
      </c>
      <c r="R983" s="290" t="str">
        <f>CONCATENATE('statement of marks'!FC44,'statement of marks'!FD44,'statement of marks'!FE44)</f>
        <v/>
      </c>
      <c r="S983" s="117" t="str">
        <f>IF(OR(R983="S",R983="RE"),100,"")</f>
        <v/>
      </c>
      <c r="T983" s="128" t="str">
        <f>IF('result subject-wise'!X44="","",'result subject-wise'!X44)</f>
        <v/>
      </c>
      <c r="U983" s="130" t="str">
        <f>IF('result subject-wise'!Y44="","",'result subject-wise'!Y44)</f>
        <v/>
      </c>
      <c r="V983" s="147" t="str">
        <f>IF(OR(U988=0,U988&lt;S988),"",IF(R983="RE",SUM(Q983,T983),IF(R983="S",T983,Q983)))</f>
        <v/>
      </c>
    </row>
    <row r="984" spans="1:22" ht="19.25" customHeight="1">
      <c r="A984" s="1179"/>
      <c r="B984" s="1232" t="b">
        <f>IF('statement of marks'!AL44="a",'statement of marks'!$AL$3,IF('statement of marks'!AL44="b",'statement of marks'!$AR$3,IF('statement of marks'!AL44="c",'statement of marks'!$AX$3,IF('statement of marks'!AL44="d",'statement of marks'!$BD$3))))</f>
        <v>0</v>
      </c>
      <c r="C984" s="1233"/>
      <c r="D984" s="289" t="str">
        <f>IF('statement of marks'!AM44="","",'statement of marks'!AM44)</f>
        <v/>
      </c>
      <c r="E984" s="290" t="str">
        <f>IF('statement of marks'!AN44="","",'statement of marks'!AN44)</f>
        <v/>
      </c>
      <c r="F984" s="290" t="str">
        <f>IF('statement of marks'!AO44="","",'statement of marks'!AO44)</f>
        <v/>
      </c>
      <c r="G984" s="123" t="str">
        <f>IF('statement of marks'!AQ44="","",'statement of marks'!AQ44)</f>
        <v/>
      </c>
      <c r="H984" s="123" t="str">
        <f>IF('statement of marks'!AR44="","",'statement of marks'!AR44)</f>
        <v/>
      </c>
      <c r="I984" s="291" t="str">
        <f>IF(G984="","",IF(AND(G984="ML",H984="ML"),"ML",IF(AND(G984="ML",H984=""),"ML",SUM(G984,H984))))</f>
        <v/>
      </c>
      <c r="J984" s="291" t="str">
        <f t="shared" si="357"/>
        <v/>
      </c>
      <c r="K984" s="125" t="str">
        <f>IF(J984="","",SUM(H984,J984))</f>
        <v/>
      </c>
      <c r="L984" s="123" t="str">
        <f>IF('statement of marks'!AV44="","",'statement of marks'!AV44)</f>
        <v/>
      </c>
      <c r="M984" s="123" t="str">
        <f>IF('statement of marks'!AW44="","",'statement of marks'!AW44)</f>
        <v/>
      </c>
      <c r="N984" s="291" t="str">
        <f>IF(L984="","",IF(AND(L984="ML",M984="ML"),"ML",IF(AND(L984="ML",M984=""),"ML",SUM(L984,M984))))</f>
        <v/>
      </c>
      <c r="O984" s="291" t="str">
        <f>IF(L984="","",SUM(J984,L984))</f>
        <v/>
      </c>
      <c r="P984" s="123">
        <f t="shared" si="359"/>
        <v>0</v>
      </c>
      <c r="Q984" s="125" t="str">
        <f>IF(O984="","",SUM(O984,P984))</f>
        <v/>
      </c>
      <c r="R984" s="290" t="str">
        <f>CONCATENATE('statement of marks'!FF44,'statement of marks'!FK44,'statement of marks'!FL44)</f>
        <v/>
      </c>
      <c r="S984" s="117" t="str">
        <f>IF('result subject-wise'!Z44="","",'result subject-wise'!Z44)</f>
        <v/>
      </c>
      <c r="T984" s="128" t="str">
        <f>IF('result subject-wise'!AB44="","",'result subject-wise'!AB44)</f>
        <v/>
      </c>
      <c r="U984" s="130" t="str">
        <f>IF('result subject-wise'!AC44="","",'result subject-wise'!AC44)</f>
        <v/>
      </c>
      <c r="V984" s="147" t="str">
        <f>IF(OR(U988=0,U988&lt;S988),"",IF(OR(R984="RE",R984="REP"),SUM(Q984,T984),IF(R984="S",T984,Q984)))</f>
        <v/>
      </c>
    </row>
    <row r="985" spans="1:22" ht="19.25" customHeight="1">
      <c r="A985" s="1179"/>
      <c r="B985" s="1232" t="b">
        <f>IF('statement of marks'!BJ44="a",'statement of marks'!$BJ$3,IF('statement of marks'!BJ44="b",'statement of marks'!$BP$3,IF('statement of marks'!BJ44="c",'statement of marks'!$BV$3,IF('statement of marks'!BJ44="d",'statement of marks'!$CB$3))))</f>
        <v>0</v>
      </c>
      <c r="C985" s="1233"/>
      <c r="D985" s="289" t="str">
        <f>IF('statement of marks'!BK44="","",'statement of marks'!BK44)</f>
        <v/>
      </c>
      <c r="E985" s="290" t="str">
        <f>IF('statement of marks'!BL44="","",'statement of marks'!BL44)</f>
        <v/>
      </c>
      <c r="F985" s="290" t="str">
        <f>IF('statement of marks'!BM44="","",'statement of marks'!BM44)</f>
        <v/>
      </c>
      <c r="G985" s="123" t="str">
        <f>IF('statement of marks'!BO44="","",'statement of marks'!BO44)</f>
        <v/>
      </c>
      <c r="H985" s="123" t="str">
        <f>IF('statement of marks'!BP44="","",'statement of marks'!BP44)</f>
        <v/>
      </c>
      <c r="I985" s="291" t="str">
        <f t="shared" ref="I985" si="360">IF(G985="","",IF(AND(G985="ML",H985="ML"),"ML",IF(AND(G985="ML",H985=""),"ML",SUM(G985,H985))))</f>
        <v/>
      </c>
      <c r="J985" s="291" t="str">
        <f t="shared" si="357"/>
        <v/>
      </c>
      <c r="K985" s="125" t="str">
        <f>IF(J985="","",SUM(H985,J985))</f>
        <v/>
      </c>
      <c r="L985" s="123" t="str">
        <f>IF('statement of marks'!BT44="","",'statement of marks'!BT44)</f>
        <v/>
      </c>
      <c r="M985" s="123" t="str">
        <f>IF('statement of marks'!BU44="","",'statement of marks'!BU44)</f>
        <v/>
      </c>
      <c r="N985" s="291" t="str">
        <f t="shared" ref="N985" si="361">IF(L985="","",IF(AND(L985="ML",M985="ML"),"ML",IF(AND(L985="ML",M985=""),"ML",SUM(L985,M985))))</f>
        <v/>
      </c>
      <c r="O985" s="291" t="str">
        <f>IF(L985="","",SUM(J985,L985))</f>
        <v/>
      </c>
      <c r="P985" s="123">
        <f t="shared" si="359"/>
        <v>0</v>
      </c>
      <c r="Q985" s="125" t="str">
        <f>IF(O985="","",SUM(O985,P985))</f>
        <v/>
      </c>
      <c r="R985" s="290" t="str">
        <f>CONCATENATE('statement of marks'!FM44,'statement of marks'!FR44,'statement of marks'!FS44)</f>
        <v/>
      </c>
      <c r="S985" s="117" t="str">
        <f>IF('result subject-wise'!AD44="","",'result subject-wise'!AD44)</f>
        <v/>
      </c>
      <c r="T985" s="128" t="str">
        <f>IF('result subject-wise'!AF44="","",'result subject-wise'!AF44)</f>
        <v/>
      </c>
      <c r="U985" s="130" t="str">
        <f>IF('result subject-wise'!AG44="","",'result subject-wise'!AG44)</f>
        <v/>
      </c>
      <c r="V985" s="147" t="str">
        <f>IF(OR(U988=0,U988&lt;S988),"",IF(OR(R985="RE",R985="REP"),SUM(Q985,T985),IF(R985="S",T985,Q985)))</f>
        <v/>
      </c>
    </row>
    <row r="986" spans="1:22" ht="19.25" customHeight="1">
      <c r="A986" s="1179"/>
      <c r="B986" s="1232" t="b">
        <f>IF('statement of marks'!CH44="a",'statement of marks'!$CH$3,IF('statement of marks'!CH44="b",'statement of marks'!$CN$3,IF('statement of marks'!CH44="c",'statement of marks'!$CT$3,IF('statement of marks'!CH44="d",'statement of marks'!$CZ$3))))</f>
        <v>0</v>
      </c>
      <c r="C986" s="1233"/>
      <c r="D986" s="289" t="str">
        <f>IF('statement of marks'!CI44="","",'statement of marks'!CI44)</f>
        <v/>
      </c>
      <c r="E986" s="290" t="str">
        <f>IF('statement of marks'!CJ44="","",'statement of marks'!CJ44)</f>
        <v/>
      </c>
      <c r="F986" s="290" t="str">
        <f>IF('statement of marks'!CK44="","",'statement of marks'!CK44)</f>
        <v/>
      </c>
      <c r="G986" s="123" t="str">
        <f>IF('statement of marks'!CM44="","",'statement of marks'!CM44)</f>
        <v/>
      </c>
      <c r="H986" s="123" t="str">
        <f>IF('statement of marks'!CN44="","",'statement of marks'!CN44)</f>
        <v/>
      </c>
      <c r="I986" s="291" t="str">
        <f>IF(G986="","",IF(AND(G986="ML",H986="ML"),"ML",IF(AND(G986="ML",H986=""),"ML",SUM(G986,H986))))</f>
        <v/>
      </c>
      <c r="J986" s="291" t="str">
        <f t="shared" si="357"/>
        <v/>
      </c>
      <c r="K986" s="125" t="str">
        <f>IF(J986="","",SUM(H986,J986))</f>
        <v/>
      </c>
      <c r="L986" s="123" t="str">
        <f>IF('statement of marks'!CR44="","",'statement of marks'!CR44)</f>
        <v/>
      </c>
      <c r="M986" s="123" t="str">
        <f>IF('statement of marks'!CS44="","",'statement of marks'!CS44)</f>
        <v/>
      </c>
      <c r="N986" s="291" t="str">
        <f>IF(L986="","",IF(AND(L986="ML",M986="ML"),"ML",IF(AND(L986="ML",M986=""),"ML",SUM(L986,M986))))</f>
        <v/>
      </c>
      <c r="O986" s="291" t="str">
        <f>IF(L986="","",SUM(J986,L986))</f>
        <v/>
      </c>
      <c r="P986" s="123">
        <f t="shared" si="359"/>
        <v>0</v>
      </c>
      <c r="Q986" s="125" t="str">
        <f>IF(O986="","",SUM(O986,P986))</f>
        <v/>
      </c>
      <c r="R986" s="290" t="str">
        <f>CONCATENATE('statement of marks'!FT44,'statement of marks'!FY44,'statement of marks'!FZ44)</f>
        <v/>
      </c>
      <c r="S986" s="117" t="str">
        <f>IF('result subject-wise'!AH44="","",'result subject-wise'!AH44)</f>
        <v/>
      </c>
      <c r="T986" s="128" t="str">
        <f>IF('result subject-wise'!AJ44="","",'result subject-wise'!AJ44)</f>
        <v/>
      </c>
      <c r="U986" s="130" t="str">
        <f>IF('result subject-wise'!AK44="","",'result subject-wise'!AK44)</f>
        <v/>
      </c>
      <c r="V986" s="147" t="str">
        <f>IF(OR(U988=0,U988&lt;S988),"",IF(OR(R986="RE",R986="REP"),SUM(Q986,T986),IF(R986="S",T986,Q986)))</f>
        <v/>
      </c>
    </row>
    <row r="987" spans="1:22" ht="19.25" customHeight="1">
      <c r="A987" s="1179"/>
      <c r="B987" s="1234" t="s">
        <v>148</v>
      </c>
      <c r="C987" s="1235"/>
      <c r="D987" s="157" t="str">
        <f>IF(AND(D982="",D983="",D984="",D985="",D986=""),"",SUM(D982:D986))</f>
        <v/>
      </c>
      <c r="E987" s="157" t="str">
        <f t="shared" ref="E987:F987" si="362">IF(AND(E982="",E983="",E984="",E985="",E986=""),"",SUM(E982:E986))</f>
        <v/>
      </c>
      <c r="F987" s="157" t="str">
        <f t="shared" si="362"/>
        <v/>
      </c>
      <c r="G987" s="158" t="str">
        <f>IF(G982="","",SUM(G982:G986))</f>
        <v/>
      </c>
      <c r="H987" s="158">
        <f>SUM(H984:H986)</f>
        <v>0</v>
      </c>
      <c r="I987" s="158" t="str">
        <f>IF(AND(I982="",I983="",I984="",I985="",I986=""),"",SUM(I982:I986))</f>
        <v/>
      </c>
      <c r="J987" s="159" t="str">
        <f>IF(J986="","",SUM(J982:J986))</f>
        <v/>
      </c>
      <c r="K987" s="160" t="str">
        <f>IF(K982="","",SUM(K982:K986))</f>
        <v/>
      </c>
      <c r="L987" s="158" t="str">
        <f>IF(L982="","",SUM(L982:L986))</f>
        <v/>
      </c>
      <c r="M987" s="158">
        <f>SUM(M984:M986)</f>
        <v>0</v>
      </c>
      <c r="N987" s="158" t="str">
        <f t="shared" ref="N987" si="363">IF(AND(N982="",N983="",N984="",N985="",N986=""),"",SUM(N982:N986))</f>
        <v/>
      </c>
      <c r="O987" s="159" t="str">
        <f>IF(L987="","",SUM(J987,L987))</f>
        <v/>
      </c>
      <c r="P987" s="160">
        <f>SUM(H987,M987)</f>
        <v>0</v>
      </c>
      <c r="Q987" s="160" t="str">
        <f>IF(Q982="","",SUM(Q982:Q986))</f>
        <v/>
      </c>
      <c r="R987" s="159"/>
      <c r="S987" s="159" t="str">
        <f>IF(AND(S982="",S983="",S984="",S985="",S986=""),"",SUM(S982:S986))</f>
        <v/>
      </c>
      <c r="T987" s="161" t="str">
        <f>IF(AND(T982="",T983="",T984="",T985="",T986=""),"",SUM(T982:T986))</f>
        <v/>
      </c>
      <c r="U987" s="162"/>
      <c r="V987" s="163" t="str">
        <f>IF(V982="","",SUM(V982:V986))</f>
        <v/>
      </c>
    </row>
    <row r="988" spans="1:22" ht="19.25" customHeight="1">
      <c r="A988" s="1179"/>
      <c r="B988" s="1234" t="s">
        <v>145</v>
      </c>
      <c r="C988" s="1235"/>
      <c r="D988" s="119" t="str">
        <f>IF(D987="","",50-(COUNTIF(D982:D986,"NA")*10+COUNTIF(D982:D986,"ML")*10))</f>
        <v/>
      </c>
      <c r="E988" s="119" t="str">
        <f t="shared" ref="E988:F988" si="364">IF(E987="","",50-(COUNTIF(E982:E986,"NA")*10+COUNTIF(E982:E986,"ML")*10))</f>
        <v/>
      </c>
      <c r="F988" s="119" t="str">
        <f t="shared" si="364"/>
        <v/>
      </c>
      <c r="G988" s="123">
        <f>I988-H988</f>
        <v>350</v>
      </c>
      <c r="H988" s="158">
        <f>IF(H987="","",(IF(OR(H984="ML",H984=""),0,H981)+IF(OR(H985="ML",H985=""),0,H982)+IF(OR(H986="ML",H986=""),0,H983)))</f>
        <v>0</v>
      </c>
      <c r="I988" s="123">
        <f>IF(I987=0,0,350-H990)</f>
        <v>350</v>
      </c>
      <c r="J988" s="291" t="str">
        <f>IF(J987="","",SUM(D988:G988))</f>
        <v/>
      </c>
      <c r="K988" s="125" t="str">
        <f>IF(K987="","",SUM(H988,J988))</f>
        <v/>
      </c>
      <c r="L988" s="123">
        <f>N988-M988</f>
        <v>500</v>
      </c>
      <c r="M988" s="117">
        <f>IF(M987="","",(IF(OR(M984="ML",M984=""),0,M981)+IF(OR(M985="ML",M985=""),0,M982)+IF(OR(M986="ML",M986=""),0,M983)))</f>
        <v>0</v>
      </c>
      <c r="N988" s="123">
        <f>IF(N987=0,0,500-M990)</f>
        <v>500</v>
      </c>
      <c r="O988" s="291">
        <f>IF(L988="","",SUM(J988,L988))</f>
        <v>500</v>
      </c>
      <c r="P988" s="125">
        <f>SUM(H988,M988)</f>
        <v>0</v>
      </c>
      <c r="Q988" s="125" t="str">
        <f>IF(Q987="","",SUM(O988,P988))</f>
        <v/>
      </c>
      <c r="R988" s="307"/>
      <c r="S988" s="141">
        <f>COUNTIF(R982:R991,"S")</f>
        <v>0</v>
      </c>
      <c r="T988" s="141">
        <f>COUNTIF(R982:R991,"RE")+COUNTIF(R982:R991,"REP")</f>
        <v>0</v>
      </c>
      <c r="U988" s="141">
        <f>COUNTIF(U982:U987,"P")+COUNTIF(U990:U991,"P")</f>
        <v>0</v>
      </c>
      <c r="V988" s="149" t="str">
        <f>IF(OR(U988=0,U988&lt;(S988+T988)),"",(Q988-(S988*200)+S987))</f>
        <v/>
      </c>
    </row>
    <row r="989" spans="1:22" ht="19.25" customHeight="1">
      <c r="A989" s="1179"/>
      <c r="B989" s="1230" t="s">
        <v>12</v>
      </c>
      <c r="C989" s="1231"/>
      <c r="D989" s="120" t="str">
        <f t="shared" ref="D989:Q989" si="365">IF(D988="","",D987/D988*100)</f>
        <v/>
      </c>
      <c r="E989" s="120" t="str">
        <f t="shared" si="365"/>
        <v/>
      </c>
      <c r="F989" s="120" t="str">
        <f t="shared" si="365"/>
        <v/>
      </c>
      <c r="G989" s="120" t="e">
        <f t="shared" si="365"/>
        <v>#VALUE!</v>
      </c>
      <c r="H989" s="151" t="e">
        <f t="shared" si="365"/>
        <v>#DIV/0!</v>
      </c>
      <c r="I989" s="120" t="e">
        <f t="shared" si="365"/>
        <v>#VALUE!</v>
      </c>
      <c r="J989" s="120" t="str">
        <f t="shared" si="365"/>
        <v/>
      </c>
      <c r="K989" s="126" t="str">
        <f t="shared" si="365"/>
        <v/>
      </c>
      <c r="L989" s="120" t="e">
        <f t="shared" si="365"/>
        <v>#VALUE!</v>
      </c>
      <c r="M989" s="151" t="e">
        <f t="shared" si="365"/>
        <v>#DIV/0!</v>
      </c>
      <c r="N989" s="120" t="e">
        <f t="shared" si="365"/>
        <v>#VALUE!</v>
      </c>
      <c r="O989" s="120" t="e">
        <f t="shared" si="365"/>
        <v>#VALUE!</v>
      </c>
      <c r="P989" s="126" t="e">
        <f t="shared" si="365"/>
        <v>#DIV/0!</v>
      </c>
      <c r="Q989" s="126" t="str">
        <f t="shared" si="365"/>
        <v/>
      </c>
      <c r="R989" s="304"/>
      <c r="S989" s="304"/>
      <c r="T989" s="305"/>
      <c r="U989" s="308"/>
      <c r="V989" s="150" t="str">
        <f>IF(V988="","",V987/V988*100)</f>
        <v/>
      </c>
    </row>
    <row r="990" spans="1:22" ht="19.25" customHeight="1">
      <c r="A990" s="1179"/>
      <c r="B990" s="1230" t="str">
        <f>'statement of marks'!$DG$3</f>
        <v>jktLFkku v/;;u</v>
      </c>
      <c r="C990" s="1231"/>
      <c r="D990" s="289" t="str">
        <f>IF('statement of marks'!DG44="","",'statement of marks'!DG44)</f>
        <v/>
      </c>
      <c r="E990" s="290" t="str">
        <f>IF('statement of marks'!DH44="","",'statement of marks'!DH44)</f>
        <v/>
      </c>
      <c r="F990" s="290" t="str">
        <f>IF('statement of marks'!DI44="","",'statement of marks'!DI44)</f>
        <v/>
      </c>
      <c r="G990" s="290" t="str">
        <f>IF('statement of marks'!DK44="","",'statement of marks'!DK44)</f>
        <v/>
      </c>
      <c r="H990" s="152">
        <f>IF(G982="ML",70)+IF(G983="ML",70)+IF(G984="ML",70-H981)+IF(G985="ML",70-H982)+IF(G986="ML",70-H983)+IF(H984="ml",H981)+IF(H985="ml",H982)+IF(H986="ml",H983)</f>
        <v>0</v>
      </c>
      <c r="I990" s="291" t="str">
        <f>IF(G990="","",SUM(G990,H990))</f>
        <v/>
      </c>
      <c r="J990" s="291" t="str">
        <f>IF(G990="","",SUM(D990,E990,F990,G990))</f>
        <v/>
      </c>
      <c r="K990" s="125" t="str">
        <f>IF(J990="","",SUM(H990,J990))</f>
        <v/>
      </c>
      <c r="L990" s="290" t="str">
        <f>IF('statement of marks'!DM44="","",'statement of marks'!DM44)</f>
        <v/>
      </c>
      <c r="M990" s="152">
        <f>IF(L982="ML",100)+IF(L983="ML",100)+IF(L984="ML",100-M981)+IF(L985="ML",100-M982)+IF(L986="ML",100-M983)+IF(M984="ml",M981)+IF(M985="ml",M982)+IF(M986="ml",M983)</f>
        <v>0</v>
      </c>
      <c r="N990" s="291" t="str">
        <f>IF(L990="","",SUM(L990,M990))</f>
        <v/>
      </c>
      <c r="O990" s="291" t="str">
        <f>IF(L990="","",SUM(K990,L990))</f>
        <v/>
      </c>
      <c r="P990" s="152">
        <f>SUM(H990,M990)</f>
        <v>0</v>
      </c>
      <c r="Q990" s="125" t="str">
        <f>IF(O990="","",SUM(O990,M990))</f>
        <v/>
      </c>
      <c r="R990" s="290" t="str">
        <f>IF('statement of marks'!GA44="","",'statement of marks'!GA44)</f>
        <v/>
      </c>
      <c r="S990" s="117" t="str">
        <f>IF(OR(R990="S",R990="RE"),100,"")</f>
        <v/>
      </c>
      <c r="T990" s="309" t="str">
        <f>IF('result subject-wise'!AL44="","",'result subject-wise'!AL44)</f>
        <v/>
      </c>
      <c r="U990" s="310" t="str">
        <f>IF('result subject-wise'!AM44="","",'result subject-wise'!AM44)</f>
        <v/>
      </c>
      <c r="V990" s="1236"/>
    </row>
    <row r="991" spans="1:22" ht="19.25" customHeight="1">
      <c r="A991" s="1179"/>
      <c r="B991" s="1230" t="str">
        <f>'statement of marks'!$DT$3</f>
        <v>thou dkS'ky f'k{kk</v>
      </c>
      <c r="C991" s="1231"/>
      <c r="D991" s="1237" t="s">
        <v>294</v>
      </c>
      <c r="E991" s="1238"/>
      <c r="F991" s="291">
        <f>'statement of marks'!$DT$6</f>
        <v>30</v>
      </c>
      <c r="G991" s="123" t="str">
        <f>IF('statement of marks'!DT44="","",'statement of marks'!DT44)</f>
        <v/>
      </c>
      <c r="H991" s="1238" t="s">
        <v>313</v>
      </c>
      <c r="I991" s="1238"/>
      <c r="J991" s="291">
        <f>'statement of marks'!$DU$6</f>
        <v>30</v>
      </c>
      <c r="K991" s="125" t="str">
        <f>IF('statement of marks'!DU44="","",'statement of marks'!DU44)</f>
        <v/>
      </c>
      <c r="L991" s="1239" t="s">
        <v>172</v>
      </c>
      <c r="M991" s="1239"/>
      <c r="N991" s="291">
        <f>'statement of marks'!$DV$6</f>
        <v>40</v>
      </c>
      <c r="O991" s="290" t="str">
        <f>IF('statement of marks'!DV44="","",'statement of marks'!DV44)</f>
        <v/>
      </c>
      <c r="P991" s="304"/>
      <c r="Q991" s="125" t="str">
        <f>IF(O991="","",SUM(G991,K991,O991))</f>
        <v/>
      </c>
      <c r="R991" s="290" t="str">
        <f>IF('statement of marks'!GB44="","",'statement of marks'!GB44)</f>
        <v/>
      </c>
      <c r="S991" s="117" t="str">
        <f>IF(OR(R991="S",R991="RE"),40,"")</f>
        <v/>
      </c>
      <c r="T991" s="309" t="str">
        <f>IF('result subject-wise'!AN44="","",'result subject-wise'!AN44)</f>
        <v/>
      </c>
      <c r="U991" s="310" t="str">
        <f>IF('result subject-wise'!AO44="","",'result subject-wise'!AO44)</f>
        <v/>
      </c>
      <c r="V991" s="1236"/>
    </row>
    <row r="992" spans="1:22" ht="19.25" customHeight="1">
      <c r="A992" s="1179"/>
      <c r="B992" s="1240" t="s">
        <v>20</v>
      </c>
      <c r="C992" s="1241"/>
      <c r="D992" s="1242" t="str">
        <f>IF('statement of marks'!GH44="","",'statement of marks'!GH44)</f>
        <v/>
      </c>
      <c r="E992" s="1243"/>
      <c r="F992" s="1243"/>
      <c r="G992" s="1243"/>
      <c r="H992" s="1243"/>
      <c r="I992" s="1244"/>
      <c r="J992" s="288" t="s">
        <v>7</v>
      </c>
      <c r="K992" s="290" t="str">
        <f>IF('statement of marks'!GK44="","",'statement of marks'!GK44)</f>
        <v/>
      </c>
      <c r="L992" s="1245" t="s">
        <v>8</v>
      </c>
      <c r="M992" s="1246"/>
      <c r="N992" s="1247"/>
      <c r="O992" s="290" t="str">
        <f>IF('statement of marks'!GM44="","",'statement of marks'!GM44)</f>
        <v/>
      </c>
      <c r="P992" s="1248" t="s">
        <v>286</v>
      </c>
      <c r="Q992" s="1248"/>
      <c r="R992" s="1248"/>
      <c r="S992" s="1248"/>
      <c r="T992" s="1248"/>
      <c r="U992" s="1248"/>
      <c r="V992" s="1249"/>
    </row>
    <row r="993" spans="1:22" ht="19.25" customHeight="1">
      <c r="A993" s="1179"/>
      <c r="B993" s="1240" t="s">
        <v>50</v>
      </c>
      <c r="C993" s="1241"/>
      <c r="D993" s="1250" t="s">
        <v>290</v>
      </c>
      <c r="E993" s="1251"/>
      <c r="F993" s="1252" t="s">
        <v>291</v>
      </c>
      <c r="G993" s="1252"/>
      <c r="H993" s="1253" t="s">
        <v>292</v>
      </c>
      <c r="I993" s="1253"/>
      <c r="J993" s="1252" t="s">
        <v>314</v>
      </c>
      <c r="K993" s="1252"/>
      <c r="L993" s="1254" t="s">
        <v>284</v>
      </c>
      <c r="M993" s="1254"/>
      <c r="N993" s="1254"/>
      <c r="O993" s="1254"/>
      <c r="P993" s="1255" t="s">
        <v>20</v>
      </c>
      <c r="Q993" s="1255"/>
      <c r="R993" s="1255"/>
      <c r="S993" s="1255"/>
      <c r="T993" s="1256" t="str">
        <f>IF('result subject-wise'!AR44="","",'result subject-wise'!AR44)</f>
        <v/>
      </c>
      <c r="U993" s="1256"/>
      <c r="V993" s="1257"/>
    </row>
    <row r="994" spans="1:22" ht="19.25" customHeight="1">
      <c r="A994" s="1179"/>
      <c r="B994" s="1234" t="s">
        <v>32</v>
      </c>
      <c r="C994" s="1235"/>
      <c r="D994" s="1258" t="str">
        <f>IF('statement of marks'!EP44="","",'statement of marks'!EP44)</f>
        <v/>
      </c>
      <c r="E994" s="1259"/>
      <c r="F994" s="1259" t="str">
        <f>IF('statement of marks'!ER44="","",'statement of marks'!ER44)</f>
        <v/>
      </c>
      <c r="G994" s="1259"/>
      <c r="H994" s="1259" t="str">
        <f>IF('statement of marks'!ET44="","",'statement of marks'!ET44)</f>
        <v/>
      </c>
      <c r="I994" s="1259"/>
      <c r="J994" s="1259" t="str">
        <f>IF('statement of marks'!EV44="","",'statement of marks'!EV44)</f>
        <v/>
      </c>
      <c r="K994" s="1259"/>
      <c r="L994" s="1259" t="str">
        <f>IF('statement of marks'!EX44="","",'statement of marks'!EX44)</f>
        <v/>
      </c>
      <c r="M994" s="1259"/>
      <c r="N994" s="1259"/>
      <c r="O994" s="1259"/>
      <c r="P994" s="1255" t="s">
        <v>7</v>
      </c>
      <c r="Q994" s="1255"/>
      <c r="R994" s="1255"/>
      <c r="S994" s="1255"/>
      <c r="T994" s="1256" t="str">
        <f>IF(AND(T993="mRrh.kZ",V989&gt;=60),"izFke",IF(AND(T993="mRrh.kZ",V989&gt;=48),"f}rh;",IF(AND(T993="mRrh.kZ",V989&gt;=36),"r`rh;","")))</f>
        <v/>
      </c>
      <c r="U994" s="1256"/>
      <c r="V994" s="1257"/>
    </row>
    <row r="995" spans="1:22" ht="19.25" customHeight="1">
      <c r="A995" s="1179"/>
      <c r="B995" s="1234" t="s">
        <v>31</v>
      </c>
      <c r="C995" s="1235"/>
      <c r="D995" s="1260" t="str">
        <f>IF('statement of marks'!EO44="","",'statement of marks'!EO44)</f>
        <v/>
      </c>
      <c r="E995" s="1261"/>
      <c r="F995" s="1261" t="str">
        <f>IF('statement of marks'!EQ44="","",'statement of marks'!EQ44)</f>
        <v/>
      </c>
      <c r="G995" s="1261"/>
      <c r="H995" s="1261" t="str">
        <f>IF('statement of marks'!ES44="","",'statement of marks'!ES44)</f>
        <v/>
      </c>
      <c r="I995" s="1261"/>
      <c r="J995" s="1261" t="str">
        <f>IF('statement of marks'!EU44="","",'statement of marks'!EU44)</f>
        <v/>
      </c>
      <c r="K995" s="1261"/>
      <c r="L995" s="1261" t="str">
        <f>IF('statement of marks'!EW44="","",'statement of marks'!EW44)</f>
        <v/>
      </c>
      <c r="M995" s="1261"/>
      <c r="N995" s="1261"/>
      <c r="O995" s="1261"/>
      <c r="P995" s="1262" t="s">
        <v>312</v>
      </c>
      <c r="Q995" s="1263"/>
      <c r="R995" s="1263"/>
      <c r="S995" s="1264"/>
      <c r="T995" s="1265" t="str">
        <f>IF(T993="","",'result subject-wise'!$G$117)</f>
        <v/>
      </c>
      <c r="U995" s="1266"/>
      <c r="V995" s="1267"/>
    </row>
    <row r="996" spans="1:22" ht="19.25" customHeight="1">
      <c r="A996" s="1179"/>
      <c r="B996" s="1230" t="s">
        <v>133</v>
      </c>
      <c r="C996" s="1231"/>
      <c r="D996" s="1268"/>
      <c r="E996" s="1269"/>
      <c r="F996" s="1269"/>
      <c r="G996" s="1269"/>
      <c r="H996" s="1269"/>
      <c r="I996" s="1269"/>
      <c r="J996" s="1269"/>
      <c r="K996" s="1269"/>
      <c r="L996" s="1231" t="s">
        <v>133</v>
      </c>
      <c r="M996" s="1231"/>
      <c r="N996" s="1231"/>
      <c r="O996" s="1231"/>
      <c r="P996" s="1231"/>
      <c r="Q996" s="1231"/>
      <c r="R996" s="1270"/>
      <c r="S996" s="1271"/>
      <c r="T996" s="1271"/>
      <c r="U996" s="1271"/>
      <c r="V996" s="1272"/>
    </row>
    <row r="997" spans="1:22" ht="19.25" customHeight="1">
      <c r="A997" s="1179"/>
      <c r="B997" s="1230" t="s">
        <v>285</v>
      </c>
      <c r="C997" s="1231"/>
      <c r="D997" s="1268"/>
      <c r="E997" s="1269"/>
      <c r="F997" s="1269"/>
      <c r="G997" s="1269"/>
      <c r="H997" s="1269"/>
      <c r="I997" s="1269"/>
      <c r="J997" s="1269"/>
      <c r="K997" s="1269"/>
      <c r="L997" s="1231" t="s">
        <v>111</v>
      </c>
      <c r="M997" s="1231"/>
      <c r="N997" s="1231"/>
      <c r="O997" s="1231"/>
      <c r="P997" s="1231"/>
      <c r="Q997" s="1231"/>
      <c r="R997" s="1273"/>
      <c r="S997" s="1274"/>
      <c r="T997" s="1274"/>
      <c r="U997" s="1274"/>
      <c r="V997" s="1275"/>
    </row>
    <row r="998" spans="1:22" ht="19.25" customHeight="1">
      <c r="A998" s="1179"/>
      <c r="B998" s="1230" t="s">
        <v>152</v>
      </c>
      <c r="C998" s="1231"/>
      <c r="D998" s="1268"/>
      <c r="E998" s="1269"/>
      <c r="F998" s="1269"/>
      <c r="G998" s="1269"/>
      <c r="H998" s="1269"/>
      <c r="I998" s="1269"/>
      <c r="J998" s="1269"/>
      <c r="K998" s="1269"/>
      <c r="L998" s="1231" t="s">
        <v>285</v>
      </c>
      <c r="M998" s="1231"/>
      <c r="N998" s="1231"/>
      <c r="O998" s="1231"/>
      <c r="P998" s="1231"/>
      <c r="Q998" s="1231"/>
      <c r="R998" s="1276" t="s">
        <v>152</v>
      </c>
      <c r="S998" s="1277"/>
      <c r="T998" s="1277"/>
      <c r="U998" s="1277"/>
      <c r="V998" s="1278"/>
    </row>
    <row r="999" spans="1:22" ht="19.25" customHeight="1">
      <c r="A999" s="1180"/>
      <c r="B999" s="1279" t="s">
        <v>151</v>
      </c>
      <c r="C999" s="1280"/>
      <c r="D999" s="1281"/>
      <c r="E999" s="1282"/>
      <c r="F999" s="1282"/>
      <c r="G999" s="1282"/>
      <c r="H999" s="1282"/>
      <c r="I999" s="1282"/>
      <c r="J999" s="1282"/>
      <c r="K999" s="1282"/>
      <c r="L999" s="1280" t="s">
        <v>113</v>
      </c>
      <c r="M999" s="1280"/>
      <c r="N999" s="1280"/>
      <c r="O999" s="1280"/>
      <c r="P999" s="1283">
        <f>'statement of marks'!$GH$109</f>
        <v>42460</v>
      </c>
      <c r="Q999" s="1284"/>
      <c r="R999" s="1285" t="s">
        <v>289</v>
      </c>
      <c r="S999" s="1286"/>
      <c r="T999" s="1286"/>
      <c r="U999" s="1286"/>
      <c r="V999" s="1287"/>
    </row>
    <row r="1000" spans="1:22" ht="19.25" customHeight="1">
      <c r="A1000" s="1173" t="s">
        <v>73</v>
      </c>
      <c r="B1000" s="1174"/>
      <c r="C1000" s="1174"/>
      <c r="D1000" s="1174"/>
      <c r="E1000" s="1174"/>
      <c r="F1000" s="1174"/>
      <c r="G1000" s="1174"/>
      <c r="H1000" s="1174"/>
      <c r="I1000" s="1174"/>
      <c r="J1000" s="1174"/>
      <c r="K1000" s="1174"/>
      <c r="L1000" s="1174"/>
      <c r="M1000" s="1174"/>
      <c r="N1000" s="1174"/>
      <c r="O1000" s="1174"/>
      <c r="P1000" s="1174"/>
      <c r="Q1000" s="1174"/>
      <c r="R1000" s="1174"/>
      <c r="S1000" s="1174"/>
      <c r="T1000" s="1174"/>
      <c r="U1000" s="1174"/>
      <c r="V1000" s="1175"/>
    </row>
    <row r="1001" spans="1:22" ht="19.25" customHeight="1">
      <c r="A1001" s="1176" t="str">
        <f>'statement of marks'!$A$1</f>
        <v>jktdh; ckfydk mPp ek/;fed fo|ky;] fuEckgsMk</v>
      </c>
      <c r="B1001" s="1177"/>
      <c r="C1001" s="1177"/>
      <c r="D1001" s="1177"/>
      <c r="E1001" s="1177"/>
      <c r="F1001" s="1177"/>
      <c r="G1001" s="1177"/>
      <c r="H1001" s="1177"/>
      <c r="I1001" s="1177"/>
      <c r="J1001" s="1177"/>
      <c r="K1001" s="1177"/>
      <c r="L1001" s="1177"/>
      <c r="M1001" s="1177"/>
      <c r="N1001" s="1177"/>
      <c r="O1001" s="1177"/>
      <c r="P1001" s="1177"/>
      <c r="Q1001" s="1177"/>
      <c r="R1001" s="1177"/>
      <c r="S1001" s="1177"/>
      <c r="T1001" s="1177"/>
      <c r="U1001" s="1177"/>
      <c r="V1001" s="1178"/>
    </row>
    <row r="1002" spans="1:22" ht="19.25" customHeight="1">
      <c r="A1002" s="1179"/>
      <c r="B1002" s="1181" t="s">
        <v>293</v>
      </c>
      <c r="C1002" s="1181"/>
      <c r="D1002" s="1182" t="str">
        <f>'statement of marks'!$F$3</f>
        <v>2015-16</v>
      </c>
      <c r="E1002" s="1183"/>
      <c r="F1002" s="1184" t="str">
        <f>IF(T1020="","eq[; ijh{kk",IF(D1019="iwjd","iwjd ijh{kk",IF(D1019="iqu% ijh{kk","iqu% ijh{kk",)))</f>
        <v>eq[; ijh{kk</v>
      </c>
      <c r="G1002" s="1185"/>
      <c r="H1002" s="1185"/>
      <c r="I1002" s="1185"/>
      <c r="J1002" s="1185"/>
      <c r="K1002" s="1185"/>
      <c r="L1002" s="1185"/>
      <c r="M1002" s="1185"/>
      <c r="N1002" s="1185"/>
      <c r="O1002" s="1185"/>
      <c r="P1002" s="1185"/>
      <c r="Q1002" s="1185"/>
      <c r="R1002" s="1186" t="s">
        <v>27</v>
      </c>
      <c r="S1002" s="1187"/>
      <c r="T1002" s="1188" t="str">
        <f>'statement of marks'!$A$3</f>
        <v>11 'A'</v>
      </c>
      <c r="U1002" s="1188"/>
      <c r="V1002" s="1189"/>
    </row>
    <row r="1003" spans="1:22" ht="19.25" customHeight="1">
      <c r="A1003" s="1179"/>
      <c r="B1003" s="1190" t="s">
        <v>115</v>
      </c>
      <c r="C1003" s="1190"/>
      <c r="D1003" s="1191" t="str">
        <f>IF('statement of marks'!G45="","",'statement of marks'!G45)</f>
        <v/>
      </c>
      <c r="E1003" s="1192"/>
      <c r="F1003" s="1192"/>
      <c r="G1003" s="1192"/>
      <c r="H1003" s="1192"/>
      <c r="I1003" s="1192"/>
      <c r="J1003" s="1192"/>
      <c r="K1003" s="1192"/>
      <c r="L1003" s="1192"/>
      <c r="M1003" s="1192"/>
      <c r="N1003" s="1192"/>
      <c r="O1003" s="1192"/>
      <c r="P1003" s="1192"/>
      <c r="Q1003" s="1192"/>
      <c r="R1003" s="1193" t="s">
        <v>36</v>
      </c>
      <c r="S1003" s="1194"/>
      <c r="T1003" s="1195" t="str">
        <f>IF('statement of marks'!D45="","",'statement of marks'!D45)</f>
        <v/>
      </c>
      <c r="U1003" s="1195"/>
      <c r="V1003" s="1196"/>
    </row>
    <row r="1004" spans="1:22" ht="19.25" customHeight="1">
      <c r="A1004" s="1179"/>
      <c r="B1004" s="1190" t="s">
        <v>25</v>
      </c>
      <c r="C1004" s="1190"/>
      <c r="D1004" s="1191" t="str">
        <f>IF('statement of marks'!H45="","",'statement of marks'!H45)</f>
        <v/>
      </c>
      <c r="E1004" s="1192"/>
      <c r="F1004" s="1192"/>
      <c r="G1004" s="1192"/>
      <c r="H1004" s="1192"/>
      <c r="I1004" s="1192"/>
      <c r="J1004" s="1192"/>
      <c r="K1004" s="1192"/>
      <c r="L1004" s="1192"/>
      <c r="M1004" s="1192"/>
      <c r="N1004" s="1192"/>
      <c r="O1004" s="1192"/>
      <c r="P1004" s="1192"/>
      <c r="Q1004" s="1192"/>
      <c r="R1004" s="1193" t="s">
        <v>28</v>
      </c>
      <c r="S1004" s="1194"/>
      <c r="T1004" s="1195" t="str">
        <f>IF('statement of marks'!E45="","",'statement of marks'!E45)</f>
        <v/>
      </c>
      <c r="U1004" s="1195"/>
      <c r="V1004" s="1196"/>
    </row>
    <row r="1005" spans="1:22" ht="19.25" customHeight="1">
      <c r="A1005" s="1179"/>
      <c r="B1005" s="1197" t="s">
        <v>26</v>
      </c>
      <c r="C1005" s="1197"/>
      <c r="D1005" s="1191" t="str">
        <f>IF('statement of marks'!I45="","",'statement of marks'!I45)</f>
        <v/>
      </c>
      <c r="E1005" s="1192"/>
      <c r="F1005" s="1192"/>
      <c r="G1005" s="1192"/>
      <c r="H1005" s="1192"/>
      <c r="I1005" s="1192"/>
      <c r="J1005" s="1192"/>
      <c r="K1005" s="1192"/>
      <c r="L1005" s="1192"/>
      <c r="M1005" s="1192"/>
      <c r="N1005" s="1192"/>
      <c r="O1005" s="1192"/>
      <c r="P1005" s="1192"/>
      <c r="Q1005" s="1192"/>
      <c r="R1005" s="1193" t="s">
        <v>29</v>
      </c>
      <c r="S1005" s="1194"/>
      <c r="T1005" s="1198" t="str">
        <f>IF('statement of marks'!F45="","",'statement of marks'!F45)</f>
        <v/>
      </c>
      <c r="U1005" s="1198"/>
      <c r="V1005" s="1199"/>
    </row>
    <row r="1006" spans="1:22" ht="19.25" customHeight="1">
      <c r="A1006" s="1179"/>
      <c r="B1006" s="1200" t="s">
        <v>30</v>
      </c>
      <c r="C1006" s="1202" t="s">
        <v>202</v>
      </c>
      <c r="D1006" s="1204" t="s">
        <v>1</v>
      </c>
      <c r="E1006" s="1204" t="s">
        <v>43</v>
      </c>
      <c r="F1006" s="1204" t="s">
        <v>2</v>
      </c>
      <c r="G1006" s="1206" t="s">
        <v>144</v>
      </c>
      <c r="H1006" s="1206" t="s">
        <v>147</v>
      </c>
      <c r="I1006" s="1208" t="s">
        <v>146</v>
      </c>
      <c r="J1006" s="1210" t="s">
        <v>306</v>
      </c>
      <c r="K1006" s="1212" t="s">
        <v>288</v>
      </c>
      <c r="L1006" s="1214" t="s">
        <v>305</v>
      </c>
      <c r="M1006" s="1214" t="s">
        <v>296</v>
      </c>
      <c r="N1006" s="1216" t="s">
        <v>295</v>
      </c>
      <c r="O1006" s="1218" t="s">
        <v>274</v>
      </c>
      <c r="P1006" s="1218" t="s">
        <v>275</v>
      </c>
      <c r="Q1006" s="1220" t="s">
        <v>276</v>
      </c>
      <c r="R1006" s="1208" t="s">
        <v>14</v>
      </c>
      <c r="S1006" s="1210" t="s">
        <v>297</v>
      </c>
      <c r="T1006" s="1222" t="s">
        <v>298</v>
      </c>
      <c r="U1006" s="1288" t="s">
        <v>38</v>
      </c>
      <c r="V1006" s="1226" t="s">
        <v>287</v>
      </c>
    </row>
    <row r="1007" spans="1:22" ht="19.25" customHeight="1">
      <c r="A1007" s="1179"/>
      <c r="B1007" s="1201"/>
      <c r="C1007" s="1203"/>
      <c r="D1007" s="1205"/>
      <c r="E1007" s="1205"/>
      <c r="F1007" s="1205"/>
      <c r="G1007" s="1207"/>
      <c r="H1007" s="1207"/>
      <c r="I1007" s="1209"/>
      <c r="J1007" s="1211"/>
      <c r="K1007" s="1213"/>
      <c r="L1007" s="1215"/>
      <c r="M1007" s="1215"/>
      <c r="N1007" s="1217"/>
      <c r="O1007" s="1219"/>
      <c r="P1007" s="1219"/>
      <c r="Q1007" s="1221"/>
      <c r="R1007" s="1209"/>
      <c r="S1007" s="1211"/>
      <c r="T1007" s="1223"/>
      <c r="U1007" s="1289"/>
      <c r="V1007" s="1227"/>
    </row>
    <row r="1008" spans="1:22" ht="19.25" customHeight="1">
      <c r="A1008" s="1179"/>
      <c r="B1008" s="1228" t="s">
        <v>5</v>
      </c>
      <c r="C1008" s="1229"/>
      <c r="D1008" s="119">
        <v>10</v>
      </c>
      <c r="E1008" s="70">
        <v>10</v>
      </c>
      <c r="F1008" s="70">
        <v>10</v>
      </c>
      <c r="G1008" s="142" t="s">
        <v>308</v>
      </c>
      <c r="H1008" s="122">
        <f>'statement of marks'!$AR$6</f>
        <v>20</v>
      </c>
      <c r="I1008" s="73">
        <v>70</v>
      </c>
      <c r="J1008" s="146" t="s">
        <v>277</v>
      </c>
      <c r="K1008" s="124">
        <v>100</v>
      </c>
      <c r="L1008" s="142" t="s">
        <v>309</v>
      </c>
      <c r="M1008" s="122">
        <f>'statement of marks'!$AW$6</f>
        <v>30</v>
      </c>
      <c r="N1008" s="73">
        <v>100</v>
      </c>
      <c r="O1008" s="145" t="s">
        <v>310</v>
      </c>
      <c r="P1008" s="124"/>
      <c r="Q1008" s="124">
        <v>200</v>
      </c>
      <c r="R1008" s="304"/>
      <c r="S1008" s="304"/>
      <c r="T1008" s="305"/>
      <c r="U1008" s="306"/>
      <c r="V1008" s="147" t="str">
        <f>IF(OR(U1015=0,U1015&lt;S1015),"",Q1008)</f>
        <v/>
      </c>
    </row>
    <row r="1009" spans="1:22" ht="19.25" customHeight="1">
      <c r="A1009" s="1179"/>
      <c r="B1009" s="1230" t="str">
        <f>'statement of marks'!$J$3</f>
        <v>vfuok;Z fgUnh</v>
      </c>
      <c r="C1009" s="1231"/>
      <c r="D1009" s="289" t="str">
        <f>IF('statement of marks'!J45="","",'statement of marks'!J45)</f>
        <v/>
      </c>
      <c r="E1009" s="290" t="str">
        <f>IF('statement of marks'!K45="","",'statement of marks'!K45)</f>
        <v/>
      </c>
      <c r="F1009" s="290" t="str">
        <f>IF('statement of marks'!L45="","",'statement of marks'!L45)</f>
        <v/>
      </c>
      <c r="G1009" s="123" t="str">
        <f>IF('statement of marks'!N45="","",'statement of marks'!N45)</f>
        <v/>
      </c>
      <c r="H1009" s="123">
        <f>'statement of marks'!$BP$6</f>
        <v>20</v>
      </c>
      <c r="I1009" s="291" t="str">
        <f>IF(G1009="","",G1009)</f>
        <v/>
      </c>
      <c r="J1009" s="291" t="str">
        <f>IF(G1009="","",SUM(D1009,E1009,F1009,G1009))</f>
        <v/>
      </c>
      <c r="K1009" s="125" t="str">
        <f>J1009</f>
        <v/>
      </c>
      <c r="L1009" s="123" t="str">
        <f>IF('statement of marks'!P45="","",'statement of marks'!P45)</f>
        <v/>
      </c>
      <c r="M1009" s="122">
        <f>'statement of marks'!$BU$6</f>
        <v>30</v>
      </c>
      <c r="N1009" s="291" t="str">
        <f>IF(L1009="","",L1009)</f>
        <v/>
      </c>
      <c r="O1009" s="291" t="str">
        <f>IF(L1009="","",SUM(J1009,L1009))</f>
        <v/>
      </c>
      <c r="P1009" s="152">
        <f>SUM(H1009,M1009)</f>
        <v>50</v>
      </c>
      <c r="Q1009" s="125" t="str">
        <f>O1009</f>
        <v/>
      </c>
      <c r="R1009" s="290" t="str">
        <f>CONCATENATE('statement of marks'!EZ45,'statement of marks'!FA45,'statement of marks'!FB45)</f>
        <v/>
      </c>
      <c r="S1009" s="117" t="str">
        <f>IF(OR(R1009="S",R1009="RE"),100,"")</f>
        <v/>
      </c>
      <c r="T1009" s="128" t="str">
        <f>IF('result subject-wise'!U45="","",'result subject-wise'!U45)</f>
        <v/>
      </c>
      <c r="U1009" s="130" t="str">
        <f>IF('result subject-wise'!V45="","",'result subject-wise'!V45)</f>
        <v/>
      </c>
      <c r="V1009" s="147" t="str">
        <f>IF(OR(U1015=0,U1015&lt;S1015),"",IF(R1009="RE",SUM(Q1009,T1009),IF(R1009="S",T1009,Q1009)))</f>
        <v/>
      </c>
    </row>
    <row r="1010" spans="1:22" ht="19.25" customHeight="1">
      <c r="A1010" s="1179"/>
      <c r="B1010" s="1230" t="str">
        <f>'statement of marks'!$X$3</f>
        <v>vaxzsth</v>
      </c>
      <c r="C1010" s="1231"/>
      <c r="D1010" s="289" t="str">
        <f>IF('statement of marks'!X45="","",'statement of marks'!X45)</f>
        <v/>
      </c>
      <c r="E1010" s="290" t="str">
        <f>IF('statement of marks'!Y45="","",'statement of marks'!Y45)</f>
        <v/>
      </c>
      <c r="F1010" s="290" t="str">
        <f>IF('statement of marks'!Z45="","",'statement of marks'!Z45)</f>
        <v/>
      </c>
      <c r="G1010" s="123" t="str">
        <f>IF('statement of marks'!AB45="","",'statement of marks'!AB45)</f>
        <v/>
      </c>
      <c r="H1010" s="123">
        <f>'statement of marks'!$CN$6</f>
        <v>20</v>
      </c>
      <c r="I1010" s="291" t="str">
        <f>IF(G1010="","",G1010)</f>
        <v/>
      </c>
      <c r="J1010" s="291" t="str">
        <f t="shared" ref="J1010:J1013" si="366">IF(G1010="","",SUM(D1010,E1010,F1010,G1010))</f>
        <v/>
      </c>
      <c r="K1010" s="125" t="str">
        <f>J1010</f>
        <v/>
      </c>
      <c r="L1010" s="123" t="str">
        <f>IF('statement of marks'!AD45="","",'statement of marks'!AD45)</f>
        <v/>
      </c>
      <c r="M1010" s="122">
        <f>'statement of marks'!$CS$6</f>
        <v>30</v>
      </c>
      <c r="N1010" s="291" t="str">
        <f>IF(L1010="","",L1010)</f>
        <v/>
      </c>
      <c r="O1010" s="291" t="str">
        <f t="shared" ref="O1010" si="367">IF(L1010="","",SUM(J1010,L1010))</f>
        <v/>
      </c>
      <c r="P1010" s="152">
        <f t="shared" ref="P1010" si="368">SUM(H1010,M1010)</f>
        <v>50</v>
      </c>
      <c r="Q1010" s="125" t="str">
        <f>O1010</f>
        <v/>
      </c>
      <c r="R1010" s="290" t="str">
        <f>CONCATENATE('statement of marks'!FC45,'statement of marks'!FD45,'statement of marks'!FE45)</f>
        <v/>
      </c>
      <c r="S1010" s="117" t="str">
        <f>IF(OR(R1010="S",R1010="RE"),100,"")</f>
        <v/>
      </c>
      <c r="T1010" s="128" t="str">
        <f>IF('result subject-wise'!X45="","",'result subject-wise'!X45)</f>
        <v/>
      </c>
      <c r="U1010" s="130" t="str">
        <f>IF('result subject-wise'!Y45="","",'result subject-wise'!Y45)</f>
        <v/>
      </c>
      <c r="V1010" s="147" t="str">
        <f>IF(OR(U1015=0,U1015&lt;S1015),"",IF(R1010="RE",SUM(Q1010,T1010),IF(R1010="S",T1010,Q1010)))</f>
        <v/>
      </c>
    </row>
    <row r="1011" spans="1:22" ht="19.25" customHeight="1">
      <c r="A1011" s="1179"/>
      <c r="B1011" s="1232" t="b">
        <f>IF('statement of marks'!AL45="a",'statement of marks'!$AL$3,IF('statement of marks'!AL45="b",'statement of marks'!$AR$3,IF('statement of marks'!AL45="c",'statement of marks'!$AX$3,IF('statement of marks'!AL45="d",'statement of marks'!$BD$3))))</f>
        <v>0</v>
      </c>
      <c r="C1011" s="1233"/>
      <c r="D1011" s="289" t="str">
        <f>IF('statement of marks'!AM45="","",'statement of marks'!AM45)</f>
        <v/>
      </c>
      <c r="E1011" s="290" t="str">
        <f>IF('statement of marks'!AN45="","",'statement of marks'!AN45)</f>
        <v/>
      </c>
      <c r="F1011" s="290" t="str">
        <f>IF('statement of marks'!AO45="","",'statement of marks'!AO45)</f>
        <v/>
      </c>
      <c r="G1011" s="123" t="str">
        <f>IF('statement of marks'!AQ45="","",'statement of marks'!AQ45)</f>
        <v/>
      </c>
      <c r="H1011" s="123" t="str">
        <f>IF('statement of marks'!AR45="","",'statement of marks'!AR45)</f>
        <v/>
      </c>
      <c r="I1011" s="291" t="str">
        <f>IF(G1011="","",IF(AND(G1011="ML",H1011="ML"),"ML",IF(AND(G1011="ML",H1011=""),"ML",SUM(G1011,H1011))))</f>
        <v/>
      </c>
      <c r="J1011" s="291" t="str">
        <f t="shared" si="366"/>
        <v/>
      </c>
      <c r="K1011" s="125" t="str">
        <f>IF(J1011="","",SUM(H1011,J1011))</f>
        <v/>
      </c>
      <c r="L1011" s="123" t="str">
        <f>IF('statement of marks'!AV45="","",'statement of marks'!AV45)</f>
        <v/>
      </c>
      <c r="M1011" s="123" t="str">
        <f>IF('statement of marks'!AW45="","",'statement of marks'!AW45)</f>
        <v/>
      </c>
      <c r="N1011" s="291" t="str">
        <f>IF(L1011="","",IF(AND(L1011="ML",M1011="ML"),"ML",IF(AND(L1011="ML",M1011=""),"ML",SUM(L1011,M1011))))</f>
        <v/>
      </c>
      <c r="O1011" s="291" t="str">
        <f>IF(L1011="","",SUM(J1011,L1011))</f>
        <v/>
      </c>
      <c r="P1011" s="123" t="str">
        <f>IF(AND(H1011="",M1011=""),"",SUM(H1011,M1011))</f>
        <v/>
      </c>
      <c r="Q1011" s="125" t="str">
        <f>IF(O1011="","",SUM(O1011,P1011))</f>
        <v/>
      </c>
      <c r="R1011" s="290" t="str">
        <f>CONCATENATE('statement of marks'!FF45,'statement of marks'!FK45,'statement of marks'!FL45)</f>
        <v/>
      </c>
      <c r="S1011" s="117" t="str">
        <f>IF('result subject-wise'!Z45="","",'result subject-wise'!Z45)</f>
        <v/>
      </c>
      <c r="T1011" s="128" t="str">
        <f>IF('result subject-wise'!AB45="","",'result subject-wise'!AB45)</f>
        <v/>
      </c>
      <c r="U1011" s="130" t="str">
        <f>IF('result subject-wise'!AC45="","",'result subject-wise'!AC45)</f>
        <v/>
      </c>
      <c r="V1011" s="147" t="str">
        <f>IF(OR(U1015=0,U1015&lt;S1015),"",IF(OR(R1011="RE",R1011="REP"),SUM(Q1011,T1011),IF(R1011="S",T1011,Q1011)))</f>
        <v/>
      </c>
    </row>
    <row r="1012" spans="1:22" ht="19.25" customHeight="1">
      <c r="A1012" s="1179"/>
      <c r="B1012" s="1232" t="b">
        <f>IF('statement of marks'!BJ45="a",'statement of marks'!$BJ$3,IF('statement of marks'!BJ45="b",'statement of marks'!$BP$3,IF('statement of marks'!BJ45="c",'statement of marks'!$BV$3,IF('statement of marks'!BJ45="d",'statement of marks'!$CB$3))))</f>
        <v>0</v>
      </c>
      <c r="C1012" s="1233"/>
      <c r="D1012" s="289" t="str">
        <f>IF('statement of marks'!BK45="","",'statement of marks'!BK45)</f>
        <v/>
      </c>
      <c r="E1012" s="290" t="str">
        <f>IF('statement of marks'!BL45="","",'statement of marks'!BL45)</f>
        <v/>
      </c>
      <c r="F1012" s="290" t="str">
        <f>IF('statement of marks'!BM45="","",'statement of marks'!BM45)</f>
        <v/>
      </c>
      <c r="G1012" s="123" t="str">
        <f>IF('statement of marks'!BO45="","",'statement of marks'!BO45)</f>
        <v/>
      </c>
      <c r="H1012" s="123" t="str">
        <f>IF('statement of marks'!BP45="","",'statement of marks'!BP45)</f>
        <v/>
      </c>
      <c r="I1012" s="291" t="str">
        <f t="shared" ref="I1012" si="369">IF(G1012="","",IF(AND(G1012="ML",H1012="ML"),"ML",IF(AND(G1012="ML",H1012=""),"ML",SUM(G1012,H1012))))</f>
        <v/>
      </c>
      <c r="J1012" s="291" t="str">
        <f t="shared" si="366"/>
        <v/>
      </c>
      <c r="K1012" s="125" t="str">
        <f>IF(J1012="","",SUM(H1012,J1012))</f>
        <v/>
      </c>
      <c r="L1012" s="123" t="str">
        <f>IF('statement of marks'!BT45="","",'statement of marks'!BT45)</f>
        <v/>
      </c>
      <c r="M1012" s="123" t="str">
        <f>IF('statement of marks'!BU45="","",'statement of marks'!BU45)</f>
        <v/>
      </c>
      <c r="N1012" s="291" t="str">
        <f t="shared" ref="N1012" si="370">IF(L1012="","",IF(AND(L1012="ML",M1012="ML"),"ML",IF(AND(L1012="ML",M1012=""),"ML",SUM(L1012,M1012))))</f>
        <v/>
      </c>
      <c r="O1012" s="291" t="str">
        <f>IF(L1012="","",SUM(J1012,L1012))</f>
        <v/>
      </c>
      <c r="P1012" s="123" t="str">
        <f t="shared" ref="P1012:P1013" si="371">IF(AND(H1012="",M1012=""),"",SUM(H1012,M1012))</f>
        <v/>
      </c>
      <c r="Q1012" s="125" t="str">
        <f>IF(O1012="","",SUM(O1012,P1012))</f>
        <v/>
      </c>
      <c r="R1012" s="290" t="str">
        <f>CONCATENATE('statement of marks'!FM45,'statement of marks'!FR45,'statement of marks'!FS45)</f>
        <v/>
      </c>
      <c r="S1012" s="117" t="str">
        <f>IF('result subject-wise'!AD45="","",'result subject-wise'!AD45)</f>
        <v/>
      </c>
      <c r="T1012" s="128" t="str">
        <f>IF('result subject-wise'!AF45="","",'result subject-wise'!AF45)</f>
        <v/>
      </c>
      <c r="U1012" s="130" t="str">
        <f>IF('result subject-wise'!AG45="","",'result subject-wise'!AG45)</f>
        <v/>
      </c>
      <c r="V1012" s="147" t="str">
        <f>IF(OR(U1015=0,U1015&lt;S1015),"",IF(OR(R1012="RE",R1012="REP"),SUM(Q1012,T1012),IF(R1012="S",T1012,Q1012)))</f>
        <v/>
      </c>
    </row>
    <row r="1013" spans="1:22" ht="19.25" customHeight="1">
      <c r="A1013" s="1179"/>
      <c r="B1013" s="1232" t="b">
        <f>IF('statement of marks'!CH45="a",'statement of marks'!$CH$3,IF('statement of marks'!CH45="b",'statement of marks'!$CN$3,IF('statement of marks'!CH45="c",'statement of marks'!$CT$3,IF('statement of marks'!CH45="d",'statement of marks'!$CZ$3))))</f>
        <v>0</v>
      </c>
      <c r="C1013" s="1233"/>
      <c r="D1013" s="289" t="str">
        <f>IF('statement of marks'!CI45="","",'statement of marks'!CI45)</f>
        <v/>
      </c>
      <c r="E1013" s="290" t="str">
        <f>IF('statement of marks'!CJ45="","",'statement of marks'!CJ45)</f>
        <v/>
      </c>
      <c r="F1013" s="290" t="str">
        <f>IF('statement of marks'!CK45="","",'statement of marks'!CK45)</f>
        <v/>
      </c>
      <c r="G1013" s="123" t="str">
        <f>IF('statement of marks'!CM45="","",'statement of marks'!CM45)</f>
        <v/>
      </c>
      <c r="H1013" s="123" t="str">
        <f>IF('statement of marks'!CN45="","",'statement of marks'!CN45)</f>
        <v/>
      </c>
      <c r="I1013" s="291" t="str">
        <f>IF(G1013="","",IF(AND(G1013="ML",H1013="ML"),"ML",IF(AND(G1013="ML",H1013=""),"ML",SUM(G1013,H1013))))</f>
        <v/>
      </c>
      <c r="J1013" s="291" t="str">
        <f t="shared" si="366"/>
        <v/>
      </c>
      <c r="K1013" s="125" t="str">
        <f>IF(J1013="","",SUM(H1013,J1013))</f>
        <v/>
      </c>
      <c r="L1013" s="123" t="str">
        <f>IF('statement of marks'!CR45="","",'statement of marks'!CR45)</f>
        <v/>
      </c>
      <c r="M1013" s="123" t="str">
        <f>IF('statement of marks'!CS45="","",'statement of marks'!CS45)</f>
        <v/>
      </c>
      <c r="N1013" s="291" t="str">
        <f>IF(L1013="","",IF(AND(L1013="ML",M1013="ML"),"ML",IF(AND(L1013="ML",M1013=""),"ML",SUM(L1013,M1013))))</f>
        <v/>
      </c>
      <c r="O1013" s="291" t="str">
        <f>IF(L1013="","",SUM(J1013,L1013))</f>
        <v/>
      </c>
      <c r="P1013" s="123" t="str">
        <f t="shared" si="371"/>
        <v/>
      </c>
      <c r="Q1013" s="125" t="str">
        <f>IF(O1013="","",SUM(O1013,P1013))</f>
        <v/>
      </c>
      <c r="R1013" s="290" t="str">
        <f>CONCATENATE('statement of marks'!FT45,'statement of marks'!FY45,'statement of marks'!FZ45)</f>
        <v/>
      </c>
      <c r="S1013" s="117" t="str">
        <f>IF('result subject-wise'!AH45="","",'result subject-wise'!AH45)</f>
        <v/>
      </c>
      <c r="T1013" s="128" t="str">
        <f>IF('result subject-wise'!AJ45="","",'result subject-wise'!AJ45)</f>
        <v/>
      </c>
      <c r="U1013" s="130" t="str">
        <f>IF('result subject-wise'!AK45="","",'result subject-wise'!AK45)</f>
        <v/>
      </c>
      <c r="V1013" s="147" t="str">
        <f>IF(OR(U1015=0,U1015&lt;S1015),"",IF(OR(R1013="RE",R1013="REP"),SUM(Q1013,T1013),IF(R1013="S",T1013,Q1013)))</f>
        <v/>
      </c>
    </row>
    <row r="1014" spans="1:22" ht="19.25" customHeight="1">
      <c r="A1014" s="1179"/>
      <c r="B1014" s="1234" t="s">
        <v>148</v>
      </c>
      <c r="C1014" s="1235"/>
      <c r="D1014" s="157" t="str">
        <f>IF(AND(D1009="",D1010="",D1011="",D1012="",D1013=""),"",SUM(D1009:D1013))</f>
        <v/>
      </c>
      <c r="E1014" s="157" t="str">
        <f t="shared" ref="E1014:F1014" si="372">IF(AND(E1009="",E1010="",E1011="",E1012="",E1013=""),"",SUM(E1009:E1013))</f>
        <v/>
      </c>
      <c r="F1014" s="157" t="str">
        <f t="shared" si="372"/>
        <v/>
      </c>
      <c r="G1014" s="158" t="str">
        <f>IF(G1009="","",SUM(G1009:G1013))</f>
        <v/>
      </c>
      <c r="H1014" s="158">
        <f>SUM(H1011:H1013)</f>
        <v>0</v>
      </c>
      <c r="I1014" s="158" t="str">
        <f>IF(AND(I1009="",I1010="",I1011="",I1012="",I1013=""),"",SUM(I1009:I1013))</f>
        <v/>
      </c>
      <c r="J1014" s="159" t="str">
        <f>IF(J1013="","",SUM(J1009:J1013))</f>
        <v/>
      </c>
      <c r="K1014" s="160" t="str">
        <f>IF(K1009="","",SUM(K1009:K1013))</f>
        <v/>
      </c>
      <c r="L1014" s="158" t="str">
        <f>IF(L1009="","",SUM(L1009:L1013))</f>
        <v/>
      </c>
      <c r="M1014" s="158">
        <f>SUM(M1011:M1013)</f>
        <v>0</v>
      </c>
      <c r="N1014" s="158" t="str">
        <f t="shared" ref="N1014" si="373">IF(AND(N1009="",N1010="",N1011="",N1012="",N1013=""),"",SUM(N1009:N1013))</f>
        <v/>
      </c>
      <c r="O1014" s="159" t="str">
        <f>IF(L1014="","",SUM(J1014,L1014))</f>
        <v/>
      </c>
      <c r="P1014" s="160">
        <f>SUM(H1014,M1014)</f>
        <v>0</v>
      </c>
      <c r="Q1014" s="160" t="str">
        <f>IF(Q1009="","",SUM(Q1009:Q1013))</f>
        <v/>
      </c>
      <c r="R1014" s="159"/>
      <c r="S1014" s="159" t="str">
        <f>IF(AND(S1009="",S1010="",S1011="",S1012="",S1013=""),"",SUM(S1009:S1013))</f>
        <v/>
      </c>
      <c r="T1014" s="161" t="str">
        <f>IF(AND(T1009="",T1010="",T1011="",T1012="",T1013=""),"",SUM(T1009:T1013))</f>
        <v/>
      </c>
      <c r="U1014" s="162"/>
      <c r="V1014" s="163" t="str">
        <f>IF(V1009="","",SUM(V1009:V1013))</f>
        <v/>
      </c>
    </row>
    <row r="1015" spans="1:22" ht="19.25" customHeight="1">
      <c r="A1015" s="1179"/>
      <c r="B1015" s="1234" t="s">
        <v>145</v>
      </c>
      <c r="C1015" s="1235"/>
      <c r="D1015" s="119" t="str">
        <f>IF(D1014="","",50-(COUNTIF(D1009:D1013,"NA")*10+COUNTIF(D1009:D1013,"ML")*10))</f>
        <v/>
      </c>
      <c r="E1015" s="119" t="str">
        <f t="shared" ref="E1015:F1015" si="374">IF(E1014="","",50-(COUNTIF(E1009:E1013,"NA")*10+COUNTIF(E1009:E1013,"ML")*10))</f>
        <v/>
      </c>
      <c r="F1015" s="119" t="str">
        <f t="shared" si="374"/>
        <v/>
      </c>
      <c r="G1015" s="123">
        <f>I1015-H1015</f>
        <v>350</v>
      </c>
      <c r="H1015" s="158">
        <f>IF(H1014="","",(IF(OR(H1011="ML",H1011=""),0,H1008)+IF(OR(H1012="ML",H1012=""),0,H1009)+IF(OR(H1013="ML",H1013=""),0,H1010)))</f>
        <v>0</v>
      </c>
      <c r="I1015" s="123">
        <f>IF(I1014=0,0,350-H1017)</f>
        <v>350</v>
      </c>
      <c r="J1015" s="291" t="str">
        <f>IF(J1014="","",SUM(D1015:G1015))</f>
        <v/>
      </c>
      <c r="K1015" s="125" t="str">
        <f>IF(K1014="","",SUM(H1015,J1015))</f>
        <v/>
      </c>
      <c r="L1015" s="123">
        <f>N1015-M1015</f>
        <v>500</v>
      </c>
      <c r="M1015" s="117">
        <f>IF(M1014="","",(IF(OR(M1011="ML",M1011=""),0,M1008)+IF(OR(M1012="ML",M1012=""),0,M1009)+IF(OR(M1013="ML",M1013=""),0,M1010)))</f>
        <v>0</v>
      </c>
      <c r="N1015" s="123">
        <f>IF(N1014=0,0,500-M1017)</f>
        <v>500</v>
      </c>
      <c r="O1015" s="291">
        <f>IF(L1015="","",SUM(J1015,L1015))</f>
        <v>500</v>
      </c>
      <c r="P1015" s="125">
        <f>SUM(H1015,M1015)</f>
        <v>0</v>
      </c>
      <c r="Q1015" s="125" t="str">
        <f>IF(Q1014="","",SUM(O1015,P1015))</f>
        <v/>
      </c>
      <c r="R1015" s="307"/>
      <c r="S1015" s="141">
        <f>COUNTIF(R1009:R1018,"S")</f>
        <v>0</v>
      </c>
      <c r="T1015" s="141">
        <f>COUNTIF(R1009:R1018,"RE")+COUNTIF(R1009:R1018,"REP")</f>
        <v>0</v>
      </c>
      <c r="U1015" s="141">
        <f>COUNTIF(U1009:U1014,"P")+COUNTIF(U1017:U1018,"P")</f>
        <v>0</v>
      </c>
      <c r="V1015" s="149" t="str">
        <f>IF(OR(U1015=0,U1015&lt;(S1015+T1015)),"",(Q1015-(S1015*200)+S1014))</f>
        <v/>
      </c>
    </row>
    <row r="1016" spans="1:22" ht="19.25" customHeight="1">
      <c r="A1016" s="1179"/>
      <c r="B1016" s="1230" t="s">
        <v>12</v>
      </c>
      <c r="C1016" s="1231"/>
      <c r="D1016" s="120" t="str">
        <f t="shared" ref="D1016:Q1016" si="375">IF(D1015="","",D1014/D1015*100)</f>
        <v/>
      </c>
      <c r="E1016" s="120" t="str">
        <f t="shared" si="375"/>
        <v/>
      </c>
      <c r="F1016" s="120" t="str">
        <f t="shared" si="375"/>
        <v/>
      </c>
      <c r="G1016" s="120" t="e">
        <f t="shared" si="375"/>
        <v>#VALUE!</v>
      </c>
      <c r="H1016" s="151" t="e">
        <f t="shared" si="375"/>
        <v>#DIV/0!</v>
      </c>
      <c r="I1016" s="120" t="e">
        <f t="shared" si="375"/>
        <v>#VALUE!</v>
      </c>
      <c r="J1016" s="120" t="str">
        <f t="shared" si="375"/>
        <v/>
      </c>
      <c r="K1016" s="126" t="str">
        <f t="shared" si="375"/>
        <v/>
      </c>
      <c r="L1016" s="120" t="e">
        <f t="shared" si="375"/>
        <v>#VALUE!</v>
      </c>
      <c r="M1016" s="151" t="e">
        <f t="shared" si="375"/>
        <v>#DIV/0!</v>
      </c>
      <c r="N1016" s="120" t="e">
        <f t="shared" si="375"/>
        <v>#VALUE!</v>
      </c>
      <c r="O1016" s="120" t="e">
        <f t="shared" si="375"/>
        <v>#VALUE!</v>
      </c>
      <c r="P1016" s="126" t="e">
        <f t="shared" si="375"/>
        <v>#DIV/0!</v>
      </c>
      <c r="Q1016" s="126" t="str">
        <f t="shared" si="375"/>
        <v/>
      </c>
      <c r="R1016" s="304"/>
      <c r="S1016" s="304"/>
      <c r="T1016" s="305"/>
      <c r="U1016" s="308"/>
      <c r="V1016" s="150" t="str">
        <f>IF(V1015="","",V1014/V1015*100)</f>
        <v/>
      </c>
    </row>
    <row r="1017" spans="1:22" ht="19.25" customHeight="1">
      <c r="A1017" s="1179"/>
      <c r="B1017" s="1230" t="str">
        <f>'statement of marks'!$DG$3</f>
        <v>jktLFkku v/;;u</v>
      </c>
      <c r="C1017" s="1231"/>
      <c r="D1017" s="289" t="str">
        <f>IF('statement of marks'!DG45="","",'statement of marks'!DG45)</f>
        <v/>
      </c>
      <c r="E1017" s="290" t="str">
        <f>IF('statement of marks'!DH45="","",'statement of marks'!DH45)</f>
        <v/>
      </c>
      <c r="F1017" s="290" t="str">
        <f>IF('statement of marks'!DI45="","",'statement of marks'!DI45)</f>
        <v/>
      </c>
      <c r="G1017" s="290" t="str">
        <f>IF('statement of marks'!DK45="","",'statement of marks'!DK45)</f>
        <v/>
      </c>
      <c r="H1017" s="152">
        <f>IF(G1009="ML",70)+IF(G1010="ML",70)+IF(G1011="ML",70-H1008)+IF(G1012="ML",70-H1009)+IF(G1013="ML",70-H1010)+IF(H1011="ml",H1008)+IF(H1012="ml",H1009)+IF(H1013="ml",H1010)</f>
        <v>0</v>
      </c>
      <c r="I1017" s="291" t="str">
        <f>IF(G1017="","",SUM(G1017,H1017))</f>
        <v/>
      </c>
      <c r="J1017" s="291" t="str">
        <f>IF(G1017="","",SUM(D1017,E1017,F1017,G1017))</f>
        <v/>
      </c>
      <c r="K1017" s="125" t="str">
        <f>IF(J1017="","",SUM(H1017,J1017))</f>
        <v/>
      </c>
      <c r="L1017" s="290" t="str">
        <f>IF('statement of marks'!DM45="","",'statement of marks'!DM45)</f>
        <v/>
      </c>
      <c r="M1017" s="152">
        <f>IF(L1009="ML",100)+IF(L1010="ML",100)+IF(L1011="ML",100-M1008)+IF(L1012="ML",100-M1009)+IF(L1013="ML",100-M1010)+IF(M1011="ml",M1008)+IF(M1012="ml",M1009)+IF(M1013="ml",M1010)</f>
        <v>0</v>
      </c>
      <c r="N1017" s="291" t="str">
        <f>IF(L1017="","",SUM(L1017,M1017))</f>
        <v/>
      </c>
      <c r="O1017" s="291" t="str">
        <f>IF(L1017="","",SUM(K1017,L1017))</f>
        <v/>
      </c>
      <c r="P1017" s="152">
        <f>SUM(H1017,M1017)</f>
        <v>0</v>
      </c>
      <c r="Q1017" s="125" t="str">
        <f>IF(O1017="","",SUM(O1017,M1017))</f>
        <v/>
      </c>
      <c r="R1017" s="290" t="str">
        <f>IF('statement of marks'!GA45="","",'statement of marks'!GA45)</f>
        <v/>
      </c>
      <c r="S1017" s="117" t="str">
        <f>IF(OR(R1017="S",R1017="RE"),100,"")</f>
        <v/>
      </c>
      <c r="T1017" s="309" t="str">
        <f>IF('result subject-wise'!AL45="","",'result subject-wise'!AL45)</f>
        <v/>
      </c>
      <c r="U1017" s="310" t="str">
        <f>IF('result subject-wise'!AM45="","",'result subject-wise'!AM45)</f>
        <v/>
      </c>
      <c r="V1017" s="1236"/>
    </row>
    <row r="1018" spans="1:22" ht="19.25" customHeight="1">
      <c r="A1018" s="1179"/>
      <c r="B1018" s="1230" t="str">
        <f>'statement of marks'!$DT$3</f>
        <v>thou dkS'ky f'k{kk</v>
      </c>
      <c r="C1018" s="1231"/>
      <c r="D1018" s="1237" t="s">
        <v>294</v>
      </c>
      <c r="E1018" s="1238"/>
      <c r="F1018" s="291">
        <f>'statement of marks'!$DT$6</f>
        <v>30</v>
      </c>
      <c r="G1018" s="123" t="str">
        <f>IF('statement of marks'!DT45="","",'statement of marks'!DT45)</f>
        <v/>
      </c>
      <c r="H1018" s="1238" t="s">
        <v>313</v>
      </c>
      <c r="I1018" s="1238"/>
      <c r="J1018" s="291">
        <f>'statement of marks'!$DU$6</f>
        <v>30</v>
      </c>
      <c r="K1018" s="125" t="str">
        <f>IF('statement of marks'!DU45="","",'statement of marks'!DU45)</f>
        <v/>
      </c>
      <c r="L1018" s="1239" t="s">
        <v>172</v>
      </c>
      <c r="M1018" s="1239"/>
      <c r="N1018" s="291">
        <f>'statement of marks'!$DV$6</f>
        <v>40</v>
      </c>
      <c r="O1018" s="290" t="str">
        <f>IF('statement of marks'!DV45="","",'statement of marks'!DV45)</f>
        <v/>
      </c>
      <c r="P1018" s="304"/>
      <c r="Q1018" s="125" t="str">
        <f>IF(O1018="","",SUM(G1018,K1018,O1018))</f>
        <v/>
      </c>
      <c r="R1018" s="290" t="str">
        <f>IF('statement of marks'!GB45="","",'statement of marks'!GB45)</f>
        <v/>
      </c>
      <c r="S1018" s="117" t="str">
        <f>IF(OR(R1018="S",R1018="RE"),40,"")</f>
        <v/>
      </c>
      <c r="T1018" s="309" t="str">
        <f>IF('result subject-wise'!AN45="","",'result subject-wise'!AN45)</f>
        <v/>
      </c>
      <c r="U1018" s="310" t="str">
        <f>IF('result subject-wise'!AO45="","",'result subject-wise'!AO45)</f>
        <v/>
      </c>
      <c r="V1018" s="1236"/>
    </row>
    <row r="1019" spans="1:22" ht="19.25" customHeight="1">
      <c r="A1019" s="1179"/>
      <c r="B1019" s="1240" t="s">
        <v>20</v>
      </c>
      <c r="C1019" s="1241"/>
      <c r="D1019" s="1242" t="str">
        <f>IF('statement of marks'!GH45="","",'statement of marks'!GH45)</f>
        <v/>
      </c>
      <c r="E1019" s="1243"/>
      <c r="F1019" s="1243"/>
      <c r="G1019" s="1243"/>
      <c r="H1019" s="1243"/>
      <c r="I1019" s="1244"/>
      <c r="J1019" s="288" t="s">
        <v>7</v>
      </c>
      <c r="K1019" s="290" t="str">
        <f>IF('statement of marks'!GK45="","",'statement of marks'!GK45)</f>
        <v/>
      </c>
      <c r="L1019" s="1245" t="s">
        <v>8</v>
      </c>
      <c r="M1019" s="1246"/>
      <c r="N1019" s="1247"/>
      <c r="O1019" s="290" t="str">
        <f>IF('statement of marks'!GM45="","",'statement of marks'!GM45)</f>
        <v/>
      </c>
      <c r="P1019" s="1248" t="s">
        <v>286</v>
      </c>
      <c r="Q1019" s="1248"/>
      <c r="R1019" s="1248"/>
      <c r="S1019" s="1248"/>
      <c r="T1019" s="1248"/>
      <c r="U1019" s="1248"/>
      <c r="V1019" s="1249"/>
    </row>
    <row r="1020" spans="1:22" ht="19.25" customHeight="1">
      <c r="A1020" s="1179"/>
      <c r="B1020" s="1240" t="s">
        <v>50</v>
      </c>
      <c r="C1020" s="1241"/>
      <c r="D1020" s="1250" t="s">
        <v>290</v>
      </c>
      <c r="E1020" s="1251"/>
      <c r="F1020" s="1252" t="s">
        <v>291</v>
      </c>
      <c r="G1020" s="1252"/>
      <c r="H1020" s="1253" t="s">
        <v>292</v>
      </c>
      <c r="I1020" s="1253"/>
      <c r="J1020" s="1252" t="s">
        <v>314</v>
      </c>
      <c r="K1020" s="1252"/>
      <c r="L1020" s="1254" t="s">
        <v>284</v>
      </c>
      <c r="M1020" s="1254"/>
      <c r="N1020" s="1254"/>
      <c r="O1020" s="1254"/>
      <c r="P1020" s="1255" t="s">
        <v>20</v>
      </c>
      <c r="Q1020" s="1255"/>
      <c r="R1020" s="1255"/>
      <c r="S1020" s="1255"/>
      <c r="T1020" s="1256" t="str">
        <f>IF('result subject-wise'!AR45="","",'result subject-wise'!AR45)</f>
        <v/>
      </c>
      <c r="U1020" s="1256"/>
      <c r="V1020" s="1257"/>
    </row>
    <row r="1021" spans="1:22" ht="19.25" customHeight="1">
      <c r="A1021" s="1179"/>
      <c r="B1021" s="1234" t="s">
        <v>32</v>
      </c>
      <c r="C1021" s="1235"/>
      <c r="D1021" s="1258" t="str">
        <f>IF('statement of marks'!EP45="","",'statement of marks'!EP45)</f>
        <v/>
      </c>
      <c r="E1021" s="1259"/>
      <c r="F1021" s="1259" t="str">
        <f>IF('statement of marks'!ER45="","",'statement of marks'!ER45)</f>
        <v/>
      </c>
      <c r="G1021" s="1259"/>
      <c r="H1021" s="1259" t="str">
        <f>IF('statement of marks'!ET45="","",'statement of marks'!ET45)</f>
        <v/>
      </c>
      <c r="I1021" s="1259"/>
      <c r="J1021" s="1259" t="str">
        <f>IF('statement of marks'!EV45="","",'statement of marks'!EV45)</f>
        <v/>
      </c>
      <c r="K1021" s="1259"/>
      <c r="L1021" s="1259" t="str">
        <f>IF('statement of marks'!EX45="","",'statement of marks'!EX45)</f>
        <v/>
      </c>
      <c r="M1021" s="1259"/>
      <c r="N1021" s="1259"/>
      <c r="O1021" s="1259"/>
      <c r="P1021" s="1255" t="s">
        <v>7</v>
      </c>
      <c r="Q1021" s="1255"/>
      <c r="R1021" s="1255"/>
      <c r="S1021" s="1255"/>
      <c r="T1021" s="1256" t="str">
        <f>IF(AND(T1020="mRrh.kZ",V1016&gt;=60),"izFke",IF(AND(T1020="mRrh.kZ",V1016&gt;=48),"f}rh;",IF(AND(T1020="mRrh.kZ",V1016&gt;=36),"r`rh;","")))</f>
        <v/>
      </c>
      <c r="U1021" s="1256"/>
      <c r="V1021" s="1257"/>
    </row>
    <row r="1022" spans="1:22" ht="19.25" customHeight="1">
      <c r="A1022" s="1179"/>
      <c r="B1022" s="1234" t="s">
        <v>31</v>
      </c>
      <c r="C1022" s="1235"/>
      <c r="D1022" s="1260" t="str">
        <f>IF('statement of marks'!EO45="","",'statement of marks'!EO45)</f>
        <v/>
      </c>
      <c r="E1022" s="1261"/>
      <c r="F1022" s="1261" t="str">
        <f>IF('statement of marks'!EQ45="","",'statement of marks'!EQ45)</f>
        <v/>
      </c>
      <c r="G1022" s="1261"/>
      <c r="H1022" s="1261" t="str">
        <f>IF('statement of marks'!ES45="","",'statement of marks'!ES45)</f>
        <v/>
      </c>
      <c r="I1022" s="1261"/>
      <c r="J1022" s="1261" t="str">
        <f>IF('statement of marks'!EU45="","",'statement of marks'!EU45)</f>
        <v/>
      </c>
      <c r="K1022" s="1261"/>
      <c r="L1022" s="1261" t="str">
        <f>IF('statement of marks'!EW45="","",'statement of marks'!EW45)</f>
        <v/>
      </c>
      <c r="M1022" s="1261"/>
      <c r="N1022" s="1261"/>
      <c r="O1022" s="1261"/>
      <c r="P1022" s="1262" t="s">
        <v>312</v>
      </c>
      <c r="Q1022" s="1263"/>
      <c r="R1022" s="1263"/>
      <c r="S1022" s="1264"/>
      <c r="T1022" s="1265" t="str">
        <f>IF(T1020="","",'result subject-wise'!$G$117)</f>
        <v/>
      </c>
      <c r="U1022" s="1266"/>
      <c r="V1022" s="1267"/>
    </row>
    <row r="1023" spans="1:22" ht="19.25" customHeight="1">
      <c r="A1023" s="1179"/>
      <c r="B1023" s="1230" t="s">
        <v>133</v>
      </c>
      <c r="C1023" s="1231"/>
      <c r="D1023" s="1268"/>
      <c r="E1023" s="1269"/>
      <c r="F1023" s="1269"/>
      <c r="G1023" s="1269"/>
      <c r="H1023" s="1269"/>
      <c r="I1023" s="1269"/>
      <c r="J1023" s="1269"/>
      <c r="K1023" s="1269"/>
      <c r="L1023" s="1231" t="s">
        <v>133</v>
      </c>
      <c r="M1023" s="1231"/>
      <c r="N1023" s="1231"/>
      <c r="O1023" s="1231"/>
      <c r="P1023" s="1231"/>
      <c r="Q1023" s="1231"/>
      <c r="R1023" s="1270"/>
      <c r="S1023" s="1271"/>
      <c r="T1023" s="1271"/>
      <c r="U1023" s="1271"/>
      <c r="V1023" s="1272"/>
    </row>
    <row r="1024" spans="1:22" ht="19.25" customHeight="1">
      <c r="A1024" s="1179"/>
      <c r="B1024" s="1230" t="s">
        <v>285</v>
      </c>
      <c r="C1024" s="1231"/>
      <c r="D1024" s="1268"/>
      <c r="E1024" s="1269"/>
      <c r="F1024" s="1269"/>
      <c r="G1024" s="1269"/>
      <c r="H1024" s="1269"/>
      <c r="I1024" s="1269"/>
      <c r="J1024" s="1269"/>
      <c r="K1024" s="1269"/>
      <c r="L1024" s="1231" t="s">
        <v>111</v>
      </c>
      <c r="M1024" s="1231"/>
      <c r="N1024" s="1231"/>
      <c r="O1024" s="1231"/>
      <c r="P1024" s="1231"/>
      <c r="Q1024" s="1231"/>
      <c r="R1024" s="1273"/>
      <c r="S1024" s="1274"/>
      <c r="T1024" s="1274"/>
      <c r="U1024" s="1274"/>
      <c r="V1024" s="1275"/>
    </row>
    <row r="1025" spans="1:22" ht="19.25" customHeight="1">
      <c r="A1025" s="1179"/>
      <c r="B1025" s="1230" t="s">
        <v>152</v>
      </c>
      <c r="C1025" s="1231"/>
      <c r="D1025" s="1268"/>
      <c r="E1025" s="1269"/>
      <c r="F1025" s="1269"/>
      <c r="G1025" s="1269"/>
      <c r="H1025" s="1269"/>
      <c r="I1025" s="1269"/>
      <c r="J1025" s="1269"/>
      <c r="K1025" s="1269"/>
      <c r="L1025" s="1231" t="s">
        <v>285</v>
      </c>
      <c r="M1025" s="1231"/>
      <c r="N1025" s="1231"/>
      <c r="O1025" s="1231"/>
      <c r="P1025" s="1231"/>
      <c r="Q1025" s="1231"/>
      <c r="R1025" s="1276" t="s">
        <v>152</v>
      </c>
      <c r="S1025" s="1277"/>
      <c r="T1025" s="1277"/>
      <c r="U1025" s="1277"/>
      <c r="V1025" s="1278"/>
    </row>
    <row r="1026" spans="1:22" ht="19.25" customHeight="1">
      <c r="A1026" s="1180"/>
      <c r="B1026" s="1279" t="s">
        <v>151</v>
      </c>
      <c r="C1026" s="1280"/>
      <c r="D1026" s="1281"/>
      <c r="E1026" s="1282"/>
      <c r="F1026" s="1282"/>
      <c r="G1026" s="1282"/>
      <c r="H1026" s="1282"/>
      <c r="I1026" s="1282"/>
      <c r="J1026" s="1282"/>
      <c r="K1026" s="1282"/>
      <c r="L1026" s="1280" t="s">
        <v>113</v>
      </c>
      <c r="M1026" s="1280"/>
      <c r="N1026" s="1280"/>
      <c r="O1026" s="1280"/>
      <c r="P1026" s="1283">
        <f>'statement of marks'!$GH$109</f>
        <v>42460</v>
      </c>
      <c r="Q1026" s="1284"/>
      <c r="R1026" s="1285" t="s">
        <v>289</v>
      </c>
      <c r="S1026" s="1286"/>
      <c r="T1026" s="1286"/>
      <c r="U1026" s="1286"/>
      <c r="V1026" s="1287"/>
    </row>
    <row r="1027" spans="1:22" ht="19.25" customHeight="1">
      <c r="A1027" s="1173" t="s">
        <v>73</v>
      </c>
      <c r="B1027" s="1174"/>
      <c r="C1027" s="1174"/>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5"/>
    </row>
    <row r="1028" spans="1:22" ht="19.25" customHeight="1">
      <c r="A1028" s="1176" t="str">
        <f>'statement of marks'!$A$1</f>
        <v>jktdh; ckfydk mPp ek/;fed fo|ky;] fuEckgsMk</v>
      </c>
      <c r="B1028" s="1177"/>
      <c r="C1028" s="1177"/>
      <c r="D1028" s="1177"/>
      <c r="E1028" s="1177"/>
      <c r="F1028" s="1177"/>
      <c r="G1028" s="1177"/>
      <c r="H1028" s="1177"/>
      <c r="I1028" s="1177"/>
      <c r="J1028" s="1177"/>
      <c r="K1028" s="1177"/>
      <c r="L1028" s="1177"/>
      <c r="M1028" s="1177"/>
      <c r="N1028" s="1177"/>
      <c r="O1028" s="1177"/>
      <c r="P1028" s="1177"/>
      <c r="Q1028" s="1177"/>
      <c r="R1028" s="1177"/>
      <c r="S1028" s="1177"/>
      <c r="T1028" s="1177"/>
      <c r="U1028" s="1177"/>
      <c r="V1028" s="1178"/>
    </row>
    <row r="1029" spans="1:22" ht="19.25" customHeight="1">
      <c r="A1029" s="1179"/>
      <c r="B1029" s="1181" t="s">
        <v>293</v>
      </c>
      <c r="C1029" s="1181"/>
      <c r="D1029" s="1182" t="str">
        <f>'statement of marks'!$F$3</f>
        <v>2015-16</v>
      </c>
      <c r="E1029" s="1183"/>
      <c r="F1029" s="1184" t="str">
        <f>IF(T1047="","eq[; ijh{kk",IF(D1046="iwjd","iwjd ijh{kk",IF(D1046="iqu% ijh{kk","iqu% ijh{kk",)))</f>
        <v>eq[; ijh{kk</v>
      </c>
      <c r="G1029" s="1185"/>
      <c r="H1029" s="1185"/>
      <c r="I1029" s="1185"/>
      <c r="J1029" s="1185"/>
      <c r="K1029" s="1185"/>
      <c r="L1029" s="1185"/>
      <c r="M1029" s="1185"/>
      <c r="N1029" s="1185"/>
      <c r="O1029" s="1185"/>
      <c r="P1029" s="1185"/>
      <c r="Q1029" s="1185"/>
      <c r="R1029" s="1186" t="s">
        <v>27</v>
      </c>
      <c r="S1029" s="1187"/>
      <c r="T1029" s="1188" t="str">
        <f>'statement of marks'!$A$3</f>
        <v>11 'A'</v>
      </c>
      <c r="U1029" s="1188"/>
      <c r="V1029" s="1189"/>
    </row>
    <row r="1030" spans="1:22" ht="19.25" customHeight="1">
      <c r="A1030" s="1179"/>
      <c r="B1030" s="1190" t="s">
        <v>115</v>
      </c>
      <c r="C1030" s="1190"/>
      <c r="D1030" s="1191" t="str">
        <f>IF('statement of marks'!G46="","",'statement of marks'!G46)</f>
        <v/>
      </c>
      <c r="E1030" s="1192"/>
      <c r="F1030" s="1192"/>
      <c r="G1030" s="1192"/>
      <c r="H1030" s="1192"/>
      <c r="I1030" s="1192"/>
      <c r="J1030" s="1192"/>
      <c r="K1030" s="1192"/>
      <c r="L1030" s="1192"/>
      <c r="M1030" s="1192"/>
      <c r="N1030" s="1192"/>
      <c r="O1030" s="1192"/>
      <c r="P1030" s="1192"/>
      <c r="Q1030" s="1192"/>
      <c r="R1030" s="1193" t="s">
        <v>36</v>
      </c>
      <c r="S1030" s="1194"/>
      <c r="T1030" s="1195" t="str">
        <f>IF('statement of marks'!D46="","",'statement of marks'!D46)</f>
        <v/>
      </c>
      <c r="U1030" s="1195"/>
      <c r="V1030" s="1196"/>
    </row>
    <row r="1031" spans="1:22" ht="19.25" customHeight="1">
      <c r="A1031" s="1179"/>
      <c r="B1031" s="1190" t="s">
        <v>25</v>
      </c>
      <c r="C1031" s="1190"/>
      <c r="D1031" s="1191" t="str">
        <f>IF('statement of marks'!H46="","",'statement of marks'!H46)</f>
        <v/>
      </c>
      <c r="E1031" s="1192"/>
      <c r="F1031" s="1192"/>
      <c r="G1031" s="1192"/>
      <c r="H1031" s="1192"/>
      <c r="I1031" s="1192"/>
      <c r="J1031" s="1192"/>
      <c r="K1031" s="1192"/>
      <c r="L1031" s="1192"/>
      <c r="M1031" s="1192"/>
      <c r="N1031" s="1192"/>
      <c r="O1031" s="1192"/>
      <c r="P1031" s="1192"/>
      <c r="Q1031" s="1192"/>
      <c r="R1031" s="1193" t="s">
        <v>28</v>
      </c>
      <c r="S1031" s="1194"/>
      <c r="T1031" s="1195" t="str">
        <f>IF('statement of marks'!E46="","",'statement of marks'!E46)</f>
        <v/>
      </c>
      <c r="U1031" s="1195"/>
      <c r="V1031" s="1196"/>
    </row>
    <row r="1032" spans="1:22" ht="19.25" customHeight="1">
      <c r="A1032" s="1179"/>
      <c r="B1032" s="1197" t="s">
        <v>26</v>
      </c>
      <c r="C1032" s="1197"/>
      <c r="D1032" s="1191" t="str">
        <f>IF('statement of marks'!I46="","",'statement of marks'!I46)</f>
        <v/>
      </c>
      <c r="E1032" s="1192"/>
      <c r="F1032" s="1192"/>
      <c r="G1032" s="1192"/>
      <c r="H1032" s="1192"/>
      <c r="I1032" s="1192"/>
      <c r="J1032" s="1192"/>
      <c r="K1032" s="1192"/>
      <c r="L1032" s="1192"/>
      <c r="M1032" s="1192"/>
      <c r="N1032" s="1192"/>
      <c r="O1032" s="1192"/>
      <c r="P1032" s="1192"/>
      <c r="Q1032" s="1192"/>
      <c r="R1032" s="1193" t="s">
        <v>29</v>
      </c>
      <c r="S1032" s="1194"/>
      <c r="T1032" s="1198" t="str">
        <f>IF('statement of marks'!F46="","",'statement of marks'!F46)</f>
        <v/>
      </c>
      <c r="U1032" s="1198"/>
      <c r="V1032" s="1199"/>
    </row>
    <row r="1033" spans="1:22" ht="19.25" customHeight="1">
      <c r="A1033" s="1179"/>
      <c r="B1033" s="1200" t="s">
        <v>30</v>
      </c>
      <c r="C1033" s="1202" t="s">
        <v>202</v>
      </c>
      <c r="D1033" s="1204" t="s">
        <v>1</v>
      </c>
      <c r="E1033" s="1204" t="s">
        <v>43</v>
      </c>
      <c r="F1033" s="1204" t="s">
        <v>2</v>
      </c>
      <c r="G1033" s="1206" t="s">
        <v>144</v>
      </c>
      <c r="H1033" s="1206" t="s">
        <v>147</v>
      </c>
      <c r="I1033" s="1208" t="s">
        <v>146</v>
      </c>
      <c r="J1033" s="1210" t="s">
        <v>306</v>
      </c>
      <c r="K1033" s="1212" t="s">
        <v>288</v>
      </c>
      <c r="L1033" s="1214" t="s">
        <v>305</v>
      </c>
      <c r="M1033" s="1214" t="s">
        <v>296</v>
      </c>
      <c r="N1033" s="1216" t="s">
        <v>295</v>
      </c>
      <c r="O1033" s="1218" t="s">
        <v>274</v>
      </c>
      <c r="P1033" s="1218" t="s">
        <v>275</v>
      </c>
      <c r="Q1033" s="1220" t="s">
        <v>276</v>
      </c>
      <c r="R1033" s="1208" t="s">
        <v>14</v>
      </c>
      <c r="S1033" s="1210" t="s">
        <v>297</v>
      </c>
      <c r="T1033" s="1222" t="s">
        <v>298</v>
      </c>
      <c r="U1033" s="1288" t="s">
        <v>38</v>
      </c>
      <c r="V1033" s="1226" t="s">
        <v>287</v>
      </c>
    </row>
    <row r="1034" spans="1:22" ht="19.25" customHeight="1">
      <c r="A1034" s="1179"/>
      <c r="B1034" s="1201"/>
      <c r="C1034" s="1203"/>
      <c r="D1034" s="1205"/>
      <c r="E1034" s="1205"/>
      <c r="F1034" s="1205"/>
      <c r="G1034" s="1207"/>
      <c r="H1034" s="1207"/>
      <c r="I1034" s="1209"/>
      <c r="J1034" s="1211"/>
      <c r="K1034" s="1213"/>
      <c r="L1034" s="1215"/>
      <c r="M1034" s="1215"/>
      <c r="N1034" s="1217"/>
      <c r="O1034" s="1219"/>
      <c r="P1034" s="1219"/>
      <c r="Q1034" s="1221"/>
      <c r="R1034" s="1209"/>
      <c r="S1034" s="1211"/>
      <c r="T1034" s="1223"/>
      <c r="U1034" s="1289"/>
      <c r="V1034" s="1227"/>
    </row>
    <row r="1035" spans="1:22" ht="19.25" customHeight="1">
      <c r="A1035" s="1179"/>
      <c r="B1035" s="1228" t="s">
        <v>5</v>
      </c>
      <c r="C1035" s="1229"/>
      <c r="D1035" s="119">
        <v>10</v>
      </c>
      <c r="E1035" s="70">
        <v>10</v>
      </c>
      <c r="F1035" s="70">
        <v>10</v>
      </c>
      <c r="G1035" s="142" t="s">
        <v>308</v>
      </c>
      <c r="H1035" s="122">
        <f>'statement of marks'!$AR$6</f>
        <v>20</v>
      </c>
      <c r="I1035" s="73">
        <v>70</v>
      </c>
      <c r="J1035" s="146" t="s">
        <v>277</v>
      </c>
      <c r="K1035" s="124">
        <v>100</v>
      </c>
      <c r="L1035" s="142" t="s">
        <v>309</v>
      </c>
      <c r="M1035" s="122">
        <f>'statement of marks'!$AW$6</f>
        <v>30</v>
      </c>
      <c r="N1035" s="73">
        <v>100</v>
      </c>
      <c r="O1035" s="145" t="s">
        <v>310</v>
      </c>
      <c r="P1035" s="124"/>
      <c r="Q1035" s="124">
        <v>200</v>
      </c>
      <c r="R1035" s="304"/>
      <c r="S1035" s="304"/>
      <c r="T1035" s="305"/>
      <c r="U1035" s="306"/>
      <c r="V1035" s="147" t="str">
        <f>IF(OR(U1042=0,U1042&lt;S1042),"",Q1035)</f>
        <v/>
      </c>
    </row>
    <row r="1036" spans="1:22" ht="19.25" customHeight="1">
      <c r="A1036" s="1179"/>
      <c r="B1036" s="1230" t="str">
        <f>'statement of marks'!$J$3</f>
        <v>vfuok;Z fgUnh</v>
      </c>
      <c r="C1036" s="1231"/>
      <c r="D1036" s="289" t="str">
        <f>IF('statement of marks'!J46="","",'statement of marks'!J46)</f>
        <v/>
      </c>
      <c r="E1036" s="290" t="str">
        <f>IF('statement of marks'!K46="","",'statement of marks'!K46)</f>
        <v/>
      </c>
      <c r="F1036" s="290" t="str">
        <f>IF('statement of marks'!L46="","",'statement of marks'!L46)</f>
        <v/>
      </c>
      <c r="G1036" s="123" t="str">
        <f>IF('statement of marks'!N46="","",'statement of marks'!N46)</f>
        <v/>
      </c>
      <c r="H1036" s="123">
        <f>'statement of marks'!$BP$6</f>
        <v>20</v>
      </c>
      <c r="I1036" s="291" t="str">
        <f>IF(G1036="","",G1036)</f>
        <v/>
      </c>
      <c r="J1036" s="291" t="str">
        <f>IF(G1036="","",SUM(D1036,E1036,F1036,G1036))</f>
        <v/>
      </c>
      <c r="K1036" s="125" t="str">
        <f>J1036</f>
        <v/>
      </c>
      <c r="L1036" s="123" t="str">
        <f>IF('statement of marks'!P46="","",'statement of marks'!P46)</f>
        <v/>
      </c>
      <c r="M1036" s="122">
        <f>'statement of marks'!$BU$6</f>
        <v>30</v>
      </c>
      <c r="N1036" s="291" t="str">
        <f>IF(L1036="","",L1036)</f>
        <v/>
      </c>
      <c r="O1036" s="291" t="str">
        <f>IF(L1036="","",SUM(J1036,L1036))</f>
        <v/>
      </c>
      <c r="P1036" s="152">
        <f>SUM(H1036,M1036)</f>
        <v>50</v>
      </c>
      <c r="Q1036" s="125" t="str">
        <f>O1036</f>
        <v/>
      </c>
      <c r="R1036" s="290" t="str">
        <f>CONCATENATE('statement of marks'!EZ46,'statement of marks'!FA46,'statement of marks'!FB46)</f>
        <v/>
      </c>
      <c r="S1036" s="117" t="str">
        <f>IF(OR(R1036="S",R1036="RE"),100,"")</f>
        <v/>
      </c>
      <c r="T1036" s="128" t="str">
        <f>IF('result subject-wise'!U46="","",'result subject-wise'!U46)</f>
        <v/>
      </c>
      <c r="U1036" s="130" t="str">
        <f>IF('result subject-wise'!V46="","",'result subject-wise'!V46)</f>
        <v/>
      </c>
      <c r="V1036" s="147" t="str">
        <f>IF(OR(U1042=0,U1042&lt;S1042),"",IF(R1036="RE",SUM(Q1036,T1036),IF(R1036="S",T1036,Q1036)))</f>
        <v/>
      </c>
    </row>
    <row r="1037" spans="1:22" ht="19.25" customHeight="1">
      <c r="A1037" s="1179"/>
      <c r="B1037" s="1230" t="str">
        <f>'statement of marks'!$X$3</f>
        <v>vaxzsth</v>
      </c>
      <c r="C1037" s="1231"/>
      <c r="D1037" s="289" t="str">
        <f>IF('statement of marks'!X46="","",'statement of marks'!X46)</f>
        <v/>
      </c>
      <c r="E1037" s="290" t="str">
        <f>IF('statement of marks'!Y46="","",'statement of marks'!Y46)</f>
        <v/>
      </c>
      <c r="F1037" s="290" t="str">
        <f>IF('statement of marks'!Z46="","",'statement of marks'!Z46)</f>
        <v/>
      </c>
      <c r="G1037" s="123" t="str">
        <f>IF('statement of marks'!AB46="","",'statement of marks'!AB46)</f>
        <v/>
      </c>
      <c r="H1037" s="123">
        <f>'statement of marks'!$CN$6</f>
        <v>20</v>
      </c>
      <c r="I1037" s="291" t="str">
        <f>IF(G1037="","",G1037)</f>
        <v/>
      </c>
      <c r="J1037" s="291" t="str">
        <f t="shared" ref="J1037:J1040" si="376">IF(G1037="","",SUM(D1037,E1037,F1037,G1037))</f>
        <v/>
      </c>
      <c r="K1037" s="125" t="str">
        <f>J1037</f>
        <v/>
      </c>
      <c r="L1037" s="123" t="str">
        <f>IF('statement of marks'!AD46="","",'statement of marks'!AD46)</f>
        <v/>
      </c>
      <c r="M1037" s="122">
        <f>'statement of marks'!$CS$6</f>
        <v>30</v>
      </c>
      <c r="N1037" s="291" t="str">
        <f>IF(L1037="","",L1037)</f>
        <v/>
      </c>
      <c r="O1037" s="291" t="str">
        <f t="shared" ref="O1037" si="377">IF(L1037="","",SUM(J1037,L1037))</f>
        <v/>
      </c>
      <c r="P1037" s="152">
        <f t="shared" ref="P1037" si="378">SUM(H1037,M1037)</f>
        <v>50</v>
      </c>
      <c r="Q1037" s="125" t="str">
        <f>O1037</f>
        <v/>
      </c>
      <c r="R1037" s="290" t="str">
        <f>CONCATENATE('statement of marks'!FC46,'statement of marks'!FD46,'statement of marks'!FE46)</f>
        <v/>
      </c>
      <c r="S1037" s="117" t="str">
        <f>IF(OR(R1037="S",R1037="RE"),100,"")</f>
        <v/>
      </c>
      <c r="T1037" s="128" t="str">
        <f>IF('result subject-wise'!X46="","",'result subject-wise'!X46)</f>
        <v/>
      </c>
      <c r="U1037" s="130" t="str">
        <f>IF('result subject-wise'!Y46="","",'result subject-wise'!Y46)</f>
        <v/>
      </c>
      <c r="V1037" s="147" t="str">
        <f>IF(OR(U1042=0,U1042&lt;S1042),"",IF(R1037="RE",SUM(Q1037,T1037),IF(R1037="S",T1037,Q1037)))</f>
        <v/>
      </c>
    </row>
    <row r="1038" spans="1:22" ht="19.25" customHeight="1">
      <c r="A1038" s="1179"/>
      <c r="B1038" s="1232" t="b">
        <f>IF('statement of marks'!AL46="a",'statement of marks'!$AL$3,IF('statement of marks'!AL46="b",'statement of marks'!$AR$3,IF('statement of marks'!AL46="c",'statement of marks'!$AX$3,IF('statement of marks'!AL46="d",'statement of marks'!$BD$3))))</f>
        <v>0</v>
      </c>
      <c r="C1038" s="1233"/>
      <c r="D1038" s="289" t="str">
        <f>IF('statement of marks'!AM46="","",'statement of marks'!AM46)</f>
        <v/>
      </c>
      <c r="E1038" s="290" t="str">
        <f>IF('statement of marks'!AN46="","",'statement of marks'!AN46)</f>
        <v/>
      </c>
      <c r="F1038" s="290" t="str">
        <f>IF('statement of marks'!AO46="","",'statement of marks'!AO46)</f>
        <v/>
      </c>
      <c r="G1038" s="123" t="str">
        <f>IF('statement of marks'!AQ46="","",'statement of marks'!AQ46)</f>
        <v/>
      </c>
      <c r="H1038" s="123" t="str">
        <f>IF('statement of marks'!AR46="","",'statement of marks'!AR46)</f>
        <v/>
      </c>
      <c r="I1038" s="291" t="str">
        <f>IF(G1038="","",IF(AND(G1038="ML",H1038="ML"),"ML",IF(AND(G1038="ML",H1038=""),"ML",SUM(G1038,H1038))))</f>
        <v/>
      </c>
      <c r="J1038" s="291" t="str">
        <f t="shared" si="376"/>
        <v/>
      </c>
      <c r="K1038" s="125" t="str">
        <f>IF(J1038="","",SUM(H1038,J1038))</f>
        <v/>
      </c>
      <c r="L1038" s="123" t="str">
        <f>IF('statement of marks'!AV46="","",'statement of marks'!AV46)</f>
        <v/>
      </c>
      <c r="M1038" s="123" t="str">
        <f>IF('statement of marks'!AW46="","",'statement of marks'!AW46)</f>
        <v/>
      </c>
      <c r="N1038" s="291" t="str">
        <f>IF(L1038="","",IF(AND(L1038="ML",M1038="ML"),"ML",IF(AND(L1038="ML",M1038=""),"ML",SUM(L1038,M1038))))</f>
        <v/>
      </c>
      <c r="O1038" s="291" t="str">
        <f>IF(L1038="","",SUM(J1038,L1038))</f>
        <v/>
      </c>
      <c r="P1038" s="123" t="str">
        <f>IF(AND(H1038="",M1038=""),"",SUM(H1038,M1038))</f>
        <v/>
      </c>
      <c r="Q1038" s="125" t="str">
        <f>IF(O1038="","",SUM(O1038,P1038))</f>
        <v/>
      </c>
      <c r="R1038" s="290" t="str">
        <f>CONCATENATE('statement of marks'!FF46,'statement of marks'!FK46,'statement of marks'!FL46)</f>
        <v/>
      </c>
      <c r="S1038" s="117" t="str">
        <f>IF('result subject-wise'!Z46="","",'result subject-wise'!Z46)</f>
        <v/>
      </c>
      <c r="T1038" s="128" t="str">
        <f>IF('result subject-wise'!AB46="","",'result subject-wise'!AB46)</f>
        <v/>
      </c>
      <c r="U1038" s="130" t="str">
        <f>IF('result subject-wise'!AC46="","",'result subject-wise'!AC46)</f>
        <v/>
      </c>
      <c r="V1038" s="147" t="str">
        <f>IF(OR(U1042=0,U1042&lt;S1042),"",IF(OR(R1038="RE",R1038="REP"),SUM(Q1038,T1038),IF(R1038="S",T1038,Q1038)))</f>
        <v/>
      </c>
    </row>
    <row r="1039" spans="1:22" ht="19.25" customHeight="1">
      <c r="A1039" s="1179"/>
      <c r="B1039" s="1232" t="b">
        <f>IF('statement of marks'!BJ46="a",'statement of marks'!$BJ$3,IF('statement of marks'!BJ46="b",'statement of marks'!$BP$3,IF('statement of marks'!BJ46="c",'statement of marks'!$BV$3,IF('statement of marks'!BJ46="d",'statement of marks'!$CB$3))))</f>
        <v>0</v>
      </c>
      <c r="C1039" s="1233"/>
      <c r="D1039" s="289" t="str">
        <f>IF('statement of marks'!BK46="","",'statement of marks'!BK46)</f>
        <v/>
      </c>
      <c r="E1039" s="290" t="str">
        <f>IF('statement of marks'!BL46="","",'statement of marks'!BL46)</f>
        <v/>
      </c>
      <c r="F1039" s="290" t="str">
        <f>IF('statement of marks'!BM46="","",'statement of marks'!BM46)</f>
        <v/>
      </c>
      <c r="G1039" s="123" t="str">
        <f>IF('statement of marks'!BO46="","",'statement of marks'!BO46)</f>
        <v/>
      </c>
      <c r="H1039" s="123" t="str">
        <f>IF('statement of marks'!BP46="","",'statement of marks'!BP46)</f>
        <v/>
      </c>
      <c r="I1039" s="291" t="str">
        <f t="shared" ref="I1039" si="379">IF(G1039="","",IF(AND(G1039="ML",H1039="ML"),"ML",IF(AND(G1039="ML",H1039=""),"ML",SUM(G1039,H1039))))</f>
        <v/>
      </c>
      <c r="J1039" s="291" t="str">
        <f t="shared" si="376"/>
        <v/>
      </c>
      <c r="K1039" s="125" t="str">
        <f>IF(J1039="","",SUM(H1039,J1039))</f>
        <v/>
      </c>
      <c r="L1039" s="123" t="str">
        <f>IF('statement of marks'!BT46="","",'statement of marks'!BT46)</f>
        <v/>
      </c>
      <c r="M1039" s="123" t="str">
        <f>IF('statement of marks'!BU46="","",'statement of marks'!BU46)</f>
        <v/>
      </c>
      <c r="N1039" s="291" t="str">
        <f t="shared" ref="N1039" si="380">IF(L1039="","",IF(AND(L1039="ML",M1039="ML"),"ML",IF(AND(L1039="ML",M1039=""),"ML",SUM(L1039,M1039))))</f>
        <v/>
      </c>
      <c r="O1039" s="291" t="str">
        <f>IF(L1039="","",SUM(J1039,L1039))</f>
        <v/>
      </c>
      <c r="P1039" s="123" t="str">
        <f t="shared" ref="P1039:P1040" si="381">IF(AND(H1039="",M1039=""),"",SUM(H1039,M1039))</f>
        <v/>
      </c>
      <c r="Q1039" s="125" t="str">
        <f>IF(O1039="","",SUM(O1039,P1039))</f>
        <v/>
      </c>
      <c r="R1039" s="290" t="str">
        <f>CONCATENATE('statement of marks'!FM46,'statement of marks'!FR46,'statement of marks'!FS46)</f>
        <v/>
      </c>
      <c r="S1039" s="117" t="str">
        <f>IF('result subject-wise'!AD46="","",'result subject-wise'!AD46)</f>
        <v/>
      </c>
      <c r="T1039" s="128" t="str">
        <f>IF('result subject-wise'!AF46="","",'result subject-wise'!AF46)</f>
        <v/>
      </c>
      <c r="U1039" s="130" t="str">
        <f>IF('result subject-wise'!AG46="","",'result subject-wise'!AG46)</f>
        <v/>
      </c>
      <c r="V1039" s="147" t="str">
        <f>IF(OR(U1042=0,U1042&lt;S1042),"",IF(OR(R1039="RE",R1039="REP"),SUM(Q1039,T1039),IF(R1039="S",T1039,Q1039)))</f>
        <v/>
      </c>
    </row>
    <row r="1040" spans="1:22" ht="19.25" customHeight="1">
      <c r="A1040" s="1179"/>
      <c r="B1040" s="1232" t="b">
        <f>IF('statement of marks'!CH46="a",'statement of marks'!$CH$3,IF('statement of marks'!CH46="b",'statement of marks'!$CN$3,IF('statement of marks'!CH46="c",'statement of marks'!$CT$3,IF('statement of marks'!CH46="d",'statement of marks'!$CZ$3))))</f>
        <v>0</v>
      </c>
      <c r="C1040" s="1233"/>
      <c r="D1040" s="289" t="str">
        <f>IF('statement of marks'!CI46="","",'statement of marks'!CI46)</f>
        <v/>
      </c>
      <c r="E1040" s="290" t="str">
        <f>IF('statement of marks'!CJ46="","",'statement of marks'!CJ46)</f>
        <v/>
      </c>
      <c r="F1040" s="290" t="str">
        <f>IF('statement of marks'!CK46="","",'statement of marks'!CK46)</f>
        <v/>
      </c>
      <c r="G1040" s="123" t="str">
        <f>IF('statement of marks'!CM46="","",'statement of marks'!CM46)</f>
        <v/>
      </c>
      <c r="H1040" s="123" t="str">
        <f>IF('statement of marks'!CN46="","",'statement of marks'!CN46)</f>
        <v/>
      </c>
      <c r="I1040" s="291" t="str">
        <f>IF(G1040="","",IF(AND(G1040="ML",H1040="ML"),"ML",IF(AND(G1040="ML",H1040=""),"ML",SUM(G1040,H1040))))</f>
        <v/>
      </c>
      <c r="J1040" s="291" t="str">
        <f t="shared" si="376"/>
        <v/>
      </c>
      <c r="K1040" s="125" t="str">
        <f>IF(J1040="","",SUM(H1040,J1040))</f>
        <v/>
      </c>
      <c r="L1040" s="123" t="str">
        <f>IF('statement of marks'!CR46="","",'statement of marks'!CR46)</f>
        <v/>
      </c>
      <c r="M1040" s="123" t="str">
        <f>IF('statement of marks'!CS46="","",'statement of marks'!CS46)</f>
        <v/>
      </c>
      <c r="N1040" s="291" t="str">
        <f>IF(L1040="","",IF(AND(L1040="ML",M1040="ML"),"ML",IF(AND(L1040="ML",M1040=""),"ML",SUM(L1040,M1040))))</f>
        <v/>
      </c>
      <c r="O1040" s="291" t="str">
        <f>IF(L1040="","",SUM(J1040,L1040))</f>
        <v/>
      </c>
      <c r="P1040" s="123" t="str">
        <f t="shared" si="381"/>
        <v/>
      </c>
      <c r="Q1040" s="125" t="str">
        <f>IF(O1040="","",SUM(O1040,P1040))</f>
        <v/>
      </c>
      <c r="R1040" s="290" t="str">
        <f>CONCATENATE('statement of marks'!FT46,'statement of marks'!FY46,'statement of marks'!FZ46)</f>
        <v/>
      </c>
      <c r="S1040" s="117" t="str">
        <f>IF('result subject-wise'!AH46="","",'result subject-wise'!AH46)</f>
        <v/>
      </c>
      <c r="T1040" s="128" t="str">
        <f>IF('result subject-wise'!AJ46="","",'result subject-wise'!AJ46)</f>
        <v/>
      </c>
      <c r="U1040" s="130" t="str">
        <f>IF('result subject-wise'!AK46="","",'result subject-wise'!AK46)</f>
        <v/>
      </c>
      <c r="V1040" s="147" t="str">
        <f>IF(OR(U1042=0,U1042&lt;S1042),"",IF(OR(R1040="RE",R1040="REP"),SUM(Q1040,T1040),IF(R1040="S",T1040,Q1040)))</f>
        <v/>
      </c>
    </row>
    <row r="1041" spans="1:22" ht="19.25" customHeight="1">
      <c r="A1041" s="1179"/>
      <c r="B1041" s="1234" t="s">
        <v>148</v>
      </c>
      <c r="C1041" s="1235"/>
      <c r="D1041" s="157" t="str">
        <f>IF(AND(D1036="",D1037="",D1038="",D1039="",D1040=""),"",SUM(D1036:D1040))</f>
        <v/>
      </c>
      <c r="E1041" s="157" t="str">
        <f t="shared" ref="E1041:F1041" si="382">IF(AND(E1036="",E1037="",E1038="",E1039="",E1040=""),"",SUM(E1036:E1040))</f>
        <v/>
      </c>
      <c r="F1041" s="157" t="str">
        <f t="shared" si="382"/>
        <v/>
      </c>
      <c r="G1041" s="158" t="str">
        <f>IF(G1036="","",SUM(G1036:G1040))</f>
        <v/>
      </c>
      <c r="H1041" s="158">
        <f>SUM(H1038:H1040)</f>
        <v>0</v>
      </c>
      <c r="I1041" s="158" t="str">
        <f>IF(AND(I1036="",I1037="",I1038="",I1039="",I1040=""),"",SUM(I1036:I1040))</f>
        <v/>
      </c>
      <c r="J1041" s="159" t="str">
        <f>IF(J1040="","",SUM(J1036:J1040))</f>
        <v/>
      </c>
      <c r="K1041" s="160" t="str">
        <f>IF(K1036="","",SUM(K1036:K1040))</f>
        <v/>
      </c>
      <c r="L1041" s="158" t="str">
        <f>IF(L1036="","",SUM(L1036:L1040))</f>
        <v/>
      </c>
      <c r="M1041" s="158">
        <f>SUM(M1038:M1040)</f>
        <v>0</v>
      </c>
      <c r="N1041" s="158" t="str">
        <f t="shared" ref="N1041" si="383">IF(AND(N1036="",N1037="",N1038="",N1039="",N1040=""),"",SUM(N1036:N1040))</f>
        <v/>
      </c>
      <c r="O1041" s="159" t="str">
        <f>IF(L1041="","",SUM(J1041,L1041))</f>
        <v/>
      </c>
      <c r="P1041" s="160">
        <f>SUM(H1041,M1041)</f>
        <v>0</v>
      </c>
      <c r="Q1041" s="160" t="str">
        <f>IF(Q1036="","",SUM(Q1036:Q1040))</f>
        <v/>
      </c>
      <c r="R1041" s="159"/>
      <c r="S1041" s="159" t="str">
        <f>IF(AND(S1036="",S1037="",S1038="",S1039="",S1040=""),"",SUM(S1036:S1040))</f>
        <v/>
      </c>
      <c r="T1041" s="161" t="str">
        <f>IF(AND(T1036="",T1037="",T1038="",T1039="",T1040=""),"",SUM(T1036:T1040))</f>
        <v/>
      </c>
      <c r="U1041" s="162"/>
      <c r="V1041" s="163" t="str">
        <f>IF(V1036="","",SUM(V1036:V1040))</f>
        <v/>
      </c>
    </row>
    <row r="1042" spans="1:22" ht="19.25" customHeight="1">
      <c r="A1042" s="1179"/>
      <c r="B1042" s="1234" t="s">
        <v>145</v>
      </c>
      <c r="C1042" s="1235"/>
      <c r="D1042" s="119" t="str">
        <f>IF(D1041="","",50-(COUNTIF(D1036:D1040,"NA")*10+COUNTIF(D1036:D1040,"ML")*10))</f>
        <v/>
      </c>
      <c r="E1042" s="119" t="str">
        <f t="shared" ref="E1042:F1042" si="384">IF(E1041="","",50-(COUNTIF(E1036:E1040,"NA")*10+COUNTIF(E1036:E1040,"ML")*10))</f>
        <v/>
      </c>
      <c r="F1042" s="119" t="str">
        <f t="shared" si="384"/>
        <v/>
      </c>
      <c r="G1042" s="123">
        <f>I1042-H1042</f>
        <v>350</v>
      </c>
      <c r="H1042" s="158">
        <f>IF(H1041="","",(IF(OR(H1038="ML",H1038=""),0,H1035)+IF(OR(H1039="ML",H1039=""),0,H1036)+IF(OR(H1040="ML",H1040=""),0,H1037)))</f>
        <v>0</v>
      </c>
      <c r="I1042" s="123">
        <f>IF(I1041=0,0,350-H1044)</f>
        <v>350</v>
      </c>
      <c r="J1042" s="291" t="str">
        <f>IF(J1041="","",SUM(D1042:G1042))</f>
        <v/>
      </c>
      <c r="K1042" s="125" t="str">
        <f>IF(K1041="","",SUM(H1042,J1042))</f>
        <v/>
      </c>
      <c r="L1042" s="123">
        <f>N1042-M1042</f>
        <v>500</v>
      </c>
      <c r="M1042" s="117">
        <f>IF(M1041="","",(IF(OR(M1038="ML",M1038=""),0,M1035)+IF(OR(M1039="ML",M1039=""),0,M1036)+IF(OR(M1040="ML",M1040=""),0,M1037)))</f>
        <v>0</v>
      </c>
      <c r="N1042" s="123">
        <f>IF(N1041=0,0,500-M1044)</f>
        <v>500</v>
      </c>
      <c r="O1042" s="291">
        <f>IF(L1042="","",SUM(J1042,L1042))</f>
        <v>500</v>
      </c>
      <c r="P1042" s="125">
        <f>SUM(H1042,M1042)</f>
        <v>0</v>
      </c>
      <c r="Q1042" s="125" t="str">
        <f>IF(Q1041="","",SUM(O1042,P1042))</f>
        <v/>
      </c>
      <c r="R1042" s="307"/>
      <c r="S1042" s="141">
        <f>COUNTIF(R1036:R1045,"S")</f>
        <v>0</v>
      </c>
      <c r="T1042" s="141">
        <f>COUNTIF(R1036:R1045,"RE")+COUNTIF(R1036:R1045,"REP")</f>
        <v>0</v>
      </c>
      <c r="U1042" s="141">
        <f>COUNTIF(U1036:U1041,"P")+COUNTIF(U1044:U1045,"P")</f>
        <v>0</v>
      </c>
      <c r="V1042" s="149" t="str">
        <f>IF(OR(U1042=0,U1042&lt;(S1042+T1042)),"",(Q1042-(S1042*200)+S1041))</f>
        <v/>
      </c>
    </row>
    <row r="1043" spans="1:22" ht="19.25" customHeight="1">
      <c r="A1043" s="1179"/>
      <c r="B1043" s="1230" t="s">
        <v>12</v>
      </c>
      <c r="C1043" s="1231"/>
      <c r="D1043" s="120" t="str">
        <f t="shared" ref="D1043:Q1043" si="385">IF(D1042="","",D1041/D1042*100)</f>
        <v/>
      </c>
      <c r="E1043" s="120" t="str">
        <f t="shared" si="385"/>
        <v/>
      </c>
      <c r="F1043" s="120" t="str">
        <f t="shared" si="385"/>
        <v/>
      </c>
      <c r="G1043" s="120" t="e">
        <f t="shared" si="385"/>
        <v>#VALUE!</v>
      </c>
      <c r="H1043" s="151" t="e">
        <f t="shared" si="385"/>
        <v>#DIV/0!</v>
      </c>
      <c r="I1043" s="120" t="e">
        <f t="shared" si="385"/>
        <v>#VALUE!</v>
      </c>
      <c r="J1043" s="120" t="str">
        <f t="shared" si="385"/>
        <v/>
      </c>
      <c r="K1043" s="126" t="str">
        <f t="shared" si="385"/>
        <v/>
      </c>
      <c r="L1043" s="120" t="e">
        <f t="shared" si="385"/>
        <v>#VALUE!</v>
      </c>
      <c r="M1043" s="151" t="e">
        <f t="shared" si="385"/>
        <v>#DIV/0!</v>
      </c>
      <c r="N1043" s="120" t="e">
        <f t="shared" si="385"/>
        <v>#VALUE!</v>
      </c>
      <c r="O1043" s="120" t="e">
        <f t="shared" si="385"/>
        <v>#VALUE!</v>
      </c>
      <c r="P1043" s="126" t="e">
        <f t="shared" si="385"/>
        <v>#DIV/0!</v>
      </c>
      <c r="Q1043" s="126" t="str">
        <f t="shared" si="385"/>
        <v/>
      </c>
      <c r="R1043" s="304"/>
      <c r="S1043" s="304"/>
      <c r="T1043" s="305"/>
      <c r="U1043" s="308"/>
      <c r="V1043" s="150" t="str">
        <f>IF(V1042="","",V1041/V1042*100)</f>
        <v/>
      </c>
    </row>
    <row r="1044" spans="1:22" ht="19.25" customHeight="1">
      <c r="A1044" s="1179"/>
      <c r="B1044" s="1230" t="str">
        <f>'statement of marks'!$DG$3</f>
        <v>jktLFkku v/;;u</v>
      </c>
      <c r="C1044" s="1231"/>
      <c r="D1044" s="289" t="str">
        <f>IF('statement of marks'!DG46="","",'statement of marks'!DG46)</f>
        <v/>
      </c>
      <c r="E1044" s="290" t="str">
        <f>IF('statement of marks'!DH46="","",'statement of marks'!DH46)</f>
        <v/>
      </c>
      <c r="F1044" s="290" t="str">
        <f>IF('statement of marks'!DI46="","",'statement of marks'!DI46)</f>
        <v/>
      </c>
      <c r="G1044" s="290" t="str">
        <f>IF('statement of marks'!DK46="","",'statement of marks'!DK46)</f>
        <v/>
      </c>
      <c r="H1044" s="152">
        <f>IF(G1036="ML",70)+IF(G1037="ML",70)+IF(G1038="ML",70-H1035)+IF(G1039="ML",70-H1036)+IF(G1040="ML",70-H1037)+IF(H1038="ml",H1035)+IF(H1039="ml",H1036)+IF(H1040="ml",H1037)</f>
        <v>0</v>
      </c>
      <c r="I1044" s="291" t="str">
        <f>IF(G1044="","",SUM(G1044,H1044))</f>
        <v/>
      </c>
      <c r="J1044" s="291" t="str">
        <f>IF(G1044="","",SUM(D1044,E1044,F1044,G1044))</f>
        <v/>
      </c>
      <c r="K1044" s="125" t="str">
        <f>IF(J1044="","",SUM(H1044,J1044))</f>
        <v/>
      </c>
      <c r="L1044" s="290" t="str">
        <f>IF('statement of marks'!DM46="","",'statement of marks'!DM46)</f>
        <v/>
      </c>
      <c r="M1044" s="152">
        <f>IF(L1036="ML",100)+IF(L1037="ML",100)+IF(L1038="ML",100-M1035)+IF(L1039="ML",100-M1036)+IF(L1040="ML",100-M1037)+IF(M1038="ml",M1035)+IF(M1039="ml",M1036)+IF(M1040="ml",M1037)</f>
        <v>0</v>
      </c>
      <c r="N1044" s="291" t="str">
        <f>IF(L1044="","",SUM(L1044,M1044))</f>
        <v/>
      </c>
      <c r="O1044" s="291" t="str">
        <f>IF(L1044="","",SUM(K1044,L1044))</f>
        <v/>
      </c>
      <c r="P1044" s="152">
        <f>SUM(H1044,M1044)</f>
        <v>0</v>
      </c>
      <c r="Q1044" s="125" t="str">
        <f>IF(O1044="","",SUM(O1044,M1044))</f>
        <v/>
      </c>
      <c r="R1044" s="290" t="str">
        <f>IF('statement of marks'!GA46="","",'statement of marks'!GA46)</f>
        <v/>
      </c>
      <c r="S1044" s="117" t="str">
        <f>IF(OR(R1044="S",R1044="RE"),100,"")</f>
        <v/>
      </c>
      <c r="T1044" s="309" t="str">
        <f>IF('result subject-wise'!AL46="","",'result subject-wise'!AL46)</f>
        <v/>
      </c>
      <c r="U1044" s="310" t="str">
        <f>IF('result subject-wise'!AM46="","",'result subject-wise'!AM46)</f>
        <v/>
      </c>
      <c r="V1044" s="1236"/>
    </row>
    <row r="1045" spans="1:22" ht="19.25" customHeight="1">
      <c r="A1045" s="1179"/>
      <c r="B1045" s="1230" t="str">
        <f>'statement of marks'!$DT$3</f>
        <v>thou dkS'ky f'k{kk</v>
      </c>
      <c r="C1045" s="1231"/>
      <c r="D1045" s="1237" t="s">
        <v>294</v>
      </c>
      <c r="E1045" s="1238"/>
      <c r="F1045" s="291">
        <f>'statement of marks'!$DT$6</f>
        <v>30</v>
      </c>
      <c r="G1045" s="123" t="str">
        <f>IF('statement of marks'!DT46="","",'statement of marks'!DT46)</f>
        <v/>
      </c>
      <c r="H1045" s="1238" t="s">
        <v>313</v>
      </c>
      <c r="I1045" s="1238"/>
      <c r="J1045" s="291">
        <f>'statement of marks'!$DU$6</f>
        <v>30</v>
      </c>
      <c r="K1045" s="125" t="str">
        <f>IF('statement of marks'!DU46="","",'statement of marks'!DU46)</f>
        <v/>
      </c>
      <c r="L1045" s="1239" t="s">
        <v>172</v>
      </c>
      <c r="M1045" s="1239"/>
      <c r="N1045" s="291">
        <f>'statement of marks'!$DV$6</f>
        <v>40</v>
      </c>
      <c r="O1045" s="290" t="str">
        <f>IF('statement of marks'!DV46="","",'statement of marks'!DV46)</f>
        <v/>
      </c>
      <c r="P1045" s="304"/>
      <c r="Q1045" s="125" t="str">
        <f>IF(O1045="","",SUM(G1045,K1045,O1045))</f>
        <v/>
      </c>
      <c r="R1045" s="290" t="str">
        <f>IF('statement of marks'!GB46="","",'statement of marks'!GB46)</f>
        <v/>
      </c>
      <c r="S1045" s="117" t="str">
        <f>IF(OR(R1045="S",R1045="RE"),40,"")</f>
        <v/>
      </c>
      <c r="T1045" s="309" t="str">
        <f>IF('result subject-wise'!AN46="","",'result subject-wise'!AN46)</f>
        <v/>
      </c>
      <c r="U1045" s="310" t="str">
        <f>IF('result subject-wise'!AO46="","",'result subject-wise'!AO46)</f>
        <v/>
      </c>
      <c r="V1045" s="1236"/>
    </row>
    <row r="1046" spans="1:22" ht="19.25" customHeight="1">
      <c r="A1046" s="1179"/>
      <c r="B1046" s="1240" t="s">
        <v>20</v>
      </c>
      <c r="C1046" s="1241"/>
      <c r="D1046" s="1242" t="str">
        <f>IF('statement of marks'!GH46="","",'statement of marks'!GH46)</f>
        <v/>
      </c>
      <c r="E1046" s="1243"/>
      <c r="F1046" s="1243"/>
      <c r="G1046" s="1243"/>
      <c r="H1046" s="1243"/>
      <c r="I1046" s="1244"/>
      <c r="J1046" s="288" t="s">
        <v>7</v>
      </c>
      <c r="K1046" s="290" t="str">
        <f>IF('statement of marks'!GK46="","",'statement of marks'!GK46)</f>
        <v/>
      </c>
      <c r="L1046" s="1245" t="s">
        <v>8</v>
      </c>
      <c r="M1046" s="1246"/>
      <c r="N1046" s="1247"/>
      <c r="O1046" s="290" t="str">
        <f>IF('statement of marks'!GM46="","",'statement of marks'!GM46)</f>
        <v/>
      </c>
      <c r="P1046" s="1248" t="s">
        <v>286</v>
      </c>
      <c r="Q1046" s="1248"/>
      <c r="R1046" s="1248"/>
      <c r="S1046" s="1248"/>
      <c r="T1046" s="1248"/>
      <c r="U1046" s="1248"/>
      <c r="V1046" s="1249"/>
    </row>
    <row r="1047" spans="1:22" ht="19.25" customHeight="1">
      <c r="A1047" s="1179"/>
      <c r="B1047" s="1240" t="s">
        <v>50</v>
      </c>
      <c r="C1047" s="1241"/>
      <c r="D1047" s="1250" t="s">
        <v>290</v>
      </c>
      <c r="E1047" s="1251"/>
      <c r="F1047" s="1252" t="s">
        <v>291</v>
      </c>
      <c r="G1047" s="1252"/>
      <c r="H1047" s="1253" t="s">
        <v>292</v>
      </c>
      <c r="I1047" s="1253"/>
      <c r="J1047" s="1252" t="s">
        <v>314</v>
      </c>
      <c r="K1047" s="1252"/>
      <c r="L1047" s="1254" t="s">
        <v>284</v>
      </c>
      <c r="M1047" s="1254"/>
      <c r="N1047" s="1254"/>
      <c r="O1047" s="1254"/>
      <c r="P1047" s="1255" t="s">
        <v>20</v>
      </c>
      <c r="Q1047" s="1255"/>
      <c r="R1047" s="1255"/>
      <c r="S1047" s="1255"/>
      <c r="T1047" s="1256" t="str">
        <f>IF('result subject-wise'!AR46="","",'result subject-wise'!AR46)</f>
        <v/>
      </c>
      <c r="U1047" s="1256"/>
      <c r="V1047" s="1257"/>
    </row>
    <row r="1048" spans="1:22" ht="19.25" customHeight="1">
      <c r="A1048" s="1179"/>
      <c r="B1048" s="1234" t="s">
        <v>32</v>
      </c>
      <c r="C1048" s="1235"/>
      <c r="D1048" s="1258" t="str">
        <f>IF('statement of marks'!EP46="","",'statement of marks'!EP46)</f>
        <v/>
      </c>
      <c r="E1048" s="1259"/>
      <c r="F1048" s="1259" t="str">
        <f>IF('statement of marks'!ER46="","",'statement of marks'!ER46)</f>
        <v/>
      </c>
      <c r="G1048" s="1259"/>
      <c r="H1048" s="1259" t="str">
        <f>IF('statement of marks'!ET46="","",'statement of marks'!ET46)</f>
        <v/>
      </c>
      <c r="I1048" s="1259"/>
      <c r="J1048" s="1259" t="str">
        <f>IF('statement of marks'!EV46="","",'statement of marks'!EV46)</f>
        <v/>
      </c>
      <c r="K1048" s="1259"/>
      <c r="L1048" s="1259" t="str">
        <f>IF('statement of marks'!EX46="","",'statement of marks'!EX46)</f>
        <v/>
      </c>
      <c r="M1048" s="1259"/>
      <c r="N1048" s="1259"/>
      <c r="O1048" s="1259"/>
      <c r="P1048" s="1255" t="s">
        <v>7</v>
      </c>
      <c r="Q1048" s="1255"/>
      <c r="R1048" s="1255"/>
      <c r="S1048" s="1255"/>
      <c r="T1048" s="1256" t="str">
        <f>IF(AND(T1047="mRrh.kZ",V1043&gt;=60),"izFke",IF(AND(T1047="mRrh.kZ",V1043&gt;=48),"f}rh;",IF(AND(T1047="mRrh.kZ",V1043&gt;=36),"r`rh;","")))</f>
        <v/>
      </c>
      <c r="U1048" s="1256"/>
      <c r="V1048" s="1257"/>
    </row>
    <row r="1049" spans="1:22" ht="19.25" customHeight="1">
      <c r="A1049" s="1179"/>
      <c r="B1049" s="1234" t="s">
        <v>31</v>
      </c>
      <c r="C1049" s="1235"/>
      <c r="D1049" s="1260" t="str">
        <f>IF('statement of marks'!EO46="","",'statement of marks'!EO46)</f>
        <v/>
      </c>
      <c r="E1049" s="1261"/>
      <c r="F1049" s="1261" t="str">
        <f>IF('statement of marks'!EQ46="","",'statement of marks'!EQ46)</f>
        <v/>
      </c>
      <c r="G1049" s="1261"/>
      <c r="H1049" s="1261" t="str">
        <f>IF('statement of marks'!ES46="","",'statement of marks'!ES46)</f>
        <v/>
      </c>
      <c r="I1049" s="1261"/>
      <c r="J1049" s="1261" t="str">
        <f>IF('statement of marks'!EU46="","",'statement of marks'!EU46)</f>
        <v/>
      </c>
      <c r="K1049" s="1261"/>
      <c r="L1049" s="1261" t="str">
        <f>IF('statement of marks'!EW46="","",'statement of marks'!EW46)</f>
        <v/>
      </c>
      <c r="M1049" s="1261"/>
      <c r="N1049" s="1261"/>
      <c r="O1049" s="1261"/>
      <c r="P1049" s="1262" t="s">
        <v>312</v>
      </c>
      <c r="Q1049" s="1263"/>
      <c r="R1049" s="1263"/>
      <c r="S1049" s="1264"/>
      <c r="T1049" s="1265" t="str">
        <f>IF(T1047="","",'result subject-wise'!$G$117)</f>
        <v/>
      </c>
      <c r="U1049" s="1266"/>
      <c r="V1049" s="1267"/>
    </row>
    <row r="1050" spans="1:22" ht="19.25" customHeight="1">
      <c r="A1050" s="1179"/>
      <c r="B1050" s="1230" t="s">
        <v>133</v>
      </c>
      <c r="C1050" s="1231"/>
      <c r="D1050" s="1268"/>
      <c r="E1050" s="1269"/>
      <c r="F1050" s="1269"/>
      <c r="G1050" s="1269"/>
      <c r="H1050" s="1269"/>
      <c r="I1050" s="1269"/>
      <c r="J1050" s="1269"/>
      <c r="K1050" s="1269"/>
      <c r="L1050" s="1231" t="s">
        <v>133</v>
      </c>
      <c r="M1050" s="1231"/>
      <c r="N1050" s="1231"/>
      <c r="O1050" s="1231"/>
      <c r="P1050" s="1231"/>
      <c r="Q1050" s="1231"/>
      <c r="R1050" s="1270"/>
      <c r="S1050" s="1271"/>
      <c r="T1050" s="1271"/>
      <c r="U1050" s="1271"/>
      <c r="V1050" s="1272"/>
    </row>
    <row r="1051" spans="1:22" ht="19.25" customHeight="1">
      <c r="A1051" s="1179"/>
      <c r="B1051" s="1230" t="s">
        <v>285</v>
      </c>
      <c r="C1051" s="1231"/>
      <c r="D1051" s="1268"/>
      <c r="E1051" s="1269"/>
      <c r="F1051" s="1269"/>
      <c r="G1051" s="1269"/>
      <c r="H1051" s="1269"/>
      <c r="I1051" s="1269"/>
      <c r="J1051" s="1269"/>
      <c r="K1051" s="1269"/>
      <c r="L1051" s="1231" t="s">
        <v>111</v>
      </c>
      <c r="M1051" s="1231"/>
      <c r="N1051" s="1231"/>
      <c r="O1051" s="1231"/>
      <c r="P1051" s="1231"/>
      <c r="Q1051" s="1231"/>
      <c r="R1051" s="1273"/>
      <c r="S1051" s="1274"/>
      <c r="T1051" s="1274"/>
      <c r="U1051" s="1274"/>
      <c r="V1051" s="1275"/>
    </row>
    <row r="1052" spans="1:22" ht="19.25" customHeight="1">
      <c r="A1052" s="1179"/>
      <c r="B1052" s="1230" t="s">
        <v>152</v>
      </c>
      <c r="C1052" s="1231"/>
      <c r="D1052" s="1268"/>
      <c r="E1052" s="1269"/>
      <c r="F1052" s="1269"/>
      <c r="G1052" s="1269"/>
      <c r="H1052" s="1269"/>
      <c r="I1052" s="1269"/>
      <c r="J1052" s="1269"/>
      <c r="K1052" s="1269"/>
      <c r="L1052" s="1231" t="s">
        <v>285</v>
      </c>
      <c r="M1052" s="1231"/>
      <c r="N1052" s="1231"/>
      <c r="O1052" s="1231"/>
      <c r="P1052" s="1231"/>
      <c r="Q1052" s="1231"/>
      <c r="R1052" s="1276" t="s">
        <v>152</v>
      </c>
      <c r="S1052" s="1277"/>
      <c r="T1052" s="1277"/>
      <c r="U1052" s="1277"/>
      <c r="V1052" s="1278"/>
    </row>
    <row r="1053" spans="1:22" ht="19.25" customHeight="1">
      <c r="A1053" s="1180"/>
      <c r="B1053" s="1279" t="s">
        <v>151</v>
      </c>
      <c r="C1053" s="1280"/>
      <c r="D1053" s="1281"/>
      <c r="E1053" s="1282"/>
      <c r="F1053" s="1282"/>
      <c r="G1053" s="1282"/>
      <c r="H1053" s="1282"/>
      <c r="I1053" s="1282"/>
      <c r="J1053" s="1282"/>
      <c r="K1053" s="1282"/>
      <c r="L1053" s="1280" t="s">
        <v>113</v>
      </c>
      <c r="M1053" s="1280"/>
      <c r="N1053" s="1280"/>
      <c r="O1053" s="1280"/>
      <c r="P1053" s="1283">
        <f>'statement of marks'!$GH$109</f>
        <v>42460</v>
      </c>
      <c r="Q1053" s="1284"/>
      <c r="R1053" s="1285" t="s">
        <v>289</v>
      </c>
      <c r="S1053" s="1286"/>
      <c r="T1053" s="1286"/>
      <c r="U1053" s="1286"/>
      <c r="V1053" s="1287"/>
    </row>
    <row r="1054" spans="1:22" ht="19.25" customHeight="1">
      <c r="A1054" s="1173" t="s">
        <v>73</v>
      </c>
      <c r="B1054" s="1174"/>
      <c r="C1054" s="1174"/>
      <c r="D1054" s="1174"/>
      <c r="E1054" s="1174"/>
      <c r="F1054" s="1174"/>
      <c r="G1054" s="1174"/>
      <c r="H1054" s="1174"/>
      <c r="I1054" s="1174"/>
      <c r="J1054" s="1174"/>
      <c r="K1054" s="1174"/>
      <c r="L1054" s="1174"/>
      <c r="M1054" s="1174"/>
      <c r="N1054" s="1174"/>
      <c r="O1054" s="1174"/>
      <c r="P1054" s="1174"/>
      <c r="Q1054" s="1174"/>
      <c r="R1054" s="1174"/>
      <c r="S1054" s="1174"/>
      <c r="T1054" s="1174"/>
      <c r="U1054" s="1174"/>
      <c r="V1054" s="1175"/>
    </row>
    <row r="1055" spans="1:22" ht="19.25" customHeight="1">
      <c r="A1055" s="1176" t="str">
        <f>'statement of marks'!$A$1</f>
        <v>jktdh; ckfydk mPp ek/;fed fo|ky;] fuEckgsMk</v>
      </c>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8"/>
    </row>
    <row r="1056" spans="1:22" ht="19.25" customHeight="1">
      <c r="A1056" s="1179"/>
      <c r="B1056" s="1181" t="s">
        <v>293</v>
      </c>
      <c r="C1056" s="1181"/>
      <c r="D1056" s="1182" t="str">
        <f>'statement of marks'!$F$3</f>
        <v>2015-16</v>
      </c>
      <c r="E1056" s="1183"/>
      <c r="F1056" s="1184" t="str">
        <f>IF(T1074="","eq[; ijh{kk",IF(D1073="iwjd","iwjd ijh{kk",IF(D1073="iqu% ijh{kk","iqu% ijh{kk",)))</f>
        <v>eq[; ijh{kk</v>
      </c>
      <c r="G1056" s="1185"/>
      <c r="H1056" s="1185"/>
      <c r="I1056" s="1185"/>
      <c r="J1056" s="1185"/>
      <c r="K1056" s="1185"/>
      <c r="L1056" s="1185"/>
      <c r="M1056" s="1185"/>
      <c r="N1056" s="1185"/>
      <c r="O1056" s="1185"/>
      <c r="P1056" s="1185"/>
      <c r="Q1056" s="1185"/>
      <c r="R1056" s="1186" t="s">
        <v>27</v>
      </c>
      <c r="S1056" s="1187"/>
      <c r="T1056" s="1188" t="str">
        <f>'statement of marks'!$A$3</f>
        <v>11 'A'</v>
      </c>
      <c r="U1056" s="1188"/>
      <c r="V1056" s="1189"/>
    </row>
    <row r="1057" spans="1:22" ht="19.25" customHeight="1">
      <c r="A1057" s="1179"/>
      <c r="B1057" s="1190" t="s">
        <v>115</v>
      </c>
      <c r="C1057" s="1190"/>
      <c r="D1057" s="1191" t="str">
        <f>IF('statement of marks'!G47="","",'statement of marks'!G47)</f>
        <v/>
      </c>
      <c r="E1057" s="1192"/>
      <c r="F1057" s="1192"/>
      <c r="G1057" s="1192"/>
      <c r="H1057" s="1192"/>
      <c r="I1057" s="1192"/>
      <c r="J1057" s="1192"/>
      <c r="K1057" s="1192"/>
      <c r="L1057" s="1192"/>
      <c r="M1057" s="1192"/>
      <c r="N1057" s="1192"/>
      <c r="O1057" s="1192"/>
      <c r="P1057" s="1192"/>
      <c r="Q1057" s="1192"/>
      <c r="R1057" s="1193" t="s">
        <v>36</v>
      </c>
      <c r="S1057" s="1194"/>
      <c r="T1057" s="1195" t="str">
        <f>IF('statement of marks'!D47="","",'statement of marks'!D47)</f>
        <v/>
      </c>
      <c r="U1057" s="1195"/>
      <c r="V1057" s="1196"/>
    </row>
    <row r="1058" spans="1:22" ht="19.25" customHeight="1">
      <c r="A1058" s="1179"/>
      <c r="B1058" s="1190" t="s">
        <v>25</v>
      </c>
      <c r="C1058" s="1190"/>
      <c r="D1058" s="1191" t="str">
        <f>IF('statement of marks'!H47="","",'statement of marks'!H47)</f>
        <v/>
      </c>
      <c r="E1058" s="1192"/>
      <c r="F1058" s="1192"/>
      <c r="G1058" s="1192"/>
      <c r="H1058" s="1192"/>
      <c r="I1058" s="1192"/>
      <c r="J1058" s="1192"/>
      <c r="K1058" s="1192"/>
      <c r="L1058" s="1192"/>
      <c r="M1058" s="1192"/>
      <c r="N1058" s="1192"/>
      <c r="O1058" s="1192"/>
      <c r="P1058" s="1192"/>
      <c r="Q1058" s="1192"/>
      <c r="R1058" s="1193" t="s">
        <v>28</v>
      </c>
      <c r="S1058" s="1194"/>
      <c r="T1058" s="1195" t="str">
        <f>IF('statement of marks'!E47="","",'statement of marks'!E47)</f>
        <v/>
      </c>
      <c r="U1058" s="1195"/>
      <c r="V1058" s="1196"/>
    </row>
    <row r="1059" spans="1:22" ht="19.25" customHeight="1">
      <c r="A1059" s="1179"/>
      <c r="B1059" s="1197" t="s">
        <v>26</v>
      </c>
      <c r="C1059" s="1197"/>
      <c r="D1059" s="1191" t="str">
        <f>IF('statement of marks'!I47="","",'statement of marks'!I47)</f>
        <v/>
      </c>
      <c r="E1059" s="1192"/>
      <c r="F1059" s="1192"/>
      <c r="G1059" s="1192"/>
      <c r="H1059" s="1192"/>
      <c r="I1059" s="1192"/>
      <c r="J1059" s="1192"/>
      <c r="K1059" s="1192"/>
      <c r="L1059" s="1192"/>
      <c r="M1059" s="1192"/>
      <c r="N1059" s="1192"/>
      <c r="O1059" s="1192"/>
      <c r="P1059" s="1192"/>
      <c r="Q1059" s="1192"/>
      <c r="R1059" s="1193" t="s">
        <v>29</v>
      </c>
      <c r="S1059" s="1194"/>
      <c r="T1059" s="1198" t="str">
        <f>IF('statement of marks'!F47="","",'statement of marks'!F47)</f>
        <v/>
      </c>
      <c r="U1059" s="1198"/>
      <c r="V1059" s="1199"/>
    </row>
    <row r="1060" spans="1:22" ht="19.25" customHeight="1">
      <c r="A1060" s="1179"/>
      <c r="B1060" s="1200" t="s">
        <v>30</v>
      </c>
      <c r="C1060" s="1202" t="s">
        <v>202</v>
      </c>
      <c r="D1060" s="1204" t="s">
        <v>1</v>
      </c>
      <c r="E1060" s="1204" t="s">
        <v>43</v>
      </c>
      <c r="F1060" s="1204" t="s">
        <v>2</v>
      </c>
      <c r="G1060" s="1206" t="s">
        <v>144</v>
      </c>
      <c r="H1060" s="1206" t="s">
        <v>147</v>
      </c>
      <c r="I1060" s="1208" t="s">
        <v>146</v>
      </c>
      <c r="J1060" s="1210" t="s">
        <v>306</v>
      </c>
      <c r="K1060" s="1212" t="s">
        <v>288</v>
      </c>
      <c r="L1060" s="1214" t="s">
        <v>305</v>
      </c>
      <c r="M1060" s="1214" t="s">
        <v>296</v>
      </c>
      <c r="N1060" s="1216" t="s">
        <v>295</v>
      </c>
      <c r="O1060" s="1218" t="s">
        <v>274</v>
      </c>
      <c r="P1060" s="1218" t="s">
        <v>275</v>
      </c>
      <c r="Q1060" s="1220" t="s">
        <v>276</v>
      </c>
      <c r="R1060" s="1208" t="s">
        <v>14</v>
      </c>
      <c r="S1060" s="1210" t="s">
        <v>297</v>
      </c>
      <c r="T1060" s="1222" t="s">
        <v>298</v>
      </c>
      <c r="U1060" s="1288" t="s">
        <v>38</v>
      </c>
      <c r="V1060" s="1226" t="s">
        <v>287</v>
      </c>
    </row>
    <row r="1061" spans="1:22" ht="19.25" customHeight="1">
      <c r="A1061" s="1179"/>
      <c r="B1061" s="1201"/>
      <c r="C1061" s="1203"/>
      <c r="D1061" s="1205"/>
      <c r="E1061" s="1205"/>
      <c r="F1061" s="1205"/>
      <c r="G1061" s="1207"/>
      <c r="H1061" s="1207"/>
      <c r="I1061" s="1209"/>
      <c r="J1061" s="1211"/>
      <c r="K1061" s="1213"/>
      <c r="L1061" s="1215"/>
      <c r="M1061" s="1215"/>
      <c r="N1061" s="1217"/>
      <c r="O1061" s="1219"/>
      <c r="P1061" s="1219"/>
      <c r="Q1061" s="1221"/>
      <c r="R1061" s="1209"/>
      <c r="S1061" s="1211"/>
      <c r="T1061" s="1223"/>
      <c r="U1061" s="1289"/>
      <c r="V1061" s="1227"/>
    </row>
    <row r="1062" spans="1:22" ht="19.25" customHeight="1">
      <c r="A1062" s="1179"/>
      <c r="B1062" s="1228" t="s">
        <v>5</v>
      </c>
      <c r="C1062" s="1229"/>
      <c r="D1062" s="119">
        <v>10</v>
      </c>
      <c r="E1062" s="70">
        <v>10</v>
      </c>
      <c r="F1062" s="70">
        <v>10</v>
      </c>
      <c r="G1062" s="142" t="s">
        <v>308</v>
      </c>
      <c r="H1062" s="122">
        <f>'statement of marks'!$AR$6</f>
        <v>20</v>
      </c>
      <c r="I1062" s="73">
        <v>70</v>
      </c>
      <c r="J1062" s="146" t="s">
        <v>277</v>
      </c>
      <c r="K1062" s="124">
        <v>100</v>
      </c>
      <c r="L1062" s="142" t="s">
        <v>309</v>
      </c>
      <c r="M1062" s="122">
        <f>'statement of marks'!$AW$6</f>
        <v>30</v>
      </c>
      <c r="N1062" s="73">
        <v>100</v>
      </c>
      <c r="O1062" s="145" t="s">
        <v>310</v>
      </c>
      <c r="P1062" s="124"/>
      <c r="Q1062" s="124">
        <v>200</v>
      </c>
      <c r="R1062" s="304"/>
      <c r="S1062" s="304"/>
      <c r="T1062" s="305"/>
      <c r="U1062" s="306"/>
      <c r="V1062" s="147" t="str">
        <f>IF(OR(U1069=0,U1069&lt;S1069),"",Q1062)</f>
        <v/>
      </c>
    </row>
    <row r="1063" spans="1:22" ht="19.25" customHeight="1">
      <c r="A1063" s="1179"/>
      <c r="B1063" s="1230" t="str">
        <f>'statement of marks'!$J$3</f>
        <v>vfuok;Z fgUnh</v>
      </c>
      <c r="C1063" s="1231"/>
      <c r="D1063" s="289" t="str">
        <f>IF('statement of marks'!J47="","",'statement of marks'!J47)</f>
        <v/>
      </c>
      <c r="E1063" s="290" t="str">
        <f>IF('statement of marks'!K47="","",'statement of marks'!K47)</f>
        <v/>
      </c>
      <c r="F1063" s="290" t="str">
        <f>IF('statement of marks'!L47="","",'statement of marks'!L47)</f>
        <v/>
      </c>
      <c r="G1063" s="123" t="str">
        <f>IF('statement of marks'!N47="","",'statement of marks'!N47)</f>
        <v/>
      </c>
      <c r="H1063" s="123">
        <f>'statement of marks'!$BP$6</f>
        <v>20</v>
      </c>
      <c r="I1063" s="291" t="str">
        <f>IF(G1063="","",G1063)</f>
        <v/>
      </c>
      <c r="J1063" s="291" t="str">
        <f>IF(G1063="","",SUM(D1063,E1063,F1063,G1063))</f>
        <v/>
      </c>
      <c r="K1063" s="125" t="str">
        <f>J1063</f>
        <v/>
      </c>
      <c r="L1063" s="123" t="str">
        <f>IF('statement of marks'!P47="","",'statement of marks'!P47)</f>
        <v/>
      </c>
      <c r="M1063" s="122">
        <f>'statement of marks'!$BU$6</f>
        <v>30</v>
      </c>
      <c r="N1063" s="291" t="str">
        <f>IF(L1063="","",L1063)</f>
        <v/>
      </c>
      <c r="O1063" s="291" t="str">
        <f>IF(L1063="","",SUM(J1063,L1063))</f>
        <v/>
      </c>
      <c r="P1063" s="152">
        <f>SUM(H1063,M1063)</f>
        <v>50</v>
      </c>
      <c r="Q1063" s="125" t="str">
        <f>O1063</f>
        <v/>
      </c>
      <c r="R1063" s="290" t="str">
        <f>CONCATENATE('statement of marks'!EZ47,'statement of marks'!FA47,'statement of marks'!FB47)</f>
        <v/>
      </c>
      <c r="S1063" s="117" t="str">
        <f>IF(OR(R1063="S",R1063="RE"),100,"")</f>
        <v/>
      </c>
      <c r="T1063" s="128" t="str">
        <f>IF('result subject-wise'!U47="","",'result subject-wise'!U47)</f>
        <v/>
      </c>
      <c r="U1063" s="130" t="str">
        <f>IF('result subject-wise'!V47="","",'result subject-wise'!V47)</f>
        <v/>
      </c>
      <c r="V1063" s="147" t="str">
        <f>IF(OR(U1069=0,U1069&lt;S1069),"",IF(R1063="RE",SUM(Q1063,T1063),IF(R1063="S",T1063,Q1063)))</f>
        <v/>
      </c>
    </row>
    <row r="1064" spans="1:22" ht="19.25" customHeight="1">
      <c r="A1064" s="1179"/>
      <c r="B1064" s="1230" t="str">
        <f>'statement of marks'!$X$3</f>
        <v>vaxzsth</v>
      </c>
      <c r="C1064" s="1231"/>
      <c r="D1064" s="289" t="str">
        <f>IF('statement of marks'!X47="","",'statement of marks'!X47)</f>
        <v/>
      </c>
      <c r="E1064" s="290" t="str">
        <f>IF('statement of marks'!Y47="","",'statement of marks'!Y47)</f>
        <v/>
      </c>
      <c r="F1064" s="290" t="str">
        <f>IF('statement of marks'!Z47="","",'statement of marks'!Z47)</f>
        <v/>
      </c>
      <c r="G1064" s="123" t="str">
        <f>IF('statement of marks'!AB47="","",'statement of marks'!AB47)</f>
        <v/>
      </c>
      <c r="H1064" s="123">
        <f>'statement of marks'!$CN$6</f>
        <v>20</v>
      </c>
      <c r="I1064" s="291" t="str">
        <f>IF(G1064="","",G1064)</f>
        <v/>
      </c>
      <c r="J1064" s="291" t="str">
        <f t="shared" ref="J1064:J1067" si="386">IF(G1064="","",SUM(D1064,E1064,F1064,G1064))</f>
        <v/>
      </c>
      <c r="K1064" s="125" t="str">
        <f>J1064</f>
        <v/>
      </c>
      <c r="L1064" s="123" t="str">
        <f>IF('statement of marks'!AD47="","",'statement of marks'!AD47)</f>
        <v/>
      </c>
      <c r="M1064" s="122">
        <f>'statement of marks'!$CS$6</f>
        <v>30</v>
      </c>
      <c r="N1064" s="291" t="str">
        <f>IF(L1064="","",L1064)</f>
        <v/>
      </c>
      <c r="O1064" s="291" t="str">
        <f t="shared" ref="O1064" si="387">IF(L1064="","",SUM(J1064,L1064))</f>
        <v/>
      </c>
      <c r="P1064" s="152">
        <f t="shared" ref="P1064" si="388">SUM(H1064,M1064)</f>
        <v>50</v>
      </c>
      <c r="Q1064" s="125" t="str">
        <f>O1064</f>
        <v/>
      </c>
      <c r="R1064" s="290" t="str">
        <f>CONCATENATE('statement of marks'!FC47,'statement of marks'!FD47,'statement of marks'!FE47)</f>
        <v/>
      </c>
      <c r="S1064" s="117" t="str">
        <f>IF(OR(R1064="S",R1064="RE"),100,"")</f>
        <v/>
      </c>
      <c r="T1064" s="128" t="str">
        <f>IF('result subject-wise'!X47="","",'result subject-wise'!X47)</f>
        <v/>
      </c>
      <c r="U1064" s="130" t="str">
        <f>IF('result subject-wise'!Y47="","",'result subject-wise'!Y47)</f>
        <v/>
      </c>
      <c r="V1064" s="147" t="str">
        <f>IF(OR(U1069=0,U1069&lt;S1069),"",IF(R1064="RE",SUM(Q1064,T1064),IF(R1064="S",T1064,Q1064)))</f>
        <v/>
      </c>
    </row>
    <row r="1065" spans="1:22" ht="19.25" customHeight="1">
      <c r="A1065" s="1179"/>
      <c r="B1065" s="1232" t="b">
        <f>IF('statement of marks'!AL47="a",'statement of marks'!$AL$3,IF('statement of marks'!AL47="b",'statement of marks'!$AR$3,IF('statement of marks'!AL47="c",'statement of marks'!$AX$3,IF('statement of marks'!AL47="d",'statement of marks'!$BD$3))))</f>
        <v>0</v>
      </c>
      <c r="C1065" s="1233"/>
      <c r="D1065" s="289" t="str">
        <f>IF('statement of marks'!AM47="","",'statement of marks'!AM47)</f>
        <v/>
      </c>
      <c r="E1065" s="290" t="str">
        <f>IF('statement of marks'!AN47="","",'statement of marks'!AN47)</f>
        <v/>
      </c>
      <c r="F1065" s="290" t="str">
        <f>IF('statement of marks'!AO47="","",'statement of marks'!AO47)</f>
        <v/>
      </c>
      <c r="G1065" s="123" t="str">
        <f>IF('statement of marks'!AQ47="","",'statement of marks'!AQ47)</f>
        <v/>
      </c>
      <c r="H1065" s="123" t="str">
        <f>IF('statement of marks'!AR47="","",'statement of marks'!AR47)</f>
        <v/>
      </c>
      <c r="I1065" s="291" t="str">
        <f>IF(G1065="","",IF(AND(G1065="ML",H1065="ML"),"ML",IF(AND(G1065="ML",H1065=""),"ML",SUM(G1065,H1065))))</f>
        <v/>
      </c>
      <c r="J1065" s="291" t="str">
        <f t="shared" si="386"/>
        <v/>
      </c>
      <c r="K1065" s="125" t="str">
        <f>IF(J1065="","",SUM(H1065,J1065))</f>
        <v/>
      </c>
      <c r="L1065" s="123" t="str">
        <f>IF('statement of marks'!AV47="","",'statement of marks'!AV47)</f>
        <v/>
      </c>
      <c r="M1065" s="123" t="str">
        <f>IF('statement of marks'!AW47="","",'statement of marks'!AW47)</f>
        <v/>
      </c>
      <c r="N1065" s="291" t="str">
        <f>IF(L1065="","",IF(AND(L1065="ML",M1065="ML"),"ML",IF(AND(L1065="ML",M1065=""),"ML",SUM(L1065,M1065))))</f>
        <v/>
      </c>
      <c r="O1065" s="291" t="str">
        <f>IF(L1065="","",SUM(J1065,L1065))</f>
        <v/>
      </c>
      <c r="P1065" s="123" t="str">
        <f>IF(AND(H1065="",M1065=""),"",SUM(H1065,M1065))</f>
        <v/>
      </c>
      <c r="Q1065" s="125" t="str">
        <f>IF(O1065="","",SUM(O1065,P1065))</f>
        <v/>
      </c>
      <c r="R1065" s="290" t="str">
        <f>CONCATENATE('statement of marks'!FF47,'statement of marks'!FK47,'statement of marks'!FL47)</f>
        <v/>
      </c>
      <c r="S1065" s="117" t="str">
        <f>IF('result subject-wise'!Z47="","",'result subject-wise'!Z47)</f>
        <v/>
      </c>
      <c r="T1065" s="128" t="str">
        <f>IF('result subject-wise'!AB47="","",'result subject-wise'!AB47)</f>
        <v/>
      </c>
      <c r="U1065" s="130" t="str">
        <f>IF('result subject-wise'!AC47="","",'result subject-wise'!AC47)</f>
        <v/>
      </c>
      <c r="V1065" s="147" t="str">
        <f>IF(OR(U1069=0,U1069&lt;S1069),"",IF(OR(R1065="RE",R1065="REP"),SUM(Q1065,T1065),IF(R1065="S",T1065,Q1065)))</f>
        <v/>
      </c>
    </row>
    <row r="1066" spans="1:22" ht="19.25" customHeight="1">
      <c r="A1066" s="1179"/>
      <c r="B1066" s="1232" t="b">
        <f>IF('statement of marks'!BJ47="a",'statement of marks'!$BJ$3,IF('statement of marks'!BJ47="b",'statement of marks'!$BP$3,IF('statement of marks'!BJ47="c",'statement of marks'!$BV$3,IF('statement of marks'!BJ47="d",'statement of marks'!$CB$3))))</f>
        <v>0</v>
      </c>
      <c r="C1066" s="1233"/>
      <c r="D1066" s="289" t="str">
        <f>IF('statement of marks'!BK47="","",'statement of marks'!BK47)</f>
        <v/>
      </c>
      <c r="E1066" s="290" t="str">
        <f>IF('statement of marks'!BL47="","",'statement of marks'!BL47)</f>
        <v/>
      </c>
      <c r="F1066" s="290" t="str">
        <f>IF('statement of marks'!BM47="","",'statement of marks'!BM47)</f>
        <v/>
      </c>
      <c r="G1066" s="123" t="str">
        <f>IF('statement of marks'!BO47="","",'statement of marks'!BO47)</f>
        <v/>
      </c>
      <c r="H1066" s="123" t="str">
        <f>IF('statement of marks'!BP47="","",'statement of marks'!BP47)</f>
        <v/>
      </c>
      <c r="I1066" s="291" t="str">
        <f t="shared" ref="I1066" si="389">IF(G1066="","",IF(AND(G1066="ML",H1066="ML"),"ML",IF(AND(G1066="ML",H1066=""),"ML",SUM(G1066,H1066))))</f>
        <v/>
      </c>
      <c r="J1066" s="291" t="str">
        <f t="shared" si="386"/>
        <v/>
      </c>
      <c r="K1066" s="125" t="str">
        <f>IF(J1066="","",SUM(H1066,J1066))</f>
        <v/>
      </c>
      <c r="L1066" s="123" t="str">
        <f>IF('statement of marks'!BT47="","",'statement of marks'!BT47)</f>
        <v/>
      </c>
      <c r="M1066" s="123" t="str">
        <f>IF('statement of marks'!BU47="","",'statement of marks'!BU47)</f>
        <v/>
      </c>
      <c r="N1066" s="291" t="str">
        <f t="shared" ref="N1066" si="390">IF(L1066="","",IF(AND(L1066="ML",M1066="ML"),"ML",IF(AND(L1066="ML",M1066=""),"ML",SUM(L1066,M1066))))</f>
        <v/>
      </c>
      <c r="O1066" s="291" t="str">
        <f>IF(L1066="","",SUM(J1066,L1066))</f>
        <v/>
      </c>
      <c r="P1066" s="123" t="str">
        <f t="shared" ref="P1066:P1067" si="391">IF(AND(H1066="",M1066=""),"",SUM(H1066,M1066))</f>
        <v/>
      </c>
      <c r="Q1066" s="125" t="str">
        <f>IF(O1066="","",SUM(O1066,P1066))</f>
        <v/>
      </c>
      <c r="R1066" s="290" t="str">
        <f>CONCATENATE('statement of marks'!FM47,'statement of marks'!FR47,'statement of marks'!FS47)</f>
        <v/>
      </c>
      <c r="S1066" s="117" t="str">
        <f>IF('result subject-wise'!AD47="","",'result subject-wise'!AD47)</f>
        <v/>
      </c>
      <c r="T1066" s="128" t="str">
        <f>IF('result subject-wise'!AF47="","",'result subject-wise'!AF47)</f>
        <v/>
      </c>
      <c r="U1066" s="130" t="str">
        <f>IF('result subject-wise'!AG47="","",'result subject-wise'!AG47)</f>
        <v/>
      </c>
      <c r="V1066" s="147" t="str">
        <f>IF(OR(U1069=0,U1069&lt;S1069),"",IF(OR(R1066="RE",R1066="REP"),SUM(Q1066,T1066),IF(R1066="S",T1066,Q1066)))</f>
        <v/>
      </c>
    </row>
    <row r="1067" spans="1:22" ht="19.25" customHeight="1">
      <c r="A1067" s="1179"/>
      <c r="B1067" s="1232" t="b">
        <f>IF('statement of marks'!CH47="a",'statement of marks'!$CH$3,IF('statement of marks'!CH47="b",'statement of marks'!$CN$3,IF('statement of marks'!CH47="c",'statement of marks'!$CT$3,IF('statement of marks'!CH47="d",'statement of marks'!$CZ$3))))</f>
        <v>0</v>
      </c>
      <c r="C1067" s="1233"/>
      <c r="D1067" s="289" t="str">
        <f>IF('statement of marks'!CI47="","",'statement of marks'!CI47)</f>
        <v/>
      </c>
      <c r="E1067" s="290" t="str">
        <f>IF('statement of marks'!CJ47="","",'statement of marks'!CJ47)</f>
        <v/>
      </c>
      <c r="F1067" s="290" t="str">
        <f>IF('statement of marks'!CK47="","",'statement of marks'!CK47)</f>
        <v/>
      </c>
      <c r="G1067" s="123" t="str">
        <f>IF('statement of marks'!CM47="","",'statement of marks'!CM47)</f>
        <v/>
      </c>
      <c r="H1067" s="123" t="str">
        <f>IF('statement of marks'!CN47="","",'statement of marks'!CN47)</f>
        <v/>
      </c>
      <c r="I1067" s="291" t="str">
        <f>IF(G1067="","",IF(AND(G1067="ML",H1067="ML"),"ML",IF(AND(G1067="ML",H1067=""),"ML",SUM(G1067,H1067))))</f>
        <v/>
      </c>
      <c r="J1067" s="291" t="str">
        <f t="shared" si="386"/>
        <v/>
      </c>
      <c r="K1067" s="125" t="str">
        <f>IF(J1067="","",SUM(H1067,J1067))</f>
        <v/>
      </c>
      <c r="L1067" s="123" t="str">
        <f>IF('statement of marks'!CR47="","",'statement of marks'!CR47)</f>
        <v/>
      </c>
      <c r="M1067" s="123" t="str">
        <f>IF('statement of marks'!CS47="","",'statement of marks'!CS47)</f>
        <v/>
      </c>
      <c r="N1067" s="291" t="str">
        <f>IF(L1067="","",IF(AND(L1067="ML",M1067="ML"),"ML",IF(AND(L1067="ML",M1067=""),"ML",SUM(L1067,M1067))))</f>
        <v/>
      </c>
      <c r="O1067" s="291" t="str">
        <f>IF(L1067="","",SUM(J1067,L1067))</f>
        <v/>
      </c>
      <c r="P1067" s="123" t="str">
        <f t="shared" si="391"/>
        <v/>
      </c>
      <c r="Q1067" s="125" t="str">
        <f>IF(O1067="","",SUM(O1067,P1067))</f>
        <v/>
      </c>
      <c r="R1067" s="290" t="str">
        <f>CONCATENATE('statement of marks'!FT47,'statement of marks'!FY47,'statement of marks'!FZ47)</f>
        <v/>
      </c>
      <c r="S1067" s="117" t="str">
        <f>IF('result subject-wise'!AH47="","",'result subject-wise'!AH47)</f>
        <v/>
      </c>
      <c r="T1067" s="128" t="str">
        <f>IF('result subject-wise'!AJ47="","",'result subject-wise'!AJ47)</f>
        <v/>
      </c>
      <c r="U1067" s="130" t="str">
        <f>IF('result subject-wise'!AK47="","",'result subject-wise'!AK47)</f>
        <v/>
      </c>
      <c r="V1067" s="147" t="str">
        <f>IF(OR(U1069=0,U1069&lt;S1069),"",IF(OR(R1067="RE",R1067="REP"),SUM(Q1067,T1067),IF(R1067="S",T1067,Q1067)))</f>
        <v/>
      </c>
    </row>
    <row r="1068" spans="1:22" ht="19.25" customHeight="1">
      <c r="A1068" s="1179"/>
      <c r="B1068" s="1234" t="s">
        <v>148</v>
      </c>
      <c r="C1068" s="1235"/>
      <c r="D1068" s="157" t="str">
        <f>IF(AND(D1063="",D1064="",D1065="",D1066="",D1067=""),"",SUM(D1063:D1067))</f>
        <v/>
      </c>
      <c r="E1068" s="157" t="str">
        <f t="shared" ref="E1068:F1068" si="392">IF(AND(E1063="",E1064="",E1065="",E1066="",E1067=""),"",SUM(E1063:E1067))</f>
        <v/>
      </c>
      <c r="F1068" s="157" t="str">
        <f t="shared" si="392"/>
        <v/>
      </c>
      <c r="G1068" s="158" t="str">
        <f>IF(G1063="","",SUM(G1063:G1067))</f>
        <v/>
      </c>
      <c r="H1068" s="158">
        <f>SUM(H1065:H1067)</f>
        <v>0</v>
      </c>
      <c r="I1068" s="158" t="str">
        <f>IF(AND(I1063="",I1064="",I1065="",I1066="",I1067=""),"",SUM(I1063:I1067))</f>
        <v/>
      </c>
      <c r="J1068" s="159" t="str">
        <f>IF(J1067="","",SUM(J1063:J1067))</f>
        <v/>
      </c>
      <c r="K1068" s="160" t="str">
        <f>IF(K1063="","",SUM(K1063:K1067))</f>
        <v/>
      </c>
      <c r="L1068" s="158" t="str">
        <f>IF(L1063="","",SUM(L1063:L1067))</f>
        <v/>
      </c>
      <c r="M1068" s="158">
        <f>SUM(M1065:M1067)</f>
        <v>0</v>
      </c>
      <c r="N1068" s="158" t="str">
        <f t="shared" ref="N1068" si="393">IF(AND(N1063="",N1064="",N1065="",N1066="",N1067=""),"",SUM(N1063:N1067))</f>
        <v/>
      </c>
      <c r="O1068" s="159" t="str">
        <f>IF(L1068="","",SUM(J1068,L1068))</f>
        <v/>
      </c>
      <c r="P1068" s="160">
        <f>SUM(H1068,M1068)</f>
        <v>0</v>
      </c>
      <c r="Q1068" s="160" t="str">
        <f>IF(Q1063="","",SUM(Q1063:Q1067))</f>
        <v/>
      </c>
      <c r="R1068" s="159"/>
      <c r="S1068" s="159" t="str">
        <f>IF(AND(S1063="",S1064="",S1065="",S1066="",S1067=""),"",SUM(S1063:S1067))</f>
        <v/>
      </c>
      <c r="T1068" s="161" t="str">
        <f>IF(AND(T1063="",T1064="",T1065="",T1066="",T1067=""),"",SUM(T1063:T1067))</f>
        <v/>
      </c>
      <c r="U1068" s="162"/>
      <c r="V1068" s="163" t="str">
        <f>IF(V1063="","",SUM(V1063:V1067))</f>
        <v/>
      </c>
    </row>
    <row r="1069" spans="1:22" ht="19.25" customHeight="1">
      <c r="A1069" s="1179"/>
      <c r="B1069" s="1234" t="s">
        <v>145</v>
      </c>
      <c r="C1069" s="1235"/>
      <c r="D1069" s="119" t="str">
        <f>IF(D1068="","",50-(COUNTIF(D1063:D1067,"NA")*10+COUNTIF(D1063:D1067,"ML")*10))</f>
        <v/>
      </c>
      <c r="E1069" s="119" t="str">
        <f t="shared" ref="E1069:F1069" si="394">IF(E1068="","",50-(COUNTIF(E1063:E1067,"NA")*10+COUNTIF(E1063:E1067,"ML")*10))</f>
        <v/>
      </c>
      <c r="F1069" s="119" t="str">
        <f t="shared" si="394"/>
        <v/>
      </c>
      <c r="G1069" s="123">
        <f>I1069-H1069</f>
        <v>350</v>
      </c>
      <c r="H1069" s="158">
        <f>IF(H1068="","",(IF(OR(H1065="ML",H1065=""),0,H1062)+IF(OR(H1066="ML",H1066=""),0,H1063)+IF(OR(H1067="ML",H1067=""),0,H1064)))</f>
        <v>0</v>
      </c>
      <c r="I1069" s="123">
        <f>IF(I1068=0,0,350-H1071)</f>
        <v>350</v>
      </c>
      <c r="J1069" s="291" t="str">
        <f>IF(J1068="","",SUM(D1069:G1069))</f>
        <v/>
      </c>
      <c r="K1069" s="125" t="str">
        <f>IF(K1068="","",SUM(H1069,J1069))</f>
        <v/>
      </c>
      <c r="L1069" s="123">
        <f>N1069-M1069</f>
        <v>500</v>
      </c>
      <c r="M1069" s="117">
        <f>IF(M1068="","",(IF(OR(M1065="ML",M1065=""),0,M1062)+IF(OR(M1066="ML",M1066=""),0,M1063)+IF(OR(M1067="ML",M1067=""),0,M1064)))</f>
        <v>0</v>
      </c>
      <c r="N1069" s="123">
        <f>IF(N1068=0,0,500-M1071)</f>
        <v>500</v>
      </c>
      <c r="O1069" s="291">
        <f>IF(L1069="","",SUM(J1069,L1069))</f>
        <v>500</v>
      </c>
      <c r="P1069" s="125">
        <f>SUM(H1069,M1069)</f>
        <v>0</v>
      </c>
      <c r="Q1069" s="125" t="str">
        <f>IF(Q1068="","",SUM(O1069,P1069))</f>
        <v/>
      </c>
      <c r="R1069" s="307"/>
      <c r="S1069" s="141">
        <f>COUNTIF(R1063:R1072,"S")</f>
        <v>0</v>
      </c>
      <c r="T1069" s="141">
        <f>COUNTIF(R1063:R1072,"RE")+COUNTIF(R1063:R1072,"REP")</f>
        <v>0</v>
      </c>
      <c r="U1069" s="141">
        <f>COUNTIF(U1063:U1068,"P")+COUNTIF(U1071:U1072,"P")</f>
        <v>0</v>
      </c>
      <c r="V1069" s="149" t="str">
        <f>IF(OR(U1069=0,U1069&lt;(S1069+T1069)),"",(Q1069-(S1069*200)+S1068))</f>
        <v/>
      </c>
    </row>
    <row r="1070" spans="1:22" ht="19.25" customHeight="1">
      <c r="A1070" s="1179"/>
      <c r="B1070" s="1230" t="s">
        <v>12</v>
      </c>
      <c r="C1070" s="1231"/>
      <c r="D1070" s="120" t="str">
        <f t="shared" ref="D1070:Q1070" si="395">IF(D1069="","",D1068/D1069*100)</f>
        <v/>
      </c>
      <c r="E1070" s="120" t="str">
        <f t="shared" si="395"/>
        <v/>
      </c>
      <c r="F1070" s="120" t="str">
        <f t="shared" si="395"/>
        <v/>
      </c>
      <c r="G1070" s="120" t="e">
        <f t="shared" si="395"/>
        <v>#VALUE!</v>
      </c>
      <c r="H1070" s="151" t="e">
        <f t="shared" si="395"/>
        <v>#DIV/0!</v>
      </c>
      <c r="I1070" s="120" t="e">
        <f t="shared" si="395"/>
        <v>#VALUE!</v>
      </c>
      <c r="J1070" s="120" t="str">
        <f t="shared" si="395"/>
        <v/>
      </c>
      <c r="K1070" s="126" t="str">
        <f t="shared" si="395"/>
        <v/>
      </c>
      <c r="L1070" s="120" t="e">
        <f t="shared" si="395"/>
        <v>#VALUE!</v>
      </c>
      <c r="M1070" s="151" t="e">
        <f t="shared" si="395"/>
        <v>#DIV/0!</v>
      </c>
      <c r="N1070" s="120" t="e">
        <f t="shared" si="395"/>
        <v>#VALUE!</v>
      </c>
      <c r="O1070" s="120" t="e">
        <f t="shared" si="395"/>
        <v>#VALUE!</v>
      </c>
      <c r="P1070" s="126" t="e">
        <f t="shared" si="395"/>
        <v>#DIV/0!</v>
      </c>
      <c r="Q1070" s="126" t="str">
        <f t="shared" si="395"/>
        <v/>
      </c>
      <c r="R1070" s="304"/>
      <c r="S1070" s="304"/>
      <c r="T1070" s="305"/>
      <c r="U1070" s="308"/>
      <c r="V1070" s="150" t="str">
        <f>IF(V1069="","",V1068/V1069*100)</f>
        <v/>
      </c>
    </row>
    <row r="1071" spans="1:22" ht="19.25" customHeight="1">
      <c r="A1071" s="1179"/>
      <c r="B1071" s="1230" t="str">
        <f>'statement of marks'!$DG$3</f>
        <v>jktLFkku v/;;u</v>
      </c>
      <c r="C1071" s="1231"/>
      <c r="D1071" s="289" t="str">
        <f>IF('statement of marks'!DG47="","",'statement of marks'!DG47)</f>
        <v/>
      </c>
      <c r="E1071" s="290" t="str">
        <f>IF('statement of marks'!DH47="","",'statement of marks'!DH47)</f>
        <v/>
      </c>
      <c r="F1071" s="290" t="str">
        <f>IF('statement of marks'!DI47="","",'statement of marks'!DI47)</f>
        <v/>
      </c>
      <c r="G1071" s="290" t="str">
        <f>IF('statement of marks'!DK47="","",'statement of marks'!DK47)</f>
        <v/>
      </c>
      <c r="H1071" s="152">
        <f>IF(G1063="ML",70)+IF(G1064="ML",70)+IF(G1065="ML",70-H1062)+IF(G1066="ML",70-H1063)+IF(G1067="ML",70-H1064)+IF(H1065="ml",H1062)+IF(H1066="ml",H1063)+IF(H1067="ml",H1064)</f>
        <v>0</v>
      </c>
      <c r="I1071" s="291" t="str">
        <f>IF(G1071="","",SUM(G1071,H1071))</f>
        <v/>
      </c>
      <c r="J1071" s="291" t="str">
        <f>IF(G1071="","",SUM(D1071,E1071,F1071,G1071))</f>
        <v/>
      </c>
      <c r="K1071" s="125" t="str">
        <f>IF(J1071="","",SUM(H1071,J1071))</f>
        <v/>
      </c>
      <c r="L1071" s="290" t="str">
        <f>IF('statement of marks'!DM47="","",'statement of marks'!DM47)</f>
        <v/>
      </c>
      <c r="M1071" s="152">
        <f>IF(L1063="ML",100)+IF(L1064="ML",100)+IF(L1065="ML",100-M1062)+IF(L1066="ML",100-M1063)+IF(L1067="ML",100-M1064)+IF(M1065="ml",M1062)+IF(M1066="ml",M1063)+IF(M1067="ml",M1064)</f>
        <v>0</v>
      </c>
      <c r="N1071" s="291" t="str">
        <f>IF(L1071="","",SUM(L1071,M1071))</f>
        <v/>
      </c>
      <c r="O1071" s="291" t="str">
        <f>IF(L1071="","",SUM(K1071,L1071))</f>
        <v/>
      </c>
      <c r="P1071" s="152">
        <f>SUM(H1071,M1071)</f>
        <v>0</v>
      </c>
      <c r="Q1071" s="125" t="str">
        <f>IF(O1071="","",SUM(O1071,M1071))</f>
        <v/>
      </c>
      <c r="R1071" s="290" t="str">
        <f>IF('statement of marks'!GA47="","",'statement of marks'!GA47)</f>
        <v/>
      </c>
      <c r="S1071" s="117" t="str">
        <f>IF(OR(R1071="S",R1071="RE"),100,"")</f>
        <v/>
      </c>
      <c r="T1071" s="309" t="str">
        <f>IF('result subject-wise'!AL47="","",'result subject-wise'!AL47)</f>
        <v/>
      </c>
      <c r="U1071" s="310" t="str">
        <f>IF('result subject-wise'!AM47="","",'result subject-wise'!AM47)</f>
        <v/>
      </c>
      <c r="V1071" s="1236"/>
    </row>
    <row r="1072" spans="1:22" ht="19.25" customHeight="1">
      <c r="A1072" s="1179"/>
      <c r="B1072" s="1230" t="str">
        <f>'statement of marks'!$DT$3</f>
        <v>thou dkS'ky f'k{kk</v>
      </c>
      <c r="C1072" s="1231"/>
      <c r="D1072" s="1237" t="s">
        <v>294</v>
      </c>
      <c r="E1072" s="1238"/>
      <c r="F1072" s="291">
        <f>'statement of marks'!$DT$6</f>
        <v>30</v>
      </c>
      <c r="G1072" s="123" t="str">
        <f>IF('statement of marks'!DT47="","",'statement of marks'!DT47)</f>
        <v/>
      </c>
      <c r="H1072" s="1238" t="s">
        <v>313</v>
      </c>
      <c r="I1072" s="1238"/>
      <c r="J1072" s="291">
        <f>'statement of marks'!$DU$6</f>
        <v>30</v>
      </c>
      <c r="K1072" s="125" t="str">
        <f>IF('statement of marks'!DU47="","",'statement of marks'!DU47)</f>
        <v/>
      </c>
      <c r="L1072" s="1239" t="s">
        <v>172</v>
      </c>
      <c r="M1072" s="1239"/>
      <c r="N1072" s="291">
        <f>'statement of marks'!$DV$6</f>
        <v>40</v>
      </c>
      <c r="O1072" s="290" t="str">
        <f>IF('statement of marks'!DV47="","",'statement of marks'!DV47)</f>
        <v/>
      </c>
      <c r="P1072" s="304"/>
      <c r="Q1072" s="125" t="str">
        <f>IF(O1072="","",SUM(G1072,K1072,O1072))</f>
        <v/>
      </c>
      <c r="R1072" s="290" t="str">
        <f>IF('statement of marks'!GB47="","",'statement of marks'!GB47)</f>
        <v/>
      </c>
      <c r="S1072" s="117" t="str">
        <f>IF(OR(R1072="S",R1072="RE"),40,"")</f>
        <v/>
      </c>
      <c r="T1072" s="309" t="str">
        <f>IF('result subject-wise'!AN47="","",'result subject-wise'!AN47)</f>
        <v/>
      </c>
      <c r="U1072" s="310" t="str">
        <f>IF('result subject-wise'!AO47="","",'result subject-wise'!AO47)</f>
        <v/>
      </c>
      <c r="V1072" s="1236"/>
    </row>
    <row r="1073" spans="1:22" ht="19.25" customHeight="1">
      <c r="A1073" s="1179"/>
      <c r="B1073" s="1240" t="s">
        <v>20</v>
      </c>
      <c r="C1073" s="1241"/>
      <c r="D1073" s="1242" t="str">
        <f>IF('statement of marks'!GH47="","",'statement of marks'!GH47)</f>
        <v/>
      </c>
      <c r="E1073" s="1243"/>
      <c r="F1073" s="1243"/>
      <c r="G1073" s="1243"/>
      <c r="H1073" s="1243"/>
      <c r="I1073" s="1244"/>
      <c r="J1073" s="288" t="s">
        <v>7</v>
      </c>
      <c r="K1073" s="290" t="str">
        <f>IF('statement of marks'!GK47="","",'statement of marks'!GK47)</f>
        <v/>
      </c>
      <c r="L1073" s="1245" t="s">
        <v>8</v>
      </c>
      <c r="M1073" s="1246"/>
      <c r="N1073" s="1247"/>
      <c r="O1073" s="290" t="str">
        <f>IF('statement of marks'!GM47="","",'statement of marks'!GM47)</f>
        <v/>
      </c>
      <c r="P1073" s="1248" t="s">
        <v>286</v>
      </c>
      <c r="Q1073" s="1248"/>
      <c r="R1073" s="1248"/>
      <c r="S1073" s="1248"/>
      <c r="T1073" s="1248"/>
      <c r="U1073" s="1248"/>
      <c r="V1073" s="1249"/>
    </row>
    <row r="1074" spans="1:22" ht="19.25" customHeight="1">
      <c r="A1074" s="1179"/>
      <c r="B1074" s="1240" t="s">
        <v>50</v>
      </c>
      <c r="C1074" s="1241"/>
      <c r="D1074" s="1250" t="s">
        <v>290</v>
      </c>
      <c r="E1074" s="1251"/>
      <c r="F1074" s="1252" t="s">
        <v>291</v>
      </c>
      <c r="G1074" s="1252"/>
      <c r="H1074" s="1253" t="s">
        <v>292</v>
      </c>
      <c r="I1074" s="1253"/>
      <c r="J1074" s="1252" t="s">
        <v>314</v>
      </c>
      <c r="K1074" s="1252"/>
      <c r="L1074" s="1254" t="s">
        <v>284</v>
      </c>
      <c r="M1074" s="1254"/>
      <c r="N1074" s="1254"/>
      <c r="O1074" s="1254"/>
      <c r="P1074" s="1255" t="s">
        <v>20</v>
      </c>
      <c r="Q1074" s="1255"/>
      <c r="R1074" s="1255"/>
      <c r="S1074" s="1255"/>
      <c r="T1074" s="1256" t="str">
        <f>IF('result subject-wise'!AR47="","",'result subject-wise'!AR47)</f>
        <v/>
      </c>
      <c r="U1074" s="1256"/>
      <c r="V1074" s="1257"/>
    </row>
    <row r="1075" spans="1:22" ht="19.25" customHeight="1">
      <c r="A1075" s="1179"/>
      <c r="B1075" s="1234" t="s">
        <v>32</v>
      </c>
      <c r="C1075" s="1235"/>
      <c r="D1075" s="1258" t="str">
        <f>IF('statement of marks'!EP47="","",'statement of marks'!EP47)</f>
        <v/>
      </c>
      <c r="E1075" s="1259"/>
      <c r="F1075" s="1259" t="str">
        <f>IF('statement of marks'!ER47="","",'statement of marks'!ER47)</f>
        <v/>
      </c>
      <c r="G1075" s="1259"/>
      <c r="H1075" s="1259" t="str">
        <f>IF('statement of marks'!ET47="","",'statement of marks'!ET47)</f>
        <v/>
      </c>
      <c r="I1075" s="1259"/>
      <c r="J1075" s="1259" t="str">
        <f>IF('statement of marks'!EV47="","",'statement of marks'!EV47)</f>
        <v/>
      </c>
      <c r="K1075" s="1259"/>
      <c r="L1075" s="1259" t="str">
        <f>IF('statement of marks'!EX47="","",'statement of marks'!EX47)</f>
        <v/>
      </c>
      <c r="M1075" s="1259"/>
      <c r="N1075" s="1259"/>
      <c r="O1075" s="1259"/>
      <c r="P1075" s="1255" t="s">
        <v>7</v>
      </c>
      <c r="Q1075" s="1255"/>
      <c r="R1075" s="1255"/>
      <c r="S1075" s="1255"/>
      <c r="T1075" s="1256" t="str">
        <f>IF(AND(T1074="mRrh.kZ",V1070&gt;=60),"izFke",IF(AND(T1074="mRrh.kZ",V1070&gt;=48),"f}rh;",IF(AND(T1074="mRrh.kZ",V1070&gt;=36),"r`rh;","")))</f>
        <v/>
      </c>
      <c r="U1075" s="1256"/>
      <c r="V1075" s="1257"/>
    </row>
    <row r="1076" spans="1:22" ht="19.25" customHeight="1">
      <c r="A1076" s="1179"/>
      <c r="B1076" s="1234" t="s">
        <v>31</v>
      </c>
      <c r="C1076" s="1235"/>
      <c r="D1076" s="1260" t="str">
        <f>IF('statement of marks'!EO47="","",'statement of marks'!EO47)</f>
        <v/>
      </c>
      <c r="E1076" s="1261"/>
      <c r="F1076" s="1261" t="str">
        <f>IF('statement of marks'!EQ47="","",'statement of marks'!EQ47)</f>
        <v/>
      </c>
      <c r="G1076" s="1261"/>
      <c r="H1076" s="1261" t="str">
        <f>IF('statement of marks'!ES47="","",'statement of marks'!ES47)</f>
        <v/>
      </c>
      <c r="I1076" s="1261"/>
      <c r="J1076" s="1261" t="str">
        <f>IF('statement of marks'!EU47="","",'statement of marks'!EU47)</f>
        <v/>
      </c>
      <c r="K1076" s="1261"/>
      <c r="L1076" s="1261" t="str">
        <f>IF('statement of marks'!EW47="","",'statement of marks'!EW47)</f>
        <v/>
      </c>
      <c r="M1076" s="1261"/>
      <c r="N1076" s="1261"/>
      <c r="O1076" s="1261"/>
      <c r="P1076" s="1262" t="s">
        <v>312</v>
      </c>
      <c r="Q1076" s="1263"/>
      <c r="R1076" s="1263"/>
      <c r="S1076" s="1264"/>
      <c r="T1076" s="1265" t="str">
        <f>IF(T1074="","",'result subject-wise'!$G$117)</f>
        <v/>
      </c>
      <c r="U1076" s="1266"/>
      <c r="V1076" s="1267"/>
    </row>
    <row r="1077" spans="1:22" ht="19.25" customHeight="1">
      <c r="A1077" s="1179"/>
      <c r="B1077" s="1230" t="s">
        <v>133</v>
      </c>
      <c r="C1077" s="1231"/>
      <c r="D1077" s="1268"/>
      <c r="E1077" s="1269"/>
      <c r="F1077" s="1269"/>
      <c r="G1077" s="1269"/>
      <c r="H1077" s="1269"/>
      <c r="I1077" s="1269"/>
      <c r="J1077" s="1269"/>
      <c r="K1077" s="1269"/>
      <c r="L1077" s="1231" t="s">
        <v>133</v>
      </c>
      <c r="M1077" s="1231"/>
      <c r="N1077" s="1231"/>
      <c r="O1077" s="1231"/>
      <c r="P1077" s="1231"/>
      <c r="Q1077" s="1231"/>
      <c r="R1077" s="1270"/>
      <c r="S1077" s="1271"/>
      <c r="T1077" s="1271"/>
      <c r="U1077" s="1271"/>
      <c r="V1077" s="1272"/>
    </row>
    <row r="1078" spans="1:22" ht="19.25" customHeight="1">
      <c r="A1078" s="1179"/>
      <c r="B1078" s="1230" t="s">
        <v>285</v>
      </c>
      <c r="C1078" s="1231"/>
      <c r="D1078" s="1268"/>
      <c r="E1078" s="1269"/>
      <c r="F1078" s="1269"/>
      <c r="G1078" s="1269"/>
      <c r="H1078" s="1269"/>
      <c r="I1078" s="1269"/>
      <c r="J1078" s="1269"/>
      <c r="K1078" s="1269"/>
      <c r="L1078" s="1231" t="s">
        <v>111</v>
      </c>
      <c r="M1078" s="1231"/>
      <c r="N1078" s="1231"/>
      <c r="O1078" s="1231"/>
      <c r="P1078" s="1231"/>
      <c r="Q1078" s="1231"/>
      <c r="R1078" s="1273"/>
      <c r="S1078" s="1274"/>
      <c r="T1078" s="1274"/>
      <c r="U1078" s="1274"/>
      <c r="V1078" s="1275"/>
    </row>
    <row r="1079" spans="1:22" ht="19.25" customHeight="1">
      <c r="A1079" s="1179"/>
      <c r="B1079" s="1230" t="s">
        <v>152</v>
      </c>
      <c r="C1079" s="1231"/>
      <c r="D1079" s="1268"/>
      <c r="E1079" s="1269"/>
      <c r="F1079" s="1269"/>
      <c r="G1079" s="1269"/>
      <c r="H1079" s="1269"/>
      <c r="I1079" s="1269"/>
      <c r="J1079" s="1269"/>
      <c r="K1079" s="1269"/>
      <c r="L1079" s="1231" t="s">
        <v>285</v>
      </c>
      <c r="M1079" s="1231"/>
      <c r="N1079" s="1231"/>
      <c r="O1079" s="1231"/>
      <c r="P1079" s="1231"/>
      <c r="Q1079" s="1231"/>
      <c r="R1079" s="1276" t="s">
        <v>152</v>
      </c>
      <c r="S1079" s="1277"/>
      <c r="T1079" s="1277"/>
      <c r="U1079" s="1277"/>
      <c r="V1079" s="1278"/>
    </row>
    <row r="1080" spans="1:22" ht="19.25" customHeight="1">
      <c r="A1080" s="1180"/>
      <c r="B1080" s="1279" t="s">
        <v>151</v>
      </c>
      <c r="C1080" s="1280"/>
      <c r="D1080" s="1281"/>
      <c r="E1080" s="1282"/>
      <c r="F1080" s="1282"/>
      <c r="G1080" s="1282"/>
      <c r="H1080" s="1282"/>
      <c r="I1080" s="1282"/>
      <c r="J1080" s="1282"/>
      <c r="K1080" s="1282"/>
      <c r="L1080" s="1280" t="s">
        <v>113</v>
      </c>
      <c r="M1080" s="1280"/>
      <c r="N1080" s="1280"/>
      <c r="O1080" s="1280"/>
      <c r="P1080" s="1283">
        <f>'statement of marks'!$GH$109</f>
        <v>42460</v>
      </c>
      <c r="Q1080" s="1284"/>
      <c r="R1080" s="1285" t="s">
        <v>289</v>
      </c>
      <c r="S1080" s="1286"/>
      <c r="T1080" s="1286"/>
      <c r="U1080" s="1286"/>
      <c r="V1080" s="1287"/>
    </row>
    <row r="1081" spans="1:22" ht="19.25" customHeight="1">
      <c r="A1081" s="1173" t="s">
        <v>73</v>
      </c>
      <c r="B1081" s="1174"/>
      <c r="C1081" s="1174"/>
      <c r="D1081" s="1174"/>
      <c r="E1081" s="1174"/>
      <c r="F1081" s="1174"/>
      <c r="G1081" s="1174"/>
      <c r="H1081" s="1174"/>
      <c r="I1081" s="1174"/>
      <c r="J1081" s="1174"/>
      <c r="K1081" s="1174"/>
      <c r="L1081" s="1174"/>
      <c r="M1081" s="1174"/>
      <c r="N1081" s="1174"/>
      <c r="O1081" s="1174"/>
      <c r="P1081" s="1174"/>
      <c r="Q1081" s="1174"/>
      <c r="R1081" s="1174"/>
      <c r="S1081" s="1174"/>
      <c r="T1081" s="1174"/>
      <c r="U1081" s="1174"/>
      <c r="V1081" s="1175"/>
    </row>
    <row r="1082" spans="1:22" ht="19.25" customHeight="1">
      <c r="A1082" s="1176" t="str">
        <f>'statement of marks'!$A$1</f>
        <v>jktdh; ckfydk mPp ek/;fed fo|ky;] fuEckgsMk</v>
      </c>
      <c r="B1082" s="1177"/>
      <c r="C1082" s="1177"/>
      <c r="D1082" s="1177"/>
      <c r="E1082" s="1177"/>
      <c r="F1082" s="1177"/>
      <c r="G1082" s="1177"/>
      <c r="H1082" s="1177"/>
      <c r="I1082" s="1177"/>
      <c r="J1082" s="1177"/>
      <c r="K1082" s="1177"/>
      <c r="L1082" s="1177"/>
      <c r="M1082" s="1177"/>
      <c r="N1082" s="1177"/>
      <c r="O1082" s="1177"/>
      <c r="P1082" s="1177"/>
      <c r="Q1082" s="1177"/>
      <c r="R1082" s="1177"/>
      <c r="S1082" s="1177"/>
      <c r="T1082" s="1177"/>
      <c r="U1082" s="1177"/>
      <c r="V1082" s="1178"/>
    </row>
    <row r="1083" spans="1:22" ht="19.25" customHeight="1">
      <c r="A1083" s="1179"/>
      <c r="B1083" s="1181" t="s">
        <v>293</v>
      </c>
      <c r="C1083" s="1181"/>
      <c r="D1083" s="1182" t="str">
        <f>'statement of marks'!$F$3</f>
        <v>2015-16</v>
      </c>
      <c r="E1083" s="1183"/>
      <c r="F1083" s="1184" t="str">
        <f>IF(T1101="","eq[; ijh{kk",IF(D1100="iwjd","iwjd ijh{kk",IF(D1100="iqu% ijh{kk","iqu% ijh{kk",)))</f>
        <v>eq[; ijh{kk</v>
      </c>
      <c r="G1083" s="1185"/>
      <c r="H1083" s="1185"/>
      <c r="I1083" s="1185"/>
      <c r="J1083" s="1185"/>
      <c r="K1083" s="1185"/>
      <c r="L1083" s="1185"/>
      <c r="M1083" s="1185"/>
      <c r="N1083" s="1185"/>
      <c r="O1083" s="1185"/>
      <c r="P1083" s="1185"/>
      <c r="Q1083" s="1185"/>
      <c r="R1083" s="1186" t="s">
        <v>27</v>
      </c>
      <c r="S1083" s="1187"/>
      <c r="T1083" s="1188" t="str">
        <f>'statement of marks'!$A$3</f>
        <v>11 'A'</v>
      </c>
      <c r="U1083" s="1188"/>
      <c r="V1083" s="1189"/>
    </row>
    <row r="1084" spans="1:22" ht="19.25" customHeight="1">
      <c r="A1084" s="1179"/>
      <c r="B1084" s="1190" t="s">
        <v>115</v>
      </c>
      <c r="C1084" s="1190"/>
      <c r="D1084" s="1191" t="str">
        <f>IF('statement of marks'!G48="","",'statement of marks'!G48)</f>
        <v/>
      </c>
      <c r="E1084" s="1192"/>
      <c r="F1084" s="1192"/>
      <c r="G1084" s="1192"/>
      <c r="H1084" s="1192"/>
      <c r="I1084" s="1192"/>
      <c r="J1084" s="1192"/>
      <c r="K1084" s="1192"/>
      <c r="L1084" s="1192"/>
      <c r="M1084" s="1192"/>
      <c r="N1084" s="1192"/>
      <c r="O1084" s="1192"/>
      <c r="P1084" s="1192"/>
      <c r="Q1084" s="1192"/>
      <c r="R1084" s="1193" t="s">
        <v>36</v>
      </c>
      <c r="S1084" s="1194"/>
      <c r="T1084" s="1195" t="str">
        <f>IF('statement of marks'!D48="","",'statement of marks'!D48)</f>
        <v/>
      </c>
      <c r="U1084" s="1195"/>
      <c r="V1084" s="1196"/>
    </row>
    <row r="1085" spans="1:22" ht="19.25" customHeight="1">
      <c r="A1085" s="1179"/>
      <c r="B1085" s="1190" t="s">
        <v>25</v>
      </c>
      <c r="C1085" s="1190"/>
      <c r="D1085" s="1191" t="str">
        <f>IF('statement of marks'!H48="","",'statement of marks'!H48)</f>
        <v/>
      </c>
      <c r="E1085" s="1192"/>
      <c r="F1085" s="1192"/>
      <c r="G1085" s="1192"/>
      <c r="H1085" s="1192"/>
      <c r="I1085" s="1192"/>
      <c r="J1085" s="1192"/>
      <c r="K1085" s="1192"/>
      <c r="L1085" s="1192"/>
      <c r="M1085" s="1192"/>
      <c r="N1085" s="1192"/>
      <c r="O1085" s="1192"/>
      <c r="P1085" s="1192"/>
      <c r="Q1085" s="1192"/>
      <c r="R1085" s="1193" t="s">
        <v>28</v>
      </c>
      <c r="S1085" s="1194"/>
      <c r="T1085" s="1195" t="str">
        <f>IF('statement of marks'!E48="","",'statement of marks'!E48)</f>
        <v/>
      </c>
      <c r="U1085" s="1195"/>
      <c r="V1085" s="1196"/>
    </row>
    <row r="1086" spans="1:22" ht="19.25" customHeight="1">
      <c r="A1086" s="1179"/>
      <c r="B1086" s="1197" t="s">
        <v>26</v>
      </c>
      <c r="C1086" s="1197"/>
      <c r="D1086" s="1191" t="str">
        <f>IF('statement of marks'!I48="","",'statement of marks'!I48)</f>
        <v/>
      </c>
      <c r="E1086" s="1192"/>
      <c r="F1086" s="1192"/>
      <c r="G1086" s="1192"/>
      <c r="H1086" s="1192"/>
      <c r="I1086" s="1192"/>
      <c r="J1086" s="1192"/>
      <c r="K1086" s="1192"/>
      <c r="L1086" s="1192"/>
      <c r="M1086" s="1192"/>
      <c r="N1086" s="1192"/>
      <c r="O1086" s="1192"/>
      <c r="P1086" s="1192"/>
      <c r="Q1086" s="1192"/>
      <c r="R1086" s="1193" t="s">
        <v>29</v>
      </c>
      <c r="S1086" s="1194"/>
      <c r="T1086" s="1198" t="str">
        <f>IF('statement of marks'!F48="","",'statement of marks'!F48)</f>
        <v/>
      </c>
      <c r="U1086" s="1198"/>
      <c r="V1086" s="1199"/>
    </row>
    <row r="1087" spans="1:22" ht="19.25" customHeight="1">
      <c r="A1087" s="1179"/>
      <c r="B1087" s="1200" t="s">
        <v>30</v>
      </c>
      <c r="C1087" s="1202" t="s">
        <v>202</v>
      </c>
      <c r="D1087" s="1204" t="s">
        <v>1</v>
      </c>
      <c r="E1087" s="1204" t="s">
        <v>43</v>
      </c>
      <c r="F1087" s="1204" t="s">
        <v>2</v>
      </c>
      <c r="G1087" s="1206" t="s">
        <v>144</v>
      </c>
      <c r="H1087" s="1206" t="s">
        <v>147</v>
      </c>
      <c r="I1087" s="1208" t="s">
        <v>146</v>
      </c>
      <c r="J1087" s="1210" t="s">
        <v>306</v>
      </c>
      <c r="K1087" s="1212" t="s">
        <v>288</v>
      </c>
      <c r="L1087" s="1214" t="s">
        <v>305</v>
      </c>
      <c r="M1087" s="1214" t="s">
        <v>296</v>
      </c>
      <c r="N1087" s="1216" t="s">
        <v>295</v>
      </c>
      <c r="O1087" s="1218" t="s">
        <v>274</v>
      </c>
      <c r="P1087" s="1218" t="s">
        <v>275</v>
      </c>
      <c r="Q1087" s="1220" t="s">
        <v>276</v>
      </c>
      <c r="R1087" s="1208" t="s">
        <v>14</v>
      </c>
      <c r="S1087" s="1210" t="s">
        <v>297</v>
      </c>
      <c r="T1087" s="1222" t="s">
        <v>298</v>
      </c>
      <c r="U1087" s="1288" t="s">
        <v>38</v>
      </c>
      <c r="V1087" s="1226" t="s">
        <v>287</v>
      </c>
    </row>
    <row r="1088" spans="1:22" ht="19.25" customHeight="1">
      <c r="A1088" s="1179"/>
      <c r="B1088" s="1201"/>
      <c r="C1088" s="1203"/>
      <c r="D1088" s="1205"/>
      <c r="E1088" s="1205"/>
      <c r="F1088" s="1205"/>
      <c r="G1088" s="1207"/>
      <c r="H1088" s="1207"/>
      <c r="I1088" s="1209"/>
      <c r="J1088" s="1211"/>
      <c r="K1088" s="1213"/>
      <c r="L1088" s="1215"/>
      <c r="M1088" s="1215"/>
      <c r="N1088" s="1217"/>
      <c r="O1088" s="1219"/>
      <c r="P1088" s="1219"/>
      <c r="Q1088" s="1221"/>
      <c r="R1088" s="1209"/>
      <c r="S1088" s="1211"/>
      <c r="T1088" s="1223"/>
      <c r="U1088" s="1289"/>
      <c r="V1088" s="1227"/>
    </row>
    <row r="1089" spans="1:22" ht="19.25" customHeight="1">
      <c r="A1089" s="1179"/>
      <c r="B1089" s="1228" t="s">
        <v>5</v>
      </c>
      <c r="C1089" s="1229"/>
      <c r="D1089" s="119">
        <v>10</v>
      </c>
      <c r="E1089" s="70">
        <v>10</v>
      </c>
      <c r="F1089" s="70">
        <v>10</v>
      </c>
      <c r="G1089" s="142" t="s">
        <v>308</v>
      </c>
      <c r="H1089" s="122">
        <f>'statement of marks'!$AR$6</f>
        <v>20</v>
      </c>
      <c r="I1089" s="73">
        <v>70</v>
      </c>
      <c r="J1089" s="146" t="s">
        <v>277</v>
      </c>
      <c r="K1089" s="124">
        <v>100</v>
      </c>
      <c r="L1089" s="142" t="s">
        <v>309</v>
      </c>
      <c r="M1089" s="122">
        <f>'statement of marks'!$AW$6</f>
        <v>30</v>
      </c>
      <c r="N1089" s="73">
        <v>100</v>
      </c>
      <c r="O1089" s="145" t="s">
        <v>310</v>
      </c>
      <c r="P1089" s="124"/>
      <c r="Q1089" s="124">
        <v>200</v>
      </c>
      <c r="R1089" s="304"/>
      <c r="S1089" s="304"/>
      <c r="T1089" s="305"/>
      <c r="U1089" s="306"/>
      <c r="V1089" s="147" t="str">
        <f>IF(OR(U1096=0,U1096&lt;S1096),"",Q1089)</f>
        <v/>
      </c>
    </row>
    <row r="1090" spans="1:22" ht="19.25" customHeight="1">
      <c r="A1090" s="1179"/>
      <c r="B1090" s="1230" t="str">
        <f>'statement of marks'!$J$3</f>
        <v>vfuok;Z fgUnh</v>
      </c>
      <c r="C1090" s="1231"/>
      <c r="D1090" s="289" t="str">
        <f>IF('statement of marks'!J48="","",'statement of marks'!J48)</f>
        <v/>
      </c>
      <c r="E1090" s="290" t="str">
        <f>IF('statement of marks'!K48="","",'statement of marks'!K48)</f>
        <v/>
      </c>
      <c r="F1090" s="290" t="str">
        <f>IF('statement of marks'!L48="","",'statement of marks'!L48)</f>
        <v/>
      </c>
      <c r="G1090" s="123" t="str">
        <f>IF('statement of marks'!N48="","",'statement of marks'!N48)</f>
        <v/>
      </c>
      <c r="H1090" s="123">
        <f>'statement of marks'!$BP$6</f>
        <v>20</v>
      </c>
      <c r="I1090" s="291" t="str">
        <f>IF(G1090="","",G1090)</f>
        <v/>
      </c>
      <c r="J1090" s="291" t="str">
        <f>IF(G1090="","",SUM(D1090,E1090,F1090,G1090))</f>
        <v/>
      </c>
      <c r="K1090" s="125" t="str">
        <f>J1090</f>
        <v/>
      </c>
      <c r="L1090" s="123" t="str">
        <f>IF('statement of marks'!P48="","",'statement of marks'!P48)</f>
        <v/>
      </c>
      <c r="M1090" s="122">
        <f>'statement of marks'!$BU$6</f>
        <v>30</v>
      </c>
      <c r="N1090" s="291" t="str">
        <f>IF(L1090="","",L1090)</f>
        <v/>
      </c>
      <c r="O1090" s="291" t="str">
        <f>IF(L1090="","",SUM(J1090,L1090))</f>
        <v/>
      </c>
      <c r="P1090" s="152">
        <f>SUM(H1090,M1090)</f>
        <v>50</v>
      </c>
      <c r="Q1090" s="125" t="str">
        <f>O1090</f>
        <v/>
      </c>
      <c r="R1090" s="290" t="str">
        <f>CONCATENATE('statement of marks'!EZ48,'statement of marks'!FA48,'statement of marks'!FB48)</f>
        <v/>
      </c>
      <c r="S1090" s="117" t="str">
        <f>IF(OR(R1090="S",R1090="RE"),100,"")</f>
        <v/>
      </c>
      <c r="T1090" s="128" t="str">
        <f>IF('result subject-wise'!U48="","",'result subject-wise'!U48)</f>
        <v/>
      </c>
      <c r="U1090" s="130" t="str">
        <f>IF('result subject-wise'!V48="","",'result subject-wise'!V48)</f>
        <v/>
      </c>
      <c r="V1090" s="147" t="str">
        <f>IF(OR(U1096=0,U1096&lt;S1096),"",IF(R1090="RE",SUM(Q1090,T1090),IF(R1090="S",T1090,Q1090)))</f>
        <v/>
      </c>
    </row>
    <row r="1091" spans="1:22" ht="19.25" customHeight="1">
      <c r="A1091" s="1179"/>
      <c r="B1091" s="1230" t="str">
        <f>'statement of marks'!$X$3</f>
        <v>vaxzsth</v>
      </c>
      <c r="C1091" s="1231"/>
      <c r="D1091" s="289" t="str">
        <f>IF('statement of marks'!X48="","",'statement of marks'!X48)</f>
        <v/>
      </c>
      <c r="E1091" s="290" t="str">
        <f>IF('statement of marks'!Y48="","",'statement of marks'!Y48)</f>
        <v/>
      </c>
      <c r="F1091" s="290" t="str">
        <f>IF('statement of marks'!Z48="","",'statement of marks'!Z48)</f>
        <v/>
      </c>
      <c r="G1091" s="123" t="str">
        <f>IF('statement of marks'!AB48="","",'statement of marks'!AB48)</f>
        <v/>
      </c>
      <c r="H1091" s="123">
        <f>'statement of marks'!$CN$6</f>
        <v>20</v>
      </c>
      <c r="I1091" s="291" t="str">
        <f>IF(G1091="","",G1091)</f>
        <v/>
      </c>
      <c r="J1091" s="291" t="str">
        <f t="shared" ref="J1091:J1094" si="396">IF(G1091="","",SUM(D1091,E1091,F1091,G1091))</f>
        <v/>
      </c>
      <c r="K1091" s="125" t="str">
        <f>J1091</f>
        <v/>
      </c>
      <c r="L1091" s="123" t="str">
        <f>IF('statement of marks'!AD48="","",'statement of marks'!AD48)</f>
        <v/>
      </c>
      <c r="M1091" s="122">
        <f>'statement of marks'!$CS$6</f>
        <v>30</v>
      </c>
      <c r="N1091" s="291" t="str">
        <f>IF(L1091="","",L1091)</f>
        <v/>
      </c>
      <c r="O1091" s="291" t="str">
        <f t="shared" ref="O1091" si="397">IF(L1091="","",SUM(J1091,L1091))</f>
        <v/>
      </c>
      <c r="P1091" s="152">
        <f t="shared" ref="P1091" si="398">SUM(H1091,M1091)</f>
        <v>50</v>
      </c>
      <c r="Q1091" s="125" t="str">
        <f>O1091</f>
        <v/>
      </c>
      <c r="R1091" s="290" t="str">
        <f>CONCATENATE('statement of marks'!FC48,'statement of marks'!FD48,'statement of marks'!FE48)</f>
        <v/>
      </c>
      <c r="S1091" s="117" t="str">
        <f>IF(OR(R1091="S",R1091="RE"),100,"")</f>
        <v/>
      </c>
      <c r="T1091" s="128" t="str">
        <f>IF('result subject-wise'!X48="","",'result subject-wise'!X48)</f>
        <v/>
      </c>
      <c r="U1091" s="130" t="str">
        <f>IF('result subject-wise'!Y48="","",'result subject-wise'!Y48)</f>
        <v/>
      </c>
      <c r="V1091" s="147" t="str">
        <f>IF(OR(U1096=0,U1096&lt;S1096),"",IF(R1091="RE",SUM(Q1091,T1091),IF(R1091="S",T1091,Q1091)))</f>
        <v/>
      </c>
    </row>
    <row r="1092" spans="1:22" ht="19.25" customHeight="1">
      <c r="A1092" s="1179"/>
      <c r="B1092" s="1232" t="b">
        <f>IF('statement of marks'!AL48="a",'statement of marks'!$AL$3,IF('statement of marks'!AL48="b",'statement of marks'!$AR$3,IF('statement of marks'!AL48="c",'statement of marks'!$AX$3,IF('statement of marks'!AL48="d",'statement of marks'!$BD$3))))</f>
        <v>0</v>
      </c>
      <c r="C1092" s="1233"/>
      <c r="D1092" s="289" t="str">
        <f>IF('statement of marks'!AM48="","",'statement of marks'!AM48)</f>
        <v/>
      </c>
      <c r="E1092" s="290" t="str">
        <f>IF('statement of marks'!AN48="","",'statement of marks'!AN48)</f>
        <v/>
      </c>
      <c r="F1092" s="290" t="str">
        <f>IF('statement of marks'!AO48="","",'statement of marks'!AO48)</f>
        <v/>
      </c>
      <c r="G1092" s="123" t="str">
        <f>IF('statement of marks'!AQ48="","",'statement of marks'!AQ48)</f>
        <v/>
      </c>
      <c r="H1092" s="123" t="str">
        <f>IF('statement of marks'!AR48="","",'statement of marks'!AR48)</f>
        <v/>
      </c>
      <c r="I1092" s="291" t="str">
        <f>IF(G1092="","",IF(AND(G1092="ML",H1092="ML"),"ML",IF(AND(G1092="ML",H1092=""),"ML",SUM(G1092,H1092))))</f>
        <v/>
      </c>
      <c r="J1092" s="291" t="str">
        <f t="shared" si="396"/>
        <v/>
      </c>
      <c r="K1092" s="125" t="str">
        <f>IF(J1092="","",SUM(H1092,J1092))</f>
        <v/>
      </c>
      <c r="L1092" s="123" t="str">
        <f>IF('statement of marks'!AV48="","",'statement of marks'!AV48)</f>
        <v/>
      </c>
      <c r="M1092" s="123" t="str">
        <f>IF('statement of marks'!AW48="","",'statement of marks'!AW48)</f>
        <v/>
      </c>
      <c r="N1092" s="291" t="str">
        <f>IF(L1092="","",IF(AND(L1092="ML",M1092="ML"),"ML",IF(AND(L1092="ML",M1092=""),"ML",SUM(L1092,M1092))))</f>
        <v/>
      </c>
      <c r="O1092" s="291" t="str">
        <f>IF(L1092="","",SUM(J1092,L1092))</f>
        <v/>
      </c>
      <c r="P1092" s="123" t="str">
        <f>IF(AND(H1092="",M1092=""),"",SUM(H1092,M1092))</f>
        <v/>
      </c>
      <c r="Q1092" s="125" t="str">
        <f>IF(O1092="","",SUM(O1092,P1092))</f>
        <v/>
      </c>
      <c r="R1092" s="290" t="str">
        <f>CONCATENATE('statement of marks'!FF48,'statement of marks'!FK48,'statement of marks'!FL48)</f>
        <v/>
      </c>
      <c r="S1092" s="117" t="str">
        <f>IF('result subject-wise'!Z48="","",'result subject-wise'!Z48)</f>
        <v/>
      </c>
      <c r="T1092" s="128" t="str">
        <f>IF('result subject-wise'!AB48="","",'result subject-wise'!AB48)</f>
        <v/>
      </c>
      <c r="U1092" s="130" t="str">
        <f>IF('result subject-wise'!AC48="","",'result subject-wise'!AC48)</f>
        <v/>
      </c>
      <c r="V1092" s="147" t="str">
        <f>IF(OR(U1096=0,U1096&lt;S1096),"",IF(OR(R1092="RE",R1092="REP"),SUM(Q1092,T1092),IF(R1092="S",T1092,Q1092)))</f>
        <v/>
      </c>
    </row>
    <row r="1093" spans="1:22" ht="19.25" customHeight="1">
      <c r="A1093" s="1179"/>
      <c r="B1093" s="1232" t="b">
        <f>IF('statement of marks'!BJ48="a",'statement of marks'!$BJ$3,IF('statement of marks'!BJ48="b",'statement of marks'!$BP$3,IF('statement of marks'!BJ48="c",'statement of marks'!$BV$3,IF('statement of marks'!BJ48="d",'statement of marks'!$CB$3))))</f>
        <v>0</v>
      </c>
      <c r="C1093" s="1233"/>
      <c r="D1093" s="289" t="str">
        <f>IF('statement of marks'!BK48="","",'statement of marks'!BK48)</f>
        <v/>
      </c>
      <c r="E1093" s="290" t="str">
        <f>IF('statement of marks'!BL48="","",'statement of marks'!BL48)</f>
        <v/>
      </c>
      <c r="F1093" s="290" t="str">
        <f>IF('statement of marks'!BM48="","",'statement of marks'!BM48)</f>
        <v/>
      </c>
      <c r="G1093" s="123" t="str">
        <f>IF('statement of marks'!BO48="","",'statement of marks'!BO48)</f>
        <v/>
      </c>
      <c r="H1093" s="123" t="str">
        <f>IF('statement of marks'!BP48="","",'statement of marks'!BP48)</f>
        <v/>
      </c>
      <c r="I1093" s="291" t="str">
        <f t="shared" ref="I1093" si="399">IF(G1093="","",IF(AND(G1093="ML",H1093="ML"),"ML",IF(AND(G1093="ML",H1093=""),"ML",SUM(G1093,H1093))))</f>
        <v/>
      </c>
      <c r="J1093" s="291" t="str">
        <f t="shared" si="396"/>
        <v/>
      </c>
      <c r="K1093" s="125" t="str">
        <f>IF(J1093="","",SUM(H1093,J1093))</f>
        <v/>
      </c>
      <c r="L1093" s="123" t="str">
        <f>IF('statement of marks'!BT48="","",'statement of marks'!BT48)</f>
        <v/>
      </c>
      <c r="M1093" s="123" t="str">
        <f>IF('statement of marks'!BU48="","",'statement of marks'!BU48)</f>
        <v/>
      </c>
      <c r="N1093" s="291" t="str">
        <f t="shared" ref="N1093" si="400">IF(L1093="","",IF(AND(L1093="ML",M1093="ML"),"ML",IF(AND(L1093="ML",M1093=""),"ML",SUM(L1093,M1093))))</f>
        <v/>
      </c>
      <c r="O1093" s="291" t="str">
        <f>IF(L1093="","",SUM(J1093,L1093))</f>
        <v/>
      </c>
      <c r="P1093" s="123" t="str">
        <f t="shared" ref="P1093:P1094" si="401">IF(AND(H1093="",M1093=""),"",SUM(H1093,M1093))</f>
        <v/>
      </c>
      <c r="Q1093" s="125" t="str">
        <f>IF(O1093="","",SUM(O1093,P1093))</f>
        <v/>
      </c>
      <c r="R1093" s="290" t="str">
        <f>CONCATENATE('statement of marks'!FM48,'statement of marks'!FR48,'statement of marks'!FS48)</f>
        <v/>
      </c>
      <c r="S1093" s="117" t="str">
        <f>IF('result subject-wise'!AD48="","",'result subject-wise'!AD48)</f>
        <v/>
      </c>
      <c r="T1093" s="128" t="str">
        <f>IF('result subject-wise'!AF48="","",'result subject-wise'!AF48)</f>
        <v/>
      </c>
      <c r="U1093" s="130" t="str">
        <f>IF('result subject-wise'!AG48="","",'result subject-wise'!AG48)</f>
        <v/>
      </c>
      <c r="V1093" s="147" t="str">
        <f>IF(OR(U1096=0,U1096&lt;S1096),"",IF(OR(R1093="RE",R1093="REP"),SUM(Q1093,T1093),IF(R1093="S",T1093,Q1093)))</f>
        <v/>
      </c>
    </row>
    <row r="1094" spans="1:22" ht="19.25" customHeight="1">
      <c r="A1094" s="1179"/>
      <c r="B1094" s="1232" t="b">
        <f>IF('statement of marks'!CH48="a",'statement of marks'!$CH$3,IF('statement of marks'!CH48="b",'statement of marks'!$CN$3,IF('statement of marks'!CH48="c",'statement of marks'!$CT$3,IF('statement of marks'!CH48="d",'statement of marks'!$CZ$3))))</f>
        <v>0</v>
      </c>
      <c r="C1094" s="1233"/>
      <c r="D1094" s="289" t="str">
        <f>IF('statement of marks'!CI48="","",'statement of marks'!CI48)</f>
        <v/>
      </c>
      <c r="E1094" s="290" t="str">
        <f>IF('statement of marks'!CJ48="","",'statement of marks'!CJ48)</f>
        <v/>
      </c>
      <c r="F1094" s="290" t="str">
        <f>IF('statement of marks'!CK48="","",'statement of marks'!CK48)</f>
        <v/>
      </c>
      <c r="G1094" s="123" t="str">
        <f>IF('statement of marks'!CM48="","",'statement of marks'!CM48)</f>
        <v/>
      </c>
      <c r="H1094" s="123" t="str">
        <f>IF('statement of marks'!CN48="","",'statement of marks'!CN48)</f>
        <v/>
      </c>
      <c r="I1094" s="291" t="str">
        <f>IF(G1094="","",IF(AND(G1094="ML",H1094="ML"),"ML",IF(AND(G1094="ML",H1094=""),"ML",SUM(G1094,H1094))))</f>
        <v/>
      </c>
      <c r="J1094" s="291" t="str">
        <f t="shared" si="396"/>
        <v/>
      </c>
      <c r="K1094" s="125" t="str">
        <f>IF(J1094="","",SUM(H1094,J1094))</f>
        <v/>
      </c>
      <c r="L1094" s="123" t="str">
        <f>IF('statement of marks'!CR48="","",'statement of marks'!CR48)</f>
        <v/>
      </c>
      <c r="M1094" s="123" t="str">
        <f>IF('statement of marks'!CS48="","",'statement of marks'!CS48)</f>
        <v/>
      </c>
      <c r="N1094" s="291" t="str">
        <f>IF(L1094="","",IF(AND(L1094="ML",M1094="ML"),"ML",IF(AND(L1094="ML",M1094=""),"ML",SUM(L1094,M1094))))</f>
        <v/>
      </c>
      <c r="O1094" s="291" t="str">
        <f>IF(L1094="","",SUM(J1094,L1094))</f>
        <v/>
      </c>
      <c r="P1094" s="123" t="str">
        <f t="shared" si="401"/>
        <v/>
      </c>
      <c r="Q1094" s="125" t="str">
        <f>IF(O1094="","",SUM(O1094,P1094))</f>
        <v/>
      </c>
      <c r="R1094" s="290" t="str">
        <f>CONCATENATE('statement of marks'!FT48,'statement of marks'!FY48,'statement of marks'!FZ48)</f>
        <v/>
      </c>
      <c r="S1094" s="117" t="str">
        <f>IF('result subject-wise'!AH48="","",'result subject-wise'!AH48)</f>
        <v/>
      </c>
      <c r="T1094" s="128" t="str">
        <f>IF('result subject-wise'!AJ48="","",'result subject-wise'!AJ48)</f>
        <v/>
      </c>
      <c r="U1094" s="130" t="str">
        <f>IF('result subject-wise'!AK48="","",'result subject-wise'!AK48)</f>
        <v/>
      </c>
      <c r="V1094" s="147" t="str">
        <f>IF(OR(U1096=0,U1096&lt;S1096),"",IF(OR(R1094="RE",R1094="REP"),SUM(Q1094,T1094),IF(R1094="S",T1094,Q1094)))</f>
        <v/>
      </c>
    </row>
    <row r="1095" spans="1:22" ht="19.25" customHeight="1">
      <c r="A1095" s="1179"/>
      <c r="B1095" s="1234" t="s">
        <v>148</v>
      </c>
      <c r="C1095" s="1235"/>
      <c r="D1095" s="157" t="str">
        <f>IF(AND(D1090="",D1091="",D1092="",D1093="",D1094=""),"",SUM(D1090:D1094))</f>
        <v/>
      </c>
      <c r="E1095" s="157" t="str">
        <f t="shared" ref="E1095:F1095" si="402">IF(AND(E1090="",E1091="",E1092="",E1093="",E1094=""),"",SUM(E1090:E1094))</f>
        <v/>
      </c>
      <c r="F1095" s="157" t="str">
        <f t="shared" si="402"/>
        <v/>
      </c>
      <c r="G1095" s="158" t="str">
        <f>IF(G1090="","",SUM(G1090:G1094))</f>
        <v/>
      </c>
      <c r="H1095" s="158">
        <f>SUM(H1092:H1094)</f>
        <v>0</v>
      </c>
      <c r="I1095" s="158" t="str">
        <f>IF(AND(I1090="",I1091="",I1092="",I1093="",I1094=""),"",SUM(I1090:I1094))</f>
        <v/>
      </c>
      <c r="J1095" s="159" t="str">
        <f>IF(J1094="","",SUM(J1090:J1094))</f>
        <v/>
      </c>
      <c r="K1095" s="160" t="str">
        <f>IF(K1090="","",SUM(K1090:K1094))</f>
        <v/>
      </c>
      <c r="L1095" s="158" t="str">
        <f>IF(L1090="","",SUM(L1090:L1094))</f>
        <v/>
      </c>
      <c r="M1095" s="158">
        <f>SUM(M1092:M1094)</f>
        <v>0</v>
      </c>
      <c r="N1095" s="158" t="str">
        <f t="shared" ref="N1095" si="403">IF(AND(N1090="",N1091="",N1092="",N1093="",N1094=""),"",SUM(N1090:N1094))</f>
        <v/>
      </c>
      <c r="O1095" s="159" t="str">
        <f>IF(L1095="","",SUM(J1095,L1095))</f>
        <v/>
      </c>
      <c r="P1095" s="160">
        <f>SUM(H1095,M1095)</f>
        <v>0</v>
      </c>
      <c r="Q1095" s="160" t="str">
        <f>IF(Q1090="","",SUM(Q1090:Q1094))</f>
        <v/>
      </c>
      <c r="R1095" s="159"/>
      <c r="S1095" s="159" t="str">
        <f>IF(AND(S1090="",S1091="",S1092="",S1093="",S1094=""),"",SUM(S1090:S1094))</f>
        <v/>
      </c>
      <c r="T1095" s="161" t="str">
        <f>IF(AND(T1090="",T1091="",T1092="",T1093="",T1094=""),"",SUM(T1090:T1094))</f>
        <v/>
      </c>
      <c r="U1095" s="162"/>
      <c r="V1095" s="163" t="str">
        <f>IF(V1090="","",SUM(V1090:V1094))</f>
        <v/>
      </c>
    </row>
    <row r="1096" spans="1:22" ht="19.25" customHeight="1">
      <c r="A1096" s="1179"/>
      <c r="B1096" s="1234" t="s">
        <v>145</v>
      </c>
      <c r="C1096" s="1235"/>
      <c r="D1096" s="119" t="str">
        <f>IF(D1095="","",50-(COUNTIF(D1090:D1094,"NA")*10+COUNTIF(D1090:D1094,"ML")*10))</f>
        <v/>
      </c>
      <c r="E1096" s="119" t="str">
        <f t="shared" ref="E1096:F1096" si="404">IF(E1095="","",50-(COUNTIF(E1090:E1094,"NA")*10+COUNTIF(E1090:E1094,"ML")*10))</f>
        <v/>
      </c>
      <c r="F1096" s="119" t="str">
        <f t="shared" si="404"/>
        <v/>
      </c>
      <c r="G1096" s="123">
        <f>I1096-H1096</f>
        <v>350</v>
      </c>
      <c r="H1096" s="158">
        <f>IF(H1095="","",(IF(OR(H1092="ML",H1092=""),0,H1089)+IF(OR(H1093="ML",H1093=""),0,H1090)+IF(OR(H1094="ML",H1094=""),0,H1091)))</f>
        <v>0</v>
      </c>
      <c r="I1096" s="123">
        <f>IF(I1095=0,0,350-H1098)</f>
        <v>350</v>
      </c>
      <c r="J1096" s="291" t="str">
        <f>IF(J1095="","",SUM(D1096:G1096))</f>
        <v/>
      </c>
      <c r="K1096" s="125" t="str">
        <f>IF(K1095="","",SUM(H1096,J1096))</f>
        <v/>
      </c>
      <c r="L1096" s="123">
        <f>N1096-M1096</f>
        <v>500</v>
      </c>
      <c r="M1096" s="117">
        <f>IF(M1095="","",(IF(OR(M1092="ML",M1092=""),0,M1089)+IF(OR(M1093="ML",M1093=""),0,M1090)+IF(OR(M1094="ML",M1094=""),0,M1091)))</f>
        <v>0</v>
      </c>
      <c r="N1096" s="123">
        <f>IF(N1095=0,0,500-M1098)</f>
        <v>500</v>
      </c>
      <c r="O1096" s="291">
        <f>IF(L1096="","",SUM(J1096,L1096))</f>
        <v>500</v>
      </c>
      <c r="P1096" s="125">
        <f>SUM(H1096,M1096)</f>
        <v>0</v>
      </c>
      <c r="Q1096" s="125" t="str">
        <f>IF(Q1095="","",SUM(O1096,P1096))</f>
        <v/>
      </c>
      <c r="R1096" s="307"/>
      <c r="S1096" s="141">
        <f>COUNTIF(R1090:R1099,"S")</f>
        <v>0</v>
      </c>
      <c r="T1096" s="141">
        <f>COUNTIF(R1090:R1099,"RE")+COUNTIF(R1090:R1099,"REP")</f>
        <v>0</v>
      </c>
      <c r="U1096" s="141">
        <f>COUNTIF(U1090:U1095,"P")+COUNTIF(U1098:U1099,"P")</f>
        <v>0</v>
      </c>
      <c r="V1096" s="149" t="str">
        <f>IF(OR(U1096=0,U1096&lt;(S1096+T1096)),"",(Q1096-(S1096*200)+S1095))</f>
        <v/>
      </c>
    </row>
    <row r="1097" spans="1:22" ht="19.25" customHeight="1">
      <c r="A1097" s="1179"/>
      <c r="B1097" s="1230" t="s">
        <v>12</v>
      </c>
      <c r="C1097" s="1231"/>
      <c r="D1097" s="120" t="str">
        <f t="shared" ref="D1097:Q1097" si="405">IF(D1096="","",D1095/D1096*100)</f>
        <v/>
      </c>
      <c r="E1097" s="120" t="str">
        <f t="shared" si="405"/>
        <v/>
      </c>
      <c r="F1097" s="120" t="str">
        <f t="shared" si="405"/>
        <v/>
      </c>
      <c r="G1097" s="120" t="e">
        <f t="shared" si="405"/>
        <v>#VALUE!</v>
      </c>
      <c r="H1097" s="151" t="e">
        <f t="shared" si="405"/>
        <v>#DIV/0!</v>
      </c>
      <c r="I1097" s="120" t="e">
        <f t="shared" si="405"/>
        <v>#VALUE!</v>
      </c>
      <c r="J1097" s="120" t="str">
        <f t="shared" si="405"/>
        <v/>
      </c>
      <c r="K1097" s="126" t="str">
        <f t="shared" si="405"/>
        <v/>
      </c>
      <c r="L1097" s="120" t="e">
        <f t="shared" si="405"/>
        <v>#VALUE!</v>
      </c>
      <c r="M1097" s="151" t="e">
        <f t="shared" si="405"/>
        <v>#DIV/0!</v>
      </c>
      <c r="N1097" s="120" t="e">
        <f t="shared" si="405"/>
        <v>#VALUE!</v>
      </c>
      <c r="O1097" s="120" t="e">
        <f t="shared" si="405"/>
        <v>#VALUE!</v>
      </c>
      <c r="P1097" s="126" t="e">
        <f t="shared" si="405"/>
        <v>#DIV/0!</v>
      </c>
      <c r="Q1097" s="126" t="str">
        <f t="shared" si="405"/>
        <v/>
      </c>
      <c r="R1097" s="304"/>
      <c r="S1097" s="304"/>
      <c r="T1097" s="305"/>
      <c r="U1097" s="308"/>
      <c r="V1097" s="150" t="str">
        <f>IF(V1096="","",V1095/V1096*100)</f>
        <v/>
      </c>
    </row>
    <row r="1098" spans="1:22" ht="19.25" customHeight="1">
      <c r="A1098" s="1179"/>
      <c r="B1098" s="1230" t="str">
        <f>'statement of marks'!$DG$3</f>
        <v>jktLFkku v/;;u</v>
      </c>
      <c r="C1098" s="1231"/>
      <c r="D1098" s="289" t="str">
        <f>IF('statement of marks'!DG48="","",'statement of marks'!DG48)</f>
        <v/>
      </c>
      <c r="E1098" s="290" t="str">
        <f>IF('statement of marks'!DH48="","",'statement of marks'!DH48)</f>
        <v/>
      </c>
      <c r="F1098" s="290" t="str">
        <f>IF('statement of marks'!DI48="","",'statement of marks'!DI48)</f>
        <v/>
      </c>
      <c r="G1098" s="290" t="str">
        <f>IF('statement of marks'!DK48="","",'statement of marks'!DK48)</f>
        <v/>
      </c>
      <c r="H1098" s="152">
        <f>IF(G1090="ML",70)+IF(G1091="ML",70)+IF(G1092="ML",70-H1089)+IF(G1093="ML",70-H1090)+IF(G1094="ML",70-H1091)+IF(H1092="ml",H1089)+IF(H1093="ml",H1090)+IF(H1094="ml",H1091)</f>
        <v>0</v>
      </c>
      <c r="I1098" s="291" t="str">
        <f>IF(G1098="","",SUM(G1098,H1098))</f>
        <v/>
      </c>
      <c r="J1098" s="291" t="str">
        <f>IF(G1098="","",SUM(D1098,E1098,F1098,G1098))</f>
        <v/>
      </c>
      <c r="K1098" s="125" t="str">
        <f>IF(J1098="","",SUM(H1098,J1098))</f>
        <v/>
      </c>
      <c r="L1098" s="290" t="str">
        <f>IF('statement of marks'!DM48="","",'statement of marks'!DM48)</f>
        <v/>
      </c>
      <c r="M1098" s="152">
        <f>IF(L1090="ML",100)+IF(L1091="ML",100)+IF(L1092="ML",100-M1089)+IF(L1093="ML",100-M1090)+IF(L1094="ML",100-M1091)+IF(M1092="ml",M1089)+IF(M1093="ml",M1090)+IF(M1094="ml",M1091)</f>
        <v>0</v>
      </c>
      <c r="N1098" s="291" t="str">
        <f>IF(L1098="","",SUM(L1098,M1098))</f>
        <v/>
      </c>
      <c r="O1098" s="291" t="str">
        <f>IF(L1098="","",SUM(K1098,L1098))</f>
        <v/>
      </c>
      <c r="P1098" s="152">
        <f>SUM(H1098,M1098)</f>
        <v>0</v>
      </c>
      <c r="Q1098" s="125" t="str">
        <f>IF(O1098="","",SUM(O1098,M1098))</f>
        <v/>
      </c>
      <c r="R1098" s="290" t="str">
        <f>IF('statement of marks'!GA48="","",'statement of marks'!GA48)</f>
        <v/>
      </c>
      <c r="S1098" s="117" t="str">
        <f>IF(OR(R1098="S",R1098="RE"),100,"")</f>
        <v/>
      </c>
      <c r="T1098" s="309" t="str">
        <f>IF('result subject-wise'!AL48="","",'result subject-wise'!AL48)</f>
        <v/>
      </c>
      <c r="U1098" s="310" t="str">
        <f>IF('result subject-wise'!AM48="","",'result subject-wise'!AM48)</f>
        <v/>
      </c>
      <c r="V1098" s="1236"/>
    </row>
    <row r="1099" spans="1:22" ht="19.25" customHeight="1">
      <c r="A1099" s="1179"/>
      <c r="B1099" s="1230" t="str">
        <f>'statement of marks'!$DT$3</f>
        <v>thou dkS'ky f'k{kk</v>
      </c>
      <c r="C1099" s="1231"/>
      <c r="D1099" s="1237" t="s">
        <v>294</v>
      </c>
      <c r="E1099" s="1238"/>
      <c r="F1099" s="291">
        <f>'statement of marks'!$DT$6</f>
        <v>30</v>
      </c>
      <c r="G1099" s="123" t="str">
        <f>IF('statement of marks'!DT48="","",'statement of marks'!DT48)</f>
        <v/>
      </c>
      <c r="H1099" s="1238" t="s">
        <v>313</v>
      </c>
      <c r="I1099" s="1238"/>
      <c r="J1099" s="291">
        <f>'statement of marks'!$DU$6</f>
        <v>30</v>
      </c>
      <c r="K1099" s="125" t="str">
        <f>IF('statement of marks'!DU48="","",'statement of marks'!DU48)</f>
        <v/>
      </c>
      <c r="L1099" s="1239" t="s">
        <v>172</v>
      </c>
      <c r="M1099" s="1239"/>
      <c r="N1099" s="291">
        <f>'statement of marks'!$DV$6</f>
        <v>40</v>
      </c>
      <c r="O1099" s="290" t="str">
        <f>IF('statement of marks'!DV48="","",'statement of marks'!DV48)</f>
        <v/>
      </c>
      <c r="P1099" s="304"/>
      <c r="Q1099" s="125" t="str">
        <f>IF(O1099="","",SUM(G1099,K1099,O1099))</f>
        <v/>
      </c>
      <c r="R1099" s="290" t="str">
        <f>IF('statement of marks'!GB48="","",'statement of marks'!GB48)</f>
        <v/>
      </c>
      <c r="S1099" s="117" t="str">
        <f>IF(OR(R1099="S",R1099="RE"),40,"")</f>
        <v/>
      </c>
      <c r="T1099" s="309" t="str">
        <f>IF('result subject-wise'!AN48="","",'result subject-wise'!AN48)</f>
        <v/>
      </c>
      <c r="U1099" s="310" t="str">
        <f>IF('result subject-wise'!AO48="","",'result subject-wise'!AO48)</f>
        <v/>
      </c>
      <c r="V1099" s="1236"/>
    </row>
    <row r="1100" spans="1:22" ht="19.25" customHeight="1">
      <c r="A1100" s="1179"/>
      <c r="B1100" s="1240" t="s">
        <v>20</v>
      </c>
      <c r="C1100" s="1241"/>
      <c r="D1100" s="1242" t="str">
        <f>IF('statement of marks'!GH48="","",'statement of marks'!GH48)</f>
        <v/>
      </c>
      <c r="E1100" s="1243"/>
      <c r="F1100" s="1243"/>
      <c r="G1100" s="1243"/>
      <c r="H1100" s="1243"/>
      <c r="I1100" s="1244"/>
      <c r="J1100" s="288" t="s">
        <v>7</v>
      </c>
      <c r="K1100" s="290" t="str">
        <f>IF('statement of marks'!GK48="","",'statement of marks'!GK48)</f>
        <v/>
      </c>
      <c r="L1100" s="1245" t="s">
        <v>8</v>
      </c>
      <c r="M1100" s="1246"/>
      <c r="N1100" s="1247"/>
      <c r="O1100" s="290" t="str">
        <f>IF('statement of marks'!GM48="","",'statement of marks'!GM48)</f>
        <v/>
      </c>
      <c r="P1100" s="1248" t="s">
        <v>286</v>
      </c>
      <c r="Q1100" s="1248"/>
      <c r="R1100" s="1248"/>
      <c r="S1100" s="1248"/>
      <c r="T1100" s="1248"/>
      <c r="U1100" s="1248"/>
      <c r="V1100" s="1249"/>
    </row>
    <row r="1101" spans="1:22" ht="19.25" customHeight="1">
      <c r="A1101" s="1179"/>
      <c r="B1101" s="1240" t="s">
        <v>50</v>
      </c>
      <c r="C1101" s="1241"/>
      <c r="D1101" s="1250" t="s">
        <v>290</v>
      </c>
      <c r="E1101" s="1251"/>
      <c r="F1101" s="1252" t="s">
        <v>291</v>
      </c>
      <c r="G1101" s="1252"/>
      <c r="H1101" s="1253" t="s">
        <v>292</v>
      </c>
      <c r="I1101" s="1253"/>
      <c r="J1101" s="1252" t="s">
        <v>314</v>
      </c>
      <c r="K1101" s="1252"/>
      <c r="L1101" s="1254" t="s">
        <v>284</v>
      </c>
      <c r="M1101" s="1254"/>
      <c r="N1101" s="1254"/>
      <c r="O1101" s="1254"/>
      <c r="P1101" s="1255" t="s">
        <v>20</v>
      </c>
      <c r="Q1101" s="1255"/>
      <c r="R1101" s="1255"/>
      <c r="S1101" s="1255"/>
      <c r="T1101" s="1256" t="str">
        <f>IF('result subject-wise'!AR48="","",'result subject-wise'!AR48)</f>
        <v/>
      </c>
      <c r="U1101" s="1256"/>
      <c r="V1101" s="1257"/>
    </row>
    <row r="1102" spans="1:22" ht="19.25" customHeight="1">
      <c r="A1102" s="1179"/>
      <c r="B1102" s="1234" t="s">
        <v>32</v>
      </c>
      <c r="C1102" s="1235"/>
      <c r="D1102" s="1258" t="str">
        <f>IF('statement of marks'!EP48="","",'statement of marks'!EP48)</f>
        <v/>
      </c>
      <c r="E1102" s="1259"/>
      <c r="F1102" s="1259" t="str">
        <f>IF('statement of marks'!ER48="","",'statement of marks'!ER48)</f>
        <v/>
      </c>
      <c r="G1102" s="1259"/>
      <c r="H1102" s="1259" t="str">
        <f>IF('statement of marks'!ET48="","",'statement of marks'!ET48)</f>
        <v/>
      </c>
      <c r="I1102" s="1259"/>
      <c r="J1102" s="1259" t="str">
        <f>IF('statement of marks'!EV48="","",'statement of marks'!EV48)</f>
        <v/>
      </c>
      <c r="K1102" s="1259"/>
      <c r="L1102" s="1259" t="str">
        <f>IF('statement of marks'!EX48="","",'statement of marks'!EX48)</f>
        <v/>
      </c>
      <c r="M1102" s="1259"/>
      <c r="N1102" s="1259"/>
      <c r="O1102" s="1259"/>
      <c r="P1102" s="1255" t="s">
        <v>7</v>
      </c>
      <c r="Q1102" s="1255"/>
      <c r="R1102" s="1255"/>
      <c r="S1102" s="1255"/>
      <c r="T1102" s="1256" t="str">
        <f>IF(AND(T1101="mRrh.kZ",V1097&gt;=60),"izFke",IF(AND(T1101="mRrh.kZ",V1097&gt;=48),"f}rh;",IF(AND(T1101="mRrh.kZ",V1097&gt;=36),"r`rh;","")))</f>
        <v/>
      </c>
      <c r="U1102" s="1256"/>
      <c r="V1102" s="1257"/>
    </row>
    <row r="1103" spans="1:22" ht="19.25" customHeight="1">
      <c r="A1103" s="1179"/>
      <c r="B1103" s="1234" t="s">
        <v>31</v>
      </c>
      <c r="C1103" s="1235"/>
      <c r="D1103" s="1260" t="str">
        <f>IF('statement of marks'!EO48="","",'statement of marks'!EO48)</f>
        <v/>
      </c>
      <c r="E1103" s="1261"/>
      <c r="F1103" s="1261" t="str">
        <f>IF('statement of marks'!EQ48="","",'statement of marks'!EQ48)</f>
        <v/>
      </c>
      <c r="G1103" s="1261"/>
      <c r="H1103" s="1261" t="str">
        <f>IF('statement of marks'!ES48="","",'statement of marks'!ES48)</f>
        <v/>
      </c>
      <c r="I1103" s="1261"/>
      <c r="J1103" s="1261" t="str">
        <f>IF('statement of marks'!EU48="","",'statement of marks'!EU48)</f>
        <v/>
      </c>
      <c r="K1103" s="1261"/>
      <c r="L1103" s="1261" t="str">
        <f>IF('statement of marks'!EW48="","",'statement of marks'!EW48)</f>
        <v/>
      </c>
      <c r="M1103" s="1261"/>
      <c r="N1103" s="1261"/>
      <c r="O1103" s="1261"/>
      <c r="P1103" s="1262" t="s">
        <v>312</v>
      </c>
      <c r="Q1103" s="1263"/>
      <c r="R1103" s="1263"/>
      <c r="S1103" s="1264"/>
      <c r="T1103" s="1265" t="str">
        <f>IF(T1101="","",'result subject-wise'!$G$117)</f>
        <v/>
      </c>
      <c r="U1103" s="1266"/>
      <c r="V1103" s="1267"/>
    </row>
    <row r="1104" spans="1:22" ht="19.25" customHeight="1">
      <c r="A1104" s="1179"/>
      <c r="B1104" s="1230" t="s">
        <v>133</v>
      </c>
      <c r="C1104" s="1231"/>
      <c r="D1104" s="1268"/>
      <c r="E1104" s="1269"/>
      <c r="F1104" s="1269"/>
      <c r="G1104" s="1269"/>
      <c r="H1104" s="1269"/>
      <c r="I1104" s="1269"/>
      <c r="J1104" s="1269"/>
      <c r="K1104" s="1269"/>
      <c r="L1104" s="1231" t="s">
        <v>133</v>
      </c>
      <c r="M1104" s="1231"/>
      <c r="N1104" s="1231"/>
      <c r="O1104" s="1231"/>
      <c r="P1104" s="1231"/>
      <c r="Q1104" s="1231"/>
      <c r="R1104" s="1270"/>
      <c r="S1104" s="1271"/>
      <c r="T1104" s="1271"/>
      <c r="U1104" s="1271"/>
      <c r="V1104" s="1272"/>
    </row>
    <row r="1105" spans="1:22" ht="19.25" customHeight="1">
      <c r="A1105" s="1179"/>
      <c r="B1105" s="1230" t="s">
        <v>285</v>
      </c>
      <c r="C1105" s="1231"/>
      <c r="D1105" s="1268"/>
      <c r="E1105" s="1269"/>
      <c r="F1105" s="1269"/>
      <c r="G1105" s="1269"/>
      <c r="H1105" s="1269"/>
      <c r="I1105" s="1269"/>
      <c r="J1105" s="1269"/>
      <c r="K1105" s="1269"/>
      <c r="L1105" s="1231" t="s">
        <v>111</v>
      </c>
      <c r="M1105" s="1231"/>
      <c r="N1105" s="1231"/>
      <c r="O1105" s="1231"/>
      <c r="P1105" s="1231"/>
      <c r="Q1105" s="1231"/>
      <c r="R1105" s="1273"/>
      <c r="S1105" s="1274"/>
      <c r="T1105" s="1274"/>
      <c r="U1105" s="1274"/>
      <c r="V1105" s="1275"/>
    </row>
    <row r="1106" spans="1:22" ht="19.25" customHeight="1">
      <c r="A1106" s="1179"/>
      <c r="B1106" s="1230" t="s">
        <v>152</v>
      </c>
      <c r="C1106" s="1231"/>
      <c r="D1106" s="1268"/>
      <c r="E1106" s="1269"/>
      <c r="F1106" s="1269"/>
      <c r="G1106" s="1269"/>
      <c r="H1106" s="1269"/>
      <c r="I1106" s="1269"/>
      <c r="J1106" s="1269"/>
      <c r="K1106" s="1269"/>
      <c r="L1106" s="1231" t="s">
        <v>285</v>
      </c>
      <c r="M1106" s="1231"/>
      <c r="N1106" s="1231"/>
      <c r="O1106" s="1231"/>
      <c r="P1106" s="1231"/>
      <c r="Q1106" s="1231"/>
      <c r="R1106" s="1276" t="s">
        <v>152</v>
      </c>
      <c r="S1106" s="1277"/>
      <c r="T1106" s="1277"/>
      <c r="U1106" s="1277"/>
      <c r="V1106" s="1278"/>
    </row>
    <row r="1107" spans="1:22" ht="19.25" customHeight="1">
      <c r="A1107" s="1180"/>
      <c r="B1107" s="1279" t="s">
        <v>151</v>
      </c>
      <c r="C1107" s="1280"/>
      <c r="D1107" s="1281"/>
      <c r="E1107" s="1282"/>
      <c r="F1107" s="1282"/>
      <c r="G1107" s="1282"/>
      <c r="H1107" s="1282"/>
      <c r="I1107" s="1282"/>
      <c r="J1107" s="1282"/>
      <c r="K1107" s="1282"/>
      <c r="L1107" s="1280" t="s">
        <v>113</v>
      </c>
      <c r="M1107" s="1280"/>
      <c r="N1107" s="1280"/>
      <c r="O1107" s="1280"/>
      <c r="P1107" s="1283">
        <f>'statement of marks'!$GH$109</f>
        <v>42460</v>
      </c>
      <c r="Q1107" s="1284"/>
      <c r="R1107" s="1285" t="s">
        <v>289</v>
      </c>
      <c r="S1107" s="1286"/>
      <c r="T1107" s="1286"/>
      <c r="U1107" s="1286"/>
      <c r="V1107" s="1287"/>
    </row>
    <row r="1108" spans="1:22" ht="19.25" customHeight="1">
      <c r="A1108" s="1173" t="s">
        <v>73</v>
      </c>
      <c r="B1108" s="1174"/>
      <c r="C1108" s="1174"/>
      <c r="D1108" s="1174"/>
      <c r="E1108" s="1174"/>
      <c r="F1108" s="1174"/>
      <c r="G1108" s="1174"/>
      <c r="H1108" s="1174"/>
      <c r="I1108" s="1174"/>
      <c r="J1108" s="1174"/>
      <c r="K1108" s="1174"/>
      <c r="L1108" s="1174"/>
      <c r="M1108" s="1174"/>
      <c r="N1108" s="1174"/>
      <c r="O1108" s="1174"/>
      <c r="P1108" s="1174"/>
      <c r="Q1108" s="1174"/>
      <c r="R1108" s="1174"/>
      <c r="S1108" s="1174"/>
      <c r="T1108" s="1174"/>
      <c r="U1108" s="1174"/>
      <c r="V1108" s="1175"/>
    </row>
    <row r="1109" spans="1:22" ht="19.25" customHeight="1">
      <c r="A1109" s="1176" t="str">
        <f>'statement of marks'!$A$1</f>
        <v>jktdh; ckfydk mPp ek/;fed fo|ky;] fuEckgsMk</v>
      </c>
      <c r="B1109" s="1177"/>
      <c r="C1109" s="1177"/>
      <c r="D1109" s="1177"/>
      <c r="E1109" s="1177"/>
      <c r="F1109" s="1177"/>
      <c r="G1109" s="1177"/>
      <c r="H1109" s="1177"/>
      <c r="I1109" s="1177"/>
      <c r="J1109" s="1177"/>
      <c r="K1109" s="1177"/>
      <c r="L1109" s="1177"/>
      <c r="M1109" s="1177"/>
      <c r="N1109" s="1177"/>
      <c r="O1109" s="1177"/>
      <c r="P1109" s="1177"/>
      <c r="Q1109" s="1177"/>
      <c r="R1109" s="1177"/>
      <c r="S1109" s="1177"/>
      <c r="T1109" s="1177"/>
      <c r="U1109" s="1177"/>
      <c r="V1109" s="1178"/>
    </row>
    <row r="1110" spans="1:22" ht="19.25" customHeight="1">
      <c r="A1110" s="1179"/>
      <c r="B1110" s="1181" t="s">
        <v>293</v>
      </c>
      <c r="C1110" s="1181"/>
      <c r="D1110" s="1182" t="str">
        <f>'statement of marks'!$F$3</f>
        <v>2015-16</v>
      </c>
      <c r="E1110" s="1183"/>
      <c r="F1110" s="1184" t="str">
        <f>IF(T1128="","eq[; ijh{kk",IF(D1127="iwjd","iwjd ijh{kk",IF(D1127="iqu% ijh{kk","iqu% ijh{kk",)))</f>
        <v>eq[; ijh{kk</v>
      </c>
      <c r="G1110" s="1185"/>
      <c r="H1110" s="1185"/>
      <c r="I1110" s="1185"/>
      <c r="J1110" s="1185"/>
      <c r="K1110" s="1185"/>
      <c r="L1110" s="1185"/>
      <c r="M1110" s="1185"/>
      <c r="N1110" s="1185"/>
      <c r="O1110" s="1185"/>
      <c r="P1110" s="1185"/>
      <c r="Q1110" s="1185"/>
      <c r="R1110" s="1186" t="s">
        <v>27</v>
      </c>
      <c r="S1110" s="1187"/>
      <c r="T1110" s="1188" t="str">
        <f>'statement of marks'!$A$3</f>
        <v>11 'A'</v>
      </c>
      <c r="U1110" s="1188"/>
      <c r="V1110" s="1189"/>
    </row>
    <row r="1111" spans="1:22" ht="19.25" customHeight="1">
      <c r="A1111" s="1179"/>
      <c r="B1111" s="1190" t="s">
        <v>115</v>
      </c>
      <c r="C1111" s="1190"/>
      <c r="D1111" s="1191" t="str">
        <f>IF('statement of marks'!G49="","",'statement of marks'!G49)</f>
        <v/>
      </c>
      <c r="E1111" s="1192"/>
      <c r="F1111" s="1192"/>
      <c r="G1111" s="1192"/>
      <c r="H1111" s="1192"/>
      <c r="I1111" s="1192"/>
      <c r="J1111" s="1192"/>
      <c r="K1111" s="1192"/>
      <c r="L1111" s="1192"/>
      <c r="M1111" s="1192"/>
      <c r="N1111" s="1192"/>
      <c r="O1111" s="1192"/>
      <c r="P1111" s="1192"/>
      <c r="Q1111" s="1192"/>
      <c r="R1111" s="1193" t="s">
        <v>36</v>
      </c>
      <c r="S1111" s="1194"/>
      <c r="T1111" s="1195" t="str">
        <f>IF('statement of marks'!D49="","",'statement of marks'!D49)</f>
        <v/>
      </c>
      <c r="U1111" s="1195"/>
      <c r="V1111" s="1196"/>
    </row>
    <row r="1112" spans="1:22" ht="19.25" customHeight="1">
      <c r="A1112" s="1179"/>
      <c r="B1112" s="1190" t="s">
        <v>25</v>
      </c>
      <c r="C1112" s="1190"/>
      <c r="D1112" s="1191" t="str">
        <f>IF('statement of marks'!H49="","",'statement of marks'!H49)</f>
        <v/>
      </c>
      <c r="E1112" s="1192"/>
      <c r="F1112" s="1192"/>
      <c r="G1112" s="1192"/>
      <c r="H1112" s="1192"/>
      <c r="I1112" s="1192"/>
      <c r="J1112" s="1192"/>
      <c r="K1112" s="1192"/>
      <c r="L1112" s="1192"/>
      <c r="M1112" s="1192"/>
      <c r="N1112" s="1192"/>
      <c r="O1112" s="1192"/>
      <c r="P1112" s="1192"/>
      <c r="Q1112" s="1192"/>
      <c r="R1112" s="1193" t="s">
        <v>28</v>
      </c>
      <c r="S1112" s="1194"/>
      <c r="T1112" s="1195" t="str">
        <f>IF('statement of marks'!E49="","",'statement of marks'!E49)</f>
        <v/>
      </c>
      <c r="U1112" s="1195"/>
      <c r="V1112" s="1196"/>
    </row>
    <row r="1113" spans="1:22" ht="19.25" customHeight="1">
      <c r="A1113" s="1179"/>
      <c r="B1113" s="1197" t="s">
        <v>26</v>
      </c>
      <c r="C1113" s="1197"/>
      <c r="D1113" s="1191" t="str">
        <f>IF('statement of marks'!I49="","",'statement of marks'!I49)</f>
        <v/>
      </c>
      <c r="E1113" s="1192"/>
      <c r="F1113" s="1192"/>
      <c r="G1113" s="1192"/>
      <c r="H1113" s="1192"/>
      <c r="I1113" s="1192"/>
      <c r="J1113" s="1192"/>
      <c r="K1113" s="1192"/>
      <c r="L1113" s="1192"/>
      <c r="M1113" s="1192"/>
      <c r="N1113" s="1192"/>
      <c r="O1113" s="1192"/>
      <c r="P1113" s="1192"/>
      <c r="Q1113" s="1192"/>
      <c r="R1113" s="1193" t="s">
        <v>29</v>
      </c>
      <c r="S1113" s="1194"/>
      <c r="T1113" s="1198" t="str">
        <f>IF('statement of marks'!F49="","",'statement of marks'!F49)</f>
        <v/>
      </c>
      <c r="U1113" s="1198"/>
      <c r="V1113" s="1199"/>
    </row>
    <row r="1114" spans="1:22" ht="19.25" customHeight="1">
      <c r="A1114" s="1179"/>
      <c r="B1114" s="1200" t="s">
        <v>30</v>
      </c>
      <c r="C1114" s="1202" t="s">
        <v>202</v>
      </c>
      <c r="D1114" s="1204" t="s">
        <v>1</v>
      </c>
      <c r="E1114" s="1204" t="s">
        <v>43</v>
      </c>
      <c r="F1114" s="1204" t="s">
        <v>2</v>
      </c>
      <c r="G1114" s="1206" t="s">
        <v>144</v>
      </c>
      <c r="H1114" s="1206" t="s">
        <v>147</v>
      </c>
      <c r="I1114" s="1208" t="s">
        <v>146</v>
      </c>
      <c r="J1114" s="1210" t="s">
        <v>306</v>
      </c>
      <c r="K1114" s="1212" t="s">
        <v>288</v>
      </c>
      <c r="L1114" s="1214" t="s">
        <v>305</v>
      </c>
      <c r="M1114" s="1214" t="s">
        <v>296</v>
      </c>
      <c r="N1114" s="1216" t="s">
        <v>295</v>
      </c>
      <c r="O1114" s="1218" t="s">
        <v>274</v>
      </c>
      <c r="P1114" s="1218" t="s">
        <v>275</v>
      </c>
      <c r="Q1114" s="1220" t="s">
        <v>276</v>
      </c>
      <c r="R1114" s="1208" t="s">
        <v>14</v>
      </c>
      <c r="S1114" s="1210" t="s">
        <v>297</v>
      </c>
      <c r="T1114" s="1222" t="s">
        <v>298</v>
      </c>
      <c r="U1114" s="1288" t="s">
        <v>38</v>
      </c>
      <c r="V1114" s="1226" t="s">
        <v>287</v>
      </c>
    </row>
    <row r="1115" spans="1:22" ht="19.25" customHeight="1">
      <c r="A1115" s="1179"/>
      <c r="B1115" s="1201"/>
      <c r="C1115" s="1203"/>
      <c r="D1115" s="1205"/>
      <c r="E1115" s="1205"/>
      <c r="F1115" s="1205"/>
      <c r="G1115" s="1207"/>
      <c r="H1115" s="1207"/>
      <c r="I1115" s="1209"/>
      <c r="J1115" s="1211"/>
      <c r="K1115" s="1213"/>
      <c r="L1115" s="1215"/>
      <c r="M1115" s="1215"/>
      <c r="N1115" s="1217"/>
      <c r="O1115" s="1219"/>
      <c r="P1115" s="1219"/>
      <c r="Q1115" s="1221"/>
      <c r="R1115" s="1209"/>
      <c r="S1115" s="1211"/>
      <c r="T1115" s="1223"/>
      <c r="U1115" s="1289"/>
      <c r="V1115" s="1227"/>
    </row>
    <row r="1116" spans="1:22" ht="19.25" customHeight="1">
      <c r="A1116" s="1179"/>
      <c r="B1116" s="1228" t="s">
        <v>5</v>
      </c>
      <c r="C1116" s="1229"/>
      <c r="D1116" s="119">
        <v>10</v>
      </c>
      <c r="E1116" s="70">
        <v>10</v>
      </c>
      <c r="F1116" s="70">
        <v>10</v>
      </c>
      <c r="G1116" s="142" t="s">
        <v>308</v>
      </c>
      <c r="H1116" s="122">
        <f>'statement of marks'!$AR$6</f>
        <v>20</v>
      </c>
      <c r="I1116" s="73">
        <v>70</v>
      </c>
      <c r="J1116" s="146" t="s">
        <v>277</v>
      </c>
      <c r="K1116" s="124">
        <v>100</v>
      </c>
      <c r="L1116" s="142" t="s">
        <v>309</v>
      </c>
      <c r="M1116" s="122">
        <f>'statement of marks'!$AW$6</f>
        <v>30</v>
      </c>
      <c r="N1116" s="73">
        <v>100</v>
      </c>
      <c r="O1116" s="145" t="s">
        <v>310</v>
      </c>
      <c r="P1116" s="124"/>
      <c r="Q1116" s="124">
        <v>200</v>
      </c>
      <c r="R1116" s="304"/>
      <c r="S1116" s="304"/>
      <c r="T1116" s="305"/>
      <c r="U1116" s="306"/>
      <c r="V1116" s="147" t="str">
        <f>IF(OR(U1123=0,U1123&lt;S1123),"",Q1116)</f>
        <v/>
      </c>
    </row>
    <row r="1117" spans="1:22" ht="19.25" customHeight="1">
      <c r="A1117" s="1179"/>
      <c r="B1117" s="1230" t="str">
        <f>'statement of marks'!$J$3</f>
        <v>vfuok;Z fgUnh</v>
      </c>
      <c r="C1117" s="1231"/>
      <c r="D1117" s="289" t="str">
        <f>IF('statement of marks'!J49="","",'statement of marks'!J49)</f>
        <v/>
      </c>
      <c r="E1117" s="290" t="str">
        <f>IF('statement of marks'!K49="","",'statement of marks'!K49)</f>
        <v/>
      </c>
      <c r="F1117" s="290" t="str">
        <f>IF('statement of marks'!L49="","",'statement of marks'!L49)</f>
        <v/>
      </c>
      <c r="G1117" s="123" t="str">
        <f>IF('statement of marks'!N49="","",'statement of marks'!N49)</f>
        <v/>
      </c>
      <c r="H1117" s="123">
        <f>'statement of marks'!$BP$6</f>
        <v>20</v>
      </c>
      <c r="I1117" s="291" t="str">
        <f>IF(G1117="","",G1117)</f>
        <v/>
      </c>
      <c r="J1117" s="291" t="str">
        <f>IF(G1117="","",SUM(D1117,E1117,F1117,G1117))</f>
        <v/>
      </c>
      <c r="K1117" s="125" t="str">
        <f>J1117</f>
        <v/>
      </c>
      <c r="L1117" s="123" t="str">
        <f>IF('statement of marks'!P49="","",'statement of marks'!P49)</f>
        <v/>
      </c>
      <c r="M1117" s="122">
        <f>'statement of marks'!$BU$6</f>
        <v>30</v>
      </c>
      <c r="N1117" s="291" t="str">
        <f>IF(L1117="","",L1117)</f>
        <v/>
      </c>
      <c r="O1117" s="291" t="str">
        <f>IF(L1117="","",SUM(J1117,L1117))</f>
        <v/>
      </c>
      <c r="P1117" s="152">
        <f>SUM(H1117,M1117)</f>
        <v>50</v>
      </c>
      <c r="Q1117" s="125" t="str">
        <f>O1117</f>
        <v/>
      </c>
      <c r="R1117" s="290" t="str">
        <f>CONCATENATE('statement of marks'!EZ49,'statement of marks'!FA49,'statement of marks'!FB49)</f>
        <v/>
      </c>
      <c r="S1117" s="117" t="str">
        <f>IF(OR(R1117="S",R1117="RE"),100,"")</f>
        <v/>
      </c>
      <c r="T1117" s="128" t="str">
        <f>IF('result subject-wise'!U49="","",'result subject-wise'!U49)</f>
        <v/>
      </c>
      <c r="U1117" s="130" t="str">
        <f>IF('result subject-wise'!V49="","",'result subject-wise'!V49)</f>
        <v/>
      </c>
      <c r="V1117" s="147" t="str">
        <f>IF(OR(U1123=0,U1123&lt;S1123),"",IF(R1117="RE",SUM(Q1117,T1117),IF(R1117="S",T1117,Q1117)))</f>
        <v/>
      </c>
    </row>
    <row r="1118" spans="1:22" ht="19.25" customHeight="1">
      <c r="A1118" s="1179"/>
      <c r="B1118" s="1230" t="str">
        <f>'statement of marks'!$X$3</f>
        <v>vaxzsth</v>
      </c>
      <c r="C1118" s="1231"/>
      <c r="D1118" s="289" t="str">
        <f>IF('statement of marks'!X49="","",'statement of marks'!X49)</f>
        <v/>
      </c>
      <c r="E1118" s="290" t="str">
        <f>IF('statement of marks'!Y49="","",'statement of marks'!Y49)</f>
        <v/>
      </c>
      <c r="F1118" s="290" t="str">
        <f>IF('statement of marks'!Z49="","",'statement of marks'!Z49)</f>
        <v/>
      </c>
      <c r="G1118" s="123" t="str">
        <f>IF('statement of marks'!AB49="","",'statement of marks'!AB49)</f>
        <v/>
      </c>
      <c r="H1118" s="123">
        <f>'statement of marks'!$CN$6</f>
        <v>20</v>
      </c>
      <c r="I1118" s="291" t="str">
        <f>IF(G1118="","",G1118)</f>
        <v/>
      </c>
      <c r="J1118" s="291" t="str">
        <f t="shared" ref="J1118:J1121" si="406">IF(G1118="","",SUM(D1118,E1118,F1118,G1118))</f>
        <v/>
      </c>
      <c r="K1118" s="125" t="str">
        <f>J1118</f>
        <v/>
      </c>
      <c r="L1118" s="123" t="str">
        <f>IF('statement of marks'!AD49="","",'statement of marks'!AD49)</f>
        <v/>
      </c>
      <c r="M1118" s="122">
        <f>'statement of marks'!$CS$6</f>
        <v>30</v>
      </c>
      <c r="N1118" s="291" t="str">
        <f>IF(L1118="","",L1118)</f>
        <v/>
      </c>
      <c r="O1118" s="291" t="str">
        <f t="shared" ref="O1118" si="407">IF(L1118="","",SUM(J1118,L1118))</f>
        <v/>
      </c>
      <c r="P1118" s="152">
        <f t="shared" ref="P1118" si="408">SUM(H1118,M1118)</f>
        <v>50</v>
      </c>
      <c r="Q1118" s="125" t="str">
        <f>O1118</f>
        <v/>
      </c>
      <c r="R1118" s="290" t="str">
        <f>CONCATENATE('statement of marks'!FC49,'statement of marks'!FD49,'statement of marks'!FE49)</f>
        <v/>
      </c>
      <c r="S1118" s="117" t="str">
        <f>IF(OR(R1118="S",R1118="RE"),100,"")</f>
        <v/>
      </c>
      <c r="T1118" s="128" t="str">
        <f>IF('result subject-wise'!X49="","",'result subject-wise'!X49)</f>
        <v/>
      </c>
      <c r="U1118" s="130" t="str">
        <f>IF('result subject-wise'!Y49="","",'result subject-wise'!Y49)</f>
        <v/>
      </c>
      <c r="V1118" s="147" t="str">
        <f>IF(OR(U1123=0,U1123&lt;S1123),"",IF(R1118="RE",SUM(Q1118,T1118),IF(R1118="S",T1118,Q1118)))</f>
        <v/>
      </c>
    </row>
    <row r="1119" spans="1:22" ht="19.25" customHeight="1">
      <c r="A1119" s="1179"/>
      <c r="B1119" s="1232" t="b">
        <f>IF('statement of marks'!AL49="a",'statement of marks'!$AL$3,IF('statement of marks'!AL49="b",'statement of marks'!$AR$3,IF('statement of marks'!AL49="c",'statement of marks'!$AX$3,IF('statement of marks'!AL49="d",'statement of marks'!$BD$3))))</f>
        <v>0</v>
      </c>
      <c r="C1119" s="1233"/>
      <c r="D1119" s="289" t="str">
        <f>IF('statement of marks'!AM49="","",'statement of marks'!AM49)</f>
        <v/>
      </c>
      <c r="E1119" s="290" t="str">
        <f>IF('statement of marks'!AN49="","",'statement of marks'!AN49)</f>
        <v/>
      </c>
      <c r="F1119" s="290" t="str">
        <f>IF('statement of marks'!AO49="","",'statement of marks'!AO49)</f>
        <v/>
      </c>
      <c r="G1119" s="123" t="str">
        <f>IF('statement of marks'!AQ49="","",'statement of marks'!AQ49)</f>
        <v/>
      </c>
      <c r="H1119" s="123" t="str">
        <f>IF('statement of marks'!AR49="","",'statement of marks'!AR49)</f>
        <v/>
      </c>
      <c r="I1119" s="291" t="str">
        <f>IF(G1119="","",IF(AND(G1119="ML",H1119="ML"),"ML",IF(AND(G1119="ML",H1119=""),"ML",SUM(G1119,H1119))))</f>
        <v/>
      </c>
      <c r="J1119" s="291" t="str">
        <f t="shared" si="406"/>
        <v/>
      </c>
      <c r="K1119" s="125" t="str">
        <f>IF(J1119="","",SUM(H1119,J1119))</f>
        <v/>
      </c>
      <c r="L1119" s="123" t="str">
        <f>IF('statement of marks'!AV49="","",'statement of marks'!AV49)</f>
        <v/>
      </c>
      <c r="M1119" s="123" t="str">
        <f>IF('statement of marks'!AW49="","",'statement of marks'!AW49)</f>
        <v/>
      </c>
      <c r="N1119" s="291" t="str">
        <f>IF(L1119="","",IF(AND(L1119="ML",M1119="ML"),"ML",IF(AND(L1119="ML",M1119=""),"ML",SUM(L1119,M1119))))</f>
        <v/>
      </c>
      <c r="O1119" s="291" t="str">
        <f>IF(L1119="","",SUM(J1119,L1119))</f>
        <v/>
      </c>
      <c r="P1119" s="123" t="str">
        <f>IF(AND(H1119="",M1119=""),"",SUM(H1119,M1119))</f>
        <v/>
      </c>
      <c r="Q1119" s="125" t="str">
        <f>IF(O1119="","",SUM(O1119,P1119))</f>
        <v/>
      </c>
      <c r="R1119" s="290" t="str">
        <f>CONCATENATE('statement of marks'!FF49,'statement of marks'!FK49,'statement of marks'!FL49)</f>
        <v/>
      </c>
      <c r="S1119" s="117" t="str">
        <f>IF('result subject-wise'!Z49="","",'result subject-wise'!Z49)</f>
        <v/>
      </c>
      <c r="T1119" s="128" t="str">
        <f>IF('result subject-wise'!AB49="","",'result subject-wise'!AB49)</f>
        <v/>
      </c>
      <c r="U1119" s="130" t="str">
        <f>IF('result subject-wise'!AC49="","",'result subject-wise'!AC49)</f>
        <v/>
      </c>
      <c r="V1119" s="147" t="str">
        <f>IF(OR(U1123=0,U1123&lt;S1123),"",IF(OR(R1119="RE",R1119="REP"),SUM(Q1119,T1119),IF(R1119="S",T1119,Q1119)))</f>
        <v/>
      </c>
    </row>
    <row r="1120" spans="1:22" ht="19.25" customHeight="1">
      <c r="A1120" s="1179"/>
      <c r="B1120" s="1232" t="b">
        <f>IF('statement of marks'!BJ49="a",'statement of marks'!$BJ$3,IF('statement of marks'!BJ49="b",'statement of marks'!$BP$3,IF('statement of marks'!BJ49="c",'statement of marks'!$BV$3,IF('statement of marks'!BJ49="d",'statement of marks'!$CB$3))))</f>
        <v>0</v>
      </c>
      <c r="C1120" s="1233"/>
      <c r="D1120" s="289" t="str">
        <f>IF('statement of marks'!BK49="","",'statement of marks'!BK49)</f>
        <v/>
      </c>
      <c r="E1120" s="290" t="str">
        <f>IF('statement of marks'!BL49="","",'statement of marks'!BL49)</f>
        <v/>
      </c>
      <c r="F1120" s="290" t="str">
        <f>IF('statement of marks'!BM49="","",'statement of marks'!BM49)</f>
        <v/>
      </c>
      <c r="G1120" s="123" t="str">
        <f>IF('statement of marks'!BO49="","",'statement of marks'!BO49)</f>
        <v/>
      </c>
      <c r="H1120" s="123" t="str">
        <f>IF('statement of marks'!BP49="","",'statement of marks'!BP49)</f>
        <v/>
      </c>
      <c r="I1120" s="291" t="str">
        <f t="shared" ref="I1120" si="409">IF(G1120="","",IF(AND(G1120="ML",H1120="ML"),"ML",IF(AND(G1120="ML",H1120=""),"ML",SUM(G1120,H1120))))</f>
        <v/>
      </c>
      <c r="J1120" s="291" t="str">
        <f t="shared" si="406"/>
        <v/>
      </c>
      <c r="K1120" s="125" t="str">
        <f>IF(J1120="","",SUM(H1120,J1120))</f>
        <v/>
      </c>
      <c r="L1120" s="123" t="str">
        <f>IF('statement of marks'!BT49="","",'statement of marks'!BT49)</f>
        <v/>
      </c>
      <c r="M1120" s="123" t="str">
        <f>IF('statement of marks'!BU49="","",'statement of marks'!BU49)</f>
        <v/>
      </c>
      <c r="N1120" s="291" t="str">
        <f t="shared" ref="N1120" si="410">IF(L1120="","",IF(AND(L1120="ML",M1120="ML"),"ML",IF(AND(L1120="ML",M1120=""),"ML",SUM(L1120,M1120))))</f>
        <v/>
      </c>
      <c r="O1120" s="291" t="str">
        <f>IF(L1120="","",SUM(J1120,L1120))</f>
        <v/>
      </c>
      <c r="P1120" s="123" t="str">
        <f t="shared" ref="P1120:P1121" si="411">IF(AND(H1120="",M1120=""),"",SUM(H1120,M1120))</f>
        <v/>
      </c>
      <c r="Q1120" s="125" t="str">
        <f>IF(O1120="","",SUM(O1120,P1120))</f>
        <v/>
      </c>
      <c r="R1120" s="290" t="str">
        <f>CONCATENATE('statement of marks'!FM49,'statement of marks'!FR49,'statement of marks'!FS49)</f>
        <v/>
      </c>
      <c r="S1120" s="117" t="str">
        <f>IF('result subject-wise'!AD49="","",'result subject-wise'!AD49)</f>
        <v/>
      </c>
      <c r="T1120" s="128" t="str">
        <f>IF('result subject-wise'!AF49="","",'result subject-wise'!AF49)</f>
        <v/>
      </c>
      <c r="U1120" s="130" t="str">
        <f>IF('result subject-wise'!AG49="","",'result subject-wise'!AG49)</f>
        <v/>
      </c>
      <c r="V1120" s="147" t="str">
        <f>IF(OR(U1123=0,U1123&lt;S1123),"",IF(OR(R1120="RE",R1120="REP"),SUM(Q1120,T1120),IF(R1120="S",T1120,Q1120)))</f>
        <v/>
      </c>
    </row>
    <row r="1121" spans="1:22" ht="19.25" customHeight="1">
      <c r="A1121" s="1179"/>
      <c r="B1121" s="1232" t="b">
        <f>IF('statement of marks'!CH49="a",'statement of marks'!$CH$3,IF('statement of marks'!CH49="b",'statement of marks'!$CN$3,IF('statement of marks'!CH49="c",'statement of marks'!$CT$3,IF('statement of marks'!CH49="d",'statement of marks'!$CZ$3))))</f>
        <v>0</v>
      </c>
      <c r="C1121" s="1233"/>
      <c r="D1121" s="289" t="str">
        <f>IF('statement of marks'!CI49="","",'statement of marks'!CI49)</f>
        <v/>
      </c>
      <c r="E1121" s="290" t="str">
        <f>IF('statement of marks'!CJ49="","",'statement of marks'!CJ49)</f>
        <v/>
      </c>
      <c r="F1121" s="290" t="str">
        <f>IF('statement of marks'!CK49="","",'statement of marks'!CK49)</f>
        <v/>
      </c>
      <c r="G1121" s="123" t="str">
        <f>IF('statement of marks'!CM49="","",'statement of marks'!CM49)</f>
        <v/>
      </c>
      <c r="H1121" s="123" t="str">
        <f>IF('statement of marks'!CN49="","",'statement of marks'!CN49)</f>
        <v/>
      </c>
      <c r="I1121" s="291" t="str">
        <f>IF(G1121="","",IF(AND(G1121="ML",H1121="ML"),"ML",IF(AND(G1121="ML",H1121=""),"ML",SUM(G1121,H1121))))</f>
        <v/>
      </c>
      <c r="J1121" s="291" t="str">
        <f t="shared" si="406"/>
        <v/>
      </c>
      <c r="K1121" s="125" t="str">
        <f>IF(J1121="","",SUM(H1121,J1121))</f>
        <v/>
      </c>
      <c r="L1121" s="123" t="str">
        <f>IF('statement of marks'!CR49="","",'statement of marks'!CR49)</f>
        <v/>
      </c>
      <c r="M1121" s="123" t="str">
        <f>IF('statement of marks'!CS49="","",'statement of marks'!CS49)</f>
        <v/>
      </c>
      <c r="N1121" s="291" t="str">
        <f>IF(L1121="","",IF(AND(L1121="ML",M1121="ML"),"ML",IF(AND(L1121="ML",M1121=""),"ML",SUM(L1121,M1121))))</f>
        <v/>
      </c>
      <c r="O1121" s="291" t="str">
        <f>IF(L1121="","",SUM(J1121,L1121))</f>
        <v/>
      </c>
      <c r="P1121" s="123" t="str">
        <f t="shared" si="411"/>
        <v/>
      </c>
      <c r="Q1121" s="125" t="str">
        <f>IF(O1121="","",SUM(O1121,P1121))</f>
        <v/>
      </c>
      <c r="R1121" s="290" t="str">
        <f>CONCATENATE('statement of marks'!FT49,'statement of marks'!FY49,'statement of marks'!FZ49)</f>
        <v/>
      </c>
      <c r="S1121" s="117" t="str">
        <f>IF('result subject-wise'!AH49="","",'result subject-wise'!AH49)</f>
        <v/>
      </c>
      <c r="T1121" s="128" t="str">
        <f>IF('result subject-wise'!AJ49="","",'result subject-wise'!AJ49)</f>
        <v/>
      </c>
      <c r="U1121" s="130" t="str">
        <f>IF('result subject-wise'!AK49="","",'result subject-wise'!AK49)</f>
        <v/>
      </c>
      <c r="V1121" s="147" t="str">
        <f>IF(OR(U1123=0,U1123&lt;S1123),"",IF(OR(R1121="RE",R1121="REP"),SUM(Q1121,T1121),IF(R1121="S",T1121,Q1121)))</f>
        <v/>
      </c>
    </row>
    <row r="1122" spans="1:22" ht="19.25" customHeight="1">
      <c r="A1122" s="1179"/>
      <c r="B1122" s="1234" t="s">
        <v>148</v>
      </c>
      <c r="C1122" s="1235"/>
      <c r="D1122" s="157" t="str">
        <f>IF(AND(D1117="",D1118="",D1119="",D1120="",D1121=""),"",SUM(D1117:D1121))</f>
        <v/>
      </c>
      <c r="E1122" s="157" t="str">
        <f t="shared" ref="E1122:F1122" si="412">IF(AND(E1117="",E1118="",E1119="",E1120="",E1121=""),"",SUM(E1117:E1121))</f>
        <v/>
      </c>
      <c r="F1122" s="157" t="str">
        <f t="shared" si="412"/>
        <v/>
      </c>
      <c r="G1122" s="158" t="str">
        <f>IF(G1117="","",SUM(G1117:G1121))</f>
        <v/>
      </c>
      <c r="H1122" s="158">
        <f>SUM(H1119:H1121)</f>
        <v>0</v>
      </c>
      <c r="I1122" s="158" t="str">
        <f>IF(AND(I1117="",I1118="",I1119="",I1120="",I1121=""),"",SUM(I1117:I1121))</f>
        <v/>
      </c>
      <c r="J1122" s="159" t="str">
        <f>IF(J1121="","",SUM(J1117:J1121))</f>
        <v/>
      </c>
      <c r="K1122" s="160" t="str">
        <f>IF(K1117="","",SUM(K1117:K1121))</f>
        <v/>
      </c>
      <c r="L1122" s="158" t="str">
        <f>IF(L1117="","",SUM(L1117:L1121))</f>
        <v/>
      </c>
      <c r="M1122" s="158">
        <f>SUM(M1119:M1121)</f>
        <v>0</v>
      </c>
      <c r="N1122" s="158" t="str">
        <f t="shared" ref="N1122" si="413">IF(AND(N1117="",N1118="",N1119="",N1120="",N1121=""),"",SUM(N1117:N1121))</f>
        <v/>
      </c>
      <c r="O1122" s="159" t="str">
        <f>IF(L1122="","",SUM(J1122,L1122))</f>
        <v/>
      </c>
      <c r="P1122" s="160">
        <f>SUM(H1122,M1122)</f>
        <v>0</v>
      </c>
      <c r="Q1122" s="160" t="str">
        <f>IF(Q1117="","",SUM(Q1117:Q1121))</f>
        <v/>
      </c>
      <c r="R1122" s="159"/>
      <c r="S1122" s="159" t="str">
        <f>IF(AND(S1117="",S1118="",S1119="",S1120="",S1121=""),"",SUM(S1117:S1121))</f>
        <v/>
      </c>
      <c r="T1122" s="161" t="str">
        <f>IF(AND(T1117="",T1118="",T1119="",T1120="",T1121=""),"",SUM(T1117:T1121))</f>
        <v/>
      </c>
      <c r="U1122" s="162"/>
      <c r="V1122" s="163" t="str">
        <f>IF(V1117="","",SUM(V1117:V1121))</f>
        <v/>
      </c>
    </row>
    <row r="1123" spans="1:22" ht="19.25" customHeight="1">
      <c r="A1123" s="1179"/>
      <c r="B1123" s="1234" t="s">
        <v>145</v>
      </c>
      <c r="C1123" s="1235"/>
      <c r="D1123" s="119" t="str">
        <f>IF(D1122="","",50-(COUNTIF(D1117:D1121,"NA")*10+COUNTIF(D1117:D1121,"ML")*10))</f>
        <v/>
      </c>
      <c r="E1123" s="119" t="str">
        <f t="shared" ref="E1123:F1123" si="414">IF(E1122="","",50-(COUNTIF(E1117:E1121,"NA")*10+COUNTIF(E1117:E1121,"ML")*10))</f>
        <v/>
      </c>
      <c r="F1123" s="119" t="str">
        <f t="shared" si="414"/>
        <v/>
      </c>
      <c r="G1123" s="123">
        <f>I1123-H1123</f>
        <v>350</v>
      </c>
      <c r="H1123" s="158">
        <f>IF(H1122="","",(IF(OR(H1119="ML",H1119=""),0,H1116)+IF(OR(H1120="ML",H1120=""),0,H1117)+IF(OR(H1121="ML",H1121=""),0,H1118)))</f>
        <v>0</v>
      </c>
      <c r="I1123" s="123">
        <f>IF(I1122=0,0,350-H1125)</f>
        <v>350</v>
      </c>
      <c r="J1123" s="291" t="str">
        <f>IF(J1122="","",SUM(D1123:G1123))</f>
        <v/>
      </c>
      <c r="K1123" s="125" t="str">
        <f>IF(K1122="","",SUM(H1123,J1123))</f>
        <v/>
      </c>
      <c r="L1123" s="123">
        <f>N1123-M1123</f>
        <v>500</v>
      </c>
      <c r="M1123" s="117">
        <f>IF(M1122="","",(IF(OR(M1119="ML",M1119=""),0,M1116)+IF(OR(M1120="ML",M1120=""),0,M1117)+IF(OR(M1121="ML",M1121=""),0,M1118)))</f>
        <v>0</v>
      </c>
      <c r="N1123" s="123">
        <f>IF(N1122=0,0,500-M1125)</f>
        <v>500</v>
      </c>
      <c r="O1123" s="291">
        <f>IF(L1123="","",SUM(J1123,L1123))</f>
        <v>500</v>
      </c>
      <c r="P1123" s="125">
        <f>SUM(H1123,M1123)</f>
        <v>0</v>
      </c>
      <c r="Q1123" s="125" t="str">
        <f>IF(Q1122="","",SUM(O1123,P1123))</f>
        <v/>
      </c>
      <c r="R1123" s="307"/>
      <c r="S1123" s="141">
        <f>COUNTIF(R1117:R1126,"S")</f>
        <v>0</v>
      </c>
      <c r="T1123" s="141">
        <f>COUNTIF(R1117:R1126,"RE")+COUNTIF(R1117:R1126,"REP")</f>
        <v>0</v>
      </c>
      <c r="U1123" s="141">
        <f>COUNTIF(U1117:U1122,"P")+COUNTIF(U1125:U1126,"P")</f>
        <v>0</v>
      </c>
      <c r="V1123" s="149" t="str">
        <f>IF(OR(U1123=0,U1123&lt;(S1123+T1123)),"",(Q1123-(S1123*200)+S1122))</f>
        <v/>
      </c>
    </row>
    <row r="1124" spans="1:22" ht="19.25" customHeight="1">
      <c r="A1124" s="1179"/>
      <c r="B1124" s="1230" t="s">
        <v>12</v>
      </c>
      <c r="C1124" s="1231"/>
      <c r="D1124" s="120" t="str">
        <f t="shared" ref="D1124:Q1124" si="415">IF(D1123="","",D1122/D1123*100)</f>
        <v/>
      </c>
      <c r="E1124" s="120" t="str">
        <f t="shared" si="415"/>
        <v/>
      </c>
      <c r="F1124" s="120" t="str">
        <f t="shared" si="415"/>
        <v/>
      </c>
      <c r="G1124" s="120" t="e">
        <f t="shared" si="415"/>
        <v>#VALUE!</v>
      </c>
      <c r="H1124" s="151" t="e">
        <f t="shared" si="415"/>
        <v>#DIV/0!</v>
      </c>
      <c r="I1124" s="120" t="e">
        <f t="shared" si="415"/>
        <v>#VALUE!</v>
      </c>
      <c r="J1124" s="120" t="str">
        <f t="shared" si="415"/>
        <v/>
      </c>
      <c r="K1124" s="126" t="str">
        <f t="shared" si="415"/>
        <v/>
      </c>
      <c r="L1124" s="120" t="e">
        <f t="shared" si="415"/>
        <v>#VALUE!</v>
      </c>
      <c r="M1124" s="151" t="e">
        <f t="shared" si="415"/>
        <v>#DIV/0!</v>
      </c>
      <c r="N1124" s="120" t="e">
        <f t="shared" si="415"/>
        <v>#VALUE!</v>
      </c>
      <c r="O1124" s="120" t="e">
        <f t="shared" si="415"/>
        <v>#VALUE!</v>
      </c>
      <c r="P1124" s="126" t="e">
        <f t="shared" si="415"/>
        <v>#DIV/0!</v>
      </c>
      <c r="Q1124" s="126" t="str">
        <f t="shared" si="415"/>
        <v/>
      </c>
      <c r="R1124" s="304"/>
      <c r="S1124" s="304"/>
      <c r="T1124" s="305"/>
      <c r="U1124" s="308"/>
      <c r="V1124" s="150" t="str">
        <f>IF(V1123="","",V1122/V1123*100)</f>
        <v/>
      </c>
    </row>
    <row r="1125" spans="1:22" ht="19.25" customHeight="1">
      <c r="A1125" s="1179"/>
      <c r="B1125" s="1230" t="str">
        <f>'statement of marks'!$DG$3</f>
        <v>jktLFkku v/;;u</v>
      </c>
      <c r="C1125" s="1231"/>
      <c r="D1125" s="289" t="str">
        <f>IF('statement of marks'!DG49="","",'statement of marks'!DG49)</f>
        <v/>
      </c>
      <c r="E1125" s="290" t="str">
        <f>IF('statement of marks'!DH49="","",'statement of marks'!DH49)</f>
        <v/>
      </c>
      <c r="F1125" s="290" t="str">
        <f>IF('statement of marks'!DI49="","",'statement of marks'!DI49)</f>
        <v/>
      </c>
      <c r="G1125" s="290" t="str">
        <f>IF('statement of marks'!DK49="","",'statement of marks'!DK49)</f>
        <v/>
      </c>
      <c r="H1125" s="152">
        <f>IF(G1117="ML",70)+IF(G1118="ML",70)+IF(G1119="ML",70-H1116)+IF(G1120="ML",70-H1117)+IF(G1121="ML",70-H1118)+IF(H1119="ml",H1116)+IF(H1120="ml",H1117)+IF(H1121="ml",H1118)</f>
        <v>0</v>
      </c>
      <c r="I1125" s="291" t="str">
        <f>IF(G1125="","",SUM(G1125,H1125))</f>
        <v/>
      </c>
      <c r="J1125" s="291" t="str">
        <f>IF(G1125="","",SUM(D1125,E1125,F1125,G1125))</f>
        <v/>
      </c>
      <c r="K1125" s="125" t="str">
        <f>IF(J1125="","",SUM(H1125,J1125))</f>
        <v/>
      </c>
      <c r="L1125" s="290" t="str">
        <f>IF('statement of marks'!DM49="","",'statement of marks'!DM49)</f>
        <v/>
      </c>
      <c r="M1125" s="152">
        <f>IF(L1117="ML",100)+IF(L1118="ML",100)+IF(L1119="ML",100-M1116)+IF(L1120="ML",100-M1117)+IF(L1121="ML",100-M1118)+IF(M1119="ml",M1116)+IF(M1120="ml",M1117)+IF(M1121="ml",M1118)</f>
        <v>0</v>
      </c>
      <c r="N1125" s="291" t="str">
        <f>IF(L1125="","",SUM(L1125,M1125))</f>
        <v/>
      </c>
      <c r="O1125" s="291" t="str">
        <f>IF(L1125="","",SUM(K1125,L1125))</f>
        <v/>
      </c>
      <c r="P1125" s="152">
        <f>SUM(H1125,M1125)</f>
        <v>0</v>
      </c>
      <c r="Q1125" s="125" t="str">
        <f>IF(O1125="","",SUM(O1125,M1125))</f>
        <v/>
      </c>
      <c r="R1125" s="290" t="str">
        <f>IF('statement of marks'!GA49="","",'statement of marks'!GA49)</f>
        <v/>
      </c>
      <c r="S1125" s="117" t="str">
        <f>IF(OR(R1125="S",R1125="RE"),100,"")</f>
        <v/>
      </c>
      <c r="T1125" s="309" t="str">
        <f>IF('result subject-wise'!AL49="","",'result subject-wise'!AL49)</f>
        <v/>
      </c>
      <c r="U1125" s="310" t="str">
        <f>IF('result subject-wise'!AM49="","",'result subject-wise'!AM49)</f>
        <v/>
      </c>
      <c r="V1125" s="1236"/>
    </row>
    <row r="1126" spans="1:22" ht="19.25" customHeight="1">
      <c r="A1126" s="1179"/>
      <c r="B1126" s="1230" t="str">
        <f>'statement of marks'!$DT$3</f>
        <v>thou dkS'ky f'k{kk</v>
      </c>
      <c r="C1126" s="1231"/>
      <c r="D1126" s="1237" t="s">
        <v>294</v>
      </c>
      <c r="E1126" s="1238"/>
      <c r="F1126" s="291">
        <f>'statement of marks'!$DT$6</f>
        <v>30</v>
      </c>
      <c r="G1126" s="123" t="str">
        <f>IF('statement of marks'!DT49="","",'statement of marks'!DT49)</f>
        <v/>
      </c>
      <c r="H1126" s="1238" t="s">
        <v>313</v>
      </c>
      <c r="I1126" s="1238"/>
      <c r="J1126" s="291">
        <f>'statement of marks'!$DU$6</f>
        <v>30</v>
      </c>
      <c r="K1126" s="125" t="str">
        <f>IF('statement of marks'!DU49="","",'statement of marks'!DU49)</f>
        <v/>
      </c>
      <c r="L1126" s="1239" t="s">
        <v>172</v>
      </c>
      <c r="M1126" s="1239"/>
      <c r="N1126" s="291">
        <f>'statement of marks'!$DV$6</f>
        <v>40</v>
      </c>
      <c r="O1126" s="290" t="str">
        <f>IF('statement of marks'!DV49="","",'statement of marks'!DV49)</f>
        <v/>
      </c>
      <c r="P1126" s="304"/>
      <c r="Q1126" s="125" t="str">
        <f>IF(O1126="","",SUM(G1126,K1126,O1126))</f>
        <v/>
      </c>
      <c r="R1126" s="290" t="str">
        <f>IF('statement of marks'!GB49="","",'statement of marks'!GB49)</f>
        <v/>
      </c>
      <c r="S1126" s="117" t="str">
        <f>IF(OR(R1126="S",R1126="RE"),40,"")</f>
        <v/>
      </c>
      <c r="T1126" s="309" t="str">
        <f>IF('result subject-wise'!AN49="","",'result subject-wise'!AN49)</f>
        <v/>
      </c>
      <c r="U1126" s="310" t="str">
        <f>IF('result subject-wise'!AO49="","",'result subject-wise'!AO49)</f>
        <v/>
      </c>
      <c r="V1126" s="1236"/>
    </row>
    <row r="1127" spans="1:22" ht="19.25" customHeight="1">
      <c r="A1127" s="1179"/>
      <c r="B1127" s="1240" t="s">
        <v>20</v>
      </c>
      <c r="C1127" s="1241"/>
      <c r="D1127" s="1242" t="str">
        <f>IF('statement of marks'!GH49="","",'statement of marks'!GH49)</f>
        <v/>
      </c>
      <c r="E1127" s="1243"/>
      <c r="F1127" s="1243"/>
      <c r="G1127" s="1243"/>
      <c r="H1127" s="1243"/>
      <c r="I1127" s="1244"/>
      <c r="J1127" s="288" t="s">
        <v>7</v>
      </c>
      <c r="K1127" s="290" t="str">
        <f>IF('statement of marks'!GK49="","",'statement of marks'!GK49)</f>
        <v/>
      </c>
      <c r="L1127" s="1245" t="s">
        <v>8</v>
      </c>
      <c r="M1127" s="1246"/>
      <c r="N1127" s="1247"/>
      <c r="O1127" s="290" t="str">
        <f>IF('statement of marks'!GM49="","",'statement of marks'!GM49)</f>
        <v/>
      </c>
      <c r="P1127" s="1248" t="s">
        <v>286</v>
      </c>
      <c r="Q1127" s="1248"/>
      <c r="R1127" s="1248"/>
      <c r="S1127" s="1248"/>
      <c r="T1127" s="1248"/>
      <c r="U1127" s="1248"/>
      <c r="V1127" s="1249"/>
    </row>
    <row r="1128" spans="1:22" ht="19.25" customHeight="1">
      <c r="A1128" s="1179"/>
      <c r="B1128" s="1240" t="s">
        <v>50</v>
      </c>
      <c r="C1128" s="1241"/>
      <c r="D1128" s="1250" t="s">
        <v>290</v>
      </c>
      <c r="E1128" s="1251"/>
      <c r="F1128" s="1252" t="s">
        <v>291</v>
      </c>
      <c r="G1128" s="1252"/>
      <c r="H1128" s="1253" t="s">
        <v>292</v>
      </c>
      <c r="I1128" s="1253"/>
      <c r="J1128" s="1252" t="s">
        <v>314</v>
      </c>
      <c r="K1128" s="1252"/>
      <c r="L1128" s="1254" t="s">
        <v>284</v>
      </c>
      <c r="M1128" s="1254"/>
      <c r="N1128" s="1254"/>
      <c r="O1128" s="1254"/>
      <c r="P1128" s="1255" t="s">
        <v>20</v>
      </c>
      <c r="Q1128" s="1255"/>
      <c r="R1128" s="1255"/>
      <c r="S1128" s="1255"/>
      <c r="T1128" s="1256" t="str">
        <f>IF('result subject-wise'!AR49="","",'result subject-wise'!AR49)</f>
        <v/>
      </c>
      <c r="U1128" s="1256"/>
      <c r="V1128" s="1257"/>
    </row>
    <row r="1129" spans="1:22" ht="19.25" customHeight="1">
      <c r="A1129" s="1179"/>
      <c r="B1129" s="1234" t="s">
        <v>32</v>
      </c>
      <c r="C1129" s="1235"/>
      <c r="D1129" s="1258" t="str">
        <f>IF('statement of marks'!EP49="","",'statement of marks'!EP49)</f>
        <v/>
      </c>
      <c r="E1129" s="1259"/>
      <c r="F1129" s="1259" t="str">
        <f>IF('statement of marks'!ER49="","",'statement of marks'!ER49)</f>
        <v/>
      </c>
      <c r="G1129" s="1259"/>
      <c r="H1129" s="1259" t="str">
        <f>IF('statement of marks'!ET49="","",'statement of marks'!ET49)</f>
        <v/>
      </c>
      <c r="I1129" s="1259"/>
      <c r="J1129" s="1259" t="str">
        <f>IF('statement of marks'!EV49="","",'statement of marks'!EV49)</f>
        <v/>
      </c>
      <c r="K1129" s="1259"/>
      <c r="L1129" s="1259" t="str">
        <f>IF('statement of marks'!EX49="","",'statement of marks'!EX49)</f>
        <v/>
      </c>
      <c r="M1129" s="1259"/>
      <c r="N1129" s="1259"/>
      <c r="O1129" s="1259"/>
      <c r="P1129" s="1255" t="s">
        <v>7</v>
      </c>
      <c r="Q1129" s="1255"/>
      <c r="R1129" s="1255"/>
      <c r="S1129" s="1255"/>
      <c r="T1129" s="1256" t="str">
        <f>IF(AND(T1128="mRrh.kZ",V1124&gt;=60),"izFke",IF(AND(T1128="mRrh.kZ",V1124&gt;=48),"f}rh;",IF(AND(T1128="mRrh.kZ",V1124&gt;=36),"r`rh;","")))</f>
        <v/>
      </c>
      <c r="U1129" s="1256"/>
      <c r="V1129" s="1257"/>
    </row>
    <row r="1130" spans="1:22" ht="19.25" customHeight="1">
      <c r="A1130" s="1179"/>
      <c r="B1130" s="1234" t="s">
        <v>31</v>
      </c>
      <c r="C1130" s="1235"/>
      <c r="D1130" s="1260" t="str">
        <f>IF('statement of marks'!EO49="","",'statement of marks'!EO49)</f>
        <v/>
      </c>
      <c r="E1130" s="1261"/>
      <c r="F1130" s="1261" t="str">
        <f>IF('statement of marks'!EQ49="","",'statement of marks'!EQ49)</f>
        <v/>
      </c>
      <c r="G1130" s="1261"/>
      <c r="H1130" s="1261" t="str">
        <f>IF('statement of marks'!ES49="","",'statement of marks'!ES49)</f>
        <v/>
      </c>
      <c r="I1130" s="1261"/>
      <c r="J1130" s="1261" t="str">
        <f>IF('statement of marks'!EU49="","",'statement of marks'!EU49)</f>
        <v/>
      </c>
      <c r="K1130" s="1261"/>
      <c r="L1130" s="1261" t="str">
        <f>IF('statement of marks'!EW49="","",'statement of marks'!EW49)</f>
        <v/>
      </c>
      <c r="M1130" s="1261"/>
      <c r="N1130" s="1261"/>
      <c r="O1130" s="1261"/>
      <c r="P1130" s="1262" t="s">
        <v>312</v>
      </c>
      <c r="Q1130" s="1263"/>
      <c r="R1130" s="1263"/>
      <c r="S1130" s="1264"/>
      <c r="T1130" s="1265" t="str">
        <f>IF(T1128="","",'result subject-wise'!$G$117)</f>
        <v/>
      </c>
      <c r="U1130" s="1266"/>
      <c r="V1130" s="1267"/>
    </row>
    <row r="1131" spans="1:22" ht="19.25" customHeight="1">
      <c r="A1131" s="1179"/>
      <c r="B1131" s="1230" t="s">
        <v>133</v>
      </c>
      <c r="C1131" s="1231"/>
      <c r="D1131" s="1268"/>
      <c r="E1131" s="1269"/>
      <c r="F1131" s="1269"/>
      <c r="G1131" s="1269"/>
      <c r="H1131" s="1269"/>
      <c r="I1131" s="1269"/>
      <c r="J1131" s="1269"/>
      <c r="K1131" s="1269"/>
      <c r="L1131" s="1231" t="s">
        <v>133</v>
      </c>
      <c r="M1131" s="1231"/>
      <c r="N1131" s="1231"/>
      <c r="O1131" s="1231"/>
      <c r="P1131" s="1231"/>
      <c r="Q1131" s="1231"/>
      <c r="R1131" s="1270"/>
      <c r="S1131" s="1271"/>
      <c r="T1131" s="1271"/>
      <c r="U1131" s="1271"/>
      <c r="V1131" s="1272"/>
    </row>
    <row r="1132" spans="1:22" ht="19.25" customHeight="1">
      <c r="A1132" s="1179"/>
      <c r="B1132" s="1230" t="s">
        <v>285</v>
      </c>
      <c r="C1132" s="1231"/>
      <c r="D1132" s="1268"/>
      <c r="E1132" s="1269"/>
      <c r="F1132" s="1269"/>
      <c r="G1132" s="1269"/>
      <c r="H1132" s="1269"/>
      <c r="I1132" s="1269"/>
      <c r="J1132" s="1269"/>
      <c r="K1132" s="1269"/>
      <c r="L1132" s="1231" t="s">
        <v>111</v>
      </c>
      <c r="M1132" s="1231"/>
      <c r="N1132" s="1231"/>
      <c r="O1132" s="1231"/>
      <c r="P1132" s="1231"/>
      <c r="Q1132" s="1231"/>
      <c r="R1132" s="1273"/>
      <c r="S1132" s="1274"/>
      <c r="T1132" s="1274"/>
      <c r="U1132" s="1274"/>
      <c r="V1132" s="1275"/>
    </row>
    <row r="1133" spans="1:22" ht="19.25" customHeight="1">
      <c r="A1133" s="1179"/>
      <c r="B1133" s="1230" t="s">
        <v>152</v>
      </c>
      <c r="C1133" s="1231"/>
      <c r="D1133" s="1268"/>
      <c r="E1133" s="1269"/>
      <c r="F1133" s="1269"/>
      <c r="G1133" s="1269"/>
      <c r="H1133" s="1269"/>
      <c r="I1133" s="1269"/>
      <c r="J1133" s="1269"/>
      <c r="K1133" s="1269"/>
      <c r="L1133" s="1231" t="s">
        <v>285</v>
      </c>
      <c r="M1133" s="1231"/>
      <c r="N1133" s="1231"/>
      <c r="O1133" s="1231"/>
      <c r="P1133" s="1231"/>
      <c r="Q1133" s="1231"/>
      <c r="R1133" s="1276" t="s">
        <v>152</v>
      </c>
      <c r="S1133" s="1277"/>
      <c r="T1133" s="1277"/>
      <c r="U1133" s="1277"/>
      <c r="V1133" s="1278"/>
    </row>
    <row r="1134" spans="1:22" ht="19.25" customHeight="1">
      <c r="A1134" s="1180"/>
      <c r="B1134" s="1279" t="s">
        <v>151</v>
      </c>
      <c r="C1134" s="1280"/>
      <c r="D1134" s="1281"/>
      <c r="E1134" s="1282"/>
      <c r="F1134" s="1282"/>
      <c r="G1134" s="1282"/>
      <c r="H1134" s="1282"/>
      <c r="I1134" s="1282"/>
      <c r="J1134" s="1282"/>
      <c r="K1134" s="1282"/>
      <c r="L1134" s="1280" t="s">
        <v>113</v>
      </c>
      <c r="M1134" s="1280"/>
      <c r="N1134" s="1280"/>
      <c r="O1134" s="1280"/>
      <c r="P1134" s="1283">
        <f>'statement of marks'!$GH$109</f>
        <v>42460</v>
      </c>
      <c r="Q1134" s="1284"/>
      <c r="R1134" s="1285" t="s">
        <v>289</v>
      </c>
      <c r="S1134" s="1286"/>
      <c r="T1134" s="1286"/>
      <c r="U1134" s="1286"/>
      <c r="V1134" s="1287"/>
    </row>
    <row r="1135" spans="1:22" ht="19.25" customHeight="1">
      <c r="A1135" s="1173" t="s">
        <v>73</v>
      </c>
      <c r="B1135" s="1174"/>
      <c r="C1135" s="1174"/>
      <c r="D1135" s="1174"/>
      <c r="E1135" s="1174"/>
      <c r="F1135" s="1174"/>
      <c r="G1135" s="1174"/>
      <c r="H1135" s="1174"/>
      <c r="I1135" s="1174"/>
      <c r="J1135" s="1174"/>
      <c r="K1135" s="1174"/>
      <c r="L1135" s="1174"/>
      <c r="M1135" s="1174"/>
      <c r="N1135" s="1174"/>
      <c r="O1135" s="1174"/>
      <c r="P1135" s="1174"/>
      <c r="Q1135" s="1174"/>
      <c r="R1135" s="1174"/>
      <c r="S1135" s="1174"/>
      <c r="T1135" s="1174"/>
      <c r="U1135" s="1174"/>
      <c r="V1135" s="1175"/>
    </row>
    <row r="1136" spans="1:22" ht="19.25" customHeight="1">
      <c r="A1136" s="1176" t="str">
        <f>'statement of marks'!$A$1</f>
        <v>jktdh; ckfydk mPp ek/;fed fo|ky;] fuEckgsMk</v>
      </c>
      <c r="B1136" s="1177"/>
      <c r="C1136" s="1177"/>
      <c r="D1136" s="1177"/>
      <c r="E1136" s="1177"/>
      <c r="F1136" s="1177"/>
      <c r="G1136" s="1177"/>
      <c r="H1136" s="1177"/>
      <c r="I1136" s="1177"/>
      <c r="J1136" s="1177"/>
      <c r="K1136" s="1177"/>
      <c r="L1136" s="1177"/>
      <c r="M1136" s="1177"/>
      <c r="N1136" s="1177"/>
      <c r="O1136" s="1177"/>
      <c r="P1136" s="1177"/>
      <c r="Q1136" s="1177"/>
      <c r="R1136" s="1177"/>
      <c r="S1136" s="1177"/>
      <c r="T1136" s="1177"/>
      <c r="U1136" s="1177"/>
      <c r="V1136" s="1178"/>
    </row>
    <row r="1137" spans="1:22" ht="19.25" customHeight="1">
      <c r="A1137" s="1179"/>
      <c r="B1137" s="1181" t="s">
        <v>293</v>
      </c>
      <c r="C1137" s="1181"/>
      <c r="D1137" s="1182" t="str">
        <f>'statement of marks'!$F$3</f>
        <v>2015-16</v>
      </c>
      <c r="E1137" s="1183"/>
      <c r="F1137" s="1184" t="str">
        <f>IF(T1155="","eq[; ijh{kk",IF(D1154="iwjd","iwjd ijh{kk",IF(D1154="iqu% ijh{kk","iqu% ijh{kk",)))</f>
        <v>eq[; ijh{kk</v>
      </c>
      <c r="G1137" s="1185"/>
      <c r="H1137" s="1185"/>
      <c r="I1137" s="1185"/>
      <c r="J1137" s="1185"/>
      <c r="K1137" s="1185"/>
      <c r="L1137" s="1185"/>
      <c r="M1137" s="1185"/>
      <c r="N1137" s="1185"/>
      <c r="O1137" s="1185"/>
      <c r="P1137" s="1185"/>
      <c r="Q1137" s="1185"/>
      <c r="R1137" s="1186" t="s">
        <v>27</v>
      </c>
      <c r="S1137" s="1187"/>
      <c r="T1137" s="1188" t="str">
        <f>'statement of marks'!$A$3</f>
        <v>11 'A'</v>
      </c>
      <c r="U1137" s="1188"/>
      <c r="V1137" s="1189"/>
    </row>
    <row r="1138" spans="1:22" ht="19.25" customHeight="1">
      <c r="A1138" s="1179"/>
      <c r="B1138" s="1190" t="s">
        <v>115</v>
      </c>
      <c r="C1138" s="1190"/>
      <c r="D1138" s="1191" t="str">
        <f>IF('statement of marks'!G50="","",'statement of marks'!G50)</f>
        <v/>
      </c>
      <c r="E1138" s="1192"/>
      <c r="F1138" s="1192"/>
      <c r="G1138" s="1192"/>
      <c r="H1138" s="1192"/>
      <c r="I1138" s="1192"/>
      <c r="J1138" s="1192"/>
      <c r="K1138" s="1192"/>
      <c r="L1138" s="1192"/>
      <c r="M1138" s="1192"/>
      <c r="N1138" s="1192"/>
      <c r="O1138" s="1192"/>
      <c r="P1138" s="1192"/>
      <c r="Q1138" s="1192"/>
      <c r="R1138" s="1193" t="s">
        <v>36</v>
      </c>
      <c r="S1138" s="1194"/>
      <c r="T1138" s="1195" t="str">
        <f>IF('statement of marks'!D50="","",'statement of marks'!D50)</f>
        <v/>
      </c>
      <c r="U1138" s="1195"/>
      <c r="V1138" s="1196"/>
    </row>
    <row r="1139" spans="1:22" ht="19.25" customHeight="1">
      <c r="A1139" s="1179"/>
      <c r="B1139" s="1190" t="s">
        <v>25</v>
      </c>
      <c r="C1139" s="1190"/>
      <c r="D1139" s="1191" t="str">
        <f>IF('statement of marks'!H50="","",'statement of marks'!H50)</f>
        <v/>
      </c>
      <c r="E1139" s="1192"/>
      <c r="F1139" s="1192"/>
      <c r="G1139" s="1192"/>
      <c r="H1139" s="1192"/>
      <c r="I1139" s="1192"/>
      <c r="J1139" s="1192"/>
      <c r="K1139" s="1192"/>
      <c r="L1139" s="1192"/>
      <c r="M1139" s="1192"/>
      <c r="N1139" s="1192"/>
      <c r="O1139" s="1192"/>
      <c r="P1139" s="1192"/>
      <c r="Q1139" s="1192"/>
      <c r="R1139" s="1193" t="s">
        <v>28</v>
      </c>
      <c r="S1139" s="1194"/>
      <c r="T1139" s="1195" t="str">
        <f>IF('statement of marks'!E50="","",'statement of marks'!E50)</f>
        <v/>
      </c>
      <c r="U1139" s="1195"/>
      <c r="V1139" s="1196"/>
    </row>
    <row r="1140" spans="1:22" ht="19.25" customHeight="1">
      <c r="A1140" s="1179"/>
      <c r="B1140" s="1197" t="s">
        <v>26</v>
      </c>
      <c r="C1140" s="1197"/>
      <c r="D1140" s="1191" t="str">
        <f>IF('statement of marks'!I50="","",'statement of marks'!I50)</f>
        <v/>
      </c>
      <c r="E1140" s="1192"/>
      <c r="F1140" s="1192"/>
      <c r="G1140" s="1192"/>
      <c r="H1140" s="1192"/>
      <c r="I1140" s="1192"/>
      <c r="J1140" s="1192"/>
      <c r="K1140" s="1192"/>
      <c r="L1140" s="1192"/>
      <c r="M1140" s="1192"/>
      <c r="N1140" s="1192"/>
      <c r="O1140" s="1192"/>
      <c r="P1140" s="1192"/>
      <c r="Q1140" s="1192"/>
      <c r="R1140" s="1193" t="s">
        <v>29</v>
      </c>
      <c r="S1140" s="1194"/>
      <c r="T1140" s="1198" t="str">
        <f>IF('statement of marks'!F50="","",'statement of marks'!F50)</f>
        <v/>
      </c>
      <c r="U1140" s="1198"/>
      <c r="V1140" s="1199"/>
    </row>
    <row r="1141" spans="1:22" ht="19.25" customHeight="1">
      <c r="A1141" s="1179"/>
      <c r="B1141" s="1200" t="s">
        <v>30</v>
      </c>
      <c r="C1141" s="1202" t="s">
        <v>202</v>
      </c>
      <c r="D1141" s="1204" t="s">
        <v>1</v>
      </c>
      <c r="E1141" s="1204" t="s">
        <v>43</v>
      </c>
      <c r="F1141" s="1204" t="s">
        <v>2</v>
      </c>
      <c r="G1141" s="1206" t="s">
        <v>144</v>
      </c>
      <c r="H1141" s="1206" t="s">
        <v>147</v>
      </c>
      <c r="I1141" s="1208" t="s">
        <v>146</v>
      </c>
      <c r="J1141" s="1210" t="s">
        <v>306</v>
      </c>
      <c r="K1141" s="1212" t="s">
        <v>288</v>
      </c>
      <c r="L1141" s="1214" t="s">
        <v>305</v>
      </c>
      <c r="M1141" s="1214" t="s">
        <v>296</v>
      </c>
      <c r="N1141" s="1216" t="s">
        <v>295</v>
      </c>
      <c r="O1141" s="1218" t="s">
        <v>274</v>
      </c>
      <c r="P1141" s="1218" t="s">
        <v>275</v>
      </c>
      <c r="Q1141" s="1220" t="s">
        <v>276</v>
      </c>
      <c r="R1141" s="1208" t="s">
        <v>14</v>
      </c>
      <c r="S1141" s="1210" t="s">
        <v>297</v>
      </c>
      <c r="T1141" s="1222" t="s">
        <v>298</v>
      </c>
      <c r="U1141" s="1288" t="s">
        <v>38</v>
      </c>
      <c r="V1141" s="1226" t="s">
        <v>287</v>
      </c>
    </row>
    <row r="1142" spans="1:22" ht="19.25" customHeight="1">
      <c r="A1142" s="1179"/>
      <c r="B1142" s="1201"/>
      <c r="C1142" s="1203"/>
      <c r="D1142" s="1205"/>
      <c r="E1142" s="1205"/>
      <c r="F1142" s="1205"/>
      <c r="G1142" s="1207"/>
      <c r="H1142" s="1207"/>
      <c r="I1142" s="1209"/>
      <c r="J1142" s="1211"/>
      <c r="K1142" s="1213"/>
      <c r="L1142" s="1215"/>
      <c r="M1142" s="1215"/>
      <c r="N1142" s="1217"/>
      <c r="O1142" s="1219"/>
      <c r="P1142" s="1219"/>
      <c r="Q1142" s="1221"/>
      <c r="R1142" s="1209"/>
      <c r="S1142" s="1211"/>
      <c r="T1142" s="1223"/>
      <c r="U1142" s="1289"/>
      <c r="V1142" s="1227"/>
    </row>
    <row r="1143" spans="1:22" ht="19.25" customHeight="1">
      <c r="A1143" s="1179"/>
      <c r="B1143" s="1228" t="s">
        <v>5</v>
      </c>
      <c r="C1143" s="1229"/>
      <c r="D1143" s="119">
        <v>10</v>
      </c>
      <c r="E1143" s="70">
        <v>10</v>
      </c>
      <c r="F1143" s="70">
        <v>10</v>
      </c>
      <c r="G1143" s="142" t="s">
        <v>308</v>
      </c>
      <c r="H1143" s="122">
        <f>'statement of marks'!$AR$6</f>
        <v>20</v>
      </c>
      <c r="I1143" s="73">
        <v>70</v>
      </c>
      <c r="J1143" s="146" t="s">
        <v>277</v>
      </c>
      <c r="K1143" s="124">
        <v>100</v>
      </c>
      <c r="L1143" s="142" t="s">
        <v>309</v>
      </c>
      <c r="M1143" s="122">
        <f>'statement of marks'!$AW$6</f>
        <v>30</v>
      </c>
      <c r="N1143" s="73">
        <v>100</v>
      </c>
      <c r="O1143" s="145" t="s">
        <v>310</v>
      </c>
      <c r="P1143" s="124"/>
      <c r="Q1143" s="124">
        <v>200</v>
      </c>
      <c r="R1143" s="304"/>
      <c r="S1143" s="304"/>
      <c r="T1143" s="305"/>
      <c r="U1143" s="306"/>
      <c r="V1143" s="147" t="str">
        <f>IF(OR(U1150=0,U1150&lt;S1150),"",Q1143)</f>
        <v/>
      </c>
    </row>
    <row r="1144" spans="1:22" ht="19.25" customHeight="1">
      <c r="A1144" s="1179"/>
      <c r="B1144" s="1230" t="str">
        <f>'statement of marks'!$J$3</f>
        <v>vfuok;Z fgUnh</v>
      </c>
      <c r="C1144" s="1231"/>
      <c r="D1144" s="289" t="str">
        <f>IF('statement of marks'!J50="","",'statement of marks'!J50)</f>
        <v/>
      </c>
      <c r="E1144" s="290" t="str">
        <f>IF('statement of marks'!K50="","",'statement of marks'!K50)</f>
        <v/>
      </c>
      <c r="F1144" s="290" t="str">
        <f>IF('statement of marks'!L50="","",'statement of marks'!L50)</f>
        <v/>
      </c>
      <c r="G1144" s="123" t="str">
        <f>IF('statement of marks'!N50="","",'statement of marks'!N50)</f>
        <v/>
      </c>
      <c r="H1144" s="123">
        <f>'statement of marks'!$BP$6</f>
        <v>20</v>
      </c>
      <c r="I1144" s="291" t="str">
        <f>IF(G1144="","",G1144)</f>
        <v/>
      </c>
      <c r="J1144" s="291" t="str">
        <f>IF(G1144="","",SUM(D1144,E1144,F1144,G1144))</f>
        <v/>
      </c>
      <c r="K1144" s="125" t="str">
        <f>J1144</f>
        <v/>
      </c>
      <c r="L1144" s="123" t="str">
        <f>IF('statement of marks'!P50="","",'statement of marks'!P50)</f>
        <v/>
      </c>
      <c r="M1144" s="122">
        <f>'statement of marks'!$BU$6</f>
        <v>30</v>
      </c>
      <c r="N1144" s="291" t="str">
        <f>IF(L1144="","",L1144)</f>
        <v/>
      </c>
      <c r="O1144" s="291" t="str">
        <f>IF(L1144="","",SUM(J1144,L1144))</f>
        <v/>
      </c>
      <c r="P1144" s="152">
        <f>SUM(H1144,M1144)</f>
        <v>50</v>
      </c>
      <c r="Q1144" s="125" t="str">
        <f>O1144</f>
        <v/>
      </c>
      <c r="R1144" s="290" t="str">
        <f>CONCATENATE('statement of marks'!EZ50,'statement of marks'!FA50,'statement of marks'!FB50)</f>
        <v/>
      </c>
      <c r="S1144" s="117" t="str">
        <f>IF(OR(R1144="S",R1144="RE"),100,"")</f>
        <v/>
      </c>
      <c r="T1144" s="128" t="str">
        <f>IF('result subject-wise'!U50="","",'result subject-wise'!U50)</f>
        <v/>
      </c>
      <c r="U1144" s="130" t="str">
        <f>IF('result subject-wise'!V50="","",'result subject-wise'!V50)</f>
        <v/>
      </c>
      <c r="V1144" s="147" t="str">
        <f>IF(OR(U1150=0,U1150&lt;S1150),"",IF(R1144="RE",SUM(Q1144,T1144),IF(R1144="S",T1144,Q1144)))</f>
        <v/>
      </c>
    </row>
    <row r="1145" spans="1:22" ht="19.25" customHeight="1">
      <c r="A1145" s="1179"/>
      <c r="B1145" s="1230" t="str">
        <f>'statement of marks'!$X$3</f>
        <v>vaxzsth</v>
      </c>
      <c r="C1145" s="1231"/>
      <c r="D1145" s="289" t="str">
        <f>IF('statement of marks'!X50="","",'statement of marks'!X50)</f>
        <v/>
      </c>
      <c r="E1145" s="290" t="str">
        <f>IF('statement of marks'!Y50="","",'statement of marks'!Y50)</f>
        <v/>
      </c>
      <c r="F1145" s="290" t="str">
        <f>IF('statement of marks'!Z50="","",'statement of marks'!Z50)</f>
        <v/>
      </c>
      <c r="G1145" s="123" t="str">
        <f>IF('statement of marks'!AB50="","",'statement of marks'!AB50)</f>
        <v/>
      </c>
      <c r="H1145" s="123">
        <f>'statement of marks'!$CN$6</f>
        <v>20</v>
      </c>
      <c r="I1145" s="291" t="str">
        <f>IF(G1145="","",G1145)</f>
        <v/>
      </c>
      <c r="J1145" s="291" t="str">
        <f t="shared" ref="J1145:J1148" si="416">IF(G1145="","",SUM(D1145,E1145,F1145,G1145))</f>
        <v/>
      </c>
      <c r="K1145" s="125" t="str">
        <f>J1145</f>
        <v/>
      </c>
      <c r="L1145" s="123" t="str">
        <f>IF('statement of marks'!AD50="","",'statement of marks'!AD50)</f>
        <v/>
      </c>
      <c r="M1145" s="122">
        <f>'statement of marks'!$CS$6</f>
        <v>30</v>
      </c>
      <c r="N1145" s="291" t="str">
        <f>IF(L1145="","",L1145)</f>
        <v/>
      </c>
      <c r="O1145" s="291" t="str">
        <f t="shared" ref="O1145" si="417">IF(L1145="","",SUM(J1145,L1145))</f>
        <v/>
      </c>
      <c r="P1145" s="152">
        <f t="shared" ref="P1145" si="418">SUM(H1145,M1145)</f>
        <v>50</v>
      </c>
      <c r="Q1145" s="125" t="str">
        <f>O1145</f>
        <v/>
      </c>
      <c r="R1145" s="290" t="str">
        <f>CONCATENATE('statement of marks'!FC50,'statement of marks'!FD50,'statement of marks'!FE50)</f>
        <v/>
      </c>
      <c r="S1145" s="117" t="str">
        <f>IF(OR(R1145="S",R1145="RE"),100,"")</f>
        <v/>
      </c>
      <c r="T1145" s="128" t="str">
        <f>IF('result subject-wise'!X50="","",'result subject-wise'!X50)</f>
        <v/>
      </c>
      <c r="U1145" s="130" t="str">
        <f>IF('result subject-wise'!Y50="","",'result subject-wise'!Y50)</f>
        <v/>
      </c>
      <c r="V1145" s="147" t="str">
        <f>IF(OR(U1150=0,U1150&lt;S1150),"",IF(R1145="RE",SUM(Q1145,T1145),IF(R1145="S",T1145,Q1145)))</f>
        <v/>
      </c>
    </row>
    <row r="1146" spans="1:22" ht="19.25" customHeight="1">
      <c r="A1146" s="1179"/>
      <c r="B1146" s="1232" t="b">
        <f>IF('statement of marks'!AL50="a",'statement of marks'!$AL$3,IF('statement of marks'!AL50="b",'statement of marks'!$AR$3,IF('statement of marks'!AL50="c",'statement of marks'!$AX$3,IF('statement of marks'!AL50="d",'statement of marks'!$BD$3))))</f>
        <v>0</v>
      </c>
      <c r="C1146" s="1233"/>
      <c r="D1146" s="289" t="str">
        <f>IF('statement of marks'!AM50="","",'statement of marks'!AM50)</f>
        <v/>
      </c>
      <c r="E1146" s="290" t="str">
        <f>IF('statement of marks'!AN50="","",'statement of marks'!AN50)</f>
        <v/>
      </c>
      <c r="F1146" s="290" t="str">
        <f>IF('statement of marks'!AO50="","",'statement of marks'!AO50)</f>
        <v/>
      </c>
      <c r="G1146" s="123" t="str">
        <f>IF('statement of marks'!AQ50="","",'statement of marks'!AQ50)</f>
        <v/>
      </c>
      <c r="H1146" s="123" t="str">
        <f>IF('statement of marks'!AR50="","",'statement of marks'!AR50)</f>
        <v/>
      </c>
      <c r="I1146" s="291" t="str">
        <f>IF(G1146="","",IF(AND(G1146="ML",H1146="ML"),"ML",IF(AND(G1146="ML",H1146=""),"ML",SUM(G1146,H1146))))</f>
        <v/>
      </c>
      <c r="J1146" s="291" t="str">
        <f t="shared" si="416"/>
        <v/>
      </c>
      <c r="K1146" s="125" t="str">
        <f>IF(J1146="","",SUM(H1146,J1146))</f>
        <v/>
      </c>
      <c r="L1146" s="123" t="str">
        <f>IF('statement of marks'!AV50="","",'statement of marks'!AV50)</f>
        <v/>
      </c>
      <c r="M1146" s="123" t="str">
        <f>IF('statement of marks'!AW50="","",'statement of marks'!AW50)</f>
        <v/>
      </c>
      <c r="N1146" s="291" t="str">
        <f>IF(L1146="","",IF(AND(L1146="ML",M1146="ML"),"ML",IF(AND(L1146="ML",M1146=""),"ML",SUM(L1146,M1146))))</f>
        <v/>
      </c>
      <c r="O1146" s="291" t="str">
        <f>IF(L1146="","",SUM(J1146,L1146))</f>
        <v/>
      </c>
      <c r="P1146" s="123" t="str">
        <f>IF(AND(H1146="",M1146=""),"",SUM(H1146,M1146))</f>
        <v/>
      </c>
      <c r="Q1146" s="125" t="str">
        <f>IF(O1146="","",SUM(O1146,P1146))</f>
        <v/>
      </c>
      <c r="R1146" s="290" t="str">
        <f>CONCATENATE('statement of marks'!FF50,'statement of marks'!FK50,'statement of marks'!FL50)</f>
        <v/>
      </c>
      <c r="S1146" s="117" t="str">
        <f>IF('result subject-wise'!Z50="","",'result subject-wise'!Z50)</f>
        <v/>
      </c>
      <c r="T1146" s="128" t="str">
        <f>IF('result subject-wise'!AB50="","",'result subject-wise'!AB50)</f>
        <v/>
      </c>
      <c r="U1146" s="130" t="str">
        <f>IF('result subject-wise'!AC50="","",'result subject-wise'!AC50)</f>
        <v/>
      </c>
      <c r="V1146" s="147" t="str">
        <f>IF(OR(U1150=0,U1150&lt;S1150),"",IF(OR(R1146="RE",R1146="REP"),SUM(Q1146,T1146),IF(R1146="S",T1146,Q1146)))</f>
        <v/>
      </c>
    </row>
    <row r="1147" spans="1:22" ht="19.25" customHeight="1">
      <c r="A1147" s="1179"/>
      <c r="B1147" s="1232" t="b">
        <f>IF('statement of marks'!BJ50="a",'statement of marks'!$BJ$3,IF('statement of marks'!BJ50="b",'statement of marks'!$BP$3,IF('statement of marks'!BJ50="c",'statement of marks'!$BV$3,IF('statement of marks'!BJ50="d",'statement of marks'!$CB$3))))</f>
        <v>0</v>
      </c>
      <c r="C1147" s="1233"/>
      <c r="D1147" s="289" t="str">
        <f>IF('statement of marks'!BK50="","",'statement of marks'!BK50)</f>
        <v/>
      </c>
      <c r="E1147" s="290" t="str">
        <f>IF('statement of marks'!BL50="","",'statement of marks'!BL50)</f>
        <v/>
      </c>
      <c r="F1147" s="290" t="str">
        <f>IF('statement of marks'!BM50="","",'statement of marks'!BM50)</f>
        <v/>
      </c>
      <c r="G1147" s="123" t="str">
        <f>IF('statement of marks'!BO50="","",'statement of marks'!BO50)</f>
        <v/>
      </c>
      <c r="H1147" s="123" t="str">
        <f>IF('statement of marks'!BP50="","",'statement of marks'!BP50)</f>
        <v/>
      </c>
      <c r="I1147" s="291" t="str">
        <f t="shared" ref="I1147" si="419">IF(G1147="","",IF(AND(G1147="ML",H1147="ML"),"ML",IF(AND(G1147="ML",H1147=""),"ML",SUM(G1147,H1147))))</f>
        <v/>
      </c>
      <c r="J1147" s="291" t="str">
        <f t="shared" si="416"/>
        <v/>
      </c>
      <c r="K1147" s="125" t="str">
        <f>IF(J1147="","",SUM(H1147,J1147))</f>
        <v/>
      </c>
      <c r="L1147" s="123" t="str">
        <f>IF('statement of marks'!BT50="","",'statement of marks'!BT50)</f>
        <v/>
      </c>
      <c r="M1147" s="123" t="str">
        <f>IF('statement of marks'!BU50="","",'statement of marks'!BU50)</f>
        <v/>
      </c>
      <c r="N1147" s="291" t="str">
        <f t="shared" ref="N1147" si="420">IF(L1147="","",IF(AND(L1147="ML",M1147="ML"),"ML",IF(AND(L1147="ML",M1147=""),"ML",SUM(L1147,M1147))))</f>
        <v/>
      </c>
      <c r="O1147" s="291" t="str">
        <f>IF(L1147="","",SUM(J1147,L1147))</f>
        <v/>
      </c>
      <c r="P1147" s="123" t="str">
        <f t="shared" ref="P1147:P1148" si="421">IF(AND(H1147="",M1147=""),"",SUM(H1147,M1147))</f>
        <v/>
      </c>
      <c r="Q1147" s="125" t="str">
        <f>IF(O1147="","",SUM(O1147,P1147))</f>
        <v/>
      </c>
      <c r="R1147" s="290" t="str">
        <f>CONCATENATE('statement of marks'!FM50,'statement of marks'!FR50,'statement of marks'!FS50)</f>
        <v/>
      </c>
      <c r="S1147" s="117" t="str">
        <f>IF('result subject-wise'!AD50="","",'result subject-wise'!AD50)</f>
        <v/>
      </c>
      <c r="T1147" s="128" t="str">
        <f>IF('result subject-wise'!AF50="","",'result subject-wise'!AF50)</f>
        <v/>
      </c>
      <c r="U1147" s="130" t="str">
        <f>IF('result subject-wise'!AG50="","",'result subject-wise'!AG50)</f>
        <v/>
      </c>
      <c r="V1147" s="147" t="str">
        <f>IF(OR(U1150=0,U1150&lt;S1150),"",IF(OR(R1147="RE",R1147="REP"),SUM(Q1147,T1147),IF(R1147="S",T1147,Q1147)))</f>
        <v/>
      </c>
    </row>
    <row r="1148" spans="1:22" ht="19.25" customHeight="1">
      <c r="A1148" s="1179"/>
      <c r="B1148" s="1232" t="b">
        <f>IF('statement of marks'!CH50="a",'statement of marks'!$CH$3,IF('statement of marks'!CH50="b",'statement of marks'!$CN$3,IF('statement of marks'!CH50="c",'statement of marks'!$CT$3,IF('statement of marks'!CH50="d",'statement of marks'!$CZ$3))))</f>
        <v>0</v>
      </c>
      <c r="C1148" s="1233"/>
      <c r="D1148" s="289" t="str">
        <f>IF('statement of marks'!CI50="","",'statement of marks'!CI50)</f>
        <v/>
      </c>
      <c r="E1148" s="290" t="str">
        <f>IF('statement of marks'!CJ50="","",'statement of marks'!CJ50)</f>
        <v/>
      </c>
      <c r="F1148" s="290" t="str">
        <f>IF('statement of marks'!CK50="","",'statement of marks'!CK50)</f>
        <v/>
      </c>
      <c r="G1148" s="123" t="str">
        <f>IF('statement of marks'!CM50="","",'statement of marks'!CM50)</f>
        <v/>
      </c>
      <c r="H1148" s="123" t="str">
        <f>IF('statement of marks'!CN50="","",'statement of marks'!CN50)</f>
        <v/>
      </c>
      <c r="I1148" s="291" t="str">
        <f>IF(G1148="","",IF(AND(G1148="ML",H1148="ML"),"ML",IF(AND(G1148="ML",H1148=""),"ML",SUM(G1148,H1148))))</f>
        <v/>
      </c>
      <c r="J1148" s="291" t="str">
        <f t="shared" si="416"/>
        <v/>
      </c>
      <c r="K1148" s="125" t="str">
        <f>IF(J1148="","",SUM(H1148,J1148))</f>
        <v/>
      </c>
      <c r="L1148" s="123" t="str">
        <f>IF('statement of marks'!CR50="","",'statement of marks'!CR50)</f>
        <v/>
      </c>
      <c r="M1148" s="123" t="str">
        <f>IF('statement of marks'!CS50="","",'statement of marks'!CS50)</f>
        <v/>
      </c>
      <c r="N1148" s="291" t="str">
        <f>IF(L1148="","",IF(AND(L1148="ML",M1148="ML"),"ML",IF(AND(L1148="ML",M1148=""),"ML",SUM(L1148,M1148))))</f>
        <v/>
      </c>
      <c r="O1148" s="291" t="str">
        <f>IF(L1148="","",SUM(J1148,L1148))</f>
        <v/>
      </c>
      <c r="P1148" s="123" t="str">
        <f t="shared" si="421"/>
        <v/>
      </c>
      <c r="Q1148" s="125" t="str">
        <f>IF(O1148="","",SUM(O1148,P1148))</f>
        <v/>
      </c>
      <c r="R1148" s="290" t="str">
        <f>CONCATENATE('statement of marks'!FT50,'statement of marks'!FY50,'statement of marks'!FZ50)</f>
        <v/>
      </c>
      <c r="S1148" s="117" t="str">
        <f>IF('result subject-wise'!AH50="","",'result subject-wise'!AH50)</f>
        <v/>
      </c>
      <c r="T1148" s="128" t="str">
        <f>IF('result subject-wise'!AJ50="","",'result subject-wise'!AJ50)</f>
        <v/>
      </c>
      <c r="U1148" s="130" t="str">
        <f>IF('result subject-wise'!AK50="","",'result subject-wise'!AK50)</f>
        <v/>
      </c>
      <c r="V1148" s="147" t="str">
        <f>IF(OR(U1150=0,U1150&lt;S1150),"",IF(OR(R1148="RE",R1148="REP"),SUM(Q1148,T1148),IF(R1148="S",T1148,Q1148)))</f>
        <v/>
      </c>
    </row>
    <row r="1149" spans="1:22" ht="19.25" customHeight="1">
      <c r="A1149" s="1179"/>
      <c r="B1149" s="1234" t="s">
        <v>148</v>
      </c>
      <c r="C1149" s="1235"/>
      <c r="D1149" s="157" t="str">
        <f>IF(AND(D1144="",D1145="",D1146="",D1147="",D1148=""),"",SUM(D1144:D1148))</f>
        <v/>
      </c>
      <c r="E1149" s="157" t="str">
        <f t="shared" ref="E1149:F1149" si="422">IF(AND(E1144="",E1145="",E1146="",E1147="",E1148=""),"",SUM(E1144:E1148))</f>
        <v/>
      </c>
      <c r="F1149" s="157" t="str">
        <f t="shared" si="422"/>
        <v/>
      </c>
      <c r="G1149" s="158" t="str">
        <f>IF(G1144="","",SUM(G1144:G1148))</f>
        <v/>
      </c>
      <c r="H1149" s="158">
        <f>SUM(H1146:H1148)</f>
        <v>0</v>
      </c>
      <c r="I1149" s="158" t="str">
        <f>IF(AND(I1144="",I1145="",I1146="",I1147="",I1148=""),"",SUM(I1144:I1148))</f>
        <v/>
      </c>
      <c r="J1149" s="159" t="str">
        <f>IF(J1148="","",SUM(J1144:J1148))</f>
        <v/>
      </c>
      <c r="K1149" s="160" t="str">
        <f>IF(K1144="","",SUM(K1144:K1148))</f>
        <v/>
      </c>
      <c r="L1149" s="158" t="str">
        <f>IF(L1144="","",SUM(L1144:L1148))</f>
        <v/>
      </c>
      <c r="M1149" s="158">
        <f>SUM(M1146:M1148)</f>
        <v>0</v>
      </c>
      <c r="N1149" s="158" t="str">
        <f t="shared" ref="N1149" si="423">IF(AND(N1144="",N1145="",N1146="",N1147="",N1148=""),"",SUM(N1144:N1148))</f>
        <v/>
      </c>
      <c r="O1149" s="159" t="str">
        <f>IF(L1149="","",SUM(J1149,L1149))</f>
        <v/>
      </c>
      <c r="P1149" s="160">
        <f>SUM(H1149,M1149)</f>
        <v>0</v>
      </c>
      <c r="Q1149" s="160" t="str">
        <f>IF(Q1144="","",SUM(Q1144:Q1148))</f>
        <v/>
      </c>
      <c r="R1149" s="159"/>
      <c r="S1149" s="159" t="str">
        <f>IF(AND(S1144="",S1145="",S1146="",S1147="",S1148=""),"",SUM(S1144:S1148))</f>
        <v/>
      </c>
      <c r="T1149" s="161" t="str">
        <f>IF(AND(T1144="",T1145="",T1146="",T1147="",T1148=""),"",SUM(T1144:T1148))</f>
        <v/>
      </c>
      <c r="U1149" s="162"/>
      <c r="V1149" s="163" t="str">
        <f>IF(V1144="","",SUM(V1144:V1148))</f>
        <v/>
      </c>
    </row>
    <row r="1150" spans="1:22" ht="19.25" customHeight="1">
      <c r="A1150" s="1179"/>
      <c r="B1150" s="1234" t="s">
        <v>145</v>
      </c>
      <c r="C1150" s="1235"/>
      <c r="D1150" s="119" t="str">
        <f>IF(D1149="","",50-(COUNTIF(D1144:D1148,"NA")*10+COUNTIF(D1144:D1148,"ML")*10))</f>
        <v/>
      </c>
      <c r="E1150" s="119" t="str">
        <f t="shared" ref="E1150:F1150" si="424">IF(E1149="","",50-(COUNTIF(E1144:E1148,"NA")*10+COUNTIF(E1144:E1148,"ML")*10))</f>
        <v/>
      </c>
      <c r="F1150" s="119" t="str">
        <f t="shared" si="424"/>
        <v/>
      </c>
      <c r="G1150" s="123">
        <f>I1150-H1150</f>
        <v>350</v>
      </c>
      <c r="H1150" s="158">
        <f>IF(H1149="","",(IF(OR(H1146="ML",H1146=""),0,H1143)+IF(OR(H1147="ML",H1147=""),0,H1144)+IF(OR(H1148="ML",H1148=""),0,H1145)))</f>
        <v>0</v>
      </c>
      <c r="I1150" s="123">
        <f>IF(I1149=0,0,350-H1152)</f>
        <v>350</v>
      </c>
      <c r="J1150" s="291" t="str">
        <f>IF(J1149="","",SUM(D1150:G1150))</f>
        <v/>
      </c>
      <c r="K1150" s="125" t="str">
        <f>IF(K1149="","",SUM(H1150,J1150))</f>
        <v/>
      </c>
      <c r="L1150" s="123">
        <f>N1150-M1150</f>
        <v>500</v>
      </c>
      <c r="M1150" s="117">
        <f>IF(M1149="","",(IF(OR(M1146="ML",M1146=""),0,M1143)+IF(OR(M1147="ML",M1147=""),0,M1144)+IF(OR(M1148="ML",M1148=""),0,M1145)))</f>
        <v>0</v>
      </c>
      <c r="N1150" s="123">
        <f>IF(N1149=0,0,500-M1152)</f>
        <v>500</v>
      </c>
      <c r="O1150" s="291">
        <f>IF(L1150="","",SUM(J1150,L1150))</f>
        <v>500</v>
      </c>
      <c r="P1150" s="125">
        <f>SUM(H1150,M1150)</f>
        <v>0</v>
      </c>
      <c r="Q1150" s="125" t="str">
        <f>IF(Q1149="","",SUM(O1150,P1150))</f>
        <v/>
      </c>
      <c r="R1150" s="307"/>
      <c r="S1150" s="141">
        <f>COUNTIF(R1144:R1153,"S")</f>
        <v>0</v>
      </c>
      <c r="T1150" s="141">
        <f>COUNTIF(R1144:R1153,"RE")+COUNTIF(R1144:R1153,"REP")</f>
        <v>0</v>
      </c>
      <c r="U1150" s="141">
        <f>COUNTIF(U1144:U1149,"P")+COUNTIF(U1152:U1153,"P")</f>
        <v>0</v>
      </c>
      <c r="V1150" s="149" t="str">
        <f>IF(OR(U1150=0,U1150&lt;(S1150+T1150)),"",(Q1150-(S1150*200)+S1149))</f>
        <v/>
      </c>
    </row>
    <row r="1151" spans="1:22" ht="19.25" customHeight="1">
      <c r="A1151" s="1179"/>
      <c r="B1151" s="1230" t="s">
        <v>12</v>
      </c>
      <c r="C1151" s="1231"/>
      <c r="D1151" s="120" t="str">
        <f t="shared" ref="D1151:Q1151" si="425">IF(D1150="","",D1149/D1150*100)</f>
        <v/>
      </c>
      <c r="E1151" s="120" t="str">
        <f t="shared" si="425"/>
        <v/>
      </c>
      <c r="F1151" s="120" t="str">
        <f t="shared" si="425"/>
        <v/>
      </c>
      <c r="G1151" s="120" t="e">
        <f t="shared" si="425"/>
        <v>#VALUE!</v>
      </c>
      <c r="H1151" s="151" t="e">
        <f t="shared" si="425"/>
        <v>#DIV/0!</v>
      </c>
      <c r="I1151" s="120" t="e">
        <f t="shared" si="425"/>
        <v>#VALUE!</v>
      </c>
      <c r="J1151" s="120" t="str">
        <f t="shared" si="425"/>
        <v/>
      </c>
      <c r="K1151" s="126" t="str">
        <f t="shared" si="425"/>
        <v/>
      </c>
      <c r="L1151" s="120" t="e">
        <f t="shared" si="425"/>
        <v>#VALUE!</v>
      </c>
      <c r="M1151" s="151" t="e">
        <f t="shared" si="425"/>
        <v>#DIV/0!</v>
      </c>
      <c r="N1151" s="120" t="e">
        <f t="shared" si="425"/>
        <v>#VALUE!</v>
      </c>
      <c r="O1151" s="120" t="e">
        <f t="shared" si="425"/>
        <v>#VALUE!</v>
      </c>
      <c r="P1151" s="126" t="e">
        <f t="shared" si="425"/>
        <v>#DIV/0!</v>
      </c>
      <c r="Q1151" s="126" t="str">
        <f t="shared" si="425"/>
        <v/>
      </c>
      <c r="R1151" s="304"/>
      <c r="S1151" s="304"/>
      <c r="T1151" s="305"/>
      <c r="U1151" s="308"/>
      <c r="V1151" s="150" t="str">
        <f>IF(V1150="","",V1149/V1150*100)</f>
        <v/>
      </c>
    </row>
    <row r="1152" spans="1:22" ht="19.25" customHeight="1">
      <c r="A1152" s="1179"/>
      <c r="B1152" s="1230" t="str">
        <f>'statement of marks'!$DG$3</f>
        <v>jktLFkku v/;;u</v>
      </c>
      <c r="C1152" s="1231"/>
      <c r="D1152" s="289" t="str">
        <f>IF('statement of marks'!DG50="","",'statement of marks'!DG50)</f>
        <v/>
      </c>
      <c r="E1152" s="290" t="str">
        <f>IF('statement of marks'!DH50="","",'statement of marks'!DH50)</f>
        <v/>
      </c>
      <c r="F1152" s="290" t="str">
        <f>IF('statement of marks'!DI50="","",'statement of marks'!DI50)</f>
        <v/>
      </c>
      <c r="G1152" s="290" t="str">
        <f>IF('statement of marks'!DK50="","",'statement of marks'!DK50)</f>
        <v/>
      </c>
      <c r="H1152" s="152">
        <f>IF(G1144="ML",70)+IF(G1145="ML",70)+IF(G1146="ML",70-H1143)+IF(G1147="ML",70-H1144)+IF(G1148="ML",70-H1145)+IF(H1146="ml",H1143)+IF(H1147="ml",H1144)+IF(H1148="ml",H1145)</f>
        <v>0</v>
      </c>
      <c r="I1152" s="291" t="str">
        <f>IF(G1152="","",SUM(G1152,H1152))</f>
        <v/>
      </c>
      <c r="J1152" s="291" t="str">
        <f>IF(G1152="","",SUM(D1152,E1152,F1152,G1152))</f>
        <v/>
      </c>
      <c r="K1152" s="125" t="str">
        <f>IF(J1152="","",SUM(H1152,J1152))</f>
        <v/>
      </c>
      <c r="L1152" s="290" t="str">
        <f>IF('statement of marks'!DM50="","",'statement of marks'!DM50)</f>
        <v/>
      </c>
      <c r="M1152" s="152">
        <f>IF(L1144="ML",100)+IF(L1145="ML",100)+IF(L1146="ML",100-M1143)+IF(L1147="ML",100-M1144)+IF(L1148="ML",100-M1145)+IF(M1146="ml",M1143)+IF(M1147="ml",M1144)+IF(M1148="ml",M1145)</f>
        <v>0</v>
      </c>
      <c r="N1152" s="291" t="str">
        <f>IF(L1152="","",SUM(L1152,M1152))</f>
        <v/>
      </c>
      <c r="O1152" s="291" t="str">
        <f>IF(L1152="","",SUM(K1152,L1152))</f>
        <v/>
      </c>
      <c r="P1152" s="152">
        <f>SUM(H1152,M1152)</f>
        <v>0</v>
      </c>
      <c r="Q1152" s="125" t="str">
        <f>IF(O1152="","",SUM(O1152,M1152))</f>
        <v/>
      </c>
      <c r="R1152" s="290" t="str">
        <f>IF('statement of marks'!GA50="","",'statement of marks'!GA50)</f>
        <v/>
      </c>
      <c r="S1152" s="117" t="str">
        <f>IF(OR(R1152="S",R1152="RE"),100,"")</f>
        <v/>
      </c>
      <c r="T1152" s="309" t="str">
        <f>IF('result subject-wise'!AL50="","",'result subject-wise'!AL50)</f>
        <v/>
      </c>
      <c r="U1152" s="310" t="str">
        <f>IF('result subject-wise'!AM50="","",'result subject-wise'!AM50)</f>
        <v/>
      </c>
      <c r="V1152" s="1236"/>
    </row>
    <row r="1153" spans="1:22" ht="19.25" customHeight="1">
      <c r="A1153" s="1179"/>
      <c r="B1153" s="1230" t="str">
        <f>'statement of marks'!$DT$3</f>
        <v>thou dkS'ky f'k{kk</v>
      </c>
      <c r="C1153" s="1231"/>
      <c r="D1153" s="1237" t="s">
        <v>294</v>
      </c>
      <c r="E1153" s="1238"/>
      <c r="F1153" s="291">
        <f>'statement of marks'!$DT$6</f>
        <v>30</v>
      </c>
      <c r="G1153" s="123" t="str">
        <f>IF('statement of marks'!DT50="","",'statement of marks'!DT50)</f>
        <v/>
      </c>
      <c r="H1153" s="1238" t="s">
        <v>313</v>
      </c>
      <c r="I1153" s="1238"/>
      <c r="J1153" s="291">
        <f>'statement of marks'!$DU$6</f>
        <v>30</v>
      </c>
      <c r="K1153" s="125" t="str">
        <f>IF('statement of marks'!DU50="","",'statement of marks'!DU50)</f>
        <v/>
      </c>
      <c r="L1153" s="1239" t="s">
        <v>172</v>
      </c>
      <c r="M1153" s="1239"/>
      <c r="N1153" s="291">
        <f>'statement of marks'!$DV$6</f>
        <v>40</v>
      </c>
      <c r="O1153" s="290" t="str">
        <f>IF('statement of marks'!DV50="","",'statement of marks'!DV50)</f>
        <v/>
      </c>
      <c r="P1153" s="304"/>
      <c r="Q1153" s="125" t="str">
        <f>IF(O1153="","",SUM(G1153,K1153,O1153))</f>
        <v/>
      </c>
      <c r="R1153" s="290" t="str">
        <f>IF('statement of marks'!GB50="","",'statement of marks'!GB50)</f>
        <v/>
      </c>
      <c r="S1153" s="117" t="str">
        <f>IF(OR(R1153="S",R1153="RE"),40,"")</f>
        <v/>
      </c>
      <c r="T1153" s="309" t="str">
        <f>IF('result subject-wise'!AN50="","",'result subject-wise'!AN50)</f>
        <v/>
      </c>
      <c r="U1153" s="310" t="str">
        <f>IF('result subject-wise'!AO50="","",'result subject-wise'!AO50)</f>
        <v/>
      </c>
      <c r="V1153" s="1236"/>
    </row>
    <row r="1154" spans="1:22" ht="19.25" customHeight="1">
      <c r="A1154" s="1179"/>
      <c r="B1154" s="1240" t="s">
        <v>20</v>
      </c>
      <c r="C1154" s="1241"/>
      <c r="D1154" s="1242" t="str">
        <f>IF('statement of marks'!GH50="","",'statement of marks'!GH50)</f>
        <v/>
      </c>
      <c r="E1154" s="1243"/>
      <c r="F1154" s="1243"/>
      <c r="G1154" s="1243"/>
      <c r="H1154" s="1243"/>
      <c r="I1154" s="1244"/>
      <c r="J1154" s="288" t="s">
        <v>7</v>
      </c>
      <c r="K1154" s="290" t="str">
        <f>IF('statement of marks'!GK50="","",'statement of marks'!GK50)</f>
        <v/>
      </c>
      <c r="L1154" s="1245" t="s">
        <v>8</v>
      </c>
      <c r="M1154" s="1246"/>
      <c r="N1154" s="1247"/>
      <c r="O1154" s="290" t="str">
        <f>IF('statement of marks'!GM50="","",'statement of marks'!GM50)</f>
        <v/>
      </c>
      <c r="P1154" s="1248" t="s">
        <v>286</v>
      </c>
      <c r="Q1154" s="1248"/>
      <c r="R1154" s="1248"/>
      <c r="S1154" s="1248"/>
      <c r="T1154" s="1248"/>
      <c r="U1154" s="1248"/>
      <c r="V1154" s="1249"/>
    </row>
    <row r="1155" spans="1:22" ht="19.25" customHeight="1">
      <c r="A1155" s="1179"/>
      <c r="B1155" s="1240" t="s">
        <v>50</v>
      </c>
      <c r="C1155" s="1241"/>
      <c r="D1155" s="1250" t="s">
        <v>290</v>
      </c>
      <c r="E1155" s="1251"/>
      <c r="F1155" s="1252" t="s">
        <v>291</v>
      </c>
      <c r="G1155" s="1252"/>
      <c r="H1155" s="1253" t="s">
        <v>292</v>
      </c>
      <c r="I1155" s="1253"/>
      <c r="J1155" s="1252" t="s">
        <v>314</v>
      </c>
      <c r="K1155" s="1252"/>
      <c r="L1155" s="1254" t="s">
        <v>284</v>
      </c>
      <c r="M1155" s="1254"/>
      <c r="N1155" s="1254"/>
      <c r="O1155" s="1254"/>
      <c r="P1155" s="1255" t="s">
        <v>20</v>
      </c>
      <c r="Q1155" s="1255"/>
      <c r="R1155" s="1255"/>
      <c r="S1155" s="1255"/>
      <c r="T1155" s="1256" t="str">
        <f>IF('result subject-wise'!AR50="","",'result subject-wise'!AR50)</f>
        <v/>
      </c>
      <c r="U1155" s="1256"/>
      <c r="V1155" s="1257"/>
    </row>
    <row r="1156" spans="1:22" ht="19.25" customHeight="1">
      <c r="A1156" s="1179"/>
      <c r="B1156" s="1234" t="s">
        <v>32</v>
      </c>
      <c r="C1156" s="1235"/>
      <c r="D1156" s="1258" t="str">
        <f>IF('statement of marks'!EP50="","",'statement of marks'!EP50)</f>
        <v/>
      </c>
      <c r="E1156" s="1259"/>
      <c r="F1156" s="1259" t="str">
        <f>IF('statement of marks'!ER50="","",'statement of marks'!ER50)</f>
        <v/>
      </c>
      <c r="G1156" s="1259"/>
      <c r="H1156" s="1259" t="str">
        <f>IF('statement of marks'!ET50="","",'statement of marks'!ET50)</f>
        <v/>
      </c>
      <c r="I1156" s="1259"/>
      <c r="J1156" s="1259" t="str">
        <f>IF('statement of marks'!EV50="","",'statement of marks'!EV50)</f>
        <v/>
      </c>
      <c r="K1156" s="1259"/>
      <c r="L1156" s="1259" t="str">
        <f>IF('statement of marks'!EX50="","",'statement of marks'!EX50)</f>
        <v/>
      </c>
      <c r="M1156" s="1259"/>
      <c r="N1156" s="1259"/>
      <c r="O1156" s="1259"/>
      <c r="P1156" s="1255" t="s">
        <v>7</v>
      </c>
      <c r="Q1156" s="1255"/>
      <c r="R1156" s="1255"/>
      <c r="S1156" s="1255"/>
      <c r="T1156" s="1256" t="str">
        <f>IF(AND(T1155="mRrh.kZ",V1151&gt;=60),"izFke",IF(AND(T1155="mRrh.kZ",V1151&gt;=48),"f}rh;",IF(AND(T1155="mRrh.kZ",V1151&gt;=36),"r`rh;","")))</f>
        <v/>
      </c>
      <c r="U1156" s="1256"/>
      <c r="V1156" s="1257"/>
    </row>
    <row r="1157" spans="1:22" ht="19.25" customHeight="1">
      <c r="A1157" s="1179"/>
      <c r="B1157" s="1234" t="s">
        <v>31</v>
      </c>
      <c r="C1157" s="1235"/>
      <c r="D1157" s="1260" t="str">
        <f>IF('statement of marks'!EO50="","",'statement of marks'!EO50)</f>
        <v/>
      </c>
      <c r="E1157" s="1261"/>
      <c r="F1157" s="1261" t="str">
        <f>IF('statement of marks'!EQ50="","",'statement of marks'!EQ50)</f>
        <v/>
      </c>
      <c r="G1157" s="1261"/>
      <c r="H1157" s="1261" t="str">
        <f>IF('statement of marks'!ES50="","",'statement of marks'!ES50)</f>
        <v/>
      </c>
      <c r="I1157" s="1261"/>
      <c r="J1157" s="1261" t="str">
        <f>IF('statement of marks'!EU50="","",'statement of marks'!EU50)</f>
        <v/>
      </c>
      <c r="K1157" s="1261"/>
      <c r="L1157" s="1261" t="str">
        <f>IF('statement of marks'!EW50="","",'statement of marks'!EW50)</f>
        <v/>
      </c>
      <c r="M1157" s="1261"/>
      <c r="N1157" s="1261"/>
      <c r="O1157" s="1261"/>
      <c r="P1157" s="1262" t="s">
        <v>312</v>
      </c>
      <c r="Q1157" s="1263"/>
      <c r="R1157" s="1263"/>
      <c r="S1157" s="1264"/>
      <c r="T1157" s="1265" t="str">
        <f>IF(T1155="","",'result subject-wise'!$G$117)</f>
        <v/>
      </c>
      <c r="U1157" s="1266"/>
      <c r="V1157" s="1267"/>
    </row>
    <row r="1158" spans="1:22" ht="19.25" customHeight="1">
      <c r="A1158" s="1179"/>
      <c r="B1158" s="1230" t="s">
        <v>133</v>
      </c>
      <c r="C1158" s="1231"/>
      <c r="D1158" s="1268"/>
      <c r="E1158" s="1269"/>
      <c r="F1158" s="1269"/>
      <c r="G1158" s="1269"/>
      <c r="H1158" s="1269"/>
      <c r="I1158" s="1269"/>
      <c r="J1158" s="1269"/>
      <c r="K1158" s="1269"/>
      <c r="L1158" s="1231" t="s">
        <v>133</v>
      </c>
      <c r="M1158" s="1231"/>
      <c r="N1158" s="1231"/>
      <c r="O1158" s="1231"/>
      <c r="P1158" s="1231"/>
      <c r="Q1158" s="1231"/>
      <c r="R1158" s="1270"/>
      <c r="S1158" s="1271"/>
      <c r="T1158" s="1271"/>
      <c r="U1158" s="1271"/>
      <c r="V1158" s="1272"/>
    </row>
    <row r="1159" spans="1:22" ht="19.25" customHeight="1">
      <c r="A1159" s="1179"/>
      <c r="B1159" s="1230" t="s">
        <v>285</v>
      </c>
      <c r="C1159" s="1231"/>
      <c r="D1159" s="1268"/>
      <c r="E1159" s="1269"/>
      <c r="F1159" s="1269"/>
      <c r="G1159" s="1269"/>
      <c r="H1159" s="1269"/>
      <c r="I1159" s="1269"/>
      <c r="J1159" s="1269"/>
      <c r="K1159" s="1269"/>
      <c r="L1159" s="1231" t="s">
        <v>111</v>
      </c>
      <c r="M1159" s="1231"/>
      <c r="N1159" s="1231"/>
      <c r="O1159" s="1231"/>
      <c r="P1159" s="1231"/>
      <c r="Q1159" s="1231"/>
      <c r="R1159" s="1273"/>
      <c r="S1159" s="1274"/>
      <c r="T1159" s="1274"/>
      <c r="U1159" s="1274"/>
      <c r="V1159" s="1275"/>
    </row>
    <row r="1160" spans="1:22" ht="19.25" customHeight="1">
      <c r="A1160" s="1179"/>
      <c r="B1160" s="1230" t="s">
        <v>152</v>
      </c>
      <c r="C1160" s="1231"/>
      <c r="D1160" s="1268"/>
      <c r="E1160" s="1269"/>
      <c r="F1160" s="1269"/>
      <c r="G1160" s="1269"/>
      <c r="H1160" s="1269"/>
      <c r="I1160" s="1269"/>
      <c r="J1160" s="1269"/>
      <c r="K1160" s="1269"/>
      <c r="L1160" s="1231" t="s">
        <v>285</v>
      </c>
      <c r="M1160" s="1231"/>
      <c r="N1160" s="1231"/>
      <c r="O1160" s="1231"/>
      <c r="P1160" s="1231"/>
      <c r="Q1160" s="1231"/>
      <c r="R1160" s="1276" t="s">
        <v>152</v>
      </c>
      <c r="S1160" s="1277"/>
      <c r="T1160" s="1277"/>
      <c r="U1160" s="1277"/>
      <c r="V1160" s="1278"/>
    </row>
    <row r="1161" spans="1:22" ht="19.25" customHeight="1">
      <c r="A1161" s="1180"/>
      <c r="B1161" s="1279" t="s">
        <v>151</v>
      </c>
      <c r="C1161" s="1280"/>
      <c r="D1161" s="1281"/>
      <c r="E1161" s="1282"/>
      <c r="F1161" s="1282"/>
      <c r="G1161" s="1282"/>
      <c r="H1161" s="1282"/>
      <c r="I1161" s="1282"/>
      <c r="J1161" s="1282"/>
      <c r="K1161" s="1282"/>
      <c r="L1161" s="1280" t="s">
        <v>113</v>
      </c>
      <c r="M1161" s="1280"/>
      <c r="N1161" s="1280"/>
      <c r="O1161" s="1280"/>
      <c r="P1161" s="1283">
        <f>'statement of marks'!$GH$109</f>
        <v>42460</v>
      </c>
      <c r="Q1161" s="1284"/>
      <c r="R1161" s="1285" t="s">
        <v>289</v>
      </c>
      <c r="S1161" s="1286"/>
      <c r="T1161" s="1286"/>
      <c r="U1161" s="1286"/>
      <c r="V1161" s="1287"/>
    </row>
    <row r="1162" spans="1:22" ht="19.25" customHeight="1">
      <c r="A1162" s="1173" t="s">
        <v>73</v>
      </c>
      <c r="B1162" s="1174"/>
      <c r="C1162" s="1174"/>
      <c r="D1162" s="1174"/>
      <c r="E1162" s="1174"/>
      <c r="F1162" s="1174"/>
      <c r="G1162" s="1174"/>
      <c r="H1162" s="1174"/>
      <c r="I1162" s="1174"/>
      <c r="J1162" s="1174"/>
      <c r="K1162" s="1174"/>
      <c r="L1162" s="1174"/>
      <c r="M1162" s="1174"/>
      <c r="N1162" s="1174"/>
      <c r="O1162" s="1174"/>
      <c r="P1162" s="1174"/>
      <c r="Q1162" s="1174"/>
      <c r="R1162" s="1174"/>
      <c r="S1162" s="1174"/>
      <c r="T1162" s="1174"/>
      <c r="U1162" s="1174"/>
      <c r="V1162" s="1175"/>
    </row>
    <row r="1163" spans="1:22" ht="19.25" customHeight="1">
      <c r="A1163" s="1176" t="str">
        <f>'statement of marks'!$A$1</f>
        <v>jktdh; ckfydk mPp ek/;fed fo|ky;] fuEckgsMk</v>
      </c>
      <c r="B1163" s="1177"/>
      <c r="C1163" s="1177"/>
      <c r="D1163" s="1177"/>
      <c r="E1163" s="1177"/>
      <c r="F1163" s="1177"/>
      <c r="G1163" s="1177"/>
      <c r="H1163" s="1177"/>
      <c r="I1163" s="1177"/>
      <c r="J1163" s="1177"/>
      <c r="K1163" s="1177"/>
      <c r="L1163" s="1177"/>
      <c r="M1163" s="1177"/>
      <c r="N1163" s="1177"/>
      <c r="O1163" s="1177"/>
      <c r="P1163" s="1177"/>
      <c r="Q1163" s="1177"/>
      <c r="R1163" s="1177"/>
      <c r="S1163" s="1177"/>
      <c r="T1163" s="1177"/>
      <c r="U1163" s="1177"/>
      <c r="V1163" s="1178"/>
    </row>
    <row r="1164" spans="1:22" ht="19.25" customHeight="1">
      <c r="A1164" s="1179"/>
      <c r="B1164" s="1181" t="s">
        <v>293</v>
      </c>
      <c r="C1164" s="1181"/>
      <c r="D1164" s="1182" t="str">
        <f>'statement of marks'!$F$3</f>
        <v>2015-16</v>
      </c>
      <c r="E1164" s="1183"/>
      <c r="F1164" s="1184" t="str">
        <f>IF(T1182="","eq[; ijh{kk",IF(D1181="iwjd","iwjd ijh{kk",IF(D1181="iqu% ijh{kk","iqu% ijh{kk",)))</f>
        <v>eq[; ijh{kk</v>
      </c>
      <c r="G1164" s="1185"/>
      <c r="H1164" s="1185"/>
      <c r="I1164" s="1185"/>
      <c r="J1164" s="1185"/>
      <c r="K1164" s="1185"/>
      <c r="L1164" s="1185"/>
      <c r="M1164" s="1185"/>
      <c r="N1164" s="1185"/>
      <c r="O1164" s="1185"/>
      <c r="P1164" s="1185"/>
      <c r="Q1164" s="1185"/>
      <c r="R1164" s="1186" t="s">
        <v>27</v>
      </c>
      <c r="S1164" s="1187"/>
      <c r="T1164" s="1188" t="str">
        <f>'statement of marks'!$A$3</f>
        <v>11 'A'</v>
      </c>
      <c r="U1164" s="1188"/>
      <c r="V1164" s="1189"/>
    </row>
    <row r="1165" spans="1:22" ht="19.25" customHeight="1">
      <c r="A1165" s="1179"/>
      <c r="B1165" s="1190" t="s">
        <v>115</v>
      </c>
      <c r="C1165" s="1190"/>
      <c r="D1165" s="1191" t="str">
        <f>IF('statement of marks'!G51="","",'statement of marks'!G51)</f>
        <v/>
      </c>
      <c r="E1165" s="1192"/>
      <c r="F1165" s="1192"/>
      <c r="G1165" s="1192"/>
      <c r="H1165" s="1192"/>
      <c r="I1165" s="1192"/>
      <c r="J1165" s="1192"/>
      <c r="K1165" s="1192"/>
      <c r="L1165" s="1192"/>
      <c r="M1165" s="1192"/>
      <c r="N1165" s="1192"/>
      <c r="O1165" s="1192"/>
      <c r="P1165" s="1192"/>
      <c r="Q1165" s="1192"/>
      <c r="R1165" s="1193" t="s">
        <v>36</v>
      </c>
      <c r="S1165" s="1194"/>
      <c r="T1165" s="1195" t="str">
        <f>IF('statement of marks'!D51="","",'statement of marks'!D51)</f>
        <v/>
      </c>
      <c r="U1165" s="1195"/>
      <c r="V1165" s="1196"/>
    </row>
    <row r="1166" spans="1:22" ht="19.25" customHeight="1">
      <c r="A1166" s="1179"/>
      <c r="B1166" s="1190" t="s">
        <v>25</v>
      </c>
      <c r="C1166" s="1190"/>
      <c r="D1166" s="1191" t="str">
        <f>IF('statement of marks'!H51="","",'statement of marks'!H51)</f>
        <v/>
      </c>
      <c r="E1166" s="1192"/>
      <c r="F1166" s="1192"/>
      <c r="G1166" s="1192"/>
      <c r="H1166" s="1192"/>
      <c r="I1166" s="1192"/>
      <c r="J1166" s="1192"/>
      <c r="K1166" s="1192"/>
      <c r="L1166" s="1192"/>
      <c r="M1166" s="1192"/>
      <c r="N1166" s="1192"/>
      <c r="O1166" s="1192"/>
      <c r="P1166" s="1192"/>
      <c r="Q1166" s="1192"/>
      <c r="R1166" s="1193" t="s">
        <v>28</v>
      </c>
      <c r="S1166" s="1194"/>
      <c r="T1166" s="1195" t="str">
        <f>IF('statement of marks'!E51="","",'statement of marks'!E51)</f>
        <v/>
      </c>
      <c r="U1166" s="1195"/>
      <c r="V1166" s="1196"/>
    </row>
    <row r="1167" spans="1:22" ht="19.25" customHeight="1">
      <c r="A1167" s="1179"/>
      <c r="B1167" s="1197" t="s">
        <v>26</v>
      </c>
      <c r="C1167" s="1197"/>
      <c r="D1167" s="1191" t="str">
        <f>IF('statement of marks'!I51="","",'statement of marks'!I51)</f>
        <v/>
      </c>
      <c r="E1167" s="1192"/>
      <c r="F1167" s="1192"/>
      <c r="G1167" s="1192"/>
      <c r="H1167" s="1192"/>
      <c r="I1167" s="1192"/>
      <c r="J1167" s="1192"/>
      <c r="K1167" s="1192"/>
      <c r="L1167" s="1192"/>
      <c r="M1167" s="1192"/>
      <c r="N1167" s="1192"/>
      <c r="O1167" s="1192"/>
      <c r="P1167" s="1192"/>
      <c r="Q1167" s="1192"/>
      <c r="R1167" s="1193" t="s">
        <v>29</v>
      </c>
      <c r="S1167" s="1194"/>
      <c r="T1167" s="1198" t="str">
        <f>IF('statement of marks'!F51="","",'statement of marks'!F51)</f>
        <v/>
      </c>
      <c r="U1167" s="1198"/>
      <c r="V1167" s="1199"/>
    </row>
    <row r="1168" spans="1:22" ht="19.25" customHeight="1">
      <c r="A1168" s="1179"/>
      <c r="B1168" s="1200" t="s">
        <v>30</v>
      </c>
      <c r="C1168" s="1202" t="s">
        <v>202</v>
      </c>
      <c r="D1168" s="1204" t="s">
        <v>1</v>
      </c>
      <c r="E1168" s="1204" t="s">
        <v>43</v>
      </c>
      <c r="F1168" s="1204" t="s">
        <v>2</v>
      </c>
      <c r="G1168" s="1206" t="s">
        <v>144</v>
      </c>
      <c r="H1168" s="1206" t="s">
        <v>147</v>
      </c>
      <c r="I1168" s="1208" t="s">
        <v>146</v>
      </c>
      <c r="J1168" s="1210" t="s">
        <v>306</v>
      </c>
      <c r="K1168" s="1212" t="s">
        <v>288</v>
      </c>
      <c r="L1168" s="1214" t="s">
        <v>305</v>
      </c>
      <c r="M1168" s="1214" t="s">
        <v>296</v>
      </c>
      <c r="N1168" s="1216" t="s">
        <v>295</v>
      </c>
      <c r="O1168" s="1218" t="s">
        <v>274</v>
      </c>
      <c r="P1168" s="1218" t="s">
        <v>275</v>
      </c>
      <c r="Q1168" s="1220" t="s">
        <v>276</v>
      </c>
      <c r="R1168" s="1208" t="s">
        <v>14</v>
      </c>
      <c r="S1168" s="1210" t="s">
        <v>297</v>
      </c>
      <c r="T1168" s="1222" t="s">
        <v>298</v>
      </c>
      <c r="U1168" s="1288" t="s">
        <v>38</v>
      </c>
      <c r="V1168" s="1226" t="s">
        <v>287</v>
      </c>
    </row>
    <row r="1169" spans="1:22" ht="19.25" customHeight="1">
      <c r="A1169" s="1179"/>
      <c r="B1169" s="1201"/>
      <c r="C1169" s="1203"/>
      <c r="D1169" s="1205"/>
      <c r="E1169" s="1205"/>
      <c r="F1169" s="1205"/>
      <c r="G1169" s="1207"/>
      <c r="H1169" s="1207"/>
      <c r="I1169" s="1209"/>
      <c r="J1169" s="1211"/>
      <c r="K1169" s="1213"/>
      <c r="L1169" s="1215"/>
      <c r="M1169" s="1215"/>
      <c r="N1169" s="1217"/>
      <c r="O1169" s="1219"/>
      <c r="P1169" s="1219"/>
      <c r="Q1169" s="1221"/>
      <c r="R1169" s="1209"/>
      <c r="S1169" s="1211"/>
      <c r="T1169" s="1223"/>
      <c r="U1169" s="1289"/>
      <c r="V1169" s="1227"/>
    </row>
    <row r="1170" spans="1:22" ht="19.25" customHeight="1">
      <c r="A1170" s="1179"/>
      <c r="B1170" s="1228" t="s">
        <v>5</v>
      </c>
      <c r="C1170" s="1229"/>
      <c r="D1170" s="119">
        <v>10</v>
      </c>
      <c r="E1170" s="70">
        <v>10</v>
      </c>
      <c r="F1170" s="70">
        <v>10</v>
      </c>
      <c r="G1170" s="142" t="s">
        <v>308</v>
      </c>
      <c r="H1170" s="122">
        <f>'statement of marks'!$AR$6</f>
        <v>20</v>
      </c>
      <c r="I1170" s="73">
        <v>70</v>
      </c>
      <c r="J1170" s="146" t="s">
        <v>277</v>
      </c>
      <c r="K1170" s="124">
        <v>100</v>
      </c>
      <c r="L1170" s="142" t="s">
        <v>309</v>
      </c>
      <c r="M1170" s="122">
        <f>'statement of marks'!$AW$6</f>
        <v>30</v>
      </c>
      <c r="N1170" s="73">
        <v>100</v>
      </c>
      <c r="O1170" s="145" t="s">
        <v>310</v>
      </c>
      <c r="P1170" s="124"/>
      <c r="Q1170" s="124">
        <v>200</v>
      </c>
      <c r="R1170" s="304"/>
      <c r="S1170" s="304"/>
      <c r="T1170" s="305"/>
      <c r="U1170" s="306"/>
      <c r="V1170" s="147" t="str">
        <f>IF(OR(U1177=0,U1177&lt;S1177),"",Q1170)</f>
        <v/>
      </c>
    </row>
    <row r="1171" spans="1:22" ht="19.25" customHeight="1">
      <c r="A1171" s="1179"/>
      <c r="B1171" s="1230" t="str">
        <f>'statement of marks'!$J$3</f>
        <v>vfuok;Z fgUnh</v>
      </c>
      <c r="C1171" s="1231"/>
      <c r="D1171" s="289" t="str">
        <f>IF('statement of marks'!J51="","",'statement of marks'!J51)</f>
        <v/>
      </c>
      <c r="E1171" s="290" t="str">
        <f>IF('statement of marks'!K51="","",'statement of marks'!K51)</f>
        <v/>
      </c>
      <c r="F1171" s="290" t="str">
        <f>IF('statement of marks'!L51="","",'statement of marks'!L51)</f>
        <v/>
      </c>
      <c r="G1171" s="123" t="str">
        <f>IF('statement of marks'!N51="","",'statement of marks'!N51)</f>
        <v/>
      </c>
      <c r="H1171" s="123">
        <f>'statement of marks'!$BP$6</f>
        <v>20</v>
      </c>
      <c r="I1171" s="291" t="str">
        <f>IF(G1171="","",G1171)</f>
        <v/>
      </c>
      <c r="J1171" s="291" t="str">
        <f>IF(G1171="","",SUM(D1171,E1171,F1171,G1171))</f>
        <v/>
      </c>
      <c r="K1171" s="125" t="str">
        <f>J1171</f>
        <v/>
      </c>
      <c r="L1171" s="123" t="str">
        <f>IF('statement of marks'!P51="","",'statement of marks'!P51)</f>
        <v/>
      </c>
      <c r="M1171" s="122">
        <f>'statement of marks'!$BU$6</f>
        <v>30</v>
      </c>
      <c r="N1171" s="291" t="str">
        <f>IF(L1171="","",L1171)</f>
        <v/>
      </c>
      <c r="O1171" s="291" t="str">
        <f>IF(L1171="","",SUM(J1171,L1171))</f>
        <v/>
      </c>
      <c r="P1171" s="152">
        <f>SUM(H1171,M1171)</f>
        <v>50</v>
      </c>
      <c r="Q1171" s="125" t="str">
        <f>O1171</f>
        <v/>
      </c>
      <c r="R1171" s="290" t="str">
        <f>CONCATENATE('statement of marks'!EZ51,'statement of marks'!FA51,'statement of marks'!FB51)</f>
        <v/>
      </c>
      <c r="S1171" s="117" t="str">
        <f>IF(OR(R1171="S",R1171="RE"),100,"")</f>
        <v/>
      </c>
      <c r="T1171" s="128" t="str">
        <f>IF('result subject-wise'!U51="","",'result subject-wise'!U51)</f>
        <v/>
      </c>
      <c r="U1171" s="130" t="str">
        <f>IF('result subject-wise'!V51="","",'result subject-wise'!V51)</f>
        <v/>
      </c>
      <c r="V1171" s="147" t="str">
        <f>IF(OR(U1177=0,U1177&lt;S1177),"",IF(R1171="RE",SUM(Q1171,T1171),IF(R1171="S",T1171,Q1171)))</f>
        <v/>
      </c>
    </row>
    <row r="1172" spans="1:22" ht="19.25" customHeight="1">
      <c r="A1172" s="1179"/>
      <c r="B1172" s="1230" t="str">
        <f>'statement of marks'!$X$3</f>
        <v>vaxzsth</v>
      </c>
      <c r="C1172" s="1231"/>
      <c r="D1172" s="289" t="str">
        <f>IF('statement of marks'!X51="","",'statement of marks'!X51)</f>
        <v/>
      </c>
      <c r="E1172" s="290" t="str">
        <f>IF('statement of marks'!Y51="","",'statement of marks'!Y51)</f>
        <v/>
      </c>
      <c r="F1172" s="290" t="str">
        <f>IF('statement of marks'!Z51="","",'statement of marks'!Z51)</f>
        <v/>
      </c>
      <c r="G1172" s="123" t="str">
        <f>IF('statement of marks'!AB51="","",'statement of marks'!AB51)</f>
        <v/>
      </c>
      <c r="H1172" s="123">
        <f>'statement of marks'!$CN$6</f>
        <v>20</v>
      </c>
      <c r="I1172" s="291" t="str">
        <f>IF(G1172="","",G1172)</f>
        <v/>
      </c>
      <c r="J1172" s="291" t="str">
        <f t="shared" ref="J1172:J1175" si="426">IF(G1172="","",SUM(D1172,E1172,F1172,G1172))</f>
        <v/>
      </c>
      <c r="K1172" s="125" t="str">
        <f>J1172</f>
        <v/>
      </c>
      <c r="L1172" s="123" t="str">
        <f>IF('statement of marks'!AD51="","",'statement of marks'!AD51)</f>
        <v/>
      </c>
      <c r="M1172" s="122">
        <f>'statement of marks'!$CS$6</f>
        <v>30</v>
      </c>
      <c r="N1172" s="291" t="str">
        <f>IF(L1172="","",L1172)</f>
        <v/>
      </c>
      <c r="O1172" s="291" t="str">
        <f t="shared" ref="O1172" si="427">IF(L1172="","",SUM(J1172,L1172))</f>
        <v/>
      </c>
      <c r="P1172" s="152">
        <f t="shared" ref="P1172" si="428">SUM(H1172,M1172)</f>
        <v>50</v>
      </c>
      <c r="Q1172" s="125" t="str">
        <f>O1172</f>
        <v/>
      </c>
      <c r="R1172" s="290" t="str">
        <f>CONCATENATE('statement of marks'!FC51,'statement of marks'!FD51,'statement of marks'!FE51)</f>
        <v/>
      </c>
      <c r="S1172" s="117" t="str">
        <f>IF(OR(R1172="S",R1172="RE"),100,"")</f>
        <v/>
      </c>
      <c r="T1172" s="128" t="str">
        <f>IF('result subject-wise'!X51="","",'result subject-wise'!X51)</f>
        <v/>
      </c>
      <c r="U1172" s="130" t="str">
        <f>IF('result subject-wise'!Y51="","",'result subject-wise'!Y51)</f>
        <v/>
      </c>
      <c r="V1172" s="147" t="str">
        <f>IF(OR(U1177=0,U1177&lt;S1177),"",IF(R1172="RE",SUM(Q1172,T1172),IF(R1172="S",T1172,Q1172)))</f>
        <v/>
      </c>
    </row>
    <row r="1173" spans="1:22" ht="19.25" customHeight="1">
      <c r="A1173" s="1179"/>
      <c r="B1173" s="1232" t="b">
        <f>IF('statement of marks'!AL51="a",'statement of marks'!$AL$3,IF('statement of marks'!AL51="b",'statement of marks'!$AR$3,IF('statement of marks'!AL51="c",'statement of marks'!$AX$3,IF('statement of marks'!AL51="d",'statement of marks'!$BD$3))))</f>
        <v>0</v>
      </c>
      <c r="C1173" s="1233"/>
      <c r="D1173" s="289" t="str">
        <f>IF('statement of marks'!AM51="","",'statement of marks'!AM51)</f>
        <v/>
      </c>
      <c r="E1173" s="290" t="str">
        <f>IF('statement of marks'!AN51="","",'statement of marks'!AN51)</f>
        <v/>
      </c>
      <c r="F1173" s="290" t="str">
        <f>IF('statement of marks'!AO51="","",'statement of marks'!AO51)</f>
        <v/>
      </c>
      <c r="G1173" s="123" t="str">
        <f>IF('statement of marks'!AQ51="","",'statement of marks'!AQ51)</f>
        <v/>
      </c>
      <c r="H1173" s="123" t="str">
        <f>IF('statement of marks'!AR51="","",'statement of marks'!AR51)</f>
        <v/>
      </c>
      <c r="I1173" s="291" t="str">
        <f>IF(G1173="","",IF(AND(G1173="ML",H1173="ML"),"ML",IF(AND(G1173="ML",H1173=""),"ML",SUM(G1173,H1173))))</f>
        <v/>
      </c>
      <c r="J1173" s="291" t="str">
        <f t="shared" si="426"/>
        <v/>
      </c>
      <c r="K1173" s="125" t="str">
        <f>IF(J1173="","",SUM(H1173,J1173))</f>
        <v/>
      </c>
      <c r="L1173" s="123" t="str">
        <f>IF('statement of marks'!AV51="","",'statement of marks'!AV51)</f>
        <v/>
      </c>
      <c r="M1173" s="123" t="str">
        <f>IF('statement of marks'!AW51="","",'statement of marks'!AW51)</f>
        <v/>
      </c>
      <c r="N1173" s="291" t="str">
        <f>IF(L1173="","",IF(AND(L1173="ML",M1173="ML"),"ML",IF(AND(L1173="ML",M1173=""),"ML",SUM(L1173,M1173))))</f>
        <v/>
      </c>
      <c r="O1173" s="291" t="str">
        <f>IF(L1173="","",SUM(J1173,L1173))</f>
        <v/>
      </c>
      <c r="P1173" s="123" t="str">
        <f>IF(AND(H1173="",M1173=""),"",SUM(H1173,M1173))</f>
        <v/>
      </c>
      <c r="Q1173" s="125" t="str">
        <f>IF(O1173="","",SUM(O1173,P1173))</f>
        <v/>
      </c>
      <c r="R1173" s="290" t="str">
        <f>CONCATENATE('statement of marks'!FF51,'statement of marks'!FK51,'statement of marks'!FL51)</f>
        <v/>
      </c>
      <c r="S1173" s="117" t="str">
        <f>IF('result subject-wise'!Z51="","",'result subject-wise'!Z51)</f>
        <v/>
      </c>
      <c r="T1173" s="128" t="str">
        <f>IF('result subject-wise'!AB51="","",'result subject-wise'!AB51)</f>
        <v/>
      </c>
      <c r="U1173" s="130" t="str">
        <f>IF('result subject-wise'!AC51="","",'result subject-wise'!AC51)</f>
        <v/>
      </c>
      <c r="V1173" s="147" t="str">
        <f>IF(OR(U1177=0,U1177&lt;S1177),"",IF(OR(R1173="RE",R1173="REP"),SUM(Q1173,T1173),IF(R1173="S",T1173,Q1173)))</f>
        <v/>
      </c>
    </row>
    <row r="1174" spans="1:22" ht="19.25" customHeight="1">
      <c r="A1174" s="1179"/>
      <c r="B1174" s="1232" t="b">
        <f>IF('statement of marks'!BJ51="a",'statement of marks'!$BJ$3,IF('statement of marks'!BJ51="b",'statement of marks'!$BP$3,IF('statement of marks'!BJ51="c",'statement of marks'!$BV$3,IF('statement of marks'!BJ51="d",'statement of marks'!$CB$3))))</f>
        <v>0</v>
      </c>
      <c r="C1174" s="1233"/>
      <c r="D1174" s="289" t="str">
        <f>IF('statement of marks'!BK51="","",'statement of marks'!BK51)</f>
        <v/>
      </c>
      <c r="E1174" s="290" t="str">
        <f>IF('statement of marks'!BL51="","",'statement of marks'!BL51)</f>
        <v/>
      </c>
      <c r="F1174" s="290" t="str">
        <f>IF('statement of marks'!BM51="","",'statement of marks'!BM51)</f>
        <v/>
      </c>
      <c r="G1174" s="123" t="str">
        <f>IF('statement of marks'!BO51="","",'statement of marks'!BO51)</f>
        <v/>
      </c>
      <c r="H1174" s="123" t="str">
        <f>IF('statement of marks'!BP51="","",'statement of marks'!BP51)</f>
        <v/>
      </c>
      <c r="I1174" s="291" t="str">
        <f t="shared" ref="I1174" si="429">IF(G1174="","",IF(AND(G1174="ML",H1174="ML"),"ML",IF(AND(G1174="ML",H1174=""),"ML",SUM(G1174,H1174))))</f>
        <v/>
      </c>
      <c r="J1174" s="291" t="str">
        <f t="shared" si="426"/>
        <v/>
      </c>
      <c r="K1174" s="125" t="str">
        <f>IF(J1174="","",SUM(H1174,J1174))</f>
        <v/>
      </c>
      <c r="L1174" s="123" t="str">
        <f>IF('statement of marks'!BT51="","",'statement of marks'!BT51)</f>
        <v/>
      </c>
      <c r="M1174" s="123" t="str">
        <f>IF('statement of marks'!BU51="","",'statement of marks'!BU51)</f>
        <v/>
      </c>
      <c r="N1174" s="291" t="str">
        <f t="shared" ref="N1174" si="430">IF(L1174="","",IF(AND(L1174="ML",M1174="ML"),"ML",IF(AND(L1174="ML",M1174=""),"ML",SUM(L1174,M1174))))</f>
        <v/>
      </c>
      <c r="O1174" s="291" t="str">
        <f>IF(L1174="","",SUM(J1174,L1174))</f>
        <v/>
      </c>
      <c r="P1174" s="123" t="str">
        <f t="shared" ref="P1174:P1175" si="431">IF(AND(H1174="",M1174=""),"",SUM(H1174,M1174))</f>
        <v/>
      </c>
      <c r="Q1174" s="125" t="str">
        <f>IF(O1174="","",SUM(O1174,P1174))</f>
        <v/>
      </c>
      <c r="R1174" s="290" t="str">
        <f>CONCATENATE('statement of marks'!FM51,'statement of marks'!FR51,'statement of marks'!FS51)</f>
        <v/>
      </c>
      <c r="S1174" s="117" t="str">
        <f>IF('result subject-wise'!AD51="","",'result subject-wise'!AD51)</f>
        <v/>
      </c>
      <c r="T1174" s="128" t="str">
        <f>IF('result subject-wise'!AF51="","",'result subject-wise'!AF51)</f>
        <v/>
      </c>
      <c r="U1174" s="130" t="str">
        <f>IF('result subject-wise'!AG51="","",'result subject-wise'!AG51)</f>
        <v/>
      </c>
      <c r="V1174" s="147" t="str">
        <f>IF(OR(U1177=0,U1177&lt;S1177),"",IF(OR(R1174="RE",R1174="REP"),SUM(Q1174,T1174),IF(R1174="S",T1174,Q1174)))</f>
        <v/>
      </c>
    </row>
    <row r="1175" spans="1:22" ht="19.25" customHeight="1">
      <c r="A1175" s="1179"/>
      <c r="B1175" s="1232" t="b">
        <f>IF('statement of marks'!CH51="a",'statement of marks'!$CH$3,IF('statement of marks'!CH51="b",'statement of marks'!$CN$3,IF('statement of marks'!CH51="c",'statement of marks'!$CT$3,IF('statement of marks'!CH51="d",'statement of marks'!$CZ$3))))</f>
        <v>0</v>
      </c>
      <c r="C1175" s="1233"/>
      <c r="D1175" s="289" t="str">
        <f>IF('statement of marks'!CI51="","",'statement of marks'!CI51)</f>
        <v/>
      </c>
      <c r="E1175" s="290" t="str">
        <f>IF('statement of marks'!CJ51="","",'statement of marks'!CJ51)</f>
        <v/>
      </c>
      <c r="F1175" s="290" t="str">
        <f>IF('statement of marks'!CK51="","",'statement of marks'!CK51)</f>
        <v/>
      </c>
      <c r="G1175" s="123" t="str">
        <f>IF('statement of marks'!CM51="","",'statement of marks'!CM51)</f>
        <v/>
      </c>
      <c r="H1175" s="123" t="str">
        <f>IF('statement of marks'!CN51="","",'statement of marks'!CN51)</f>
        <v/>
      </c>
      <c r="I1175" s="291" t="str">
        <f>IF(G1175="","",IF(AND(G1175="ML",H1175="ML"),"ML",IF(AND(G1175="ML",H1175=""),"ML",SUM(G1175,H1175))))</f>
        <v/>
      </c>
      <c r="J1175" s="291" t="str">
        <f t="shared" si="426"/>
        <v/>
      </c>
      <c r="K1175" s="125" t="str">
        <f>IF(J1175="","",SUM(H1175,J1175))</f>
        <v/>
      </c>
      <c r="L1175" s="123" t="str">
        <f>IF('statement of marks'!CR51="","",'statement of marks'!CR51)</f>
        <v/>
      </c>
      <c r="M1175" s="123" t="str">
        <f>IF('statement of marks'!CS51="","",'statement of marks'!CS51)</f>
        <v/>
      </c>
      <c r="N1175" s="291" t="str">
        <f>IF(L1175="","",IF(AND(L1175="ML",M1175="ML"),"ML",IF(AND(L1175="ML",M1175=""),"ML",SUM(L1175,M1175))))</f>
        <v/>
      </c>
      <c r="O1175" s="291" t="str">
        <f>IF(L1175="","",SUM(J1175,L1175))</f>
        <v/>
      </c>
      <c r="P1175" s="123" t="str">
        <f t="shared" si="431"/>
        <v/>
      </c>
      <c r="Q1175" s="125" t="str">
        <f>IF(O1175="","",SUM(O1175,P1175))</f>
        <v/>
      </c>
      <c r="R1175" s="290" t="str">
        <f>CONCATENATE('statement of marks'!FT51,'statement of marks'!FY51,'statement of marks'!FZ51)</f>
        <v/>
      </c>
      <c r="S1175" s="117" t="str">
        <f>IF('result subject-wise'!AH51="","",'result subject-wise'!AH51)</f>
        <v/>
      </c>
      <c r="T1175" s="128" t="str">
        <f>IF('result subject-wise'!AJ51="","",'result subject-wise'!AJ51)</f>
        <v/>
      </c>
      <c r="U1175" s="130" t="str">
        <f>IF('result subject-wise'!AK51="","",'result subject-wise'!AK51)</f>
        <v/>
      </c>
      <c r="V1175" s="147" t="str">
        <f>IF(OR(U1177=0,U1177&lt;S1177),"",IF(OR(R1175="RE",R1175="REP"),SUM(Q1175,T1175),IF(R1175="S",T1175,Q1175)))</f>
        <v/>
      </c>
    </row>
    <row r="1176" spans="1:22" ht="19.25" customHeight="1">
      <c r="A1176" s="1179"/>
      <c r="B1176" s="1234" t="s">
        <v>148</v>
      </c>
      <c r="C1176" s="1235"/>
      <c r="D1176" s="157" t="str">
        <f>IF(AND(D1171="",D1172="",D1173="",D1174="",D1175=""),"",SUM(D1171:D1175))</f>
        <v/>
      </c>
      <c r="E1176" s="157" t="str">
        <f t="shared" ref="E1176:F1176" si="432">IF(AND(E1171="",E1172="",E1173="",E1174="",E1175=""),"",SUM(E1171:E1175))</f>
        <v/>
      </c>
      <c r="F1176" s="157" t="str">
        <f t="shared" si="432"/>
        <v/>
      </c>
      <c r="G1176" s="158" t="str">
        <f>IF(G1171="","",SUM(G1171:G1175))</f>
        <v/>
      </c>
      <c r="H1176" s="158">
        <f>SUM(H1173:H1175)</f>
        <v>0</v>
      </c>
      <c r="I1176" s="158" t="str">
        <f>IF(AND(I1171="",I1172="",I1173="",I1174="",I1175=""),"",SUM(I1171:I1175))</f>
        <v/>
      </c>
      <c r="J1176" s="159" t="str">
        <f>IF(J1175="","",SUM(J1171:J1175))</f>
        <v/>
      </c>
      <c r="K1176" s="160" t="str">
        <f>IF(K1171="","",SUM(K1171:K1175))</f>
        <v/>
      </c>
      <c r="L1176" s="158" t="str">
        <f>IF(L1171="","",SUM(L1171:L1175))</f>
        <v/>
      </c>
      <c r="M1176" s="158">
        <f>SUM(M1173:M1175)</f>
        <v>0</v>
      </c>
      <c r="N1176" s="158" t="str">
        <f t="shared" ref="N1176" si="433">IF(AND(N1171="",N1172="",N1173="",N1174="",N1175=""),"",SUM(N1171:N1175))</f>
        <v/>
      </c>
      <c r="O1176" s="159" t="str">
        <f>IF(L1176="","",SUM(J1176,L1176))</f>
        <v/>
      </c>
      <c r="P1176" s="160">
        <f>SUM(H1176,M1176)</f>
        <v>0</v>
      </c>
      <c r="Q1176" s="160" t="str">
        <f>IF(Q1171="","",SUM(Q1171:Q1175))</f>
        <v/>
      </c>
      <c r="R1176" s="159"/>
      <c r="S1176" s="159" t="str">
        <f>IF(AND(S1171="",S1172="",S1173="",S1174="",S1175=""),"",SUM(S1171:S1175))</f>
        <v/>
      </c>
      <c r="T1176" s="161" t="str">
        <f>IF(AND(T1171="",T1172="",T1173="",T1174="",T1175=""),"",SUM(T1171:T1175))</f>
        <v/>
      </c>
      <c r="U1176" s="162"/>
      <c r="V1176" s="163" t="str">
        <f>IF(V1171="","",SUM(V1171:V1175))</f>
        <v/>
      </c>
    </row>
    <row r="1177" spans="1:22" ht="19.25" customHeight="1">
      <c r="A1177" s="1179"/>
      <c r="B1177" s="1234" t="s">
        <v>145</v>
      </c>
      <c r="C1177" s="1235"/>
      <c r="D1177" s="119" t="str">
        <f>IF(D1176="","",50-(COUNTIF(D1171:D1175,"NA")*10+COUNTIF(D1171:D1175,"ML")*10))</f>
        <v/>
      </c>
      <c r="E1177" s="119" t="str">
        <f t="shared" ref="E1177:F1177" si="434">IF(E1176="","",50-(COUNTIF(E1171:E1175,"NA")*10+COUNTIF(E1171:E1175,"ML")*10))</f>
        <v/>
      </c>
      <c r="F1177" s="119" t="str">
        <f t="shared" si="434"/>
        <v/>
      </c>
      <c r="G1177" s="123">
        <f>I1177-H1177</f>
        <v>350</v>
      </c>
      <c r="H1177" s="158">
        <f>IF(H1176="","",(IF(OR(H1173="ML",H1173=""),0,H1170)+IF(OR(H1174="ML",H1174=""),0,H1171)+IF(OR(H1175="ML",H1175=""),0,H1172)))</f>
        <v>0</v>
      </c>
      <c r="I1177" s="123">
        <f>IF(I1176=0,0,350-H1179)</f>
        <v>350</v>
      </c>
      <c r="J1177" s="291" t="str">
        <f>IF(J1176="","",SUM(D1177:G1177))</f>
        <v/>
      </c>
      <c r="K1177" s="125" t="str">
        <f>IF(K1176="","",SUM(H1177,J1177))</f>
        <v/>
      </c>
      <c r="L1177" s="123">
        <f>N1177-M1177</f>
        <v>500</v>
      </c>
      <c r="M1177" s="117">
        <f>IF(M1176="","",(IF(OR(M1173="ML",M1173=""),0,M1170)+IF(OR(M1174="ML",M1174=""),0,M1171)+IF(OR(M1175="ML",M1175=""),0,M1172)))</f>
        <v>0</v>
      </c>
      <c r="N1177" s="123">
        <f>IF(N1176=0,0,500-M1179)</f>
        <v>500</v>
      </c>
      <c r="O1177" s="291">
        <f>IF(L1177="","",SUM(J1177,L1177))</f>
        <v>500</v>
      </c>
      <c r="P1177" s="125">
        <f>SUM(H1177,M1177)</f>
        <v>0</v>
      </c>
      <c r="Q1177" s="125" t="str">
        <f>IF(Q1176="","",SUM(O1177,P1177))</f>
        <v/>
      </c>
      <c r="R1177" s="307"/>
      <c r="S1177" s="141">
        <f>COUNTIF(R1171:R1180,"S")</f>
        <v>0</v>
      </c>
      <c r="T1177" s="141">
        <f>COUNTIF(R1171:R1180,"RE")+COUNTIF(R1171:R1180,"REP")</f>
        <v>0</v>
      </c>
      <c r="U1177" s="141">
        <f>COUNTIF(U1171:U1176,"P")+COUNTIF(U1179:U1180,"P")</f>
        <v>0</v>
      </c>
      <c r="V1177" s="149" t="str">
        <f>IF(OR(U1177=0,U1177&lt;(S1177+T1177)),"",(Q1177-(S1177*200)+S1176))</f>
        <v/>
      </c>
    </row>
    <row r="1178" spans="1:22" ht="19.25" customHeight="1">
      <c r="A1178" s="1179"/>
      <c r="B1178" s="1230" t="s">
        <v>12</v>
      </c>
      <c r="C1178" s="1231"/>
      <c r="D1178" s="120" t="str">
        <f t="shared" ref="D1178:Q1178" si="435">IF(D1177="","",D1176/D1177*100)</f>
        <v/>
      </c>
      <c r="E1178" s="120" t="str">
        <f t="shared" si="435"/>
        <v/>
      </c>
      <c r="F1178" s="120" t="str">
        <f t="shared" si="435"/>
        <v/>
      </c>
      <c r="G1178" s="120" t="e">
        <f t="shared" si="435"/>
        <v>#VALUE!</v>
      </c>
      <c r="H1178" s="151" t="e">
        <f t="shared" si="435"/>
        <v>#DIV/0!</v>
      </c>
      <c r="I1178" s="120" t="e">
        <f t="shared" si="435"/>
        <v>#VALUE!</v>
      </c>
      <c r="J1178" s="120" t="str">
        <f t="shared" si="435"/>
        <v/>
      </c>
      <c r="K1178" s="126" t="str">
        <f t="shared" si="435"/>
        <v/>
      </c>
      <c r="L1178" s="120" t="e">
        <f t="shared" si="435"/>
        <v>#VALUE!</v>
      </c>
      <c r="M1178" s="151" t="e">
        <f t="shared" si="435"/>
        <v>#DIV/0!</v>
      </c>
      <c r="N1178" s="120" t="e">
        <f t="shared" si="435"/>
        <v>#VALUE!</v>
      </c>
      <c r="O1178" s="120" t="e">
        <f t="shared" si="435"/>
        <v>#VALUE!</v>
      </c>
      <c r="P1178" s="126" t="e">
        <f t="shared" si="435"/>
        <v>#DIV/0!</v>
      </c>
      <c r="Q1178" s="126" t="str">
        <f t="shared" si="435"/>
        <v/>
      </c>
      <c r="R1178" s="304"/>
      <c r="S1178" s="304"/>
      <c r="T1178" s="305"/>
      <c r="U1178" s="308"/>
      <c r="V1178" s="150" t="str">
        <f>IF(V1177="","",V1176/V1177*100)</f>
        <v/>
      </c>
    </row>
    <row r="1179" spans="1:22" ht="19.25" customHeight="1">
      <c r="A1179" s="1179"/>
      <c r="B1179" s="1230" t="str">
        <f>'statement of marks'!$DG$3</f>
        <v>jktLFkku v/;;u</v>
      </c>
      <c r="C1179" s="1231"/>
      <c r="D1179" s="289" t="str">
        <f>IF('statement of marks'!DG51="","",'statement of marks'!DG51)</f>
        <v/>
      </c>
      <c r="E1179" s="290" t="str">
        <f>IF('statement of marks'!DH51="","",'statement of marks'!DH51)</f>
        <v/>
      </c>
      <c r="F1179" s="290" t="str">
        <f>IF('statement of marks'!DI51="","",'statement of marks'!DI51)</f>
        <v/>
      </c>
      <c r="G1179" s="290" t="str">
        <f>IF('statement of marks'!DK51="","",'statement of marks'!DK51)</f>
        <v/>
      </c>
      <c r="H1179" s="152">
        <f>IF(G1171="ML",70)+IF(G1172="ML",70)+IF(G1173="ML",70-H1170)+IF(G1174="ML",70-H1171)+IF(G1175="ML",70-H1172)+IF(H1173="ml",H1170)+IF(H1174="ml",H1171)+IF(H1175="ml",H1172)</f>
        <v>0</v>
      </c>
      <c r="I1179" s="291" t="str">
        <f>IF(G1179="","",SUM(G1179,H1179))</f>
        <v/>
      </c>
      <c r="J1179" s="291" t="str">
        <f>IF(G1179="","",SUM(D1179,E1179,F1179,G1179))</f>
        <v/>
      </c>
      <c r="K1179" s="125" t="str">
        <f>IF(J1179="","",SUM(H1179,J1179))</f>
        <v/>
      </c>
      <c r="L1179" s="290" t="str">
        <f>IF('statement of marks'!DM51="","",'statement of marks'!DM51)</f>
        <v/>
      </c>
      <c r="M1179" s="152">
        <f>IF(L1171="ML",100)+IF(L1172="ML",100)+IF(L1173="ML",100-M1170)+IF(L1174="ML",100-M1171)+IF(L1175="ML",100-M1172)+IF(M1173="ml",M1170)+IF(M1174="ml",M1171)+IF(M1175="ml",M1172)</f>
        <v>0</v>
      </c>
      <c r="N1179" s="291" t="str">
        <f>IF(L1179="","",SUM(L1179,M1179))</f>
        <v/>
      </c>
      <c r="O1179" s="291" t="str">
        <f>IF(L1179="","",SUM(K1179,L1179))</f>
        <v/>
      </c>
      <c r="P1179" s="152">
        <f>SUM(H1179,M1179)</f>
        <v>0</v>
      </c>
      <c r="Q1179" s="125" t="str">
        <f>IF(O1179="","",SUM(O1179,M1179))</f>
        <v/>
      </c>
      <c r="R1179" s="290" t="str">
        <f>IF('statement of marks'!GA51="","",'statement of marks'!GA51)</f>
        <v/>
      </c>
      <c r="S1179" s="117" t="str">
        <f>IF(OR(R1179="S",R1179="RE"),100,"")</f>
        <v/>
      </c>
      <c r="T1179" s="309" t="str">
        <f>IF('result subject-wise'!AL51="","",'result subject-wise'!AL51)</f>
        <v/>
      </c>
      <c r="U1179" s="310" t="str">
        <f>IF('result subject-wise'!AM51="","",'result subject-wise'!AM51)</f>
        <v/>
      </c>
      <c r="V1179" s="1236"/>
    </row>
    <row r="1180" spans="1:22" ht="19.25" customHeight="1">
      <c r="A1180" s="1179"/>
      <c r="B1180" s="1230" t="str">
        <f>'statement of marks'!$DT$3</f>
        <v>thou dkS'ky f'k{kk</v>
      </c>
      <c r="C1180" s="1231"/>
      <c r="D1180" s="1237" t="s">
        <v>294</v>
      </c>
      <c r="E1180" s="1238"/>
      <c r="F1180" s="291">
        <f>'statement of marks'!$DT$6</f>
        <v>30</v>
      </c>
      <c r="G1180" s="123" t="str">
        <f>IF('statement of marks'!DT51="","",'statement of marks'!DT51)</f>
        <v/>
      </c>
      <c r="H1180" s="1238" t="s">
        <v>313</v>
      </c>
      <c r="I1180" s="1238"/>
      <c r="J1180" s="291">
        <f>'statement of marks'!$DU$6</f>
        <v>30</v>
      </c>
      <c r="K1180" s="125" t="str">
        <f>IF('statement of marks'!DU51="","",'statement of marks'!DU51)</f>
        <v/>
      </c>
      <c r="L1180" s="1239" t="s">
        <v>172</v>
      </c>
      <c r="M1180" s="1239"/>
      <c r="N1180" s="291">
        <f>'statement of marks'!$DV$6</f>
        <v>40</v>
      </c>
      <c r="O1180" s="290" t="str">
        <f>IF('statement of marks'!DV51="","",'statement of marks'!DV51)</f>
        <v/>
      </c>
      <c r="P1180" s="304"/>
      <c r="Q1180" s="125" t="str">
        <f>IF(O1180="","",SUM(G1180,K1180,O1180))</f>
        <v/>
      </c>
      <c r="R1180" s="290" t="str">
        <f>IF('statement of marks'!GB51="","",'statement of marks'!GB51)</f>
        <v/>
      </c>
      <c r="S1180" s="117" t="str">
        <f>IF(OR(R1180="S",R1180="RE"),40,"")</f>
        <v/>
      </c>
      <c r="T1180" s="309" t="str">
        <f>IF('result subject-wise'!AN51="","",'result subject-wise'!AN51)</f>
        <v/>
      </c>
      <c r="U1180" s="310" t="str">
        <f>IF('result subject-wise'!AO51="","",'result subject-wise'!AO51)</f>
        <v/>
      </c>
      <c r="V1180" s="1236"/>
    </row>
    <row r="1181" spans="1:22" ht="19.25" customHeight="1">
      <c r="A1181" s="1179"/>
      <c r="B1181" s="1240" t="s">
        <v>20</v>
      </c>
      <c r="C1181" s="1241"/>
      <c r="D1181" s="1242" t="str">
        <f>IF('statement of marks'!GH51="","",'statement of marks'!GH51)</f>
        <v/>
      </c>
      <c r="E1181" s="1243"/>
      <c r="F1181" s="1243"/>
      <c r="G1181" s="1243"/>
      <c r="H1181" s="1243"/>
      <c r="I1181" s="1244"/>
      <c r="J1181" s="288" t="s">
        <v>7</v>
      </c>
      <c r="K1181" s="290" t="str">
        <f>IF('statement of marks'!GK51="","",'statement of marks'!GK51)</f>
        <v/>
      </c>
      <c r="L1181" s="1245" t="s">
        <v>8</v>
      </c>
      <c r="M1181" s="1246"/>
      <c r="N1181" s="1247"/>
      <c r="O1181" s="290" t="str">
        <f>IF('statement of marks'!GM51="","",'statement of marks'!GM51)</f>
        <v/>
      </c>
      <c r="P1181" s="1248" t="s">
        <v>286</v>
      </c>
      <c r="Q1181" s="1248"/>
      <c r="R1181" s="1248"/>
      <c r="S1181" s="1248"/>
      <c r="T1181" s="1248"/>
      <c r="U1181" s="1248"/>
      <c r="V1181" s="1249"/>
    </row>
    <row r="1182" spans="1:22" ht="19.25" customHeight="1">
      <c r="A1182" s="1179"/>
      <c r="B1182" s="1240" t="s">
        <v>50</v>
      </c>
      <c r="C1182" s="1241"/>
      <c r="D1182" s="1250" t="s">
        <v>290</v>
      </c>
      <c r="E1182" s="1251"/>
      <c r="F1182" s="1252" t="s">
        <v>291</v>
      </c>
      <c r="G1182" s="1252"/>
      <c r="H1182" s="1253" t="s">
        <v>292</v>
      </c>
      <c r="I1182" s="1253"/>
      <c r="J1182" s="1252" t="s">
        <v>314</v>
      </c>
      <c r="K1182" s="1252"/>
      <c r="L1182" s="1254" t="s">
        <v>284</v>
      </c>
      <c r="M1182" s="1254"/>
      <c r="N1182" s="1254"/>
      <c r="O1182" s="1254"/>
      <c r="P1182" s="1255" t="s">
        <v>20</v>
      </c>
      <c r="Q1182" s="1255"/>
      <c r="R1182" s="1255"/>
      <c r="S1182" s="1255"/>
      <c r="T1182" s="1256" t="str">
        <f>IF('result subject-wise'!AR51="","",'result subject-wise'!AR51)</f>
        <v/>
      </c>
      <c r="U1182" s="1256"/>
      <c r="V1182" s="1257"/>
    </row>
    <row r="1183" spans="1:22" ht="19.25" customHeight="1">
      <c r="A1183" s="1179"/>
      <c r="B1183" s="1234" t="s">
        <v>32</v>
      </c>
      <c r="C1183" s="1235"/>
      <c r="D1183" s="1258" t="str">
        <f>IF('statement of marks'!EP51="","",'statement of marks'!EP51)</f>
        <v/>
      </c>
      <c r="E1183" s="1259"/>
      <c r="F1183" s="1259" t="str">
        <f>IF('statement of marks'!ER51="","",'statement of marks'!ER51)</f>
        <v/>
      </c>
      <c r="G1183" s="1259"/>
      <c r="H1183" s="1259" t="str">
        <f>IF('statement of marks'!ET51="","",'statement of marks'!ET51)</f>
        <v/>
      </c>
      <c r="I1183" s="1259"/>
      <c r="J1183" s="1259" t="str">
        <f>IF('statement of marks'!EV51="","",'statement of marks'!EV51)</f>
        <v/>
      </c>
      <c r="K1183" s="1259"/>
      <c r="L1183" s="1259" t="str">
        <f>IF('statement of marks'!EX51="","",'statement of marks'!EX51)</f>
        <v/>
      </c>
      <c r="M1183" s="1259"/>
      <c r="N1183" s="1259"/>
      <c r="O1183" s="1259"/>
      <c r="P1183" s="1255" t="s">
        <v>7</v>
      </c>
      <c r="Q1183" s="1255"/>
      <c r="R1183" s="1255"/>
      <c r="S1183" s="1255"/>
      <c r="T1183" s="1256" t="str">
        <f>IF(AND(T1182="mRrh.kZ",V1178&gt;=60),"izFke",IF(AND(T1182="mRrh.kZ",V1178&gt;=48),"f}rh;",IF(AND(T1182="mRrh.kZ",V1178&gt;=36),"r`rh;","")))</f>
        <v/>
      </c>
      <c r="U1183" s="1256"/>
      <c r="V1183" s="1257"/>
    </row>
    <row r="1184" spans="1:22" ht="19.25" customHeight="1">
      <c r="A1184" s="1179"/>
      <c r="B1184" s="1234" t="s">
        <v>31</v>
      </c>
      <c r="C1184" s="1235"/>
      <c r="D1184" s="1260" t="str">
        <f>IF('statement of marks'!EO51="","",'statement of marks'!EO51)</f>
        <v/>
      </c>
      <c r="E1184" s="1261"/>
      <c r="F1184" s="1261" t="str">
        <f>IF('statement of marks'!EQ51="","",'statement of marks'!EQ51)</f>
        <v/>
      </c>
      <c r="G1184" s="1261"/>
      <c r="H1184" s="1261" t="str">
        <f>IF('statement of marks'!ES51="","",'statement of marks'!ES51)</f>
        <v/>
      </c>
      <c r="I1184" s="1261"/>
      <c r="J1184" s="1261" t="str">
        <f>IF('statement of marks'!EU51="","",'statement of marks'!EU51)</f>
        <v/>
      </c>
      <c r="K1184" s="1261"/>
      <c r="L1184" s="1261" t="str">
        <f>IF('statement of marks'!EW51="","",'statement of marks'!EW51)</f>
        <v/>
      </c>
      <c r="M1184" s="1261"/>
      <c r="N1184" s="1261"/>
      <c r="O1184" s="1261"/>
      <c r="P1184" s="1262" t="s">
        <v>312</v>
      </c>
      <c r="Q1184" s="1263"/>
      <c r="R1184" s="1263"/>
      <c r="S1184" s="1264"/>
      <c r="T1184" s="1265" t="str">
        <f>IF(T1182="","",'result subject-wise'!$G$117)</f>
        <v/>
      </c>
      <c r="U1184" s="1266"/>
      <c r="V1184" s="1267"/>
    </row>
    <row r="1185" spans="1:22" ht="19.25" customHeight="1">
      <c r="A1185" s="1179"/>
      <c r="B1185" s="1230" t="s">
        <v>133</v>
      </c>
      <c r="C1185" s="1231"/>
      <c r="D1185" s="1268"/>
      <c r="E1185" s="1269"/>
      <c r="F1185" s="1269"/>
      <c r="G1185" s="1269"/>
      <c r="H1185" s="1269"/>
      <c r="I1185" s="1269"/>
      <c r="J1185" s="1269"/>
      <c r="K1185" s="1269"/>
      <c r="L1185" s="1231" t="s">
        <v>133</v>
      </c>
      <c r="M1185" s="1231"/>
      <c r="N1185" s="1231"/>
      <c r="O1185" s="1231"/>
      <c r="P1185" s="1231"/>
      <c r="Q1185" s="1231"/>
      <c r="R1185" s="1270"/>
      <c r="S1185" s="1271"/>
      <c r="T1185" s="1271"/>
      <c r="U1185" s="1271"/>
      <c r="V1185" s="1272"/>
    </row>
    <row r="1186" spans="1:22" ht="19.25" customHeight="1">
      <c r="A1186" s="1179"/>
      <c r="B1186" s="1230" t="s">
        <v>285</v>
      </c>
      <c r="C1186" s="1231"/>
      <c r="D1186" s="1268"/>
      <c r="E1186" s="1269"/>
      <c r="F1186" s="1269"/>
      <c r="G1186" s="1269"/>
      <c r="H1186" s="1269"/>
      <c r="I1186" s="1269"/>
      <c r="J1186" s="1269"/>
      <c r="K1186" s="1269"/>
      <c r="L1186" s="1231" t="s">
        <v>111</v>
      </c>
      <c r="M1186" s="1231"/>
      <c r="N1186" s="1231"/>
      <c r="O1186" s="1231"/>
      <c r="P1186" s="1231"/>
      <c r="Q1186" s="1231"/>
      <c r="R1186" s="1273"/>
      <c r="S1186" s="1274"/>
      <c r="T1186" s="1274"/>
      <c r="U1186" s="1274"/>
      <c r="V1186" s="1275"/>
    </row>
    <row r="1187" spans="1:22" ht="19.25" customHeight="1">
      <c r="A1187" s="1179"/>
      <c r="B1187" s="1230" t="s">
        <v>152</v>
      </c>
      <c r="C1187" s="1231"/>
      <c r="D1187" s="1268"/>
      <c r="E1187" s="1269"/>
      <c r="F1187" s="1269"/>
      <c r="G1187" s="1269"/>
      <c r="H1187" s="1269"/>
      <c r="I1187" s="1269"/>
      <c r="J1187" s="1269"/>
      <c r="K1187" s="1269"/>
      <c r="L1187" s="1231" t="s">
        <v>285</v>
      </c>
      <c r="M1187" s="1231"/>
      <c r="N1187" s="1231"/>
      <c r="O1187" s="1231"/>
      <c r="P1187" s="1231"/>
      <c r="Q1187" s="1231"/>
      <c r="R1187" s="1276" t="s">
        <v>152</v>
      </c>
      <c r="S1187" s="1277"/>
      <c r="T1187" s="1277"/>
      <c r="U1187" s="1277"/>
      <c r="V1187" s="1278"/>
    </row>
    <row r="1188" spans="1:22" ht="19.25" customHeight="1">
      <c r="A1188" s="1180"/>
      <c r="B1188" s="1279" t="s">
        <v>151</v>
      </c>
      <c r="C1188" s="1280"/>
      <c r="D1188" s="1281"/>
      <c r="E1188" s="1282"/>
      <c r="F1188" s="1282"/>
      <c r="G1188" s="1282"/>
      <c r="H1188" s="1282"/>
      <c r="I1188" s="1282"/>
      <c r="J1188" s="1282"/>
      <c r="K1188" s="1282"/>
      <c r="L1188" s="1280" t="s">
        <v>113</v>
      </c>
      <c r="M1188" s="1280"/>
      <c r="N1188" s="1280"/>
      <c r="O1188" s="1280"/>
      <c r="P1188" s="1283">
        <f>'statement of marks'!$GH$109</f>
        <v>42460</v>
      </c>
      <c r="Q1188" s="1284"/>
      <c r="R1188" s="1285" t="s">
        <v>289</v>
      </c>
      <c r="S1188" s="1286"/>
      <c r="T1188" s="1286"/>
      <c r="U1188" s="1286"/>
      <c r="V1188" s="1287"/>
    </row>
    <row r="1189" spans="1:22" ht="19.25" customHeight="1">
      <c r="A1189" s="1173" t="s">
        <v>73</v>
      </c>
      <c r="B1189" s="1174"/>
      <c r="C1189" s="1174"/>
      <c r="D1189" s="1174"/>
      <c r="E1189" s="1174"/>
      <c r="F1189" s="1174"/>
      <c r="G1189" s="1174"/>
      <c r="H1189" s="1174"/>
      <c r="I1189" s="1174"/>
      <c r="J1189" s="1174"/>
      <c r="K1189" s="1174"/>
      <c r="L1189" s="1174"/>
      <c r="M1189" s="1174"/>
      <c r="N1189" s="1174"/>
      <c r="O1189" s="1174"/>
      <c r="P1189" s="1174"/>
      <c r="Q1189" s="1174"/>
      <c r="R1189" s="1174"/>
      <c r="S1189" s="1174"/>
      <c r="T1189" s="1174"/>
      <c r="U1189" s="1174"/>
      <c r="V1189" s="1175"/>
    </row>
    <row r="1190" spans="1:22" ht="19.25" customHeight="1">
      <c r="A1190" s="1176" t="str">
        <f>'statement of marks'!$A$1</f>
        <v>jktdh; ckfydk mPp ek/;fed fo|ky;] fuEckgsMk</v>
      </c>
      <c r="B1190" s="1177"/>
      <c r="C1190" s="1177"/>
      <c r="D1190" s="1177"/>
      <c r="E1190" s="1177"/>
      <c r="F1190" s="1177"/>
      <c r="G1190" s="1177"/>
      <c r="H1190" s="1177"/>
      <c r="I1190" s="1177"/>
      <c r="J1190" s="1177"/>
      <c r="K1190" s="1177"/>
      <c r="L1190" s="1177"/>
      <c r="M1190" s="1177"/>
      <c r="N1190" s="1177"/>
      <c r="O1190" s="1177"/>
      <c r="P1190" s="1177"/>
      <c r="Q1190" s="1177"/>
      <c r="R1190" s="1177"/>
      <c r="S1190" s="1177"/>
      <c r="T1190" s="1177"/>
      <c r="U1190" s="1177"/>
      <c r="V1190" s="1178"/>
    </row>
    <row r="1191" spans="1:22" ht="19.25" customHeight="1">
      <c r="A1191" s="1179"/>
      <c r="B1191" s="1181" t="s">
        <v>293</v>
      </c>
      <c r="C1191" s="1181"/>
      <c r="D1191" s="1182" t="str">
        <f>'statement of marks'!$F$3</f>
        <v>2015-16</v>
      </c>
      <c r="E1191" s="1183"/>
      <c r="F1191" s="1184" t="str">
        <f>IF(T1209="","eq[; ijh{kk",IF(D1208="iwjd","iwjd ijh{kk",IF(D1208="iqu% ijh{kk","iqu% ijh{kk",)))</f>
        <v>eq[; ijh{kk</v>
      </c>
      <c r="G1191" s="1185"/>
      <c r="H1191" s="1185"/>
      <c r="I1191" s="1185"/>
      <c r="J1191" s="1185"/>
      <c r="K1191" s="1185"/>
      <c r="L1191" s="1185"/>
      <c r="M1191" s="1185"/>
      <c r="N1191" s="1185"/>
      <c r="O1191" s="1185"/>
      <c r="P1191" s="1185"/>
      <c r="Q1191" s="1185"/>
      <c r="R1191" s="1186" t="s">
        <v>27</v>
      </c>
      <c r="S1191" s="1187"/>
      <c r="T1191" s="1188" t="str">
        <f>'statement of marks'!$A$3</f>
        <v>11 'A'</v>
      </c>
      <c r="U1191" s="1188"/>
      <c r="V1191" s="1189"/>
    </row>
    <row r="1192" spans="1:22" ht="19.25" customHeight="1">
      <c r="A1192" s="1179"/>
      <c r="B1192" s="1190" t="s">
        <v>115</v>
      </c>
      <c r="C1192" s="1190"/>
      <c r="D1192" s="1191" t="str">
        <f>IF('statement of marks'!G52="","",'statement of marks'!G52)</f>
        <v/>
      </c>
      <c r="E1192" s="1192"/>
      <c r="F1192" s="1192"/>
      <c r="G1192" s="1192"/>
      <c r="H1192" s="1192"/>
      <c r="I1192" s="1192"/>
      <c r="J1192" s="1192"/>
      <c r="K1192" s="1192"/>
      <c r="L1192" s="1192"/>
      <c r="M1192" s="1192"/>
      <c r="N1192" s="1192"/>
      <c r="O1192" s="1192"/>
      <c r="P1192" s="1192"/>
      <c r="Q1192" s="1192"/>
      <c r="R1192" s="1193" t="s">
        <v>36</v>
      </c>
      <c r="S1192" s="1194"/>
      <c r="T1192" s="1195" t="str">
        <f>IF('statement of marks'!D52="","",'statement of marks'!D52)</f>
        <v/>
      </c>
      <c r="U1192" s="1195"/>
      <c r="V1192" s="1196"/>
    </row>
    <row r="1193" spans="1:22" ht="19.25" customHeight="1">
      <c r="A1193" s="1179"/>
      <c r="B1193" s="1190" t="s">
        <v>25</v>
      </c>
      <c r="C1193" s="1190"/>
      <c r="D1193" s="1191" t="str">
        <f>IF('statement of marks'!H52="","",'statement of marks'!H52)</f>
        <v/>
      </c>
      <c r="E1193" s="1192"/>
      <c r="F1193" s="1192"/>
      <c r="G1193" s="1192"/>
      <c r="H1193" s="1192"/>
      <c r="I1193" s="1192"/>
      <c r="J1193" s="1192"/>
      <c r="K1193" s="1192"/>
      <c r="L1193" s="1192"/>
      <c r="M1193" s="1192"/>
      <c r="N1193" s="1192"/>
      <c r="O1193" s="1192"/>
      <c r="P1193" s="1192"/>
      <c r="Q1193" s="1192"/>
      <c r="R1193" s="1193" t="s">
        <v>28</v>
      </c>
      <c r="S1193" s="1194"/>
      <c r="T1193" s="1195" t="str">
        <f>IF('statement of marks'!E52="","",'statement of marks'!E52)</f>
        <v/>
      </c>
      <c r="U1193" s="1195"/>
      <c r="V1193" s="1196"/>
    </row>
    <row r="1194" spans="1:22" ht="19.25" customHeight="1">
      <c r="A1194" s="1179"/>
      <c r="B1194" s="1197" t="s">
        <v>26</v>
      </c>
      <c r="C1194" s="1197"/>
      <c r="D1194" s="1191" t="str">
        <f>IF('statement of marks'!I52="","",'statement of marks'!I52)</f>
        <v/>
      </c>
      <c r="E1194" s="1192"/>
      <c r="F1194" s="1192"/>
      <c r="G1194" s="1192"/>
      <c r="H1194" s="1192"/>
      <c r="I1194" s="1192"/>
      <c r="J1194" s="1192"/>
      <c r="K1194" s="1192"/>
      <c r="L1194" s="1192"/>
      <c r="M1194" s="1192"/>
      <c r="N1194" s="1192"/>
      <c r="O1194" s="1192"/>
      <c r="P1194" s="1192"/>
      <c r="Q1194" s="1192"/>
      <c r="R1194" s="1193" t="s">
        <v>29</v>
      </c>
      <c r="S1194" s="1194"/>
      <c r="T1194" s="1198" t="str">
        <f>IF('statement of marks'!F52="","",'statement of marks'!F52)</f>
        <v/>
      </c>
      <c r="U1194" s="1198"/>
      <c r="V1194" s="1199"/>
    </row>
    <row r="1195" spans="1:22" ht="19.25" customHeight="1">
      <c r="A1195" s="1179"/>
      <c r="B1195" s="1200" t="s">
        <v>30</v>
      </c>
      <c r="C1195" s="1202" t="s">
        <v>202</v>
      </c>
      <c r="D1195" s="1204" t="s">
        <v>1</v>
      </c>
      <c r="E1195" s="1204" t="s">
        <v>43</v>
      </c>
      <c r="F1195" s="1204" t="s">
        <v>2</v>
      </c>
      <c r="G1195" s="1206" t="s">
        <v>144</v>
      </c>
      <c r="H1195" s="1206" t="s">
        <v>147</v>
      </c>
      <c r="I1195" s="1208" t="s">
        <v>146</v>
      </c>
      <c r="J1195" s="1210" t="s">
        <v>306</v>
      </c>
      <c r="K1195" s="1212" t="s">
        <v>288</v>
      </c>
      <c r="L1195" s="1214" t="s">
        <v>305</v>
      </c>
      <c r="M1195" s="1214" t="s">
        <v>296</v>
      </c>
      <c r="N1195" s="1216" t="s">
        <v>295</v>
      </c>
      <c r="O1195" s="1218" t="s">
        <v>274</v>
      </c>
      <c r="P1195" s="1218" t="s">
        <v>275</v>
      </c>
      <c r="Q1195" s="1220" t="s">
        <v>276</v>
      </c>
      <c r="R1195" s="1208" t="s">
        <v>14</v>
      </c>
      <c r="S1195" s="1210" t="s">
        <v>297</v>
      </c>
      <c r="T1195" s="1222" t="s">
        <v>298</v>
      </c>
      <c r="U1195" s="1288" t="s">
        <v>38</v>
      </c>
      <c r="V1195" s="1226" t="s">
        <v>287</v>
      </c>
    </row>
    <row r="1196" spans="1:22" ht="19.25" customHeight="1">
      <c r="A1196" s="1179"/>
      <c r="B1196" s="1201"/>
      <c r="C1196" s="1203"/>
      <c r="D1196" s="1205"/>
      <c r="E1196" s="1205"/>
      <c r="F1196" s="1205"/>
      <c r="G1196" s="1207"/>
      <c r="H1196" s="1207"/>
      <c r="I1196" s="1209"/>
      <c r="J1196" s="1211"/>
      <c r="K1196" s="1213"/>
      <c r="L1196" s="1215"/>
      <c r="M1196" s="1215"/>
      <c r="N1196" s="1217"/>
      <c r="O1196" s="1219"/>
      <c r="P1196" s="1219"/>
      <c r="Q1196" s="1221"/>
      <c r="R1196" s="1209"/>
      <c r="S1196" s="1211"/>
      <c r="T1196" s="1223"/>
      <c r="U1196" s="1289"/>
      <c r="V1196" s="1227"/>
    </row>
    <row r="1197" spans="1:22" ht="19.25" customHeight="1">
      <c r="A1197" s="1179"/>
      <c r="B1197" s="1228" t="s">
        <v>5</v>
      </c>
      <c r="C1197" s="1229"/>
      <c r="D1197" s="119">
        <v>10</v>
      </c>
      <c r="E1197" s="70">
        <v>10</v>
      </c>
      <c r="F1197" s="70">
        <v>10</v>
      </c>
      <c r="G1197" s="142" t="s">
        <v>308</v>
      </c>
      <c r="H1197" s="122">
        <f>'statement of marks'!$AR$6</f>
        <v>20</v>
      </c>
      <c r="I1197" s="73">
        <v>70</v>
      </c>
      <c r="J1197" s="146" t="s">
        <v>277</v>
      </c>
      <c r="K1197" s="124">
        <v>100</v>
      </c>
      <c r="L1197" s="142" t="s">
        <v>309</v>
      </c>
      <c r="M1197" s="122">
        <f>'statement of marks'!$AW$6</f>
        <v>30</v>
      </c>
      <c r="N1197" s="73">
        <v>100</v>
      </c>
      <c r="O1197" s="145" t="s">
        <v>310</v>
      </c>
      <c r="P1197" s="124"/>
      <c r="Q1197" s="124">
        <v>200</v>
      </c>
      <c r="R1197" s="304"/>
      <c r="S1197" s="304"/>
      <c r="T1197" s="305"/>
      <c r="U1197" s="306"/>
      <c r="V1197" s="147" t="str">
        <f>IF(OR(U1204=0,U1204&lt;S1204),"",Q1197)</f>
        <v/>
      </c>
    </row>
    <row r="1198" spans="1:22" ht="19.25" customHeight="1">
      <c r="A1198" s="1179"/>
      <c r="B1198" s="1230" t="str">
        <f>'statement of marks'!$J$3</f>
        <v>vfuok;Z fgUnh</v>
      </c>
      <c r="C1198" s="1231"/>
      <c r="D1198" s="289" t="str">
        <f>IF('statement of marks'!J52="","",'statement of marks'!J52)</f>
        <v/>
      </c>
      <c r="E1198" s="290" t="str">
        <f>IF('statement of marks'!K52="","",'statement of marks'!K52)</f>
        <v/>
      </c>
      <c r="F1198" s="290" t="str">
        <f>IF('statement of marks'!L52="","",'statement of marks'!L52)</f>
        <v/>
      </c>
      <c r="G1198" s="123" t="str">
        <f>IF('statement of marks'!N52="","",'statement of marks'!N52)</f>
        <v/>
      </c>
      <c r="H1198" s="123">
        <f>'statement of marks'!$BP$6</f>
        <v>20</v>
      </c>
      <c r="I1198" s="291" t="str">
        <f>IF(G1198="","",G1198)</f>
        <v/>
      </c>
      <c r="J1198" s="291" t="str">
        <f>IF(G1198="","",SUM(D1198,E1198,F1198,G1198))</f>
        <v/>
      </c>
      <c r="K1198" s="125" t="str">
        <f>J1198</f>
        <v/>
      </c>
      <c r="L1198" s="123" t="str">
        <f>IF('statement of marks'!P52="","",'statement of marks'!P52)</f>
        <v/>
      </c>
      <c r="M1198" s="122">
        <f>'statement of marks'!$BU$6</f>
        <v>30</v>
      </c>
      <c r="N1198" s="291" t="str">
        <f>IF(L1198="","",L1198)</f>
        <v/>
      </c>
      <c r="O1198" s="291" t="str">
        <f>IF(L1198="","",SUM(J1198,L1198))</f>
        <v/>
      </c>
      <c r="P1198" s="152">
        <f>SUM(H1198,M1198)</f>
        <v>50</v>
      </c>
      <c r="Q1198" s="125" t="str">
        <f>O1198</f>
        <v/>
      </c>
      <c r="R1198" s="290" t="str">
        <f>CONCATENATE('statement of marks'!EZ52,'statement of marks'!FA52,'statement of marks'!FB52)</f>
        <v/>
      </c>
      <c r="S1198" s="117" t="str">
        <f>IF(OR(R1198="S",R1198="RE"),100,"")</f>
        <v/>
      </c>
      <c r="T1198" s="128" t="str">
        <f>IF('result subject-wise'!U52="","",'result subject-wise'!U52)</f>
        <v/>
      </c>
      <c r="U1198" s="130" t="str">
        <f>IF('result subject-wise'!V52="","",'result subject-wise'!V52)</f>
        <v/>
      </c>
      <c r="V1198" s="147" t="str">
        <f>IF(OR(U1204=0,U1204&lt;S1204),"",IF(R1198="RE",SUM(Q1198,T1198),IF(R1198="S",T1198,Q1198)))</f>
        <v/>
      </c>
    </row>
    <row r="1199" spans="1:22" ht="19.25" customHeight="1">
      <c r="A1199" s="1179"/>
      <c r="B1199" s="1230" t="str">
        <f>'statement of marks'!$X$3</f>
        <v>vaxzsth</v>
      </c>
      <c r="C1199" s="1231"/>
      <c r="D1199" s="289" t="str">
        <f>IF('statement of marks'!X52="","",'statement of marks'!X52)</f>
        <v/>
      </c>
      <c r="E1199" s="290" t="str">
        <f>IF('statement of marks'!Y52="","",'statement of marks'!Y52)</f>
        <v/>
      </c>
      <c r="F1199" s="290" t="str">
        <f>IF('statement of marks'!Z52="","",'statement of marks'!Z52)</f>
        <v/>
      </c>
      <c r="G1199" s="123" t="str">
        <f>IF('statement of marks'!AB52="","",'statement of marks'!AB52)</f>
        <v/>
      </c>
      <c r="H1199" s="123">
        <f>'statement of marks'!$CN$6</f>
        <v>20</v>
      </c>
      <c r="I1199" s="291" t="str">
        <f>IF(G1199="","",G1199)</f>
        <v/>
      </c>
      <c r="J1199" s="291" t="str">
        <f t="shared" ref="J1199:J1202" si="436">IF(G1199="","",SUM(D1199,E1199,F1199,G1199))</f>
        <v/>
      </c>
      <c r="K1199" s="125" t="str">
        <f>J1199</f>
        <v/>
      </c>
      <c r="L1199" s="123" t="str">
        <f>IF('statement of marks'!AD52="","",'statement of marks'!AD52)</f>
        <v/>
      </c>
      <c r="M1199" s="122">
        <f>'statement of marks'!$CS$6</f>
        <v>30</v>
      </c>
      <c r="N1199" s="291" t="str">
        <f>IF(L1199="","",L1199)</f>
        <v/>
      </c>
      <c r="O1199" s="291" t="str">
        <f t="shared" ref="O1199" si="437">IF(L1199="","",SUM(J1199,L1199))</f>
        <v/>
      </c>
      <c r="P1199" s="152">
        <f t="shared" ref="P1199" si="438">SUM(H1199,M1199)</f>
        <v>50</v>
      </c>
      <c r="Q1199" s="125" t="str">
        <f>O1199</f>
        <v/>
      </c>
      <c r="R1199" s="290" t="str">
        <f>CONCATENATE('statement of marks'!FC52,'statement of marks'!FD52,'statement of marks'!FE52)</f>
        <v/>
      </c>
      <c r="S1199" s="117" t="str">
        <f>IF(OR(R1199="S",R1199="RE"),100,"")</f>
        <v/>
      </c>
      <c r="T1199" s="128" t="str">
        <f>IF('result subject-wise'!X52="","",'result subject-wise'!X52)</f>
        <v/>
      </c>
      <c r="U1199" s="130" t="str">
        <f>IF('result subject-wise'!Y52="","",'result subject-wise'!Y52)</f>
        <v/>
      </c>
      <c r="V1199" s="147" t="str">
        <f>IF(OR(U1204=0,U1204&lt;S1204),"",IF(R1199="RE",SUM(Q1199,T1199),IF(R1199="S",T1199,Q1199)))</f>
        <v/>
      </c>
    </row>
    <row r="1200" spans="1:22" ht="19.25" customHeight="1">
      <c r="A1200" s="1179"/>
      <c r="B1200" s="1232" t="b">
        <f>IF('statement of marks'!AL52="a",'statement of marks'!$AL$3,IF('statement of marks'!AL52="b",'statement of marks'!$AR$3,IF('statement of marks'!AL52="c",'statement of marks'!$AX$3,IF('statement of marks'!AL52="d",'statement of marks'!$BD$3))))</f>
        <v>0</v>
      </c>
      <c r="C1200" s="1233"/>
      <c r="D1200" s="289" t="str">
        <f>IF('statement of marks'!AM52="","",'statement of marks'!AM52)</f>
        <v/>
      </c>
      <c r="E1200" s="290" t="str">
        <f>IF('statement of marks'!AN52="","",'statement of marks'!AN52)</f>
        <v/>
      </c>
      <c r="F1200" s="290" t="str">
        <f>IF('statement of marks'!AO52="","",'statement of marks'!AO52)</f>
        <v/>
      </c>
      <c r="G1200" s="123" t="str">
        <f>IF('statement of marks'!AQ52="","",'statement of marks'!AQ52)</f>
        <v/>
      </c>
      <c r="H1200" s="123" t="str">
        <f>IF('statement of marks'!AR52="","",'statement of marks'!AR52)</f>
        <v/>
      </c>
      <c r="I1200" s="291" t="str">
        <f>IF(G1200="","",IF(AND(G1200="ML",H1200="ML"),"ML",IF(AND(G1200="ML",H1200=""),"ML",SUM(G1200,H1200))))</f>
        <v/>
      </c>
      <c r="J1200" s="291" t="str">
        <f t="shared" si="436"/>
        <v/>
      </c>
      <c r="K1200" s="125" t="str">
        <f>IF(J1200="","",SUM(H1200,J1200))</f>
        <v/>
      </c>
      <c r="L1200" s="123" t="str">
        <f>IF('statement of marks'!AV52="","",'statement of marks'!AV52)</f>
        <v/>
      </c>
      <c r="M1200" s="123" t="str">
        <f>IF('statement of marks'!AW52="","",'statement of marks'!AW52)</f>
        <v/>
      </c>
      <c r="N1200" s="291" t="str">
        <f>IF(L1200="","",IF(AND(L1200="ML",M1200="ML"),"ML",IF(AND(L1200="ML",M1200=""),"ML",SUM(L1200,M1200))))</f>
        <v/>
      </c>
      <c r="O1200" s="291" t="str">
        <f>IF(L1200="","",SUM(J1200,L1200))</f>
        <v/>
      </c>
      <c r="P1200" s="123" t="str">
        <f>IF(AND(H1200="",M1200=""),"",SUM(H1200,M1200))</f>
        <v/>
      </c>
      <c r="Q1200" s="125" t="str">
        <f>IF(O1200="","",SUM(O1200,P1200))</f>
        <v/>
      </c>
      <c r="R1200" s="290" t="str">
        <f>CONCATENATE('statement of marks'!FF52,'statement of marks'!FK52,'statement of marks'!FL52)</f>
        <v/>
      </c>
      <c r="S1200" s="117" t="str">
        <f>IF('result subject-wise'!Z52="","",'result subject-wise'!Z52)</f>
        <v/>
      </c>
      <c r="T1200" s="128" t="str">
        <f>IF('result subject-wise'!AB52="","",'result subject-wise'!AB52)</f>
        <v/>
      </c>
      <c r="U1200" s="130" t="str">
        <f>IF('result subject-wise'!AC52="","",'result subject-wise'!AC52)</f>
        <v/>
      </c>
      <c r="V1200" s="147" t="str">
        <f>IF(OR(U1204=0,U1204&lt;S1204),"",IF(OR(R1200="RE",R1200="REP"),SUM(Q1200,T1200),IF(R1200="S",T1200,Q1200)))</f>
        <v/>
      </c>
    </row>
    <row r="1201" spans="1:22" ht="19.25" customHeight="1">
      <c r="A1201" s="1179"/>
      <c r="B1201" s="1232" t="b">
        <f>IF('statement of marks'!BJ52="a",'statement of marks'!$BJ$3,IF('statement of marks'!BJ52="b",'statement of marks'!$BP$3,IF('statement of marks'!BJ52="c",'statement of marks'!$BV$3,IF('statement of marks'!BJ52="d",'statement of marks'!$CB$3))))</f>
        <v>0</v>
      </c>
      <c r="C1201" s="1233"/>
      <c r="D1201" s="289" t="str">
        <f>IF('statement of marks'!BK52="","",'statement of marks'!BK52)</f>
        <v/>
      </c>
      <c r="E1201" s="290" t="str">
        <f>IF('statement of marks'!BL52="","",'statement of marks'!BL52)</f>
        <v/>
      </c>
      <c r="F1201" s="290" t="str">
        <f>IF('statement of marks'!BM52="","",'statement of marks'!BM52)</f>
        <v/>
      </c>
      <c r="G1201" s="123" t="str">
        <f>IF('statement of marks'!BO52="","",'statement of marks'!BO52)</f>
        <v/>
      </c>
      <c r="H1201" s="123" t="str">
        <f>IF('statement of marks'!BP52="","",'statement of marks'!BP52)</f>
        <v/>
      </c>
      <c r="I1201" s="291" t="str">
        <f t="shared" ref="I1201" si="439">IF(G1201="","",IF(AND(G1201="ML",H1201="ML"),"ML",IF(AND(G1201="ML",H1201=""),"ML",SUM(G1201,H1201))))</f>
        <v/>
      </c>
      <c r="J1201" s="291" t="str">
        <f t="shared" si="436"/>
        <v/>
      </c>
      <c r="K1201" s="125" t="str">
        <f>IF(J1201="","",SUM(H1201,J1201))</f>
        <v/>
      </c>
      <c r="L1201" s="123" t="str">
        <f>IF('statement of marks'!BT52="","",'statement of marks'!BT52)</f>
        <v/>
      </c>
      <c r="M1201" s="123" t="str">
        <f>IF('statement of marks'!BU52="","",'statement of marks'!BU52)</f>
        <v/>
      </c>
      <c r="N1201" s="291" t="str">
        <f t="shared" ref="N1201" si="440">IF(L1201="","",IF(AND(L1201="ML",M1201="ML"),"ML",IF(AND(L1201="ML",M1201=""),"ML",SUM(L1201,M1201))))</f>
        <v/>
      </c>
      <c r="O1201" s="291" t="str">
        <f>IF(L1201="","",SUM(J1201,L1201))</f>
        <v/>
      </c>
      <c r="P1201" s="123" t="str">
        <f t="shared" ref="P1201:P1202" si="441">IF(AND(H1201="",M1201=""),"",SUM(H1201,M1201))</f>
        <v/>
      </c>
      <c r="Q1201" s="125" t="str">
        <f>IF(O1201="","",SUM(O1201,P1201))</f>
        <v/>
      </c>
      <c r="R1201" s="290" t="str">
        <f>CONCATENATE('statement of marks'!FM52,'statement of marks'!FR52,'statement of marks'!FS52)</f>
        <v/>
      </c>
      <c r="S1201" s="117" t="str">
        <f>IF('result subject-wise'!AD52="","",'result subject-wise'!AD52)</f>
        <v/>
      </c>
      <c r="T1201" s="128" t="str">
        <f>IF('result subject-wise'!AF52="","",'result subject-wise'!AF52)</f>
        <v/>
      </c>
      <c r="U1201" s="130" t="str">
        <f>IF('result subject-wise'!AG52="","",'result subject-wise'!AG52)</f>
        <v/>
      </c>
      <c r="V1201" s="147" t="str">
        <f>IF(OR(U1204=0,U1204&lt;S1204),"",IF(OR(R1201="RE",R1201="REP"),SUM(Q1201,T1201),IF(R1201="S",T1201,Q1201)))</f>
        <v/>
      </c>
    </row>
    <row r="1202" spans="1:22" ht="19.25" customHeight="1">
      <c r="A1202" s="1179"/>
      <c r="B1202" s="1232" t="b">
        <f>IF('statement of marks'!CH52="a",'statement of marks'!$CH$3,IF('statement of marks'!CH52="b",'statement of marks'!$CN$3,IF('statement of marks'!CH52="c",'statement of marks'!$CT$3,IF('statement of marks'!CH52="d",'statement of marks'!$CZ$3))))</f>
        <v>0</v>
      </c>
      <c r="C1202" s="1233"/>
      <c r="D1202" s="289" t="str">
        <f>IF('statement of marks'!CI52="","",'statement of marks'!CI52)</f>
        <v/>
      </c>
      <c r="E1202" s="290" t="str">
        <f>IF('statement of marks'!CJ52="","",'statement of marks'!CJ52)</f>
        <v/>
      </c>
      <c r="F1202" s="290" t="str">
        <f>IF('statement of marks'!CK52="","",'statement of marks'!CK52)</f>
        <v/>
      </c>
      <c r="G1202" s="123" t="str">
        <f>IF('statement of marks'!CM52="","",'statement of marks'!CM52)</f>
        <v/>
      </c>
      <c r="H1202" s="123" t="str">
        <f>IF('statement of marks'!CN52="","",'statement of marks'!CN52)</f>
        <v/>
      </c>
      <c r="I1202" s="291" t="str">
        <f>IF(G1202="","",IF(AND(G1202="ML",H1202="ML"),"ML",IF(AND(G1202="ML",H1202=""),"ML",SUM(G1202,H1202))))</f>
        <v/>
      </c>
      <c r="J1202" s="291" t="str">
        <f t="shared" si="436"/>
        <v/>
      </c>
      <c r="K1202" s="125" t="str">
        <f>IF(J1202="","",SUM(H1202,J1202))</f>
        <v/>
      </c>
      <c r="L1202" s="123" t="str">
        <f>IF('statement of marks'!CR52="","",'statement of marks'!CR52)</f>
        <v/>
      </c>
      <c r="M1202" s="123" t="str">
        <f>IF('statement of marks'!CS52="","",'statement of marks'!CS52)</f>
        <v/>
      </c>
      <c r="N1202" s="291" t="str">
        <f>IF(L1202="","",IF(AND(L1202="ML",M1202="ML"),"ML",IF(AND(L1202="ML",M1202=""),"ML",SUM(L1202,M1202))))</f>
        <v/>
      </c>
      <c r="O1202" s="291" t="str">
        <f>IF(L1202="","",SUM(J1202,L1202))</f>
        <v/>
      </c>
      <c r="P1202" s="123" t="str">
        <f t="shared" si="441"/>
        <v/>
      </c>
      <c r="Q1202" s="125" t="str">
        <f>IF(O1202="","",SUM(O1202,P1202))</f>
        <v/>
      </c>
      <c r="R1202" s="290" t="str">
        <f>CONCATENATE('statement of marks'!FT52,'statement of marks'!FY52,'statement of marks'!FZ52)</f>
        <v/>
      </c>
      <c r="S1202" s="117" t="str">
        <f>IF('result subject-wise'!AH52="","",'result subject-wise'!AH52)</f>
        <v/>
      </c>
      <c r="T1202" s="128" t="str">
        <f>IF('result subject-wise'!AJ52="","",'result subject-wise'!AJ52)</f>
        <v/>
      </c>
      <c r="U1202" s="130" t="str">
        <f>IF('result subject-wise'!AK52="","",'result subject-wise'!AK52)</f>
        <v/>
      </c>
      <c r="V1202" s="147" t="str">
        <f>IF(OR(U1204=0,U1204&lt;S1204),"",IF(OR(R1202="RE",R1202="REP"),SUM(Q1202,T1202),IF(R1202="S",T1202,Q1202)))</f>
        <v/>
      </c>
    </row>
    <row r="1203" spans="1:22" ht="19.25" customHeight="1">
      <c r="A1203" s="1179"/>
      <c r="B1203" s="1234" t="s">
        <v>148</v>
      </c>
      <c r="C1203" s="1235"/>
      <c r="D1203" s="157" t="str">
        <f>IF(AND(D1198="",D1199="",D1200="",D1201="",D1202=""),"",SUM(D1198:D1202))</f>
        <v/>
      </c>
      <c r="E1203" s="157" t="str">
        <f t="shared" ref="E1203:F1203" si="442">IF(AND(E1198="",E1199="",E1200="",E1201="",E1202=""),"",SUM(E1198:E1202))</f>
        <v/>
      </c>
      <c r="F1203" s="157" t="str">
        <f t="shared" si="442"/>
        <v/>
      </c>
      <c r="G1203" s="158" t="str">
        <f>IF(G1198="","",SUM(G1198:G1202))</f>
        <v/>
      </c>
      <c r="H1203" s="158">
        <f>SUM(H1200:H1202)</f>
        <v>0</v>
      </c>
      <c r="I1203" s="158" t="str">
        <f>IF(AND(I1198="",I1199="",I1200="",I1201="",I1202=""),"",SUM(I1198:I1202))</f>
        <v/>
      </c>
      <c r="J1203" s="159" t="str">
        <f>IF(J1202="","",SUM(J1198:J1202))</f>
        <v/>
      </c>
      <c r="K1203" s="160" t="str">
        <f>IF(K1198="","",SUM(K1198:K1202))</f>
        <v/>
      </c>
      <c r="L1203" s="158" t="str">
        <f>IF(L1198="","",SUM(L1198:L1202))</f>
        <v/>
      </c>
      <c r="M1203" s="158">
        <f>SUM(M1200:M1202)</f>
        <v>0</v>
      </c>
      <c r="N1203" s="158" t="str">
        <f t="shared" ref="N1203" si="443">IF(AND(N1198="",N1199="",N1200="",N1201="",N1202=""),"",SUM(N1198:N1202))</f>
        <v/>
      </c>
      <c r="O1203" s="159" t="str">
        <f>IF(L1203="","",SUM(J1203,L1203))</f>
        <v/>
      </c>
      <c r="P1203" s="160">
        <f>SUM(H1203,M1203)</f>
        <v>0</v>
      </c>
      <c r="Q1203" s="160" t="str">
        <f>IF(Q1198="","",SUM(Q1198:Q1202))</f>
        <v/>
      </c>
      <c r="R1203" s="159"/>
      <c r="S1203" s="159" t="str">
        <f>IF(AND(S1198="",S1199="",S1200="",S1201="",S1202=""),"",SUM(S1198:S1202))</f>
        <v/>
      </c>
      <c r="T1203" s="161" t="str">
        <f>IF(AND(T1198="",T1199="",T1200="",T1201="",T1202=""),"",SUM(T1198:T1202))</f>
        <v/>
      </c>
      <c r="U1203" s="162"/>
      <c r="V1203" s="163" t="str">
        <f>IF(V1198="","",SUM(V1198:V1202))</f>
        <v/>
      </c>
    </row>
    <row r="1204" spans="1:22" ht="19.25" customHeight="1">
      <c r="A1204" s="1179"/>
      <c r="B1204" s="1234" t="s">
        <v>145</v>
      </c>
      <c r="C1204" s="1235"/>
      <c r="D1204" s="119" t="str">
        <f>IF(D1203="","",50-(COUNTIF(D1198:D1202,"NA")*10+COUNTIF(D1198:D1202,"ML")*10))</f>
        <v/>
      </c>
      <c r="E1204" s="119" t="str">
        <f t="shared" ref="E1204:F1204" si="444">IF(E1203="","",50-(COUNTIF(E1198:E1202,"NA")*10+COUNTIF(E1198:E1202,"ML")*10))</f>
        <v/>
      </c>
      <c r="F1204" s="119" t="str">
        <f t="shared" si="444"/>
        <v/>
      </c>
      <c r="G1204" s="123">
        <f>I1204-H1204</f>
        <v>350</v>
      </c>
      <c r="H1204" s="158">
        <f>IF(H1203="","",(IF(OR(H1200="ML",H1200=""),0,H1197)+IF(OR(H1201="ML",H1201=""),0,H1198)+IF(OR(H1202="ML",H1202=""),0,H1199)))</f>
        <v>0</v>
      </c>
      <c r="I1204" s="123">
        <f>IF(I1203=0,0,350-H1206)</f>
        <v>350</v>
      </c>
      <c r="J1204" s="291" t="str">
        <f>IF(J1203="","",SUM(D1204:G1204))</f>
        <v/>
      </c>
      <c r="K1204" s="125" t="str">
        <f>IF(K1203="","",SUM(H1204,J1204))</f>
        <v/>
      </c>
      <c r="L1204" s="123">
        <f>N1204-M1204</f>
        <v>500</v>
      </c>
      <c r="M1204" s="117">
        <f>IF(M1203="","",(IF(OR(M1200="ML",M1200=""),0,M1197)+IF(OR(M1201="ML",M1201=""),0,M1198)+IF(OR(M1202="ML",M1202=""),0,M1199)))</f>
        <v>0</v>
      </c>
      <c r="N1204" s="123">
        <f>IF(N1203=0,0,500-M1206)</f>
        <v>500</v>
      </c>
      <c r="O1204" s="291">
        <f>IF(L1204="","",SUM(J1204,L1204))</f>
        <v>500</v>
      </c>
      <c r="P1204" s="125">
        <f>SUM(H1204,M1204)</f>
        <v>0</v>
      </c>
      <c r="Q1204" s="125" t="str">
        <f>IF(Q1203="","",SUM(O1204,P1204))</f>
        <v/>
      </c>
      <c r="R1204" s="307"/>
      <c r="S1204" s="141">
        <f>COUNTIF(R1198:R1207,"S")</f>
        <v>0</v>
      </c>
      <c r="T1204" s="141">
        <f>COUNTIF(R1198:R1207,"RE")+COUNTIF(R1198:R1207,"REP")</f>
        <v>0</v>
      </c>
      <c r="U1204" s="141">
        <f>COUNTIF(U1198:U1203,"P")+COUNTIF(U1206:U1207,"P")</f>
        <v>0</v>
      </c>
      <c r="V1204" s="149" t="str">
        <f>IF(OR(U1204=0,U1204&lt;(S1204+T1204)),"",(Q1204-(S1204*200)+S1203))</f>
        <v/>
      </c>
    </row>
    <row r="1205" spans="1:22" ht="19.25" customHeight="1">
      <c r="A1205" s="1179"/>
      <c r="B1205" s="1230" t="s">
        <v>12</v>
      </c>
      <c r="C1205" s="1231"/>
      <c r="D1205" s="120" t="str">
        <f t="shared" ref="D1205:Q1205" si="445">IF(D1204="","",D1203/D1204*100)</f>
        <v/>
      </c>
      <c r="E1205" s="120" t="str">
        <f t="shared" si="445"/>
        <v/>
      </c>
      <c r="F1205" s="120" t="str">
        <f t="shared" si="445"/>
        <v/>
      </c>
      <c r="G1205" s="120" t="e">
        <f t="shared" si="445"/>
        <v>#VALUE!</v>
      </c>
      <c r="H1205" s="151" t="e">
        <f t="shared" si="445"/>
        <v>#DIV/0!</v>
      </c>
      <c r="I1205" s="120" t="e">
        <f t="shared" si="445"/>
        <v>#VALUE!</v>
      </c>
      <c r="J1205" s="120" t="str">
        <f t="shared" si="445"/>
        <v/>
      </c>
      <c r="K1205" s="126" t="str">
        <f t="shared" si="445"/>
        <v/>
      </c>
      <c r="L1205" s="120" t="e">
        <f t="shared" si="445"/>
        <v>#VALUE!</v>
      </c>
      <c r="M1205" s="151" t="e">
        <f t="shared" si="445"/>
        <v>#DIV/0!</v>
      </c>
      <c r="N1205" s="120" t="e">
        <f t="shared" si="445"/>
        <v>#VALUE!</v>
      </c>
      <c r="O1205" s="120" t="e">
        <f t="shared" si="445"/>
        <v>#VALUE!</v>
      </c>
      <c r="P1205" s="126" t="e">
        <f t="shared" si="445"/>
        <v>#DIV/0!</v>
      </c>
      <c r="Q1205" s="126" t="str">
        <f t="shared" si="445"/>
        <v/>
      </c>
      <c r="R1205" s="304"/>
      <c r="S1205" s="304"/>
      <c r="T1205" s="305"/>
      <c r="U1205" s="308"/>
      <c r="V1205" s="150" t="str">
        <f>IF(V1204="","",V1203/V1204*100)</f>
        <v/>
      </c>
    </row>
    <row r="1206" spans="1:22" ht="19.25" customHeight="1">
      <c r="A1206" s="1179"/>
      <c r="B1206" s="1230" t="str">
        <f>'statement of marks'!$DG$3</f>
        <v>jktLFkku v/;;u</v>
      </c>
      <c r="C1206" s="1231"/>
      <c r="D1206" s="289" t="str">
        <f>IF('statement of marks'!DG52="","",'statement of marks'!DG52)</f>
        <v/>
      </c>
      <c r="E1206" s="290" t="str">
        <f>IF('statement of marks'!DH52="","",'statement of marks'!DH52)</f>
        <v/>
      </c>
      <c r="F1206" s="290" t="str">
        <f>IF('statement of marks'!DI52="","",'statement of marks'!DI52)</f>
        <v/>
      </c>
      <c r="G1206" s="290" t="str">
        <f>IF('statement of marks'!DK52="","",'statement of marks'!DK52)</f>
        <v/>
      </c>
      <c r="H1206" s="152">
        <f>IF(G1198="ML",70)+IF(G1199="ML",70)+IF(G1200="ML",70-H1197)+IF(G1201="ML",70-H1198)+IF(G1202="ML",70-H1199)+IF(H1200="ml",H1197)+IF(H1201="ml",H1198)+IF(H1202="ml",H1199)</f>
        <v>0</v>
      </c>
      <c r="I1206" s="291" t="str">
        <f>IF(G1206="","",SUM(G1206,H1206))</f>
        <v/>
      </c>
      <c r="J1206" s="291" t="str">
        <f>IF(G1206="","",SUM(D1206,E1206,F1206,G1206))</f>
        <v/>
      </c>
      <c r="K1206" s="125" t="str">
        <f>IF(J1206="","",SUM(H1206,J1206))</f>
        <v/>
      </c>
      <c r="L1206" s="290" t="str">
        <f>IF('statement of marks'!DM52="","",'statement of marks'!DM52)</f>
        <v/>
      </c>
      <c r="M1206" s="152">
        <f>IF(L1198="ML",100)+IF(L1199="ML",100)+IF(L1200="ML",100-M1197)+IF(L1201="ML",100-M1198)+IF(L1202="ML",100-M1199)+IF(M1200="ml",M1197)+IF(M1201="ml",M1198)+IF(M1202="ml",M1199)</f>
        <v>0</v>
      </c>
      <c r="N1206" s="291" t="str">
        <f>IF(L1206="","",SUM(L1206,M1206))</f>
        <v/>
      </c>
      <c r="O1206" s="291" t="str">
        <f>IF(L1206="","",SUM(K1206,L1206))</f>
        <v/>
      </c>
      <c r="P1206" s="152">
        <f>SUM(H1206,M1206)</f>
        <v>0</v>
      </c>
      <c r="Q1206" s="125" t="str">
        <f>IF(O1206="","",SUM(O1206,M1206))</f>
        <v/>
      </c>
      <c r="R1206" s="290" t="str">
        <f>IF('statement of marks'!GA52="","",'statement of marks'!GA52)</f>
        <v/>
      </c>
      <c r="S1206" s="117" t="str">
        <f>IF(OR(R1206="S",R1206="RE"),100,"")</f>
        <v/>
      </c>
      <c r="T1206" s="309" t="str">
        <f>IF('result subject-wise'!AL52="","",'result subject-wise'!AL52)</f>
        <v/>
      </c>
      <c r="U1206" s="310" t="str">
        <f>IF('result subject-wise'!AM52="","",'result subject-wise'!AM52)</f>
        <v/>
      </c>
      <c r="V1206" s="1236"/>
    </row>
    <row r="1207" spans="1:22" ht="19.25" customHeight="1">
      <c r="A1207" s="1179"/>
      <c r="B1207" s="1230" t="str">
        <f>'statement of marks'!$DT$3</f>
        <v>thou dkS'ky f'k{kk</v>
      </c>
      <c r="C1207" s="1231"/>
      <c r="D1207" s="1237" t="s">
        <v>294</v>
      </c>
      <c r="E1207" s="1238"/>
      <c r="F1207" s="291">
        <f>'statement of marks'!$DT$6</f>
        <v>30</v>
      </c>
      <c r="G1207" s="123" t="str">
        <f>IF('statement of marks'!DT52="","",'statement of marks'!DT52)</f>
        <v/>
      </c>
      <c r="H1207" s="1238" t="s">
        <v>313</v>
      </c>
      <c r="I1207" s="1238"/>
      <c r="J1207" s="291">
        <f>'statement of marks'!$DU$6</f>
        <v>30</v>
      </c>
      <c r="K1207" s="125" t="str">
        <f>IF('statement of marks'!DU52="","",'statement of marks'!DU52)</f>
        <v/>
      </c>
      <c r="L1207" s="1239" t="s">
        <v>172</v>
      </c>
      <c r="M1207" s="1239"/>
      <c r="N1207" s="291">
        <f>'statement of marks'!$DV$6</f>
        <v>40</v>
      </c>
      <c r="O1207" s="290" t="str">
        <f>IF('statement of marks'!DV52="","",'statement of marks'!DV52)</f>
        <v/>
      </c>
      <c r="P1207" s="304"/>
      <c r="Q1207" s="125" t="str">
        <f>IF(O1207="","",SUM(G1207,K1207,O1207))</f>
        <v/>
      </c>
      <c r="R1207" s="290" t="str">
        <f>IF('statement of marks'!GB52="","",'statement of marks'!GB52)</f>
        <v/>
      </c>
      <c r="S1207" s="117" t="str">
        <f>IF(OR(R1207="S",R1207="RE"),40,"")</f>
        <v/>
      </c>
      <c r="T1207" s="309" t="str">
        <f>IF('result subject-wise'!AN52="","",'result subject-wise'!AN52)</f>
        <v/>
      </c>
      <c r="U1207" s="310" t="str">
        <f>IF('result subject-wise'!AO52="","",'result subject-wise'!AO52)</f>
        <v/>
      </c>
      <c r="V1207" s="1236"/>
    </row>
    <row r="1208" spans="1:22" ht="19.25" customHeight="1">
      <c r="A1208" s="1179"/>
      <c r="B1208" s="1240" t="s">
        <v>20</v>
      </c>
      <c r="C1208" s="1241"/>
      <c r="D1208" s="1242" t="str">
        <f>IF('statement of marks'!GH52="","",'statement of marks'!GH52)</f>
        <v/>
      </c>
      <c r="E1208" s="1243"/>
      <c r="F1208" s="1243"/>
      <c r="G1208" s="1243"/>
      <c r="H1208" s="1243"/>
      <c r="I1208" s="1244"/>
      <c r="J1208" s="288" t="s">
        <v>7</v>
      </c>
      <c r="K1208" s="290" t="str">
        <f>IF('statement of marks'!GK52="","",'statement of marks'!GK52)</f>
        <v/>
      </c>
      <c r="L1208" s="1245" t="s">
        <v>8</v>
      </c>
      <c r="M1208" s="1246"/>
      <c r="N1208" s="1247"/>
      <c r="O1208" s="290" t="str">
        <f>IF('statement of marks'!GM52="","",'statement of marks'!GM52)</f>
        <v/>
      </c>
      <c r="P1208" s="1248" t="s">
        <v>286</v>
      </c>
      <c r="Q1208" s="1248"/>
      <c r="R1208" s="1248"/>
      <c r="S1208" s="1248"/>
      <c r="T1208" s="1248"/>
      <c r="U1208" s="1248"/>
      <c r="V1208" s="1249"/>
    </row>
    <row r="1209" spans="1:22" ht="19.25" customHeight="1">
      <c r="A1209" s="1179"/>
      <c r="B1209" s="1240" t="s">
        <v>50</v>
      </c>
      <c r="C1209" s="1241"/>
      <c r="D1209" s="1250" t="s">
        <v>290</v>
      </c>
      <c r="E1209" s="1251"/>
      <c r="F1209" s="1252" t="s">
        <v>291</v>
      </c>
      <c r="G1209" s="1252"/>
      <c r="H1209" s="1253" t="s">
        <v>292</v>
      </c>
      <c r="I1209" s="1253"/>
      <c r="J1209" s="1252" t="s">
        <v>314</v>
      </c>
      <c r="K1209" s="1252"/>
      <c r="L1209" s="1254" t="s">
        <v>284</v>
      </c>
      <c r="M1209" s="1254"/>
      <c r="N1209" s="1254"/>
      <c r="O1209" s="1254"/>
      <c r="P1209" s="1255" t="s">
        <v>20</v>
      </c>
      <c r="Q1209" s="1255"/>
      <c r="R1209" s="1255"/>
      <c r="S1209" s="1255"/>
      <c r="T1209" s="1256" t="str">
        <f>IF('result subject-wise'!AR52="","",'result subject-wise'!AR52)</f>
        <v/>
      </c>
      <c r="U1209" s="1256"/>
      <c r="V1209" s="1257"/>
    </row>
    <row r="1210" spans="1:22" ht="19.25" customHeight="1">
      <c r="A1210" s="1179"/>
      <c r="B1210" s="1234" t="s">
        <v>32</v>
      </c>
      <c r="C1210" s="1235"/>
      <c r="D1210" s="1258" t="str">
        <f>IF('statement of marks'!EP52="","",'statement of marks'!EP52)</f>
        <v/>
      </c>
      <c r="E1210" s="1259"/>
      <c r="F1210" s="1259" t="str">
        <f>IF('statement of marks'!ER52="","",'statement of marks'!ER52)</f>
        <v/>
      </c>
      <c r="G1210" s="1259"/>
      <c r="H1210" s="1259" t="str">
        <f>IF('statement of marks'!ET52="","",'statement of marks'!ET52)</f>
        <v/>
      </c>
      <c r="I1210" s="1259"/>
      <c r="J1210" s="1259" t="str">
        <f>IF('statement of marks'!EV52="","",'statement of marks'!EV52)</f>
        <v/>
      </c>
      <c r="K1210" s="1259"/>
      <c r="L1210" s="1259" t="str">
        <f>IF('statement of marks'!EX52="","",'statement of marks'!EX52)</f>
        <v/>
      </c>
      <c r="M1210" s="1259"/>
      <c r="N1210" s="1259"/>
      <c r="O1210" s="1259"/>
      <c r="P1210" s="1255" t="s">
        <v>7</v>
      </c>
      <c r="Q1210" s="1255"/>
      <c r="R1210" s="1255"/>
      <c r="S1210" s="1255"/>
      <c r="T1210" s="1256" t="str">
        <f>IF(AND(T1209="mRrh.kZ",V1205&gt;=60),"izFke",IF(AND(T1209="mRrh.kZ",V1205&gt;=48),"f}rh;",IF(AND(T1209="mRrh.kZ",V1205&gt;=36),"r`rh;","")))</f>
        <v/>
      </c>
      <c r="U1210" s="1256"/>
      <c r="V1210" s="1257"/>
    </row>
    <row r="1211" spans="1:22" ht="19.25" customHeight="1">
      <c r="A1211" s="1179"/>
      <c r="B1211" s="1234" t="s">
        <v>31</v>
      </c>
      <c r="C1211" s="1235"/>
      <c r="D1211" s="1260" t="str">
        <f>IF('statement of marks'!EO52="","",'statement of marks'!EO52)</f>
        <v/>
      </c>
      <c r="E1211" s="1261"/>
      <c r="F1211" s="1261" t="str">
        <f>IF('statement of marks'!EQ52="","",'statement of marks'!EQ52)</f>
        <v/>
      </c>
      <c r="G1211" s="1261"/>
      <c r="H1211" s="1261" t="str">
        <f>IF('statement of marks'!ES52="","",'statement of marks'!ES52)</f>
        <v/>
      </c>
      <c r="I1211" s="1261"/>
      <c r="J1211" s="1261" t="str">
        <f>IF('statement of marks'!EU52="","",'statement of marks'!EU52)</f>
        <v/>
      </c>
      <c r="K1211" s="1261"/>
      <c r="L1211" s="1261" t="str">
        <f>IF('statement of marks'!EW52="","",'statement of marks'!EW52)</f>
        <v/>
      </c>
      <c r="M1211" s="1261"/>
      <c r="N1211" s="1261"/>
      <c r="O1211" s="1261"/>
      <c r="P1211" s="1262" t="s">
        <v>312</v>
      </c>
      <c r="Q1211" s="1263"/>
      <c r="R1211" s="1263"/>
      <c r="S1211" s="1264"/>
      <c r="T1211" s="1265" t="str">
        <f>IF(T1209="","",'result subject-wise'!$G$117)</f>
        <v/>
      </c>
      <c r="U1211" s="1266"/>
      <c r="V1211" s="1267"/>
    </row>
    <row r="1212" spans="1:22" ht="19.25" customHeight="1">
      <c r="A1212" s="1179"/>
      <c r="B1212" s="1230" t="s">
        <v>133</v>
      </c>
      <c r="C1212" s="1231"/>
      <c r="D1212" s="1268"/>
      <c r="E1212" s="1269"/>
      <c r="F1212" s="1269"/>
      <c r="G1212" s="1269"/>
      <c r="H1212" s="1269"/>
      <c r="I1212" s="1269"/>
      <c r="J1212" s="1269"/>
      <c r="K1212" s="1269"/>
      <c r="L1212" s="1231" t="s">
        <v>133</v>
      </c>
      <c r="M1212" s="1231"/>
      <c r="N1212" s="1231"/>
      <c r="O1212" s="1231"/>
      <c r="P1212" s="1231"/>
      <c r="Q1212" s="1231"/>
      <c r="R1212" s="1270"/>
      <c r="S1212" s="1271"/>
      <c r="T1212" s="1271"/>
      <c r="U1212" s="1271"/>
      <c r="V1212" s="1272"/>
    </row>
    <row r="1213" spans="1:22" ht="19.25" customHeight="1">
      <c r="A1213" s="1179"/>
      <c r="B1213" s="1230" t="s">
        <v>285</v>
      </c>
      <c r="C1213" s="1231"/>
      <c r="D1213" s="1268"/>
      <c r="E1213" s="1269"/>
      <c r="F1213" s="1269"/>
      <c r="G1213" s="1269"/>
      <c r="H1213" s="1269"/>
      <c r="I1213" s="1269"/>
      <c r="J1213" s="1269"/>
      <c r="K1213" s="1269"/>
      <c r="L1213" s="1231" t="s">
        <v>111</v>
      </c>
      <c r="M1213" s="1231"/>
      <c r="N1213" s="1231"/>
      <c r="O1213" s="1231"/>
      <c r="P1213" s="1231"/>
      <c r="Q1213" s="1231"/>
      <c r="R1213" s="1273"/>
      <c r="S1213" s="1274"/>
      <c r="T1213" s="1274"/>
      <c r="U1213" s="1274"/>
      <c r="V1213" s="1275"/>
    </row>
    <row r="1214" spans="1:22" ht="19.25" customHeight="1">
      <c r="A1214" s="1179"/>
      <c r="B1214" s="1230" t="s">
        <v>152</v>
      </c>
      <c r="C1214" s="1231"/>
      <c r="D1214" s="1268"/>
      <c r="E1214" s="1269"/>
      <c r="F1214" s="1269"/>
      <c r="G1214" s="1269"/>
      <c r="H1214" s="1269"/>
      <c r="I1214" s="1269"/>
      <c r="J1214" s="1269"/>
      <c r="K1214" s="1269"/>
      <c r="L1214" s="1231" t="s">
        <v>285</v>
      </c>
      <c r="M1214" s="1231"/>
      <c r="N1214" s="1231"/>
      <c r="O1214" s="1231"/>
      <c r="P1214" s="1231"/>
      <c r="Q1214" s="1231"/>
      <c r="R1214" s="1276" t="s">
        <v>152</v>
      </c>
      <c r="S1214" s="1277"/>
      <c r="T1214" s="1277"/>
      <c r="U1214" s="1277"/>
      <c r="V1214" s="1278"/>
    </row>
    <row r="1215" spans="1:22" ht="19.25" customHeight="1">
      <c r="A1215" s="1180"/>
      <c r="B1215" s="1279" t="s">
        <v>151</v>
      </c>
      <c r="C1215" s="1280"/>
      <c r="D1215" s="1281"/>
      <c r="E1215" s="1282"/>
      <c r="F1215" s="1282"/>
      <c r="G1215" s="1282"/>
      <c r="H1215" s="1282"/>
      <c r="I1215" s="1282"/>
      <c r="J1215" s="1282"/>
      <c r="K1215" s="1282"/>
      <c r="L1215" s="1280" t="s">
        <v>113</v>
      </c>
      <c r="M1215" s="1280"/>
      <c r="N1215" s="1280"/>
      <c r="O1215" s="1280"/>
      <c r="P1215" s="1283">
        <f>'statement of marks'!$GH$109</f>
        <v>42460</v>
      </c>
      <c r="Q1215" s="1284"/>
      <c r="R1215" s="1285" t="s">
        <v>289</v>
      </c>
      <c r="S1215" s="1286"/>
      <c r="T1215" s="1286"/>
      <c r="U1215" s="1286"/>
      <c r="V1215" s="1287"/>
    </row>
    <row r="1216" spans="1:22" ht="19.25" customHeight="1">
      <c r="A1216" s="1173" t="s">
        <v>73</v>
      </c>
      <c r="B1216" s="1174"/>
      <c r="C1216" s="1174"/>
      <c r="D1216" s="1174"/>
      <c r="E1216" s="1174"/>
      <c r="F1216" s="1174"/>
      <c r="G1216" s="1174"/>
      <c r="H1216" s="1174"/>
      <c r="I1216" s="1174"/>
      <c r="J1216" s="1174"/>
      <c r="K1216" s="1174"/>
      <c r="L1216" s="1174"/>
      <c r="M1216" s="1174"/>
      <c r="N1216" s="1174"/>
      <c r="O1216" s="1174"/>
      <c r="P1216" s="1174"/>
      <c r="Q1216" s="1174"/>
      <c r="R1216" s="1174"/>
      <c r="S1216" s="1174"/>
      <c r="T1216" s="1174"/>
      <c r="U1216" s="1174"/>
      <c r="V1216" s="1175"/>
    </row>
    <row r="1217" spans="1:22" ht="19.25" customHeight="1">
      <c r="A1217" s="1176" t="str">
        <f>'statement of marks'!$A$1</f>
        <v>jktdh; ckfydk mPp ek/;fed fo|ky;] fuEckgsMk</v>
      </c>
      <c r="B1217" s="1177"/>
      <c r="C1217" s="1177"/>
      <c r="D1217" s="1177"/>
      <c r="E1217" s="1177"/>
      <c r="F1217" s="1177"/>
      <c r="G1217" s="1177"/>
      <c r="H1217" s="1177"/>
      <c r="I1217" s="1177"/>
      <c r="J1217" s="1177"/>
      <c r="K1217" s="1177"/>
      <c r="L1217" s="1177"/>
      <c r="M1217" s="1177"/>
      <c r="N1217" s="1177"/>
      <c r="O1217" s="1177"/>
      <c r="P1217" s="1177"/>
      <c r="Q1217" s="1177"/>
      <c r="R1217" s="1177"/>
      <c r="S1217" s="1177"/>
      <c r="T1217" s="1177"/>
      <c r="U1217" s="1177"/>
      <c r="V1217" s="1178"/>
    </row>
    <row r="1218" spans="1:22" ht="19.25" customHeight="1">
      <c r="A1218" s="1179"/>
      <c r="B1218" s="1181" t="s">
        <v>293</v>
      </c>
      <c r="C1218" s="1181"/>
      <c r="D1218" s="1182" t="str">
        <f>'statement of marks'!$F$3</f>
        <v>2015-16</v>
      </c>
      <c r="E1218" s="1183"/>
      <c r="F1218" s="1184" t="str">
        <f>IF(T1236="","eq[; ijh{kk",IF(D1235="iwjd","iwjd ijh{kk",IF(D1235="iqu% ijh{kk","iqu% ijh{kk",)))</f>
        <v>eq[; ijh{kk</v>
      </c>
      <c r="G1218" s="1185"/>
      <c r="H1218" s="1185"/>
      <c r="I1218" s="1185"/>
      <c r="J1218" s="1185"/>
      <c r="K1218" s="1185"/>
      <c r="L1218" s="1185"/>
      <c r="M1218" s="1185"/>
      <c r="N1218" s="1185"/>
      <c r="O1218" s="1185"/>
      <c r="P1218" s="1185"/>
      <c r="Q1218" s="1185"/>
      <c r="R1218" s="1186" t="s">
        <v>27</v>
      </c>
      <c r="S1218" s="1187"/>
      <c r="T1218" s="1188" t="str">
        <f>'statement of marks'!$A$3</f>
        <v>11 'A'</v>
      </c>
      <c r="U1218" s="1188"/>
      <c r="V1218" s="1189"/>
    </row>
    <row r="1219" spans="1:22" ht="19.25" customHeight="1">
      <c r="A1219" s="1179"/>
      <c r="B1219" s="1190" t="s">
        <v>115</v>
      </c>
      <c r="C1219" s="1190"/>
      <c r="D1219" s="1191" t="str">
        <f>IF('statement of marks'!G53="","",'statement of marks'!G53)</f>
        <v/>
      </c>
      <c r="E1219" s="1192"/>
      <c r="F1219" s="1192"/>
      <c r="G1219" s="1192"/>
      <c r="H1219" s="1192"/>
      <c r="I1219" s="1192"/>
      <c r="J1219" s="1192"/>
      <c r="K1219" s="1192"/>
      <c r="L1219" s="1192"/>
      <c r="M1219" s="1192"/>
      <c r="N1219" s="1192"/>
      <c r="O1219" s="1192"/>
      <c r="P1219" s="1192"/>
      <c r="Q1219" s="1192"/>
      <c r="R1219" s="1193" t="s">
        <v>36</v>
      </c>
      <c r="S1219" s="1194"/>
      <c r="T1219" s="1195" t="str">
        <f>IF('statement of marks'!D53="","",'statement of marks'!D53)</f>
        <v/>
      </c>
      <c r="U1219" s="1195"/>
      <c r="V1219" s="1196"/>
    </row>
    <row r="1220" spans="1:22" ht="19.25" customHeight="1">
      <c r="A1220" s="1179"/>
      <c r="B1220" s="1190" t="s">
        <v>25</v>
      </c>
      <c r="C1220" s="1190"/>
      <c r="D1220" s="1191" t="str">
        <f>IF('statement of marks'!H53="","",'statement of marks'!H53)</f>
        <v/>
      </c>
      <c r="E1220" s="1192"/>
      <c r="F1220" s="1192"/>
      <c r="G1220" s="1192"/>
      <c r="H1220" s="1192"/>
      <c r="I1220" s="1192"/>
      <c r="J1220" s="1192"/>
      <c r="K1220" s="1192"/>
      <c r="L1220" s="1192"/>
      <c r="M1220" s="1192"/>
      <c r="N1220" s="1192"/>
      <c r="O1220" s="1192"/>
      <c r="P1220" s="1192"/>
      <c r="Q1220" s="1192"/>
      <c r="R1220" s="1193" t="s">
        <v>28</v>
      </c>
      <c r="S1220" s="1194"/>
      <c r="T1220" s="1195" t="str">
        <f>IF('statement of marks'!E53="","",'statement of marks'!E53)</f>
        <v/>
      </c>
      <c r="U1220" s="1195"/>
      <c r="V1220" s="1196"/>
    </row>
    <row r="1221" spans="1:22" ht="19.25" customHeight="1">
      <c r="A1221" s="1179"/>
      <c r="B1221" s="1197" t="s">
        <v>26</v>
      </c>
      <c r="C1221" s="1197"/>
      <c r="D1221" s="1191" t="str">
        <f>IF('statement of marks'!I53="","",'statement of marks'!I53)</f>
        <v/>
      </c>
      <c r="E1221" s="1192"/>
      <c r="F1221" s="1192"/>
      <c r="G1221" s="1192"/>
      <c r="H1221" s="1192"/>
      <c r="I1221" s="1192"/>
      <c r="J1221" s="1192"/>
      <c r="K1221" s="1192"/>
      <c r="L1221" s="1192"/>
      <c r="M1221" s="1192"/>
      <c r="N1221" s="1192"/>
      <c r="O1221" s="1192"/>
      <c r="P1221" s="1192"/>
      <c r="Q1221" s="1192"/>
      <c r="R1221" s="1193" t="s">
        <v>29</v>
      </c>
      <c r="S1221" s="1194"/>
      <c r="T1221" s="1198" t="str">
        <f>IF('statement of marks'!F53="","",'statement of marks'!F53)</f>
        <v/>
      </c>
      <c r="U1221" s="1198"/>
      <c r="V1221" s="1199"/>
    </row>
    <row r="1222" spans="1:22" ht="19.25" customHeight="1">
      <c r="A1222" s="1179"/>
      <c r="B1222" s="1200" t="s">
        <v>30</v>
      </c>
      <c r="C1222" s="1202" t="s">
        <v>202</v>
      </c>
      <c r="D1222" s="1204" t="s">
        <v>1</v>
      </c>
      <c r="E1222" s="1204" t="s">
        <v>43</v>
      </c>
      <c r="F1222" s="1204" t="s">
        <v>2</v>
      </c>
      <c r="G1222" s="1206" t="s">
        <v>144</v>
      </c>
      <c r="H1222" s="1206" t="s">
        <v>147</v>
      </c>
      <c r="I1222" s="1208" t="s">
        <v>146</v>
      </c>
      <c r="J1222" s="1210" t="s">
        <v>306</v>
      </c>
      <c r="K1222" s="1212" t="s">
        <v>288</v>
      </c>
      <c r="L1222" s="1214" t="s">
        <v>305</v>
      </c>
      <c r="M1222" s="1214" t="s">
        <v>296</v>
      </c>
      <c r="N1222" s="1216" t="s">
        <v>295</v>
      </c>
      <c r="O1222" s="1218" t="s">
        <v>274</v>
      </c>
      <c r="P1222" s="1218" t="s">
        <v>275</v>
      </c>
      <c r="Q1222" s="1220" t="s">
        <v>276</v>
      </c>
      <c r="R1222" s="1208" t="s">
        <v>14</v>
      </c>
      <c r="S1222" s="1210" t="s">
        <v>297</v>
      </c>
      <c r="T1222" s="1222" t="s">
        <v>298</v>
      </c>
      <c r="U1222" s="1288" t="s">
        <v>38</v>
      </c>
      <c r="V1222" s="1226" t="s">
        <v>287</v>
      </c>
    </row>
    <row r="1223" spans="1:22" ht="19.25" customHeight="1">
      <c r="A1223" s="1179"/>
      <c r="B1223" s="1201"/>
      <c r="C1223" s="1203"/>
      <c r="D1223" s="1205"/>
      <c r="E1223" s="1205"/>
      <c r="F1223" s="1205"/>
      <c r="G1223" s="1207"/>
      <c r="H1223" s="1207"/>
      <c r="I1223" s="1209"/>
      <c r="J1223" s="1211"/>
      <c r="K1223" s="1213"/>
      <c r="L1223" s="1215"/>
      <c r="M1223" s="1215"/>
      <c r="N1223" s="1217"/>
      <c r="O1223" s="1219"/>
      <c r="P1223" s="1219"/>
      <c r="Q1223" s="1221"/>
      <c r="R1223" s="1209"/>
      <c r="S1223" s="1211"/>
      <c r="T1223" s="1223"/>
      <c r="U1223" s="1289"/>
      <c r="V1223" s="1227"/>
    </row>
    <row r="1224" spans="1:22" ht="19.25" customHeight="1">
      <c r="A1224" s="1179"/>
      <c r="B1224" s="1228" t="s">
        <v>5</v>
      </c>
      <c r="C1224" s="1229"/>
      <c r="D1224" s="119">
        <v>10</v>
      </c>
      <c r="E1224" s="70">
        <v>10</v>
      </c>
      <c r="F1224" s="70">
        <v>10</v>
      </c>
      <c r="G1224" s="142" t="s">
        <v>308</v>
      </c>
      <c r="H1224" s="122">
        <f>'statement of marks'!$AR$6</f>
        <v>20</v>
      </c>
      <c r="I1224" s="73">
        <v>70</v>
      </c>
      <c r="J1224" s="146" t="s">
        <v>277</v>
      </c>
      <c r="K1224" s="124">
        <v>100</v>
      </c>
      <c r="L1224" s="142" t="s">
        <v>309</v>
      </c>
      <c r="M1224" s="122">
        <f>'statement of marks'!$AW$6</f>
        <v>30</v>
      </c>
      <c r="N1224" s="73">
        <v>100</v>
      </c>
      <c r="O1224" s="145" t="s">
        <v>310</v>
      </c>
      <c r="P1224" s="124"/>
      <c r="Q1224" s="124">
        <v>200</v>
      </c>
      <c r="R1224" s="304"/>
      <c r="S1224" s="304"/>
      <c r="T1224" s="305"/>
      <c r="U1224" s="306"/>
      <c r="V1224" s="147" t="str">
        <f>IF(OR(U1231=0,U1231&lt;S1231),"",Q1224)</f>
        <v/>
      </c>
    </row>
    <row r="1225" spans="1:22" ht="19.25" customHeight="1">
      <c r="A1225" s="1179"/>
      <c r="B1225" s="1230" t="str">
        <f>'statement of marks'!$J$3</f>
        <v>vfuok;Z fgUnh</v>
      </c>
      <c r="C1225" s="1231"/>
      <c r="D1225" s="289" t="str">
        <f>IF('statement of marks'!J53="","",'statement of marks'!J53)</f>
        <v/>
      </c>
      <c r="E1225" s="290" t="str">
        <f>IF('statement of marks'!K53="","",'statement of marks'!K53)</f>
        <v/>
      </c>
      <c r="F1225" s="290" t="str">
        <f>IF('statement of marks'!L53="","",'statement of marks'!L53)</f>
        <v/>
      </c>
      <c r="G1225" s="123" t="str">
        <f>IF('statement of marks'!N53="","",'statement of marks'!N53)</f>
        <v/>
      </c>
      <c r="H1225" s="123">
        <f>'statement of marks'!$BP$6</f>
        <v>20</v>
      </c>
      <c r="I1225" s="291" t="str">
        <f>IF(G1225="","",G1225)</f>
        <v/>
      </c>
      <c r="J1225" s="291" t="str">
        <f>IF(G1225="","",SUM(D1225,E1225,F1225,G1225))</f>
        <v/>
      </c>
      <c r="K1225" s="125" t="str">
        <f>J1225</f>
        <v/>
      </c>
      <c r="L1225" s="123" t="str">
        <f>IF('statement of marks'!P53="","",'statement of marks'!P53)</f>
        <v/>
      </c>
      <c r="M1225" s="122">
        <f>'statement of marks'!$BU$6</f>
        <v>30</v>
      </c>
      <c r="N1225" s="291" t="str">
        <f>IF(L1225="","",L1225)</f>
        <v/>
      </c>
      <c r="O1225" s="291" t="str">
        <f>IF(L1225="","",SUM(J1225,L1225))</f>
        <v/>
      </c>
      <c r="P1225" s="152">
        <f>SUM(H1225,M1225)</f>
        <v>50</v>
      </c>
      <c r="Q1225" s="125" t="str">
        <f>O1225</f>
        <v/>
      </c>
      <c r="R1225" s="290" t="str">
        <f>CONCATENATE('statement of marks'!EZ53,'statement of marks'!FA53,'statement of marks'!FB53)</f>
        <v/>
      </c>
      <c r="S1225" s="117" t="str">
        <f>IF(OR(R1225="S",R1225="RE"),100,"")</f>
        <v/>
      </c>
      <c r="T1225" s="128" t="str">
        <f>IF('result subject-wise'!U53="","",'result subject-wise'!U53)</f>
        <v/>
      </c>
      <c r="U1225" s="130" t="str">
        <f>IF('result subject-wise'!V53="","",'result subject-wise'!V53)</f>
        <v/>
      </c>
      <c r="V1225" s="147" t="str">
        <f>IF(OR(U1231=0,U1231&lt;S1231),"",IF(R1225="RE",SUM(Q1225,T1225),IF(R1225="S",T1225,Q1225)))</f>
        <v/>
      </c>
    </row>
    <row r="1226" spans="1:22" ht="19.25" customHeight="1">
      <c r="A1226" s="1179"/>
      <c r="B1226" s="1230" t="str">
        <f>'statement of marks'!$X$3</f>
        <v>vaxzsth</v>
      </c>
      <c r="C1226" s="1231"/>
      <c r="D1226" s="289" t="str">
        <f>IF('statement of marks'!X53="","",'statement of marks'!X53)</f>
        <v/>
      </c>
      <c r="E1226" s="290" t="str">
        <f>IF('statement of marks'!Y53="","",'statement of marks'!Y53)</f>
        <v/>
      </c>
      <c r="F1226" s="290" t="str">
        <f>IF('statement of marks'!Z53="","",'statement of marks'!Z53)</f>
        <v/>
      </c>
      <c r="G1226" s="123" t="str">
        <f>IF('statement of marks'!AB53="","",'statement of marks'!AB53)</f>
        <v/>
      </c>
      <c r="H1226" s="123">
        <f>'statement of marks'!$CN$6</f>
        <v>20</v>
      </c>
      <c r="I1226" s="291" t="str">
        <f>IF(G1226="","",G1226)</f>
        <v/>
      </c>
      <c r="J1226" s="291" t="str">
        <f t="shared" ref="J1226:J1229" si="446">IF(G1226="","",SUM(D1226,E1226,F1226,G1226))</f>
        <v/>
      </c>
      <c r="K1226" s="125" t="str">
        <f>J1226</f>
        <v/>
      </c>
      <c r="L1226" s="123" t="str">
        <f>IF('statement of marks'!AD53="","",'statement of marks'!AD53)</f>
        <v/>
      </c>
      <c r="M1226" s="122">
        <f>'statement of marks'!$CS$6</f>
        <v>30</v>
      </c>
      <c r="N1226" s="291" t="str">
        <f>IF(L1226="","",L1226)</f>
        <v/>
      </c>
      <c r="O1226" s="291" t="str">
        <f t="shared" ref="O1226" si="447">IF(L1226="","",SUM(J1226,L1226))</f>
        <v/>
      </c>
      <c r="P1226" s="152">
        <f t="shared" ref="P1226" si="448">SUM(H1226,M1226)</f>
        <v>50</v>
      </c>
      <c r="Q1226" s="125" t="str">
        <f>O1226</f>
        <v/>
      </c>
      <c r="R1226" s="290" t="str">
        <f>CONCATENATE('statement of marks'!FC53,'statement of marks'!FD53,'statement of marks'!FE53)</f>
        <v/>
      </c>
      <c r="S1226" s="117" t="str">
        <f>IF(OR(R1226="S",R1226="RE"),100,"")</f>
        <v/>
      </c>
      <c r="T1226" s="128" t="str">
        <f>IF('result subject-wise'!X53="","",'result subject-wise'!X53)</f>
        <v/>
      </c>
      <c r="U1226" s="130" t="str">
        <f>IF('result subject-wise'!Y53="","",'result subject-wise'!Y53)</f>
        <v/>
      </c>
      <c r="V1226" s="147" t="str">
        <f>IF(OR(U1231=0,U1231&lt;S1231),"",IF(R1226="RE",SUM(Q1226,T1226),IF(R1226="S",T1226,Q1226)))</f>
        <v/>
      </c>
    </row>
    <row r="1227" spans="1:22" ht="19.25" customHeight="1">
      <c r="A1227" s="1179"/>
      <c r="B1227" s="1232" t="b">
        <f>IF('statement of marks'!AL53="a",'statement of marks'!$AL$3,IF('statement of marks'!AL53="b",'statement of marks'!$AR$3,IF('statement of marks'!AL53="c",'statement of marks'!$AX$3,IF('statement of marks'!AL53="d",'statement of marks'!$BD$3))))</f>
        <v>0</v>
      </c>
      <c r="C1227" s="1233"/>
      <c r="D1227" s="289" t="str">
        <f>IF('statement of marks'!AM53="","",'statement of marks'!AM53)</f>
        <v/>
      </c>
      <c r="E1227" s="290" t="str">
        <f>IF('statement of marks'!AN53="","",'statement of marks'!AN53)</f>
        <v/>
      </c>
      <c r="F1227" s="290" t="str">
        <f>IF('statement of marks'!AO53="","",'statement of marks'!AO53)</f>
        <v/>
      </c>
      <c r="G1227" s="123" t="str">
        <f>IF('statement of marks'!AQ53="","",'statement of marks'!AQ53)</f>
        <v/>
      </c>
      <c r="H1227" s="123" t="str">
        <f>IF('statement of marks'!AR53="","",'statement of marks'!AR53)</f>
        <v/>
      </c>
      <c r="I1227" s="291" t="str">
        <f>IF(G1227="","",IF(AND(G1227="ML",H1227="ML"),"ML",IF(AND(G1227="ML",H1227=""),"ML",SUM(G1227,H1227))))</f>
        <v/>
      </c>
      <c r="J1227" s="291" t="str">
        <f t="shared" si="446"/>
        <v/>
      </c>
      <c r="K1227" s="125" t="str">
        <f>IF(J1227="","",SUM(H1227,J1227))</f>
        <v/>
      </c>
      <c r="L1227" s="123" t="str">
        <f>IF('statement of marks'!AV53="","",'statement of marks'!AV53)</f>
        <v/>
      </c>
      <c r="M1227" s="123" t="str">
        <f>IF('statement of marks'!AW53="","",'statement of marks'!AW53)</f>
        <v/>
      </c>
      <c r="N1227" s="291" t="str">
        <f>IF(L1227="","",IF(AND(L1227="ML",M1227="ML"),"ML",IF(AND(L1227="ML",M1227=""),"ML",SUM(L1227,M1227))))</f>
        <v/>
      </c>
      <c r="O1227" s="291" t="str">
        <f>IF(L1227="","",SUM(J1227,L1227))</f>
        <v/>
      </c>
      <c r="P1227" s="123" t="str">
        <f>IF(AND(H1227="",M1227=""),"",SUM(H1227,M1227))</f>
        <v/>
      </c>
      <c r="Q1227" s="125" t="str">
        <f>IF(O1227="","",SUM(O1227,P1227))</f>
        <v/>
      </c>
      <c r="R1227" s="290" t="str">
        <f>CONCATENATE('statement of marks'!FF53,'statement of marks'!FK53,'statement of marks'!FL53)</f>
        <v/>
      </c>
      <c r="S1227" s="117" t="str">
        <f>IF('result subject-wise'!Z53="","",'result subject-wise'!Z53)</f>
        <v/>
      </c>
      <c r="T1227" s="128" t="str">
        <f>IF('result subject-wise'!AB53="","",'result subject-wise'!AB53)</f>
        <v/>
      </c>
      <c r="U1227" s="130" t="str">
        <f>IF('result subject-wise'!AC53="","",'result subject-wise'!AC53)</f>
        <v/>
      </c>
      <c r="V1227" s="147" t="str">
        <f>IF(OR(U1231=0,U1231&lt;S1231),"",IF(OR(R1227="RE",R1227="REP"),SUM(Q1227,T1227),IF(R1227="S",T1227,Q1227)))</f>
        <v/>
      </c>
    </row>
    <row r="1228" spans="1:22" ht="19.25" customHeight="1">
      <c r="A1228" s="1179"/>
      <c r="B1228" s="1232" t="b">
        <f>IF('statement of marks'!BJ53="a",'statement of marks'!$BJ$3,IF('statement of marks'!BJ53="b",'statement of marks'!$BP$3,IF('statement of marks'!BJ53="c",'statement of marks'!$BV$3,IF('statement of marks'!BJ53="d",'statement of marks'!$CB$3))))</f>
        <v>0</v>
      </c>
      <c r="C1228" s="1233"/>
      <c r="D1228" s="289" t="str">
        <f>IF('statement of marks'!BK53="","",'statement of marks'!BK53)</f>
        <v/>
      </c>
      <c r="E1228" s="290" t="str">
        <f>IF('statement of marks'!BL53="","",'statement of marks'!BL53)</f>
        <v/>
      </c>
      <c r="F1228" s="290" t="str">
        <f>IF('statement of marks'!BM53="","",'statement of marks'!BM53)</f>
        <v/>
      </c>
      <c r="G1228" s="123" t="str">
        <f>IF('statement of marks'!BO53="","",'statement of marks'!BO53)</f>
        <v/>
      </c>
      <c r="H1228" s="123" t="str">
        <f>IF('statement of marks'!BP53="","",'statement of marks'!BP53)</f>
        <v/>
      </c>
      <c r="I1228" s="291" t="str">
        <f t="shared" ref="I1228" si="449">IF(G1228="","",IF(AND(G1228="ML",H1228="ML"),"ML",IF(AND(G1228="ML",H1228=""),"ML",SUM(G1228,H1228))))</f>
        <v/>
      </c>
      <c r="J1228" s="291" t="str">
        <f t="shared" si="446"/>
        <v/>
      </c>
      <c r="K1228" s="125" t="str">
        <f>IF(J1228="","",SUM(H1228,J1228))</f>
        <v/>
      </c>
      <c r="L1228" s="123" t="str">
        <f>IF('statement of marks'!BT53="","",'statement of marks'!BT53)</f>
        <v/>
      </c>
      <c r="M1228" s="123" t="str">
        <f>IF('statement of marks'!BU53="","",'statement of marks'!BU53)</f>
        <v/>
      </c>
      <c r="N1228" s="291" t="str">
        <f t="shared" ref="N1228" si="450">IF(L1228="","",IF(AND(L1228="ML",M1228="ML"),"ML",IF(AND(L1228="ML",M1228=""),"ML",SUM(L1228,M1228))))</f>
        <v/>
      </c>
      <c r="O1228" s="291" t="str">
        <f>IF(L1228="","",SUM(J1228,L1228))</f>
        <v/>
      </c>
      <c r="P1228" s="123" t="str">
        <f t="shared" ref="P1228:P1229" si="451">IF(AND(H1228="",M1228=""),"",SUM(H1228,M1228))</f>
        <v/>
      </c>
      <c r="Q1228" s="125" t="str">
        <f>IF(O1228="","",SUM(O1228,P1228))</f>
        <v/>
      </c>
      <c r="R1228" s="290" t="str">
        <f>CONCATENATE('statement of marks'!FM53,'statement of marks'!FR53,'statement of marks'!FS53)</f>
        <v/>
      </c>
      <c r="S1228" s="117" t="str">
        <f>IF('result subject-wise'!AD53="","",'result subject-wise'!AD53)</f>
        <v/>
      </c>
      <c r="T1228" s="128" t="str">
        <f>IF('result subject-wise'!AF53="","",'result subject-wise'!AF53)</f>
        <v/>
      </c>
      <c r="U1228" s="130" t="str">
        <f>IF('result subject-wise'!AG53="","",'result subject-wise'!AG53)</f>
        <v/>
      </c>
      <c r="V1228" s="147" t="str">
        <f>IF(OR(U1231=0,U1231&lt;S1231),"",IF(OR(R1228="RE",R1228="REP"),SUM(Q1228,T1228),IF(R1228="S",T1228,Q1228)))</f>
        <v/>
      </c>
    </row>
    <row r="1229" spans="1:22" ht="19.25" customHeight="1">
      <c r="A1229" s="1179"/>
      <c r="B1229" s="1232" t="b">
        <f>IF('statement of marks'!CH53="a",'statement of marks'!$CH$3,IF('statement of marks'!CH53="b",'statement of marks'!$CN$3,IF('statement of marks'!CH53="c",'statement of marks'!$CT$3,IF('statement of marks'!CH53="d",'statement of marks'!$CZ$3))))</f>
        <v>0</v>
      </c>
      <c r="C1229" s="1233"/>
      <c r="D1229" s="289" t="str">
        <f>IF('statement of marks'!CI53="","",'statement of marks'!CI53)</f>
        <v/>
      </c>
      <c r="E1229" s="290" t="str">
        <f>IF('statement of marks'!CJ53="","",'statement of marks'!CJ53)</f>
        <v/>
      </c>
      <c r="F1229" s="290" t="str">
        <f>IF('statement of marks'!CK53="","",'statement of marks'!CK53)</f>
        <v/>
      </c>
      <c r="G1229" s="123" t="str">
        <f>IF('statement of marks'!CM53="","",'statement of marks'!CM53)</f>
        <v/>
      </c>
      <c r="H1229" s="123" t="str">
        <f>IF('statement of marks'!CN53="","",'statement of marks'!CN53)</f>
        <v/>
      </c>
      <c r="I1229" s="291" t="str">
        <f>IF(G1229="","",IF(AND(G1229="ML",H1229="ML"),"ML",IF(AND(G1229="ML",H1229=""),"ML",SUM(G1229,H1229))))</f>
        <v/>
      </c>
      <c r="J1229" s="291" t="str">
        <f t="shared" si="446"/>
        <v/>
      </c>
      <c r="K1229" s="125" t="str">
        <f>IF(J1229="","",SUM(H1229,J1229))</f>
        <v/>
      </c>
      <c r="L1229" s="123" t="str">
        <f>IF('statement of marks'!CR53="","",'statement of marks'!CR53)</f>
        <v/>
      </c>
      <c r="M1229" s="123" t="str">
        <f>IF('statement of marks'!CS53="","",'statement of marks'!CS53)</f>
        <v/>
      </c>
      <c r="N1229" s="291" t="str">
        <f>IF(L1229="","",IF(AND(L1229="ML",M1229="ML"),"ML",IF(AND(L1229="ML",M1229=""),"ML",SUM(L1229,M1229))))</f>
        <v/>
      </c>
      <c r="O1229" s="291" t="str">
        <f>IF(L1229="","",SUM(J1229,L1229))</f>
        <v/>
      </c>
      <c r="P1229" s="123" t="str">
        <f t="shared" si="451"/>
        <v/>
      </c>
      <c r="Q1229" s="125" t="str">
        <f>IF(O1229="","",SUM(O1229,P1229))</f>
        <v/>
      </c>
      <c r="R1229" s="290" t="str">
        <f>CONCATENATE('statement of marks'!FT53,'statement of marks'!FY53,'statement of marks'!FZ53)</f>
        <v/>
      </c>
      <c r="S1229" s="117" t="str">
        <f>IF('result subject-wise'!AH53="","",'result subject-wise'!AH53)</f>
        <v/>
      </c>
      <c r="T1229" s="128" t="str">
        <f>IF('result subject-wise'!AJ53="","",'result subject-wise'!AJ53)</f>
        <v/>
      </c>
      <c r="U1229" s="130" t="str">
        <f>IF('result subject-wise'!AK53="","",'result subject-wise'!AK53)</f>
        <v/>
      </c>
      <c r="V1229" s="147" t="str">
        <f>IF(OR(U1231=0,U1231&lt;S1231),"",IF(OR(R1229="RE",R1229="REP"),SUM(Q1229,T1229),IF(R1229="S",T1229,Q1229)))</f>
        <v/>
      </c>
    </row>
    <row r="1230" spans="1:22" ht="19.25" customHeight="1">
      <c r="A1230" s="1179"/>
      <c r="B1230" s="1234" t="s">
        <v>148</v>
      </c>
      <c r="C1230" s="1235"/>
      <c r="D1230" s="157" t="str">
        <f>IF(AND(D1225="",D1226="",D1227="",D1228="",D1229=""),"",SUM(D1225:D1229))</f>
        <v/>
      </c>
      <c r="E1230" s="157" t="str">
        <f t="shared" ref="E1230:F1230" si="452">IF(AND(E1225="",E1226="",E1227="",E1228="",E1229=""),"",SUM(E1225:E1229))</f>
        <v/>
      </c>
      <c r="F1230" s="157" t="str">
        <f t="shared" si="452"/>
        <v/>
      </c>
      <c r="G1230" s="158" t="str">
        <f>IF(G1225="","",SUM(G1225:G1229))</f>
        <v/>
      </c>
      <c r="H1230" s="158">
        <f>SUM(H1227:H1229)</f>
        <v>0</v>
      </c>
      <c r="I1230" s="158" t="str">
        <f>IF(AND(I1225="",I1226="",I1227="",I1228="",I1229=""),"",SUM(I1225:I1229))</f>
        <v/>
      </c>
      <c r="J1230" s="159" t="str">
        <f>IF(J1229="","",SUM(J1225:J1229))</f>
        <v/>
      </c>
      <c r="K1230" s="160" t="str">
        <f>IF(K1225="","",SUM(K1225:K1229))</f>
        <v/>
      </c>
      <c r="L1230" s="158" t="str">
        <f>IF(L1225="","",SUM(L1225:L1229))</f>
        <v/>
      </c>
      <c r="M1230" s="158">
        <f>SUM(M1227:M1229)</f>
        <v>0</v>
      </c>
      <c r="N1230" s="158" t="str">
        <f t="shared" ref="N1230" si="453">IF(AND(N1225="",N1226="",N1227="",N1228="",N1229=""),"",SUM(N1225:N1229))</f>
        <v/>
      </c>
      <c r="O1230" s="159" t="str">
        <f>IF(L1230="","",SUM(J1230,L1230))</f>
        <v/>
      </c>
      <c r="P1230" s="160">
        <f>SUM(H1230,M1230)</f>
        <v>0</v>
      </c>
      <c r="Q1230" s="160" t="str">
        <f>IF(Q1225="","",SUM(Q1225:Q1229))</f>
        <v/>
      </c>
      <c r="R1230" s="159"/>
      <c r="S1230" s="159" t="str">
        <f>IF(AND(S1225="",S1226="",S1227="",S1228="",S1229=""),"",SUM(S1225:S1229))</f>
        <v/>
      </c>
      <c r="T1230" s="161" t="str">
        <f>IF(AND(T1225="",T1226="",T1227="",T1228="",T1229=""),"",SUM(T1225:T1229))</f>
        <v/>
      </c>
      <c r="U1230" s="162"/>
      <c r="V1230" s="163" t="str">
        <f>IF(V1225="","",SUM(V1225:V1229))</f>
        <v/>
      </c>
    </row>
    <row r="1231" spans="1:22" ht="19.25" customHeight="1">
      <c r="A1231" s="1179"/>
      <c r="B1231" s="1234" t="s">
        <v>145</v>
      </c>
      <c r="C1231" s="1235"/>
      <c r="D1231" s="119" t="str">
        <f>IF(D1230="","",50-(COUNTIF(D1225:D1229,"NA")*10+COUNTIF(D1225:D1229,"ML")*10))</f>
        <v/>
      </c>
      <c r="E1231" s="119" t="str">
        <f t="shared" ref="E1231:F1231" si="454">IF(E1230="","",50-(COUNTIF(E1225:E1229,"NA")*10+COUNTIF(E1225:E1229,"ML")*10))</f>
        <v/>
      </c>
      <c r="F1231" s="119" t="str">
        <f t="shared" si="454"/>
        <v/>
      </c>
      <c r="G1231" s="123">
        <f>I1231-H1231</f>
        <v>350</v>
      </c>
      <c r="H1231" s="158">
        <f>IF(H1230="","",(IF(OR(H1227="ML",H1227=""),0,H1224)+IF(OR(H1228="ML",H1228=""),0,H1225)+IF(OR(H1229="ML",H1229=""),0,H1226)))</f>
        <v>0</v>
      </c>
      <c r="I1231" s="123">
        <f>IF(I1230=0,0,350-H1233)</f>
        <v>350</v>
      </c>
      <c r="J1231" s="291" t="str">
        <f>IF(J1230="","",SUM(D1231:G1231))</f>
        <v/>
      </c>
      <c r="K1231" s="125" t="str">
        <f>IF(K1230="","",SUM(H1231,J1231))</f>
        <v/>
      </c>
      <c r="L1231" s="123">
        <f>N1231-M1231</f>
        <v>500</v>
      </c>
      <c r="M1231" s="117">
        <f>IF(M1230="","",(IF(OR(M1227="ML",M1227=""),0,M1224)+IF(OR(M1228="ML",M1228=""),0,M1225)+IF(OR(M1229="ML",M1229=""),0,M1226)))</f>
        <v>0</v>
      </c>
      <c r="N1231" s="123">
        <f>IF(N1230=0,0,500-M1233)</f>
        <v>500</v>
      </c>
      <c r="O1231" s="291">
        <f>IF(L1231="","",SUM(J1231,L1231))</f>
        <v>500</v>
      </c>
      <c r="P1231" s="125">
        <f>SUM(H1231,M1231)</f>
        <v>0</v>
      </c>
      <c r="Q1231" s="125" t="str">
        <f>IF(Q1230="","",SUM(O1231,P1231))</f>
        <v/>
      </c>
      <c r="R1231" s="307"/>
      <c r="S1231" s="141">
        <f>COUNTIF(R1225:R1234,"S")</f>
        <v>0</v>
      </c>
      <c r="T1231" s="141">
        <f>COUNTIF(R1225:R1234,"RE")+COUNTIF(R1225:R1234,"REP")</f>
        <v>0</v>
      </c>
      <c r="U1231" s="141">
        <f>COUNTIF(U1225:U1230,"P")+COUNTIF(U1233:U1234,"P")</f>
        <v>0</v>
      </c>
      <c r="V1231" s="149" t="str">
        <f>IF(OR(U1231=0,U1231&lt;(S1231+T1231)),"",(Q1231-(S1231*200)+S1230))</f>
        <v/>
      </c>
    </row>
    <row r="1232" spans="1:22" ht="19.25" customHeight="1">
      <c r="A1232" s="1179"/>
      <c r="B1232" s="1230" t="s">
        <v>12</v>
      </c>
      <c r="C1232" s="1231"/>
      <c r="D1232" s="120" t="str">
        <f t="shared" ref="D1232:Q1232" si="455">IF(D1231="","",D1230/D1231*100)</f>
        <v/>
      </c>
      <c r="E1232" s="120" t="str">
        <f t="shared" si="455"/>
        <v/>
      </c>
      <c r="F1232" s="120" t="str">
        <f t="shared" si="455"/>
        <v/>
      </c>
      <c r="G1232" s="120" t="e">
        <f t="shared" si="455"/>
        <v>#VALUE!</v>
      </c>
      <c r="H1232" s="151" t="e">
        <f t="shared" si="455"/>
        <v>#DIV/0!</v>
      </c>
      <c r="I1232" s="120" t="e">
        <f t="shared" si="455"/>
        <v>#VALUE!</v>
      </c>
      <c r="J1232" s="120" t="str">
        <f t="shared" si="455"/>
        <v/>
      </c>
      <c r="K1232" s="126" t="str">
        <f t="shared" si="455"/>
        <v/>
      </c>
      <c r="L1232" s="120" t="e">
        <f t="shared" si="455"/>
        <v>#VALUE!</v>
      </c>
      <c r="M1232" s="151" t="e">
        <f t="shared" si="455"/>
        <v>#DIV/0!</v>
      </c>
      <c r="N1232" s="120" t="e">
        <f t="shared" si="455"/>
        <v>#VALUE!</v>
      </c>
      <c r="O1232" s="120" t="e">
        <f t="shared" si="455"/>
        <v>#VALUE!</v>
      </c>
      <c r="P1232" s="126" t="e">
        <f t="shared" si="455"/>
        <v>#DIV/0!</v>
      </c>
      <c r="Q1232" s="126" t="str">
        <f t="shared" si="455"/>
        <v/>
      </c>
      <c r="R1232" s="304"/>
      <c r="S1232" s="304"/>
      <c r="T1232" s="305"/>
      <c r="U1232" s="308"/>
      <c r="V1232" s="150" t="str">
        <f>IF(V1231="","",V1230/V1231*100)</f>
        <v/>
      </c>
    </row>
    <row r="1233" spans="1:22" ht="19.25" customHeight="1">
      <c r="A1233" s="1179"/>
      <c r="B1233" s="1230" t="str">
        <f>'statement of marks'!$DG$3</f>
        <v>jktLFkku v/;;u</v>
      </c>
      <c r="C1233" s="1231"/>
      <c r="D1233" s="289" t="str">
        <f>IF('statement of marks'!DG53="","",'statement of marks'!DG53)</f>
        <v/>
      </c>
      <c r="E1233" s="290" t="str">
        <f>IF('statement of marks'!DH53="","",'statement of marks'!DH53)</f>
        <v/>
      </c>
      <c r="F1233" s="290" t="str">
        <f>IF('statement of marks'!DI53="","",'statement of marks'!DI53)</f>
        <v/>
      </c>
      <c r="G1233" s="290" t="str">
        <f>IF('statement of marks'!DK53="","",'statement of marks'!DK53)</f>
        <v/>
      </c>
      <c r="H1233" s="152">
        <f>IF(G1225="ML",70)+IF(G1226="ML",70)+IF(G1227="ML",70-H1224)+IF(G1228="ML",70-H1225)+IF(G1229="ML",70-H1226)+IF(H1227="ml",H1224)+IF(H1228="ml",H1225)+IF(H1229="ml",H1226)</f>
        <v>0</v>
      </c>
      <c r="I1233" s="291" t="str">
        <f>IF(G1233="","",SUM(G1233,H1233))</f>
        <v/>
      </c>
      <c r="J1233" s="291" t="str">
        <f>IF(G1233="","",SUM(D1233,E1233,F1233,G1233))</f>
        <v/>
      </c>
      <c r="K1233" s="125" t="str">
        <f>IF(J1233="","",SUM(H1233,J1233))</f>
        <v/>
      </c>
      <c r="L1233" s="290" t="str">
        <f>IF('statement of marks'!DM53="","",'statement of marks'!DM53)</f>
        <v/>
      </c>
      <c r="M1233" s="152">
        <f>IF(L1225="ML",100)+IF(L1226="ML",100)+IF(L1227="ML",100-M1224)+IF(L1228="ML",100-M1225)+IF(L1229="ML",100-M1226)+IF(M1227="ml",M1224)+IF(M1228="ml",M1225)+IF(M1229="ml",M1226)</f>
        <v>0</v>
      </c>
      <c r="N1233" s="291" t="str">
        <f>IF(L1233="","",SUM(L1233,M1233))</f>
        <v/>
      </c>
      <c r="O1233" s="291" t="str">
        <f>IF(L1233="","",SUM(K1233,L1233))</f>
        <v/>
      </c>
      <c r="P1233" s="152">
        <f>SUM(H1233,M1233)</f>
        <v>0</v>
      </c>
      <c r="Q1233" s="125" t="str">
        <f>IF(O1233="","",SUM(O1233,M1233))</f>
        <v/>
      </c>
      <c r="R1233" s="290" t="str">
        <f>IF('statement of marks'!GA53="","",'statement of marks'!GA53)</f>
        <v/>
      </c>
      <c r="S1233" s="117" t="str">
        <f>IF(OR(R1233="S",R1233="RE"),100,"")</f>
        <v/>
      </c>
      <c r="T1233" s="309" t="str">
        <f>IF('result subject-wise'!AL53="","",'result subject-wise'!AL53)</f>
        <v/>
      </c>
      <c r="U1233" s="310" t="str">
        <f>IF('result subject-wise'!AM53="","",'result subject-wise'!AM53)</f>
        <v/>
      </c>
      <c r="V1233" s="1236"/>
    </row>
    <row r="1234" spans="1:22" ht="19.25" customHeight="1">
      <c r="A1234" s="1179"/>
      <c r="B1234" s="1230" t="str">
        <f>'statement of marks'!$DT$3</f>
        <v>thou dkS'ky f'k{kk</v>
      </c>
      <c r="C1234" s="1231"/>
      <c r="D1234" s="1237" t="s">
        <v>294</v>
      </c>
      <c r="E1234" s="1238"/>
      <c r="F1234" s="291">
        <f>'statement of marks'!$DT$6</f>
        <v>30</v>
      </c>
      <c r="G1234" s="123" t="str">
        <f>IF('statement of marks'!DT53="","",'statement of marks'!DT53)</f>
        <v/>
      </c>
      <c r="H1234" s="1238" t="s">
        <v>313</v>
      </c>
      <c r="I1234" s="1238"/>
      <c r="J1234" s="291">
        <f>'statement of marks'!$DU$6</f>
        <v>30</v>
      </c>
      <c r="K1234" s="125" t="str">
        <f>IF('statement of marks'!DU53="","",'statement of marks'!DU53)</f>
        <v/>
      </c>
      <c r="L1234" s="1239" t="s">
        <v>172</v>
      </c>
      <c r="M1234" s="1239"/>
      <c r="N1234" s="291">
        <f>'statement of marks'!$DV$6</f>
        <v>40</v>
      </c>
      <c r="O1234" s="290" t="str">
        <f>IF('statement of marks'!DV53="","",'statement of marks'!DV53)</f>
        <v/>
      </c>
      <c r="P1234" s="304"/>
      <c r="Q1234" s="125" t="str">
        <f>IF(O1234="","",SUM(G1234,K1234,O1234))</f>
        <v/>
      </c>
      <c r="R1234" s="290" t="str">
        <f>IF('statement of marks'!GB53="","",'statement of marks'!GB53)</f>
        <v/>
      </c>
      <c r="S1234" s="117" t="str">
        <f>IF(OR(R1234="S",R1234="RE"),40,"")</f>
        <v/>
      </c>
      <c r="T1234" s="309" t="str">
        <f>IF('result subject-wise'!AN53="","",'result subject-wise'!AN53)</f>
        <v/>
      </c>
      <c r="U1234" s="310" t="str">
        <f>IF('result subject-wise'!AO53="","",'result subject-wise'!AO53)</f>
        <v/>
      </c>
      <c r="V1234" s="1236"/>
    </row>
    <row r="1235" spans="1:22" ht="19.25" customHeight="1">
      <c r="A1235" s="1179"/>
      <c r="B1235" s="1240" t="s">
        <v>20</v>
      </c>
      <c r="C1235" s="1241"/>
      <c r="D1235" s="1242" t="str">
        <f>IF('statement of marks'!GH53="","",'statement of marks'!GH53)</f>
        <v/>
      </c>
      <c r="E1235" s="1243"/>
      <c r="F1235" s="1243"/>
      <c r="G1235" s="1243"/>
      <c r="H1235" s="1243"/>
      <c r="I1235" s="1244"/>
      <c r="J1235" s="288" t="s">
        <v>7</v>
      </c>
      <c r="K1235" s="290" t="str">
        <f>IF('statement of marks'!GK53="","",'statement of marks'!GK53)</f>
        <v/>
      </c>
      <c r="L1235" s="1245" t="s">
        <v>8</v>
      </c>
      <c r="M1235" s="1246"/>
      <c r="N1235" s="1247"/>
      <c r="O1235" s="290" t="str">
        <f>IF('statement of marks'!GM53="","",'statement of marks'!GM53)</f>
        <v/>
      </c>
      <c r="P1235" s="1248" t="s">
        <v>286</v>
      </c>
      <c r="Q1235" s="1248"/>
      <c r="R1235" s="1248"/>
      <c r="S1235" s="1248"/>
      <c r="T1235" s="1248"/>
      <c r="U1235" s="1248"/>
      <c r="V1235" s="1249"/>
    </row>
    <row r="1236" spans="1:22" ht="19.25" customHeight="1">
      <c r="A1236" s="1179"/>
      <c r="B1236" s="1240" t="s">
        <v>50</v>
      </c>
      <c r="C1236" s="1241"/>
      <c r="D1236" s="1250" t="s">
        <v>290</v>
      </c>
      <c r="E1236" s="1251"/>
      <c r="F1236" s="1252" t="s">
        <v>291</v>
      </c>
      <c r="G1236" s="1252"/>
      <c r="H1236" s="1253" t="s">
        <v>292</v>
      </c>
      <c r="I1236" s="1253"/>
      <c r="J1236" s="1252" t="s">
        <v>314</v>
      </c>
      <c r="K1236" s="1252"/>
      <c r="L1236" s="1254" t="s">
        <v>284</v>
      </c>
      <c r="M1236" s="1254"/>
      <c r="N1236" s="1254"/>
      <c r="O1236" s="1254"/>
      <c r="P1236" s="1255" t="s">
        <v>20</v>
      </c>
      <c r="Q1236" s="1255"/>
      <c r="R1236" s="1255"/>
      <c r="S1236" s="1255"/>
      <c r="T1236" s="1256" t="str">
        <f>IF('result subject-wise'!AR53="","",'result subject-wise'!AR53)</f>
        <v/>
      </c>
      <c r="U1236" s="1256"/>
      <c r="V1236" s="1257"/>
    </row>
    <row r="1237" spans="1:22" ht="19.25" customHeight="1">
      <c r="A1237" s="1179"/>
      <c r="B1237" s="1234" t="s">
        <v>32</v>
      </c>
      <c r="C1237" s="1235"/>
      <c r="D1237" s="1258" t="str">
        <f>IF('statement of marks'!EP53="","",'statement of marks'!EP53)</f>
        <v/>
      </c>
      <c r="E1237" s="1259"/>
      <c r="F1237" s="1259" t="str">
        <f>IF('statement of marks'!ER53="","",'statement of marks'!ER53)</f>
        <v/>
      </c>
      <c r="G1237" s="1259"/>
      <c r="H1237" s="1259" t="str">
        <f>IF('statement of marks'!ET53="","",'statement of marks'!ET53)</f>
        <v/>
      </c>
      <c r="I1237" s="1259"/>
      <c r="J1237" s="1259" t="str">
        <f>IF('statement of marks'!EV53="","",'statement of marks'!EV53)</f>
        <v/>
      </c>
      <c r="K1237" s="1259"/>
      <c r="L1237" s="1259" t="str">
        <f>IF('statement of marks'!EX53="","",'statement of marks'!EX53)</f>
        <v/>
      </c>
      <c r="M1237" s="1259"/>
      <c r="N1237" s="1259"/>
      <c r="O1237" s="1259"/>
      <c r="P1237" s="1255" t="s">
        <v>7</v>
      </c>
      <c r="Q1237" s="1255"/>
      <c r="R1237" s="1255"/>
      <c r="S1237" s="1255"/>
      <c r="T1237" s="1256" t="str">
        <f>IF(AND(T1236="mRrh.kZ",V1232&gt;=60),"izFke",IF(AND(T1236="mRrh.kZ",V1232&gt;=48),"f}rh;",IF(AND(T1236="mRrh.kZ",V1232&gt;=36),"r`rh;","")))</f>
        <v/>
      </c>
      <c r="U1237" s="1256"/>
      <c r="V1237" s="1257"/>
    </row>
    <row r="1238" spans="1:22" ht="19.25" customHeight="1">
      <c r="A1238" s="1179"/>
      <c r="B1238" s="1234" t="s">
        <v>31</v>
      </c>
      <c r="C1238" s="1235"/>
      <c r="D1238" s="1260" t="str">
        <f>IF('statement of marks'!EO53="","",'statement of marks'!EO53)</f>
        <v/>
      </c>
      <c r="E1238" s="1261"/>
      <c r="F1238" s="1261" t="str">
        <f>IF('statement of marks'!EQ53="","",'statement of marks'!EQ53)</f>
        <v/>
      </c>
      <c r="G1238" s="1261"/>
      <c r="H1238" s="1261" t="str">
        <f>IF('statement of marks'!ES53="","",'statement of marks'!ES53)</f>
        <v/>
      </c>
      <c r="I1238" s="1261"/>
      <c r="J1238" s="1261" t="str">
        <f>IF('statement of marks'!EU53="","",'statement of marks'!EU53)</f>
        <v/>
      </c>
      <c r="K1238" s="1261"/>
      <c r="L1238" s="1261" t="str">
        <f>IF('statement of marks'!EW53="","",'statement of marks'!EW53)</f>
        <v/>
      </c>
      <c r="M1238" s="1261"/>
      <c r="N1238" s="1261"/>
      <c r="O1238" s="1261"/>
      <c r="P1238" s="1262" t="s">
        <v>312</v>
      </c>
      <c r="Q1238" s="1263"/>
      <c r="R1238" s="1263"/>
      <c r="S1238" s="1264"/>
      <c r="T1238" s="1265" t="str">
        <f>IF(T1236="","",'result subject-wise'!$G$117)</f>
        <v/>
      </c>
      <c r="U1238" s="1266"/>
      <c r="V1238" s="1267"/>
    </row>
    <row r="1239" spans="1:22" ht="19.25" customHeight="1">
      <c r="A1239" s="1179"/>
      <c r="B1239" s="1230" t="s">
        <v>133</v>
      </c>
      <c r="C1239" s="1231"/>
      <c r="D1239" s="1268"/>
      <c r="E1239" s="1269"/>
      <c r="F1239" s="1269"/>
      <c r="G1239" s="1269"/>
      <c r="H1239" s="1269"/>
      <c r="I1239" s="1269"/>
      <c r="J1239" s="1269"/>
      <c r="K1239" s="1269"/>
      <c r="L1239" s="1231" t="s">
        <v>133</v>
      </c>
      <c r="M1239" s="1231"/>
      <c r="N1239" s="1231"/>
      <c r="O1239" s="1231"/>
      <c r="P1239" s="1231"/>
      <c r="Q1239" s="1231"/>
      <c r="R1239" s="1270"/>
      <c r="S1239" s="1271"/>
      <c r="T1239" s="1271"/>
      <c r="U1239" s="1271"/>
      <c r="V1239" s="1272"/>
    </row>
    <row r="1240" spans="1:22" ht="19.25" customHeight="1">
      <c r="A1240" s="1179"/>
      <c r="B1240" s="1230" t="s">
        <v>285</v>
      </c>
      <c r="C1240" s="1231"/>
      <c r="D1240" s="1268"/>
      <c r="E1240" s="1269"/>
      <c r="F1240" s="1269"/>
      <c r="G1240" s="1269"/>
      <c r="H1240" s="1269"/>
      <c r="I1240" s="1269"/>
      <c r="J1240" s="1269"/>
      <c r="K1240" s="1269"/>
      <c r="L1240" s="1231" t="s">
        <v>111</v>
      </c>
      <c r="M1240" s="1231"/>
      <c r="N1240" s="1231"/>
      <c r="O1240" s="1231"/>
      <c r="P1240" s="1231"/>
      <c r="Q1240" s="1231"/>
      <c r="R1240" s="1273"/>
      <c r="S1240" s="1274"/>
      <c r="T1240" s="1274"/>
      <c r="U1240" s="1274"/>
      <c r="V1240" s="1275"/>
    </row>
    <row r="1241" spans="1:22" ht="19.25" customHeight="1">
      <c r="A1241" s="1179"/>
      <c r="B1241" s="1230" t="s">
        <v>152</v>
      </c>
      <c r="C1241" s="1231"/>
      <c r="D1241" s="1268"/>
      <c r="E1241" s="1269"/>
      <c r="F1241" s="1269"/>
      <c r="G1241" s="1269"/>
      <c r="H1241" s="1269"/>
      <c r="I1241" s="1269"/>
      <c r="J1241" s="1269"/>
      <c r="K1241" s="1269"/>
      <c r="L1241" s="1231" t="s">
        <v>285</v>
      </c>
      <c r="M1241" s="1231"/>
      <c r="N1241" s="1231"/>
      <c r="O1241" s="1231"/>
      <c r="P1241" s="1231"/>
      <c r="Q1241" s="1231"/>
      <c r="R1241" s="1276" t="s">
        <v>152</v>
      </c>
      <c r="S1241" s="1277"/>
      <c r="T1241" s="1277"/>
      <c r="U1241" s="1277"/>
      <c r="V1241" s="1278"/>
    </row>
    <row r="1242" spans="1:22" ht="19.25" customHeight="1">
      <c r="A1242" s="1180"/>
      <c r="B1242" s="1279" t="s">
        <v>151</v>
      </c>
      <c r="C1242" s="1280"/>
      <c r="D1242" s="1281"/>
      <c r="E1242" s="1282"/>
      <c r="F1242" s="1282"/>
      <c r="G1242" s="1282"/>
      <c r="H1242" s="1282"/>
      <c r="I1242" s="1282"/>
      <c r="J1242" s="1282"/>
      <c r="K1242" s="1282"/>
      <c r="L1242" s="1280" t="s">
        <v>113</v>
      </c>
      <c r="M1242" s="1280"/>
      <c r="N1242" s="1280"/>
      <c r="O1242" s="1280"/>
      <c r="P1242" s="1283">
        <f>'statement of marks'!$GH$109</f>
        <v>42460</v>
      </c>
      <c r="Q1242" s="1284"/>
      <c r="R1242" s="1285" t="s">
        <v>289</v>
      </c>
      <c r="S1242" s="1286"/>
      <c r="T1242" s="1286"/>
      <c r="U1242" s="1286"/>
      <c r="V1242" s="1287"/>
    </row>
    <row r="1243" spans="1:22" ht="19.25" customHeight="1">
      <c r="A1243" s="1173" t="s">
        <v>73</v>
      </c>
      <c r="B1243" s="1174"/>
      <c r="C1243" s="1174"/>
      <c r="D1243" s="1174"/>
      <c r="E1243" s="1174"/>
      <c r="F1243" s="1174"/>
      <c r="G1243" s="1174"/>
      <c r="H1243" s="1174"/>
      <c r="I1243" s="1174"/>
      <c r="J1243" s="1174"/>
      <c r="K1243" s="1174"/>
      <c r="L1243" s="1174"/>
      <c r="M1243" s="1174"/>
      <c r="N1243" s="1174"/>
      <c r="O1243" s="1174"/>
      <c r="P1243" s="1174"/>
      <c r="Q1243" s="1174"/>
      <c r="R1243" s="1174"/>
      <c r="S1243" s="1174"/>
      <c r="T1243" s="1174"/>
      <c r="U1243" s="1174"/>
      <c r="V1243" s="1175"/>
    </row>
    <row r="1244" spans="1:22" ht="19.25" customHeight="1">
      <c r="A1244" s="1176" t="str">
        <f>'statement of marks'!$A$1</f>
        <v>jktdh; ckfydk mPp ek/;fed fo|ky;] fuEckgsMk</v>
      </c>
      <c r="B1244" s="1177"/>
      <c r="C1244" s="1177"/>
      <c r="D1244" s="1177"/>
      <c r="E1244" s="1177"/>
      <c r="F1244" s="1177"/>
      <c r="G1244" s="1177"/>
      <c r="H1244" s="1177"/>
      <c r="I1244" s="1177"/>
      <c r="J1244" s="1177"/>
      <c r="K1244" s="1177"/>
      <c r="L1244" s="1177"/>
      <c r="M1244" s="1177"/>
      <c r="N1244" s="1177"/>
      <c r="O1244" s="1177"/>
      <c r="P1244" s="1177"/>
      <c r="Q1244" s="1177"/>
      <c r="R1244" s="1177"/>
      <c r="S1244" s="1177"/>
      <c r="T1244" s="1177"/>
      <c r="U1244" s="1177"/>
      <c r="V1244" s="1178"/>
    </row>
    <row r="1245" spans="1:22" ht="19.25" customHeight="1">
      <c r="A1245" s="1179"/>
      <c r="B1245" s="1181" t="s">
        <v>293</v>
      </c>
      <c r="C1245" s="1181"/>
      <c r="D1245" s="1182" t="str">
        <f>'statement of marks'!$F$3</f>
        <v>2015-16</v>
      </c>
      <c r="E1245" s="1183"/>
      <c r="F1245" s="1184" t="str">
        <f>IF(T1263="","eq[; ijh{kk",IF(D1262="iwjd","iwjd ijh{kk",IF(D1262="iqu% ijh{kk","iqu% ijh{kk",)))</f>
        <v>eq[; ijh{kk</v>
      </c>
      <c r="G1245" s="1185"/>
      <c r="H1245" s="1185"/>
      <c r="I1245" s="1185"/>
      <c r="J1245" s="1185"/>
      <c r="K1245" s="1185"/>
      <c r="L1245" s="1185"/>
      <c r="M1245" s="1185"/>
      <c r="N1245" s="1185"/>
      <c r="O1245" s="1185"/>
      <c r="P1245" s="1185"/>
      <c r="Q1245" s="1185"/>
      <c r="R1245" s="1186" t="s">
        <v>27</v>
      </c>
      <c r="S1245" s="1187"/>
      <c r="T1245" s="1188" t="str">
        <f>'statement of marks'!$A$3</f>
        <v>11 'A'</v>
      </c>
      <c r="U1245" s="1188"/>
      <c r="V1245" s="1189"/>
    </row>
    <row r="1246" spans="1:22" ht="19.25" customHeight="1">
      <c r="A1246" s="1179"/>
      <c r="B1246" s="1190" t="s">
        <v>115</v>
      </c>
      <c r="C1246" s="1190"/>
      <c r="D1246" s="1191" t="str">
        <f>IF('statement of marks'!G54="","",'statement of marks'!G54)</f>
        <v/>
      </c>
      <c r="E1246" s="1192"/>
      <c r="F1246" s="1192"/>
      <c r="G1246" s="1192"/>
      <c r="H1246" s="1192"/>
      <c r="I1246" s="1192"/>
      <c r="J1246" s="1192"/>
      <c r="K1246" s="1192"/>
      <c r="L1246" s="1192"/>
      <c r="M1246" s="1192"/>
      <c r="N1246" s="1192"/>
      <c r="O1246" s="1192"/>
      <c r="P1246" s="1192"/>
      <c r="Q1246" s="1192"/>
      <c r="R1246" s="1193" t="s">
        <v>36</v>
      </c>
      <c r="S1246" s="1194"/>
      <c r="T1246" s="1195" t="str">
        <f>IF('statement of marks'!D54="","",'statement of marks'!D54)</f>
        <v/>
      </c>
      <c r="U1246" s="1195"/>
      <c r="V1246" s="1196"/>
    </row>
    <row r="1247" spans="1:22" ht="19.25" customHeight="1">
      <c r="A1247" s="1179"/>
      <c r="B1247" s="1190" t="s">
        <v>25</v>
      </c>
      <c r="C1247" s="1190"/>
      <c r="D1247" s="1191" t="str">
        <f>IF('statement of marks'!H54="","",'statement of marks'!H54)</f>
        <v/>
      </c>
      <c r="E1247" s="1192"/>
      <c r="F1247" s="1192"/>
      <c r="G1247" s="1192"/>
      <c r="H1247" s="1192"/>
      <c r="I1247" s="1192"/>
      <c r="J1247" s="1192"/>
      <c r="K1247" s="1192"/>
      <c r="L1247" s="1192"/>
      <c r="M1247" s="1192"/>
      <c r="N1247" s="1192"/>
      <c r="O1247" s="1192"/>
      <c r="P1247" s="1192"/>
      <c r="Q1247" s="1192"/>
      <c r="R1247" s="1193" t="s">
        <v>28</v>
      </c>
      <c r="S1247" s="1194"/>
      <c r="T1247" s="1195" t="str">
        <f>IF('statement of marks'!E54="","",'statement of marks'!E54)</f>
        <v/>
      </c>
      <c r="U1247" s="1195"/>
      <c r="V1247" s="1196"/>
    </row>
    <row r="1248" spans="1:22" ht="19.25" customHeight="1">
      <c r="A1248" s="1179"/>
      <c r="B1248" s="1197" t="s">
        <v>26</v>
      </c>
      <c r="C1248" s="1197"/>
      <c r="D1248" s="1191" t="str">
        <f>IF('statement of marks'!I54="","",'statement of marks'!I54)</f>
        <v/>
      </c>
      <c r="E1248" s="1192"/>
      <c r="F1248" s="1192"/>
      <c r="G1248" s="1192"/>
      <c r="H1248" s="1192"/>
      <c r="I1248" s="1192"/>
      <c r="J1248" s="1192"/>
      <c r="K1248" s="1192"/>
      <c r="L1248" s="1192"/>
      <c r="M1248" s="1192"/>
      <c r="N1248" s="1192"/>
      <c r="O1248" s="1192"/>
      <c r="P1248" s="1192"/>
      <c r="Q1248" s="1192"/>
      <c r="R1248" s="1193" t="s">
        <v>29</v>
      </c>
      <c r="S1248" s="1194"/>
      <c r="T1248" s="1198" t="str">
        <f>IF('statement of marks'!F54="","",'statement of marks'!F54)</f>
        <v/>
      </c>
      <c r="U1248" s="1198"/>
      <c r="V1248" s="1199"/>
    </row>
    <row r="1249" spans="1:22" ht="19.25" customHeight="1">
      <c r="A1249" s="1179"/>
      <c r="B1249" s="1200" t="s">
        <v>30</v>
      </c>
      <c r="C1249" s="1202" t="s">
        <v>202</v>
      </c>
      <c r="D1249" s="1204" t="s">
        <v>1</v>
      </c>
      <c r="E1249" s="1204" t="s">
        <v>43</v>
      </c>
      <c r="F1249" s="1204" t="s">
        <v>2</v>
      </c>
      <c r="G1249" s="1206" t="s">
        <v>144</v>
      </c>
      <c r="H1249" s="1206" t="s">
        <v>147</v>
      </c>
      <c r="I1249" s="1208" t="s">
        <v>146</v>
      </c>
      <c r="J1249" s="1210" t="s">
        <v>306</v>
      </c>
      <c r="K1249" s="1212" t="s">
        <v>288</v>
      </c>
      <c r="L1249" s="1214" t="s">
        <v>305</v>
      </c>
      <c r="M1249" s="1214" t="s">
        <v>296</v>
      </c>
      <c r="N1249" s="1216" t="s">
        <v>295</v>
      </c>
      <c r="O1249" s="1218" t="s">
        <v>274</v>
      </c>
      <c r="P1249" s="1218" t="s">
        <v>275</v>
      </c>
      <c r="Q1249" s="1220" t="s">
        <v>276</v>
      </c>
      <c r="R1249" s="1208" t="s">
        <v>14</v>
      </c>
      <c r="S1249" s="1210" t="s">
        <v>297</v>
      </c>
      <c r="T1249" s="1222" t="s">
        <v>298</v>
      </c>
      <c r="U1249" s="1288" t="s">
        <v>38</v>
      </c>
      <c r="V1249" s="1226" t="s">
        <v>287</v>
      </c>
    </row>
    <row r="1250" spans="1:22" ht="19.25" customHeight="1">
      <c r="A1250" s="1179"/>
      <c r="B1250" s="1201"/>
      <c r="C1250" s="1203"/>
      <c r="D1250" s="1205"/>
      <c r="E1250" s="1205"/>
      <c r="F1250" s="1205"/>
      <c r="G1250" s="1207"/>
      <c r="H1250" s="1207"/>
      <c r="I1250" s="1209"/>
      <c r="J1250" s="1211"/>
      <c r="K1250" s="1213"/>
      <c r="L1250" s="1215"/>
      <c r="M1250" s="1215"/>
      <c r="N1250" s="1217"/>
      <c r="O1250" s="1219"/>
      <c r="P1250" s="1219"/>
      <c r="Q1250" s="1221"/>
      <c r="R1250" s="1209"/>
      <c r="S1250" s="1211"/>
      <c r="T1250" s="1223"/>
      <c r="U1250" s="1289"/>
      <c r="V1250" s="1227"/>
    </row>
    <row r="1251" spans="1:22" ht="19.25" customHeight="1">
      <c r="A1251" s="1179"/>
      <c r="B1251" s="1228" t="s">
        <v>5</v>
      </c>
      <c r="C1251" s="1229"/>
      <c r="D1251" s="119">
        <v>10</v>
      </c>
      <c r="E1251" s="70">
        <v>10</v>
      </c>
      <c r="F1251" s="70">
        <v>10</v>
      </c>
      <c r="G1251" s="142" t="s">
        <v>308</v>
      </c>
      <c r="H1251" s="122">
        <f>'statement of marks'!$AR$6</f>
        <v>20</v>
      </c>
      <c r="I1251" s="73">
        <v>70</v>
      </c>
      <c r="J1251" s="146" t="s">
        <v>277</v>
      </c>
      <c r="K1251" s="124">
        <v>100</v>
      </c>
      <c r="L1251" s="142" t="s">
        <v>309</v>
      </c>
      <c r="M1251" s="122">
        <f>'statement of marks'!$AW$6</f>
        <v>30</v>
      </c>
      <c r="N1251" s="73">
        <v>100</v>
      </c>
      <c r="O1251" s="145" t="s">
        <v>310</v>
      </c>
      <c r="P1251" s="124"/>
      <c r="Q1251" s="124">
        <v>200</v>
      </c>
      <c r="R1251" s="304"/>
      <c r="S1251" s="304"/>
      <c r="T1251" s="305"/>
      <c r="U1251" s="306"/>
      <c r="V1251" s="147" t="str">
        <f>IF(OR(U1258=0,U1258&lt;S1258),"",Q1251)</f>
        <v/>
      </c>
    </row>
    <row r="1252" spans="1:22" ht="19.25" customHeight="1">
      <c r="A1252" s="1179"/>
      <c r="B1252" s="1230" t="str">
        <f>'statement of marks'!$J$3</f>
        <v>vfuok;Z fgUnh</v>
      </c>
      <c r="C1252" s="1231"/>
      <c r="D1252" s="289" t="str">
        <f>IF('statement of marks'!J54="","",'statement of marks'!J54)</f>
        <v/>
      </c>
      <c r="E1252" s="290" t="str">
        <f>IF('statement of marks'!K54="","",'statement of marks'!K54)</f>
        <v/>
      </c>
      <c r="F1252" s="290" t="str">
        <f>IF('statement of marks'!L54="","",'statement of marks'!L54)</f>
        <v/>
      </c>
      <c r="G1252" s="123" t="str">
        <f>IF('statement of marks'!N54="","",'statement of marks'!N54)</f>
        <v/>
      </c>
      <c r="H1252" s="123">
        <f>'statement of marks'!$BP$6</f>
        <v>20</v>
      </c>
      <c r="I1252" s="291" t="str">
        <f>IF(G1252="","",G1252)</f>
        <v/>
      </c>
      <c r="J1252" s="291" t="str">
        <f>IF(G1252="","",SUM(D1252,E1252,F1252,G1252))</f>
        <v/>
      </c>
      <c r="K1252" s="125" t="str">
        <f>J1252</f>
        <v/>
      </c>
      <c r="L1252" s="123" t="str">
        <f>IF('statement of marks'!P54="","",'statement of marks'!P54)</f>
        <v/>
      </c>
      <c r="M1252" s="122">
        <f>'statement of marks'!$BU$6</f>
        <v>30</v>
      </c>
      <c r="N1252" s="291" t="str">
        <f>IF(L1252="","",L1252)</f>
        <v/>
      </c>
      <c r="O1252" s="291" t="str">
        <f>IF(L1252="","",SUM(J1252,L1252))</f>
        <v/>
      </c>
      <c r="P1252" s="152">
        <f>SUM(H1252,M1252)</f>
        <v>50</v>
      </c>
      <c r="Q1252" s="125" t="str">
        <f>O1252</f>
        <v/>
      </c>
      <c r="R1252" s="290" t="str">
        <f>CONCATENATE('statement of marks'!EZ54,'statement of marks'!FA54,'statement of marks'!FB54)</f>
        <v/>
      </c>
      <c r="S1252" s="117" t="str">
        <f>IF(OR(R1252="S",R1252="RE"),100,"")</f>
        <v/>
      </c>
      <c r="T1252" s="128" t="str">
        <f>IF('result subject-wise'!U54="","",'result subject-wise'!U54)</f>
        <v/>
      </c>
      <c r="U1252" s="130" t="str">
        <f>IF('result subject-wise'!V54="","",'result subject-wise'!V54)</f>
        <v/>
      </c>
      <c r="V1252" s="147" t="str">
        <f>IF(OR(U1258=0,U1258&lt;S1258),"",IF(R1252="RE",SUM(Q1252,T1252),IF(R1252="S",T1252,Q1252)))</f>
        <v/>
      </c>
    </row>
    <row r="1253" spans="1:22" ht="19.25" customHeight="1">
      <c r="A1253" s="1179"/>
      <c r="B1253" s="1230" t="str">
        <f>'statement of marks'!$X$3</f>
        <v>vaxzsth</v>
      </c>
      <c r="C1253" s="1231"/>
      <c r="D1253" s="289" t="str">
        <f>IF('statement of marks'!X54="","",'statement of marks'!X54)</f>
        <v/>
      </c>
      <c r="E1253" s="290" t="str">
        <f>IF('statement of marks'!Y54="","",'statement of marks'!Y54)</f>
        <v/>
      </c>
      <c r="F1253" s="290" t="str">
        <f>IF('statement of marks'!Z54="","",'statement of marks'!Z54)</f>
        <v/>
      </c>
      <c r="G1253" s="123" t="str">
        <f>IF('statement of marks'!AB54="","",'statement of marks'!AB54)</f>
        <v/>
      </c>
      <c r="H1253" s="123">
        <f>'statement of marks'!$CN$6</f>
        <v>20</v>
      </c>
      <c r="I1253" s="291" t="str">
        <f>IF(G1253="","",G1253)</f>
        <v/>
      </c>
      <c r="J1253" s="291" t="str">
        <f t="shared" ref="J1253:J1256" si="456">IF(G1253="","",SUM(D1253,E1253,F1253,G1253))</f>
        <v/>
      </c>
      <c r="K1253" s="125" t="str">
        <f>J1253</f>
        <v/>
      </c>
      <c r="L1253" s="123" t="str">
        <f>IF('statement of marks'!AD54="","",'statement of marks'!AD54)</f>
        <v/>
      </c>
      <c r="M1253" s="122">
        <f>'statement of marks'!$CS$6</f>
        <v>30</v>
      </c>
      <c r="N1253" s="291" t="str">
        <f>IF(L1253="","",L1253)</f>
        <v/>
      </c>
      <c r="O1253" s="291" t="str">
        <f t="shared" ref="O1253" si="457">IF(L1253="","",SUM(J1253,L1253))</f>
        <v/>
      </c>
      <c r="P1253" s="152">
        <f t="shared" ref="P1253" si="458">SUM(H1253,M1253)</f>
        <v>50</v>
      </c>
      <c r="Q1253" s="125" t="str">
        <f>O1253</f>
        <v/>
      </c>
      <c r="R1253" s="290" t="str">
        <f>CONCATENATE('statement of marks'!FC54,'statement of marks'!FD54,'statement of marks'!FE54)</f>
        <v/>
      </c>
      <c r="S1253" s="117" t="str">
        <f>IF(OR(R1253="S",R1253="RE"),100,"")</f>
        <v/>
      </c>
      <c r="T1253" s="128" t="str">
        <f>IF('result subject-wise'!X54="","",'result subject-wise'!X54)</f>
        <v/>
      </c>
      <c r="U1253" s="130" t="str">
        <f>IF('result subject-wise'!Y54="","",'result subject-wise'!Y54)</f>
        <v/>
      </c>
      <c r="V1253" s="147" t="str">
        <f>IF(OR(U1258=0,U1258&lt;S1258),"",IF(R1253="RE",SUM(Q1253,T1253),IF(R1253="S",T1253,Q1253)))</f>
        <v/>
      </c>
    </row>
    <row r="1254" spans="1:22" ht="19.25" customHeight="1">
      <c r="A1254" s="1179"/>
      <c r="B1254" s="1232" t="b">
        <f>IF('statement of marks'!AL54="a",'statement of marks'!$AL$3,IF('statement of marks'!AL54="b",'statement of marks'!$AR$3,IF('statement of marks'!AL54="c",'statement of marks'!$AX$3,IF('statement of marks'!AL54="d",'statement of marks'!$BD$3))))</f>
        <v>0</v>
      </c>
      <c r="C1254" s="1233"/>
      <c r="D1254" s="289" t="str">
        <f>IF('statement of marks'!AM54="","",'statement of marks'!AM54)</f>
        <v/>
      </c>
      <c r="E1254" s="290" t="str">
        <f>IF('statement of marks'!AN54="","",'statement of marks'!AN54)</f>
        <v/>
      </c>
      <c r="F1254" s="290" t="str">
        <f>IF('statement of marks'!AO54="","",'statement of marks'!AO54)</f>
        <v/>
      </c>
      <c r="G1254" s="123" t="str">
        <f>IF('statement of marks'!AQ54="","",'statement of marks'!AQ54)</f>
        <v/>
      </c>
      <c r="H1254" s="123" t="str">
        <f>IF('statement of marks'!AR54="","",'statement of marks'!AR54)</f>
        <v/>
      </c>
      <c r="I1254" s="291" t="str">
        <f>IF(G1254="","",IF(AND(G1254="ML",H1254="ML"),"ML",IF(AND(G1254="ML",H1254=""),"ML",SUM(G1254,H1254))))</f>
        <v/>
      </c>
      <c r="J1254" s="291" t="str">
        <f t="shared" si="456"/>
        <v/>
      </c>
      <c r="K1254" s="125" t="str">
        <f>IF(J1254="","",SUM(H1254,J1254))</f>
        <v/>
      </c>
      <c r="L1254" s="123" t="str">
        <f>IF('statement of marks'!AV54="","",'statement of marks'!AV54)</f>
        <v/>
      </c>
      <c r="M1254" s="123" t="str">
        <f>IF('statement of marks'!AW54="","",'statement of marks'!AW54)</f>
        <v/>
      </c>
      <c r="N1254" s="291" t="str">
        <f>IF(L1254="","",IF(AND(L1254="ML",M1254="ML"),"ML",IF(AND(L1254="ML",M1254=""),"ML",SUM(L1254,M1254))))</f>
        <v/>
      </c>
      <c r="O1254" s="291" t="str">
        <f>IF(L1254="","",SUM(J1254,L1254))</f>
        <v/>
      </c>
      <c r="P1254" s="123" t="str">
        <f>IF(AND(H1254="",M1254=""),"",SUM(H1254,M1254))</f>
        <v/>
      </c>
      <c r="Q1254" s="125" t="str">
        <f>IF(O1254="","",SUM(O1254,P1254))</f>
        <v/>
      </c>
      <c r="R1254" s="290" t="str">
        <f>CONCATENATE('statement of marks'!FF54,'statement of marks'!FK54,'statement of marks'!FL54)</f>
        <v/>
      </c>
      <c r="S1254" s="117" t="str">
        <f>IF('result subject-wise'!Z54="","",'result subject-wise'!Z54)</f>
        <v/>
      </c>
      <c r="T1254" s="128" t="str">
        <f>IF('result subject-wise'!AB54="","",'result subject-wise'!AB54)</f>
        <v/>
      </c>
      <c r="U1254" s="130" t="str">
        <f>IF('result subject-wise'!AC54="","",'result subject-wise'!AC54)</f>
        <v/>
      </c>
      <c r="V1254" s="147" t="str">
        <f>IF(OR(U1258=0,U1258&lt;S1258),"",IF(OR(R1254="RE",R1254="REP"),SUM(Q1254,T1254),IF(R1254="S",T1254,Q1254)))</f>
        <v/>
      </c>
    </row>
    <row r="1255" spans="1:22" ht="19.25" customHeight="1">
      <c r="A1255" s="1179"/>
      <c r="B1255" s="1232" t="b">
        <f>IF('statement of marks'!BJ54="a",'statement of marks'!$BJ$3,IF('statement of marks'!BJ54="b",'statement of marks'!$BP$3,IF('statement of marks'!BJ54="c",'statement of marks'!$BV$3,IF('statement of marks'!BJ54="d",'statement of marks'!$CB$3))))</f>
        <v>0</v>
      </c>
      <c r="C1255" s="1233"/>
      <c r="D1255" s="289" t="str">
        <f>IF('statement of marks'!BK54="","",'statement of marks'!BK54)</f>
        <v/>
      </c>
      <c r="E1255" s="290" t="str">
        <f>IF('statement of marks'!BL54="","",'statement of marks'!BL54)</f>
        <v/>
      </c>
      <c r="F1255" s="290" t="str">
        <f>IF('statement of marks'!BM54="","",'statement of marks'!BM54)</f>
        <v/>
      </c>
      <c r="G1255" s="123" t="str">
        <f>IF('statement of marks'!BO54="","",'statement of marks'!BO54)</f>
        <v/>
      </c>
      <c r="H1255" s="123" t="str">
        <f>IF('statement of marks'!BP54="","",'statement of marks'!BP54)</f>
        <v/>
      </c>
      <c r="I1255" s="291" t="str">
        <f t="shared" ref="I1255" si="459">IF(G1255="","",IF(AND(G1255="ML",H1255="ML"),"ML",IF(AND(G1255="ML",H1255=""),"ML",SUM(G1255,H1255))))</f>
        <v/>
      </c>
      <c r="J1255" s="291" t="str">
        <f t="shared" si="456"/>
        <v/>
      </c>
      <c r="K1255" s="125" t="str">
        <f>IF(J1255="","",SUM(H1255,J1255))</f>
        <v/>
      </c>
      <c r="L1255" s="123" t="str">
        <f>IF('statement of marks'!BT54="","",'statement of marks'!BT54)</f>
        <v/>
      </c>
      <c r="M1255" s="123" t="str">
        <f>IF('statement of marks'!BU54="","",'statement of marks'!BU54)</f>
        <v/>
      </c>
      <c r="N1255" s="291" t="str">
        <f t="shared" ref="N1255" si="460">IF(L1255="","",IF(AND(L1255="ML",M1255="ML"),"ML",IF(AND(L1255="ML",M1255=""),"ML",SUM(L1255,M1255))))</f>
        <v/>
      </c>
      <c r="O1255" s="291" t="str">
        <f>IF(L1255="","",SUM(J1255,L1255))</f>
        <v/>
      </c>
      <c r="P1255" s="123" t="str">
        <f t="shared" ref="P1255:P1256" si="461">IF(AND(H1255="",M1255=""),"",SUM(H1255,M1255))</f>
        <v/>
      </c>
      <c r="Q1255" s="125" t="str">
        <f>IF(O1255="","",SUM(O1255,P1255))</f>
        <v/>
      </c>
      <c r="R1255" s="290" t="str">
        <f>CONCATENATE('statement of marks'!FM54,'statement of marks'!FR54,'statement of marks'!FS54)</f>
        <v/>
      </c>
      <c r="S1255" s="117" t="str">
        <f>IF('result subject-wise'!AD54="","",'result subject-wise'!AD54)</f>
        <v/>
      </c>
      <c r="T1255" s="128" t="str">
        <f>IF('result subject-wise'!AF54="","",'result subject-wise'!AF54)</f>
        <v/>
      </c>
      <c r="U1255" s="130" t="str">
        <f>IF('result subject-wise'!AG54="","",'result subject-wise'!AG54)</f>
        <v/>
      </c>
      <c r="V1255" s="147" t="str">
        <f>IF(OR(U1258=0,U1258&lt;S1258),"",IF(OR(R1255="RE",R1255="REP"),SUM(Q1255,T1255),IF(R1255="S",T1255,Q1255)))</f>
        <v/>
      </c>
    </row>
    <row r="1256" spans="1:22" ht="19.25" customHeight="1">
      <c r="A1256" s="1179"/>
      <c r="B1256" s="1232" t="b">
        <f>IF('statement of marks'!CH54="a",'statement of marks'!$CH$3,IF('statement of marks'!CH54="b",'statement of marks'!$CN$3,IF('statement of marks'!CH54="c",'statement of marks'!$CT$3,IF('statement of marks'!CH54="d",'statement of marks'!$CZ$3))))</f>
        <v>0</v>
      </c>
      <c r="C1256" s="1233"/>
      <c r="D1256" s="289" t="str">
        <f>IF('statement of marks'!CI54="","",'statement of marks'!CI54)</f>
        <v/>
      </c>
      <c r="E1256" s="290" t="str">
        <f>IF('statement of marks'!CJ54="","",'statement of marks'!CJ54)</f>
        <v/>
      </c>
      <c r="F1256" s="290" t="str">
        <f>IF('statement of marks'!CK54="","",'statement of marks'!CK54)</f>
        <v/>
      </c>
      <c r="G1256" s="123" t="str">
        <f>IF('statement of marks'!CM54="","",'statement of marks'!CM54)</f>
        <v/>
      </c>
      <c r="H1256" s="123" t="str">
        <f>IF('statement of marks'!CN54="","",'statement of marks'!CN54)</f>
        <v/>
      </c>
      <c r="I1256" s="291" t="str">
        <f>IF(G1256="","",IF(AND(G1256="ML",H1256="ML"),"ML",IF(AND(G1256="ML",H1256=""),"ML",SUM(G1256,H1256))))</f>
        <v/>
      </c>
      <c r="J1256" s="291" t="str">
        <f t="shared" si="456"/>
        <v/>
      </c>
      <c r="K1256" s="125" t="str">
        <f>IF(J1256="","",SUM(H1256,J1256))</f>
        <v/>
      </c>
      <c r="L1256" s="123" t="str">
        <f>IF('statement of marks'!CR54="","",'statement of marks'!CR54)</f>
        <v/>
      </c>
      <c r="M1256" s="123" t="str">
        <f>IF('statement of marks'!CS54="","",'statement of marks'!CS54)</f>
        <v/>
      </c>
      <c r="N1256" s="291" t="str">
        <f>IF(L1256="","",IF(AND(L1256="ML",M1256="ML"),"ML",IF(AND(L1256="ML",M1256=""),"ML",SUM(L1256,M1256))))</f>
        <v/>
      </c>
      <c r="O1256" s="291" t="str">
        <f>IF(L1256="","",SUM(J1256,L1256))</f>
        <v/>
      </c>
      <c r="P1256" s="123" t="str">
        <f t="shared" si="461"/>
        <v/>
      </c>
      <c r="Q1256" s="125" t="str">
        <f>IF(O1256="","",SUM(O1256,P1256))</f>
        <v/>
      </c>
      <c r="R1256" s="290" t="str">
        <f>CONCATENATE('statement of marks'!FT54,'statement of marks'!FY54,'statement of marks'!FZ54)</f>
        <v/>
      </c>
      <c r="S1256" s="117" t="str">
        <f>IF('result subject-wise'!AH54="","",'result subject-wise'!AH54)</f>
        <v/>
      </c>
      <c r="T1256" s="128" t="str">
        <f>IF('result subject-wise'!AJ54="","",'result subject-wise'!AJ54)</f>
        <v/>
      </c>
      <c r="U1256" s="130" t="str">
        <f>IF('result subject-wise'!AK54="","",'result subject-wise'!AK54)</f>
        <v/>
      </c>
      <c r="V1256" s="147" t="str">
        <f>IF(OR(U1258=0,U1258&lt;S1258),"",IF(OR(R1256="RE",R1256="REP"),SUM(Q1256,T1256),IF(R1256="S",T1256,Q1256)))</f>
        <v/>
      </c>
    </row>
    <row r="1257" spans="1:22" ht="19.25" customHeight="1">
      <c r="A1257" s="1179"/>
      <c r="B1257" s="1234" t="s">
        <v>148</v>
      </c>
      <c r="C1257" s="1235"/>
      <c r="D1257" s="157" t="str">
        <f>IF(AND(D1252="",D1253="",D1254="",D1255="",D1256=""),"",SUM(D1252:D1256))</f>
        <v/>
      </c>
      <c r="E1257" s="157" t="str">
        <f t="shared" ref="E1257:F1257" si="462">IF(AND(E1252="",E1253="",E1254="",E1255="",E1256=""),"",SUM(E1252:E1256))</f>
        <v/>
      </c>
      <c r="F1257" s="157" t="str">
        <f t="shared" si="462"/>
        <v/>
      </c>
      <c r="G1257" s="158" t="str">
        <f>IF(G1252="","",SUM(G1252:G1256))</f>
        <v/>
      </c>
      <c r="H1257" s="158">
        <f>SUM(H1254:H1256)</f>
        <v>0</v>
      </c>
      <c r="I1257" s="158" t="str">
        <f>IF(AND(I1252="",I1253="",I1254="",I1255="",I1256=""),"",SUM(I1252:I1256))</f>
        <v/>
      </c>
      <c r="J1257" s="159" t="str">
        <f>IF(J1256="","",SUM(J1252:J1256))</f>
        <v/>
      </c>
      <c r="K1257" s="160" t="str">
        <f>IF(K1252="","",SUM(K1252:K1256))</f>
        <v/>
      </c>
      <c r="L1257" s="158" t="str">
        <f>IF(L1252="","",SUM(L1252:L1256))</f>
        <v/>
      </c>
      <c r="M1257" s="158">
        <f>SUM(M1254:M1256)</f>
        <v>0</v>
      </c>
      <c r="N1257" s="158" t="str">
        <f t="shared" ref="N1257" si="463">IF(AND(N1252="",N1253="",N1254="",N1255="",N1256=""),"",SUM(N1252:N1256))</f>
        <v/>
      </c>
      <c r="O1257" s="159" t="str">
        <f>IF(L1257="","",SUM(J1257,L1257))</f>
        <v/>
      </c>
      <c r="P1257" s="160">
        <f>SUM(H1257,M1257)</f>
        <v>0</v>
      </c>
      <c r="Q1257" s="160" t="str">
        <f>IF(Q1252="","",SUM(Q1252:Q1256))</f>
        <v/>
      </c>
      <c r="R1257" s="159"/>
      <c r="S1257" s="159" t="str">
        <f>IF(AND(S1252="",S1253="",S1254="",S1255="",S1256=""),"",SUM(S1252:S1256))</f>
        <v/>
      </c>
      <c r="T1257" s="161" t="str">
        <f>IF(AND(T1252="",T1253="",T1254="",T1255="",T1256=""),"",SUM(T1252:T1256))</f>
        <v/>
      </c>
      <c r="U1257" s="162"/>
      <c r="V1257" s="163" t="str">
        <f>IF(V1252="","",SUM(V1252:V1256))</f>
        <v/>
      </c>
    </row>
    <row r="1258" spans="1:22" ht="19.25" customHeight="1">
      <c r="A1258" s="1179"/>
      <c r="B1258" s="1234" t="s">
        <v>145</v>
      </c>
      <c r="C1258" s="1235"/>
      <c r="D1258" s="119" t="str">
        <f>IF(D1257="","",50-(COUNTIF(D1252:D1256,"NA")*10+COUNTIF(D1252:D1256,"ML")*10))</f>
        <v/>
      </c>
      <c r="E1258" s="119" t="str">
        <f t="shared" ref="E1258:F1258" si="464">IF(E1257="","",50-(COUNTIF(E1252:E1256,"NA")*10+COUNTIF(E1252:E1256,"ML")*10))</f>
        <v/>
      </c>
      <c r="F1258" s="119" t="str">
        <f t="shared" si="464"/>
        <v/>
      </c>
      <c r="G1258" s="123">
        <f>I1258-H1258</f>
        <v>350</v>
      </c>
      <c r="H1258" s="158">
        <f>IF(H1257="","",(IF(OR(H1254="ML",H1254=""),0,H1251)+IF(OR(H1255="ML",H1255=""),0,H1252)+IF(OR(H1256="ML",H1256=""),0,H1253)))</f>
        <v>0</v>
      </c>
      <c r="I1258" s="123">
        <f>IF(I1257=0,0,350-H1260)</f>
        <v>350</v>
      </c>
      <c r="J1258" s="291" t="str">
        <f>IF(J1257="","",SUM(D1258:G1258))</f>
        <v/>
      </c>
      <c r="K1258" s="125" t="str">
        <f>IF(K1257="","",SUM(H1258,J1258))</f>
        <v/>
      </c>
      <c r="L1258" s="123">
        <f>N1258-M1258</f>
        <v>500</v>
      </c>
      <c r="M1258" s="117">
        <f>IF(M1257="","",(IF(OR(M1254="ML",M1254=""),0,M1251)+IF(OR(M1255="ML",M1255=""),0,M1252)+IF(OR(M1256="ML",M1256=""),0,M1253)))</f>
        <v>0</v>
      </c>
      <c r="N1258" s="123">
        <f>IF(N1257=0,0,500-M1260)</f>
        <v>500</v>
      </c>
      <c r="O1258" s="291">
        <f>IF(L1258="","",SUM(J1258,L1258))</f>
        <v>500</v>
      </c>
      <c r="P1258" s="125">
        <f>SUM(H1258,M1258)</f>
        <v>0</v>
      </c>
      <c r="Q1258" s="125" t="str">
        <f>IF(Q1257="","",SUM(O1258,P1258))</f>
        <v/>
      </c>
      <c r="R1258" s="307"/>
      <c r="S1258" s="141">
        <f>COUNTIF(R1252:R1261,"S")</f>
        <v>0</v>
      </c>
      <c r="T1258" s="141">
        <f>COUNTIF(R1252:R1261,"RE")+COUNTIF(R1252:R1261,"REP")</f>
        <v>0</v>
      </c>
      <c r="U1258" s="141">
        <f>COUNTIF(U1252:U1257,"P")+COUNTIF(U1260:U1261,"P")</f>
        <v>0</v>
      </c>
      <c r="V1258" s="149" t="str">
        <f>IF(OR(U1258=0,U1258&lt;(S1258+T1258)),"",(Q1258-(S1258*200)+S1257))</f>
        <v/>
      </c>
    </row>
    <row r="1259" spans="1:22" ht="19.25" customHeight="1">
      <c r="A1259" s="1179"/>
      <c r="B1259" s="1230" t="s">
        <v>12</v>
      </c>
      <c r="C1259" s="1231"/>
      <c r="D1259" s="120" t="str">
        <f t="shared" ref="D1259:Q1259" si="465">IF(D1258="","",D1257/D1258*100)</f>
        <v/>
      </c>
      <c r="E1259" s="120" t="str">
        <f t="shared" si="465"/>
        <v/>
      </c>
      <c r="F1259" s="120" t="str">
        <f t="shared" si="465"/>
        <v/>
      </c>
      <c r="G1259" s="120" t="e">
        <f t="shared" si="465"/>
        <v>#VALUE!</v>
      </c>
      <c r="H1259" s="151" t="e">
        <f t="shared" si="465"/>
        <v>#DIV/0!</v>
      </c>
      <c r="I1259" s="120" t="e">
        <f t="shared" si="465"/>
        <v>#VALUE!</v>
      </c>
      <c r="J1259" s="120" t="str">
        <f t="shared" si="465"/>
        <v/>
      </c>
      <c r="K1259" s="126" t="str">
        <f t="shared" si="465"/>
        <v/>
      </c>
      <c r="L1259" s="120" t="e">
        <f t="shared" si="465"/>
        <v>#VALUE!</v>
      </c>
      <c r="M1259" s="151" t="e">
        <f t="shared" si="465"/>
        <v>#DIV/0!</v>
      </c>
      <c r="N1259" s="120" t="e">
        <f t="shared" si="465"/>
        <v>#VALUE!</v>
      </c>
      <c r="O1259" s="120" t="e">
        <f t="shared" si="465"/>
        <v>#VALUE!</v>
      </c>
      <c r="P1259" s="126" t="e">
        <f t="shared" si="465"/>
        <v>#DIV/0!</v>
      </c>
      <c r="Q1259" s="126" t="str">
        <f t="shared" si="465"/>
        <v/>
      </c>
      <c r="R1259" s="304"/>
      <c r="S1259" s="304"/>
      <c r="T1259" s="305"/>
      <c r="U1259" s="308"/>
      <c r="V1259" s="150" t="str">
        <f>IF(V1258="","",V1257/V1258*100)</f>
        <v/>
      </c>
    </row>
    <row r="1260" spans="1:22" ht="19.25" customHeight="1">
      <c r="A1260" s="1179"/>
      <c r="B1260" s="1230" t="str">
        <f>'statement of marks'!$DG$3</f>
        <v>jktLFkku v/;;u</v>
      </c>
      <c r="C1260" s="1231"/>
      <c r="D1260" s="289" t="str">
        <f>IF('statement of marks'!DG54="","",'statement of marks'!DG54)</f>
        <v/>
      </c>
      <c r="E1260" s="290" t="str">
        <f>IF('statement of marks'!DH54="","",'statement of marks'!DH54)</f>
        <v/>
      </c>
      <c r="F1260" s="290" t="str">
        <f>IF('statement of marks'!DI54="","",'statement of marks'!DI54)</f>
        <v/>
      </c>
      <c r="G1260" s="290" t="str">
        <f>IF('statement of marks'!DK54="","",'statement of marks'!DK54)</f>
        <v/>
      </c>
      <c r="H1260" s="152">
        <f>IF(G1252="ML",70)+IF(G1253="ML",70)+IF(G1254="ML",70-H1251)+IF(G1255="ML",70-H1252)+IF(G1256="ML",70-H1253)+IF(H1254="ml",H1251)+IF(H1255="ml",H1252)+IF(H1256="ml",H1253)</f>
        <v>0</v>
      </c>
      <c r="I1260" s="291" t="str">
        <f>IF(G1260="","",SUM(G1260,H1260))</f>
        <v/>
      </c>
      <c r="J1260" s="291" t="str">
        <f>IF(G1260="","",SUM(D1260,E1260,F1260,G1260))</f>
        <v/>
      </c>
      <c r="K1260" s="125" t="str">
        <f>IF(J1260="","",SUM(H1260,J1260))</f>
        <v/>
      </c>
      <c r="L1260" s="290" t="str">
        <f>IF('statement of marks'!DM54="","",'statement of marks'!DM54)</f>
        <v/>
      </c>
      <c r="M1260" s="152">
        <f>IF(L1252="ML",100)+IF(L1253="ML",100)+IF(L1254="ML",100-M1251)+IF(L1255="ML",100-M1252)+IF(L1256="ML",100-M1253)+IF(M1254="ml",M1251)+IF(M1255="ml",M1252)+IF(M1256="ml",M1253)</f>
        <v>0</v>
      </c>
      <c r="N1260" s="291" t="str">
        <f>IF(L1260="","",SUM(L1260,M1260))</f>
        <v/>
      </c>
      <c r="O1260" s="291" t="str">
        <f>IF(L1260="","",SUM(K1260,L1260))</f>
        <v/>
      </c>
      <c r="P1260" s="152">
        <f>SUM(H1260,M1260)</f>
        <v>0</v>
      </c>
      <c r="Q1260" s="125" t="str">
        <f>IF(O1260="","",SUM(O1260,M1260))</f>
        <v/>
      </c>
      <c r="R1260" s="290" t="str">
        <f>IF('statement of marks'!GA54="","",'statement of marks'!GA54)</f>
        <v/>
      </c>
      <c r="S1260" s="117" t="str">
        <f>IF(OR(R1260="S",R1260="RE"),100,"")</f>
        <v/>
      </c>
      <c r="T1260" s="309" t="str">
        <f>IF('result subject-wise'!AL54="","",'result subject-wise'!AL54)</f>
        <v/>
      </c>
      <c r="U1260" s="310" t="str">
        <f>IF('result subject-wise'!AM54="","",'result subject-wise'!AM54)</f>
        <v/>
      </c>
      <c r="V1260" s="1236"/>
    </row>
    <row r="1261" spans="1:22" ht="19.25" customHeight="1">
      <c r="A1261" s="1179"/>
      <c r="B1261" s="1230" t="str">
        <f>'statement of marks'!$DT$3</f>
        <v>thou dkS'ky f'k{kk</v>
      </c>
      <c r="C1261" s="1231"/>
      <c r="D1261" s="1237" t="s">
        <v>294</v>
      </c>
      <c r="E1261" s="1238"/>
      <c r="F1261" s="291">
        <f>'statement of marks'!$DT$6</f>
        <v>30</v>
      </c>
      <c r="G1261" s="123" t="str">
        <f>IF('statement of marks'!DT54="","",'statement of marks'!DT54)</f>
        <v/>
      </c>
      <c r="H1261" s="1238" t="s">
        <v>313</v>
      </c>
      <c r="I1261" s="1238"/>
      <c r="J1261" s="291">
        <f>'statement of marks'!$DU$6</f>
        <v>30</v>
      </c>
      <c r="K1261" s="125" t="str">
        <f>IF('statement of marks'!DU54="","",'statement of marks'!DU54)</f>
        <v/>
      </c>
      <c r="L1261" s="1239" t="s">
        <v>172</v>
      </c>
      <c r="M1261" s="1239"/>
      <c r="N1261" s="291">
        <f>'statement of marks'!$DV$6</f>
        <v>40</v>
      </c>
      <c r="O1261" s="290" t="str">
        <f>IF('statement of marks'!DV54="","",'statement of marks'!DV54)</f>
        <v/>
      </c>
      <c r="P1261" s="304"/>
      <c r="Q1261" s="125" t="str">
        <f>IF(O1261="","",SUM(G1261,K1261,O1261))</f>
        <v/>
      </c>
      <c r="R1261" s="290" t="str">
        <f>IF('statement of marks'!GB54="","",'statement of marks'!GB54)</f>
        <v/>
      </c>
      <c r="S1261" s="117" t="str">
        <f>IF(OR(R1261="S",R1261="RE"),40,"")</f>
        <v/>
      </c>
      <c r="T1261" s="309" t="str">
        <f>IF('result subject-wise'!AN54="","",'result subject-wise'!AN54)</f>
        <v/>
      </c>
      <c r="U1261" s="310" t="str">
        <f>IF('result subject-wise'!AO54="","",'result subject-wise'!AO54)</f>
        <v/>
      </c>
      <c r="V1261" s="1236"/>
    </row>
    <row r="1262" spans="1:22" ht="19.25" customHeight="1">
      <c r="A1262" s="1179"/>
      <c r="B1262" s="1240" t="s">
        <v>20</v>
      </c>
      <c r="C1262" s="1241"/>
      <c r="D1262" s="1242" t="str">
        <f>IF('statement of marks'!GH54="","",'statement of marks'!GH54)</f>
        <v/>
      </c>
      <c r="E1262" s="1243"/>
      <c r="F1262" s="1243"/>
      <c r="G1262" s="1243"/>
      <c r="H1262" s="1243"/>
      <c r="I1262" s="1244"/>
      <c r="J1262" s="288" t="s">
        <v>7</v>
      </c>
      <c r="K1262" s="290" t="str">
        <f>IF('statement of marks'!GK54="","",'statement of marks'!GK54)</f>
        <v/>
      </c>
      <c r="L1262" s="1245" t="s">
        <v>8</v>
      </c>
      <c r="M1262" s="1246"/>
      <c r="N1262" s="1247"/>
      <c r="O1262" s="290" t="str">
        <f>IF('statement of marks'!GM54="","",'statement of marks'!GM54)</f>
        <v/>
      </c>
      <c r="P1262" s="1248" t="s">
        <v>286</v>
      </c>
      <c r="Q1262" s="1248"/>
      <c r="R1262" s="1248"/>
      <c r="S1262" s="1248"/>
      <c r="T1262" s="1248"/>
      <c r="U1262" s="1248"/>
      <c r="V1262" s="1249"/>
    </row>
    <row r="1263" spans="1:22" ht="19.25" customHeight="1">
      <c r="A1263" s="1179"/>
      <c r="B1263" s="1240" t="s">
        <v>50</v>
      </c>
      <c r="C1263" s="1241"/>
      <c r="D1263" s="1250" t="s">
        <v>290</v>
      </c>
      <c r="E1263" s="1251"/>
      <c r="F1263" s="1252" t="s">
        <v>291</v>
      </c>
      <c r="G1263" s="1252"/>
      <c r="H1263" s="1253" t="s">
        <v>292</v>
      </c>
      <c r="I1263" s="1253"/>
      <c r="J1263" s="1252" t="s">
        <v>314</v>
      </c>
      <c r="K1263" s="1252"/>
      <c r="L1263" s="1254" t="s">
        <v>284</v>
      </c>
      <c r="M1263" s="1254"/>
      <c r="N1263" s="1254"/>
      <c r="O1263" s="1254"/>
      <c r="P1263" s="1255" t="s">
        <v>20</v>
      </c>
      <c r="Q1263" s="1255"/>
      <c r="R1263" s="1255"/>
      <c r="S1263" s="1255"/>
      <c r="T1263" s="1256" t="str">
        <f>IF('result subject-wise'!AR54="","",'result subject-wise'!AR54)</f>
        <v/>
      </c>
      <c r="U1263" s="1256"/>
      <c r="V1263" s="1257"/>
    </row>
    <row r="1264" spans="1:22" ht="19.25" customHeight="1">
      <c r="A1264" s="1179"/>
      <c r="B1264" s="1234" t="s">
        <v>32</v>
      </c>
      <c r="C1264" s="1235"/>
      <c r="D1264" s="1258" t="str">
        <f>IF('statement of marks'!EP54="","",'statement of marks'!EP54)</f>
        <v/>
      </c>
      <c r="E1264" s="1259"/>
      <c r="F1264" s="1259" t="str">
        <f>IF('statement of marks'!ER54="","",'statement of marks'!ER54)</f>
        <v/>
      </c>
      <c r="G1264" s="1259"/>
      <c r="H1264" s="1259" t="str">
        <f>IF('statement of marks'!ET54="","",'statement of marks'!ET54)</f>
        <v/>
      </c>
      <c r="I1264" s="1259"/>
      <c r="J1264" s="1259" t="str">
        <f>IF('statement of marks'!EV54="","",'statement of marks'!EV54)</f>
        <v/>
      </c>
      <c r="K1264" s="1259"/>
      <c r="L1264" s="1259" t="str">
        <f>IF('statement of marks'!EX54="","",'statement of marks'!EX54)</f>
        <v/>
      </c>
      <c r="M1264" s="1259"/>
      <c r="N1264" s="1259"/>
      <c r="O1264" s="1259"/>
      <c r="P1264" s="1255" t="s">
        <v>7</v>
      </c>
      <c r="Q1264" s="1255"/>
      <c r="R1264" s="1255"/>
      <c r="S1264" s="1255"/>
      <c r="T1264" s="1256" t="str">
        <f>IF(AND(T1263="mRrh.kZ",V1259&gt;=60),"izFke",IF(AND(T1263="mRrh.kZ",V1259&gt;=48),"f}rh;",IF(AND(T1263="mRrh.kZ",V1259&gt;=36),"r`rh;","")))</f>
        <v/>
      </c>
      <c r="U1264" s="1256"/>
      <c r="V1264" s="1257"/>
    </row>
    <row r="1265" spans="1:22" ht="19.25" customHeight="1">
      <c r="A1265" s="1179"/>
      <c r="B1265" s="1234" t="s">
        <v>31</v>
      </c>
      <c r="C1265" s="1235"/>
      <c r="D1265" s="1260" t="str">
        <f>IF('statement of marks'!EO54="","",'statement of marks'!EO54)</f>
        <v/>
      </c>
      <c r="E1265" s="1261"/>
      <c r="F1265" s="1261" t="str">
        <f>IF('statement of marks'!EQ54="","",'statement of marks'!EQ54)</f>
        <v/>
      </c>
      <c r="G1265" s="1261"/>
      <c r="H1265" s="1261" t="str">
        <f>IF('statement of marks'!ES54="","",'statement of marks'!ES54)</f>
        <v/>
      </c>
      <c r="I1265" s="1261"/>
      <c r="J1265" s="1261" t="str">
        <f>IF('statement of marks'!EU54="","",'statement of marks'!EU54)</f>
        <v/>
      </c>
      <c r="K1265" s="1261"/>
      <c r="L1265" s="1261" t="str">
        <f>IF('statement of marks'!EW54="","",'statement of marks'!EW54)</f>
        <v/>
      </c>
      <c r="M1265" s="1261"/>
      <c r="N1265" s="1261"/>
      <c r="O1265" s="1261"/>
      <c r="P1265" s="1262" t="s">
        <v>312</v>
      </c>
      <c r="Q1265" s="1263"/>
      <c r="R1265" s="1263"/>
      <c r="S1265" s="1264"/>
      <c r="T1265" s="1265" t="str">
        <f>IF(T1263="","",'result subject-wise'!$G$117)</f>
        <v/>
      </c>
      <c r="U1265" s="1266"/>
      <c r="V1265" s="1267"/>
    </row>
    <row r="1266" spans="1:22" ht="19.25" customHeight="1">
      <c r="A1266" s="1179"/>
      <c r="B1266" s="1230" t="s">
        <v>133</v>
      </c>
      <c r="C1266" s="1231"/>
      <c r="D1266" s="1268"/>
      <c r="E1266" s="1269"/>
      <c r="F1266" s="1269"/>
      <c r="G1266" s="1269"/>
      <c r="H1266" s="1269"/>
      <c r="I1266" s="1269"/>
      <c r="J1266" s="1269"/>
      <c r="K1266" s="1269"/>
      <c r="L1266" s="1231" t="s">
        <v>133</v>
      </c>
      <c r="M1266" s="1231"/>
      <c r="N1266" s="1231"/>
      <c r="O1266" s="1231"/>
      <c r="P1266" s="1231"/>
      <c r="Q1266" s="1231"/>
      <c r="R1266" s="1270"/>
      <c r="S1266" s="1271"/>
      <c r="T1266" s="1271"/>
      <c r="U1266" s="1271"/>
      <c r="V1266" s="1272"/>
    </row>
    <row r="1267" spans="1:22" ht="19.25" customHeight="1">
      <c r="A1267" s="1179"/>
      <c r="B1267" s="1230" t="s">
        <v>285</v>
      </c>
      <c r="C1267" s="1231"/>
      <c r="D1267" s="1268"/>
      <c r="E1267" s="1269"/>
      <c r="F1267" s="1269"/>
      <c r="G1267" s="1269"/>
      <c r="H1267" s="1269"/>
      <c r="I1267" s="1269"/>
      <c r="J1267" s="1269"/>
      <c r="K1267" s="1269"/>
      <c r="L1267" s="1231" t="s">
        <v>111</v>
      </c>
      <c r="M1267" s="1231"/>
      <c r="N1267" s="1231"/>
      <c r="O1267" s="1231"/>
      <c r="P1267" s="1231"/>
      <c r="Q1267" s="1231"/>
      <c r="R1267" s="1273"/>
      <c r="S1267" s="1274"/>
      <c r="T1267" s="1274"/>
      <c r="U1267" s="1274"/>
      <c r="V1267" s="1275"/>
    </row>
    <row r="1268" spans="1:22" ht="19.25" customHeight="1">
      <c r="A1268" s="1179"/>
      <c r="B1268" s="1230" t="s">
        <v>152</v>
      </c>
      <c r="C1268" s="1231"/>
      <c r="D1268" s="1268"/>
      <c r="E1268" s="1269"/>
      <c r="F1268" s="1269"/>
      <c r="G1268" s="1269"/>
      <c r="H1268" s="1269"/>
      <c r="I1268" s="1269"/>
      <c r="J1268" s="1269"/>
      <c r="K1268" s="1269"/>
      <c r="L1268" s="1231" t="s">
        <v>285</v>
      </c>
      <c r="M1268" s="1231"/>
      <c r="N1268" s="1231"/>
      <c r="O1268" s="1231"/>
      <c r="P1268" s="1231"/>
      <c r="Q1268" s="1231"/>
      <c r="R1268" s="1276" t="s">
        <v>152</v>
      </c>
      <c r="S1268" s="1277"/>
      <c r="T1268" s="1277"/>
      <c r="U1268" s="1277"/>
      <c r="V1268" s="1278"/>
    </row>
    <row r="1269" spans="1:22" ht="19.25" customHeight="1">
      <c r="A1269" s="1180"/>
      <c r="B1269" s="1279" t="s">
        <v>151</v>
      </c>
      <c r="C1269" s="1280"/>
      <c r="D1269" s="1281"/>
      <c r="E1269" s="1282"/>
      <c r="F1269" s="1282"/>
      <c r="G1269" s="1282"/>
      <c r="H1269" s="1282"/>
      <c r="I1269" s="1282"/>
      <c r="J1269" s="1282"/>
      <c r="K1269" s="1282"/>
      <c r="L1269" s="1280" t="s">
        <v>113</v>
      </c>
      <c r="M1269" s="1280"/>
      <c r="N1269" s="1280"/>
      <c r="O1269" s="1280"/>
      <c r="P1269" s="1283">
        <f>'statement of marks'!$GH$109</f>
        <v>42460</v>
      </c>
      <c r="Q1269" s="1284"/>
      <c r="R1269" s="1285" t="s">
        <v>289</v>
      </c>
      <c r="S1269" s="1286"/>
      <c r="T1269" s="1286"/>
      <c r="U1269" s="1286"/>
      <c r="V1269" s="1287"/>
    </row>
    <row r="1270" spans="1:22" ht="19.25" customHeight="1">
      <c r="A1270" s="1173" t="s">
        <v>73</v>
      </c>
      <c r="B1270" s="1174"/>
      <c r="C1270" s="1174"/>
      <c r="D1270" s="1174"/>
      <c r="E1270" s="1174"/>
      <c r="F1270" s="1174"/>
      <c r="G1270" s="1174"/>
      <c r="H1270" s="1174"/>
      <c r="I1270" s="1174"/>
      <c r="J1270" s="1174"/>
      <c r="K1270" s="1174"/>
      <c r="L1270" s="1174"/>
      <c r="M1270" s="1174"/>
      <c r="N1270" s="1174"/>
      <c r="O1270" s="1174"/>
      <c r="P1270" s="1174"/>
      <c r="Q1270" s="1174"/>
      <c r="R1270" s="1174"/>
      <c r="S1270" s="1174"/>
      <c r="T1270" s="1174"/>
      <c r="U1270" s="1174"/>
      <c r="V1270" s="1175"/>
    </row>
    <row r="1271" spans="1:22" ht="19.25" customHeight="1">
      <c r="A1271" s="1176" t="str">
        <f>'statement of marks'!$A$1</f>
        <v>jktdh; ckfydk mPp ek/;fed fo|ky;] fuEckgsMk</v>
      </c>
      <c r="B1271" s="1177"/>
      <c r="C1271" s="1177"/>
      <c r="D1271" s="1177"/>
      <c r="E1271" s="1177"/>
      <c r="F1271" s="1177"/>
      <c r="G1271" s="1177"/>
      <c r="H1271" s="1177"/>
      <c r="I1271" s="1177"/>
      <c r="J1271" s="1177"/>
      <c r="K1271" s="1177"/>
      <c r="L1271" s="1177"/>
      <c r="M1271" s="1177"/>
      <c r="N1271" s="1177"/>
      <c r="O1271" s="1177"/>
      <c r="P1271" s="1177"/>
      <c r="Q1271" s="1177"/>
      <c r="R1271" s="1177"/>
      <c r="S1271" s="1177"/>
      <c r="T1271" s="1177"/>
      <c r="U1271" s="1177"/>
      <c r="V1271" s="1178"/>
    </row>
    <row r="1272" spans="1:22" ht="19.25" customHeight="1">
      <c r="A1272" s="1179"/>
      <c r="B1272" s="1181" t="s">
        <v>293</v>
      </c>
      <c r="C1272" s="1181"/>
      <c r="D1272" s="1182" t="str">
        <f>'statement of marks'!$F$3</f>
        <v>2015-16</v>
      </c>
      <c r="E1272" s="1183"/>
      <c r="F1272" s="1184" t="str">
        <f>IF(T1290="","eq[; ijh{kk",IF(D1289="iwjd","iwjd ijh{kk",IF(D1289="iqu% ijh{kk","iqu% ijh{kk",)))</f>
        <v>eq[; ijh{kk</v>
      </c>
      <c r="G1272" s="1185"/>
      <c r="H1272" s="1185"/>
      <c r="I1272" s="1185"/>
      <c r="J1272" s="1185"/>
      <c r="K1272" s="1185"/>
      <c r="L1272" s="1185"/>
      <c r="M1272" s="1185"/>
      <c r="N1272" s="1185"/>
      <c r="O1272" s="1185"/>
      <c r="P1272" s="1185"/>
      <c r="Q1272" s="1185"/>
      <c r="R1272" s="1186" t="s">
        <v>27</v>
      </c>
      <c r="S1272" s="1187"/>
      <c r="T1272" s="1188" t="str">
        <f>'statement of marks'!$A$3</f>
        <v>11 'A'</v>
      </c>
      <c r="U1272" s="1188"/>
      <c r="V1272" s="1189"/>
    </row>
    <row r="1273" spans="1:22" ht="19.25" customHeight="1">
      <c r="A1273" s="1179"/>
      <c r="B1273" s="1190" t="s">
        <v>115</v>
      </c>
      <c r="C1273" s="1190"/>
      <c r="D1273" s="1191" t="str">
        <f>IF('statement of marks'!G55="","",'statement of marks'!G55)</f>
        <v/>
      </c>
      <c r="E1273" s="1192"/>
      <c r="F1273" s="1192"/>
      <c r="G1273" s="1192"/>
      <c r="H1273" s="1192"/>
      <c r="I1273" s="1192"/>
      <c r="J1273" s="1192"/>
      <c r="K1273" s="1192"/>
      <c r="L1273" s="1192"/>
      <c r="M1273" s="1192"/>
      <c r="N1273" s="1192"/>
      <c r="O1273" s="1192"/>
      <c r="P1273" s="1192"/>
      <c r="Q1273" s="1192"/>
      <c r="R1273" s="1193" t="s">
        <v>36</v>
      </c>
      <c r="S1273" s="1194"/>
      <c r="T1273" s="1195" t="str">
        <f>IF('statement of marks'!D55="","",'statement of marks'!D55)</f>
        <v/>
      </c>
      <c r="U1273" s="1195"/>
      <c r="V1273" s="1196"/>
    </row>
    <row r="1274" spans="1:22" ht="19.25" customHeight="1">
      <c r="A1274" s="1179"/>
      <c r="B1274" s="1190" t="s">
        <v>25</v>
      </c>
      <c r="C1274" s="1190"/>
      <c r="D1274" s="1191" t="str">
        <f>IF('statement of marks'!H55="","",'statement of marks'!H55)</f>
        <v/>
      </c>
      <c r="E1274" s="1192"/>
      <c r="F1274" s="1192"/>
      <c r="G1274" s="1192"/>
      <c r="H1274" s="1192"/>
      <c r="I1274" s="1192"/>
      <c r="J1274" s="1192"/>
      <c r="K1274" s="1192"/>
      <c r="L1274" s="1192"/>
      <c r="M1274" s="1192"/>
      <c r="N1274" s="1192"/>
      <c r="O1274" s="1192"/>
      <c r="P1274" s="1192"/>
      <c r="Q1274" s="1192"/>
      <c r="R1274" s="1193" t="s">
        <v>28</v>
      </c>
      <c r="S1274" s="1194"/>
      <c r="T1274" s="1195" t="str">
        <f>IF('statement of marks'!E55="","",'statement of marks'!E55)</f>
        <v/>
      </c>
      <c r="U1274" s="1195"/>
      <c r="V1274" s="1196"/>
    </row>
    <row r="1275" spans="1:22" ht="19.25" customHeight="1">
      <c r="A1275" s="1179"/>
      <c r="B1275" s="1197" t="s">
        <v>26</v>
      </c>
      <c r="C1275" s="1197"/>
      <c r="D1275" s="1191" t="str">
        <f>IF('statement of marks'!I55="","",'statement of marks'!I55)</f>
        <v/>
      </c>
      <c r="E1275" s="1192"/>
      <c r="F1275" s="1192"/>
      <c r="G1275" s="1192"/>
      <c r="H1275" s="1192"/>
      <c r="I1275" s="1192"/>
      <c r="J1275" s="1192"/>
      <c r="K1275" s="1192"/>
      <c r="L1275" s="1192"/>
      <c r="M1275" s="1192"/>
      <c r="N1275" s="1192"/>
      <c r="O1275" s="1192"/>
      <c r="P1275" s="1192"/>
      <c r="Q1275" s="1192"/>
      <c r="R1275" s="1193" t="s">
        <v>29</v>
      </c>
      <c r="S1275" s="1194"/>
      <c r="T1275" s="1198" t="str">
        <f>IF('statement of marks'!F55="","",'statement of marks'!F55)</f>
        <v/>
      </c>
      <c r="U1275" s="1198"/>
      <c r="V1275" s="1199"/>
    </row>
    <row r="1276" spans="1:22" ht="19.25" customHeight="1">
      <c r="A1276" s="1179"/>
      <c r="B1276" s="1200" t="s">
        <v>30</v>
      </c>
      <c r="C1276" s="1202" t="s">
        <v>202</v>
      </c>
      <c r="D1276" s="1204" t="s">
        <v>1</v>
      </c>
      <c r="E1276" s="1204" t="s">
        <v>43</v>
      </c>
      <c r="F1276" s="1204" t="s">
        <v>2</v>
      </c>
      <c r="G1276" s="1206" t="s">
        <v>144</v>
      </c>
      <c r="H1276" s="1206" t="s">
        <v>147</v>
      </c>
      <c r="I1276" s="1208" t="s">
        <v>146</v>
      </c>
      <c r="J1276" s="1210" t="s">
        <v>306</v>
      </c>
      <c r="K1276" s="1212" t="s">
        <v>288</v>
      </c>
      <c r="L1276" s="1214" t="s">
        <v>305</v>
      </c>
      <c r="M1276" s="1214" t="s">
        <v>296</v>
      </c>
      <c r="N1276" s="1216" t="s">
        <v>295</v>
      </c>
      <c r="O1276" s="1218" t="s">
        <v>274</v>
      </c>
      <c r="P1276" s="1218" t="s">
        <v>275</v>
      </c>
      <c r="Q1276" s="1220" t="s">
        <v>276</v>
      </c>
      <c r="R1276" s="1208" t="s">
        <v>14</v>
      </c>
      <c r="S1276" s="1210" t="s">
        <v>297</v>
      </c>
      <c r="T1276" s="1222" t="s">
        <v>298</v>
      </c>
      <c r="U1276" s="1288" t="s">
        <v>38</v>
      </c>
      <c r="V1276" s="1226" t="s">
        <v>287</v>
      </c>
    </row>
    <row r="1277" spans="1:22" ht="19.25" customHeight="1">
      <c r="A1277" s="1179"/>
      <c r="B1277" s="1201"/>
      <c r="C1277" s="1203"/>
      <c r="D1277" s="1205"/>
      <c r="E1277" s="1205"/>
      <c r="F1277" s="1205"/>
      <c r="G1277" s="1207"/>
      <c r="H1277" s="1207"/>
      <c r="I1277" s="1209"/>
      <c r="J1277" s="1211"/>
      <c r="K1277" s="1213"/>
      <c r="L1277" s="1215"/>
      <c r="M1277" s="1215"/>
      <c r="N1277" s="1217"/>
      <c r="O1277" s="1219"/>
      <c r="P1277" s="1219"/>
      <c r="Q1277" s="1221"/>
      <c r="R1277" s="1209"/>
      <c r="S1277" s="1211"/>
      <c r="T1277" s="1223"/>
      <c r="U1277" s="1289"/>
      <c r="V1277" s="1227"/>
    </row>
    <row r="1278" spans="1:22" ht="19.25" customHeight="1">
      <c r="A1278" s="1179"/>
      <c r="B1278" s="1228" t="s">
        <v>5</v>
      </c>
      <c r="C1278" s="1229"/>
      <c r="D1278" s="119">
        <v>10</v>
      </c>
      <c r="E1278" s="70">
        <v>10</v>
      </c>
      <c r="F1278" s="70">
        <v>10</v>
      </c>
      <c r="G1278" s="142" t="s">
        <v>308</v>
      </c>
      <c r="H1278" s="122">
        <f>'statement of marks'!$AR$6</f>
        <v>20</v>
      </c>
      <c r="I1278" s="73">
        <v>70</v>
      </c>
      <c r="J1278" s="146" t="s">
        <v>277</v>
      </c>
      <c r="K1278" s="124">
        <v>100</v>
      </c>
      <c r="L1278" s="142" t="s">
        <v>309</v>
      </c>
      <c r="M1278" s="122">
        <f>'statement of marks'!$AW$6</f>
        <v>30</v>
      </c>
      <c r="N1278" s="73">
        <v>100</v>
      </c>
      <c r="O1278" s="145" t="s">
        <v>310</v>
      </c>
      <c r="P1278" s="124"/>
      <c r="Q1278" s="124">
        <v>200</v>
      </c>
      <c r="R1278" s="304"/>
      <c r="S1278" s="304"/>
      <c r="T1278" s="305"/>
      <c r="U1278" s="306"/>
      <c r="V1278" s="147" t="str">
        <f>IF(OR(U1285=0,U1285&lt;S1285),"",Q1278)</f>
        <v/>
      </c>
    </row>
    <row r="1279" spans="1:22" ht="19.25" customHeight="1">
      <c r="A1279" s="1179"/>
      <c r="B1279" s="1230" t="str">
        <f>'statement of marks'!$J$3</f>
        <v>vfuok;Z fgUnh</v>
      </c>
      <c r="C1279" s="1231"/>
      <c r="D1279" s="289" t="str">
        <f>IF('statement of marks'!J55="","",'statement of marks'!J55)</f>
        <v/>
      </c>
      <c r="E1279" s="290" t="str">
        <f>IF('statement of marks'!K55="","",'statement of marks'!K55)</f>
        <v/>
      </c>
      <c r="F1279" s="290" t="str">
        <f>IF('statement of marks'!L55="","",'statement of marks'!L55)</f>
        <v/>
      </c>
      <c r="G1279" s="123" t="str">
        <f>IF('statement of marks'!N55="","",'statement of marks'!N55)</f>
        <v/>
      </c>
      <c r="H1279" s="123">
        <f>'statement of marks'!$BP$6</f>
        <v>20</v>
      </c>
      <c r="I1279" s="291" t="str">
        <f>IF(G1279="","",G1279)</f>
        <v/>
      </c>
      <c r="J1279" s="291" t="str">
        <f>IF(G1279="","",SUM(D1279,E1279,F1279,G1279))</f>
        <v/>
      </c>
      <c r="K1279" s="125" t="str">
        <f>J1279</f>
        <v/>
      </c>
      <c r="L1279" s="123" t="str">
        <f>IF('statement of marks'!P55="","",'statement of marks'!P55)</f>
        <v/>
      </c>
      <c r="M1279" s="122">
        <f>'statement of marks'!$BU$6</f>
        <v>30</v>
      </c>
      <c r="N1279" s="291" t="str">
        <f>IF(L1279="","",L1279)</f>
        <v/>
      </c>
      <c r="O1279" s="291" t="str">
        <f>IF(L1279="","",SUM(J1279,L1279))</f>
        <v/>
      </c>
      <c r="P1279" s="152">
        <f>SUM(H1279,M1279)</f>
        <v>50</v>
      </c>
      <c r="Q1279" s="125" t="str">
        <f>O1279</f>
        <v/>
      </c>
      <c r="R1279" s="290" t="str">
        <f>CONCATENATE('statement of marks'!EZ55,'statement of marks'!FA55,'statement of marks'!FB55)</f>
        <v/>
      </c>
      <c r="S1279" s="117" t="str">
        <f>IF(OR(R1279="S",R1279="RE"),100,"")</f>
        <v/>
      </c>
      <c r="T1279" s="128" t="str">
        <f>IF('result subject-wise'!U55="","",'result subject-wise'!U55)</f>
        <v/>
      </c>
      <c r="U1279" s="130" t="str">
        <f>IF('result subject-wise'!V55="","",'result subject-wise'!V55)</f>
        <v/>
      </c>
      <c r="V1279" s="147" t="str">
        <f>IF(OR(U1285=0,U1285&lt;S1285),"",IF(R1279="RE",SUM(Q1279,T1279),IF(R1279="S",T1279,Q1279)))</f>
        <v/>
      </c>
    </row>
    <row r="1280" spans="1:22" ht="19.25" customHeight="1">
      <c r="A1280" s="1179"/>
      <c r="B1280" s="1230" t="str">
        <f>'statement of marks'!$X$3</f>
        <v>vaxzsth</v>
      </c>
      <c r="C1280" s="1231"/>
      <c r="D1280" s="289" t="str">
        <f>IF('statement of marks'!X55="","",'statement of marks'!X55)</f>
        <v/>
      </c>
      <c r="E1280" s="290" t="str">
        <f>IF('statement of marks'!Y55="","",'statement of marks'!Y55)</f>
        <v/>
      </c>
      <c r="F1280" s="290" t="str">
        <f>IF('statement of marks'!Z55="","",'statement of marks'!Z55)</f>
        <v/>
      </c>
      <c r="G1280" s="123" t="str">
        <f>IF('statement of marks'!AB55="","",'statement of marks'!AB55)</f>
        <v/>
      </c>
      <c r="H1280" s="123">
        <f>'statement of marks'!$CN$6</f>
        <v>20</v>
      </c>
      <c r="I1280" s="291" t="str">
        <f>IF(G1280="","",G1280)</f>
        <v/>
      </c>
      <c r="J1280" s="291" t="str">
        <f t="shared" ref="J1280:J1283" si="466">IF(G1280="","",SUM(D1280,E1280,F1280,G1280))</f>
        <v/>
      </c>
      <c r="K1280" s="125" t="str">
        <f>J1280</f>
        <v/>
      </c>
      <c r="L1280" s="123" t="str">
        <f>IF('statement of marks'!AD55="","",'statement of marks'!AD55)</f>
        <v/>
      </c>
      <c r="M1280" s="122">
        <f>'statement of marks'!$CS$6</f>
        <v>30</v>
      </c>
      <c r="N1280" s="291" t="str">
        <f>IF(L1280="","",L1280)</f>
        <v/>
      </c>
      <c r="O1280" s="291" t="str">
        <f t="shared" ref="O1280" si="467">IF(L1280="","",SUM(J1280,L1280))</f>
        <v/>
      </c>
      <c r="P1280" s="152">
        <f t="shared" ref="P1280" si="468">SUM(H1280,M1280)</f>
        <v>50</v>
      </c>
      <c r="Q1280" s="125" t="str">
        <f>O1280</f>
        <v/>
      </c>
      <c r="R1280" s="290" t="str">
        <f>CONCATENATE('statement of marks'!FC55,'statement of marks'!FD55,'statement of marks'!FE55)</f>
        <v/>
      </c>
      <c r="S1280" s="117" t="str">
        <f>IF(OR(R1280="S",R1280="RE"),100,"")</f>
        <v/>
      </c>
      <c r="T1280" s="128" t="str">
        <f>IF('result subject-wise'!X55="","",'result subject-wise'!X55)</f>
        <v/>
      </c>
      <c r="U1280" s="130" t="str">
        <f>IF('result subject-wise'!Y55="","",'result subject-wise'!Y55)</f>
        <v/>
      </c>
      <c r="V1280" s="147" t="str">
        <f>IF(OR(U1285=0,U1285&lt;S1285),"",IF(R1280="RE",SUM(Q1280,T1280),IF(R1280="S",T1280,Q1280)))</f>
        <v/>
      </c>
    </row>
    <row r="1281" spans="1:22" ht="19.25" customHeight="1">
      <c r="A1281" s="1179"/>
      <c r="B1281" s="1232" t="b">
        <f>IF('statement of marks'!AL55="a",'statement of marks'!$AL$3,IF('statement of marks'!AL55="b",'statement of marks'!$AR$3,IF('statement of marks'!AL55="c",'statement of marks'!$AX$3,IF('statement of marks'!AL55="d",'statement of marks'!$BD$3))))</f>
        <v>0</v>
      </c>
      <c r="C1281" s="1233"/>
      <c r="D1281" s="289" t="str">
        <f>IF('statement of marks'!AM55="","",'statement of marks'!AM55)</f>
        <v/>
      </c>
      <c r="E1281" s="290" t="str">
        <f>IF('statement of marks'!AN55="","",'statement of marks'!AN55)</f>
        <v/>
      </c>
      <c r="F1281" s="290" t="str">
        <f>IF('statement of marks'!AO55="","",'statement of marks'!AO55)</f>
        <v/>
      </c>
      <c r="G1281" s="123" t="str">
        <f>IF('statement of marks'!AQ55="","",'statement of marks'!AQ55)</f>
        <v/>
      </c>
      <c r="H1281" s="123" t="str">
        <f>IF('statement of marks'!AR55="","",'statement of marks'!AR55)</f>
        <v/>
      </c>
      <c r="I1281" s="291" t="str">
        <f>IF(G1281="","",IF(AND(G1281="ML",H1281="ML"),"ML",IF(AND(G1281="ML",H1281=""),"ML",SUM(G1281,H1281))))</f>
        <v/>
      </c>
      <c r="J1281" s="291" t="str">
        <f t="shared" si="466"/>
        <v/>
      </c>
      <c r="K1281" s="125" t="str">
        <f>IF(J1281="","",SUM(H1281,J1281))</f>
        <v/>
      </c>
      <c r="L1281" s="123" t="str">
        <f>IF('statement of marks'!AV55="","",'statement of marks'!AV55)</f>
        <v/>
      </c>
      <c r="M1281" s="123" t="str">
        <f>IF('statement of marks'!AW55="","",'statement of marks'!AW55)</f>
        <v/>
      </c>
      <c r="N1281" s="291" t="str">
        <f>IF(L1281="","",IF(AND(L1281="ML",M1281="ML"),"ML",IF(AND(L1281="ML",M1281=""),"ML",SUM(L1281,M1281))))</f>
        <v/>
      </c>
      <c r="O1281" s="291" t="str">
        <f>IF(L1281="","",SUM(J1281,L1281))</f>
        <v/>
      </c>
      <c r="P1281" s="123" t="str">
        <f>IF(AND(H1281="",M1281=""),"",SUM(H1281,M1281))</f>
        <v/>
      </c>
      <c r="Q1281" s="125" t="str">
        <f>IF(O1281="","",SUM(O1281,P1281))</f>
        <v/>
      </c>
      <c r="R1281" s="290" t="str">
        <f>CONCATENATE('statement of marks'!FF55,'statement of marks'!FK55,'statement of marks'!FL55)</f>
        <v/>
      </c>
      <c r="S1281" s="117" t="str">
        <f>IF('result subject-wise'!Z55="","",'result subject-wise'!Z55)</f>
        <v/>
      </c>
      <c r="T1281" s="128" t="str">
        <f>IF('result subject-wise'!AB55="","",'result subject-wise'!AB55)</f>
        <v/>
      </c>
      <c r="U1281" s="130" t="str">
        <f>IF('result subject-wise'!AC55="","",'result subject-wise'!AC55)</f>
        <v/>
      </c>
      <c r="V1281" s="147" t="str">
        <f>IF(OR(U1285=0,U1285&lt;S1285),"",IF(OR(R1281="RE",R1281="REP"),SUM(Q1281,T1281),IF(R1281="S",T1281,Q1281)))</f>
        <v/>
      </c>
    </row>
    <row r="1282" spans="1:22" ht="19.25" customHeight="1">
      <c r="A1282" s="1179"/>
      <c r="B1282" s="1232" t="b">
        <f>IF('statement of marks'!BJ55="a",'statement of marks'!$BJ$3,IF('statement of marks'!BJ55="b",'statement of marks'!$BP$3,IF('statement of marks'!BJ55="c",'statement of marks'!$BV$3,IF('statement of marks'!BJ55="d",'statement of marks'!$CB$3))))</f>
        <v>0</v>
      </c>
      <c r="C1282" s="1233"/>
      <c r="D1282" s="289" t="str">
        <f>IF('statement of marks'!BK55="","",'statement of marks'!BK55)</f>
        <v/>
      </c>
      <c r="E1282" s="290" t="str">
        <f>IF('statement of marks'!BL55="","",'statement of marks'!BL55)</f>
        <v/>
      </c>
      <c r="F1282" s="290" t="str">
        <f>IF('statement of marks'!BM55="","",'statement of marks'!BM55)</f>
        <v/>
      </c>
      <c r="G1282" s="123" t="str">
        <f>IF('statement of marks'!BO55="","",'statement of marks'!BO55)</f>
        <v/>
      </c>
      <c r="H1282" s="123" t="str">
        <f>IF('statement of marks'!BP55="","",'statement of marks'!BP55)</f>
        <v/>
      </c>
      <c r="I1282" s="291" t="str">
        <f t="shared" ref="I1282" si="469">IF(G1282="","",IF(AND(G1282="ML",H1282="ML"),"ML",IF(AND(G1282="ML",H1282=""),"ML",SUM(G1282,H1282))))</f>
        <v/>
      </c>
      <c r="J1282" s="291" t="str">
        <f t="shared" si="466"/>
        <v/>
      </c>
      <c r="K1282" s="125" t="str">
        <f>IF(J1282="","",SUM(H1282,J1282))</f>
        <v/>
      </c>
      <c r="L1282" s="123" t="str">
        <f>IF('statement of marks'!BT55="","",'statement of marks'!BT55)</f>
        <v/>
      </c>
      <c r="M1282" s="123" t="str">
        <f>IF('statement of marks'!BU55="","",'statement of marks'!BU55)</f>
        <v/>
      </c>
      <c r="N1282" s="291" t="str">
        <f t="shared" ref="N1282" si="470">IF(L1282="","",IF(AND(L1282="ML",M1282="ML"),"ML",IF(AND(L1282="ML",M1282=""),"ML",SUM(L1282,M1282))))</f>
        <v/>
      </c>
      <c r="O1282" s="291" t="str">
        <f>IF(L1282="","",SUM(J1282,L1282))</f>
        <v/>
      </c>
      <c r="P1282" s="123" t="str">
        <f t="shared" ref="P1282:P1283" si="471">IF(AND(H1282="",M1282=""),"",SUM(H1282,M1282))</f>
        <v/>
      </c>
      <c r="Q1282" s="125" t="str">
        <f>IF(O1282="","",SUM(O1282,P1282))</f>
        <v/>
      </c>
      <c r="R1282" s="290" t="str">
        <f>CONCATENATE('statement of marks'!FM55,'statement of marks'!FR55,'statement of marks'!FS55)</f>
        <v/>
      </c>
      <c r="S1282" s="117" t="str">
        <f>IF('result subject-wise'!AD55="","",'result subject-wise'!AD55)</f>
        <v/>
      </c>
      <c r="T1282" s="128" t="str">
        <f>IF('result subject-wise'!AF55="","",'result subject-wise'!AF55)</f>
        <v/>
      </c>
      <c r="U1282" s="130" t="str">
        <f>IF('result subject-wise'!AG55="","",'result subject-wise'!AG55)</f>
        <v/>
      </c>
      <c r="V1282" s="147" t="str">
        <f>IF(OR(U1285=0,U1285&lt;S1285),"",IF(OR(R1282="RE",R1282="REP"),SUM(Q1282,T1282),IF(R1282="S",T1282,Q1282)))</f>
        <v/>
      </c>
    </row>
    <row r="1283" spans="1:22" ht="19.25" customHeight="1">
      <c r="A1283" s="1179"/>
      <c r="B1283" s="1232" t="b">
        <f>IF('statement of marks'!CH55="a",'statement of marks'!$CH$3,IF('statement of marks'!CH55="b",'statement of marks'!$CN$3,IF('statement of marks'!CH55="c",'statement of marks'!$CT$3,IF('statement of marks'!CH55="d",'statement of marks'!$CZ$3))))</f>
        <v>0</v>
      </c>
      <c r="C1283" s="1233"/>
      <c r="D1283" s="289" t="str">
        <f>IF('statement of marks'!CI55="","",'statement of marks'!CI55)</f>
        <v/>
      </c>
      <c r="E1283" s="290" t="str">
        <f>IF('statement of marks'!CJ55="","",'statement of marks'!CJ55)</f>
        <v/>
      </c>
      <c r="F1283" s="290" t="str">
        <f>IF('statement of marks'!CK55="","",'statement of marks'!CK55)</f>
        <v/>
      </c>
      <c r="G1283" s="123" t="str">
        <f>IF('statement of marks'!CM55="","",'statement of marks'!CM55)</f>
        <v/>
      </c>
      <c r="H1283" s="123" t="str">
        <f>IF('statement of marks'!CN55="","",'statement of marks'!CN55)</f>
        <v/>
      </c>
      <c r="I1283" s="291" t="str">
        <f>IF(G1283="","",IF(AND(G1283="ML",H1283="ML"),"ML",IF(AND(G1283="ML",H1283=""),"ML",SUM(G1283,H1283))))</f>
        <v/>
      </c>
      <c r="J1283" s="291" t="str">
        <f t="shared" si="466"/>
        <v/>
      </c>
      <c r="K1283" s="125" t="str">
        <f>IF(J1283="","",SUM(H1283,J1283))</f>
        <v/>
      </c>
      <c r="L1283" s="123" t="str">
        <f>IF('statement of marks'!CR55="","",'statement of marks'!CR55)</f>
        <v/>
      </c>
      <c r="M1283" s="123" t="str">
        <f>IF('statement of marks'!CS55="","",'statement of marks'!CS55)</f>
        <v/>
      </c>
      <c r="N1283" s="291" t="str">
        <f>IF(L1283="","",IF(AND(L1283="ML",M1283="ML"),"ML",IF(AND(L1283="ML",M1283=""),"ML",SUM(L1283,M1283))))</f>
        <v/>
      </c>
      <c r="O1283" s="291" t="str">
        <f>IF(L1283="","",SUM(J1283,L1283))</f>
        <v/>
      </c>
      <c r="P1283" s="123" t="str">
        <f t="shared" si="471"/>
        <v/>
      </c>
      <c r="Q1283" s="125" t="str">
        <f>IF(O1283="","",SUM(O1283,P1283))</f>
        <v/>
      </c>
      <c r="R1283" s="290" t="str">
        <f>CONCATENATE('statement of marks'!FT55,'statement of marks'!FY55,'statement of marks'!FZ55)</f>
        <v/>
      </c>
      <c r="S1283" s="117" t="str">
        <f>IF('result subject-wise'!AH55="","",'result subject-wise'!AH55)</f>
        <v/>
      </c>
      <c r="T1283" s="128" t="str">
        <f>IF('result subject-wise'!AJ55="","",'result subject-wise'!AJ55)</f>
        <v/>
      </c>
      <c r="U1283" s="130" t="str">
        <f>IF('result subject-wise'!AK55="","",'result subject-wise'!AK55)</f>
        <v/>
      </c>
      <c r="V1283" s="147" t="str">
        <f>IF(OR(U1285=0,U1285&lt;S1285),"",IF(OR(R1283="RE",R1283="REP"),SUM(Q1283,T1283),IF(R1283="S",T1283,Q1283)))</f>
        <v/>
      </c>
    </row>
    <row r="1284" spans="1:22" ht="19.25" customHeight="1">
      <c r="A1284" s="1179"/>
      <c r="B1284" s="1234" t="s">
        <v>148</v>
      </c>
      <c r="C1284" s="1235"/>
      <c r="D1284" s="157" t="str">
        <f>IF(AND(D1279="",D1280="",D1281="",D1282="",D1283=""),"",SUM(D1279:D1283))</f>
        <v/>
      </c>
      <c r="E1284" s="157" t="str">
        <f t="shared" ref="E1284:F1284" si="472">IF(AND(E1279="",E1280="",E1281="",E1282="",E1283=""),"",SUM(E1279:E1283))</f>
        <v/>
      </c>
      <c r="F1284" s="157" t="str">
        <f t="shared" si="472"/>
        <v/>
      </c>
      <c r="G1284" s="158" t="str">
        <f>IF(G1279="","",SUM(G1279:G1283))</f>
        <v/>
      </c>
      <c r="H1284" s="158">
        <f>SUM(H1281:H1283)</f>
        <v>0</v>
      </c>
      <c r="I1284" s="158" t="str">
        <f>IF(AND(I1279="",I1280="",I1281="",I1282="",I1283=""),"",SUM(I1279:I1283))</f>
        <v/>
      </c>
      <c r="J1284" s="159" t="str">
        <f>IF(J1283="","",SUM(J1279:J1283))</f>
        <v/>
      </c>
      <c r="K1284" s="160" t="str">
        <f>IF(K1279="","",SUM(K1279:K1283))</f>
        <v/>
      </c>
      <c r="L1284" s="158" t="str">
        <f>IF(L1279="","",SUM(L1279:L1283))</f>
        <v/>
      </c>
      <c r="M1284" s="158">
        <f>SUM(M1281:M1283)</f>
        <v>0</v>
      </c>
      <c r="N1284" s="158" t="str">
        <f t="shared" ref="N1284" si="473">IF(AND(N1279="",N1280="",N1281="",N1282="",N1283=""),"",SUM(N1279:N1283))</f>
        <v/>
      </c>
      <c r="O1284" s="159" t="str">
        <f>IF(L1284="","",SUM(J1284,L1284))</f>
        <v/>
      </c>
      <c r="P1284" s="160">
        <f>SUM(H1284,M1284)</f>
        <v>0</v>
      </c>
      <c r="Q1284" s="160" t="str">
        <f>IF(Q1279="","",SUM(Q1279:Q1283))</f>
        <v/>
      </c>
      <c r="R1284" s="159"/>
      <c r="S1284" s="159" t="str">
        <f>IF(AND(S1279="",S1280="",S1281="",S1282="",S1283=""),"",SUM(S1279:S1283))</f>
        <v/>
      </c>
      <c r="T1284" s="161" t="str">
        <f>IF(AND(T1279="",T1280="",T1281="",T1282="",T1283=""),"",SUM(T1279:T1283))</f>
        <v/>
      </c>
      <c r="U1284" s="162"/>
      <c r="V1284" s="163" t="str">
        <f>IF(V1279="","",SUM(V1279:V1283))</f>
        <v/>
      </c>
    </row>
    <row r="1285" spans="1:22" ht="19.25" customHeight="1">
      <c r="A1285" s="1179"/>
      <c r="B1285" s="1234" t="s">
        <v>145</v>
      </c>
      <c r="C1285" s="1235"/>
      <c r="D1285" s="119" t="str">
        <f>IF(D1284="","",50-(COUNTIF(D1279:D1283,"NA")*10+COUNTIF(D1279:D1283,"ML")*10))</f>
        <v/>
      </c>
      <c r="E1285" s="119" t="str">
        <f t="shared" ref="E1285:F1285" si="474">IF(E1284="","",50-(COUNTIF(E1279:E1283,"NA")*10+COUNTIF(E1279:E1283,"ML")*10))</f>
        <v/>
      </c>
      <c r="F1285" s="119" t="str">
        <f t="shared" si="474"/>
        <v/>
      </c>
      <c r="G1285" s="123">
        <f>I1285-H1285</f>
        <v>350</v>
      </c>
      <c r="H1285" s="158">
        <f>IF(H1284="","",(IF(OR(H1281="ML",H1281=""),0,H1278)+IF(OR(H1282="ML",H1282=""),0,H1279)+IF(OR(H1283="ML",H1283=""),0,H1280)))</f>
        <v>0</v>
      </c>
      <c r="I1285" s="123">
        <f>IF(I1284=0,0,350-H1287)</f>
        <v>350</v>
      </c>
      <c r="J1285" s="291" t="str">
        <f>IF(J1284="","",SUM(D1285:G1285))</f>
        <v/>
      </c>
      <c r="K1285" s="125" t="str">
        <f>IF(K1284="","",SUM(H1285,J1285))</f>
        <v/>
      </c>
      <c r="L1285" s="123">
        <f>N1285-M1285</f>
        <v>500</v>
      </c>
      <c r="M1285" s="117">
        <f>IF(M1284="","",(IF(OR(M1281="ML",M1281=""),0,M1278)+IF(OR(M1282="ML",M1282=""),0,M1279)+IF(OR(M1283="ML",M1283=""),0,M1280)))</f>
        <v>0</v>
      </c>
      <c r="N1285" s="123">
        <f>IF(N1284=0,0,500-M1287)</f>
        <v>500</v>
      </c>
      <c r="O1285" s="291">
        <f>IF(L1285="","",SUM(J1285,L1285))</f>
        <v>500</v>
      </c>
      <c r="P1285" s="125">
        <f>SUM(H1285,M1285)</f>
        <v>0</v>
      </c>
      <c r="Q1285" s="125" t="str">
        <f>IF(Q1284="","",SUM(O1285,P1285))</f>
        <v/>
      </c>
      <c r="R1285" s="307"/>
      <c r="S1285" s="141">
        <f>COUNTIF(R1279:R1288,"S")</f>
        <v>0</v>
      </c>
      <c r="T1285" s="141">
        <f>COUNTIF(R1279:R1288,"RE")+COUNTIF(R1279:R1288,"REP")</f>
        <v>0</v>
      </c>
      <c r="U1285" s="141">
        <f>COUNTIF(U1279:U1284,"P")+COUNTIF(U1287:U1288,"P")</f>
        <v>0</v>
      </c>
      <c r="V1285" s="149" t="str">
        <f>IF(OR(U1285=0,U1285&lt;(S1285+T1285)),"",(Q1285-(S1285*200)+S1284))</f>
        <v/>
      </c>
    </row>
    <row r="1286" spans="1:22" ht="19.25" customHeight="1">
      <c r="A1286" s="1179"/>
      <c r="B1286" s="1230" t="s">
        <v>12</v>
      </c>
      <c r="C1286" s="1231"/>
      <c r="D1286" s="120" t="str">
        <f t="shared" ref="D1286:Q1286" si="475">IF(D1285="","",D1284/D1285*100)</f>
        <v/>
      </c>
      <c r="E1286" s="120" t="str">
        <f t="shared" si="475"/>
        <v/>
      </c>
      <c r="F1286" s="120" t="str">
        <f t="shared" si="475"/>
        <v/>
      </c>
      <c r="G1286" s="120" t="e">
        <f t="shared" si="475"/>
        <v>#VALUE!</v>
      </c>
      <c r="H1286" s="151" t="e">
        <f t="shared" si="475"/>
        <v>#DIV/0!</v>
      </c>
      <c r="I1286" s="120" t="e">
        <f t="shared" si="475"/>
        <v>#VALUE!</v>
      </c>
      <c r="J1286" s="120" t="str">
        <f t="shared" si="475"/>
        <v/>
      </c>
      <c r="K1286" s="126" t="str">
        <f t="shared" si="475"/>
        <v/>
      </c>
      <c r="L1286" s="120" t="e">
        <f t="shared" si="475"/>
        <v>#VALUE!</v>
      </c>
      <c r="M1286" s="151" t="e">
        <f t="shared" si="475"/>
        <v>#DIV/0!</v>
      </c>
      <c r="N1286" s="120" t="e">
        <f t="shared" si="475"/>
        <v>#VALUE!</v>
      </c>
      <c r="O1286" s="120" t="e">
        <f t="shared" si="475"/>
        <v>#VALUE!</v>
      </c>
      <c r="P1286" s="126" t="e">
        <f t="shared" si="475"/>
        <v>#DIV/0!</v>
      </c>
      <c r="Q1286" s="126" t="str">
        <f t="shared" si="475"/>
        <v/>
      </c>
      <c r="R1286" s="304"/>
      <c r="S1286" s="304"/>
      <c r="T1286" s="305"/>
      <c r="U1286" s="308"/>
      <c r="V1286" s="150" t="str">
        <f>IF(V1285="","",V1284/V1285*100)</f>
        <v/>
      </c>
    </row>
    <row r="1287" spans="1:22" ht="19.25" customHeight="1">
      <c r="A1287" s="1179"/>
      <c r="B1287" s="1230" t="str">
        <f>'statement of marks'!$DG$3</f>
        <v>jktLFkku v/;;u</v>
      </c>
      <c r="C1287" s="1231"/>
      <c r="D1287" s="289" t="str">
        <f>IF('statement of marks'!DG55="","",'statement of marks'!DG55)</f>
        <v/>
      </c>
      <c r="E1287" s="290" t="str">
        <f>IF('statement of marks'!DH55="","",'statement of marks'!DH55)</f>
        <v/>
      </c>
      <c r="F1287" s="290" t="str">
        <f>IF('statement of marks'!DI55="","",'statement of marks'!DI55)</f>
        <v/>
      </c>
      <c r="G1287" s="290" t="str">
        <f>IF('statement of marks'!DK55="","",'statement of marks'!DK55)</f>
        <v/>
      </c>
      <c r="H1287" s="152">
        <f>IF(G1279="ML",70)+IF(G1280="ML",70)+IF(G1281="ML",70-H1278)+IF(G1282="ML",70-H1279)+IF(G1283="ML",70-H1280)+IF(H1281="ml",H1278)+IF(H1282="ml",H1279)+IF(H1283="ml",H1280)</f>
        <v>0</v>
      </c>
      <c r="I1287" s="291" t="str">
        <f>IF(G1287="","",SUM(G1287,H1287))</f>
        <v/>
      </c>
      <c r="J1287" s="291" t="str">
        <f>IF(G1287="","",SUM(D1287,E1287,F1287,G1287))</f>
        <v/>
      </c>
      <c r="K1287" s="125" t="str">
        <f>IF(J1287="","",SUM(H1287,J1287))</f>
        <v/>
      </c>
      <c r="L1287" s="290" t="str">
        <f>IF('statement of marks'!DM55="","",'statement of marks'!DM55)</f>
        <v/>
      </c>
      <c r="M1287" s="152">
        <f>IF(L1279="ML",100)+IF(L1280="ML",100)+IF(L1281="ML",100-M1278)+IF(L1282="ML",100-M1279)+IF(L1283="ML",100-M1280)+IF(M1281="ml",M1278)+IF(M1282="ml",M1279)+IF(M1283="ml",M1280)</f>
        <v>0</v>
      </c>
      <c r="N1287" s="291" t="str">
        <f>IF(L1287="","",SUM(L1287,M1287))</f>
        <v/>
      </c>
      <c r="O1287" s="291" t="str">
        <f>IF(L1287="","",SUM(K1287,L1287))</f>
        <v/>
      </c>
      <c r="P1287" s="152">
        <f>SUM(H1287,M1287)</f>
        <v>0</v>
      </c>
      <c r="Q1287" s="125" t="str">
        <f>IF(O1287="","",SUM(O1287,M1287))</f>
        <v/>
      </c>
      <c r="R1287" s="290" t="str">
        <f>IF('statement of marks'!GA55="","",'statement of marks'!GA55)</f>
        <v/>
      </c>
      <c r="S1287" s="117" t="str">
        <f>IF(OR(R1287="S",R1287="RE"),100,"")</f>
        <v/>
      </c>
      <c r="T1287" s="309" t="str">
        <f>IF('result subject-wise'!AL55="","",'result subject-wise'!AL55)</f>
        <v/>
      </c>
      <c r="U1287" s="310" t="str">
        <f>IF('result subject-wise'!AM55="","",'result subject-wise'!AM55)</f>
        <v/>
      </c>
      <c r="V1287" s="1236"/>
    </row>
    <row r="1288" spans="1:22" ht="19.25" customHeight="1">
      <c r="A1288" s="1179"/>
      <c r="B1288" s="1230" t="str">
        <f>'statement of marks'!$DT$3</f>
        <v>thou dkS'ky f'k{kk</v>
      </c>
      <c r="C1288" s="1231"/>
      <c r="D1288" s="1237" t="s">
        <v>294</v>
      </c>
      <c r="E1288" s="1238"/>
      <c r="F1288" s="291">
        <f>'statement of marks'!$DT$6</f>
        <v>30</v>
      </c>
      <c r="G1288" s="123" t="str">
        <f>IF('statement of marks'!DT55="","",'statement of marks'!DT55)</f>
        <v/>
      </c>
      <c r="H1288" s="1238" t="s">
        <v>313</v>
      </c>
      <c r="I1288" s="1238"/>
      <c r="J1288" s="291">
        <f>'statement of marks'!$DU$6</f>
        <v>30</v>
      </c>
      <c r="K1288" s="125" t="str">
        <f>IF('statement of marks'!DU55="","",'statement of marks'!DU55)</f>
        <v/>
      </c>
      <c r="L1288" s="1239" t="s">
        <v>172</v>
      </c>
      <c r="M1288" s="1239"/>
      <c r="N1288" s="291">
        <f>'statement of marks'!$DV$6</f>
        <v>40</v>
      </c>
      <c r="O1288" s="290" t="str">
        <f>IF('statement of marks'!DV55="","",'statement of marks'!DV55)</f>
        <v/>
      </c>
      <c r="P1288" s="304"/>
      <c r="Q1288" s="125" t="str">
        <f>IF(O1288="","",SUM(G1288,K1288,O1288))</f>
        <v/>
      </c>
      <c r="R1288" s="290" t="str">
        <f>IF('statement of marks'!GB55="","",'statement of marks'!GB55)</f>
        <v/>
      </c>
      <c r="S1288" s="117" t="str">
        <f>IF(OR(R1288="S",R1288="RE"),40,"")</f>
        <v/>
      </c>
      <c r="T1288" s="309" t="str">
        <f>IF('result subject-wise'!AN55="","",'result subject-wise'!AN55)</f>
        <v/>
      </c>
      <c r="U1288" s="310" t="str">
        <f>IF('result subject-wise'!AO55="","",'result subject-wise'!AO55)</f>
        <v/>
      </c>
      <c r="V1288" s="1236"/>
    </row>
    <row r="1289" spans="1:22" ht="19.25" customHeight="1">
      <c r="A1289" s="1179"/>
      <c r="B1289" s="1240" t="s">
        <v>20</v>
      </c>
      <c r="C1289" s="1241"/>
      <c r="D1289" s="1242" t="str">
        <f>IF('statement of marks'!GH55="","",'statement of marks'!GH55)</f>
        <v/>
      </c>
      <c r="E1289" s="1243"/>
      <c r="F1289" s="1243"/>
      <c r="G1289" s="1243"/>
      <c r="H1289" s="1243"/>
      <c r="I1289" s="1244"/>
      <c r="J1289" s="288" t="s">
        <v>7</v>
      </c>
      <c r="K1289" s="290" t="str">
        <f>IF('statement of marks'!GK55="","",'statement of marks'!GK55)</f>
        <v/>
      </c>
      <c r="L1289" s="1245" t="s">
        <v>8</v>
      </c>
      <c r="M1289" s="1246"/>
      <c r="N1289" s="1247"/>
      <c r="O1289" s="290" t="str">
        <f>IF('statement of marks'!GM55="","",'statement of marks'!GM55)</f>
        <v/>
      </c>
      <c r="P1289" s="1248" t="s">
        <v>286</v>
      </c>
      <c r="Q1289" s="1248"/>
      <c r="R1289" s="1248"/>
      <c r="S1289" s="1248"/>
      <c r="T1289" s="1248"/>
      <c r="U1289" s="1248"/>
      <c r="V1289" s="1249"/>
    </row>
    <row r="1290" spans="1:22" ht="19.25" customHeight="1">
      <c r="A1290" s="1179"/>
      <c r="B1290" s="1240" t="s">
        <v>50</v>
      </c>
      <c r="C1290" s="1241"/>
      <c r="D1290" s="1250" t="s">
        <v>290</v>
      </c>
      <c r="E1290" s="1251"/>
      <c r="F1290" s="1252" t="s">
        <v>291</v>
      </c>
      <c r="G1290" s="1252"/>
      <c r="H1290" s="1253" t="s">
        <v>292</v>
      </c>
      <c r="I1290" s="1253"/>
      <c r="J1290" s="1252" t="s">
        <v>314</v>
      </c>
      <c r="K1290" s="1252"/>
      <c r="L1290" s="1254" t="s">
        <v>284</v>
      </c>
      <c r="M1290" s="1254"/>
      <c r="N1290" s="1254"/>
      <c r="O1290" s="1254"/>
      <c r="P1290" s="1255" t="s">
        <v>20</v>
      </c>
      <c r="Q1290" s="1255"/>
      <c r="R1290" s="1255"/>
      <c r="S1290" s="1255"/>
      <c r="T1290" s="1256" t="str">
        <f>IF('result subject-wise'!AR55="","",'result subject-wise'!AR55)</f>
        <v/>
      </c>
      <c r="U1290" s="1256"/>
      <c r="V1290" s="1257"/>
    </row>
    <row r="1291" spans="1:22" ht="19.25" customHeight="1">
      <c r="A1291" s="1179"/>
      <c r="B1291" s="1234" t="s">
        <v>32</v>
      </c>
      <c r="C1291" s="1235"/>
      <c r="D1291" s="1258" t="str">
        <f>IF('statement of marks'!EP55="","",'statement of marks'!EP55)</f>
        <v/>
      </c>
      <c r="E1291" s="1259"/>
      <c r="F1291" s="1259" t="str">
        <f>IF('statement of marks'!ER55="","",'statement of marks'!ER55)</f>
        <v/>
      </c>
      <c r="G1291" s="1259"/>
      <c r="H1291" s="1259" t="str">
        <f>IF('statement of marks'!ET55="","",'statement of marks'!ET55)</f>
        <v/>
      </c>
      <c r="I1291" s="1259"/>
      <c r="J1291" s="1259" t="str">
        <f>IF('statement of marks'!EV55="","",'statement of marks'!EV55)</f>
        <v/>
      </c>
      <c r="K1291" s="1259"/>
      <c r="L1291" s="1259" t="str">
        <f>IF('statement of marks'!EX55="","",'statement of marks'!EX55)</f>
        <v/>
      </c>
      <c r="M1291" s="1259"/>
      <c r="N1291" s="1259"/>
      <c r="O1291" s="1259"/>
      <c r="P1291" s="1255" t="s">
        <v>7</v>
      </c>
      <c r="Q1291" s="1255"/>
      <c r="R1291" s="1255"/>
      <c r="S1291" s="1255"/>
      <c r="T1291" s="1256" t="str">
        <f>IF(AND(T1290="mRrh.kZ",V1286&gt;=60),"izFke",IF(AND(T1290="mRrh.kZ",V1286&gt;=48),"f}rh;",IF(AND(T1290="mRrh.kZ",V1286&gt;=36),"r`rh;","")))</f>
        <v/>
      </c>
      <c r="U1291" s="1256"/>
      <c r="V1291" s="1257"/>
    </row>
    <row r="1292" spans="1:22" ht="19.25" customHeight="1">
      <c r="A1292" s="1179"/>
      <c r="B1292" s="1234" t="s">
        <v>31</v>
      </c>
      <c r="C1292" s="1235"/>
      <c r="D1292" s="1260" t="str">
        <f>IF('statement of marks'!EO55="","",'statement of marks'!EO55)</f>
        <v/>
      </c>
      <c r="E1292" s="1261"/>
      <c r="F1292" s="1261" t="str">
        <f>IF('statement of marks'!EQ55="","",'statement of marks'!EQ55)</f>
        <v/>
      </c>
      <c r="G1292" s="1261"/>
      <c r="H1292" s="1261" t="str">
        <f>IF('statement of marks'!ES55="","",'statement of marks'!ES55)</f>
        <v/>
      </c>
      <c r="I1292" s="1261"/>
      <c r="J1292" s="1261" t="str">
        <f>IF('statement of marks'!EU55="","",'statement of marks'!EU55)</f>
        <v/>
      </c>
      <c r="K1292" s="1261"/>
      <c r="L1292" s="1261" t="str">
        <f>IF('statement of marks'!EW55="","",'statement of marks'!EW55)</f>
        <v/>
      </c>
      <c r="M1292" s="1261"/>
      <c r="N1292" s="1261"/>
      <c r="O1292" s="1261"/>
      <c r="P1292" s="1262" t="s">
        <v>312</v>
      </c>
      <c r="Q1292" s="1263"/>
      <c r="R1292" s="1263"/>
      <c r="S1292" s="1264"/>
      <c r="T1292" s="1265" t="str">
        <f>IF(T1290="","",'result subject-wise'!$G$117)</f>
        <v/>
      </c>
      <c r="U1292" s="1266"/>
      <c r="V1292" s="1267"/>
    </row>
    <row r="1293" spans="1:22" ht="19.25" customHeight="1">
      <c r="A1293" s="1179"/>
      <c r="B1293" s="1230" t="s">
        <v>133</v>
      </c>
      <c r="C1293" s="1231"/>
      <c r="D1293" s="1268"/>
      <c r="E1293" s="1269"/>
      <c r="F1293" s="1269"/>
      <c r="G1293" s="1269"/>
      <c r="H1293" s="1269"/>
      <c r="I1293" s="1269"/>
      <c r="J1293" s="1269"/>
      <c r="K1293" s="1269"/>
      <c r="L1293" s="1231" t="s">
        <v>133</v>
      </c>
      <c r="M1293" s="1231"/>
      <c r="N1293" s="1231"/>
      <c r="O1293" s="1231"/>
      <c r="P1293" s="1231"/>
      <c r="Q1293" s="1231"/>
      <c r="R1293" s="1270"/>
      <c r="S1293" s="1271"/>
      <c r="T1293" s="1271"/>
      <c r="U1293" s="1271"/>
      <c r="V1293" s="1272"/>
    </row>
    <row r="1294" spans="1:22" ht="19.25" customHeight="1">
      <c r="A1294" s="1179"/>
      <c r="B1294" s="1230" t="s">
        <v>285</v>
      </c>
      <c r="C1294" s="1231"/>
      <c r="D1294" s="1268"/>
      <c r="E1294" s="1269"/>
      <c r="F1294" s="1269"/>
      <c r="G1294" s="1269"/>
      <c r="H1294" s="1269"/>
      <c r="I1294" s="1269"/>
      <c r="J1294" s="1269"/>
      <c r="K1294" s="1269"/>
      <c r="L1294" s="1231" t="s">
        <v>111</v>
      </c>
      <c r="M1294" s="1231"/>
      <c r="N1294" s="1231"/>
      <c r="O1294" s="1231"/>
      <c r="P1294" s="1231"/>
      <c r="Q1294" s="1231"/>
      <c r="R1294" s="1273"/>
      <c r="S1294" s="1274"/>
      <c r="T1294" s="1274"/>
      <c r="U1294" s="1274"/>
      <c r="V1294" s="1275"/>
    </row>
    <row r="1295" spans="1:22" ht="19.25" customHeight="1">
      <c r="A1295" s="1179"/>
      <c r="B1295" s="1230" t="s">
        <v>152</v>
      </c>
      <c r="C1295" s="1231"/>
      <c r="D1295" s="1268"/>
      <c r="E1295" s="1269"/>
      <c r="F1295" s="1269"/>
      <c r="G1295" s="1269"/>
      <c r="H1295" s="1269"/>
      <c r="I1295" s="1269"/>
      <c r="J1295" s="1269"/>
      <c r="K1295" s="1269"/>
      <c r="L1295" s="1231" t="s">
        <v>285</v>
      </c>
      <c r="M1295" s="1231"/>
      <c r="N1295" s="1231"/>
      <c r="O1295" s="1231"/>
      <c r="P1295" s="1231"/>
      <c r="Q1295" s="1231"/>
      <c r="R1295" s="1276" t="s">
        <v>152</v>
      </c>
      <c r="S1295" s="1277"/>
      <c r="T1295" s="1277"/>
      <c r="U1295" s="1277"/>
      <c r="V1295" s="1278"/>
    </row>
    <row r="1296" spans="1:22" ht="19.25" customHeight="1">
      <c r="A1296" s="1180"/>
      <c r="B1296" s="1279" t="s">
        <v>151</v>
      </c>
      <c r="C1296" s="1280"/>
      <c r="D1296" s="1281"/>
      <c r="E1296" s="1282"/>
      <c r="F1296" s="1282"/>
      <c r="G1296" s="1282"/>
      <c r="H1296" s="1282"/>
      <c r="I1296" s="1282"/>
      <c r="J1296" s="1282"/>
      <c r="K1296" s="1282"/>
      <c r="L1296" s="1280" t="s">
        <v>113</v>
      </c>
      <c r="M1296" s="1280"/>
      <c r="N1296" s="1280"/>
      <c r="O1296" s="1280"/>
      <c r="P1296" s="1283">
        <f>'statement of marks'!$GH$109</f>
        <v>42460</v>
      </c>
      <c r="Q1296" s="1284"/>
      <c r="R1296" s="1285" t="s">
        <v>289</v>
      </c>
      <c r="S1296" s="1286"/>
      <c r="T1296" s="1286"/>
      <c r="U1296" s="1286"/>
      <c r="V1296" s="1287"/>
    </row>
    <row r="1297" spans="1:22" ht="19.25" customHeight="1">
      <c r="A1297" s="1173" t="s">
        <v>73</v>
      </c>
      <c r="B1297" s="1174"/>
      <c r="C1297" s="1174"/>
      <c r="D1297" s="1174"/>
      <c r="E1297" s="1174"/>
      <c r="F1297" s="1174"/>
      <c r="G1297" s="1174"/>
      <c r="H1297" s="1174"/>
      <c r="I1297" s="1174"/>
      <c r="J1297" s="1174"/>
      <c r="K1297" s="1174"/>
      <c r="L1297" s="1174"/>
      <c r="M1297" s="1174"/>
      <c r="N1297" s="1174"/>
      <c r="O1297" s="1174"/>
      <c r="P1297" s="1174"/>
      <c r="Q1297" s="1174"/>
      <c r="R1297" s="1174"/>
      <c r="S1297" s="1174"/>
      <c r="T1297" s="1174"/>
      <c r="U1297" s="1174"/>
      <c r="V1297" s="1175"/>
    </row>
    <row r="1298" spans="1:22" ht="19.25" customHeight="1">
      <c r="A1298" s="1176" t="str">
        <f>'statement of marks'!$A$1</f>
        <v>jktdh; ckfydk mPp ek/;fed fo|ky;] fuEckgsMk</v>
      </c>
      <c r="B1298" s="1177"/>
      <c r="C1298" s="1177"/>
      <c r="D1298" s="1177"/>
      <c r="E1298" s="1177"/>
      <c r="F1298" s="1177"/>
      <c r="G1298" s="1177"/>
      <c r="H1298" s="1177"/>
      <c r="I1298" s="1177"/>
      <c r="J1298" s="1177"/>
      <c r="K1298" s="1177"/>
      <c r="L1298" s="1177"/>
      <c r="M1298" s="1177"/>
      <c r="N1298" s="1177"/>
      <c r="O1298" s="1177"/>
      <c r="P1298" s="1177"/>
      <c r="Q1298" s="1177"/>
      <c r="R1298" s="1177"/>
      <c r="S1298" s="1177"/>
      <c r="T1298" s="1177"/>
      <c r="U1298" s="1177"/>
      <c r="V1298" s="1178"/>
    </row>
    <row r="1299" spans="1:22" ht="19.25" customHeight="1">
      <c r="A1299" s="1179"/>
      <c r="B1299" s="1181" t="s">
        <v>293</v>
      </c>
      <c r="C1299" s="1181"/>
      <c r="D1299" s="1182" t="str">
        <f>'statement of marks'!$F$3</f>
        <v>2015-16</v>
      </c>
      <c r="E1299" s="1183"/>
      <c r="F1299" s="1184" t="str">
        <f>IF(T1317="","eq[; ijh{kk",IF(D1316="iwjd","iwjd ijh{kk",IF(D1316="iqu% ijh{kk","iqu% ijh{kk",)))</f>
        <v>eq[; ijh{kk</v>
      </c>
      <c r="G1299" s="1185"/>
      <c r="H1299" s="1185"/>
      <c r="I1299" s="1185"/>
      <c r="J1299" s="1185"/>
      <c r="K1299" s="1185"/>
      <c r="L1299" s="1185"/>
      <c r="M1299" s="1185"/>
      <c r="N1299" s="1185"/>
      <c r="O1299" s="1185"/>
      <c r="P1299" s="1185"/>
      <c r="Q1299" s="1185"/>
      <c r="R1299" s="1186" t="s">
        <v>27</v>
      </c>
      <c r="S1299" s="1187"/>
      <c r="T1299" s="1188" t="str">
        <f>'statement of marks'!$A$3</f>
        <v>11 'A'</v>
      </c>
      <c r="U1299" s="1188"/>
      <c r="V1299" s="1189"/>
    </row>
    <row r="1300" spans="1:22" ht="19.25" customHeight="1">
      <c r="A1300" s="1179"/>
      <c r="B1300" s="1190" t="s">
        <v>115</v>
      </c>
      <c r="C1300" s="1190"/>
      <c r="D1300" s="1191" t="str">
        <f>IF('statement of marks'!G56="","",'statement of marks'!G56)</f>
        <v/>
      </c>
      <c r="E1300" s="1192"/>
      <c r="F1300" s="1192"/>
      <c r="G1300" s="1192"/>
      <c r="H1300" s="1192"/>
      <c r="I1300" s="1192"/>
      <c r="J1300" s="1192"/>
      <c r="K1300" s="1192"/>
      <c r="L1300" s="1192"/>
      <c r="M1300" s="1192"/>
      <c r="N1300" s="1192"/>
      <c r="O1300" s="1192"/>
      <c r="P1300" s="1192"/>
      <c r="Q1300" s="1192"/>
      <c r="R1300" s="1193" t="s">
        <v>36</v>
      </c>
      <c r="S1300" s="1194"/>
      <c r="T1300" s="1195" t="str">
        <f>IF('statement of marks'!D56="","",'statement of marks'!D56)</f>
        <v/>
      </c>
      <c r="U1300" s="1195"/>
      <c r="V1300" s="1196"/>
    </row>
    <row r="1301" spans="1:22" ht="19.25" customHeight="1">
      <c r="A1301" s="1179"/>
      <c r="B1301" s="1190" t="s">
        <v>25</v>
      </c>
      <c r="C1301" s="1190"/>
      <c r="D1301" s="1191" t="str">
        <f>IF('statement of marks'!H56="","",'statement of marks'!H56)</f>
        <v/>
      </c>
      <c r="E1301" s="1192"/>
      <c r="F1301" s="1192"/>
      <c r="G1301" s="1192"/>
      <c r="H1301" s="1192"/>
      <c r="I1301" s="1192"/>
      <c r="J1301" s="1192"/>
      <c r="K1301" s="1192"/>
      <c r="L1301" s="1192"/>
      <c r="M1301" s="1192"/>
      <c r="N1301" s="1192"/>
      <c r="O1301" s="1192"/>
      <c r="P1301" s="1192"/>
      <c r="Q1301" s="1192"/>
      <c r="R1301" s="1193" t="s">
        <v>28</v>
      </c>
      <c r="S1301" s="1194"/>
      <c r="T1301" s="1195" t="str">
        <f>IF('statement of marks'!E56="","",'statement of marks'!E56)</f>
        <v/>
      </c>
      <c r="U1301" s="1195"/>
      <c r="V1301" s="1196"/>
    </row>
    <row r="1302" spans="1:22" ht="19.25" customHeight="1">
      <c r="A1302" s="1179"/>
      <c r="B1302" s="1197" t="s">
        <v>26</v>
      </c>
      <c r="C1302" s="1197"/>
      <c r="D1302" s="1191" t="str">
        <f>IF('statement of marks'!I56="","",'statement of marks'!I56)</f>
        <v/>
      </c>
      <c r="E1302" s="1192"/>
      <c r="F1302" s="1192"/>
      <c r="G1302" s="1192"/>
      <c r="H1302" s="1192"/>
      <c r="I1302" s="1192"/>
      <c r="J1302" s="1192"/>
      <c r="K1302" s="1192"/>
      <c r="L1302" s="1192"/>
      <c r="M1302" s="1192"/>
      <c r="N1302" s="1192"/>
      <c r="O1302" s="1192"/>
      <c r="P1302" s="1192"/>
      <c r="Q1302" s="1192"/>
      <c r="R1302" s="1193" t="s">
        <v>29</v>
      </c>
      <c r="S1302" s="1194"/>
      <c r="T1302" s="1198" t="str">
        <f>IF('statement of marks'!F56="","",'statement of marks'!F56)</f>
        <v/>
      </c>
      <c r="U1302" s="1198"/>
      <c r="V1302" s="1199"/>
    </row>
    <row r="1303" spans="1:22" ht="19.25" customHeight="1">
      <c r="A1303" s="1179"/>
      <c r="B1303" s="1200" t="s">
        <v>30</v>
      </c>
      <c r="C1303" s="1202" t="s">
        <v>202</v>
      </c>
      <c r="D1303" s="1204" t="s">
        <v>1</v>
      </c>
      <c r="E1303" s="1204" t="s">
        <v>43</v>
      </c>
      <c r="F1303" s="1204" t="s">
        <v>2</v>
      </c>
      <c r="G1303" s="1206" t="s">
        <v>144</v>
      </c>
      <c r="H1303" s="1206" t="s">
        <v>147</v>
      </c>
      <c r="I1303" s="1208" t="s">
        <v>146</v>
      </c>
      <c r="J1303" s="1210" t="s">
        <v>306</v>
      </c>
      <c r="K1303" s="1212" t="s">
        <v>288</v>
      </c>
      <c r="L1303" s="1214" t="s">
        <v>305</v>
      </c>
      <c r="M1303" s="1214" t="s">
        <v>296</v>
      </c>
      <c r="N1303" s="1216" t="s">
        <v>295</v>
      </c>
      <c r="O1303" s="1218" t="s">
        <v>274</v>
      </c>
      <c r="P1303" s="1218" t="s">
        <v>275</v>
      </c>
      <c r="Q1303" s="1220" t="s">
        <v>276</v>
      </c>
      <c r="R1303" s="1208" t="s">
        <v>14</v>
      </c>
      <c r="S1303" s="1210" t="s">
        <v>297</v>
      </c>
      <c r="T1303" s="1222" t="s">
        <v>298</v>
      </c>
      <c r="U1303" s="1288" t="s">
        <v>38</v>
      </c>
      <c r="V1303" s="1226" t="s">
        <v>287</v>
      </c>
    </row>
    <row r="1304" spans="1:22" ht="19.25" customHeight="1">
      <c r="A1304" s="1179"/>
      <c r="B1304" s="1201"/>
      <c r="C1304" s="1203"/>
      <c r="D1304" s="1205"/>
      <c r="E1304" s="1205"/>
      <c r="F1304" s="1205"/>
      <c r="G1304" s="1207"/>
      <c r="H1304" s="1207"/>
      <c r="I1304" s="1209"/>
      <c r="J1304" s="1211"/>
      <c r="K1304" s="1213"/>
      <c r="L1304" s="1215"/>
      <c r="M1304" s="1215"/>
      <c r="N1304" s="1217"/>
      <c r="O1304" s="1219"/>
      <c r="P1304" s="1219"/>
      <c r="Q1304" s="1221"/>
      <c r="R1304" s="1209"/>
      <c r="S1304" s="1211"/>
      <c r="T1304" s="1223"/>
      <c r="U1304" s="1289"/>
      <c r="V1304" s="1227"/>
    </row>
    <row r="1305" spans="1:22" ht="19.25" customHeight="1">
      <c r="A1305" s="1179"/>
      <c r="B1305" s="1228" t="s">
        <v>5</v>
      </c>
      <c r="C1305" s="1229"/>
      <c r="D1305" s="119">
        <v>10</v>
      </c>
      <c r="E1305" s="70">
        <v>10</v>
      </c>
      <c r="F1305" s="70">
        <v>10</v>
      </c>
      <c r="G1305" s="142" t="s">
        <v>308</v>
      </c>
      <c r="H1305" s="122">
        <f>'statement of marks'!$AR$6</f>
        <v>20</v>
      </c>
      <c r="I1305" s="73">
        <v>70</v>
      </c>
      <c r="J1305" s="146" t="s">
        <v>277</v>
      </c>
      <c r="K1305" s="124">
        <v>100</v>
      </c>
      <c r="L1305" s="142" t="s">
        <v>309</v>
      </c>
      <c r="M1305" s="122">
        <f>'statement of marks'!$AW$6</f>
        <v>30</v>
      </c>
      <c r="N1305" s="73">
        <v>100</v>
      </c>
      <c r="O1305" s="145" t="s">
        <v>310</v>
      </c>
      <c r="P1305" s="124"/>
      <c r="Q1305" s="124">
        <v>200</v>
      </c>
      <c r="R1305" s="304"/>
      <c r="S1305" s="304"/>
      <c r="T1305" s="305"/>
      <c r="U1305" s="306"/>
      <c r="V1305" s="147" t="str">
        <f>IF(OR(U1312=0,U1312&lt;S1312),"",Q1305)</f>
        <v/>
      </c>
    </row>
    <row r="1306" spans="1:22" ht="19.25" customHeight="1">
      <c r="A1306" s="1179"/>
      <c r="B1306" s="1230" t="str">
        <f>'statement of marks'!$J$3</f>
        <v>vfuok;Z fgUnh</v>
      </c>
      <c r="C1306" s="1231"/>
      <c r="D1306" s="289" t="str">
        <f>IF('statement of marks'!J56="","",'statement of marks'!J56)</f>
        <v/>
      </c>
      <c r="E1306" s="290" t="str">
        <f>IF('statement of marks'!K56="","",'statement of marks'!K56)</f>
        <v/>
      </c>
      <c r="F1306" s="290" t="str">
        <f>IF('statement of marks'!L56="","",'statement of marks'!L56)</f>
        <v/>
      </c>
      <c r="G1306" s="123" t="str">
        <f>IF('statement of marks'!N56="","",'statement of marks'!N56)</f>
        <v/>
      </c>
      <c r="H1306" s="123">
        <f>'statement of marks'!$BP$6</f>
        <v>20</v>
      </c>
      <c r="I1306" s="291" t="str">
        <f>IF(G1306="","",G1306)</f>
        <v/>
      </c>
      <c r="J1306" s="291" t="str">
        <f>IF(G1306="","",SUM(D1306,E1306,F1306,G1306))</f>
        <v/>
      </c>
      <c r="K1306" s="125" t="str">
        <f>J1306</f>
        <v/>
      </c>
      <c r="L1306" s="123" t="str">
        <f>IF('statement of marks'!P56="","",'statement of marks'!P56)</f>
        <v/>
      </c>
      <c r="M1306" s="122">
        <f>'statement of marks'!$BU$6</f>
        <v>30</v>
      </c>
      <c r="N1306" s="291" t="str">
        <f>IF(L1306="","",L1306)</f>
        <v/>
      </c>
      <c r="O1306" s="291" t="str">
        <f>IF(L1306="","",SUM(J1306,L1306))</f>
        <v/>
      </c>
      <c r="P1306" s="152">
        <f>SUM(H1306,M1306)</f>
        <v>50</v>
      </c>
      <c r="Q1306" s="125" t="str">
        <f>O1306</f>
        <v/>
      </c>
      <c r="R1306" s="290" t="str">
        <f>CONCATENATE('statement of marks'!EZ56,'statement of marks'!FA56,'statement of marks'!FB56)</f>
        <v/>
      </c>
      <c r="S1306" s="117" t="str">
        <f>IF(OR(R1306="S",R1306="RE"),100,"")</f>
        <v/>
      </c>
      <c r="T1306" s="128" t="str">
        <f>IF('result subject-wise'!U56="","",'result subject-wise'!U56)</f>
        <v/>
      </c>
      <c r="U1306" s="130" t="str">
        <f>IF('result subject-wise'!V56="","",'result subject-wise'!V56)</f>
        <v/>
      </c>
      <c r="V1306" s="147" t="str">
        <f>IF(OR(U1312=0,U1312&lt;S1312),"",IF(R1306="RE",SUM(Q1306,T1306),IF(R1306="S",T1306,Q1306)))</f>
        <v/>
      </c>
    </row>
    <row r="1307" spans="1:22" ht="19.25" customHeight="1">
      <c r="A1307" s="1179"/>
      <c r="B1307" s="1230" t="str">
        <f>'statement of marks'!$X$3</f>
        <v>vaxzsth</v>
      </c>
      <c r="C1307" s="1231"/>
      <c r="D1307" s="289" t="str">
        <f>IF('statement of marks'!X56="","",'statement of marks'!X56)</f>
        <v/>
      </c>
      <c r="E1307" s="290" t="str">
        <f>IF('statement of marks'!Y56="","",'statement of marks'!Y56)</f>
        <v/>
      </c>
      <c r="F1307" s="290" t="str">
        <f>IF('statement of marks'!Z56="","",'statement of marks'!Z56)</f>
        <v/>
      </c>
      <c r="G1307" s="123" t="str">
        <f>IF('statement of marks'!AB56="","",'statement of marks'!AB56)</f>
        <v/>
      </c>
      <c r="H1307" s="123">
        <f>'statement of marks'!$CN$6</f>
        <v>20</v>
      </c>
      <c r="I1307" s="291" t="str">
        <f>IF(G1307="","",G1307)</f>
        <v/>
      </c>
      <c r="J1307" s="291" t="str">
        <f t="shared" ref="J1307:J1310" si="476">IF(G1307="","",SUM(D1307,E1307,F1307,G1307))</f>
        <v/>
      </c>
      <c r="K1307" s="125" t="str">
        <f>J1307</f>
        <v/>
      </c>
      <c r="L1307" s="123" t="str">
        <f>IF('statement of marks'!AD56="","",'statement of marks'!AD56)</f>
        <v/>
      </c>
      <c r="M1307" s="122">
        <f>'statement of marks'!$CS$6</f>
        <v>30</v>
      </c>
      <c r="N1307" s="291" t="str">
        <f>IF(L1307="","",L1307)</f>
        <v/>
      </c>
      <c r="O1307" s="291" t="str">
        <f t="shared" ref="O1307" si="477">IF(L1307="","",SUM(J1307,L1307))</f>
        <v/>
      </c>
      <c r="P1307" s="152">
        <f t="shared" ref="P1307" si="478">SUM(H1307,M1307)</f>
        <v>50</v>
      </c>
      <c r="Q1307" s="125" t="str">
        <f>O1307</f>
        <v/>
      </c>
      <c r="R1307" s="290" t="str">
        <f>CONCATENATE('statement of marks'!FC56,'statement of marks'!FD56,'statement of marks'!FE56)</f>
        <v/>
      </c>
      <c r="S1307" s="117" t="str">
        <f>IF(OR(R1307="S",R1307="RE"),100,"")</f>
        <v/>
      </c>
      <c r="T1307" s="128" t="str">
        <f>IF('result subject-wise'!X56="","",'result subject-wise'!X56)</f>
        <v/>
      </c>
      <c r="U1307" s="130" t="str">
        <f>IF('result subject-wise'!Y56="","",'result subject-wise'!Y56)</f>
        <v/>
      </c>
      <c r="V1307" s="147" t="str">
        <f>IF(OR(U1312=0,U1312&lt;S1312),"",IF(R1307="RE",SUM(Q1307,T1307),IF(R1307="S",T1307,Q1307)))</f>
        <v/>
      </c>
    </row>
    <row r="1308" spans="1:22" ht="19.25" customHeight="1">
      <c r="A1308" s="1179"/>
      <c r="B1308" s="1232" t="b">
        <f>IF('statement of marks'!AL56="a",'statement of marks'!$AL$3,IF('statement of marks'!AL56="b",'statement of marks'!$AR$3,IF('statement of marks'!AL56="c",'statement of marks'!$AX$3,IF('statement of marks'!AL56="d",'statement of marks'!$BD$3))))</f>
        <v>0</v>
      </c>
      <c r="C1308" s="1233"/>
      <c r="D1308" s="289" t="str">
        <f>IF('statement of marks'!AM56="","",'statement of marks'!AM56)</f>
        <v/>
      </c>
      <c r="E1308" s="290" t="str">
        <f>IF('statement of marks'!AN56="","",'statement of marks'!AN56)</f>
        <v/>
      </c>
      <c r="F1308" s="290" t="str">
        <f>IF('statement of marks'!AO56="","",'statement of marks'!AO56)</f>
        <v/>
      </c>
      <c r="G1308" s="123" t="str">
        <f>IF('statement of marks'!AQ56="","",'statement of marks'!AQ56)</f>
        <v/>
      </c>
      <c r="H1308" s="123" t="str">
        <f>IF('statement of marks'!AR56="","",'statement of marks'!AR56)</f>
        <v/>
      </c>
      <c r="I1308" s="291" t="str">
        <f>IF(G1308="","",IF(AND(G1308="ML",H1308="ML"),"ML",IF(AND(G1308="ML",H1308=""),"ML",SUM(G1308,H1308))))</f>
        <v/>
      </c>
      <c r="J1308" s="291" t="str">
        <f t="shared" si="476"/>
        <v/>
      </c>
      <c r="K1308" s="125" t="str">
        <f>IF(J1308="","",SUM(H1308,J1308))</f>
        <v/>
      </c>
      <c r="L1308" s="123" t="str">
        <f>IF('statement of marks'!AV56="","",'statement of marks'!AV56)</f>
        <v/>
      </c>
      <c r="M1308" s="123" t="str">
        <f>IF('statement of marks'!AW56="","",'statement of marks'!AW56)</f>
        <v/>
      </c>
      <c r="N1308" s="291" t="str">
        <f>IF(L1308="","",IF(AND(L1308="ML",M1308="ML"),"ML",IF(AND(L1308="ML",M1308=""),"ML",SUM(L1308,M1308))))</f>
        <v/>
      </c>
      <c r="O1308" s="291" t="str">
        <f>IF(L1308="","",SUM(J1308,L1308))</f>
        <v/>
      </c>
      <c r="P1308" s="123" t="str">
        <f>IF(AND(H1308="",M1308=""),"",SUM(H1308,M1308))</f>
        <v/>
      </c>
      <c r="Q1308" s="125" t="str">
        <f>IF(O1308="","",SUM(O1308,P1308))</f>
        <v/>
      </c>
      <c r="R1308" s="290" t="str">
        <f>CONCATENATE('statement of marks'!FF56,'statement of marks'!FK56,'statement of marks'!FL56)</f>
        <v/>
      </c>
      <c r="S1308" s="117" t="str">
        <f>IF('result subject-wise'!Z56="","",'result subject-wise'!Z56)</f>
        <v/>
      </c>
      <c r="T1308" s="128" t="str">
        <f>IF('result subject-wise'!AB56="","",'result subject-wise'!AB56)</f>
        <v/>
      </c>
      <c r="U1308" s="130" t="str">
        <f>IF('result subject-wise'!AC56="","",'result subject-wise'!AC56)</f>
        <v/>
      </c>
      <c r="V1308" s="147" t="str">
        <f>IF(OR(U1312=0,U1312&lt;S1312),"",IF(OR(R1308="RE",R1308="REP"),SUM(Q1308,T1308),IF(R1308="S",T1308,Q1308)))</f>
        <v/>
      </c>
    </row>
    <row r="1309" spans="1:22" ht="19.25" customHeight="1">
      <c r="A1309" s="1179"/>
      <c r="B1309" s="1232" t="b">
        <f>IF('statement of marks'!BJ56="a",'statement of marks'!$BJ$3,IF('statement of marks'!BJ56="b",'statement of marks'!$BP$3,IF('statement of marks'!BJ56="c",'statement of marks'!$BV$3,IF('statement of marks'!BJ56="d",'statement of marks'!$CB$3))))</f>
        <v>0</v>
      </c>
      <c r="C1309" s="1233"/>
      <c r="D1309" s="289" t="str">
        <f>IF('statement of marks'!BK56="","",'statement of marks'!BK56)</f>
        <v/>
      </c>
      <c r="E1309" s="290" t="str">
        <f>IF('statement of marks'!BL56="","",'statement of marks'!BL56)</f>
        <v/>
      </c>
      <c r="F1309" s="290" t="str">
        <f>IF('statement of marks'!BM56="","",'statement of marks'!BM56)</f>
        <v/>
      </c>
      <c r="G1309" s="123" t="str">
        <f>IF('statement of marks'!BO56="","",'statement of marks'!BO56)</f>
        <v/>
      </c>
      <c r="H1309" s="123" t="str">
        <f>IF('statement of marks'!BP56="","",'statement of marks'!BP56)</f>
        <v/>
      </c>
      <c r="I1309" s="291" t="str">
        <f t="shared" ref="I1309" si="479">IF(G1309="","",IF(AND(G1309="ML",H1309="ML"),"ML",IF(AND(G1309="ML",H1309=""),"ML",SUM(G1309,H1309))))</f>
        <v/>
      </c>
      <c r="J1309" s="291" t="str">
        <f t="shared" si="476"/>
        <v/>
      </c>
      <c r="K1309" s="125" t="str">
        <f>IF(J1309="","",SUM(H1309,J1309))</f>
        <v/>
      </c>
      <c r="L1309" s="123" t="str">
        <f>IF('statement of marks'!BT56="","",'statement of marks'!BT56)</f>
        <v/>
      </c>
      <c r="M1309" s="123" t="str">
        <f>IF('statement of marks'!BU56="","",'statement of marks'!BU56)</f>
        <v/>
      </c>
      <c r="N1309" s="291" t="str">
        <f t="shared" ref="N1309" si="480">IF(L1309="","",IF(AND(L1309="ML",M1309="ML"),"ML",IF(AND(L1309="ML",M1309=""),"ML",SUM(L1309,M1309))))</f>
        <v/>
      </c>
      <c r="O1309" s="291" t="str">
        <f>IF(L1309="","",SUM(J1309,L1309))</f>
        <v/>
      </c>
      <c r="P1309" s="123" t="str">
        <f t="shared" ref="P1309:P1310" si="481">IF(AND(H1309="",M1309=""),"",SUM(H1309,M1309))</f>
        <v/>
      </c>
      <c r="Q1309" s="125" t="str">
        <f>IF(O1309="","",SUM(O1309,P1309))</f>
        <v/>
      </c>
      <c r="R1309" s="290" t="str">
        <f>CONCATENATE('statement of marks'!FM56,'statement of marks'!FR56,'statement of marks'!FS56)</f>
        <v/>
      </c>
      <c r="S1309" s="117" t="str">
        <f>IF('result subject-wise'!AD56="","",'result subject-wise'!AD56)</f>
        <v/>
      </c>
      <c r="T1309" s="128" t="str">
        <f>IF('result subject-wise'!AF56="","",'result subject-wise'!AF56)</f>
        <v/>
      </c>
      <c r="U1309" s="130" t="str">
        <f>IF('result subject-wise'!AG56="","",'result subject-wise'!AG56)</f>
        <v/>
      </c>
      <c r="V1309" s="147" t="str">
        <f>IF(OR(U1312=0,U1312&lt;S1312),"",IF(OR(R1309="RE",R1309="REP"),SUM(Q1309,T1309),IF(R1309="S",T1309,Q1309)))</f>
        <v/>
      </c>
    </row>
    <row r="1310" spans="1:22" ht="19.25" customHeight="1">
      <c r="A1310" s="1179"/>
      <c r="B1310" s="1232" t="b">
        <f>IF('statement of marks'!CH56="a",'statement of marks'!$CH$3,IF('statement of marks'!CH56="b",'statement of marks'!$CN$3,IF('statement of marks'!CH56="c",'statement of marks'!$CT$3,IF('statement of marks'!CH56="d",'statement of marks'!$CZ$3))))</f>
        <v>0</v>
      </c>
      <c r="C1310" s="1233"/>
      <c r="D1310" s="289" t="str">
        <f>IF('statement of marks'!CI56="","",'statement of marks'!CI56)</f>
        <v/>
      </c>
      <c r="E1310" s="290" t="str">
        <f>IF('statement of marks'!CJ56="","",'statement of marks'!CJ56)</f>
        <v/>
      </c>
      <c r="F1310" s="290" t="str">
        <f>IF('statement of marks'!CK56="","",'statement of marks'!CK56)</f>
        <v/>
      </c>
      <c r="G1310" s="123" t="str">
        <f>IF('statement of marks'!CM56="","",'statement of marks'!CM56)</f>
        <v/>
      </c>
      <c r="H1310" s="123" t="str">
        <f>IF('statement of marks'!CN56="","",'statement of marks'!CN56)</f>
        <v/>
      </c>
      <c r="I1310" s="291" t="str">
        <f>IF(G1310="","",IF(AND(G1310="ML",H1310="ML"),"ML",IF(AND(G1310="ML",H1310=""),"ML",SUM(G1310,H1310))))</f>
        <v/>
      </c>
      <c r="J1310" s="291" t="str">
        <f t="shared" si="476"/>
        <v/>
      </c>
      <c r="K1310" s="125" t="str">
        <f>IF(J1310="","",SUM(H1310,J1310))</f>
        <v/>
      </c>
      <c r="L1310" s="123" t="str">
        <f>IF('statement of marks'!CR56="","",'statement of marks'!CR56)</f>
        <v/>
      </c>
      <c r="M1310" s="123" t="str">
        <f>IF('statement of marks'!CS56="","",'statement of marks'!CS56)</f>
        <v/>
      </c>
      <c r="N1310" s="291" t="str">
        <f>IF(L1310="","",IF(AND(L1310="ML",M1310="ML"),"ML",IF(AND(L1310="ML",M1310=""),"ML",SUM(L1310,M1310))))</f>
        <v/>
      </c>
      <c r="O1310" s="291" t="str">
        <f>IF(L1310="","",SUM(J1310,L1310))</f>
        <v/>
      </c>
      <c r="P1310" s="123" t="str">
        <f t="shared" si="481"/>
        <v/>
      </c>
      <c r="Q1310" s="125" t="str">
        <f>IF(O1310="","",SUM(O1310,P1310))</f>
        <v/>
      </c>
      <c r="R1310" s="290" t="str">
        <f>CONCATENATE('statement of marks'!FT56,'statement of marks'!FY56,'statement of marks'!FZ56)</f>
        <v/>
      </c>
      <c r="S1310" s="117" t="str">
        <f>IF('result subject-wise'!AH56="","",'result subject-wise'!AH56)</f>
        <v/>
      </c>
      <c r="T1310" s="128" t="str">
        <f>IF('result subject-wise'!AJ56="","",'result subject-wise'!AJ56)</f>
        <v/>
      </c>
      <c r="U1310" s="130" t="str">
        <f>IF('result subject-wise'!AK56="","",'result subject-wise'!AK56)</f>
        <v/>
      </c>
      <c r="V1310" s="147" t="str">
        <f>IF(OR(U1312=0,U1312&lt;S1312),"",IF(OR(R1310="RE",R1310="REP"),SUM(Q1310,T1310),IF(R1310="S",T1310,Q1310)))</f>
        <v/>
      </c>
    </row>
    <row r="1311" spans="1:22" ht="19.25" customHeight="1">
      <c r="A1311" s="1179"/>
      <c r="B1311" s="1234" t="s">
        <v>148</v>
      </c>
      <c r="C1311" s="1235"/>
      <c r="D1311" s="157" t="str">
        <f>IF(AND(D1306="",D1307="",D1308="",D1309="",D1310=""),"",SUM(D1306:D1310))</f>
        <v/>
      </c>
      <c r="E1311" s="157" t="str">
        <f t="shared" ref="E1311:F1311" si="482">IF(AND(E1306="",E1307="",E1308="",E1309="",E1310=""),"",SUM(E1306:E1310))</f>
        <v/>
      </c>
      <c r="F1311" s="157" t="str">
        <f t="shared" si="482"/>
        <v/>
      </c>
      <c r="G1311" s="158" t="str">
        <f>IF(G1306="","",SUM(G1306:G1310))</f>
        <v/>
      </c>
      <c r="H1311" s="158">
        <f>SUM(H1308:H1310)</f>
        <v>0</v>
      </c>
      <c r="I1311" s="158" t="str">
        <f>IF(AND(I1306="",I1307="",I1308="",I1309="",I1310=""),"",SUM(I1306:I1310))</f>
        <v/>
      </c>
      <c r="J1311" s="159" t="str">
        <f>IF(J1310="","",SUM(J1306:J1310))</f>
        <v/>
      </c>
      <c r="K1311" s="160" t="str">
        <f>IF(K1306="","",SUM(K1306:K1310))</f>
        <v/>
      </c>
      <c r="L1311" s="158" t="str">
        <f>IF(L1306="","",SUM(L1306:L1310))</f>
        <v/>
      </c>
      <c r="M1311" s="158">
        <f>SUM(M1308:M1310)</f>
        <v>0</v>
      </c>
      <c r="N1311" s="158" t="str">
        <f t="shared" ref="N1311" si="483">IF(AND(N1306="",N1307="",N1308="",N1309="",N1310=""),"",SUM(N1306:N1310))</f>
        <v/>
      </c>
      <c r="O1311" s="159" t="str">
        <f>IF(L1311="","",SUM(J1311,L1311))</f>
        <v/>
      </c>
      <c r="P1311" s="160">
        <f>SUM(H1311,M1311)</f>
        <v>0</v>
      </c>
      <c r="Q1311" s="160" t="str">
        <f>IF(Q1306="","",SUM(Q1306:Q1310))</f>
        <v/>
      </c>
      <c r="R1311" s="159"/>
      <c r="S1311" s="159" t="str">
        <f>IF(AND(S1306="",S1307="",S1308="",S1309="",S1310=""),"",SUM(S1306:S1310))</f>
        <v/>
      </c>
      <c r="T1311" s="161" t="str">
        <f>IF(AND(T1306="",T1307="",T1308="",T1309="",T1310=""),"",SUM(T1306:T1310))</f>
        <v/>
      </c>
      <c r="U1311" s="162"/>
      <c r="V1311" s="163" t="str">
        <f>IF(V1306="","",SUM(V1306:V1310))</f>
        <v/>
      </c>
    </row>
    <row r="1312" spans="1:22" ht="19.25" customHeight="1">
      <c r="A1312" s="1179"/>
      <c r="B1312" s="1234" t="s">
        <v>145</v>
      </c>
      <c r="C1312" s="1235"/>
      <c r="D1312" s="119" t="str">
        <f>IF(D1311="","",50-(COUNTIF(D1306:D1310,"NA")*10+COUNTIF(D1306:D1310,"ML")*10))</f>
        <v/>
      </c>
      <c r="E1312" s="119" t="str">
        <f t="shared" ref="E1312:F1312" si="484">IF(E1311="","",50-(COUNTIF(E1306:E1310,"NA")*10+COUNTIF(E1306:E1310,"ML")*10))</f>
        <v/>
      </c>
      <c r="F1312" s="119" t="str">
        <f t="shared" si="484"/>
        <v/>
      </c>
      <c r="G1312" s="123">
        <f>I1312-H1312</f>
        <v>350</v>
      </c>
      <c r="H1312" s="158">
        <f>IF(H1311="","",(IF(OR(H1308="ML",H1308=""),0,H1305)+IF(OR(H1309="ML",H1309=""),0,H1306)+IF(OR(H1310="ML",H1310=""),0,H1307)))</f>
        <v>0</v>
      </c>
      <c r="I1312" s="123">
        <f>IF(I1311=0,0,350-H1314)</f>
        <v>350</v>
      </c>
      <c r="J1312" s="291" t="str">
        <f>IF(J1311="","",SUM(D1312:G1312))</f>
        <v/>
      </c>
      <c r="K1312" s="125" t="str">
        <f>IF(K1311="","",SUM(H1312,J1312))</f>
        <v/>
      </c>
      <c r="L1312" s="123">
        <f>N1312-M1312</f>
        <v>500</v>
      </c>
      <c r="M1312" s="117">
        <f>IF(M1311="","",(IF(OR(M1308="ML",M1308=""),0,M1305)+IF(OR(M1309="ML",M1309=""),0,M1306)+IF(OR(M1310="ML",M1310=""),0,M1307)))</f>
        <v>0</v>
      </c>
      <c r="N1312" s="123">
        <f>IF(N1311=0,0,500-M1314)</f>
        <v>500</v>
      </c>
      <c r="O1312" s="291">
        <f>IF(L1312="","",SUM(J1312,L1312))</f>
        <v>500</v>
      </c>
      <c r="P1312" s="125">
        <f>SUM(H1312,M1312)</f>
        <v>0</v>
      </c>
      <c r="Q1312" s="125" t="str">
        <f>IF(Q1311="","",SUM(O1312,P1312))</f>
        <v/>
      </c>
      <c r="R1312" s="307"/>
      <c r="S1312" s="141">
        <f>COUNTIF(R1306:R1315,"S")</f>
        <v>0</v>
      </c>
      <c r="T1312" s="141">
        <f>COUNTIF(R1306:R1315,"RE")+COUNTIF(R1306:R1315,"REP")</f>
        <v>0</v>
      </c>
      <c r="U1312" s="141">
        <f>COUNTIF(U1306:U1311,"P")+COUNTIF(U1314:U1315,"P")</f>
        <v>0</v>
      </c>
      <c r="V1312" s="149" t="str">
        <f>IF(OR(U1312=0,U1312&lt;(S1312+T1312)),"",(Q1312-(S1312*200)+S1311))</f>
        <v/>
      </c>
    </row>
    <row r="1313" spans="1:22" ht="19.25" customHeight="1">
      <c r="A1313" s="1179"/>
      <c r="B1313" s="1230" t="s">
        <v>12</v>
      </c>
      <c r="C1313" s="1231"/>
      <c r="D1313" s="120" t="str">
        <f t="shared" ref="D1313:Q1313" si="485">IF(D1312="","",D1311/D1312*100)</f>
        <v/>
      </c>
      <c r="E1313" s="120" t="str">
        <f t="shared" si="485"/>
        <v/>
      </c>
      <c r="F1313" s="120" t="str">
        <f t="shared" si="485"/>
        <v/>
      </c>
      <c r="G1313" s="120" t="e">
        <f t="shared" si="485"/>
        <v>#VALUE!</v>
      </c>
      <c r="H1313" s="151" t="e">
        <f t="shared" si="485"/>
        <v>#DIV/0!</v>
      </c>
      <c r="I1313" s="120" t="e">
        <f t="shared" si="485"/>
        <v>#VALUE!</v>
      </c>
      <c r="J1313" s="120" t="str">
        <f t="shared" si="485"/>
        <v/>
      </c>
      <c r="K1313" s="126" t="str">
        <f t="shared" si="485"/>
        <v/>
      </c>
      <c r="L1313" s="120" t="e">
        <f t="shared" si="485"/>
        <v>#VALUE!</v>
      </c>
      <c r="M1313" s="151" t="e">
        <f t="shared" si="485"/>
        <v>#DIV/0!</v>
      </c>
      <c r="N1313" s="120" t="e">
        <f t="shared" si="485"/>
        <v>#VALUE!</v>
      </c>
      <c r="O1313" s="120" t="e">
        <f t="shared" si="485"/>
        <v>#VALUE!</v>
      </c>
      <c r="P1313" s="126" t="e">
        <f t="shared" si="485"/>
        <v>#DIV/0!</v>
      </c>
      <c r="Q1313" s="126" t="str">
        <f t="shared" si="485"/>
        <v/>
      </c>
      <c r="R1313" s="304"/>
      <c r="S1313" s="304"/>
      <c r="T1313" s="305"/>
      <c r="U1313" s="308"/>
      <c r="V1313" s="150" t="str">
        <f>IF(V1312="","",V1311/V1312*100)</f>
        <v/>
      </c>
    </row>
    <row r="1314" spans="1:22" ht="19.25" customHeight="1">
      <c r="A1314" s="1179"/>
      <c r="B1314" s="1230" t="str">
        <f>'statement of marks'!$DG$3</f>
        <v>jktLFkku v/;;u</v>
      </c>
      <c r="C1314" s="1231"/>
      <c r="D1314" s="289" t="str">
        <f>IF('statement of marks'!DG56="","",'statement of marks'!DG56)</f>
        <v/>
      </c>
      <c r="E1314" s="290" t="str">
        <f>IF('statement of marks'!DH56="","",'statement of marks'!DH56)</f>
        <v/>
      </c>
      <c r="F1314" s="290" t="str">
        <f>IF('statement of marks'!DI56="","",'statement of marks'!DI56)</f>
        <v/>
      </c>
      <c r="G1314" s="290" t="str">
        <f>IF('statement of marks'!DK56="","",'statement of marks'!DK56)</f>
        <v/>
      </c>
      <c r="H1314" s="152">
        <f>IF(G1306="ML",70)+IF(G1307="ML",70)+IF(G1308="ML",70-H1305)+IF(G1309="ML",70-H1306)+IF(G1310="ML",70-H1307)+IF(H1308="ml",H1305)+IF(H1309="ml",H1306)+IF(H1310="ml",H1307)</f>
        <v>0</v>
      </c>
      <c r="I1314" s="291" t="str">
        <f>IF(G1314="","",SUM(G1314,H1314))</f>
        <v/>
      </c>
      <c r="J1314" s="291" t="str">
        <f>IF(G1314="","",SUM(D1314,E1314,F1314,G1314))</f>
        <v/>
      </c>
      <c r="K1314" s="125" t="str">
        <f>IF(J1314="","",SUM(H1314,J1314))</f>
        <v/>
      </c>
      <c r="L1314" s="290" t="str">
        <f>IF('statement of marks'!DM56="","",'statement of marks'!DM56)</f>
        <v/>
      </c>
      <c r="M1314" s="152">
        <f>IF(L1306="ML",100)+IF(L1307="ML",100)+IF(L1308="ML",100-M1305)+IF(L1309="ML",100-M1306)+IF(L1310="ML",100-M1307)+IF(M1308="ml",M1305)+IF(M1309="ml",M1306)+IF(M1310="ml",M1307)</f>
        <v>0</v>
      </c>
      <c r="N1314" s="291" t="str">
        <f>IF(L1314="","",SUM(L1314,M1314))</f>
        <v/>
      </c>
      <c r="O1314" s="291" t="str">
        <f>IF(L1314="","",SUM(K1314,L1314))</f>
        <v/>
      </c>
      <c r="P1314" s="152">
        <f>SUM(H1314,M1314)</f>
        <v>0</v>
      </c>
      <c r="Q1314" s="125" t="str">
        <f>IF(O1314="","",SUM(O1314,M1314))</f>
        <v/>
      </c>
      <c r="R1314" s="290" t="str">
        <f>IF('statement of marks'!GA56="","",'statement of marks'!GA56)</f>
        <v/>
      </c>
      <c r="S1314" s="117" t="str">
        <f>IF(OR(R1314="S",R1314="RE"),100,"")</f>
        <v/>
      </c>
      <c r="T1314" s="309" t="str">
        <f>IF('result subject-wise'!AL56="","",'result subject-wise'!AL56)</f>
        <v/>
      </c>
      <c r="U1314" s="310" t="str">
        <f>IF('result subject-wise'!AM56="","",'result subject-wise'!AM56)</f>
        <v/>
      </c>
      <c r="V1314" s="1236"/>
    </row>
    <row r="1315" spans="1:22" ht="19.25" customHeight="1">
      <c r="A1315" s="1179"/>
      <c r="B1315" s="1230" t="str">
        <f>'statement of marks'!$DT$3</f>
        <v>thou dkS'ky f'k{kk</v>
      </c>
      <c r="C1315" s="1231"/>
      <c r="D1315" s="1237" t="s">
        <v>294</v>
      </c>
      <c r="E1315" s="1238"/>
      <c r="F1315" s="291">
        <f>'statement of marks'!$DT$6</f>
        <v>30</v>
      </c>
      <c r="G1315" s="123" t="str">
        <f>IF('statement of marks'!DT56="","",'statement of marks'!DT56)</f>
        <v/>
      </c>
      <c r="H1315" s="1238" t="s">
        <v>313</v>
      </c>
      <c r="I1315" s="1238"/>
      <c r="J1315" s="291">
        <f>'statement of marks'!$DU$6</f>
        <v>30</v>
      </c>
      <c r="K1315" s="125" t="str">
        <f>IF('statement of marks'!DU56="","",'statement of marks'!DU56)</f>
        <v/>
      </c>
      <c r="L1315" s="1239" t="s">
        <v>172</v>
      </c>
      <c r="M1315" s="1239"/>
      <c r="N1315" s="291">
        <f>'statement of marks'!$DV$6</f>
        <v>40</v>
      </c>
      <c r="O1315" s="290" t="str">
        <f>IF('statement of marks'!DV56="","",'statement of marks'!DV56)</f>
        <v/>
      </c>
      <c r="P1315" s="304"/>
      <c r="Q1315" s="125" t="str">
        <f>IF(O1315="","",SUM(G1315,K1315,O1315))</f>
        <v/>
      </c>
      <c r="R1315" s="290" t="str">
        <f>IF('statement of marks'!GB56="","",'statement of marks'!GB56)</f>
        <v/>
      </c>
      <c r="S1315" s="117" t="str">
        <f>IF(OR(R1315="S",R1315="RE"),40,"")</f>
        <v/>
      </c>
      <c r="T1315" s="309" t="str">
        <f>IF('result subject-wise'!AN56="","",'result subject-wise'!AN56)</f>
        <v/>
      </c>
      <c r="U1315" s="310" t="str">
        <f>IF('result subject-wise'!AO56="","",'result subject-wise'!AO56)</f>
        <v/>
      </c>
      <c r="V1315" s="1236"/>
    </row>
    <row r="1316" spans="1:22" ht="19.25" customHeight="1">
      <c r="A1316" s="1179"/>
      <c r="B1316" s="1240" t="s">
        <v>20</v>
      </c>
      <c r="C1316" s="1241"/>
      <c r="D1316" s="1242" t="str">
        <f>IF('statement of marks'!GH56="","",'statement of marks'!GH56)</f>
        <v/>
      </c>
      <c r="E1316" s="1243"/>
      <c r="F1316" s="1243"/>
      <c r="G1316" s="1243"/>
      <c r="H1316" s="1243"/>
      <c r="I1316" s="1244"/>
      <c r="J1316" s="288" t="s">
        <v>7</v>
      </c>
      <c r="K1316" s="290" t="str">
        <f>IF('statement of marks'!GK56="","",'statement of marks'!GK56)</f>
        <v/>
      </c>
      <c r="L1316" s="1245" t="s">
        <v>8</v>
      </c>
      <c r="M1316" s="1246"/>
      <c r="N1316" s="1247"/>
      <c r="O1316" s="290" t="str">
        <f>IF('statement of marks'!GM56="","",'statement of marks'!GM56)</f>
        <v/>
      </c>
      <c r="P1316" s="1248" t="s">
        <v>286</v>
      </c>
      <c r="Q1316" s="1248"/>
      <c r="R1316" s="1248"/>
      <c r="S1316" s="1248"/>
      <c r="T1316" s="1248"/>
      <c r="U1316" s="1248"/>
      <c r="V1316" s="1249"/>
    </row>
    <row r="1317" spans="1:22" ht="19.25" customHeight="1">
      <c r="A1317" s="1179"/>
      <c r="B1317" s="1240" t="s">
        <v>50</v>
      </c>
      <c r="C1317" s="1241"/>
      <c r="D1317" s="1250" t="s">
        <v>290</v>
      </c>
      <c r="E1317" s="1251"/>
      <c r="F1317" s="1252" t="s">
        <v>291</v>
      </c>
      <c r="G1317" s="1252"/>
      <c r="H1317" s="1253" t="s">
        <v>292</v>
      </c>
      <c r="I1317" s="1253"/>
      <c r="J1317" s="1252" t="s">
        <v>314</v>
      </c>
      <c r="K1317" s="1252"/>
      <c r="L1317" s="1254" t="s">
        <v>284</v>
      </c>
      <c r="M1317" s="1254"/>
      <c r="N1317" s="1254"/>
      <c r="O1317" s="1254"/>
      <c r="P1317" s="1255" t="s">
        <v>20</v>
      </c>
      <c r="Q1317" s="1255"/>
      <c r="R1317" s="1255"/>
      <c r="S1317" s="1255"/>
      <c r="T1317" s="1256" t="str">
        <f>IF('result subject-wise'!AR56="","",'result subject-wise'!AR56)</f>
        <v/>
      </c>
      <c r="U1317" s="1256"/>
      <c r="V1317" s="1257"/>
    </row>
    <row r="1318" spans="1:22" ht="19.25" customHeight="1">
      <c r="A1318" s="1179"/>
      <c r="B1318" s="1234" t="s">
        <v>32</v>
      </c>
      <c r="C1318" s="1235"/>
      <c r="D1318" s="1258" t="str">
        <f>IF('statement of marks'!EP56="","",'statement of marks'!EP56)</f>
        <v/>
      </c>
      <c r="E1318" s="1259"/>
      <c r="F1318" s="1259" t="str">
        <f>IF('statement of marks'!ER56="","",'statement of marks'!ER56)</f>
        <v/>
      </c>
      <c r="G1318" s="1259"/>
      <c r="H1318" s="1259" t="str">
        <f>IF('statement of marks'!ET56="","",'statement of marks'!ET56)</f>
        <v/>
      </c>
      <c r="I1318" s="1259"/>
      <c r="J1318" s="1259" t="str">
        <f>IF('statement of marks'!EV56="","",'statement of marks'!EV56)</f>
        <v/>
      </c>
      <c r="K1318" s="1259"/>
      <c r="L1318" s="1259" t="str">
        <f>IF('statement of marks'!EX56="","",'statement of marks'!EX56)</f>
        <v/>
      </c>
      <c r="M1318" s="1259"/>
      <c r="N1318" s="1259"/>
      <c r="O1318" s="1259"/>
      <c r="P1318" s="1255" t="s">
        <v>7</v>
      </c>
      <c r="Q1318" s="1255"/>
      <c r="R1318" s="1255"/>
      <c r="S1318" s="1255"/>
      <c r="T1318" s="1256" t="str">
        <f>IF(AND(T1317="mRrh.kZ",V1313&gt;=60),"izFke",IF(AND(T1317="mRrh.kZ",V1313&gt;=48),"f}rh;",IF(AND(T1317="mRrh.kZ",V1313&gt;=36),"r`rh;","")))</f>
        <v/>
      </c>
      <c r="U1318" s="1256"/>
      <c r="V1318" s="1257"/>
    </row>
    <row r="1319" spans="1:22" ht="19.25" customHeight="1">
      <c r="A1319" s="1179"/>
      <c r="B1319" s="1234" t="s">
        <v>31</v>
      </c>
      <c r="C1319" s="1235"/>
      <c r="D1319" s="1260" t="str">
        <f>IF('statement of marks'!EO56="","",'statement of marks'!EO56)</f>
        <v/>
      </c>
      <c r="E1319" s="1261"/>
      <c r="F1319" s="1261" t="str">
        <f>IF('statement of marks'!EQ56="","",'statement of marks'!EQ56)</f>
        <v/>
      </c>
      <c r="G1319" s="1261"/>
      <c r="H1319" s="1261" t="str">
        <f>IF('statement of marks'!ES56="","",'statement of marks'!ES56)</f>
        <v/>
      </c>
      <c r="I1319" s="1261"/>
      <c r="J1319" s="1261" t="str">
        <f>IF('statement of marks'!EU56="","",'statement of marks'!EU56)</f>
        <v/>
      </c>
      <c r="K1319" s="1261"/>
      <c r="L1319" s="1261" t="str">
        <f>IF('statement of marks'!EW56="","",'statement of marks'!EW56)</f>
        <v/>
      </c>
      <c r="M1319" s="1261"/>
      <c r="N1319" s="1261"/>
      <c r="O1319" s="1261"/>
      <c r="P1319" s="1262" t="s">
        <v>312</v>
      </c>
      <c r="Q1319" s="1263"/>
      <c r="R1319" s="1263"/>
      <c r="S1319" s="1264"/>
      <c r="T1319" s="1265" t="str">
        <f>IF(T1317="","",'result subject-wise'!$G$117)</f>
        <v/>
      </c>
      <c r="U1319" s="1266"/>
      <c r="V1319" s="1267"/>
    </row>
    <row r="1320" spans="1:22" ht="19.25" customHeight="1">
      <c r="A1320" s="1179"/>
      <c r="B1320" s="1230" t="s">
        <v>133</v>
      </c>
      <c r="C1320" s="1231"/>
      <c r="D1320" s="1268"/>
      <c r="E1320" s="1269"/>
      <c r="F1320" s="1269"/>
      <c r="G1320" s="1269"/>
      <c r="H1320" s="1269"/>
      <c r="I1320" s="1269"/>
      <c r="J1320" s="1269"/>
      <c r="K1320" s="1269"/>
      <c r="L1320" s="1231" t="s">
        <v>133</v>
      </c>
      <c r="M1320" s="1231"/>
      <c r="N1320" s="1231"/>
      <c r="O1320" s="1231"/>
      <c r="P1320" s="1231"/>
      <c r="Q1320" s="1231"/>
      <c r="R1320" s="1270"/>
      <c r="S1320" s="1271"/>
      <c r="T1320" s="1271"/>
      <c r="U1320" s="1271"/>
      <c r="V1320" s="1272"/>
    </row>
    <row r="1321" spans="1:22" ht="19.25" customHeight="1">
      <c r="A1321" s="1179"/>
      <c r="B1321" s="1230" t="s">
        <v>285</v>
      </c>
      <c r="C1321" s="1231"/>
      <c r="D1321" s="1268"/>
      <c r="E1321" s="1269"/>
      <c r="F1321" s="1269"/>
      <c r="G1321" s="1269"/>
      <c r="H1321" s="1269"/>
      <c r="I1321" s="1269"/>
      <c r="J1321" s="1269"/>
      <c r="K1321" s="1269"/>
      <c r="L1321" s="1231" t="s">
        <v>111</v>
      </c>
      <c r="M1321" s="1231"/>
      <c r="N1321" s="1231"/>
      <c r="O1321" s="1231"/>
      <c r="P1321" s="1231"/>
      <c r="Q1321" s="1231"/>
      <c r="R1321" s="1273"/>
      <c r="S1321" s="1274"/>
      <c r="T1321" s="1274"/>
      <c r="U1321" s="1274"/>
      <c r="V1321" s="1275"/>
    </row>
    <row r="1322" spans="1:22" ht="19.25" customHeight="1">
      <c r="A1322" s="1179"/>
      <c r="B1322" s="1230" t="s">
        <v>152</v>
      </c>
      <c r="C1322" s="1231"/>
      <c r="D1322" s="1268"/>
      <c r="E1322" s="1269"/>
      <c r="F1322" s="1269"/>
      <c r="G1322" s="1269"/>
      <c r="H1322" s="1269"/>
      <c r="I1322" s="1269"/>
      <c r="J1322" s="1269"/>
      <c r="K1322" s="1269"/>
      <c r="L1322" s="1231" t="s">
        <v>285</v>
      </c>
      <c r="M1322" s="1231"/>
      <c r="N1322" s="1231"/>
      <c r="O1322" s="1231"/>
      <c r="P1322" s="1231"/>
      <c r="Q1322" s="1231"/>
      <c r="R1322" s="1276" t="s">
        <v>152</v>
      </c>
      <c r="S1322" s="1277"/>
      <c r="T1322" s="1277"/>
      <c r="U1322" s="1277"/>
      <c r="V1322" s="1278"/>
    </row>
    <row r="1323" spans="1:22" ht="19.25" customHeight="1">
      <c r="A1323" s="1180"/>
      <c r="B1323" s="1279" t="s">
        <v>151</v>
      </c>
      <c r="C1323" s="1280"/>
      <c r="D1323" s="1281"/>
      <c r="E1323" s="1282"/>
      <c r="F1323" s="1282"/>
      <c r="G1323" s="1282"/>
      <c r="H1323" s="1282"/>
      <c r="I1323" s="1282"/>
      <c r="J1323" s="1282"/>
      <c r="K1323" s="1282"/>
      <c r="L1323" s="1280" t="s">
        <v>113</v>
      </c>
      <c r="M1323" s="1280"/>
      <c r="N1323" s="1280"/>
      <c r="O1323" s="1280"/>
      <c r="P1323" s="1283">
        <f>'statement of marks'!$GH$109</f>
        <v>42460</v>
      </c>
      <c r="Q1323" s="1284"/>
      <c r="R1323" s="1285" t="s">
        <v>289</v>
      </c>
      <c r="S1323" s="1286"/>
      <c r="T1323" s="1286"/>
      <c r="U1323" s="1286"/>
      <c r="V1323" s="1287"/>
    </row>
    <row r="1324" spans="1:22" ht="19.25" customHeight="1">
      <c r="A1324" s="1173" t="s">
        <v>73</v>
      </c>
      <c r="B1324" s="1174"/>
      <c r="C1324" s="1174"/>
      <c r="D1324" s="1174"/>
      <c r="E1324" s="1174"/>
      <c r="F1324" s="1174"/>
      <c r="G1324" s="1174"/>
      <c r="H1324" s="1174"/>
      <c r="I1324" s="1174"/>
      <c r="J1324" s="1174"/>
      <c r="K1324" s="1174"/>
      <c r="L1324" s="1174"/>
      <c r="M1324" s="1174"/>
      <c r="N1324" s="1174"/>
      <c r="O1324" s="1174"/>
      <c r="P1324" s="1174"/>
      <c r="Q1324" s="1174"/>
      <c r="R1324" s="1174"/>
      <c r="S1324" s="1174"/>
      <c r="T1324" s="1174"/>
      <c r="U1324" s="1174"/>
      <c r="V1324" s="1175"/>
    </row>
    <row r="1325" spans="1:22" ht="19.25" customHeight="1">
      <c r="A1325" s="1176" t="str">
        <f>'statement of marks'!$A$1</f>
        <v>jktdh; ckfydk mPp ek/;fed fo|ky;] fuEckgsMk</v>
      </c>
      <c r="B1325" s="1177"/>
      <c r="C1325" s="1177"/>
      <c r="D1325" s="1177"/>
      <c r="E1325" s="1177"/>
      <c r="F1325" s="1177"/>
      <c r="G1325" s="1177"/>
      <c r="H1325" s="1177"/>
      <c r="I1325" s="1177"/>
      <c r="J1325" s="1177"/>
      <c r="K1325" s="1177"/>
      <c r="L1325" s="1177"/>
      <c r="M1325" s="1177"/>
      <c r="N1325" s="1177"/>
      <c r="O1325" s="1177"/>
      <c r="P1325" s="1177"/>
      <c r="Q1325" s="1177"/>
      <c r="R1325" s="1177"/>
      <c r="S1325" s="1177"/>
      <c r="T1325" s="1177"/>
      <c r="U1325" s="1177"/>
      <c r="V1325" s="1178"/>
    </row>
    <row r="1326" spans="1:22" ht="19.25" customHeight="1">
      <c r="A1326" s="1179"/>
      <c r="B1326" s="1181" t="s">
        <v>293</v>
      </c>
      <c r="C1326" s="1181"/>
      <c r="D1326" s="1182" t="str">
        <f>'statement of marks'!$F$3</f>
        <v>2015-16</v>
      </c>
      <c r="E1326" s="1183"/>
      <c r="F1326" s="1184" t="str">
        <f>IF(T1344="","eq[; ijh{kk",IF(D1343="iwjd","iwjd ijh{kk",IF(D1343="iqu% ijh{kk","iqu% ijh{kk",)))</f>
        <v>eq[; ijh{kk</v>
      </c>
      <c r="G1326" s="1185"/>
      <c r="H1326" s="1185"/>
      <c r="I1326" s="1185"/>
      <c r="J1326" s="1185"/>
      <c r="K1326" s="1185"/>
      <c r="L1326" s="1185"/>
      <c r="M1326" s="1185"/>
      <c r="N1326" s="1185"/>
      <c r="O1326" s="1185"/>
      <c r="P1326" s="1185"/>
      <c r="Q1326" s="1185"/>
      <c r="R1326" s="1186" t="s">
        <v>27</v>
      </c>
      <c r="S1326" s="1187"/>
      <c r="T1326" s="1188" t="str">
        <f>'statement of marks'!$A$3</f>
        <v>11 'A'</v>
      </c>
      <c r="U1326" s="1188"/>
      <c r="V1326" s="1189"/>
    </row>
    <row r="1327" spans="1:22" ht="19.25" customHeight="1">
      <c r="A1327" s="1179"/>
      <c r="B1327" s="1190" t="s">
        <v>115</v>
      </c>
      <c r="C1327" s="1190"/>
      <c r="D1327" s="1191" t="str">
        <f>IF('statement of marks'!G57="","",'statement of marks'!G57)</f>
        <v/>
      </c>
      <c r="E1327" s="1192"/>
      <c r="F1327" s="1192"/>
      <c r="G1327" s="1192"/>
      <c r="H1327" s="1192"/>
      <c r="I1327" s="1192"/>
      <c r="J1327" s="1192"/>
      <c r="K1327" s="1192"/>
      <c r="L1327" s="1192"/>
      <c r="M1327" s="1192"/>
      <c r="N1327" s="1192"/>
      <c r="O1327" s="1192"/>
      <c r="P1327" s="1192"/>
      <c r="Q1327" s="1192"/>
      <c r="R1327" s="1193" t="s">
        <v>36</v>
      </c>
      <c r="S1327" s="1194"/>
      <c r="T1327" s="1195" t="str">
        <f>IF('statement of marks'!D57="","",'statement of marks'!D57)</f>
        <v/>
      </c>
      <c r="U1327" s="1195"/>
      <c r="V1327" s="1196"/>
    </row>
    <row r="1328" spans="1:22" ht="19.25" customHeight="1">
      <c r="A1328" s="1179"/>
      <c r="B1328" s="1190" t="s">
        <v>25</v>
      </c>
      <c r="C1328" s="1190"/>
      <c r="D1328" s="1191" t="str">
        <f>IF('statement of marks'!H57="","",'statement of marks'!H57)</f>
        <v/>
      </c>
      <c r="E1328" s="1192"/>
      <c r="F1328" s="1192"/>
      <c r="G1328" s="1192"/>
      <c r="H1328" s="1192"/>
      <c r="I1328" s="1192"/>
      <c r="J1328" s="1192"/>
      <c r="K1328" s="1192"/>
      <c r="L1328" s="1192"/>
      <c r="M1328" s="1192"/>
      <c r="N1328" s="1192"/>
      <c r="O1328" s="1192"/>
      <c r="P1328" s="1192"/>
      <c r="Q1328" s="1192"/>
      <c r="R1328" s="1193" t="s">
        <v>28</v>
      </c>
      <c r="S1328" s="1194"/>
      <c r="T1328" s="1195" t="str">
        <f>IF('statement of marks'!E57="","",'statement of marks'!E57)</f>
        <v/>
      </c>
      <c r="U1328" s="1195"/>
      <c r="V1328" s="1196"/>
    </row>
    <row r="1329" spans="1:22" ht="19.25" customHeight="1">
      <c r="A1329" s="1179"/>
      <c r="B1329" s="1197" t="s">
        <v>26</v>
      </c>
      <c r="C1329" s="1197"/>
      <c r="D1329" s="1191" t="str">
        <f>IF('statement of marks'!I57="","",'statement of marks'!I57)</f>
        <v/>
      </c>
      <c r="E1329" s="1192"/>
      <c r="F1329" s="1192"/>
      <c r="G1329" s="1192"/>
      <c r="H1329" s="1192"/>
      <c r="I1329" s="1192"/>
      <c r="J1329" s="1192"/>
      <c r="K1329" s="1192"/>
      <c r="L1329" s="1192"/>
      <c r="M1329" s="1192"/>
      <c r="N1329" s="1192"/>
      <c r="O1329" s="1192"/>
      <c r="P1329" s="1192"/>
      <c r="Q1329" s="1192"/>
      <c r="R1329" s="1193" t="s">
        <v>29</v>
      </c>
      <c r="S1329" s="1194"/>
      <c r="T1329" s="1198" t="str">
        <f>IF('statement of marks'!F57="","",'statement of marks'!F57)</f>
        <v/>
      </c>
      <c r="U1329" s="1198"/>
      <c r="V1329" s="1199"/>
    </row>
    <row r="1330" spans="1:22" ht="19.25" customHeight="1">
      <c r="A1330" s="1179"/>
      <c r="B1330" s="1200" t="s">
        <v>30</v>
      </c>
      <c r="C1330" s="1202" t="s">
        <v>202</v>
      </c>
      <c r="D1330" s="1204" t="s">
        <v>1</v>
      </c>
      <c r="E1330" s="1204" t="s">
        <v>43</v>
      </c>
      <c r="F1330" s="1204" t="s">
        <v>2</v>
      </c>
      <c r="G1330" s="1206" t="s">
        <v>144</v>
      </c>
      <c r="H1330" s="1206" t="s">
        <v>147</v>
      </c>
      <c r="I1330" s="1208" t="s">
        <v>146</v>
      </c>
      <c r="J1330" s="1210" t="s">
        <v>306</v>
      </c>
      <c r="K1330" s="1212" t="s">
        <v>288</v>
      </c>
      <c r="L1330" s="1214" t="s">
        <v>305</v>
      </c>
      <c r="M1330" s="1214" t="s">
        <v>296</v>
      </c>
      <c r="N1330" s="1216" t="s">
        <v>295</v>
      </c>
      <c r="O1330" s="1218" t="s">
        <v>274</v>
      </c>
      <c r="P1330" s="1218" t="s">
        <v>275</v>
      </c>
      <c r="Q1330" s="1220" t="s">
        <v>276</v>
      </c>
      <c r="R1330" s="1208" t="s">
        <v>14</v>
      </c>
      <c r="S1330" s="1210" t="s">
        <v>297</v>
      </c>
      <c r="T1330" s="1222" t="s">
        <v>298</v>
      </c>
      <c r="U1330" s="1288" t="s">
        <v>38</v>
      </c>
      <c r="V1330" s="1226" t="s">
        <v>287</v>
      </c>
    </row>
    <row r="1331" spans="1:22" ht="19.25" customHeight="1">
      <c r="A1331" s="1179"/>
      <c r="B1331" s="1201"/>
      <c r="C1331" s="1203"/>
      <c r="D1331" s="1205"/>
      <c r="E1331" s="1205"/>
      <c r="F1331" s="1205"/>
      <c r="G1331" s="1207"/>
      <c r="H1331" s="1207"/>
      <c r="I1331" s="1209"/>
      <c r="J1331" s="1211"/>
      <c r="K1331" s="1213"/>
      <c r="L1331" s="1215"/>
      <c r="M1331" s="1215"/>
      <c r="N1331" s="1217"/>
      <c r="O1331" s="1219"/>
      <c r="P1331" s="1219"/>
      <c r="Q1331" s="1221"/>
      <c r="R1331" s="1209"/>
      <c r="S1331" s="1211"/>
      <c r="T1331" s="1223"/>
      <c r="U1331" s="1289"/>
      <c r="V1331" s="1227"/>
    </row>
    <row r="1332" spans="1:22" ht="19.25" customHeight="1">
      <c r="A1332" s="1179"/>
      <c r="B1332" s="1228" t="s">
        <v>5</v>
      </c>
      <c r="C1332" s="1229"/>
      <c r="D1332" s="119">
        <v>10</v>
      </c>
      <c r="E1332" s="70">
        <v>10</v>
      </c>
      <c r="F1332" s="70">
        <v>10</v>
      </c>
      <c r="G1332" s="142" t="s">
        <v>308</v>
      </c>
      <c r="H1332" s="122">
        <f>'statement of marks'!$AR$6</f>
        <v>20</v>
      </c>
      <c r="I1332" s="73">
        <v>70</v>
      </c>
      <c r="J1332" s="146" t="s">
        <v>277</v>
      </c>
      <c r="K1332" s="124">
        <v>100</v>
      </c>
      <c r="L1332" s="142" t="s">
        <v>309</v>
      </c>
      <c r="M1332" s="122">
        <f>'statement of marks'!$AW$6</f>
        <v>30</v>
      </c>
      <c r="N1332" s="73">
        <v>100</v>
      </c>
      <c r="O1332" s="145" t="s">
        <v>310</v>
      </c>
      <c r="P1332" s="124"/>
      <c r="Q1332" s="124">
        <v>200</v>
      </c>
      <c r="R1332" s="304"/>
      <c r="S1332" s="304"/>
      <c r="T1332" s="305"/>
      <c r="U1332" s="306"/>
      <c r="V1332" s="147" t="str">
        <f>IF(OR(U1339=0,U1339&lt;S1339),"",Q1332)</f>
        <v/>
      </c>
    </row>
    <row r="1333" spans="1:22" ht="19.25" customHeight="1">
      <c r="A1333" s="1179"/>
      <c r="B1333" s="1230" t="str">
        <f>'statement of marks'!$J$3</f>
        <v>vfuok;Z fgUnh</v>
      </c>
      <c r="C1333" s="1231"/>
      <c r="D1333" s="289" t="str">
        <f>IF('statement of marks'!J57="","",'statement of marks'!J57)</f>
        <v/>
      </c>
      <c r="E1333" s="290" t="str">
        <f>IF('statement of marks'!K57="","",'statement of marks'!K57)</f>
        <v/>
      </c>
      <c r="F1333" s="290" t="str">
        <f>IF('statement of marks'!L57="","",'statement of marks'!L57)</f>
        <v/>
      </c>
      <c r="G1333" s="123" t="str">
        <f>IF('statement of marks'!N57="","",'statement of marks'!N57)</f>
        <v/>
      </c>
      <c r="H1333" s="123">
        <f>'statement of marks'!$BP$6</f>
        <v>20</v>
      </c>
      <c r="I1333" s="291" t="str">
        <f>IF(G1333="","",G1333)</f>
        <v/>
      </c>
      <c r="J1333" s="291" t="str">
        <f>IF(G1333="","",SUM(D1333,E1333,F1333,G1333))</f>
        <v/>
      </c>
      <c r="K1333" s="125" t="str">
        <f>J1333</f>
        <v/>
      </c>
      <c r="L1333" s="123" t="str">
        <f>IF('statement of marks'!P57="","",'statement of marks'!P57)</f>
        <v/>
      </c>
      <c r="M1333" s="122">
        <f>'statement of marks'!$BU$6</f>
        <v>30</v>
      </c>
      <c r="N1333" s="291" t="str">
        <f>IF(L1333="","",L1333)</f>
        <v/>
      </c>
      <c r="O1333" s="291" t="str">
        <f>IF(L1333="","",SUM(J1333,L1333))</f>
        <v/>
      </c>
      <c r="P1333" s="152">
        <f>SUM(H1333,M1333)</f>
        <v>50</v>
      </c>
      <c r="Q1333" s="125" t="str">
        <f>O1333</f>
        <v/>
      </c>
      <c r="R1333" s="290" t="str">
        <f>CONCATENATE('statement of marks'!EZ57,'statement of marks'!FA57,'statement of marks'!FB57)</f>
        <v/>
      </c>
      <c r="S1333" s="117" t="str">
        <f>IF(OR(R1333="S",R1333="RE"),100,"")</f>
        <v/>
      </c>
      <c r="T1333" s="128" t="str">
        <f>IF('result subject-wise'!U57="","",'result subject-wise'!U57)</f>
        <v/>
      </c>
      <c r="U1333" s="130" t="str">
        <f>IF('result subject-wise'!V57="","",'result subject-wise'!V57)</f>
        <v/>
      </c>
      <c r="V1333" s="147" t="str">
        <f>IF(OR(U1339=0,U1339&lt;S1339),"",IF(R1333="RE",SUM(Q1333,T1333),IF(R1333="S",T1333,Q1333)))</f>
        <v/>
      </c>
    </row>
    <row r="1334" spans="1:22" ht="19.25" customHeight="1">
      <c r="A1334" s="1179"/>
      <c r="B1334" s="1230" t="str">
        <f>'statement of marks'!$X$3</f>
        <v>vaxzsth</v>
      </c>
      <c r="C1334" s="1231"/>
      <c r="D1334" s="289" t="str">
        <f>IF('statement of marks'!X57="","",'statement of marks'!X57)</f>
        <v/>
      </c>
      <c r="E1334" s="290" t="str">
        <f>IF('statement of marks'!Y57="","",'statement of marks'!Y57)</f>
        <v/>
      </c>
      <c r="F1334" s="290" t="str">
        <f>IF('statement of marks'!Z57="","",'statement of marks'!Z57)</f>
        <v/>
      </c>
      <c r="G1334" s="123" t="str">
        <f>IF('statement of marks'!AB57="","",'statement of marks'!AB57)</f>
        <v/>
      </c>
      <c r="H1334" s="123">
        <f>'statement of marks'!$CN$6</f>
        <v>20</v>
      </c>
      <c r="I1334" s="291" t="str">
        <f>IF(G1334="","",G1334)</f>
        <v/>
      </c>
      <c r="J1334" s="291" t="str">
        <f t="shared" ref="J1334:J1337" si="486">IF(G1334="","",SUM(D1334,E1334,F1334,G1334))</f>
        <v/>
      </c>
      <c r="K1334" s="125" t="str">
        <f>J1334</f>
        <v/>
      </c>
      <c r="L1334" s="123" t="str">
        <f>IF('statement of marks'!AD57="","",'statement of marks'!AD57)</f>
        <v/>
      </c>
      <c r="M1334" s="122">
        <f>'statement of marks'!$CS$6</f>
        <v>30</v>
      </c>
      <c r="N1334" s="291" t="str">
        <f>IF(L1334="","",L1334)</f>
        <v/>
      </c>
      <c r="O1334" s="291" t="str">
        <f t="shared" ref="O1334" si="487">IF(L1334="","",SUM(J1334,L1334))</f>
        <v/>
      </c>
      <c r="P1334" s="152">
        <f t="shared" ref="P1334" si="488">SUM(H1334,M1334)</f>
        <v>50</v>
      </c>
      <c r="Q1334" s="125" t="str">
        <f>O1334</f>
        <v/>
      </c>
      <c r="R1334" s="290" t="str">
        <f>CONCATENATE('statement of marks'!FC57,'statement of marks'!FD57,'statement of marks'!FE57)</f>
        <v/>
      </c>
      <c r="S1334" s="117" t="str">
        <f>IF(OR(R1334="S",R1334="RE"),100,"")</f>
        <v/>
      </c>
      <c r="T1334" s="128" t="str">
        <f>IF('result subject-wise'!X57="","",'result subject-wise'!X57)</f>
        <v/>
      </c>
      <c r="U1334" s="130" t="str">
        <f>IF('result subject-wise'!Y57="","",'result subject-wise'!Y57)</f>
        <v/>
      </c>
      <c r="V1334" s="147" t="str">
        <f>IF(OR(U1339=0,U1339&lt;S1339),"",IF(R1334="RE",SUM(Q1334,T1334),IF(R1334="S",T1334,Q1334)))</f>
        <v/>
      </c>
    </row>
    <row r="1335" spans="1:22" ht="19.25" customHeight="1">
      <c r="A1335" s="1179"/>
      <c r="B1335" s="1232" t="b">
        <f>IF('statement of marks'!AL57="a",'statement of marks'!$AL$3,IF('statement of marks'!AL57="b",'statement of marks'!$AR$3,IF('statement of marks'!AL57="c",'statement of marks'!$AX$3,IF('statement of marks'!AL57="d",'statement of marks'!$BD$3))))</f>
        <v>0</v>
      </c>
      <c r="C1335" s="1233"/>
      <c r="D1335" s="289" t="str">
        <f>IF('statement of marks'!AM57="","",'statement of marks'!AM57)</f>
        <v/>
      </c>
      <c r="E1335" s="290" t="str">
        <f>IF('statement of marks'!AN57="","",'statement of marks'!AN57)</f>
        <v/>
      </c>
      <c r="F1335" s="290" t="str">
        <f>IF('statement of marks'!AO57="","",'statement of marks'!AO57)</f>
        <v/>
      </c>
      <c r="G1335" s="123" t="str">
        <f>IF('statement of marks'!AQ57="","",'statement of marks'!AQ57)</f>
        <v/>
      </c>
      <c r="H1335" s="123" t="str">
        <f>IF('statement of marks'!AR57="","",'statement of marks'!AR57)</f>
        <v/>
      </c>
      <c r="I1335" s="291" t="str">
        <f>IF(G1335="","",IF(AND(G1335="ML",H1335="ML"),"ML",IF(AND(G1335="ML",H1335=""),"ML",SUM(G1335,H1335))))</f>
        <v/>
      </c>
      <c r="J1335" s="291" t="str">
        <f t="shared" si="486"/>
        <v/>
      </c>
      <c r="K1335" s="125" t="str">
        <f>IF(J1335="","",SUM(H1335,J1335))</f>
        <v/>
      </c>
      <c r="L1335" s="123" t="str">
        <f>IF('statement of marks'!AV57="","",'statement of marks'!AV57)</f>
        <v/>
      </c>
      <c r="M1335" s="123" t="str">
        <f>IF('statement of marks'!AW57="","",'statement of marks'!AW57)</f>
        <v/>
      </c>
      <c r="N1335" s="291" t="str">
        <f>IF(L1335="","",IF(AND(L1335="ML",M1335="ML"),"ML",IF(AND(L1335="ML",M1335=""),"ML",SUM(L1335,M1335))))</f>
        <v/>
      </c>
      <c r="O1335" s="291" t="str">
        <f>IF(L1335="","",SUM(J1335,L1335))</f>
        <v/>
      </c>
      <c r="P1335" s="123" t="str">
        <f>IF(AND(H1335="",M1335=""),"",SUM(H1335,M1335))</f>
        <v/>
      </c>
      <c r="Q1335" s="125" t="str">
        <f>IF(O1335="","",SUM(O1335,P1335))</f>
        <v/>
      </c>
      <c r="R1335" s="290" t="str">
        <f>CONCATENATE('statement of marks'!FF57,'statement of marks'!FK57,'statement of marks'!FL57)</f>
        <v/>
      </c>
      <c r="S1335" s="117" t="str">
        <f>IF('result subject-wise'!Z57="","",'result subject-wise'!Z57)</f>
        <v/>
      </c>
      <c r="T1335" s="128" t="str">
        <f>IF('result subject-wise'!AB57="","",'result subject-wise'!AB57)</f>
        <v/>
      </c>
      <c r="U1335" s="130" t="str">
        <f>IF('result subject-wise'!AC57="","",'result subject-wise'!AC57)</f>
        <v/>
      </c>
      <c r="V1335" s="147" t="str">
        <f>IF(OR(U1339=0,U1339&lt;S1339),"",IF(OR(R1335="RE",R1335="REP"),SUM(Q1335,T1335),IF(R1335="S",T1335,Q1335)))</f>
        <v/>
      </c>
    </row>
    <row r="1336" spans="1:22" ht="19.25" customHeight="1">
      <c r="A1336" s="1179"/>
      <c r="B1336" s="1232" t="b">
        <f>IF('statement of marks'!BJ57="a",'statement of marks'!$BJ$3,IF('statement of marks'!BJ57="b",'statement of marks'!$BP$3,IF('statement of marks'!BJ57="c",'statement of marks'!$BV$3,IF('statement of marks'!BJ57="d",'statement of marks'!$CB$3))))</f>
        <v>0</v>
      </c>
      <c r="C1336" s="1233"/>
      <c r="D1336" s="289" t="str">
        <f>IF('statement of marks'!BK57="","",'statement of marks'!BK57)</f>
        <v/>
      </c>
      <c r="E1336" s="290" t="str">
        <f>IF('statement of marks'!BL57="","",'statement of marks'!BL57)</f>
        <v/>
      </c>
      <c r="F1336" s="290" t="str">
        <f>IF('statement of marks'!BM57="","",'statement of marks'!BM57)</f>
        <v/>
      </c>
      <c r="G1336" s="123" t="str">
        <f>IF('statement of marks'!BO57="","",'statement of marks'!BO57)</f>
        <v/>
      </c>
      <c r="H1336" s="123" t="str">
        <f>IF('statement of marks'!BP57="","",'statement of marks'!BP57)</f>
        <v/>
      </c>
      <c r="I1336" s="291" t="str">
        <f t="shared" ref="I1336" si="489">IF(G1336="","",IF(AND(G1336="ML",H1336="ML"),"ML",IF(AND(G1336="ML",H1336=""),"ML",SUM(G1336,H1336))))</f>
        <v/>
      </c>
      <c r="J1336" s="291" t="str">
        <f t="shared" si="486"/>
        <v/>
      </c>
      <c r="K1336" s="125" t="str">
        <f>IF(J1336="","",SUM(H1336,J1336))</f>
        <v/>
      </c>
      <c r="L1336" s="123" t="str">
        <f>IF('statement of marks'!BT57="","",'statement of marks'!BT57)</f>
        <v/>
      </c>
      <c r="M1336" s="123" t="str">
        <f>IF('statement of marks'!BU57="","",'statement of marks'!BU57)</f>
        <v/>
      </c>
      <c r="N1336" s="291" t="str">
        <f t="shared" ref="N1336" si="490">IF(L1336="","",IF(AND(L1336="ML",M1336="ML"),"ML",IF(AND(L1336="ML",M1336=""),"ML",SUM(L1336,M1336))))</f>
        <v/>
      </c>
      <c r="O1336" s="291" t="str">
        <f>IF(L1336="","",SUM(J1336,L1336))</f>
        <v/>
      </c>
      <c r="P1336" s="123" t="str">
        <f t="shared" ref="P1336:P1337" si="491">IF(AND(H1336="",M1336=""),"",SUM(H1336,M1336))</f>
        <v/>
      </c>
      <c r="Q1336" s="125" t="str">
        <f>IF(O1336="","",SUM(O1336,P1336))</f>
        <v/>
      </c>
      <c r="R1336" s="290" t="str">
        <f>CONCATENATE('statement of marks'!FM57,'statement of marks'!FR57,'statement of marks'!FS57)</f>
        <v/>
      </c>
      <c r="S1336" s="117" t="str">
        <f>IF('result subject-wise'!AD57="","",'result subject-wise'!AD57)</f>
        <v/>
      </c>
      <c r="T1336" s="128" t="str">
        <f>IF('result subject-wise'!AF57="","",'result subject-wise'!AF57)</f>
        <v/>
      </c>
      <c r="U1336" s="130" t="str">
        <f>IF('result subject-wise'!AG57="","",'result subject-wise'!AG57)</f>
        <v/>
      </c>
      <c r="V1336" s="147" t="str">
        <f>IF(OR(U1339=0,U1339&lt;S1339),"",IF(OR(R1336="RE",R1336="REP"),SUM(Q1336,T1336),IF(R1336="S",T1336,Q1336)))</f>
        <v/>
      </c>
    </row>
    <row r="1337" spans="1:22" ht="19.25" customHeight="1">
      <c r="A1337" s="1179"/>
      <c r="B1337" s="1232" t="b">
        <f>IF('statement of marks'!CH57="a",'statement of marks'!$CH$3,IF('statement of marks'!CH57="b",'statement of marks'!$CN$3,IF('statement of marks'!CH57="c",'statement of marks'!$CT$3,IF('statement of marks'!CH57="d",'statement of marks'!$CZ$3))))</f>
        <v>0</v>
      </c>
      <c r="C1337" s="1233"/>
      <c r="D1337" s="289" t="str">
        <f>IF('statement of marks'!CI57="","",'statement of marks'!CI57)</f>
        <v/>
      </c>
      <c r="E1337" s="290" t="str">
        <f>IF('statement of marks'!CJ57="","",'statement of marks'!CJ57)</f>
        <v/>
      </c>
      <c r="F1337" s="290" t="str">
        <f>IF('statement of marks'!CK57="","",'statement of marks'!CK57)</f>
        <v/>
      </c>
      <c r="G1337" s="123" t="str">
        <f>IF('statement of marks'!CM57="","",'statement of marks'!CM57)</f>
        <v/>
      </c>
      <c r="H1337" s="123" t="str">
        <f>IF('statement of marks'!CN57="","",'statement of marks'!CN57)</f>
        <v/>
      </c>
      <c r="I1337" s="291" t="str">
        <f>IF(G1337="","",IF(AND(G1337="ML",H1337="ML"),"ML",IF(AND(G1337="ML",H1337=""),"ML",SUM(G1337,H1337))))</f>
        <v/>
      </c>
      <c r="J1337" s="291" t="str">
        <f t="shared" si="486"/>
        <v/>
      </c>
      <c r="K1337" s="125" t="str">
        <f>IF(J1337="","",SUM(H1337,J1337))</f>
        <v/>
      </c>
      <c r="L1337" s="123" t="str">
        <f>IF('statement of marks'!CR57="","",'statement of marks'!CR57)</f>
        <v/>
      </c>
      <c r="M1337" s="123" t="str">
        <f>IF('statement of marks'!CS57="","",'statement of marks'!CS57)</f>
        <v/>
      </c>
      <c r="N1337" s="291" t="str">
        <f>IF(L1337="","",IF(AND(L1337="ML",M1337="ML"),"ML",IF(AND(L1337="ML",M1337=""),"ML",SUM(L1337,M1337))))</f>
        <v/>
      </c>
      <c r="O1337" s="291" t="str">
        <f>IF(L1337="","",SUM(J1337,L1337))</f>
        <v/>
      </c>
      <c r="P1337" s="123" t="str">
        <f t="shared" si="491"/>
        <v/>
      </c>
      <c r="Q1337" s="125" t="str">
        <f>IF(O1337="","",SUM(O1337,P1337))</f>
        <v/>
      </c>
      <c r="R1337" s="290" t="str">
        <f>CONCATENATE('statement of marks'!FT57,'statement of marks'!FY57,'statement of marks'!FZ57)</f>
        <v/>
      </c>
      <c r="S1337" s="117" t="str">
        <f>IF('result subject-wise'!AH57="","",'result subject-wise'!AH57)</f>
        <v/>
      </c>
      <c r="T1337" s="128" t="str">
        <f>IF('result subject-wise'!AJ57="","",'result subject-wise'!AJ57)</f>
        <v/>
      </c>
      <c r="U1337" s="130" t="str">
        <f>IF('result subject-wise'!AK57="","",'result subject-wise'!AK57)</f>
        <v/>
      </c>
      <c r="V1337" s="147" t="str">
        <f>IF(OR(U1339=0,U1339&lt;S1339),"",IF(OR(R1337="RE",R1337="REP"),SUM(Q1337,T1337),IF(R1337="S",T1337,Q1337)))</f>
        <v/>
      </c>
    </row>
    <row r="1338" spans="1:22" ht="19.25" customHeight="1">
      <c r="A1338" s="1179"/>
      <c r="B1338" s="1234" t="s">
        <v>148</v>
      </c>
      <c r="C1338" s="1235"/>
      <c r="D1338" s="157" t="str">
        <f>IF(AND(D1333="",D1334="",D1335="",D1336="",D1337=""),"",SUM(D1333:D1337))</f>
        <v/>
      </c>
      <c r="E1338" s="157" t="str">
        <f t="shared" ref="E1338:F1338" si="492">IF(AND(E1333="",E1334="",E1335="",E1336="",E1337=""),"",SUM(E1333:E1337))</f>
        <v/>
      </c>
      <c r="F1338" s="157" t="str">
        <f t="shared" si="492"/>
        <v/>
      </c>
      <c r="G1338" s="158" t="str">
        <f>IF(G1333="","",SUM(G1333:G1337))</f>
        <v/>
      </c>
      <c r="H1338" s="158">
        <f>SUM(H1335:H1337)</f>
        <v>0</v>
      </c>
      <c r="I1338" s="158" t="str">
        <f>IF(AND(I1333="",I1334="",I1335="",I1336="",I1337=""),"",SUM(I1333:I1337))</f>
        <v/>
      </c>
      <c r="J1338" s="159" t="str">
        <f>IF(J1337="","",SUM(J1333:J1337))</f>
        <v/>
      </c>
      <c r="K1338" s="160" t="str">
        <f>IF(K1333="","",SUM(K1333:K1337))</f>
        <v/>
      </c>
      <c r="L1338" s="158" t="str">
        <f>IF(L1333="","",SUM(L1333:L1337))</f>
        <v/>
      </c>
      <c r="M1338" s="158">
        <f>SUM(M1335:M1337)</f>
        <v>0</v>
      </c>
      <c r="N1338" s="158" t="str">
        <f t="shared" ref="N1338" si="493">IF(AND(N1333="",N1334="",N1335="",N1336="",N1337=""),"",SUM(N1333:N1337))</f>
        <v/>
      </c>
      <c r="O1338" s="159" t="str">
        <f>IF(L1338="","",SUM(J1338,L1338))</f>
        <v/>
      </c>
      <c r="P1338" s="160">
        <f>SUM(H1338,M1338)</f>
        <v>0</v>
      </c>
      <c r="Q1338" s="160" t="str">
        <f>IF(Q1333="","",SUM(Q1333:Q1337))</f>
        <v/>
      </c>
      <c r="R1338" s="159"/>
      <c r="S1338" s="159" t="str">
        <f>IF(AND(S1333="",S1334="",S1335="",S1336="",S1337=""),"",SUM(S1333:S1337))</f>
        <v/>
      </c>
      <c r="T1338" s="161" t="str">
        <f>IF(AND(T1333="",T1334="",T1335="",T1336="",T1337=""),"",SUM(T1333:T1337))</f>
        <v/>
      </c>
      <c r="U1338" s="162"/>
      <c r="V1338" s="163" t="str">
        <f>IF(V1333="","",SUM(V1333:V1337))</f>
        <v/>
      </c>
    </row>
    <row r="1339" spans="1:22" ht="19.25" customHeight="1">
      <c r="A1339" s="1179"/>
      <c r="B1339" s="1234" t="s">
        <v>145</v>
      </c>
      <c r="C1339" s="1235"/>
      <c r="D1339" s="119" t="str">
        <f>IF(D1338="","",50-(COUNTIF(D1333:D1337,"NA")*10+COUNTIF(D1333:D1337,"ML")*10))</f>
        <v/>
      </c>
      <c r="E1339" s="119" t="str">
        <f t="shared" ref="E1339:F1339" si="494">IF(E1338="","",50-(COUNTIF(E1333:E1337,"NA")*10+COUNTIF(E1333:E1337,"ML")*10))</f>
        <v/>
      </c>
      <c r="F1339" s="119" t="str">
        <f t="shared" si="494"/>
        <v/>
      </c>
      <c r="G1339" s="123">
        <f>I1339-H1339</f>
        <v>350</v>
      </c>
      <c r="H1339" s="158">
        <f>IF(H1338="","",(IF(OR(H1335="ML",H1335=""),0,H1332)+IF(OR(H1336="ML",H1336=""),0,H1333)+IF(OR(H1337="ML",H1337=""),0,H1334)))</f>
        <v>0</v>
      </c>
      <c r="I1339" s="123">
        <f>IF(I1338=0,0,350-H1341)</f>
        <v>350</v>
      </c>
      <c r="J1339" s="291" t="str">
        <f>IF(J1338="","",SUM(D1339:G1339))</f>
        <v/>
      </c>
      <c r="K1339" s="125" t="str">
        <f>IF(K1338="","",SUM(H1339,J1339))</f>
        <v/>
      </c>
      <c r="L1339" s="123">
        <f>N1339-M1339</f>
        <v>500</v>
      </c>
      <c r="M1339" s="117">
        <f>IF(M1338="","",(IF(OR(M1335="ML",M1335=""),0,M1332)+IF(OR(M1336="ML",M1336=""),0,M1333)+IF(OR(M1337="ML",M1337=""),0,M1334)))</f>
        <v>0</v>
      </c>
      <c r="N1339" s="123">
        <f>IF(N1338=0,0,500-M1341)</f>
        <v>500</v>
      </c>
      <c r="O1339" s="291">
        <f>IF(L1339="","",SUM(J1339,L1339))</f>
        <v>500</v>
      </c>
      <c r="P1339" s="125">
        <f>SUM(H1339,M1339)</f>
        <v>0</v>
      </c>
      <c r="Q1339" s="125" t="str">
        <f>IF(Q1338="","",SUM(O1339,P1339))</f>
        <v/>
      </c>
      <c r="R1339" s="307"/>
      <c r="S1339" s="141">
        <f>COUNTIF(R1333:R1342,"S")</f>
        <v>0</v>
      </c>
      <c r="T1339" s="141">
        <f>COUNTIF(R1333:R1342,"RE")+COUNTIF(R1333:R1342,"REP")</f>
        <v>0</v>
      </c>
      <c r="U1339" s="141">
        <f>COUNTIF(U1333:U1338,"P")+COUNTIF(U1341:U1342,"P")</f>
        <v>0</v>
      </c>
      <c r="V1339" s="149" t="str">
        <f>IF(OR(U1339=0,U1339&lt;(S1339+T1339)),"",(Q1339-(S1339*200)+S1338))</f>
        <v/>
      </c>
    </row>
    <row r="1340" spans="1:22" ht="19.25" customHeight="1">
      <c r="A1340" s="1179"/>
      <c r="B1340" s="1230" t="s">
        <v>12</v>
      </c>
      <c r="C1340" s="1231"/>
      <c r="D1340" s="120" t="str">
        <f t="shared" ref="D1340:Q1340" si="495">IF(D1339="","",D1338/D1339*100)</f>
        <v/>
      </c>
      <c r="E1340" s="120" t="str">
        <f t="shared" si="495"/>
        <v/>
      </c>
      <c r="F1340" s="120" t="str">
        <f t="shared" si="495"/>
        <v/>
      </c>
      <c r="G1340" s="120" t="e">
        <f t="shared" si="495"/>
        <v>#VALUE!</v>
      </c>
      <c r="H1340" s="151" t="e">
        <f t="shared" si="495"/>
        <v>#DIV/0!</v>
      </c>
      <c r="I1340" s="120" t="e">
        <f t="shared" si="495"/>
        <v>#VALUE!</v>
      </c>
      <c r="J1340" s="120" t="str">
        <f t="shared" si="495"/>
        <v/>
      </c>
      <c r="K1340" s="126" t="str">
        <f t="shared" si="495"/>
        <v/>
      </c>
      <c r="L1340" s="120" t="e">
        <f t="shared" si="495"/>
        <v>#VALUE!</v>
      </c>
      <c r="M1340" s="151" t="e">
        <f t="shared" si="495"/>
        <v>#DIV/0!</v>
      </c>
      <c r="N1340" s="120" t="e">
        <f t="shared" si="495"/>
        <v>#VALUE!</v>
      </c>
      <c r="O1340" s="120" t="e">
        <f t="shared" si="495"/>
        <v>#VALUE!</v>
      </c>
      <c r="P1340" s="126" t="e">
        <f t="shared" si="495"/>
        <v>#DIV/0!</v>
      </c>
      <c r="Q1340" s="126" t="str">
        <f t="shared" si="495"/>
        <v/>
      </c>
      <c r="R1340" s="304"/>
      <c r="S1340" s="304"/>
      <c r="T1340" s="305"/>
      <c r="U1340" s="308"/>
      <c r="V1340" s="150" t="str">
        <f>IF(V1339="","",V1338/V1339*100)</f>
        <v/>
      </c>
    </row>
    <row r="1341" spans="1:22" ht="19.25" customHeight="1">
      <c r="A1341" s="1179"/>
      <c r="B1341" s="1230" t="str">
        <f>'statement of marks'!$DG$3</f>
        <v>jktLFkku v/;;u</v>
      </c>
      <c r="C1341" s="1231"/>
      <c r="D1341" s="289" t="str">
        <f>IF('statement of marks'!DG57="","",'statement of marks'!DG57)</f>
        <v/>
      </c>
      <c r="E1341" s="290" t="str">
        <f>IF('statement of marks'!DH57="","",'statement of marks'!DH57)</f>
        <v/>
      </c>
      <c r="F1341" s="290" t="str">
        <f>IF('statement of marks'!DI57="","",'statement of marks'!DI57)</f>
        <v/>
      </c>
      <c r="G1341" s="290" t="str">
        <f>IF('statement of marks'!DK57="","",'statement of marks'!DK57)</f>
        <v/>
      </c>
      <c r="H1341" s="152">
        <f>IF(G1333="ML",70)+IF(G1334="ML",70)+IF(G1335="ML",70-H1332)+IF(G1336="ML",70-H1333)+IF(G1337="ML",70-H1334)+IF(H1335="ml",H1332)+IF(H1336="ml",H1333)+IF(H1337="ml",H1334)</f>
        <v>0</v>
      </c>
      <c r="I1341" s="291" t="str">
        <f>IF(G1341="","",SUM(G1341,H1341))</f>
        <v/>
      </c>
      <c r="J1341" s="291" t="str">
        <f>IF(G1341="","",SUM(D1341,E1341,F1341,G1341))</f>
        <v/>
      </c>
      <c r="K1341" s="125" t="str">
        <f>IF(J1341="","",SUM(H1341,J1341))</f>
        <v/>
      </c>
      <c r="L1341" s="290" t="str">
        <f>IF('statement of marks'!DM57="","",'statement of marks'!DM57)</f>
        <v/>
      </c>
      <c r="M1341" s="152">
        <f>IF(L1333="ML",100)+IF(L1334="ML",100)+IF(L1335="ML",100-M1332)+IF(L1336="ML",100-M1333)+IF(L1337="ML",100-M1334)+IF(M1335="ml",M1332)+IF(M1336="ml",M1333)+IF(M1337="ml",M1334)</f>
        <v>0</v>
      </c>
      <c r="N1341" s="291" t="str">
        <f>IF(L1341="","",SUM(L1341,M1341))</f>
        <v/>
      </c>
      <c r="O1341" s="291" t="str">
        <f>IF(L1341="","",SUM(K1341,L1341))</f>
        <v/>
      </c>
      <c r="P1341" s="152">
        <f>SUM(H1341,M1341)</f>
        <v>0</v>
      </c>
      <c r="Q1341" s="125" t="str">
        <f>IF(O1341="","",SUM(O1341,M1341))</f>
        <v/>
      </c>
      <c r="R1341" s="290" t="str">
        <f>IF('statement of marks'!GA57="","",'statement of marks'!GA57)</f>
        <v/>
      </c>
      <c r="S1341" s="117" t="str">
        <f>IF(OR(R1341="S",R1341="RE"),100,"")</f>
        <v/>
      </c>
      <c r="T1341" s="309" t="str">
        <f>IF('result subject-wise'!AL57="","",'result subject-wise'!AL57)</f>
        <v/>
      </c>
      <c r="U1341" s="310" t="str">
        <f>IF('result subject-wise'!AM57="","",'result subject-wise'!AM57)</f>
        <v/>
      </c>
      <c r="V1341" s="1236"/>
    </row>
    <row r="1342" spans="1:22" ht="19.25" customHeight="1">
      <c r="A1342" s="1179"/>
      <c r="B1342" s="1230" t="str">
        <f>'statement of marks'!$DT$3</f>
        <v>thou dkS'ky f'k{kk</v>
      </c>
      <c r="C1342" s="1231"/>
      <c r="D1342" s="1237" t="s">
        <v>294</v>
      </c>
      <c r="E1342" s="1238"/>
      <c r="F1342" s="291">
        <f>'statement of marks'!$DT$6</f>
        <v>30</v>
      </c>
      <c r="G1342" s="123" t="str">
        <f>IF('statement of marks'!DT57="","",'statement of marks'!DT57)</f>
        <v/>
      </c>
      <c r="H1342" s="1238" t="s">
        <v>313</v>
      </c>
      <c r="I1342" s="1238"/>
      <c r="J1342" s="291">
        <f>'statement of marks'!$DU$6</f>
        <v>30</v>
      </c>
      <c r="K1342" s="125" t="str">
        <f>IF('statement of marks'!DU57="","",'statement of marks'!DU57)</f>
        <v/>
      </c>
      <c r="L1342" s="1239" t="s">
        <v>172</v>
      </c>
      <c r="M1342" s="1239"/>
      <c r="N1342" s="291">
        <f>'statement of marks'!$DV$6</f>
        <v>40</v>
      </c>
      <c r="O1342" s="290" t="str">
        <f>IF('statement of marks'!DV57="","",'statement of marks'!DV57)</f>
        <v/>
      </c>
      <c r="P1342" s="304"/>
      <c r="Q1342" s="125" t="str">
        <f>IF(O1342="","",SUM(G1342,K1342,O1342))</f>
        <v/>
      </c>
      <c r="R1342" s="290" t="str">
        <f>IF('statement of marks'!GB57="","",'statement of marks'!GB57)</f>
        <v/>
      </c>
      <c r="S1342" s="117" t="str">
        <f>IF(OR(R1342="S",R1342="RE"),40,"")</f>
        <v/>
      </c>
      <c r="T1342" s="309" t="str">
        <f>IF('result subject-wise'!AN57="","",'result subject-wise'!AN57)</f>
        <v/>
      </c>
      <c r="U1342" s="310" t="str">
        <f>IF('result subject-wise'!AO57="","",'result subject-wise'!AO57)</f>
        <v/>
      </c>
      <c r="V1342" s="1236"/>
    </row>
    <row r="1343" spans="1:22" ht="19.25" customHeight="1">
      <c r="A1343" s="1179"/>
      <c r="B1343" s="1240" t="s">
        <v>20</v>
      </c>
      <c r="C1343" s="1241"/>
      <c r="D1343" s="1242" t="str">
        <f>IF('statement of marks'!GH57="","",'statement of marks'!GH57)</f>
        <v/>
      </c>
      <c r="E1343" s="1243"/>
      <c r="F1343" s="1243"/>
      <c r="G1343" s="1243"/>
      <c r="H1343" s="1243"/>
      <c r="I1343" s="1244"/>
      <c r="J1343" s="288" t="s">
        <v>7</v>
      </c>
      <c r="K1343" s="290" t="str">
        <f>IF('statement of marks'!GK57="","",'statement of marks'!GK57)</f>
        <v/>
      </c>
      <c r="L1343" s="1245" t="s">
        <v>8</v>
      </c>
      <c r="M1343" s="1246"/>
      <c r="N1343" s="1247"/>
      <c r="O1343" s="290" t="str">
        <f>IF('statement of marks'!GM57="","",'statement of marks'!GM57)</f>
        <v/>
      </c>
      <c r="P1343" s="1248" t="s">
        <v>286</v>
      </c>
      <c r="Q1343" s="1248"/>
      <c r="R1343" s="1248"/>
      <c r="S1343" s="1248"/>
      <c r="T1343" s="1248"/>
      <c r="U1343" s="1248"/>
      <c r="V1343" s="1249"/>
    </row>
    <row r="1344" spans="1:22" ht="19.25" customHeight="1">
      <c r="A1344" s="1179"/>
      <c r="B1344" s="1240" t="s">
        <v>50</v>
      </c>
      <c r="C1344" s="1241"/>
      <c r="D1344" s="1250" t="s">
        <v>290</v>
      </c>
      <c r="E1344" s="1251"/>
      <c r="F1344" s="1252" t="s">
        <v>291</v>
      </c>
      <c r="G1344" s="1252"/>
      <c r="H1344" s="1253" t="s">
        <v>292</v>
      </c>
      <c r="I1344" s="1253"/>
      <c r="J1344" s="1252" t="s">
        <v>314</v>
      </c>
      <c r="K1344" s="1252"/>
      <c r="L1344" s="1254" t="s">
        <v>284</v>
      </c>
      <c r="M1344" s="1254"/>
      <c r="N1344" s="1254"/>
      <c r="O1344" s="1254"/>
      <c r="P1344" s="1255" t="s">
        <v>20</v>
      </c>
      <c r="Q1344" s="1255"/>
      <c r="R1344" s="1255"/>
      <c r="S1344" s="1255"/>
      <c r="T1344" s="1256" t="str">
        <f>IF('result subject-wise'!AR57="","",'result subject-wise'!AR57)</f>
        <v/>
      </c>
      <c r="U1344" s="1256"/>
      <c r="V1344" s="1257"/>
    </row>
    <row r="1345" spans="1:22" ht="19.25" customHeight="1">
      <c r="A1345" s="1179"/>
      <c r="B1345" s="1234" t="s">
        <v>32</v>
      </c>
      <c r="C1345" s="1235"/>
      <c r="D1345" s="1258" t="str">
        <f>IF('statement of marks'!EP57="","",'statement of marks'!EP57)</f>
        <v/>
      </c>
      <c r="E1345" s="1259"/>
      <c r="F1345" s="1259" t="str">
        <f>IF('statement of marks'!ER57="","",'statement of marks'!ER57)</f>
        <v/>
      </c>
      <c r="G1345" s="1259"/>
      <c r="H1345" s="1259" t="str">
        <f>IF('statement of marks'!ET57="","",'statement of marks'!ET57)</f>
        <v/>
      </c>
      <c r="I1345" s="1259"/>
      <c r="J1345" s="1259" t="str">
        <f>IF('statement of marks'!EV57="","",'statement of marks'!EV57)</f>
        <v/>
      </c>
      <c r="K1345" s="1259"/>
      <c r="L1345" s="1259" t="str">
        <f>IF('statement of marks'!EX57="","",'statement of marks'!EX57)</f>
        <v/>
      </c>
      <c r="M1345" s="1259"/>
      <c r="N1345" s="1259"/>
      <c r="O1345" s="1259"/>
      <c r="P1345" s="1255" t="s">
        <v>7</v>
      </c>
      <c r="Q1345" s="1255"/>
      <c r="R1345" s="1255"/>
      <c r="S1345" s="1255"/>
      <c r="T1345" s="1256" t="str">
        <f>IF(AND(T1344="mRrh.kZ",V1340&gt;=60),"izFke",IF(AND(T1344="mRrh.kZ",V1340&gt;=48),"f}rh;",IF(AND(T1344="mRrh.kZ",V1340&gt;=36),"r`rh;","")))</f>
        <v/>
      </c>
      <c r="U1345" s="1256"/>
      <c r="V1345" s="1257"/>
    </row>
    <row r="1346" spans="1:22" ht="19.25" customHeight="1">
      <c r="A1346" s="1179"/>
      <c r="B1346" s="1234" t="s">
        <v>31</v>
      </c>
      <c r="C1346" s="1235"/>
      <c r="D1346" s="1260" t="str">
        <f>IF('statement of marks'!EO57="","",'statement of marks'!EO57)</f>
        <v/>
      </c>
      <c r="E1346" s="1261"/>
      <c r="F1346" s="1261" t="str">
        <f>IF('statement of marks'!EQ57="","",'statement of marks'!EQ57)</f>
        <v/>
      </c>
      <c r="G1346" s="1261"/>
      <c r="H1346" s="1261" t="str">
        <f>IF('statement of marks'!ES57="","",'statement of marks'!ES57)</f>
        <v/>
      </c>
      <c r="I1346" s="1261"/>
      <c r="J1346" s="1261" t="str">
        <f>IF('statement of marks'!EU57="","",'statement of marks'!EU57)</f>
        <v/>
      </c>
      <c r="K1346" s="1261"/>
      <c r="L1346" s="1261" t="str">
        <f>IF('statement of marks'!EW57="","",'statement of marks'!EW57)</f>
        <v/>
      </c>
      <c r="M1346" s="1261"/>
      <c r="N1346" s="1261"/>
      <c r="O1346" s="1261"/>
      <c r="P1346" s="1262" t="s">
        <v>312</v>
      </c>
      <c r="Q1346" s="1263"/>
      <c r="R1346" s="1263"/>
      <c r="S1346" s="1264"/>
      <c r="T1346" s="1265" t="str">
        <f>IF(T1344="","",'result subject-wise'!$G$117)</f>
        <v/>
      </c>
      <c r="U1346" s="1266"/>
      <c r="V1346" s="1267"/>
    </row>
    <row r="1347" spans="1:22" ht="19.25" customHeight="1">
      <c r="A1347" s="1179"/>
      <c r="B1347" s="1230" t="s">
        <v>133</v>
      </c>
      <c r="C1347" s="1231"/>
      <c r="D1347" s="1268"/>
      <c r="E1347" s="1269"/>
      <c r="F1347" s="1269"/>
      <c r="G1347" s="1269"/>
      <c r="H1347" s="1269"/>
      <c r="I1347" s="1269"/>
      <c r="J1347" s="1269"/>
      <c r="K1347" s="1269"/>
      <c r="L1347" s="1231" t="s">
        <v>133</v>
      </c>
      <c r="M1347" s="1231"/>
      <c r="N1347" s="1231"/>
      <c r="O1347" s="1231"/>
      <c r="P1347" s="1231"/>
      <c r="Q1347" s="1231"/>
      <c r="R1347" s="1270"/>
      <c r="S1347" s="1271"/>
      <c r="T1347" s="1271"/>
      <c r="U1347" s="1271"/>
      <c r="V1347" s="1272"/>
    </row>
    <row r="1348" spans="1:22" ht="19.25" customHeight="1">
      <c r="A1348" s="1179"/>
      <c r="B1348" s="1230" t="s">
        <v>285</v>
      </c>
      <c r="C1348" s="1231"/>
      <c r="D1348" s="1268"/>
      <c r="E1348" s="1269"/>
      <c r="F1348" s="1269"/>
      <c r="G1348" s="1269"/>
      <c r="H1348" s="1269"/>
      <c r="I1348" s="1269"/>
      <c r="J1348" s="1269"/>
      <c r="K1348" s="1269"/>
      <c r="L1348" s="1231" t="s">
        <v>111</v>
      </c>
      <c r="M1348" s="1231"/>
      <c r="N1348" s="1231"/>
      <c r="O1348" s="1231"/>
      <c r="P1348" s="1231"/>
      <c r="Q1348" s="1231"/>
      <c r="R1348" s="1273"/>
      <c r="S1348" s="1274"/>
      <c r="T1348" s="1274"/>
      <c r="U1348" s="1274"/>
      <c r="V1348" s="1275"/>
    </row>
    <row r="1349" spans="1:22" ht="19.25" customHeight="1">
      <c r="A1349" s="1179"/>
      <c r="B1349" s="1230" t="s">
        <v>152</v>
      </c>
      <c r="C1349" s="1231"/>
      <c r="D1349" s="1268"/>
      <c r="E1349" s="1269"/>
      <c r="F1349" s="1269"/>
      <c r="G1349" s="1269"/>
      <c r="H1349" s="1269"/>
      <c r="I1349" s="1269"/>
      <c r="J1349" s="1269"/>
      <c r="K1349" s="1269"/>
      <c r="L1349" s="1231" t="s">
        <v>285</v>
      </c>
      <c r="M1349" s="1231"/>
      <c r="N1349" s="1231"/>
      <c r="O1349" s="1231"/>
      <c r="P1349" s="1231"/>
      <c r="Q1349" s="1231"/>
      <c r="R1349" s="1276" t="s">
        <v>152</v>
      </c>
      <c r="S1349" s="1277"/>
      <c r="T1349" s="1277"/>
      <c r="U1349" s="1277"/>
      <c r="V1349" s="1278"/>
    </row>
    <row r="1350" spans="1:22" ht="19.25" customHeight="1">
      <c r="A1350" s="1180"/>
      <c r="B1350" s="1279" t="s">
        <v>151</v>
      </c>
      <c r="C1350" s="1280"/>
      <c r="D1350" s="1281"/>
      <c r="E1350" s="1282"/>
      <c r="F1350" s="1282"/>
      <c r="G1350" s="1282"/>
      <c r="H1350" s="1282"/>
      <c r="I1350" s="1282"/>
      <c r="J1350" s="1282"/>
      <c r="K1350" s="1282"/>
      <c r="L1350" s="1280" t="s">
        <v>113</v>
      </c>
      <c r="M1350" s="1280"/>
      <c r="N1350" s="1280"/>
      <c r="O1350" s="1280"/>
      <c r="P1350" s="1283">
        <f>'statement of marks'!$GH$109</f>
        <v>42460</v>
      </c>
      <c r="Q1350" s="1284"/>
      <c r="R1350" s="1285" t="s">
        <v>289</v>
      </c>
      <c r="S1350" s="1286"/>
      <c r="T1350" s="1286"/>
      <c r="U1350" s="1286"/>
      <c r="V1350" s="1287"/>
    </row>
    <row r="1351" spans="1:22" ht="19.25" customHeight="1">
      <c r="A1351" s="1173" t="s">
        <v>73</v>
      </c>
      <c r="B1351" s="1174"/>
      <c r="C1351" s="1174"/>
      <c r="D1351" s="1174"/>
      <c r="E1351" s="1174"/>
      <c r="F1351" s="1174"/>
      <c r="G1351" s="1174"/>
      <c r="H1351" s="1174"/>
      <c r="I1351" s="1174"/>
      <c r="J1351" s="1174"/>
      <c r="K1351" s="1174"/>
      <c r="L1351" s="1174"/>
      <c r="M1351" s="1174"/>
      <c r="N1351" s="1174"/>
      <c r="O1351" s="1174"/>
      <c r="P1351" s="1174"/>
      <c r="Q1351" s="1174"/>
      <c r="R1351" s="1174"/>
      <c r="S1351" s="1174"/>
      <c r="T1351" s="1174"/>
      <c r="U1351" s="1174"/>
      <c r="V1351" s="1175"/>
    </row>
    <row r="1352" spans="1:22" ht="19.25" customHeight="1">
      <c r="A1352" s="1176" t="str">
        <f>'statement of marks'!$A$1</f>
        <v>jktdh; ckfydk mPp ek/;fed fo|ky;] fuEckgsMk</v>
      </c>
      <c r="B1352" s="1177"/>
      <c r="C1352" s="1177"/>
      <c r="D1352" s="1177"/>
      <c r="E1352" s="1177"/>
      <c r="F1352" s="1177"/>
      <c r="G1352" s="1177"/>
      <c r="H1352" s="1177"/>
      <c r="I1352" s="1177"/>
      <c r="J1352" s="1177"/>
      <c r="K1352" s="1177"/>
      <c r="L1352" s="1177"/>
      <c r="M1352" s="1177"/>
      <c r="N1352" s="1177"/>
      <c r="O1352" s="1177"/>
      <c r="P1352" s="1177"/>
      <c r="Q1352" s="1177"/>
      <c r="R1352" s="1177"/>
      <c r="S1352" s="1177"/>
      <c r="T1352" s="1177"/>
      <c r="U1352" s="1177"/>
      <c r="V1352" s="1178"/>
    </row>
    <row r="1353" spans="1:22" ht="19.25" customHeight="1">
      <c r="A1353" s="1179"/>
      <c r="B1353" s="1181" t="s">
        <v>293</v>
      </c>
      <c r="C1353" s="1181"/>
      <c r="D1353" s="1182" t="str">
        <f>'statement of marks'!$F$3</f>
        <v>2015-16</v>
      </c>
      <c r="E1353" s="1183"/>
      <c r="F1353" s="1184" t="str">
        <f>IF(T1371="","eq[; ijh{kk",IF(D1370="iwjd","iwjd ijh{kk",IF(D1370="iqu% ijh{kk","iqu% ijh{kk",)))</f>
        <v>eq[; ijh{kk</v>
      </c>
      <c r="G1353" s="1185"/>
      <c r="H1353" s="1185"/>
      <c r="I1353" s="1185"/>
      <c r="J1353" s="1185"/>
      <c r="K1353" s="1185"/>
      <c r="L1353" s="1185"/>
      <c r="M1353" s="1185"/>
      <c r="N1353" s="1185"/>
      <c r="O1353" s="1185"/>
      <c r="P1353" s="1185"/>
      <c r="Q1353" s="1185"/>
      <c r="R1353" s="1186" t="s">
        <v>27</v>
      </c>
      <c r="S1353" s="1187"/>
      <c r="T1353" s="1188" t="str">
        <f>'statement of marks'!$A$3</f>
        <v>11 'A'</v>
      </c>
      <c r="U1353" s="1188"/>
      <c r="V1353" s="1189"/>
    </row>
    <row r="1354" spans="1:22" ht="19.25" customHeight="1">
      <c r="A1354" s="1179"/>
      <c r="B1354" s="1190" t="s">
        <v>115</v>
      </c>
      <c r="C1354" s="1190"/>
      <c r="D1354" s="1191" t="str">
        <f>IF('statement of marks'!G58="","",'statement of marks'!G58)</f>
        <v/>
      </c>
      <c r="E1354" s="1192"/>
      <c r="F1354" s="1192"/>
      <c r="G1354" s="1192"/>
      <c r="H1354" s="1192"/>
      <c r="I1354" s="1192"/>
      <c r="J1354" s="1192"/>
      <c r="K1354" s="1192"/>
      <c r="L1354" s="1192"/>
      <c r="M1354" s="1192"/>
      <c r="N1354" s="1192"/>
      <c r="O1354" s="1192"/>
      <c r="P1354" s="1192"/>
      <c r="Q1354" s="1192"/>
      <c r="R1354" s="1193" t="s">
        <v>36</v>
      </c>
      <c r="S1354" s="1194"/>
      <c r="T1354" s="1195" t="str">
        <f>IF('statement of marks'!D58="","",'statement of marks'!D58)</f>
        <v/>
      </c>
      <c r="U1354" s="1195"/>
      <c r="V1354" s="1196"/>
    </row>
    <row r="1355" spans="1:22" ht="19.25" customHeight="1">
      <c r="A1355" s="1179"/>
      <c r="B1355" s="1190" t="s">
        <v>25</v>
      </c>
      <c r="C1355" s="1190"/>
      <c r="D1355" s="1191" t="str">
        <f>IF('statement of marks'!H58="","",'statement of marks'!H58)</f>
        <v/>
      </c>
      <c r="E1355" s="1192"/>
      <c r="F1355" s="1192"/>
      <c r="G1355" s="1192"/>
      <c r="H1355" s="1192"/>
      <c r="I1355" s="1192"/>
      <c r="J1355" s="1192"/>
      <c r="K1355" s="1192"/>
      <c r="L1355" s="1192"/>
      <c r="M1355" s="1192"/>
      <c r="N1355" s="1192"/>
      <c r="O1355" s="1192"/>
      <c r="P1355" s="1192"/>
      <c r="Q1355" s="1192"/>
      <c r="R1355" s="1193" t="s">
        <v>28</v>
      </c>
      <c r="S1355" s="1194"/>
      <c r="T1355" s="1195" t="str">
        <f>IF('statement of marks'!E58="","",'statement of marks'!E58)</f>
        <v/>
      </c>
      <c r="U1355" s="1195"/>
      <c r="V1355" s="1196"/>
    </row>
    <row r="1356" spans="1:22" ht="19.25" customHeight="1">
      <c r="A1356" s="1179"/>
      <c r="B1356" s="1197" t="s">
        <v>26</v>
      </c>
      <c r="C1356" s="1197"/>
      <c r="D1356" s="1191" t="str">
        <f>IF('statement of marks'!I58="","",'statement of marks'!I58)</f>
        <v/>
      </c>
      <c r="E1356" s="1192"/>
      <c r="F1356" s="1192"/>
      <c r="G1356" s="1192"/>
      <c r="H1356" s="1192"/>
      <c r="I1356" s="1192"/>
      <c r="J1356" s="1192"/>
      <c r="K1356" s="1192"/>
      <c r="L1356" s="1192"/>
      <c r="M1356" s="1192"/>
      <c r="N1356" s="1192"/>
      <c r="O1356" s="1192"/>
      <c r="P1356" s="1192"/>
      <c r="Q1356" s="1192"/>
      <c r="R1356" s="1193" t="s">
        <v>29</v>
      </c>
      <c r="S1356" s="1194"/>
      <c r="T1356" s="1198" t="str">
        <f>IF('statement of marks'!F58="","",'statement of marks'!F58)</f>
        <v/>
      </c>
      <c r="U1356" s="1198"/>
      <c r="V1356" s="1199"/>
    </row>
    <row r="1357" spans="1:22" ht="19.25" customHeight="1">
      <c r="A1357" s="1179"/>
      <c r="B1357" s="1200" t="s">
        <v>30</v>
      </c>
      <c r="C1357" s="1202" t="s">
        <v>202</v>
      </c>
      <c r="D1357" s="1204" t="s">
        <v>1</v>
      </c>
      <c r="E1357" s="1204" t="s">
        <v>43</v>
      </c>
      <c r="F1357" s="1204" t="s">
        <v>2</v>
      </c>
      <c r="G1357" s="1206" t="s">
        <v>144</v>
      </c>
      <c r="H1357" s="1206" t="s">
        <v>147</v>
      </c>
      <c r="I1357" s="1208" t="s">
        <v>146</v>
      </c>
      <c r="J1357" s="1210" t="s">
        <v>306</v>
      </c>
      <c r="K1357" s="1212" t="s">
        <v>288</v>
      </c>
      <c r="L1357" s="1214" t="s">
        <v>305</v>
      </c>
      <c r="M1357" s="1214" t="s">
        <v>296</v>
      </c>
      <c r="N1357" s="1216" t="s">
        <v>295</v>
      </c>
      <c r="O1357" s="1218" t="s">
        <v>274</v>
      </c>
      <c r="P1357" s="1218" t="s">
        <v>275</v>
      </c>
      <c r="Q1357" s="1220" t="s">
        <v>276</v>
      </c>
      <c r="R1357" s="1208" t="s">
        <v>14</v>
      </c>
      <c r="S1357" s="1210" t="s">
        <v>297</v>
      </c>
      <c r="T1357" s="1222" t="s">
        <v>298</v>
      </c>
      <c r="U1357" s="1288" t="s">
        <v>38</v>
      </c>
      <c r="V1357" s="1226" t="s">
        <v>287</v>
      </c>
    </row>
    <row r="1358" spans="1:22" ht="19.25" customHeight="1">
      <c r="A1358" s="1179"/>
      <c r="B1358" s="1201"/>
      <c r="C1358" s="1203"/>
      <c r="D1358" s="1205"/>
      <c r="E1358" s="1205"/>
      <c r="F1358" s="1205"/>
      <c r="G1358" s="1207"/>
      <c r="H1358" s="1207"/>
      <c r="I1358" s="1209"/>
      <c r="J1358" s="1211"/>
      <c r="K1358" s="1213"/>
      <c r="L1358" s="1215"/>
      <c r="M1358" s="1215"/>
      <c r="N1358" s="1217"/>
      <c r="O1358" s="1219"/>
      <c r="P1358" s="1219"/>
      <c r="Q1358" s="1221"/>
      <c r="R1358" s="1209"/>
      <c r="S1358" s="1211"/>
      <c r="T1358" s="1223"/>
      <c r="U1358" s="1289"/>
      <c r="V1358" s="1227"/>
    </row>
    <row r="1359" spans="1:22" ht="19.25" customHeight="1">
      <c r="A1359" s="1179"/>
      <c r="B1359" s="1228" t="s">
        <v>5</v>
      </c>
      <c r="C1359" s="1229"/>
      <c r="D1359" s="119">
        <v>10</v>
      </c>
      <c r="E1359" s="70">
        <v>10</v>
      </c>
      <c r="F1359" s="70">
        <v>10</v>
      </c>
      <c r="G1359" s="142" t="s">
        <v>308</v>
      </c>
      <c r="H1359" s="122">
        <f>'statement of marks'!$AR$6</f>
        <v>20</v>
      </c>
      <c r="I1359" s="73">
        <v>70</v>
      </c>
      <c r="J1359" s="146" t="s">
        <v>277</v>
      </c>
      <c r="K1359" s="124">
        <v>100</v>
      </c>
      <c r="L1359" s="142" t="s">
        <v>309</v>
      </c>
      <c r="M1359" s="122">
        <f>'statement of marks'!$AW$6</f>
        <v>30</v>
      </c>
      <c r="N1359" s="73">
        <v>100</v>
      </c>
      <c r="O1359" s="145" t="s">
        <v>310</v>
      </c>
      <c r="P1359" s="124"/>
      <c r="Q1359" s="124">
        <v>200</v>
      </c>
      <c r="R1359" s="304"/>
      <c r="S1359" s="304"/>
      <c r="T1359" s="305"/>
      <c r="U1359" s="306"/>
      <c r="V1359" s="147" t="str">
        <f>IF(OR(U1366=0,U1366&lt;S1366),"",Q1359)</f>
        <v/>
      </c>
    </row>
    <row r="1360" spans="1:22" ht="19.25" customHeight="1">
      <c r="A1360" s="1179"/>
      <c r="B1360" s="1230" t="str">
        <f>'statement of marks'!$J$3</f>
        <v>vfuok;Z fgUnh</v>
      </c>
      <c r="C1360" s="1231"/>
      <c r="D1360" s="289" t="str">
        <f>IF('statement of marks'!J58="","",'statement of marks'!J58)</f>
        <v/>
      </c>
      <c r="E1360" s="290" t="str">
        <f>IF('statement of marks'!K58="","",'statement of marks'!K58)</f>
        <v/>
      </c>
      <c r="F1360" s="290" t="str">
        <f>IF('statement of marks'!L58="","",'statement of marks'!L58)</f>
        <v/>
      </c>
      <c r="G1360" s="123" t="str">
        <f>IF('statement of marks'!N58="","",'statement of marks'!N58)</f>
        <v/>
      </c>
      <c r="H1360" s="123">
        <f>'statement of marks'!$BP$6</f>
        <v>20</v>
      </c>
      <c r="I1360" s="291" t="str">
        <f>IF(G1360="","",G1360)</f>
        <v/>
      </c>
      <c r="J1360" s="291" t="str">
        <f>IF(G1360="","",SUM(D1360,E1360,F1360,G1360))</f>
        <v/>
      </c>
      <c r="K1360" s="125" t="str">
        <f>J1360</f>
        <v/>
      </c>
      <c r="L1360" s="123" t="str">
        <f>IF('statement of marks'!P58="","",'statement of marks'!P58)</f>
        <v/>
      </c>
      <c r="M1360" s="122">
        <f>'statement of marks'!$BU$6</f>
        <v>30</v>
      </c>
      <c r="N1360" s="291" t="str">
        <f>IF(L1360="","",L1360)</f>
        <v/>
      </c>
      <c r="O1360" s="291" t="str">
        <f>IF(L1360="","",SUM(J1360,L1360))</f>
        <v/>
      </c>
      <c r="P1360" s="152">
        <f>SUM(H1360,M1360)</f>
        <v>50</v>
      </c>
      <c r="Q1360" s="125" t="str">
        <f>O1360</f>
        <v/>
      </c>
      <c r="R1360" s="290" t="str">
        <f>CONCATENATE('statement of marks'!EZ58,'statement of marks'!FA58,'statement of marks'!FB58)</f>
        <v/>
      </c>
      <c r="S1360" s="117" t="str">
        <f>IF(OR(R1360="S",R1360="RE"),100,"")</f>
        <v/>
      </c>
      <c r="T1360" s="128" t="str">
        <f>IF('result subject-wise'!U58="","",'result subject-wise'!U58)</f>
        <v/>
      </c>
      <c r="U1360" s="130" t="str">
        <f>IF('result subject-wise'!V58="","",'result subject-wise'!V58)</f>
        <v/>
      </c>
      <c r="V1360" s="147" t="str">
        <f>IF(OR(U1366=0,U1366&lt;S1366),"",IF(R1360="RE",SUM(Q1360,T1360),IF(R1360="S",T1360,Q1360)))</f>
        <v/>
      </c>
    </row>
    <row r="1361" spans="1:22" ht="19.25" customHeight="1">
      <c r="A1361" s="1179"/>
      <c r="B1361" s="1230" t="str">
        <f>'statement of marks'!$X$3</f>
        <v>vaxzsth</v>
      </c>
      <c r="C1361" s="1231"/>
      <c r="D1361" s="289" t="str">
        <f>IF('statement of marks'!X58="","",'statement of marks'!X58)</f>
        <v/>
      </c>
      <c r="E1361" s="290" t="str">
        <f>IF('statement of marks'!Y58="","",'statement of marks'!Y58)</f>
        <v/>
      </c>
      <c r="F1361" s="290" t="str">
        <f>IF('statement of marks'!Z58="","",'statement of marks'!Z58)</f>
        <v/>
      </c>
      <c r="G1361" s="123" t="str">
        <f>IF('statement of marks'!AB58="","",'statement of marks'!AB58)</f>
        <v/>
      </c>
      <c r="H1361" s="123">
        <f>'statement of marks'!$CN$6</f>
        <v>20</v>
      </c>
      <c r="I1361" s="291" t="str">
        <f>IF(G1361="","",G1361)</f>
        <v/>
      </c>
      <c r="J1361" s="291" t="str">
        <f t="shared" ref="J1361:J1364" si="496">IF(G1361="","",SUM(D1361,E1361,F1361,G1361))</f>
        <v/>
      </c>
      <c r="K1361" s="125" t="str">
        <f>J1361</f>
        <v/>
      </c>
      <c r="L1361" s="123" t="str">
        <f>IF('statement of marks'!AD58="","",'statement of marks'!AD58)</f>
        <v/>
      </c>
      <c r="M1361" s="122">
        <f>'statement of marks'!$CS$6</f>
        <v>30</v>
      </c>
      <c r="N1361" s="291" t="str">
        <f>IF(L1361="","",L1361)</f>
        <v/>
      </c>
      <c r="O1361" s="291" t="str">
        <f t="shared" ref="O1361" si="497">IF(L1361="","",SUM(J1361,L1361))</f>
        <v/>
      </c>
      <c r="P1361" s="152">
        <f t="shared" ref="P1361" si="498">SUM(H1361,M1361)</f>
        <v>50</v>
      </c>
      <c r="Q1361" s="125" t="str">
        <f>O1361</f>
        <v/>
      </c>
      <c r="R1361" s="290" t="str">
        <f>CONCATENATE('statement of marks'!FC58,'statement of marks'!FD58,'statement of marks'!FE58)</f>
        <v/>
      </c>
      <c r="S1361" s="117" t="str">
        <f>IF(OR(R1361="S",R1361="RE"),100,"")</f>
        <v/>
      </c>
      <c r="T1361" s="128" t="str">
        <f>IF('result subject-wise'!X58="","",'result subject-wise'!X58)</f>
        <v/>
      </c>
      <c r="U1361" s="130" t="str">
        <f>IF('result subject-wise'!Y58="","",'result subject-wise'!Y58)</f>
        <v/>
      </c>
      <c r="V1361" s="147" t="str">
        <f>IF(OR(U1366=0,U1366&lt;S1366),"",IF(R1361="RE",SUM(Q1361,T1361),IF(R1361="S",T1361,Q1361)))</f>
        <v/>
      </c>
    </row>
    <row r="1362" spans="1:22" ht="19.25" customHeight="1">
      <c r="A1362" s="1179"/>
      <c r="B1362" s="1232" t="b">
        <f>IF('statement of marks'!AL58="a",'statement of marks'!$AL$3,IF('statement of marks'!AL58="b",'statement of marks'!$AR$3,IF('statement of marks'!AL58="c",'statement of marks'!$AX$3,IF('statement of marks'!AL58="d",'statement of marks'!$BD$3))))</f>
        <v>0</v>
      </c>
      <c r="C1362" s="1233"/>
      <c r="D1362" s="289" t="str">
        <f>IF('statement of marks'!AM58="","",'statement of marks'!AM58)</f>
        <v/>
      </c>
      <c r="E1362" s="290" t="str">
        <f>IF('statement of marks'!AN58="","",'statement of marks'!AN58)</f>
        <v/>
      </c>
      <c r="F1362" s="290" t="str">
        <f>IF('statement of marks'!AO58="","",'statement of marks'!AO58)</f>
        <v/>
      </c>
      <c r="G1362" s="123" t="str">
        <f>IF('statement of marks'!AQ58="","",'statement of marks'!AQ58)</f>
        <v/>
      </c>
      <c r="H1362" s="123" t="str">
        <f>IF('statement of marks'!AR58="","",'statement of marks'!AR58)</f>
        <v/>
      </c>
      <c r="I1362" s="291" t="str">
        <f>IF(G1362="","",IF(AND(G1362="ML",H1362="ML"),"ML",IF(AND(G1362="ML",H1362=""),"ML",SUM(G1362,H1362))))</f>
        <v/>
      </c>
      <c r="J1362" s="291" t="str">
        <f t="shared" si="496"/>
        <v/>
      </c>
      <c r="K1362" s="125" t="str">
        <f>IF(J1362="","",SUM(H1362,J1362))</f>
        <v/>
      </c>
      <c r="L1362" s="123" t="str">
        <f>IF('statement of marks'!AV58="","",'statement of marks'!AV58)</f>
        <v/>
      </c>
      <c r="M1362" s="123" t="str">
        <f>IF('statement of marks'!AW58="","",'statement of marks'!AW58)</f>
        <v/>
      </c>
      <c r="N1362" s="291" t="str">
        <f>IF(L1362="","",IF(AND(L1362="ML",M1362="ML"),"ML",IF(AND(L1362="ML",M1362=""),"ML",SUM(L1362,M1362))))</f>
        <v/>
      </c>
      <c r="O1362" s="291" t="str">
        <f>IF(L1362="","",SUM(J1362,L1362))</f>
        <v/>
      </c>
      <c r="P1362" s="123" t="str">
        <f>IF(AND(H1362="",M1362=""),"",SUM(H1362,M1362))</f>
        <v/>
      </c>
      <c r="Q1362" s="125" t="str">
        <f>IF(O1362="","",SUM(O1362,P1362))</f>
        <v/>
      </c>
      <c r="R1362" s="290" t="str">
        <f>CONCATENATE('statement of marks'!FF58,'statement of marks'!FK58,'statement of marks'!FL58)</f>
        <v/>
      </c>
      <c r="S1362" s="117" t="str">
        <f>IF('result subject-wise'!Z58="","",'result subject-wise'!Z58)</f>
        <v/>
      </c>
      <c r="T1362" s="128" t="str">
        <f>IF('result subject-wise'!AB58="","",'result subject-wise'!AB58)</f>
        <v/>
      </c>
      <c r="U1362" s="130" t="str">
        <f>IF('result subject-wise'!AC58="","",'result subject-wise'!AC58)</f>
        <v/>
      </c>
      <c r="V1362" s="147" t="str">
        <f>IF(OR(U1366=0,U1366&lt;S1366),"",IF(OR(R1362="RE",R1362="REP"),SUM(Q1362,T1362),IF(R1362="S",T1362,Q1362)))</f>
        <v/>
      </c>
    </row>
    <row r="1363" spans="1:22" ht="19.25" customHeight="1">
      <c r="A1363" s="1179"/>
      <c r="B1363" s="1232" t="b">
        <f>IF('statement of marks'!BJ58="a",'statement of marks'!$BJ$3,IF('statement of marks'!BJ58="b",'statement of marks'!$BP$3,IF('statement of marks'!BJ58="c",'statement of marks'!$BV$3,IF('statement of marks'!BJ58="d",'statement of marks'!$CB$3))))</f>
        <v>0</v>
      </c>
      <c r="C1363" s="1233"/>
      <c r="D1363" s="289" t="str">
        <f>IF('statement of marks'!BK58="","",'statement of marks'!BK58)</f>
        <v/>
      </c>
      <c r="E1363" s="290" t="str">
        <f>IF('statement of marks'!BL58="","",'statement of marks'!BL58)</f>
        <v/>
      </c>
      <c r="F1363" s="290" t="str">
        <f>IF('statement of marks'!BM58="","",'statement of marks'!BM58)</f>
        <v/>
      </c>
      <c r="G1363" s="123" t="str">
        <f>IF('statement of marks'!BO58="","",'statement of marks'!BO58)</f>
        <v/>
      </c>
      <c r="H1363" s="123" t="str">
        <f>IF('statement of marks'!BP58="","",'statement of marks'!BP58)</f>
        <v/>
      </c>
      <c r="I1363" s="291" t="str">
        <f t="shared" ref="I1363" si="499">IF(G1363="","",IF(AND(G1363="ML",H1363="ML"),"ML",IF(AND(G1363="ML",H1363=""),"ML",SUM(G1363,H1363))))</f>
        <v/>
      </c>
      <c r="J1363" s="291" t="str">
        <f t="shared" si="496"/>
        <v/>
      </c>
      <c r="K1363" s="125" t="str">
        <f>IF(J1363="","",SUM(H1363,J1363))</f>
        <v/>
      </c>
      <c r="L1363" s="123" t="str">
        <f>IF('statement of marks'!BT58="","",'statement of marks'!BT58)</f>
        <v/>
      </c>
      <c r="M1363" s="123" t="str">
        <f>IF('statement of marks'!BU58="","",'statement of marks'!BU58)</f>
        <v/>
      </c>
      <c r="N1363" s="291" t="str">
        <f t="shared" ref="N1363" si="500">IF(L1363="","",IF(AND(L1363="ML",M1363="ML"),"ML",IF(AND(L1363="ML",M1363=""),"ML",SUM(L1363,M1363))))</f>
        <v/>
      </c>
      <c r="O1363" s="291" t="str">
        <f>IF(L1363="","",SUM(J1363,L1363))</f>
        <v/>
      </c>
      <c r="P1363" s="123" t="str">
        <f t="shared" ref="P1363:P1364" si="501">IF(AND(H1363="",M1363=""),"",SUM(H1363,M1363))</f>
        <v/>
      </c>
      <c r="Q1363" s="125" t="str">
        <f>IF(O1363="","",SUM(O1363,P1363))</f>
        <v/>
      </c>
      <c r="R1363" s="290" t="str">
        <f>CONCATENATE('statement of marks'!FM58,'statement of marks'!FR58,'statement of marks'!FS58)</f>
        <v/>
      </c>
      <c r="S1363" s="117" t="str">
        <f>IF('result subject-wise'!AD58="","",'result subject-wise'!AD58)</f>
        <v/>
      </c>
      <c r="T1363" s="128" t="str">
        <f>IF('result subject-wise'!AF58="","",'result subject-wise'!AF58)</f>
        <v/>
      </c>
      <c r="U1363" s="130" t="str">
        <f>IF('result subject-wise'!AG58="","",'result subject-wise'!AG58)</f>
        <v/>
      </c>
      <c r="V1363" s="147" t="str">
        <f>IF(OR(U1366=0,U1366&lt;S1366),"",IF(OR(R1363="RE",R1363="REP"),SUM(Q1363,T1363),IF(R1363="S",T1363,Q1363)))</f>
        <v/>
      </c>
    </row>
    <row r="1364" spans="1:22" ht="19.25" customHeight="1">
      <c r="A1364" s="1179"/>
      <c r="B1364" s="1232" t="b">
        <f>IF('statement of marks'!CH58="a",'statement of marks'!$CH$3,IF('statement of marks'!CH58="b",'statement of marks'!$CN$3,IF('statement of marks'!CH58="c",'statement of marks'!$CT$3,IF('statement of marks'!CH58="d",'statement of marks'!$CZ$3))))</f>
        <v>0</v>
      </c>
      <c r="C1364" s="1233"/>
      <c r="D1364" s="289" t="str">
        <f>IF('statement of marks'!CI58="","",'statement of marks'!CI58)</f>
        <v/>
      </c>
      <c r="E1364" s="290" t="str">
        <f>IF('statement of marks'!CJ58="","",'statement of marks'!CJ58)</f>
        <v/>
      </c>
      <c r="F1364" s="290" t="str">
        <f>IF('statement of marks'!CK58="","",'statement of marks'!CK58)</f>
        <v/>
      </c>
      <c r="G1364" s="123" t="str">
        <f>IF('statement of marks'!CM58="","",'statement of marks'!CM58)</f>
        <v/>
      </c>
      <c r="H1364" s="123" t="str">
        <f>IF('statement of marks'!CN58="","",'statement of marks'!CN58)</f>
        <v/>
      </c>
      <c r="I1364" s="291" t="str">
        <f>IF(G1364="","",IF(AND(G1364="ML",H1364="ML"),"ML",IF(AND(G1364="ML",H1364=""),"ML",SUM(G1364,H1364))))</f>
        <v/>
      </c>
      <c r="J1364" s="291" t="str">
        <f t="shared" si="496"/>
        <v/>
      </c>
      <c r="K1364" s="125" t="str">
        <f>IF(J1364="","",SUM(H1364,J1364))</f>
        <v/>
      </c>
      <c r="L1364" s="123" t="str">
        <f>IF('statement of marks'!CR58="","",'statement of marks'!CR58)</f>
        <v/>
      </c>
      <c r="M1364" s="123" t="str">
        <f>IF('statement of marks'!CS58="","",'statement of marks'!CS58)</f>
        <v/>
      </c>
      <c r="N1364" s="291" t="str">
        <f>IF(L1364="","",IF(AND(L1364="ML",M1364="ML"),"ML",IF(AND(L1364="ML",M1364=""),"ML",SUM(L1364,M1364))))</f>
        <v/>
      </c>
      <c r="O1364" s="291" t="str">
        <f>IF(L1364="","",SUM(J1364,L1364))</f>
        <v/>
      </c>
      <c r="P1364" s="123" t="str">
        <f t="shared" si="501"/>
        <v/>
      </c>
      <c r="Q1364" s="125" t="str">
        <f>IF(O1364="","",SUM(O1364,P1364))</f>
        <v/>
      </c>
      <c r="R1364" s="290" t="str">
        <f>CONCATENATE('statement of marks'!FT58,'statement of marks'!FY58,'statement of marks'!FZ58)</f>
        <v/>
      </c>
      <c r="S1364" s="117" t="str">
        <f>IF('result subject-wise'!AH58="","",'result subject-wise'!AH58)</f>
        <v/>
      </c>
      <c r="T1364" s="128" t="str">
        <f>IF('result subject-wise'!AJ58="","",'result subject-wise'!AJ58)</f>
        <v/>
      </c>
      <c r="U1364" s="130" t="str">
        <f>IF('result subject-wise'!AK58="","",'result subject-wise'!AK58)</f>
        <v/>
      </c>
      <c r="V1364" s="147" t="str">
        <f>IF(OR(U1366=0,U1366&lt;S1366),"",IF(OR(R1364="RE",R1364="REP"),SUM(Q1364,T1364),IF(R1364="S",T1364,Q1364)))</f>
        <v/>
      </c>
    </row>
    <row r="1365" spans="1:22" ht="19.25" customHeight="1">
      <c r="A1365" s="1179"/>
      <c r="B1365" s="1234" t="s">
        <v>148</v>
      </c>
      <c r="C1365" s="1235"/>
      <c r="D1365" s="157" t="str">
        <f>IF(AND(D1360="",D1361="",D1362="",D1363="",D1364=""),"",SUM(D1360:D1364))</f>
        <v/>
      </c>
      <c r="E1365" s="157" t="str">
        <f t="shared" ref="E1365:F1365" si="502">IF(AND(E1360="",E1361="",E1362="",E1363="",E1364=""),"",SUM(E1360:E1364))</f>
        <v/>
      </c>
      <c r="F1365" s="157" t="str">
        <f t="shared" si="502"/>
        <v/>
      </c>
      <c r="G1365" s="158" t="str">
        <f>IF(G1360="","",SUM(G1360:G1364))</f>
        <v/>
      </c>
      <c r="H1365" s="158">
        <f>SUM(H1362:H1364)</f>
        <v>0</v>
      </c>
      <c r="I1365" s="158" t="str">
        <f>IF(AND(I1360="",I1361="",I1362="",I1363="",I1364=""),"",SUM(I1360:I1364))</f>
        <v/>
      </c>
      <c r="J1365" s="159" t="str">
        <f>IF(J1364="","",SUM(J1360:J1364))</f>
        <v/>
      </c>
      <c r="K1365" s="160" t="str">
        <f>IF(K1360="","",SUM(K1360:K1364))</f>
        <v/>
      </c>
      <c r="L1365" s="158" t="str">
        <f>IF(L1360="","",SUM(L1360:L1364))</f>
        <v/>
      </c>
      <c r="M1365" s="158">
        <f>SUM(M1362:M1364)</f>
        <v>0</v>
      </c>
      <c r="N1365" s="158" t="str">
        <f t="shared" ref="N1365" si="503">IF(AND(N1360="",N1361="",N1362="",N1363="",N1364=""),"",SUM(N1360:N1364))</f>
        <v/>
      </c>
      <c r="O1365" s="159" t="str">
        <f>IF(L1365="","",SUM(J1365,L1365))</f>
        <v/>
      </c>
      <c r="P1365" s="160">
        <f>SUM(H1365,M1365)</f>
        <v>0</v>
      </c>
      <c r="Q1365" s="160" t="str">
        <f>IF(Q1360="","",SUM(Q1360:Q1364))</f>
        <v/>
      </c>
      <c r="R1365" s="159"/>
      <c r="S1365" s="159" t="str">
        <f>IF(AND(S1360="",S1361="",S1362="",S1363="",S1364=""),"",SUM(S1360:S1364))</f>
        <v/>
      </c>
      <c r="T1365" s="161" t="str">
        <f>IF(AND(T1360="",T1361="",T1362="",T1363="",T1364=""),"",SUM(T1360:T1364))</f>
        <v/>
      </c>
      <c r="U1365" s="162"/>
      <c r="V1365" s="163" t="str">
        <f>IF(V1360="","",SUM(V1360:V1364))</f>
        <v/>
      </c>
    </row>
    <row r="1366" spans="1:22" ht="19.25" customHeight="1">
      <c r="A1366" s="1179"/>
      <c r="B1366" s="1234" t="s">
        <v>145</v>
      </c>
      <c r="C1366" s="1235"/>
      <c r="D1366" s="119" t="str">
        <f>IF(D1365="","",50-(COUNTIF(D1360:D1364,"NA")*10+COUNTIF(D1360:D1364,"ML")*10))</f>
        <v/>
      </c>
      <c r="E1366" s="119" t="str">
        <f t="shared" ref="E1366:F1366" si="504">IF(E1365="","",50-(COUNTIF(E1360:E1364,"NA")*10+COUNTIF(E1360:E1364,"ML")*10))</f>
        <v/>
      </c>
      <c r="F1366" s="119" t="str">
        <f t="shared" si="504"/>
        <v/>
      </c>
      <c r="G1366" s="123">
        <f>I1366-H1366</f>
        <v>350</v>
      </c>
      <c r="H1366" s="158">
        <f>IF(H1365="","",(IF(OR(H1362="ML",H1362=""),0,H1359)+IF(OR(H1363="ML",H1363=""),0,H1360)+IF(OR(H1364="ML",H1364=""),0,H1361)))</f>
        <v>0</v>
      </c>
      <c r="I1366" s="123">
        <f>IF(I1365=0,0,350-H1368)</f>
        <v>350</v>
      </c>
      <c r="J1366" s="291" t="str">
        <f>IF(J1365="","",SUM(D1366:G1366))</f>
        <v/>
      </c>
      <c r="K1366" s="125" t="str">
        <f>IF(K1365="","",SUM(H1366,J1366))</f>
        <v/>
      </c>
      <c r="L1366" s="123">
        <f>N1366-M1366</f>
        <v>500</v>
      </c>
      <c r="M1366" s="117">
        <f>IF(M1365="","",(IF(OR(M1362="ML",M1362=""),0,M1359)+IF(OR(M1363="ML",M1363=""),0,M1360)+IF(OR(M1364="ML",M1364=""),0,M1361)))</f>
        <v>0</v>
      </c>
      <c r="N1366" s="123">
        <f>IF(N1365=0,0,500-M1368)</f>
        <v>500</v>
      </c>
      <c r="O1366" s="291">
        <f>IF(L1366="","",SUM(J1366,L1366))</f>
        <v>500</v>
      </c>
      <c r="P1366" s="125">
        <f>SUM(H1366,M1366)</f>
        <v>0</v>
      </c>
      <c r="Q1366" s="125" t="str">
        <f>IF(Q1365="","",SUM(O1366,P1366))</f>
        <v/>
      </c>
      <c r="R1366" s="307"/>
      <c r="S1366" s="141">
        <f>COUNTIF(R1360:R1369,"S")</f>
        <v>0</v>
      </c>
      <c r="T1366" s="141">
        <f>COUNTIF(R1360:R1369,"RE")+COUNTIF(R1360:R1369,"REP")</f>
        <v>0</v>
      </c>
      <c r="U1366" s="141">
        <f>COUNTIF(U1360:U1365,"P")+COUNTIF(U1368:U1369,"P")</f>
        <v>0</v>
      </c>
      <c r="V1366" s="149" t="str">
        <f>IF(OR(U1366=0,U1366&lt;(S1366+T1366)),"",(Q1366-(S1366*200)+S1365))</f>
        <v/>
      </c>
    </row>
    <row r="1367" spans="1:22" ht="19.25" customHeight="1">
      <c r="A1367" s="1179"/>
      <c r="B1367" s="1230" t="s">
        <v>12</v>
      </c>
      <c r="C1367" s="1231"/>
      <c r="D1367" s="120" t="str">
        <f t="shared" ref="D1367:Q1367" si="505">IF(D1366="","",D1365/D1366*100)</f>
        <v/>
      </c>
      <c r="E1367" s="120" t="str">
        <f t="shared" si="505"/>
        <v/>
      </c>
      <c r="F1367" s="120" t="str">
        <f t="shared" si="505"/>
        <v/>
      </c>
      <c r="G1367" s="120" t="e">
        <f t="shared" si="505"/>
        <v>#VALUE!</v>
      </c>
      <c r="H1367" s="151" t="e">
        <f t="shared" si="505"/>
        <v>#DIV/0!</v>
      </c>
      <c r="I1367" s="120" t="e">
        <f t="shared" si="505"/>
        <v>#VALUE!</v>
      </c>
      <c r="J1367" s="120" t="str">
        <f t="shared" si="505"/>
        <v/>
      </c>
      <c r="K1367" s="126" t="str">
        <f t="shared" si="505"/>
        <v/>
      </c>
      <c r="L1367" s="120" t="e">
        <f t="shared" si="505"/>
        <v>#VALUE!</v>
      </c>
      <c r="M1367" s="151" t="e">
        <f t="shared" si="505"/>
        <v>#DIV/0!</v>
      </c>
      <c r="N1367" s="120" t="e">
        <f t="shared" si="505"/>
        <v>#VALUE!</v>
      </c>
      <c r="O1367" s="120" t="e">
        <f t="shared" si="505"/>
        <v>#VALUE!</v>
      </c>
      <c r="P1367" s="126" t="e">
        <f t="shared" si="505"/>
        <v>#DIV/0!</v>
      </c>
      <c r="Q1367" s="126" t="str">
        <f t="shared" si="505"/>
        <v/>
      </c>
      <c r="R1367" s="304"/>
      <c r="S1367" s="304"/>
      <c r="T1367" s="305"/>
      <c r="U1367" s="308"/>
      <c r="V1367" s="150" t="str">
        <f>IF(V1366="","",V1365/V1366*100)</f>
        <v/>
      </c>
    </row>
    <row r="1368" spans="1:22" ht="19.25" customHeight="1">
      <c r="A1368" s="1179"/>
      <c r="B1368" s="1230" t="str">
        <f>'statement of marks'!$DG$3</f>
        <v>jktLFkku v/;;u</v>
      </c>
      <c r="C1368" s="1231"/>
      <c r="D1368" s="289" t="str">
        <f>IF('statement of marks'!DG58="","",'statement of marks'!DG58)</f>
        <v/>
      </c>
      <c r="E1368" s="290" t="str">
        <f>IF('statement of marks'!DH58="","",'statement of marks'!DH58)</f>
        <v/>
      </c>
      <c r="F1368" s="290" t="str">
        <f>IF('statement of marks'!DI58="","",'statement of marks'!DI58)</f>
        <v/>
      </c>
      <c r="G1368" s="290" t="str">
        <f>IF('statement of marks'!DK58="","",'statement of marks'!DK58)</f>
        <v/>
      </c>
      <c r="H1368" s="152">
        <f>IF(G1360="ML",70)+IF(G1361="ML",70)+IF(G1362="ML",70-H1359)+IF(G1363="ML",70-H1360)+IF(G1364="ML",70-H1361)+IF(H1362="ml",H1359)+IF(H1363="ml",H1360)+IF(H1364="ml",H1361)</f>
        <v>0</v>
      </c>
      <c r="I1368" s="291" t="str">
        <f>IF(G1368="","",SUM(G1368,H1368))</f>
        <v/>
      </c>
      <c r="J1368" s="291" t="str">
        <f>IF(G1368="","",SUM(D1368,E1368,F1368,G1368))</f>
        <v/>
      </c>
      <c r="K1368" s="125" t="str">
        <f>IF(J1368="","",SUM(H1368,J1368))</f>
        <v/>
      </c>
      <c r="L1368" s="290" t="str">
        <f>IF('statement of marks'!DM58="","",'statement of marks'!DM58)</f>
        <v/>
      </c>
      <c r="M1368" s="152">
        <f>IF(L1360="ML",100)+IF(L1361="ML",100)+IF(L1362="ML",100-M1359)+IF(L1363="ML",100-M1360)+IF(L1364="ML",100-M1361)+IF(M1362="ml",M1359)+IF(M1363="ml",M1360)+IF(M1364="ml",M1361)</f>
        <v>0</v>
      </c>
      <c r="N1368" s="291" t="str">
        <f>IF(L1368="","",SUM(L1368,M1368))</f>
        <v/>
      </c>
      <c r="O1368" s="291" t="str">
        <f>IF(L1368="","",SUM(K1368,L1368))</f>
        <v/>
      </c>
      <c r="P1368" s="152">
        <f>SUM(H1368,M1368)</f>
        <v>0</v>
      </c>
      <c r="Q1368" s="125" t="str">
        <f>IF(O1368="","",SUM(O1368,M1368))</f>
        <v/>
      </c>
      <c r="R1368" s="290" t="str">
        <f>IF('statement of marks'!GA58="","",'statement of marks'!GA58)</f>
        <v/>
      </c>
      <c r="S1368" s="117" t="str">
        <f>IF(OR(R1368="S",R1368="RE"),100,"")</f>
        <v/>
      </c>
      <c r="T1368" s="309" t="str">
        <f>IF('result subject-wise'!AL58="","",'result subject-wise'!AL58)</f>
        <v/>
      </c>
      <c r="U1368" s="310" t="str">
        <f>IF('result subject-wise'!AM58="","",'result subject-wise'!AM58)</f>
        <v/>
      </c>
      <c r="V1368" s="1236"/>
    </row>
    <row r="1369" spans="1:22" ht="19.25" customHeight="1">
      <c r="A1369" s="1179"/>
      <c r="B1369" s="1230" t="str">
        <f>'statement of marks'!$DT$3</f>
        <v>thou dkS'ky f'k{kk</v>
      </c>
      <c r="C1369" s="1231"/>
      <c r="D1369" s="1237" t="s">
        <v>294</v>
      </c>
      <c r="E1369" s="1238"/>
      <c r="F1369" s="291">
        <f>'statement of marks'!$DT$6</f>
        <v>30</v>
      </c>
      <c r="G1369" s="123" t="str">
        <f>IF('statement of marks'!DT58="","",'statement of marks'!DT58)</f>
        <v/>
      </c>
      <c r="H1369" s="1238" t="s">
        <v>313</v>
      </c>
      <c r="I1369" s="1238"/>
      <c r="J1369" s="291">
        <f>'statement of marks'!$DU$6</f>
        <v>30</v>
      </c>
      <c r="K1369" s="125" t="str">
        <f>IF('statement of marks'!DU58="","",'statement of marks'!DU58)</f>
        <v/>
      </c>
      <c r="L1369" s="1239" t="s">
        <v>172</v>
      </c>
      <c r="M1369" s="1239"/>
      <c r="N1369" s="291">
        <f>'statement of marks'!$DV$6</f>
        <v>40</v>
      </c>
      <c r="O1369" s="290" t="str">
        <f>IF('statement of marks'!DV58="","",'statement of marks'!DV58)</f>
        <v/>
      </c>
      <c r="P1369" s="304"/>
      <c r="Q1369" s="125" t="str">
        <f>IF(O1369="","",SUM(G1369,K1369,O1369))</f>
        <v/>
      </c>
      <c r="R1369" s="290" t="str">
        <f>IF('statement of marks'!GB58="","",'statement of marks'!GB58)</f>
        <v/>
      </c>
      <c r="S1369" s="117" t="str">
        <f>IF(OR(R1369="S",R1369="RE"),40,"")</f>
        <v/>
      </c>
      <c r="T1369" s="309" t="str">
        <f>IF('result subject-wise'!AN58="","",'result subject-wise'!AN58)</f>
        <v/>
      </c>
      <c r="U1369" s="310" t="str">
        <f>IF('result subject-wise'!AO58="","",'result subject-wise'!AO58)</f>
        <v/>
      </c>
      <c r="V1369" s="1236"/>
    </row>
    <row r="1370" spans="1:22" ht="19.25" customHeight="1">
      <c r="A1370" s="1179"/>
      <c r="B1370" s="1240" t="s">
        <v>20</v>
      </c>
      <c r="C1370" s="1241"/>
      <c r="D1370" s="1242" t="str">
        <f>IF('statement of marks'!GH58="","",'statement of marks'!GH58)</f>
        <v/>
      </c>
      <c r="E1370" s="1243"/>
      <c r="F1370" s="1243"/>
      <c r="G1370" s="1243"/>
      <c r="H1370" s="1243"/>
      <c r="I1370" s="1244"/>
      <c r="J1370" s="288" t="s">
        <v>7</v>
      </c>
      <c r="K1370" s="290" t="str">
        <f>IF('statement of marks'!GK58="","",'statement of marks'!GK58)</f>
        <v/>
      </c>
      <c r="L1370" s="1245" t="s">
        <v>8</v>
      </c>
      <c r="M1370" s="1246"/>
      <c r="N1370" s="1247"/>
      <c r="O1370" s="290" t="str">
        <f>IF('statement of marks'!GM58="","",'statement of marks'!GM58)</f>
        <v/>
      </c>
      <c r="P1370" s="1248" t="s">
        <v>286</v>
      </c>
      <c r="Q1370" s="1248"/>
      <c r="R1370" s="1248"/>
      <c r="S1370" s="1248"/>
      <c r="T1370" s="1248"/>
      <c r="U1370" s="1248"/>
      <c r="V1370" s="1249"/>
    </row>
    <row r="1371" spans="1:22" ht="19.25" customHeight="1">
      <c r="A1371" s="1179"/>
      <c r="B1371" s="1240" t="s">
        <v>50</v>
      </c>
      <c r="C1371" s="1241"/>
      <c r="D1371" s="1250" t="s">
        <v>290</v>
      </c>
      <c r="E1371" s="1251"/>
      <c r="F1371" s="1252" t="s">
        <v>291</v>
      </c>
      <c r="G1371" s="1252"/>
      <c r="H1371" s="1253" t="s">
        <v>292</v>
      </c>
      <c r="I1371" s="1253"/>
      <c r="J1371" s="1252" t="s">
        <v>314</v>
      </c>
      <c r="K1371" s="1252"/>
      <c r="L1371" s="1254" t="s">
        <v>284</v>
      </c>
      <c r="M1371" s="1254"/>
      <c r="N1371" s="1254"/>
      <c r="O1371" s="1254"/>
      <c r="P1371" s="1255" t="s">
        <v>20</v>
      </c>
      <c r="Q1371" s="1255"/>
      <c r="R1371" s="1255"/>
      <c r="S1371" s="1255"/>
      <c r="T1371" s="1256" t="str">
        <f>IF('result subject-wise'!AR58="","",'result subject-wise'!AR58)</f>
        <v/>
      </c>
      <c r="U1371" s="1256"/>
      <c r="V1371" s="1257"/>
    </row>
    <row r="1372" spans="1:22" ht="19.25" customHeight="1">
      <c r="A1372" s="1179"/>
      <c r="B1372" s="1234" t="s">
        <v>32</v>
      </c>
      <c r="C1372" s="1235"/>
      <c r="D1372" s="1258" t="str">
        <f>IF('statement of marks'!EP58="","",'statement of marks'!EP58)</f>
        <v/>
      </c>
      <c r="E1372" s="1259"/>
      <c r="F1372" s="1259" t="str">
        <f>IF('statement of marks'!ER58="","",'statement of marks'!ER58)</f>
        <v/>
      </c>
      <c r="G1372" s="1259"/>
      <c r="H1372" s="1259" t="str">
        <f>IF('statement of marks'!ET58="","",'statement of marks'!ET58)</f>
        <v/>
      </c>
      <c r="I1372" s="1259"/>
      <c r="J1372" s="1259" t="str">
        <f>IF('statement of marks'!EV58="","",'statement of marks'!EV58)</f>
        <v/>
      </c>
      <c r="K1372" s="1259"/>
      <c r="L1372" s="1259" t="str">
        <f>IF('statement of marks'!EX58="","",'statement of marks'!EX58)</f>
        <v/>
      </c>
      <c r="M1372" s="1259"/>
      <c r="N1372" s="1259"/>
      <c r="O1372" s="1259"/>
      <c r="P1372" s="1255" t="s">
        <v>7</v>
      </c>
      <c r="Q1372" s="1255"/>
      <c r="R1372" s="1255"/>
      <c r="S1372" s="1255"/>
      <c r="T1372" s="1256" t="str">
        <f>IF(AND(T1371="mRrh.kZ",V1367&gt;=60),"izFke",IF(AND(T1371="mRrh.kZ",V1367&gt;=48),"f}rh;",IF(AND(T1371="mRrh.kZ",V1367&gt;=36),"r`rh;","")))</f>
        <v/>
      </c>
      <c r="U1372" s="1256"/>
      <c r="V1372" s="1257"/>
    </row>
    <row r="1373" spans="1:22" ht="19.25" customHeight="1">
      <c r="A1373" s="1179"/>
      <c r="B1373" s="1234" t="s">
        <v>31</v>
      </c>
      <c r="C1373" s="1235"/>
      <c r="D1373" s="1260" t="str">
        <f>IF('statement of marks'!EO58="","",'statement of marks'!EO58)</f>
        <v/>
      </c>
      <c r="E1373" s="1261"/>
      <c r="F1373" s="1261" t="str">
        <f>IF('statement of marks'!EQ58="","",'statement of marks'!EQ58)</f>
        <v/>
      </c>
      <c r="G1373" s="1261"/>
      <c r="H1373" s="1261" t="str">
        <f>IF('statement of marks'!ES58="","",'statement of marks'!ES58)</f>
        <v/>
      </c>
      <c r="I1373" s="1261"/>
      <c r="J1373" s="1261" t="str">
        <f>IF('statement of marks'!EU58="","",'statement of marks'!EU58)</f>
        <v/>
      </c>
      <c r="K1373" s="1261"/>
      <c r="L1373" s="1261" t="str">
        <f>IF('statement of marks'!EW58="","",'statement of marks'!EW58)</f>
        <v/>
      </c>
      <c r="M1373" s="1261"/>
      <c r="N1373" s="1261"/>
      <c r="O1373" s="1261"/>
      <c r="P1373" s="1262" t="s">
        <v>312</v>
      </c>
      <c r="Q1373" s="1263"/>
      <c r="R1373" s="1263"/>
      <c r="S1373" s="1264"/>
      <c r="T1373" s="1265" t="str">
        <f>IF(T1371="","",'result subject-wise'!$G$117)</f>
        <v/>
      </c>
      <c r="U1373" s="1266"/>
      <c r="V1373" s="1267"/>
    </row>
    <row r="1374" spans="1:22" ht="19.25" customHeight="1">
      <c r="A1374" s="1179"/>
      <c r="B1374" s="1230" t="s">
        <v>133</v>
      </c>
      <c r="C1374" s="1231"/>
      <c r="D1374" s="1268"/>
      <c r="E1374" s="1269"/>
      <c r="F1374" s="1269"/>
      <c r="G1374" s="1269"/>
      <c r="H1374" s="1269"/>
      <c r="I1374" s="1269"/>
      <c r="J1374" s="1269"/>
      <c r="K1374" s="1269"/>
      <c r="L1374" s="1231" t="s">
        <v>133</v>
      </c>
      <c r="M1374" s="1231"/>
      <c r="N1374" s="1231"/>
      <c r="O1374" s="1231"/>
      <c r="P1374" s="1231"/>
      <c r="Q1374" s="1231"/>
      <c r="R1374" s="1270"/>
      <c r="S1374" s="1271"/>
      <c r="T1374" s="1271"/>
      <c r="U1374" s="1271"/>
      <c r="V1374" s="1272"/>
    </row>
    <row r="1375" spans="1:22" ht="19.25" customHeight="1">
      <c r="A1375" s="1179"/>
      <c r="B1375" s="1230" t="s">
        <v>285</v>
      </c>
      <c r="C1375" s="1231"/>
      <c r="D1375" s="1268"/>
      <c r="E1375" s="1269"/>
      <c r="F1375" s="1269"/>
      <c r="G1375" s="1269"/>
      <c r="H1375" s="1269"/>
      <c r="I1375" s="1269"/>
      <c r="J1375" s="1269"/>
      <c r="K1375" s="1269"/>
      <c r="L1375" s="1231" t="s">
        <v>111</v>
      </c>
      <c r="M1375" s="1231"/>
      <c r="N1375" s="1231"/>
      <c r="O1375" s="1231"/>
      <c r="P1375" s="1231"/>
      <c r="Q1375" s="1231"/>
      <c r="R1375" s="1273"/>
      <c r="S1375" s="1274"/>
      <c r="T1375" s="1274"/>
      <c r="U1375" s="1274"/>
      <c r="V1375" s="1275"/>
    </row>
    <row r="1376" spans="1:22" ht="19.25" customHeight="1">
      <c r="A1376" s="1179"/>
      <c r="B1376" s="1230" t="s">
        <v>152</v>
      </c>
      <c r="C1376" s="1231"/>
      <c r="D1376" s="1268"/>
      <c r="E1376" s="1269"/>
      <c r="F1376" s="1269"/>
      <c r="G1376" s="1269"/>
      <c r="H1376" s="1269"/>
      <c r="I1376" s="1269"/>
      <c r="J1376" s="1269"/>
      <c r="K1376" s="1269"/>
      <c r="L1376" s="1231" t="s">
        <v>285</v>
      </c>
      <c r="M1376" s="1231"/>
      <c r="N1376" s="1231"/>
      <c r="O1376" s="1231"/>
      <c r="P1376" s="1231"/>
      <c r="Q1376" s="1231"/>
      <c r="R1376" s="1276" t="s">
        <v>152</v>
      </c>
      <c r="S1376" s="1277"/>
      <c r="T1376" s="1277"/>
      <c r="U1376" s="1277"/>
      <c r="V1376" s="1278"/>
    </row>
    <row r="1377" spans="1:22" ht="19.25" customHeight="1">
      <c r="A1377" s="1180"/>
      <c r="B1377" s="1279" t="s">
        <v>151</v>
      </c>
      <c r="C1377" s="1280"/>
      <c r="D1377" s="1281"/>
      <c r="E1377" s="1282"/>
      <c r="F1377" s="1282"/>
      <c r="G1377" s="1282"/>
      <c r="H1377" s="1282"/>
      <c r="I1377" s="1282"/>
      <c r="J1377" s="1282"/>
      <c r="K1377" s="1282"/>
      <c r="L1377" s="1280" t="s">
        <v>113</v>
      </c>
      <c r="M1377" s="1280"/>
      <c r="N1377" s="1280"/>
      <c r="O1377" s="1280"/>
      <c r="P1377" s="1283">
        <f>'statement of marks'!$GH$109</f>
        <v>42460</v>
      </c>
      <c r="Q1377" s="1284"/>
      <c r="R1377" s="1285" t="s">
        <v>289</v>
      </c>
      <c r="S1377" s="1286"/>
      <c r="T1377" s="1286"/>
      <c r="U1377" s="1286"/>
      <c r="V1377" s="1287"/>
    </row>
    <row r="1378" spans="1:22" ht="19.25" customHeight="1">
      <c r="A1378" s="1173" t="s">
        <v>73</v>
      </c>
      <c r="B1378" s="1174"/>
      <c r="C1378" s="1174"/>
      <c r="D1378" s="1174"/>
      <c r="E1378" s="1174"/>
      <c r="F1378" s="1174"/>
      <c r="G1378" s="1174"/>
      <c r="H1378" s="1174"/>
      <c r="I1378" s="1174"/>
      <c r="J1378" s="1174"/>
      <c r="K1378" s="1174"/>
      <c r="L1378" s="1174"/>
      <c r="M1378" s="1174"/>
      <c r="N1378" s="1174"/>
      <c r="O1378" s="1174"/>
      <c r="P1378" s="1174"/>
      <c r="Q1378" s="1174"/>
      <c r="R1378" s="1174"/>
      <c r="S1378" s="1174"/>
      <c r="T1378" s="1174"/>
      <c r="U1378" s="1174"/>
      <c r="V1378" s="1175"/>
    </row>
    <row r="1379" spans="1:22" ht="19.25" customHeight="1">
      <c r="A1379" s="1176" t="str">
        <f>'statement of marks'!$A$1</f>
        <v>jktdh; ckfydk mPp ek/;fed fo|ky;] fuEckgsMk</v>
      </c>
      <c r="B1379" s="1177"/>
      <c r="C1379" s="1177"/>
      <c r="D1379" s="1177"/>
      <c r="E1379" s="1177"/>
      <c r="F1379" s="1177"/>
      <c r="G1379" s="1177"/>
      <c r="H1379" s="1177"/>
      <c r="I1379" s="1177"/>
      <c r="J1379" s="1177"/>
      <c r="K1379" s="1177"/>
      <c r="L1379" s="1177"/>
      <c r="M1379" s="1177"/>
      <c r="N1379" s="1177"/>
      <c r="O1379" s="1177"/>
      <c r="P1379" s="1177"/>
      <c r="Q1379" s="1177"/>
      <c r="R1379" s="1177"/>
      <c r="S1379" s="1177"/>
      <c r="T1379" s="1177"/>
      <c r="U1379" s="1177"/>
      <c r="V1379" s="1178"/>
    </row>
    <row r="1380" spans="1:22" ht="19.25" customHeight="1">
      <c r="A1380" s="1179"/>
      <c r="B1380" s="1181" t="s">
        <v>293</v>
      </c>
      <c r="C1380" s="1181"/>
      <c r="D1380" s="1182" t="str">
        <f>'statement of marks'!$F$3</f>
        <v>2015-16</v>
      </c>
      <c r="E1380" s="1183"/>
      <c r="F1380" s="1184" t="str">
        <f>IF(T1398="","eq[; ijh{kk",IF(D1397="iwjd","iwjd ijh{kk",IF(D1397="iqu% ijh{kk","iqu% ijh{kk",)))</f>
        <v>eq[; ijh{kk</v>
      </c>
      <c r="G1380" s="1185"/>
      <c r="H1380" s="1185"/>
      <c r="I1380" s="1185"/>
      <c r="J1380" s="1185"/>
      <c r="K1380" s="1185"/>
      <c r="L1380" s="1185"/>
      <c r="M1380" s="1185"/>
      <c r="N1380" s="1185"/>
      <c r="O1380" s="1185"/>
      <c r="P1380" s="1185"/>
      <c r="Q1380" s="1185"/>
      <c r="R1380" s="1186" t="s">
        <v>27</v>
      </c>
      <c r="S1380" s="1187"/>
      <c r="T1380" s="1188" t="str">
        <f>'statement of marks'!$A$3</f>
        <v>11 'A'</v>
      </c>
      <c r="U1380" s="1188"/>
      <c r="V1380" s="1189"/>
    </row>
    <row r="1381" spans="1:22" ht="19.25" customHeight="1">
      <c r="A1381" s="1179"/>
      <c r="B1381" s="1190" t="s">
        <v>115</v>
      </c>
      <c r="C1381" s="1190"/>
      <c r="D1381" s="1191" t="str">
        <f>IF('statement of marks'!G59="","",'statement of marks'!G59)</f>
        <v/>
      </c>
      <c r="E1381" s="1192"/>
      <c r="F1381" s="1192"/>
      <c r="G1381" s="1192"/>
      <c r="H1381" s="1192"/>
      <c r="I1381" s="1192"/>
      <c r="J1381" s="1192"/>
      <c r="K1381" s="1192"/>
      <c r="L1381" s="1192"/>
      <c r="M1381" s="1192"/>
      <c r="N1381" s="1192"/>
      <c r="O1381" s="1192"/>
      <c r="P1381" s="1192"/>
      <c r="Q1381" s="1192"/>
      <c r="R1381" s="1193" t="s">
        <v>36</v>
      </c>
      <c r="S1381" s="1194"/>
      <c r="T1381" s="1195" t="str">
        <f>IF('statement of marks'!D59="","",'statement of marks'!D59)</f>
        <v/>
      </c>
      <c r="U1381" s="1195"/>
      <c r="V1381" s="1196"/>
    </row>
    <row r="1382" spans="1:22" ht="19.25" customHeight="1">
      <c r="A1382" s="1179"/>
      <c r="B1382" s="1190" t="s">
        <v>25</v>
      </c>
      <c r="C1382" s="1190"/>
      <c r="D1382" s="1191" t="str">
        <f>IF('statement of marks'!H59="","",'statement of marks'!H59)</f>
        <v/>
      </c>
      <c r="E1382" s="1192"/>
      <c r="F1382" s="1192"/>
      <c r="G1382" s="1192"/>
      <c r="H1382" s="1192"/>
      <c r="I1382" s="1192"/>
      <c r="J1382" s="1192"/>
      <c r="K1382" s="1192"/>
      <c r="L1382" s="1192"/>
      <c r="M1382" s="1192"/>
      <c r="N1382" s="1192"/>
      <c r="O1382" s="1192"/>
      <c r="P1382" s="1192"/>
      <c r="Q1382" s="1192"/>
      <c r="R1382" s="1193" t="s">
        <v>28</v>
      </c>
      <c r="S1382" s="1194"/>
      <c r="T1382" s="1195" t="str">
        <f>IF('statement of marks'!E59="","",'statement of marks'!E59)</f>
        <v/>
      </c>
      <c r="U1382" s="1195"/>
      <c r="V1382" s="1196"/>
    </row>
    <row r="1383" spans="1:22" ht="19.25" customHeight="1">
      <c r="A1383" s="1179"/>
      <c r="B1383" s="1197" t="s">
        <v>26</v>
      </c>
      <c r="C1383" s="1197"/>
      <c r="D1383" s="1191" t="str">
        <f>IF('statement of marks'!I59="","",'statement of marks'!I59)</f>
        <v/>
      </c>
      <c r="E1383" s="1192"/>
      <c r="F1383" s="1192"/>
      <c r="G1383" s="1192"/>
      <c r="H1383" s="1192"/>
      <c r="I1383" s="1192"/>
      <c r="J1383" s="1192"/>
      <c r="K1383" s="1192"/>
      <c r="L1383" s="1192"/>
      <c r="M1383" s="1192"/>
      <c r="N1383" s="1192"/>
      <c r="O1383" s="1192"/>
      <c r="P1383" s="1192"/>
      <c r="Q1383" s="1192"/>
      <c r="R1383" s="1193" t="s">
        <v>29</v>
      </c>
      <c r="S1383" s="1194"/>
      <c r="T1383" s="1198" t="str">
        <f>IF('statement of marks'!F59="","",'statement of marks'!F59)</f>
        <v/>
      </c>
      <c r="U1383" s="1198"/>
      <c r="V1383" s="1199"/>
    </row>
    <row r="1384" spans="1:22" ht="19.25" customHeight="1">
      <c r="A1384" s="1179"/>
      <c r="B1384" s="1200" t="s">
        <v>30</v>
      </c>
      <c r="C1384" s="1202" t="s">
        <v>202</v>
      </c>
      <c r="D1384" s="1204" t="s">
        <v>1</v>
      </c>
      <c r="E1384" s="1204" t="s">
        <v>43</v>
      </c>
      <c r="F1384" s="1204" t="s">
        <v>2</v>
      </c>
      <c r="G1384" s="1206" t="s">
        <v>144</v>
      </c>
      <c r="H1384" s="1206" t="s">
        <v>147</v>
      </c>
      <c r="I1384" s="1208" t="s">
        <v>146</v>
      </c>
      <c r="J1384" s="1210" t="s">
        <v>306</v>
      </c>
      <c r="K1384" s="1212" t="s">
        <v>288</v>
      </c>
      <c r="L1384" s="1214" t="s">
        <v>305</v>
      </c>
      <c r="M1384" s="1214" t="s">
        <v>296</v>
      </c>
      <c r="N1384" s="1216" t="s">
        <v>295</v>
      </c>
      <c r="O1384" s="1218" t="s">
        <v>274</v>
      </c>
      <c r="P1384" s="1218" t="s">
        <v>275</v>
      </c>
      <c r="Q1384" s="1220" t="s">
        <v>276</v>
      </c>
      <c r="R1384" s="1208" t="s">
        <v>14</v>
      </c>
      <c r="S1384" s="1210" t="s">
        <v>297</v>
      </c>
      <c r="T1384" s="1222" t="s">
        <v>298</v>
      </c>
      <c r="U1384" s="1288" t="s">
        <v>38</v>
      </c>
      <c r="V1384" s="1226" t="s">
        <v>287</v>
      </c>
    </row>
    <row r="1385" spans="1:22" ht="19.25" customHeight="1">
      <c r="A1385" s="1179"/>
      <c r="B1385" s="1201"/>
      <c r="C1385" s="1203"/>
      <c r="D1385" s="1205"/>
      <c r="E1385" s="1205"/>
      <c r="F1385" s="1205"/>
      <c r="G1385" s="1207"/>
      <c r="H1385" s="1207"/>
      <c r="I1385" s="1209"/>
      <c r="J1385" s="1211"/>
      <c r="K1385" s="1213"/>
      <c r="L1385" s="1215"/>
      <c r="M1385" s="1215"/>
      <c r="N1385" s="1217"/>
      <c r="O1385" s="1219"/>
      <c r="P1385" s="1219"/>
      <c r="Q1385" s="1221"/>
      <c r="R1385" s="1209"/>
      <c r="S1385" s="1211"/>
      <c r="T1385" s="1223"/>
      <c r="U1385" s="1289"/>
      <c r="V1385" s="1227"/>
    </row>
    <row r="1386" spans="1:22" ht="19.25" customHeight="1">
      <c r="A1386" s="1179"/>
      <c r="B1386" s="1228" t="s">
        <v>5</v>
      </c>
      <c r="C1386" s="1229"/>
      <c r="D1386" s="119">
        <v>10</v>
      </c>
      <c r="E1386" s="70">
        <v>10</v>
      </c>
      <c r="F1386" s="70">
        <v>10</v>
      </c>
      <c r="G1386" s="142" t="s">
        <v>308</v>
      </c>
      <c r="H1386" s="122">
        <f>'statement of marks'!$AR$6</f>
        <v>20</v>
      </c>
      <c r="I1386" s="73">
        <v>70</v>
      </c>
      <c r="J1386" s="146" t="s">
        <v>277</v>
      </c>
      <c r="K1386" s="124">
        <v>100</v>
      </c>
      <c r="L1386" s="142" t="s">
        <v>309</v>
      </c>
      <c r="M1386" s="122">
        <f>'statement of marks'!$AW$6</f>
        <v>30</v>
      </c>
      <c r="N1386" s="73">
        <v>100</v>
      </c>
      <c r="O1386" s="145" t="s">
        <v>310</v>
      </c>
      <c r="P1386" s="124"/>
      <c r="Q1386" s="124">
        <v>200</v>
      </c>
      <c r="R1386" s="304"/>
      <c r="S1386" s="304"/>
      <c r="T1386" s="305"/>
      <c r="U1386" s="306"/>
      <c r="V1386" s="147" t="str">
        <f>IF(OR(U1393=0,U1393&lt;S1393),"",Q1386)</f>
        <v/>
      </c>
    </row>
    <row r="1387" spans="1:22" ht="19.25" customHeight="1">
      <c r="A1387" s="1179"/>
      <c r="B1387" s="1230" t="str">
        <f>'statement of marks'!$J$3</f>
        <v>vfuok;Z fgUnh</v>
      </c>
      <c r="C1387" s="1231"/>
      <c r="D1387" s="289" t="str">
        <f>IF('statement of marks'!J59="","",'statement of marks'!J59)</f>
        <v/>
      </c>
      <c r="E1387" s="290" t="str">
        <f>IF('statement of marks'!K59="","",'statement of marks'!K59)</f>
        <v/>
      </c>
      <c r="F1387" s="290" t="str">
        <f>IF('statement of marks'!L59="","",'statement of marks'!L59)</f>
        <v/>
      </c>
      <c r="G1387" s="123" t="str">
        <f>IF('statement of marks'!N59="","",'statement of marks'!N59)</f>
        <v/>
      </c>
      <c r="H1387" s="123">
        <f>'statement of marks'!$BP$6</f>
        <v>20</v>
      </c>
      <c r="I1387" s="291" t="str">
        <f>IF(G1387="","",G1387)</f>
        <v/>
      </c>
      <c r="J1387" s="291" t="str">
        <f>IF(G1387="","",SUM(D1387,E1387,F1387,G1387))</f>
        <v/>
      </c>
      <c r="K1387" s="125" t="str">
        <f>J1387</f>
        <v/>
      </c>
      <c r="L1387" s="123" t="str">
        <f>IF('statement of marks'!P59="","",'statement of marks'!P59)</f>
        <v/>
      </c>
      <c r="M1387" s="122">
        <f>'statement of marks'!$BU$6</f>
        <v>30</v>
      </c>
      <c r="N1387" s="291" t="str">
        <f>IF(L1387="","",L1387)</f>
        <v/>
      </c>
      <c r="O1387" s="291" t="str">
        <f>IF(L1387="","",SUM(J1387,L1387))</f>
        <v/>
      </c>
      <c r="P1387" s="152">
        <f>SUM(H1387,M1387)</f>
        <v>50</v>
      </c>
      <c r="Q1387" s="125" t="str">
        <f>O1387</f>
        <v/>
      </c>
      <c r="R1387" s="290" t="str">
        <f>CONCATENATE('statement of marks'!EZ59,'statement of marks'!FA59,'statement of marks'!FB59)</f>
        <v/>
      </c>
      <c r="S1387" s="117" t="str">
        <f>IF(OR(R1387="S",R1387="RE"),100,"")</f>
        <v/>
      </c>
      <c r="T1387" s="128" t="str">
        <f>IF('result subject-wise'!U59="","",'result subject-wise'!U59)</f>
        <v/>
      </c>
      <c r="U1387" s="130" t="str">
        <f>IF('result subject-wise'!V59="","",'result subject-wise'!V59)</f>
        <v/>
      </c>
      <c r="V1387" s="147" t="str">
        <f>IF(OR(U1393=0,U1393&lt;S1393),"",IF(R1387="RE",SUM(Q1387,T1387),IF(R1387="S",T1387,Q1387)))</f>
        <v/>
      </c>
    </row>
    <row r="1388" spans="1:22" ht="19.25" customHeight="1">
      <c r="A1388" s="1179"/>
      <c r="B1388" s="1230" t="str">
        <f>'statement of marks'!$X$3</f>
        <v>vaxzsth</v>
      </c>
      <c r="C1388" s="1231"/>
      <c r="D1388" s="289" t="str">
        <f>IF('statement of marks'!X59="","",'statement of marks'!X59)</f>
        <v/>
      </c>
      <c r="E1388" s="290" t="str">
        <f>IF('statement of marks'!Y59="","",'statement of marks'!Y59)</f>
        <v/>
      </c>
      <c r="F1388" s="290" t="str">
        <f>IF('statement of marks'!Z59="","",'statement of marks'!Z59)</f>
        <v/>
      </c>
      <c r="G1388" s="123" t="str">
        <f>IF('statement of marks'!AB59="","",'statement of marks'!AB59)</f>
        <v/>
      </c>
      <c r="H1388" s="123">
        <f>'statement of marks'!$CN$6</f>
        <v>20</v>
      </c>
      <c r="I1388" s="291" t="str">
        <f>IF(G1388="","",G1388)</f>
        <v/>
      </c>
      <c r="J1388" s="291" t="str">
        <f t="shared" ref="J1388:J1391" si="506">IF(G1388="","",SUM(D1388,E1388,F1388,G1388))</f>
        <v/>
      </c>
      <c r="K1388" s="125" t="str">
        <f>J1388</f>
        <v/>
      </c>
      <c r="L1388" s="123" t="str">
        <f>IF('statement of marks'!AD59="","",'statement of marks'!AD59)</f>
        <v/>
      </c>
      <c r="M1388" s="122">
        <f>'statement of marks'!$CS$6</f>
        <v>30</v>
      </c>
      <c r="N1388" s="291" t="str">
        <f>IF(L1388="","",L1388)</f>
        <v/>
      </c>
      <c r="O1388" s="291" t="str">
        <f t="shared" ref="O1388" si="507">IF(L1388="","",SUM(J1388,L1388))</f>
        <v/>
      </c>
      <c r="P1388" s="152">
        <f t="shared" ref="P1388" si="508">SUM(H1388,M1388)</f>
        <v>50</v>
      </c>
      <c r="Q1388" s="125" t="str">
        <f>O1388</f>
        <v/>
      </c>
      <c r="R1388" s="290" t="str">
        <f>CONCATENATE('statement of marks'!FC59,'statement of marks'!FD59,'statement of marks'!FE59)</f>
        <v/>
      </c>
      <c r="S1388" s="117" t="str">
        <f>IF(OR(R1388="S",R1388="RE"),100,"")</f>
        <v/>
      </c>
      <c r="T1388" s="128" t="str">
        <f>IF('result subject-wise'!X59="","",'result subject-wise'!X59)</f>
        <v/>
      </c>
      <c r="U1388" s="130" t="str">
        <f>IF('result subject-wise'!Y59="","",'result subject-wise'!Y59)</f>
        <v/>
      </c>
      <c r="V1388" s="147" t="str">
        <f>IF(OR(U1393=0,U1393&lt;S1393),"",IF(R1388="RE",SUM(Q1388,T1388),IF(R1388="S",T1388,Q1388)))</f>
        <v/>
      </c>
    </row>
    <row r="1389" spans="1:22" ht="19.25" customHeight="1">
      <c r="A1389" s="1179"/>
      <c r="B1389" s="1232" t="b">
        <f>IF('statement of marks'!AL59="a",'statement of marks'!$AL$3,IF('statement of marks'!AL59="b",'statement of marks'!$AR$3,IF('statement of marks'!AL59="c",'statement of marks'!$AX$3,IF('statement of marks'!AL59="d",'statement of marks'!$BD$3))))</f>
        <v>0</v>
      </c>
      <c r="C1389" s="1233"/>
      <c r="D1389" s="289" t="str">
        <f>IF('statement of marks'!AM59="","",'statement of marks'!AM59)</f>
        <v/>
      </c>
      <c r="E1389" s="290" t="str">
        <f>IF('statement of marks'!AN59="","",'statement of marks'!AN59)</f>
        <v/>
      </c>
      <c r="F1389" s="290" t="str">
        <f>IF('statement of marks'!AO59="","",'statement of marks'!AO59)</f>
        <v/>
      </c>
      <c r="G1389" s="123" t="str">
        <f>IF('statement of marks'!AQ59="","",'statement of marks'!AQ59)</f>
        <v/>
      </c>
      <c r="H1389" s="123" t="str">
        <f>IF('statement of marks'!AR59="","",'statement of marks'!AR59)</f>
        <v/>
      </c>
      <c r="I1389" s="291" t="str">
        <f>IF(G1389="","",IF(AND(G1389="ML",H1389="ML"),"ML",IF(AND(G1389="ML",H1389=""),"ML",SUM(G1389,H1389))))</f>
        <v/>
      </c>
      <c r="J1389" s="291" t="str">
        <f t="shared" si="506"/>
        <v/>
      </c>
      <c r="K1389" s="125" t="str">
        <f>IF(J1389="","",SUM(H1389,J1389))</f>
        <v/>
      </c>
      <c r="L1389" s="123" t="str">
        <f>IF('statement of marks'!AV59="","",'statement of marks'!AV59)</f>
        <v/>
      </c>
      <c r="M1389" s="123" t="str">
        <f>IF('statement of marks'!AW59="","",'statement of marks'!AW59)</f>
        <v/>
      </c>
      <c r="N1389" s="291" t="str">
        <f>IF(L1389="","",IF(AND(L1389="ML",M1389="ML"),"ML",IF(AND(L1389="ML",M1389=""),"ML",SUM(L1389,M1389))))</f>
        <v/>
      </c>
      <c r="O1389" s="291" t="str">
        <f>IF(L1389="","",SUM(J1389,L1389))</f>
        <v/>
      </c>
      <c r="P1389" s="123" t="str">
        <f>IF(AND(H1389="",M1389=""),"",SUM(H1389,M1389))</f>
        <v/>
      </c>
      <c r="Q1389" s="125" t="str">
        <f>IF(O1389="","",SUM(O1389,P1389))</f>
        <v/>
      </c>
      <c r="R1389" s="290" t="str">
        <f>CONCATENATE('statement of marks'!FF59,'statement of marks'!FK59,'statement of marks'!FL59)</f>
        <v/>
      </c>
      <c r="S1389" s="117" t="str">
        <f>IF('result subject-wise'!Z59="","",'result subject-wise'!Z59)</f>
        <v/>
      </c>
      <c r="T1389" s="128" t="str">
        <f>IF('result subject-wise'!AB59="","",'result subject-wise'!AB59)</f>
        <v/>
      </c>
      <c r="U1389" s="130" t="str">
        <f>IF('result subject-wise'!AC59="","",'result subject-wise'!AC59)</f>
        <v/>
      </c>
      <c r="V1389" s="147" t="str">
        <f>IF(OR(U1393=0,U1393&lt;S1393),"",IF(OR(R1389="RE",R1389="REP"),SUM(Q1389,T1389),IF(R1389="S",T1389,Q1389)))</f>
        <v/>
      </c>
    </row>
    <row r="1390" spans="1:22" ht="19.25" customHeight="1">
      <c r="A1390" s="1179"/>
      <c r="B1390" s="1232" t="b">
        <f>IF('statement of marks'!BJ59="a",'statement of marks'!$BJ$3,IF('statement of marks'!BJ59="b",'statement of marks'!$BP$3,IF('statement of marks'!BJ59="c",'statement of marks'!$BV$3,IF('statement of marks'!BJ59="d",'statement of marks'!$CB$3))))</f>
        <v>0</v>
      </c>
      <c r="C1390" s="1233"/>
      <c r="D1390" s="289" t="str">
        <f>IF('statement of marks'!BK59="","",'statement of marks'!BK59)</f>
        <v/>
      </c>
      <c r="E1390" s="290" t="str">
        <f>IF('statement of marks'!BL59="","",'statement of marks'!BL59)</f>
        <v/>
      </c>
      <c r="F1390" s="290" t="str">
        <f>IF('statement of marks'!BM59="","",'statement of marks'!BM59)</f>
        <v/>
      </c>
      <c r="G1390" s="123" t="str">
        <f>IF('statement of marks'!BO59="","",'statement of marks'!BO59)</f>
        <v/>
      </c>
      <c r="H1390" s="123" t="str">
        <f>IF('statement of marks'!BP59="","",'statement of marks'!BP59)</f>
        <v/>
      </c>
      <c r="I1390" s="291" t="str">
        <f t="shared" ref="I1390" si="509">IF(G1390="","",IF(AND(G1390="ML",H1390="ML"),"ML",IF(AND(G1390="ML",H1390=""),"ML",SUM(G1390,H1390))))</f>
        <v/>
      </c>
      <c r="J1390" s="291" t="str">
        <f t="shared" si="506"/>
        <v/>
      </c>
      <c r="K1390" s="125" t="str">
        <f>IF(J1390="","",SUM(H1390,J1390))</f>
        <v/>
      </c>
      <c r="L1390" s="123" t="str">
        <f>IF('statement of marks'!BT59="","",'statement of marks'!BT59)</f>
        <v/>
      </c>
      <c r="M1390" s="123" t="str">
        <f>IF('statement of marks'!BU59="","",'statement of marks'!BU59)</f>
        <v/>
      </c>
      <c r="N1390" s="291" t="str">
        <f t="shared" ref="N1390" si="510">IF(L1390="","",IF(AND(L1390="ML",M1390="ML"),"ML",IF(AND(L1390="ML",M1390=""),"ML",SUM(L1390,M1390))))</f>
        <v/>
      </c>
      <c r="O1390" s="291" t="str">
        <f>IF(L1390="","",SUM(J1390,L1390))</f>
        <v/>
      </c>
      <c r="P1390" s="123" t="str">
        <f t="shared" ref="P1390:P1391" si="511">IF(AND(H1390="",M1390=""),"",SUM(H1390,M1390))</f>
        <v/>
      </c>
      <c r="Q1390" s="125" t="str">
        <f>IF(O1390="","",SUM(O1390,P1390))</f>
        <v/>
      </c>
      <c r="R1390" s="290" t="str">
        <f>CONCATENATE('statement of marks'!FM59,'statement of marks'!FR59,'statement of marks'!FS59)</f>
        <v/>
      </c>
      <c r="S1390" s="117" t="str">
        <f>IF('result subject-wise'!AD59="","",'result subject-wise'!AD59)</f>
        <v/>
      </c>
      <c r="T1390" s="128" t="str">
        <f>IF('result subject-wise'!AF59="","",'result subject-wise'!AF59)</f>
        <v/>
      </c>
      <c r="U1390" s="130" t="str">
        <f>IF('result subject-wise'!AG59="","",'result subject-wise'!AG59)</f>
        <v/>
      </c>
      <c r="V1390" s="147" t="str">
        <f>IF(OR(U1393=0,U1393&lt;S1393),"",IF(OR(R1390="RE",R1390="REP"),SUM(Q1390,T1390),IF(R1390="S",T1390,Q1390)))</f>
        <v/>
      </c>
    </row>
    <row r="1391" spans="1:22" ht="19.25" customHeight="1">
      <c r="A1391" s="1179"/>
      <c r="B1391" s="1232" t="b">
        <f>IF('statement of marks'!CH59="a",'statement of marks'!$CH$3,IF('statement of marks'!CH59="b",'statement of marks'!$CN$3,IF('statement of marks'!CH59="c",'statement of marks'!$CT$3,IF('statement of marks'!CH59="d",'statement of marks'!$CZ$3))))</f>
        <v>0</v>
      </c>
      <c r="C1391" s="1233"/>
      <c r="D1391" s="289" t="str">
        <f>IF('statement of marks'!CI59="","",'statement of marks'!CI59)</f>
        <v/>
      </c>
      <c r="E1391" s="290" t="str">
        <f>IF('statement of marks'!CJ59="","",'statement of marks'!CJ59)</f>
        <v/>
      </c>
      <c r="F1391" s="290" t="str">
        <f>IF('statement of marks'!CK59="","",'statement of marks'!CK59)</f>
        <v/>
      </c>
      <c r="G1391" s="123" t="str">
        <f>IF('statement of marks'!CM59="","",'statement of marks'!CM59)</f>
        <v/>
      </c>
      <c r="H1391" s="123" t="str">
        <f>IF('statement of marks'!CN59="","",'statement of marks'!CN59)</f>
        <v/>
      </c>
      <c r="I1391" s="291" t="str">
        <f>IF(G1391="","",IF(AND(G1391="ML",H1391="ML"),"ML",IF(AND(G1391="ML",H1391=""),"ML",SUM(G1391,H1391))))</f>
        <v/>
      </c>
      <c r="J1391" s="291" t="str">
        <f t="shared" si="506"/>
        <v/>
      </c>
      <c r="K1391" s="125" t="str">
        <f>IF(J1391="","",SUM(H1391,J1391))</f>
        <v/>
      </c>
      <c r="L1391" s="123" t="str">
        <f>IF('statement of marks'!CR59="","",'statement of marks'!CR59)</f>
        <v/>
      </c>
      <c r="M1391" s="123" t="str">
        <f>IF('statement of marks'!CS59="","",'statement of marks'!CS59)</f>
        <v/>
      </c>
      <c r="N1391" s="291" t="str">
        <f>IF(L1391="","",IF(AND(L1391="ML",M1391="ML"),"ML",IF(AND(L1391="ML",M1391=""),"ML",SUM(L1391,M1391))))</f>
        <v/>
      </c>
      <c r="O1391" s="291" t="str">
        <f>IF(L1391="","",SUM(J1391,L1391))</f>
        <v/>
      </c>
      <c r="P1391" s="123" t="str">
        <f t="shared" si="511"/>
        <v/>
      </c>
      <c r="Q1391" s="125" t="str">
        <f>IF(O1391="","",SUM(O1391,P1391))</f>
        <v/>
      </c>
      <c r="R1391" s="290" t="str">
        <f>CONCATENATE('statement of marks'!FT59,'statement of marks'!FY59,'statement of marks'!FZ59)</f>
        <v/>
      </c>
      <c r="S1391" s="117" t="str">
        <f>IF('result subject-wise'!AH59="","",'result subject-wise'!AH59)</f>
        <v/>
      </c>
      <c r="T1391" s="128" t="str">
        <f>IF('result subject-wise'!AJ59="","",'result subject-wise'!AJ59)</f>
        <v/>
      </c>
      <c r="U1391" s="130" t="str">
        <f>IF('result subject-wise'!AK59="","",'result subject-wise'!AK59)</f>
        <v/>
      </c>
      <c r="V1391" s="147" t="str">
        <f>IF(OR(U1393=0,U1393&lt;S1393),"",IF(OR(R1391="RE",R1391="REP"),SUM(Q1391,T1391),IF(R1391="S",T1391,Q1391)))</f>
        <v/>
      </c>
    </row>
    <row r="1392" spans="1:22" ht="19.25" customHeight="1">
      <c r="A1392" s="1179"/>
      <c r="B1392" s="1234" t="s">
        <v>148</v>
      </c>
      <c r="C1392" s="1235"/>
      <c r="D1392" s="157" t="str">
        <f>IF(AND(D1387="",D1388="",D1389="",D1390="",D1391=""),"",SUM(D1387:D1391))</f>
        <v/>
      </c>
      <c r="E1392" s="157" t="str">
        <f t="shared" ref="E1392:F1392" si="512">IF(AND(E1387="",E1388="",E1389="",E1390="",E1391=""),"",SUM(E1387:E1391))</f>
        <v/>
      </c>
      <c r="F1392" s="157" t="str">
        <f t="shared" si="512"/>
        <v/>
      </c>
      <c r="G1392" s="158" t="str">
        <f>IF(G1387="","",SUM(G1387:G1391))</f>
        <v/>
      </c>
      <c r="H1392" s="158">
        <f>SUM(H1389:H1391)</f>
        <v>0</v>
      </c>
      <c r="I1392" s="158" t="str">
        <f>IF(AND(I1387="",I1388="",I1389="",I1390="",I1391=""),"",SUM(I1387:I1391))</f>
        <v/>
      </c>
      <c r="J1392" s="159" t="str">
        <f>IF(J1391="","",SUM(J1387:J1391))</f>
        <v/>
      </c>
      <c r="K1392" s="160" t="str">
        <f>IF(K1387="","",SUM(K1387:K1391))</f>
        <v/>
      </c>
      <c r="L1392" s="158" t="str">
        <f>IF(L1387="","",SUM(L1387:L1391))</f>
        <v/>
      </c>
      <c r="M1392" s="158">
        <f>SUM(M1389:M1391)</f>
        <v>0</v>
      </c>
      <c r="N1392" s="158" t="str">
        <f t="shared" ref="N1392" si="513">IF(AND(N1387="",N1388="",N1389="",N1390="",N1391=""),"",SUM(N1387:N1391))</f>
        <v/>
      </c>
      <c r="O1392" s="159" t="str">
        <f>IF(L1392="","",SUM(J1392,L1392))</f>
        <v/>
      </c>
      <c r="P1392" s="160">
        <f>SUM(H1392,M1392)</f>
        <v>0</v>
      </c>
      <c r="Q1392" s="160" t="str">
        <f>IF(Q1387="","",SUM(Q1387:Q1391))</f>
        <v/>
      </c>
      <c r="R1392" s="159"/>
      <c r="S1392" s="159" t="str">
        <f>IF(AND(S1387="",S1388="",S1389="",S1390="",S1391=""),"",SUM(S1387:S1391))</f>
        <v/>
      </c>
      <c r="T1392" s="161" t="str">
        <f>IF(AND(T1387="",T1388="",T1389="",T1390="",T1391=""),"",SUM(T1387:T1391))</f>
        <v/>
      </c>
      <c r="U1392" s="162"/>
      <c r="V1392" s="163" t="str">
        <f>IF(V1387="","",SUM(V1387:V1391))</f>
        <v/>
      </c>
    </row>
    <row r="1393" spans="1:22" ht="19.25" customHeight="1">
      <c r="A1393" s="1179"/>
      <c r="B1393" s="1234" t="s">
        <v>145</v>
      </c>
      <c r="C1393" s="1235"/>
      <c r="D1393" s="119" t="str">
        <f>IF(D1392="","",50-(COUNTIF(D1387:D1391,"NA")*10+COUNTIF(D1387:D1391,"ML")*10))</f>
        <v/>
      </c>
      <c r="E1393" s="119" t="str">
        <f t="shared" ref="E1393:F1393" si="514">IF(E1392="","",50-(COUNTIF(E1387:E1391,"NA")*10+COUNTIF(E1387:E1391,"ML")*10))</f>
        <v/>
      </c>
      <c r="F1393" s="119" t="str">
        <f t="shared" si="514"/>
        <v/>
      </c>
      <c r="G1393" s="123">
        <f>I1393-H1393</f>
        <v>350</v>
      </c>
      <c r="H1393" s="158">
        <f>IF(H1392="","",(IF(OR(H1389="ML",H1389=""),0,H1386)+IF(OR(H1390="ML",H1390=""),0,H1387)+IF(OR(H1391="ML",H1391=""),0,H1388)))</f>
        <v>0</v>
      </c>
      <c r="I1393" s="123">
        <f>IF(I1392=0,0,350-H1395)</f>
        <v>350</v>
      </c>
      <c r="J1393" s="291" t="str">
        <f>IF(J1392="","",SUM(D1393:G1393))</f>
        <v/>
      </c>
      <c r="K1393" s="125" t="str">
        <f>IF(K1392="","",SUM(H1393,J1393))</f>
        <v/>
      </c>
      <c r="L1393" s="123">
        <f>N1393-M1393</f>
        <v>500</v>
      </c>
      <c r="M1393" s="117">
        <f>IF(M1392="","",(IF(OR(M1389="ML",M1389=""),0,M1386)+IF(OR(M1390="ML",M1390=""),0,M1387)+IF(OR(M1391="ML",M1391=""),0,M1388)))</f>
        <v>0</v>
      </c>
      <c r="N1393" s="123">
        <f>IF(N1392=0,0,500-M1395)</f>
        <v>500</v>
      </c>
      <c r="O1393" s="291">
        <f>IF(L1393="","",SUM(J1393,L1393))</f>
        <v>500</v>
      </c>
      <c r="P1393" s="125">
        <f>SUM(H1393,M1393)</f>
        <v>0</v>
      </c>
      <c r="Q1393" s="125" t="str">
        <f>IF(Q1392="","",SUM(O1393,P1393))</f>
        <v/>
      </c>
      <c r="R1393" s="307"/>
      <c r="S1393" s="141">
        <f>COUNTIF(R1387:R1396,"S")</f>
        <v>0</v>
      </c>
      <c r="T1393" s="141">
        <f>COUNTIF(R1387:R1396,"RE")+COUNTIF(R1387:R1396,"REP")</f>
        <v>0</v>
      </c>
      <c r="U1393" s="141">
        <f>COUNTIF(U1387:U1392,"P")+COUNTIF(U1395:U1396,"P")</f>
        <v>0</v>
      </c>
      <c r="V1393" s="149" t="str">
        <f>IF(OR(U1393=0,U1393&lt;(S1393+T1393)),"",(Q1393-(S1393*200)+S1392))</f>
        <v/>
      </c>
    </row>
    <row r="1394" spans="1:22" ht="19.25" customHeight="1">
      <c r="A1394" s="1179"/>
      <c r="B1394" s="1230" t="s">
        <v>12</v>
      </c>
      <c r="C1394" s="1231"/>
      <c r="D1394" s="120" t="str">
        <f t="shared" ref="D1394:Q1394" si="515">IF(D1393="","",D1392/D1393*100)</f>
        <v/>
      </c>
      <c r="E1394" s="120" t="str">
        <f t="shared" si="515"/>
        <v/>
      </c>
      <c r="F1394" s="120" t="str">
        <f t="shared" si="515"/>
        <v/>
      </c>
      <c r="G1394" s="120" t="e">
        <f t="shared" si="515"/>
        <v>#VALUE!</v>
      </c>
      <c r="H1394" s="151" t="e">
        <f t="shared" si="515"/>
        <v>#DIV/0!</v>
      </c>
      <c r="I1394" s="120" t="e">
        <f t="shared" si="515"/>
        <v>#VALUE!</v>
      </c>
      <c r="J1394" s="120" t="str">
        <f t="shared" si="515"/>
        <v/>
      </c>
      <c r="K1394" s="126" t="str">
        <f t="shared" si="515"/>
        <v/>
      </c>
      <c r="L1394" s="120" t="e">
        <f t="shared" si="515"/>
        <v>#VALUE!</v>
      </c>
      <c r="M1394" s="151" t="e">
        <f t="shared" si="515"/>
        <v>#DIV/0!</v>
      </c>
      <c r="N1394" s="120" t="e">
        <f t="shared" si="515"/>
        <v>#VALUE!</v>
      </c>
      <c r="O1394" s="120" t="e">
        <f t="shared" si="515"/>
        <v>#VALUE!</v>
      </c>
      <c r="P1394" s="126" t="e">
        <f t="shared" si="515"/>
        <v>#DIV/0!</v>
      </c>
      <c r="Q1394" s="126" t="str">
        <f t="shared" si="515"/>
        <v/>
      </c>
      <c r="R1394" s="304"/>
      <c r="S1394" s="304"/>
      <c r="T1394" s="305"/>
      <c r="U1394" s="308"/>
      <c r="V1394" s="150" t="str">
        <f>IF(V1393="","",V1392/V1393*100)</f>
        <v/>
      </c>
    </row>
    <row r="1395" spans="1:22" ht="19.25" customHeight="1">
      <c r="A1395" s="1179"/>
      <c r="B1395" s="1230" t="str">
        <f>'statement of marks'!$DG$3</f>
        <v>jktLFkku v/;;u</v>
      </c>
      <c r="C1395" s="1231"/>
      <c r="D1395" s="289" t="str">
        <f>IF('statement of marks'!DG59="","",'statement of marks'!DG59)</f>
        <v/>
      </c>
      <c r="E1395" s="290" t="str">
        <f>IF('statement of marks'!DH59="","",'statement of marks'!DH59)</f>
        <v/>
      </c>
      <c r="F1395" s="290" t="str">
        <f>IF('statement of marks'!DI59="","",'statement of marks'!DI59)</f>
        <v/>
      </c>
      <c r="G1395" s="290" t="str">
        <f>IF('statement of marks'!DK59="","",'statement of marks'!DK59)</f>
        <v/>
      </c>
      <c r="H1395" s="152">
        <f>IF(G1387="ML",70)+IF(G1388="ML",70)+IF(G1389="ML",70-H1386)+IF(G1390="ML",70-H1387)+IF(G1391="ML",70-H1388)+IF(H1389="ml",H1386)+IF(H1390="ml",H1387)+IF(H1391="ml",H1388)</f>
        <v>0</v>
      </c>
      <c r="I1395" s="291" t="str">
        <f>IF(G1395="","",SUM(G1395,H1395))</f>
        <v/>
      </c>
      <c r="J1395" s="291" t="str">
        <f>IF(G1395="","",SUM(D1395,E1395,F1395,G1395))</f>
        <v/>
      </c>
      <c r="K1395" s="125" t="str">
        <f>IF(J1395="","",SUM(H1395,J1395))</f>
        <v/>
      </c>
      <c r="L1395" s="290" t="str">
        <f>IF('statement of marks'!DM59="","",'statement of marks'!DM59)</f>
        <v/>
      </c>
      <c r="M1395" s="152">
        <f>IF(L1387="ML",100)+IF(L1388="ML",100)+IF(L1389="ML",100-M1386)+IF(L1390="ML",100-M1387)+IF(L1391="ML",100-M1388)+IF(M1389="ml",M1386)+IF(M1390="ml",M1387)+IF(M1391="ml",M1388)</f>
        <v>0</v>
      </c>
      <c r="N1395" s="291" t="str">
        <f>IF(L1395="","",SUM(L1395,M1395))</f>
        <v/>
      </c>
      <c r="O1395" s="291" t="str">
        <f>IF(L1395="","",SUM(K1395,L1395))</f>
        <v/>
      </c>
      <c r="P1395" s="152">
        <f>SUM(H1395,M1395)</f>
        <v>0</v>
      </c>
      <c r="Q1395" s="125" t="str">
        <f>IF(O1395="","",SUM(O1395,M1395))</f>
        <v/>
      </c>
      <c r="R1395" s="290" t="str">
        <f>IF('statement of marks'!GA59="","",'statement of marks'!GA59)</f>
        <v/>
      </c>
      <c r="S1395" s="117" t="str">
        <f>IF(OR(R1395="S",R1395="RE"),100,"")</f>
        <v/>
      </c>
      <c r="T1395" s="309" t="str">
        <f>IF('result subject-wise'!AL59="","",'result subject-wise'!AL59)</f>
        <v/>
      </c>
      <c r="U1395" s="310" t="str">
        <f>IF('result subject-wise'!AM59="","",'result subject-wise'!AM59)</f>
        <v/>
      </c>
      <c r="V1395" s="1236"/>
    </row>
    <row r="1396" spans="1:22" ht="19.25" customHeight="1">
      <c r="A1396" s="1179"/>
      <c r="B1396" s="1230" t="str">
        <f>'statement of marks'!$DT$3</f>
        <v>thou dkS'ky f'k{kk</v>
      </c>
      <c r="C1396" s="1231"/>
      <c r="D1396" s="1237" t="s">
        <v>294</v>
      </c>
      <c r="E1396" s="1238"/>
      <c r="F1396" s="291">
        <f>'statement of marks'!$DT$6</f>
        <v>30</v>
      </c>
      <c r="G1396" s="123" t="str">
        <f>IF('statement of marks'!DT59="","",'statement of marks'!DT59)</f>
        <v/>
      </c>
      <c r="H1396" s="1238" t="s">
        <v>313</v>
      </c>
      <c r="I1396" s="1238"/>
      <c r="J1396" s="291">
        <f>'statement of marks'!$DU$6</f>
        <v>30</v>
      </c>
      <c r="K1396" s="125" t="str">
        <f>IF('statement of marks'!DU59="","",'statement of marks'!DU59)</f>
        <v/>
      </c>
      <c r="L1396" s="1239" t="s">
        <v>172</v>
      </c>
      <c r="M1396" s="1239"/>
      <c r="N1396" s="291">
        <f>'statement of marks'!$DV$6</f>
        <v>40</v>
      </c>
      <c r="O1396" s="290" t="str">
        <f>IF('statement of marks'!DV59="","",'statement of marks'!DV59)</f>
        <v/>
      </c>
      <c r="P1396" s="304"/>
      <c r="Q1396" s="125" t="str">
        <f>IF(O1396="","",SUM(G1396,K1396,O1396))</f>
        <v/>
      </c>
      <c r="R1396" s="290" t="str">
        <f>IF('statement of marks'!GB59="","",'statement of marks'!GB59)</f>
        <v/>
      </c>
      <c r="S1396" s="117" t="str">
        <f>IF(OR(R1396="S",R1396="RE"),40,"")</f>
        <v/>
      </c>
      <c r="T1396" s="309" t="str">
        <f>IF('result subject-wise'!AN59="","",'result subject-wise'!AN59)</f>
        <v/>
      </c>
      <c r="U1396" s="310" t="str">
        <f>IF('result subject-wise'!AO59="","",'result subject-wise'!AO59)</f>
        <v/>
      </c>
      <c r="V1396" s="1236"/>
    </row>
    <row r="1397" spans="1:22" ht="19.25" customHeight="1">
      <c r="A1397" s="1179"/>
      <c r="B1397" s="1240" t="s">
        <v>20</v>
      </c>
      <c r="C1397" s="1241"/>
      <c r="D1397" s="1242" t="str">
        <f>IF('statement of marks'!GH59="","",'statement of marks'!GH59)</f>
        <v/>
      </c>
      <c r="E1397" s="1243"/>
      <c r="F1397" s="1243"/>
      <c r="G1397" s="1243"/>
      <c r="H1397" s="1243"/>
      <c r="I1397" s="1244"/>
      <c r="J1397" s="288" t="s">
        <v>7</v>
      </c>
      <c r="K1397" s="290" t="str">
        <f>IF('statement of marks'!GK59="","",'statement of marks'!GK59)</f>
        <v/>
      </c>
      <c r="L1397" s="1245" t="s">
        <v>8</v>
      </c>
      <c r="M1397" s="1246"/>
      <c r="N1397" s="1247"/>
      <c r="O1397" s="290" t="str">
        <f>IF('statement of marks'!GM59="","",'statement of marks'!GM59)</f>
        <v/>
      </c>
      <c r="P1397" s="1248" t="s">
        <v>286</v>
      </c>
      <c r="Q1397" s="1248"/>
      <c r="R1397" s="1248"/>
      <c r="S1397" s="1248"/>
      <c r="T1397" s="1248"/>
      <c r="U1397" s="1248"/>
      <c r="V1397" s="1249"/>
    </row>
    <row r="1398" spans="1:22" ht="19.25" customHeight="1">
      <c r="A1398" s="1179"/>
      <c r="B1398" s="1240" t="s">
        <v>50</v>
      </c>
      <c r="C1398" s="1241"/>
      <c r="D1398" s="1250" t="s">
        <v>290</v>
      </c>
      <c r="E1398" s="1251"/>
      <c r="F1398" s="1252" t="s">
        <v>291</v>
      </c>
      <c r="G1398" s="1252"/>
      <c r="H1398" s="1253" t="s">
        <v>292</v>
      </c>
      <c r="I1398" s="1253"/>
      <c r="J1398" s="1252" t="s">
        <v>314</v>
      </c>
      <c r="K1398" s="1252"/>
      <c r="L1398" s="1254" t="s">
        <v>284</v>
      </c>
      <c r="M1398" s="1254"/>
      <c r="N1398" s="1254"/>
      <c r="O1398" s="1254"/>
      <c r="P1398" s="1255" t="s">
        <v>20</v>
      </c>
      <c r="Q1398" s="1255"/>
      <c r="R1398" s="1255"/>
      <c r="S1398" s="1255"/>
      <c r="T1398" s="1256" t="str">
        <f>IF('result subject-wise'!AR59="","",'result subject-wise'!AR59)</f>
        <v/>
      </c>
      <c r="U1398" s="1256"/>
      <c r="V1398" s="1257"/>
    </row>
    <row r="1399" spans="1:22" ht="19.25" customHeight="1">
      <c r="A1399" s="1179"/>
      <c r="B1399" s="1234" t="s">
        <v>32</v>
      </c>
      <c r="C1399" s="1235"/>
      <c r="D1399" s="1258" t="str">
        <f>IF('statement of marks'!EP59="","",'statement of marks'!EP59)</f>
        <v/>
      </c>
      <c r="E1399" s="1259"/>
      <c r="F1399" s="1259" t="str">
        <f>IF('statement of marks'!ER59="","",'statement of marks'!ER59)</f>
        <v/>
      </c>
      <c r="G1399" s="1259"/>
      <c r="H1399" s="1259" t="str">
        <f>IF('statement of marks'!ET59="","",'statement of marks'!ET59)</f>
        <v/>
      </c>
      <c r="I1399" s="1259"/>
      <c r="J1399" s="1259" t="str">
        <f>IF('statement of marks'!EV59="","",'statement of marks'!EV59)</f>
        <v/>
      </c>
      <c r="K1399" s="1259"/>
      <c r="L1399" s="1259" t="str">
        <f>IF('statement of marks'!EX59="","",'statement of marks'!EX59)</f>
        <v/>
      </c>
      <c r="M1399" s="1259"/>
      <c r="N1399" s="1259"/>
      <c r="O1399" s="1259"/>
      <c r="P1399" s="1255" t="s">
        <v>7</v>
      </c>
      <c r="Q1399" s="1255"/>
      <c r="R1399" s="1255"/>
      <c r="S1399" s="1255"/>
      <c r="T1399" s="1256" t="str">
        <f>IF(AND(T1398="mRrh.kZ",V1394&gt;=60),"izFke",IF(AND(T1398="mRrh.kZ",V1394&gt;=48),"f}rh;",IF(AND(T1398="mRrh.kZ",V1394&gt;=36),"r`rh;","")))</f>
        <v/>
      </c>
      <c r="U1399" s="1256"/>
      <c r="V1399" s="1257"/>
    </row>
    <row r="1400" spans="1:22" ht="19.25" customHeight="1">
      <c r="A1400" s="1179"/>
      <c r="B1400" s="1234" t="s">
        <v>31</v>
      </c>
      <c r="C1400" s="1235"/>
      <c r="D1400" s="1260" t="str">
        <f>IF('statement of marks'!EO59="","",'statement of marks'!EO59)</f>
        <v/>
      </c>
      <c r="E1400" s="1261"/>
      <c r="F1400" s="1261" t="str">
        <f>IF('statement of marks'!EQ59="","",'statement of marks'!EQ59)</f>
        <v/>
      </c>
      <c r="G1400" s="1261"/>
      <c r="H1400" s="1261" t="str">
        <f>IF('statement of marks'!ES59="","",'statement of marks'!ES59)</f>
        <v/>
      </c>
      <c r="I1400" s="1261"/>
      <c r="J1400" s="1261" t="str">
        <f>IF('statement of marks'!EU59="","",'statement of marks'!EU59)</f>
        <v/>
      </c>
      <c r="K1400" s="1261"/>
      <c r="L1400" s="1261" t="str">
        <f>IF('statement of marks'!EW59="","",'statement of marks'!EW59)</f>
        <v/>
      </c>
      <c r="M1400" s="1261"/>
      <c r="N1400" s="1261"/>
      <c r="O1400" s="1261"/>
      <c r="P1400" s="1262" t="s">
        <v>312</v>
      </c>
      <c r="Q1400" s="1263"/>
      <c r="R1400" s="1263"/>
      <c r="S1400" s="1264"/>
      <c r="T1400" s="1265" t="str">
        <f>IF(T1398="","",'result subject-wise'!$G$117)</f>
        <v/>
      </c>
      <c r="U1400" s="1266"/>
      <c r="V1400" s="1267"/>
    </row>
    <row r="1401" spans="1:22" ht="19.25" customHeight="1">
      <c r="A1401" s="1179"/>
      <c r="B1401" s="1230" t="s">
        <v>133</v>
      </c>
      <c r="C1401" s="1231"/>
      <c r="D1401" s="1268"/>
      <c r="E1401" s="1269"/>
      <c r="F1401" s="1269"/>
      <c r="G1401" s="1269"/>
      <c r="H1401" s="1269"/>
      <c r="I1401" s="1269"/>
      <c r="J1401" s="1269"/>
      <c r="K1401" s="1269"/>
      <c r="L1401" s="1231" t="s">
        <v>133</v>
      </c>
      <c r="M1401" s="1231"/>
      <c r="N1401" s="1231"/>
      <c r="O1401" s="1231"/>
      <c r="P1401" s="1231"/>
      <c r="Q1401" s="1231"/>
      <c r="R1401" s="1270"/>
      <c r="S1401" s="1271"/>
      <c r="T1401" s="1271"/>
      <c r="U1401" s="1271"/>
      <c r="V1401" s="1272"/>
    </row>
    <row r="1402" spans="1:22" ht="19.25" customHeight="1">
      <c r="A1402" s="1179"/>
      <c r="B1402" s="1230" t="s">
        <v>285</v>
      </c>
      <c r="C1402" s="1231"/>
      <c r="D1402" s="1268"/>
      <c r="E1402" s="1269"/>
      <c r="F1402" s="1269"/>
      <c r="G1402" s="1269"/>
      <c r="H1402" s="1269"/>
      <c r="I1402" s="1269"/>
      <c r="J1402" s="1269"/>
      <c r="K1402" s="1269"/>
      <c r="L1402" s="1231" t="s">
        <v>111</v>
      </c>
      <c r="M1402" s="1231"/>
      <c r="N1402" s="1231"/>
      <c r="O1402" s="1231"/>
      <c r="P1402" s="1231"/>
      <c r="Q1402" s="1231"/>
      <c r="R1402" s="1273"/>
      <c r="S1402" s="1274"/>
      <c r="T1402" s="1274"/>
      <c r="U1402" s="1274"/>
      <c r="V1402" s="1275"/>
    </row>
    <row r="1403" spans="1:22" ht="19.25" customHeight="1">
      <c r="A1403" s="1179"/>
      <c r="B1403" s="1230" t="s">
        <v>152</v>
      </c>
      <c r="C1403" s="1231"/>
      <c r="D1403" s="1268"/>
      <c r="E1403" s="1269"/>
      <c r="F1403" s="1269"/>
      <c r="G1403" s="1269"/>
      <c r="H1403" s="1269"/>
      <c r="I1403" s="1269"/>
      <c r="J1403" s="1269"/>
      <c r="K1403" s="1269"/>
      <c r="L1403" s="1231" t="s">
        <v>285</v>
      </c>
      <c r="M1403" s="1231"/>
      <c r="N1403" s="1231"/>
      <c r="O1403" s="1231"/>
      <c r="P1403" s="1231"/>
      <c r="Q1403" s="1231"/>
      <c r="R1403" s="1276" t="s">
        <v>152</v>
      </c>
      <c r="S1403" s="1277"/>
      <c r="T1403" s="1277"/>
      <c r="U1403" s="1277"/>
      <c r="V1403" s="1278"/>
    </row>
    <row r="1404" spans="1:22" ht="19.25" customHeight="1">
      <c r="A1404" s="1180"/>
      <c r="B1404" s="1279" t="s">
        <v>151</v>
      </c>
      <c r="C1404" s="1280"/>
      <c r="D1404" s="1281"/>
      <c r="E1404" s="1282"/>
      <c r="F1404" s="1282"/>
      <c r="G1404" s="1282"/>
      <c r="H1404" s="1282"/>
      <c r="I1404" s="1282"/>
      <c r="J1404" s="1282"/>
      <c r="K1404" s="1282"/>
      <c r="L1404" s="1280" t="s">
        <v>113</v>
      </c>
      <c r="M1404" s="1280"/>
      <c r="N1404" s="1280"/>
      <c r="O1404" s="1280"/>
      <c r="P1404" s="1283">
        <f>'statement of marks'!$GH$109</f>
        <v>42460</v>
      </c>
      <c r="Q1404" s="1284"/>
      <c r="R1404" s="1285" t="s">
        <v>289</v>
      </c>
      <c r="S1404" s="1286"/>
      <c r="T1404" s="1286"/>
      <c r="U1404" s="1286"/>
      <c r="V1404" s="1287"/>
    </row>
    <row r="1405" spans="1:22" ht="19.25" customHeight="1">
      <c r="A1405" s="1173" t="s">
        <v>73</v>
      </c>
      <c r="B1405" s="1174"/>
      <c r="C1405" s="1174"/>
      <c r="D1405" s="1174"/>
      <c r="E1405" s="1174"/>
      <c r="F1405" s="1174"/>
      <c r="G1405" s="1174"/>
      <c r="H1405" s="1174"/>
      <c r="I1405" s="1174"/>
      <c r="J1405" s="1174"/>
      <c r="K1405" s="1174"/>
      <c r="L1405" s="1174"/>
      <c r="M1405" s="1174"/>
      <c r="N1405" s="1174"/>
      <c r="O1405" s="1174"/>
      <c r="P1405" s="1174"/>
      <c r="Q1405" s="1174"/>
      <c r="R1405" s="1174"/>
      <c r="S1405" s="1174"/>
      <c r="T1405" s="1174"/>
      <c r="U1405" s="1174"/>
      <c r="V1405" s="1175"/>
    </row>
    <row r="1406" spans="1:22" ht="19.25" customHeight="1">
      <c r="A1406" s="1176" t="str">
        <f>'statement of marks'!$A$1</f>
        <v>jktdh; ckfydk mPp ek/;fed fo|ky;] fuEckgsMk</v>
      </c>
      <c r="B1406" s="1177"/>
      <c r="C1406" s="1177"/>
      <c r="D1406" s="1177"/>
      <c r="E1406" s="1177"/>
      <c r="F1406" s="1177"/>
      <c r="G1406" s="1177"/>
      <c r="H1406" s="1177"/>
      <c r="I1406" s="1177"/>
      <c r="J1406" s="1177"/>
      <c r="K1406" s="1177"/>
      <c r="L1406" s="1177"/>
      <c r="M1406" s="1177"/>
      <c r="N1406" s="1177"/>
      <c r="O1406" s="1177"/>
      <c r="P1406" s="1177"/>
      <c r="Q1406" s="1177"/>
      <c r="R1406" s="1177"/>
      <c r="S1406" s="1177"/>
      <c r="T1406" s="1177"/>
      <c r="U1406" s="1177"/>
      <c r="V1406" s="1178"/>
    </row>
    <row r="1407" spans="1:22" ht="19.25" customHeight="1">
      <c r="A1407" s="1179"/>
      <c r="B1407" s="1181" t="s">
        <v>293</v>
      </c>
      <c r="C1407" s="1181"/>
      <c r="D1407" s="1182" t="str">
        <f>'statement of marks'!$F$3</f>
        <v>2015-16</v>
      </c>
      <c r="E1407" s="1183"/>
      <c r="F1407" s="1184" t="str">
        <f>IF(T1425="","eq[; ijh{kk",IF(D1424="iwjd","iwjd ijh{kk",IF(D1424="iqu% ijh{kk","iqu% ijh{kk",)))</f>
        <v>eq[; ijh{kk</v>
      </c>
      <c r="G1407" s="1185"/>
      <c r="H1407" s="1185"/>
      <c r="I1407" s="1185"/>
      <c r="J1407" s="1185"/>
      <c r="K1407" s="1185"/>
      <c r="L1407" s="1185"/>
      <c r="M1407" s="1185"/>
      <c r="N1407" s="1185"/>
      <c r="O1407" s="1185"/>
      <c r="P1407" s="1185"/>
      <c r="Q1407" s="1185"/>
      <c r="R1407" s="1186" t="s">
        <v>27</v>
      </c>
      <c r="S1407" s="1187"/>
      <c r="T1407" s="1188" t="str">
        <f>'statement of marks'!$A$3</f>
        <v>11 'A'</v>
      </c>
      <c r="U1407" s="1188"/>
      <c r="V1407" s="1189"/>
    </row>
    <row r="1408" spans="1:22" ht="19.25" customHeight="1">
      <c r="A1408" s="1179"/>
      <c r="B1408" s="1190" t="s">
        <v>115</v>
      </c>
      <c r="C1408" s="1190"/>
      <c r="D1408" s="1191" t="str">
        <f>IF('statement of marks'!G60="","",'statement of marks'!G60)</f>
        <v/>
      </c>
      <c r="E1408" s="1192"/>
      <c r="F1408" s="1192"/>
      <c r="G1408" s="1192"/>
      <c r="H1408" s="1192"/>
      <c r="I1408" s="1192"/>
      <c r="J1408" s="1192"/>
      <c r="K1408" s="1192"/>
      <c r="L1408" s="1192"/>
      <c r="M1408" s="1192"/>
      <c r="N1408" s="1192"/>
      <c r="O1408" s="1192"/>
      <c r="P1408" s="1192"/>
      <c r="Q1408" s="1192"/>
      <c r="R1408" s="1193" t="s">
        <v>36</v>
      </c>
      <c r="S1408" s="1194"/>
      <c r="T1408" s="1195" t="str">
        <f>IF('statement of marks'!D60="","",'statement of marks'!D60)</f>
        <v/>
      </c>
      <c r="U1408" s="1195"/>
      <c r="V1408" s="1196"/>
    </row>
    <row r="1409" spans="1:22" ht="19.25" customHeight="1">
      <c r="A1409" s="1179"/>
      <c r="B1409" s="1190" t="s">
        <v>25</v>
      </c>
      <c r="C1409" s="1190"/>
      <c r="D1409" s="1191" t="str">
        <f>IF('statement of marks'!H60="","",'statement of marks'!H60)</f>
        <v/>
      </c>
      <c r="E1409" s="1192"/>
      <c r="F1409" s="1192"/>
      <c r="G1409" s="1192"/>
      <c r="H1409" s="1192"/>
      <c r="I1409" s="1192"/>
      <c r="J1409" s="1192"/>
      <c r="K1409" s="1192"/>
      <c r="L1409" s="1192"/>
      <c r="M1409" s="1192"/>
      <c r="N1409" s="1192"/>
      <c r="O1409" s="1192"/>
      <c r="P1409" s="1192"/>
      <c r="Q1409" s="1192"/>
      <c r="R1409" s="1193" t="s">
        <v>28</v>
      </c>
      <c r="S1409" s="1194"/>
      <c r="T1409" s="1195" t="str">
        <f>IF('statement of marks'!E60="","",'statement of marks'!E60)</f>
        <v/>
      </c>
      <c r="U1409" s="1195"/>
      <c r="V1409" s="1196"/>
    </row>
    <row r="1410" spans="1:22" ht="19.25" customHeight="1">
      <c r="A1410" s="1179"/>
      <c r="B1410" s="1197" t="s">
        <v>26</v>
      </c>
      <c r="C1410" s="1197"/>
      <c r="D1410" s="1191" t="str">
        <f>IF('statement of marks'!I60="","",'statement of marks'!I60)</f>
        <v/>
      </c>
      <c r="E1410" s="1192"/>
      <c r="F1410" s="1192"/>
      <c r="G1410" s="1192"/>
      <c r="H1410" s="1192"/>
      <c r="I1410" s="1192"/>
      <c r="J1410" s="1192"/>
      <c r="K1410" s="1192"/>
      <c r="L1410" s="1192"/>
      <c r="M1410" s="1192"/>
      <c r="N1410" s="1192"/>
      <c r="O1410" s="1192"/>
      <c r="P1410" s="1192"/>
      <c r="Q1410" s="1192"/>
      <c r="R1410" s="1193" t="s">
        <v>29</v>
      </c>
      <c r="S1410" s="1194"/>
      <c r="T1410" s="1198" t="str">
        <f>IF('statement of marks'!F60="","",'statement of marks'!F60)</f>
        <v/>
      </c>
      <c r="U1410" s="1198"/>
      <c r="V1410" s="1199"/>
    </row>
    <row r="1411" spans="1:22" ht="19.25" customHeight="1">
      <c r="A1411" s="1179"/>
      <c r="B1411" s="1200" t="s">
        <v>30</v>
      </c>
      <c r="C1411" s="1202" t="s">
        <v>202</v>
      </c>
      <c r="D1411" s="1204" t="s">
        <v>1</v>
      </c>
      <c r="E1411" s="1204" t="s">
        <v>43</v>
      </c>
      <c r="F1411" s="1204" t="s">
        <v>2</v>
      </c>
      <c r="G1411" s="1206" t="s">
        <v>144</v>
      </c>
      <c r="H1411" s="1206" t="s">
        <v>147</v>
      </c>
      <c r="I1411" s="1208" t="s">
        <v>146</v>
      </c>
      <c r="J1411" s="1210" t="s">
        <v>306</v>
      </c>
      <c r="K1411" s="1212" t="s">
        <v>288</v>
      </c>
      <c r="L1411" s="1214" t="s">
        <v>305</v>
      </c>
      <c r="M1411" s="1214" t="s">
        <v>296</v>
      </c>
      <c r="N1411" s="1216" t="s">
        <v>295</v>
      </c>
      <c r="O1411" s="1218" t="s">
        <v>274</v>
      </c>
      <c r="P1411" s="1218" t="s">
        <v>275</v>
      </c>
      <c r="Q1411" s="1220" t="s">
        <v>276</v>
      </c>
      <c r="R1411" s="1208" t="s">
        <v>14</v>
      </c>
      <c r="S1411" s="1210" t="s">
        <v>297</v>
      </c>
      <c r="T1411" s="1222" t="s">
        <v>298</v>
      </c>
      <c r="U1411" s="1288" t="s">
        <v>38</v>
      </c>
      <c r="V1411" s="1226" t="s">
        <v>287</v>
      </c>
    </row>
    <row r="1412" spans="1:22" ht="19.25" customHeight="1">
      <c r="A1412" s="1179"/>
      <c r="B1412" s="1201"/>
      <c r="C1412" s="1203"/>
      <c r="D1412" s="1205"/>
      <c r="E1412" s="1205"/>
      <c r="F1412" s="1205"/>
      <c r="G1412" s="1207"/>
      <c r="H1412" s="1207"/>
      <c r="I1412" s="1209"/>
      <c r="J1412" s="1211"/>
      <c r="K1412" s="1213"/>
      <c r="L1412" s="1215"/>
      <c r="M1412" s="1215"/>
      <c r="N1412" s="1217"/>
      <c r="O1412" s="1219"/>
      <c r="P1412" s="1219"/>
      <c r="Q1412" s="1221"/>
      <c r="R1412" s="1209"/>
      <c r="S1412" s="1211"/>
      <c r="T1412" s="1223"/>
      <c r="U1412" s="1289"/>
      <c r="V1412" s="1227"/>
    </row>
    <row r="1413" spans="1:22" ht="19.25" customHeight="1">
      <c r="A1413" s="1179"/>
      <c r="B1413" s="1228" t="s">
        <v>5</v>
      </c>
      <c r="C1413" s="1229"/>
      <c r="D1413" s="119">
        <v>10</v>
      </c>
      <c r="E1413" s="70">
        <v>10</v>
      </c>
      <c r="F1413" s="70">
        <v>10</v>
      </c>
      <c r="G1413" s="142" t="s">
        <v>308</v>
      </c>
      <c r="H1413" s="122">
        <f>'statement of marks'!$AR$6</f>
        <v>20</v>
      </c>
      <c r="I1413" s="73">
        <v>70</v>
      </c>
      <c r="J1413" s="146" t="s">
        <v>277</v>
      </c>
      <c r="K1413" s="124">
        <v>100</v>
      </c>
      <c r="L1413" s="142" t="s">
        <v>309</v>
      </c>
      <c r="M1413" s="122">
        <f>'statement of marks'!$AW$6</f>
        <v>30</v>
      </c>
      <c r="N1413" s="73">
        <v>100</v>
      </c>
      <c r="O1413" s="145" t="s">
        <v>310</v>
      </c>
      <c r="P1413" s="124"/>
      <c r="Q1413" s="124">
        <v>200</v>
      </c>
      <c r="R1413" s="304"/>
      <c r="S1413" s="304"/>
      <c r="T1413" s="305"/>
      <c r="U1413" s="306"/>
      <c r="V1413" s="147" t="str">
        <f>IF(OR(U1420=0,U1420&lt;S1420),"",Q1413)</f>
        <v/>
      </c>
    </row>
    <row r="1414" spans="1:22" ht="19.25" customHeight="1">
      <c r="A1414" s="1179"/>
      <c r="B1414" s="1230" t="str">
        <f>'statement of marks'!$J$3</f>
        <v>vfuok;Z fgUnh</v>
      </c>
      <c r="C1414" s="1231"/>
      <c r="D1414" s="289" t="str">
        <f>IF('statement of marks'!J60="","",'statement of marks'!J60)</f>
        <v/>
      </c>
      <c r="E1414" s="290" t="str">
        <f>IF('statement of marks'!K60="","",'statement of marks'!K60)</f>
        <v/>
      </c>
      <c r="F1414" s="290" t="str">
        <f>IF('statement of marks'!L60="","",'statement of marks'!L60)</f>
        <v/>
      </c>
      <c r="G1414" s="123" t="str">
        <f>IF('statement of marks'!N60="","",'statement of marks'!N60)</f>
        <v/>
      </c>
      <c r="H1414" s="123">
        <f>'statement of marks'!$BP$6</f>
        <v>20</v>
      </c>
      <c r="I1414" s="291" t="str">
        <f>IF(G1414="","",G1414)</f>
        <v/>
      </c>
      <c r="J1414" s="291" t="str">
        <f>IF(G1414="","",SUM(D1414,E1414,F1414,G1414))</f>
        <v/>
      </c>
      <c r="K1414" s="125" t="str">
        <f>J1414</f>
        <v/>
      </c>
      <c r="L1414" s="123" t="str">
        <f>IF('statement of marks'!P60="","",'statement of marks'!P60)</f>
        <v/>
      </c>
      <c r="M1414" s="122">
        <f>'statement of marks'!$BU$6</f>
        <v>30</v>
      </c>
      <c r="N1414" s="291" t="str">
        <f>IF(L1414="","",L1414)</f>
        <v/>
      </c>
      <c r="O1414" s="291" t="str">
        <f>IF(L1414="","",SUM(J1414,L1414))</f>
        <v/>
      </c>
      <c r="P1414" s="152">
        <f>SUM(H1414,M1414)</f>
        <v>50</v>
      </c>
      <c r="Q1414" s="125" t="str">
        <f>O1414</f>
        <v/>
      </c>
      <c r="R1414" s="290" t="str">
        <f>CONCATENATE('statement of marks'!EZ60,'statement of marks'!FA60,'statement of marks'!FB60)</f>
        <v/>
      </c>
      <c r="S1414" s="117" t="str">
        <f>IF(OR(R1414="S",R1414="RE"),100,"")</f>
        <v/>
      </c>
      <c r="T1414" s="128" t="str">
        <f>IF('result subject-wise'!U60="","",'result subject-wise'!U60)</f>
        <v/>
      </c>
      <c r="U1414" s="130" t="str">
        <f>IF('result subject-wise'!V60="","",'result subject-wise'!V60)</f>
        <v/>
      </c>
      <c r="V1414" s="147" t="str">
        <f>IF(OR(U1420=0,U1420&lt;S1420),"",IF(R1414="RE",SUM(Q1414,T1414),IF(R1414="S",T1414,Q1414)))</f>
        <v/>
      </c>
    </row>
    <row r="1415" spans="1:22" ht="19.25" customHeight="1">
      <c r="A1415" s="1179"/>
      <c r="B1415" s="1230" t="str">
        <f>'statement of marks'!$X$3</f>
        <v>vaxzsth</v>
      </c>
      <c r="C1415" s="1231"/>
      <c r="D1415" s="289" t="str">
        <f>IF('statement of marks'!X60="","",'statement of marks'!X60)</f>
        <v/>
      </c>
      <c r="E1415" s="290" t="str">
        <f>IF('statement of marks'!Y60="","",'statement of marks'!Y60)</f>
        <v/>
      </c>
      <c r="F1415" s="290" t="str">
        <f>IF('statement of marks'!Z60="","",'statement of marks'!Z60)</f>
        <v/>
      </c>
      <c r="G1415" s="123" t="str">
        <f>IF('statement of marks'!AB60="","",'statement of marks'!AB60)</f>
        <v/>
      </c>
      <c r="H1415" s="123">
        <f>'statement of marks'!$CN$6</f>
        <v>20</v>
      </c>
      <c r="I1415" s="291" t="str">
        <f>IF(G1415="","",G1415)</f>
        <v/>
      </c>
      <c r="J1415" s="291" t="str">
        <f t="shared" ref="J1415:J1418" si="516">IF(G1415="","",SUM(D1415,E1415,F1415,G1415))</f>
        <v/>
      </c>
      <c r="K1415" s="125" t="str">
        <f>J1415</f>
        <v/>
      </c>
      <c r="L1415" s="123" t="str">
        <f>IF('statement of marks'!AD60="","",'statement of marks'!AD60)</f>
        <v/>
      </c>
      <c r="M1415" s="122">
        <f>'statement of marks'!$CS$6</f>
        <v>30</v>
      </c>
      <c r="N1415" s="291" t="str">
        <f>IF(L1415="","",L1415)</f>
        <v/>
      </c>
      <c r="O1415" s="291" t="str">
        <f t="shared" ref="O1415" si="517">IF(L1415="","",SUM(J1415,L1415))</f>
        <v/>
      </c>
      <c r="P1415" s="152">
        <f t="shared" ref="P1415:P1418" si="518">SUM(H1415,M1415)</f>
        <v>50</v>
      </c>
      <c r="Q1415" s="125" t="str">
        <f>O1415</f>
        <v/>
      </c>
      <c r="R1415" s="290" t="str">
        <f>CONCATENATE('statement of marks'!FC60,'statement of marks'!FD60,'statement of marks'!FE60)</f>
        <v/>
      </c>
      <c r="S1415" s="117" t="str">
        <f>IF(OR(R1415="S",R1415="RE"),100,"")</f>
        <v/>
      </c>
      <c r="T1415" s="128" t="str">
        <f>IF('result subject-wise'!X60="","",'result subject-wise'!X60)</f>
        <v/>
      </c>
      <c r="U1415" s="130" t="str">
        <f>IF('result subject-wise'!Y60="","",'result subject-wise'!Y60)</f>
        <v/>
      </c>
      <c r="V1415" s="147" t="str">
        <f>IF(OR(U1420=0,U1420&lt;S1420),"",IF(R1415="RE",SUM(Q1415,T1415),IF(R1415="S",T1415,Q1415)))</f>
        <v/>
      </c>
    </row>
    <row r="1416" spans="1:22" ht="19.25" customHeight="1">
      <c r="A1416" s="1179"/>
      <c r="B1416" s="1232" t="b">
        <f>IF('statement of marks'!AL60="a",'statement of marks'!$AL$3,IF('statement of marks'!AL60="b",'statement of marks'!$AR$3,IF('statement of marks'!AL60="c",'statement of marks'!$AX$3,IF('statement of marks'!AL60="d",'statement of marks'!$BD$3))))</f>
        <v>0</v>
      </c>
      <c r="C1416" s="1233"/>
      <c r="D1416" s="289" t="str">
        <f>IF('statement of marks'!AM60="","",'statement of marks'!AM60)</f>
        <v/>
      </c>
      <c r="E1416" s="290" t="str">
        <f>IF('statement of marks'!AN60="","",'statement of marks'!AN60)</f>
        <v/>
      </c>
      <c r="F1416" s="290" t="str">
        <f>IF('statement of marks'!AO60="","",'statement of marks'!AO60)</f>
        <v/>
      </c>
      <c r="G1416" s="123" t="str">
        <f>IF('statement of marks'!AQ60="","",'statement of marks'!AQ60)</f>
        <v/>
      </c>
      <c r="H1416" s="123" t="str">
        <f>IF('statement of marks'!AR60="","",'statement of marks'!AR60)</f>
        <v/>
      </c>
      <c r="I1416" s="291" t="str">
        <f>IF(G1416="","",IF(AND(G1416="ML",H1416="ML"),"ML",IF(AND(G1416="ML",H1416=""),"ML",SUM(G1416,H1416))))</f>
        <v/>
      </c>
      <c r="J1416" s="291" t="str">
        <f t="shared" si="516"/>
        <v/>
      </c>
      <c r="K1416" s="125" t="str">
        <f>IF(J1416="","",SUM(H1416,J1416))</f>
        <v/>
      </c>
      <c r="L1416" s="123" t="str">
        <f>IF('statement of marks'!AV60="","",'statement of marks'!AV60)</f>
        <v/>
      </c>
      <c r="M1416" s="123" t="str">
        <f>IF('statement of marks'!AW60="","",'statement of marks'!AW60)</f>
        <v/>
      </c>
      <c r="N1416" s="291" t="str">
        <f>IF(L1416="","",IF(AND(L1416="ML",M1416="ML"),"ML",IF(AND(L1416="ML",M1416=""),"ML",SUM(L1416,M1416))))</f>
        <v/>
      </c>
      <c r="O1416" s="291" t="str">
        <f>IF(L1416="","",SUM(J1416,L1416))</f>
        <v/>
      </c>
      <c r="P1416" s="123">
        <f t="shared" si="518"/>
        <v>0</v>
      </c>
      <c r="Q1416" s="125" t="str">
        <f>IF(O1416="","",SUM(O1416,P1416))</f>
        <v/>
      </c>
      <c r="R1416" s="290" t="str">
        <f>CONCATENATE('statement of marks'!FF60,'statement of marks'!FK60,'statement of marks'!FL60)</f>
        <v/>
      </c>
      <c r="S1416" s="117" t="str">
        <f>IF('result subject-wise'!Z60="","",'result subject-wise'!Z60)</f>
        <v/>
      </c>
      <c r="T1416" s="128" t="str">
        <f>IF('result subject-wise'!AB60="","",'result subject-wise'!AB60)</f>
        <v/>
      </c>
      <c r="U1416" s="130" t="str">
        <f>IF('result subject-wise'!AC60="","",'result subject-wise'!AC60)</f>
        <v/>
      </c>
      <c r="V1416" s="147" t="str">
        <f>IF(OR(U1420=0,U1420&lt;S1420),"",IF(OR(R1416="RE",R1416="REP"),SUM(Q1416,T1416),IF(R1416="S",T1416,Q1416)))</f>
        <v/>
      </c>
    </row>
    <row r="1417" spans="1:22" ht="19.25" customHeight="1">
      <c r="A1417" s="1179"/>
      <c r="B1417" s="1232" t="b">
        <f>IF('statement of marks'!BJ60="a",'statement of marks'!$BJ$3,IF('statement of marks'!BJ60="b",'statement of marks'!$BP$3,IF('statement of marks'!BJ60="c",'statement of marks'!$BV$3,IF('statement of marks'!BJ60="d",'statement of marks'!$CB$3))))</f>
        <v>0</v>
      </c>
      <c r="C1417" s="1233"/>
      <c r="D1417" s="289" t="str">
        <f>IF('statement of marks'!BK60="","",'statement of marks'!BK60)</f>
        <v/>
      </c>
      <c r="E1417" s="290" t="str">
        <f>IF('statement of marks'!BL60="","",'statement of marks'!BL60)</f>
        <v/>
      </c>
      <c r="F1417" s="290" t="str">
        <f>IF('statement of marks'!BM60="","",'statement of marks'!BM60)</f>
        <v/>
      </c>
      <c r="G1417" s="123" t="str">
        <f>IF('statement of marks'!BO60="","",'statement of marks'!BO60)</f>
        <v/>
      </c>
      <c r="H1417" s="123" t="str">
        <f>IF('statement of marks'!BP60="","",'statement of marks'!BP60)</f>
        <v/>
      </c>
      <c r="I1417" s="291" t="str">
        <f t="shared" ref="I1417" si="519">IF(G1417="","",IF(AND(G1417="ML",H1417="ML"),"ML",IF(AND(G1417="ML",H1417=""),"ML",SUM(G1417,H1417))))</f>
        <v/>
      </c>
      <c r="J1417" s="291" t="str">
        <f t="shared" si="516"/>
        <v/>
      </c>
      <c r="K1417" s="125" t="str">
        <f>IF(J1417="","",SUM(H1417,J1417))</f>
        <v/>
      </c>
      <c r="L1417" s="123" t="str">
        <f>IF('statement of marks'!BT60="","",'statement of marks'!BT60)</f>
        <v/>
      </c>
      <c r="M1417" s="123" t="str">
        <f>IF('statement of marks'!BU60="","",'statement of marks'!BU60)</f>
        <v/>
      </c>
      <c r="N1417" s="291" t="str">
        <f t="shared" ref="N1417" si="520">IF(L1417="","",IF(AND(L1417="ML",M1417="ML"),"ML",IF(AND(L1417="ML",M1417=""),"ML",SUM(L1417,M1417))))</f>
        <v/>
      </c>
      <c r="O1417" s="291" t="str">
        <f>IF(L1417="","",SUM(J1417,L1417))</f>
        <v/>
      </c>
      <c r="P1417" s="123">
        <f t="shared" si="518"/>
        <v>0</v>
      </c>
      <c r="Q1417" s="125" t="str">
        <f>IF(O1417="","",SUM(O1417,P1417))</f>
        <v/>
      </c>
      <c r="R1417" s="290" t="str">
        <f>CONCATENATE('statement of marks'!FM60,'statement of marks'!FR60,'statement of marks'!FS60)</f>
        <v/>
      </c>
      <c r="S1417" s="117" t="str">
        <f>IF('result subject-wise'!AD60="","",'result subject-wise'!AD60)</f>
        <v/>
      </c>
      <c r="T1417" s="128" t="str">
        <f>IF('result subject-wise'!AF60="","",'result subject-wise'!AF60)</f>
        <v/>
      </c>
      <c r="U1417" s="130" t="str">
        <f>IF('result subject-wise'!AG60="","",'result subject-wise'!AG60)</f>
        <v/>
      </c>
      <c r="V1417" s="147" t="str">
        <f>IF(OR(U1420=0,U1420&lt;S1420),"",IF(OR(R1417="RE",R1417="REP"),SUM(Q1417,T1417),IF(R1417="S",T1417,Q1417)))</f>
        <v/>
      </c>
    </row>
    <row r="1418" spans="1:22" ht="19.25" customHeight="1">
      <c r="A1418" s="1179"/>
      <c r="B1418" s="1232" t="b">
        <f>IF('statement of marks'!CH60="a",'statement of marks'!$CH$3,IF('statement of marks'!CH60="b",'statement of marks'!$CN$3,IF('statement of marks'!CH60="c",'statement of marks'!$CT$3,IF('statement of marks'!CH60="d",'statement of marks'!$CZ$3))))</f>
        <v>0</v>
      </c>
      <c r="C1418" s="1233"/>
      <c r="D1418" s="289" t="str">
        <f>IF('statement of marks'!CI60="","",'statement of marks'!CI60)</f>
        <v/>
      </c>
      <c r="E1418" s="290" t="str">
        <f>IF('statement of marks'!CJ60="","",'statement of marks'!CJ60)</f>
        <v/>
      </c>
      <c r="F1418" s="290" t="str">
        <f>IF('statement of marks'!CK60="","",'statement of marks'!CK60)</f>
        <v/>
      </c>
      <c r="G1418" s="123" t="str">
        <f>IF('statement of marks'!CM60="","",'statement of marks'!CM60)</f>
        <v/>
      </c>
      <c r="H1418" s="123" t="str">
        <f>IF('statement of marks'!CN60="","",'statement of marks'!CN60)</f>
        <v/>
      </c>
      <c r="I1418" s="291" t="str">
        <f>IF(G1418="","",IF(AND(G1418="ML",H1418="ML"),"ML",IF(AND(G1418="ML",H1418=""),"ML",SUM(G1418,H1418))))</f>
        <v/>
      </c>
      <c r="J1418" s="291" t="str">
        <f t="shared" si="516"/>
        <v/>
      </c>
      <c r="K1418" s="125" t="str">
        <f>IF(J1418="","",SUM(H1418,J1418))</f>
        <v/>
      </c>
      <c r="L1418" s="123" t="str">
        <f>IF('statement of marks'!CR60="","",'statement of marks'!CR60)</f>
        <v/>
      </c>
      <c r="M1418" s="123" t="str">
        <f>IF('statement of marks'!CS60="","",'statement of marks'!CS60)</f>
        <v/>
      </c>
      <c r="N1418" s="291" t="str">
        <f>IF(L1418="","",IF(AND(L1418="ML",M1418="ML"),"ML",IF(AND(L1418="ML",M1418=""),"ML",SUM(L1418,M1418))))</f>
        <v/>
      </c>
      <c r="O1418" s="291" t="str">
        <f>IF(L1418="","",SUM(J1418,L1418))</f>
        <v/>
      </c>
      <c r="P1418" s="123">
        <f t="shared" si="518"/>
        <v>0</v>
      </c>
      <c r="Q1418" s="125" t="str">
        <f>IF(O1418="","",SUM(O1418,P1418))</f>
        <v/>
      </c>
      <c r="R1418" s="290" t="str">
        <f>CONCATENATE('statement of marks'!FT60,'statement of marks'!FY60,'statement of marks'!FZ60)</f>
        <v/>
      </c>
      <c r="S1418" s="117" t="str">
        <f>IF('result subject-wise'!AH60="","",'result subject-wise'!AH60)</f>
        <v/>
      </c>
      <c r="T1418" s="128" t="str">
        <f>IF('result subject-wise'!AJ60="","",'result subject-wise'!AJ60)</f>
        <v/>
      </c>
      <c r="U1418" s="130" t="str">
        <f>IF('result subject-wise'!AK60="","",'result subject-wise'!AK60)</f>
        <v/>
      </c>
      <c r="V1418" s="147" t="str">
        <f>IF(OR(U1420=0,U1420&lt;S1420),"",IF(OR(R1418="RE",R1418="REP"),SUM(Q1418,T1418),IF(R1418="S",T1418,Q1418)))</f>
        <v/>
      </c>
    </row>
    <row r="1419" spans="1:22" ht="19.25" customHeight="1">
      <c r="A1419" s="1179"/>
      <c r="B1419" s="1234" t="s">
        <v>148</v>
      </c>
      <c r="C1419" s="1235"/>
      <c r="D1419" s="157" t="str">
        <f>IF(AND(D1414="",D1415="",D1416="",D1417="",D1418=""),"",SUM(D1414:D1418))</f>
        <v/>
      </c>
      <c r="E1419" s="157" t="str">
        <f t="shared" ref="E1419:F1419" si="521">IF(AND(E1414="",E1415="",E1416="",E1417="",E1418=""),"",SUM(E1414:E1418))</f>
        <v/>
      </c>
      <c r="F1419" s="157" t="str">
        <f t="shared" si="521"/>
        <v/>
      </c>
      <c r="G1419" s="158" t="str">
        <f>IF(G1414="","",SUM(G1414:G1418))</f>
        <v/>
      </c>
      <c r="H1419" s="158">
        <f>SUM(H1416:H1418)</f>
        <v>0</v>
      </c>
      <c r="I1419" s="158" t="str">
        <f>IF(AND(I1414="",I1415="",I1416="",I1417="",I1418=""),"",SUM(I1414:I1418))</f>
        <v/>
      </c>
      <c r="J1419" s="159" t="str">
        <f>IF(J1418="","",SUM(J1414:J1418))</f>
        <v/>
      </c>
      <c r="K1419" s="160" t="str">
        <f>IF(K1414="","",SUM(K1414:K1418))</f>
        <v/>
      </c>
      <c r="L1419" s="158" t="str">
        <f>IF(L1414="","",SUM(L1414:L1418))</f>
        <v/>
      </c>
      <c r="M1419" s="158">
        <f>SUM(M1416:M1418)</f>
        <v>0</v>
      </c>
      <c r="N1419" s="158" t="str">
        <f t="shared" ref="N1419" si="522">IF(AND(N1414="",N1415="",N1416="",N1417="",N1418=""),"",SUM(N1414:N1418))</f>
        <v/>
      </c>
      <c r="O1419" s="159" t="str">
        <f>IF(L1419="","",SUM(J1419,L1419))</f>
        <v/>
      </c>
      <c r="P1419" s="160">
        <f>SUM(H1419,M1419)</f>
        <v>0</v>
      </c>
      <c r="Q1419" s="160" t="str">
        <f>IF(Q1414="","",SUM(Q1414:Q1418))</f>
        <v/>
      </c>
      <c r="R1419" s="159"/>
      <c r="S1419" s="159" t="str">
        <f>IF(AND(S1414="",S1415="",S1416="",S1417="",S1418=""),"",SUM(S1414:S1418))</f>
        <v/>
      </c>
      <c r="T1419" s="161" t="str">
        <f>IF(AND(T1414="",T1415="",T1416="",T1417="",T1418=""),"",SUM(T1414:T1418))</f>
        <v/>
      </c>
      <c r="U1419" s="162"/>
      <c r="V1419" s="163" t="str">
        <f>IF(V1414="","",SUM(V1414:V1418))</f>
        <v/>
      </c>
    </row>
    <row r="1420" spans="1:22" ht="19.25" customHeight="1">
      <c r="A1420" s="1179"/>
      <c r="B1420" s="1234" t="s">
        <v>145</v>
      </c>
      <c r="C1420" s="1235"/>
      <c r="D1420" s="119" t="str">
        <f>IF(D1419="","",50-(COUNTIF(D1414:D1418,"NA")*10+COUNTIF(D1414:D1418,"ML")*10))</f>
        <v/>
      </c>
      <c r="E1420" s="119" t="str">
        <f t="shared" ref="E1420:F1420" si="523">IF(E1419="","",50-(COUNTIF(E1414:E1418,"NA")*10+COUNTIF(E1414:E1418,"ML")*10))</f>
        <v/>
      </c>
      <c r="F1420" s="119" t="str">
        <f t="shared" si="523"/>
        <v/>
      </c>
      <c r="G1420" s="123">
        <f>I1420-H1420</f>
        <v>350</v>
      </c>
      <c r="H1420" s="158">
        <f>IF(H1419="","",(IF(OR(H1416="ML",H1416=""),0,H1413)+IF(OR(H1417="ML",H1417=""),0,H1414)+IF(OR(H1418="ML",H1418=""),0,H1415)))</f>
        <v>0</v>
      </c>
      <c r="I1420" s="123">
        <f>IF(I1419=0,0,350-H1422)</f>
        <v>350</v>
      </c>
      <c r="J1420" s="291" t="str">
        <f>IF(J1419="","",SUM(D1420:G1420))</f>
        <v/>
      </c>
      <c r="K1420" s="125" t="str">
        <f>IF(K1419="","",SUM(H1420,J1420))</f>
        <v/>
      </c>
      <c r="L1420" s="123">
        <f>N1420-M1420</f>
        <v>500</v>
      </c>
      <c r="M1420" s="117">
        <f>IF(M1419="","",(IF(OR(M1416="ML",M1416=""),0,M1413)+IF(OR(M1417="ML",M1417=""),0,M1414)+IF(OR(M1418="ML",M1418=""),0,M1415)))</f>
        <v>0</v>
      </c>
      <c r="N1420" s="123">
        <f>IF(N1419=0,0,500-M1422)</f>
        <v>500</v>
      </c>
      <c r="O1420" s="291">
        <f>IF(L1420="","",SUM(J1420,L1420))</f>
        <v>500</v>
      </c>
      <c r="P1420" s="125">
        <f>SUM(H1420,M1420)</f>
        <v>0</v>
      </c>
      <c r="Q1420" s="125" t="str">
        <f>IF(Q1419="","",SUM(O1420,P1420))</f>
        <v/>
      </c>
      <c r="R1420" s="307"/>
      <c r="S1420" s="141">
        <f>COUNTIF(R1414:R1423,"S")</f>
        <v>0</v>
      </c>
      <c r="T1420" s="141">
        <f>COUNTIF(R1414:R1423,"RE")+COUNTIF(R1414:R1423,"REP")</f>
        <v>0</v>
      </c>
      <c r="U1420" s="141">
        <f>COUNTIF(U1414:U1419,"P")+COUNTIF(U1422:U1423,"P")</f>
        <v>0</v>
      </c>
      <c r="V1420" s="149" t="str">
        <f>IF(OR(U1420=0,U1420&lt;(S1420+T1420)),"",(Q1420-(S1420*200)+S1419))</f>
        <v/>
      </c>
    </row>
    <row r="1421" spans="1:22" ht="19.25" customHeight="1">
      <c r="A1421" s="1179"/>
      <c r="B1421" s="1230" t="s">
        <v>12</v>
      </c>
      <c r="C1421" s="1231"/>
      <c r="D1421" s="120" t="str">
        <f t="shared" ref="D1421:Q1421" si="524">IF(D1420="","",D1419/D1420*100)</f>
        <v/>
      </c>
      <c r="E1421" s="120" t="str">
        <f t="shared" si="524"/>
        <v/>
      </c>
      <c r="F1421" s="120" t="str">
        <f t="shared" si="524"/>
        <v/>
      </c>
      <c r="G1421" s="120" t="e">
        <f t="shared" si="524"/>
        <v>#VALUE!</v>
      </c>
      <c r="H1421" s="151" t="e">
        <f t="shared" si="524"/>
        <v>#DIV/0!</v>
      </c>
      <c r="I1421" s="120" t="e">
        <f t="shared" si="524"/>
        <v>#VALUE!</v>
      </c>
      <c r="J1421" s="120" t="str">
        <f t="shared" si="524"/>
        <v/>
      </c>
      <c r="K1421" s="126" t="str">
        <f t="shared" si="524"/>
        <v/>
      </c>
      <c r="L1421" s="120" t="e">
        <f t="shared" si="524"/>
        <v>#VALUE!</v>
      </c>
      <c r="M1421" s="151" t="e">
        <f t="shared" si="524"/>
        <v>#DIV/0!</v>
      </c>
      <c r="N1421" s="120" t="e">
        <f t="shared" si="524"/>
        <v>#VALUE!</v>
      </c>
      <c r="O1421" s="120" t="e">
        <f t="shared" si="524"/>
        <v>#VALUE!</v>
      </c>
      <c r="P1421" s="126" t="e">
        <f t="shared" si="524"/>
        <v>#DIV/0!</v>
      </c>
      <c r="Q1421" s="126" t="str">
        <f t="shared" si="524"/>
        <v/>
      </c>
      <c r="R1421" s="304"/>
      <c r="S1421" s="304"/>
      <c r="T1421" s="305"/>
      <c r="U1421" s="308"/>
      <c r="V1421" s="150" t="str">
        <f>IF(V1420="","",V1419/V1420*100)</f>
        <v/>
      </c>
    </row>
    <row r="1422" spans="1:22" ht="19.25" customHeight="1">
      <c r="A1422" s="1179"/>
      <c r="B1422" s="1230" t="str">
        <f>'statement of marks'!$DG$3</f>
        <v>jktLFkku v/;;u</v>
      </c>
      <c r="C1422" s="1231"/>
      <c r="D1422" s="289" t="str">
        <f>IF('statement of marks'!DG60="","",'statement of marks'!DG60)</f>
        <v/>
      </c>
      <c r="E1422" s="290" t="str">
        <f>IF('statement of marks'!DH60="","",'statement of marks'!DH60)</f>
        <v/>
      </c>
      <c r="F1422" s="290" t="str">
        <f>IF('statement of marks'!DI60="","",'statement of marks'!DI60)</f>
        <v/>
      </c>
      <c r="G1422" s="290" t="str">
        <f>IF('statement of marks'!DK60="","",'statement of marks'!DK60)</f>
        <v/>
      </c>
      <c r="H1422" s="152">
        <f>IF(G1414="ML",70)+IF(G1415="ML",70)+IF(G1416="ML",70-H1413)+IF(G1417="ML",70-H1414)+IF(G1418="ML",70-H1415)+IF(H1416="ml",H1413)+IF(H1417="ml",H1414)+IF(H1418="ml",H1415)</f>
        <v>0</v>
      </c>
      <c r="I1422" s="291" t="str">
        <f>IF(G1422="","",SUM(G1422,H1422))</f>
        <v/>
      </c>
      <c r="J1422" s="291" t="str">
        <f>IF(G1422="","",SUM(D1422,E1422,F1422,G1422))</f>
        <v/>
      </c>
      <c r="K1422" s="125" t="str">
        <f>IF(J1422="","",SUM(H1422,J1422))</f>
        <v/>
      </c>
      <c r="L1422" s="290" t="str">
        <f>IF('statement of marks'!DM60="","",'statement of marks'!DM60)</f>
        <v/>
      </c>
      <c r="M1422" s="152">
        <f>IF(L1414="ML",100)+IF(L1415="ML",100)+IF(L1416="ML",100-M1413)+IF(L1417="ML",100-M1414)+IF(L1418="ML",100-M1415)+IF(M1416="ml",M1413)+IF(M1417="ml",M1414)+IF(M1418="ml",M1415)</f>
        <v>0</v>
      </c>
      <c r="N1422" s="291" t="str">
        <f>IF(L1422="","",SUM(L1422,M1422))</f>
        <v/>
      </c>
      <c r="O1422" s="291" t="str">
        <f>IF(L1422="","",SUM(K1422,L1422))</f>
        <v/>
      </c>
      <c r="P1422" s="152">
        <f>SUM(H1422,M1422)</f>
        <v>0</v>
      </c>
      <c r="Q1422" s="125" t="str">
        <f>IF(O1422="","",SUM(O1422,M1422))</f>
        <v/>
      </c>
      <c r="R1422" s="290" t="str">
        <f>IF('statement of marks'!GA60="","",'statement of marks'!GA60)</f>
        <v/>
      </c>
      <c r="S1422" s="117" t="str">
        <f>IF(OR(R1422="S",R1422="RE"),100,"")</f>
        <v/>
      </c>
      <c r="T1422" s="309" t="str">
        <f>IF('result subject-wise'!AL60="","",'result subject-wise'!AL60)</f>
        <v/>
      </c>
      <c r="U1422" s="310" t="str">
        <f>IF('result subject-wise'!AM60="","",'result subject-wise'!AM60)</f>
        <v/>
      </c>
      <c r="V1422" s="1236"/>
    </row>
    <row r="1423" spans="1:22" ht="19.25" customHeight="1">
      <c r="A1423" s="1179"/>
      <c r="B1423" s="1230" t="str">
        <f>'statement of marks'!$DT$3</f>
        <v>thou dkS'ky f'k{kk</v>
      </c>
      <c r="C1423" s="1231"/>
      <c r="D1423" s="1237" t="s">
        <v>294</v>
      </c>
      <c r="E1423" s="1238"/>
      <c r="F1423" s="291">
        <f>'statement of marks'!$DT$6</f>
        <v>30</v>
      </c>
      <c r="G1423" s="123" t="str">
        <f>IF('statement of marks'!DT60="","",'statement of marks'!DT60)</f>
        <v/>
      </c>
      <c r="H1423" s="1238" t="s">
        <v>313</v>
      </c>
      <c r="I1423" s="1238"/>
      <c r="J1423" s="291">
        <f>'statement of marks'!$DU$6</f>
        <v>30</v>
      </c>
      <c r="K1423" s="125" t="str">
        <f>IF('statement of marks'!DU60="","",'statement of marks'!DU60)</f>
        <v/>
      </c>
      <c r="L1423" s="1239" t="s">
        <v>172</v>
      </c>
      <c r="M1423" s="1239"/>
      <c r="N1423" s="291">
        <f>'statement of marks'!$DV$6</f>
        <v>40</v>
      </c>
      <c r="O1423" s="290" t="str">
        <f>IF('statement of marks'!DV60="","",'statement of marks'!DV60)</f>
        <v/>
      </c>
      <c r="P1423" s="304"/>
      <c r="Q1423" s="125" t="str">
        <f>IF(O1423="","",SUM(G1423,K1423,O1423))</f>
        <v/>
      </c>
      <c r="R1423" s="290" t="str">
        <f>IF('statement of marks'!GB60="","",'statement of marks'!GB60)</f>
        <v/>
      </c>
      <c r="S1423" s="117" t="str">
        <f>IF(OR(R1423="S",R1423="RE"),40,"")</f>
        <v/>
      </c>
      <c r="T1423" s="309" t="str">
        <f>IF('result subject-wise'!AN60="","",'result subject-wise'!AN60)</f>
        <v/>
      </c>
      <c r="U1423" s="310" t="str">
        <f>IF('result subject-wise'!AO60="","",'result subject-wise'!AO60)</f>
        <v/>
      </c>
      <c r="V1423" s="1236"/>
    </row>
    <row r="1424" spans="1:22" ht="19.25" customHeight="1">
      <c r="A1424" s="1179"/>
      <c r="B1424" s="1240" t="s">
        <v>20</v>
      </c>
      <c r="C1424" s="1241"/>
      <c r="D1424" s="1242" t="str">
        <f>IF('statement of marks'!GH60="","",'statement of marks'!GH60)</f>
        <v/>
      </c>
      <c r="E1424" s="1243"/>
      <c r="F1424" s="1243"/>
      <c r="G1424" s="1243"/>
      <c r="H1424" s="1243"/>
      <c r="I1424" s="1244"/>
      <c r="J1424" s="288" t="s">
        <v>7</v>
      </c>
      <c r="K1424" s="290" t="str">
        <f>IF('statement of marks'!GK60="","",'statement of marks'!GK60)</f>
        <v/>
      </c>
      <c r="L1424" s="1245" t="s">
        <v>8</v>
      </c>
      <c r="M1424" s="1246"/>
      <c r="N1424" s="1247"/>
      <c r="O1424" s="290" t="str">
        <f>IF('statement of marks'!GM60="","",'statement of marks'!GM60)</f>
        <v/>
      </c>
      <c r="P1424" s="1248" t="s">
        <v>286</v>
      </c>
      <c r="Q1424" s="1248"/>
      <c r="R1424" s="1248"/>
      <c r="S1424" s="1248"/>
      <c r="T1424" s="1248"/>
      <c r="U1424" s="1248"/>
      <c r="V1424" s="1249"/>
    </row>
    <row r="1425" spans="1:22" ht="19.25" customHeight="1">
      <c r="A1425" s="1179"/>
      <c r="B1425" s="1240" t="s">
        <v>50</v>
      </c>
      <c r="C1425" s="1241"/>
      <c r="D1425" s="1250" t="s">
        <v>290</v>
      </c>
      <c r="E1425" s="1251"/>
      <c r="F1425" s="1252" t="s">
        <v>291</v>
      </c>
      <c r="G1425" s="1252"/>
      <c r="H1425" s="1253" t="s">
        <v>292</v>
      </c>
      <c r="I1425" s="1253"/>
      <c r="J1425" s="1252" t="s">
        <v>314</v>
      </c>
      <c r="K1425" s="1252"/>
      <c r="L1425" s="1254" t="s">
        <v>284</v>
      </c>
      <c r="M1425" s="1254"/>
      <c r="N1425" s="1254"/>
      <c r="O1425" s="1254"/>
      <c r="P1425" s="1255" t="s">
        <v>20</v>
      </c>
      <c r="Q1425" s="1255"/>
      <c r="R1425" s="1255"/>
      <c r="S1425" s="1255"/>
      <c r="T1425" s="1256" t="str">
        <f>IF('result subject-wise'!AR60="","",'result subject-wise'!AR60)</f>
        <v/>
      </c>
      <c r="U1425" s="1256"/>
      <c r="V1425" s="1257"/>
    </row>
    <row r="1426" spans="1:22" ht="19.25" customHeight="1">
      <c r="A1426" s="1179"/>
      <c r="B1426" s="1234" t="s">
        <v>32</v>
      </c>
      <c r="C1426" s="1235"/>
      <c r="D1426" s="1258" t="str">
        <f>IF('statement of marks'!EP60="","",'statement of marks'!EP60)</f>
        <v/>
      </c>
      <c r="E1426" s="1259"/>
      <c r="F1426" s="1259" t="str">
        <f>IF('statement of marks'!ER60="","",'statement of marks'!ER60)</f>
        <v/>
      </c>
      <c r="G1426" s="1259"/>
      <c r="H1426" s="1259" t="str">
        <f>IF('statement of marks'!ET60="","",'statement of marks'!ET60)</f>
        <v/>
      </c>
      <c r="I1426" s="1259"/>
      <c r="J1426" s="1259" t="str">
        <f>IF('statement of marks'!EV60="","",'statement of marks'!EV60)</f>
        <v/>
      </c>
      <c r="K1426" s="1259"/>
      <c r="L1426" s="1259" t="str">
        <f>IF('statement of marks'!EX60="","",'statement of marks'!EX60)</f>
        <v/>
      </c>
      <c r="M1426" s="1259"/>
      <c r="N1426" s="1259"/>
      <c r="O1426" s="1259"/>
      <c r="P1426" s="1255" t="s">
        <v>7</v>
      </c>
      <c r="Q1426" s="1255"/>
      <c r="R1426" s="1255"/>
      <c r="S1426" s="1255"/>
      <c r="T1426" s="1256" t="str">
        <f>IF(AND(T1425="mRrh.kZ",V1421&gt;=60),"izFke",IF(AND(T1425="mRrh.kZ",V1421&gt;=48),"f}rh;",IF(AND(T1425="mRrh.kZ",V1421&gt;=36),"r`rh;","")))</f>
        <v/>
      </c>
      <c r="U1426" s="1256"/>
      <c r="V1426" s="1257"/>
    </row>
    <row r="1427" spans="1:22" ht="19.25" customHeight="1">
      <c r="A1427" s="1179"/>
      <c r="B1427" s="1234" t="s">
        <v>31</v>
      </c>
      <c r="C1427" s="1235"/>
      <c r="D1427" s="1260" t="str">
        <f>IF('statement of marks'!EO60="","",'statement of marks'!EO60)</f>
        <v/>
      </c>
      <c r="E1427" s="1261"/>
      <c r="F1427" s="1261" t="str">
        <f>IF('statement of marks'!EQ60="","",'statement of marks'!EQ60)</f>
        <v/>
      </c>
      <c r="G1427" s="1261"/>
      <c r="H1427" s="1261" t="str">
        <f>IF('statement of marks'!ES60="","",'statement of marks'!ES60)</f>
        <v/>
      </c>
      <c r="I1427" s="1261"/>
      <c r="J1427" s="1261" t="str">
        <f>IF('statement of marks'!EU60="","",'statement of marks'!EU60)</f>
        <v/>
      </c>
      <c r="K1427" s="1261"/>
      <c r="L1427" s="1261" t="str">
        <f>IF('statement of marks'!EW60="","",'statement of marks'!EW60)</f>
        <v/>
      </c>
      <c r="M1427" s="1261"/>
      <c r="N1427" s="1261"/>
      <c r="O1427" s="1261"/>
      <c r="P1427" s="1262" t="s">
        <v>312</v>
      </c>
      <c r="Q1427" s="1263"/>
      <c r="R1427" s="1263"/>
      <c r="S1427" s="1264"/>
      <c r="T1427" s="1265" t="str">
        <f>IF(T1425="","",'result subject-wise'!$G$117)</f>
        <v/>
      </c>
      <c r="U1427" s="1266"/>
      <c r="V1427" s="1267"/>
    </row>
    <row r="1428" spans="1:22" ht="19.25" customHeight="1">
      <c r="A1428" s="1179"/>
      <c r="B1428" s="1230" t="s">
        <v>133</v>
      </c>
      <c r="C1428" s="1231"/>
      <c r="D1428" s="1268"/>
      <c r="E1428" s="1269"/>
      <c r="F1428" s="1269"/>
      <c r="G1428" s="1269"/>
      <c r="H1428" s="1269"/>
      <c r="I1428" s="1269"/>
      <c r="J1428" s="1269"/>
      <c r="K1428" s="1269"/>
      <c r="L1428" s="1231" t="s">
        <v>133</v>
      </c>
      <c r="M1428" s="1231"/>
      <c r="N1428" s="1231"/>
      <c r="O1428" s="1231"/>
      <c r="P1428" s="1231"/>
      <c r="Q1428" s="1231"/>
      <c r="R1428" s="1270"/>
      <c r="S1428" s="1271"/>
      <c r="T1428" s="1271"/>
      <c r="U1428" s="1271"/>
      <c r="V1428" s="1272"/>
    </row>
    <row r="1429" spans="1:22" ht="19.25" customHeight="1">
      <c r="A1429" s="1179"/>
      <c r="B1429" s="1230" t="s">
        <v>285</v>
      </c>
      <c r="C1429" s="1231"/>
      <c r="D1429" s="1268"/>
      <c r="E1429" s="1269"/>
      <c r="F1429" s="1269"/>
      <c r="G1429" s="1269"/>
      <c r="H1429" s="1269"/>
      <c r="I1429" s="1269"/>
      <c r="J1429" s="1269"/>
      <c r="K1429" s="1269"/>
      <c r="L1429" s="1231" t="s">
        <v>111</v>
      </c>
      <c r="M1429" s="1231"/>
      <c r="N1429" s="1231"/>
      <c r="O1429" s="1231"/>
      <c r="P1429" s="1231"/>
      <c r="Q1429" s="1231"/>
      <c r="R1429" s="1273"/>
      <c r="S1429" s="1274"/>
      <c r="T1429" s="1274"/>
      <c r="U1429" s="1274"/>
      <c r="V1429" s="1275"/>
    </row>
    <row r="1430" spans="1:22" ht="19.25" customHeight="1">
      <c r="A1430" s="1179"/>
      <c r="B1430" s="1230" t="s">
        <v>152</v>
      </c>
      <c r="C1430" s="1231"/>
      <c r="D1430" s="1268"/>
      <c r="E1430" s="1269"/>
      <c r="F1430" s="1269"/>
      <c r="G1430" s="1269"/>
      <c r="H1430" s="1269"/>
      <c r="I1430" s="1269"/>
      <c r="J1430" s="1269"/>
      <c r="K1430" s="1269"/>
      <c r="L1430" s="1231" t="s">
        <v>285</v>
      </c>
      <c r="M1430" s="1231"/>
      <c r="N1430" s="1231"/>
      <c r="O1430" s="1231"/>
      <c r="P1430" s="1231"/>
      <c r="Q1430" s="1231"/>
      <c r="R1430" s="1276" t="s">
        <v>152</v>
      </c>
      <c r="S1430" s="1277"/>
      <c r="T1430" s="1277"/>
      <c r="U1430" s="1277"/>
      <c r="V1430" s="1278"/>
    </row>
    <row r="1431" spans="1:22" ht="19.25" customHeight="1">
      <c r="A1431" s="1180"/>
      <c r="B1431" s="1279" t="s">
        <v>151</v>
      </c>
      <c r="C1431" s="1280"/>
      <c r="D1431" s="1281"/>
      <c r="E1431" s="1282"/>
      <c r="F1431" s="1282"/>
      <c r="G1431" s="1282"/>
      <c r="H1431" s="1282"/>
      <c r="I1431" s="1282"/>
      <c r="J1431" s="1282"/>
      <c r="K1431" s="1282"/>
      <c r="L1431" s="1280" t="s">
        <v>113</v>
      </c>
      <c r="M1431" s="1280"/>
      <c r="N1431" s="1280"/>
      <c r="O1431" s="1280"/>
      <c r="P1431" s="1283">
        <f>'statement of marks'!$GH$109</f>
        <v>42460</v>
      </c>
      <c r="Q1431" s="1284"/>
      <c r="R1431" s="1285" t="s">
        <v>289</v>
      </c>
      <c r="S1431" s="1286"/>
      <c r="T1431" s="1286"/>
      <c r="U1431" s="1286"/>
      <c r="V1431" s="1287"/>
    </row>
    <row r="1432" spans="1:22" ht="19.25" customHeight="1">
      <c r="A1432" s="1173" t="s">
        <v>73</v>
      </c>
      <c r="B1432" s="1174"/>
      <c r="C1432" s="1174"/>
      <c r="D1432" s="1174"/>
      <c r="E1432" s="1174"/>
      <c r="F1432" s="1174"/>
      <c r="G1432" s="1174"/>
      <c r="H1432" s="1174"/>
      <c r="I1432" s="1174"/>
      <c r="J1432" s="1174"/>
      <c r="K1432" s="1174"/>
      <c r="L1432" s="1174"/>
      <c r="M1432" s="1174"/>
      <c r="N1432" s="1174"/>
      <c r="O1432" s="1174"/>
      <c r="P1432" s="1174"/>
      <c r="Q1432" s="1174"/>
      <c r="R1432" s="1174"/>
      <c r="S1432" s="1174"/>
      <c r="T1432" s="1174"/>
      <c r="U1432" s="1174"/>
      <c r="V1432" s="1175"/>
    </row>
    <row r="1433" spans="1:22" ht="19.25" customHeight="1">
      <c r="A1433" s="1176" t="str">
        <f>'statement of marks'!$A$1</f>
        <v>jktdh; ckfydk mPp ek/;fed fo|ky;] fuEckgsMk</v>
      </c>
      <c r="B1433" s="1177"/>
      <c r="C1433" s="1177"/>
      <c r="D1433" s="1177"/>
      <c r="E1433" s="1177"/>
      <c r="F1433" s="1177"/>
      <c r="G1433" s="1177"/>
      <c r="H1433" s="1177"/>
      <c r="I1433" s="1177"/>
      <c r="J1433" s="1177"/>
      <c r="K1433" s="1177"/>
      <c r="L1433" s="1177"/>
      <c r="M1433" s="1177"/>
      <c r="N1433" s="1177"/>
      <c r="O1433" s="1177"/>
      <c r="P1433" s="1177"/>
      <c r="Q1433" s="1177"/>
      <c r="R1433" s="1177"/>
      <c r="S1433" s="1177"/>
      <c r="T1433" s="1177"/>
      <c r="U1433" s="1177"/>
      <c r="V1433" s="1178"/>
    </row>
    <row r="1434" spans="1:22" ht="19.25" customHeight="1">
      <c r="A1434" s="1179"/>
      <c r="B1434" s="1181" t="s">
        <v>293</v>
      </c>
      <c r="C1434" s="1181"/>
      <c r="D1434" s="1182" t="str">
        <f>'statement of marks'!$F$3</f>
        <v>2015-16</v>
      </c>
      <c r="E1434" s="1183"/>
      <c r="F1434" s="1184" t="str">
        <f>IF(T1452="","eq[; ijh{kk",IF(D1451="iwjd","iwjd ijh{kk",IF(D1451="iqu% ijh{kk","iqu% ijh{kk",)))</f>
        <v>eq[; ijh{kk</v>
      </c>
      <c r="G1434" s="1185"/>
      <c r="H1434" s="1185"/>
      <c r="I1434" s="1185"/>
      <c r="J1434" s="1185"/>
      <c r="K1434" s="1185"/>
      <c r="L1434" s="1185"/>
      <c r="M1434" s="1185"/>
      <c r="N1434" s="1185"/>
      <c r="O1434" s="1185"/>
      <c r="P1434" s="1185"/>
      <c r="Q1434" s="1185"/>
      <c r="R1434" s="1186" t="s">
        <v>27</v>
      </c>
      <c r="S1434" s="1187"/>
      <c r="T1434" s="1188" t="str">
        <f>'statement of marks'!$A$3</f>
        <v>11 'A'</v>
      </c>
      <c r="U1434" s="1188"/>
      <c r="V1434" s="1189"/>
    </row>
    <row r="1435" spans="1:22" ht="19.25" customHeight="1">
      <c r="A1435" s="1179"/>
      <c r="B1435" s="1190" t="s">
        <v>115</v>
      </c>
      <c r="C1435" s="1190"/>
      <c r="D1435" s="1191" t="str">
        <f>IF('statement of marks'!G61="","",'statement of marks'!G61)</f>
        <v/>
      </c>
      <c r="E1435" s="1192"/>
      <c r="F1435" s="1192"/>
      <c r="G1435" s="1192"/>
      <c r="H1435" s="1192"/>
      <c r="I1435" s="1192"/>
      <c r="J1435" s="1192"/>
      <c r="K1435" s="1192"/>
      <c r="L1435" s="1192"/>
      <c r="M1435" s="1192"/>
      <c r="N1435" s="1192"/>
      <c r="O1435" s="1192"/>
      <c r="P1435" s="1192"/>
      <c r="Q1435" s="1192"/>
      <c r="R1435" s="1193" t="s">
        <v>36</v>
      </c>
      <c r="S1435" s="1194"/>
      <c r="T1435" s="1195" t="str">
        <f>IF('statement of marks'!D61="","",'statement of marks'!D61)</f>
        <v/>
      </c>
      <c r="U1435" s="1195"/>
      <c r="V1435" s="1196"/>
    </row>
    <row r="1436" spans="1:22" ht="19.25" customHeight="1">
      <c r="A1436" s="1179"/>
      <c r="B1436" s="1190" t="s">
        <v>25</v>
      </c>
      <c r="C1436" s="1190"/>
      <c r="D1436" s="1191" t="str">
        <f>IF('statement of marks'!H61="","",'statement of marks'!H61)</f>
        <v/>
      </c>
      <c r="E1436" s="1192"/>
      <c r="F1436" s="1192"/>
      <c r="G1436" s="1192"/>
      <c r="H1436" s="1192"/>
      <c r="I1436" s="1192"/>
      <c r="J1436" s="1192"/>
      <c r="K1436" s="1192"/>
      <c r="L1436" s="1192"/>
      <c r="M1436" s="1192"/>
      <c r="N1436" s="1192"/>
      <c r="O1436" s="1192"/>
      <c r="P1436" s="1192"/>
      <c r="Q1436" s="1192"/>
      <c r="R1436" s="1193" t="s">
        <v>28</v>
      </c>
      <c r="S1436" s="1194"/>
      <c r="T1436" s="1195" t="str">
        <f>IF('statement of marks'!E61="","",'statement of marks'!E61)</f>
        <v/>
      </c>
      <c r="U1436" s="1195"/>
      <c r="V1436" s="1196"/>
    </row>
    <row r="1437" spans="1:22" ht="19.25" customHeight="1">
      <c r="A1437" s="1179"/>
      <c r="B1437" s="1197" t="s">
        <v>26</v>
      </c>
      <c r="C1437" s="1197"/>
      <c r="D1437" s="1191" t="str">
        <f>IF('statement of marks'!I61="","",'statement of marks'!I61)</f>
        <v/>
      </c>
      <c r="E1437" s="1192"/>
      <c r="F1437" s="1192"/>
      <c r="G1437" s="1192"/>
      <c r="H1437" s="1192"/>
      <c r="I1437" s="1192"/>
      <c r="J1437" s="1192"/>
      <c r="K1437" s="1192"/>
      <c r="L1437" s="1192"/>
      <c r="M1437" s="1192"/>
      <c r="N1437" s="1192"/>
      <c r="O1437" s="1192"/>
      <c r="P1437" s="1192"/>
      <c r="Q1437" s="1192"/>
      <c r="R1437" s="1193" t="s">
        <v>29</v>
      </c>
      <c r="S1437" s="1194"/>
      <c r="T1437" s="1198" t="str">
        <f>IF('statement of marks'!F61="","",'statement of marks'!F61)</f>
        <v/>
      </c>
      <c r="U1437" s="1198"/>
      <c r="V1437" s="1199"/>
    </row>
    <row r="1438" spans="1:22" ht="19.25" customHeight="1">
      <c r="A1438" s="1179"/>
      <c r="B1438" s="1200" t="s">
        <v>30</v>
      </c>
      <c r="C1438" s="1202" t="s">
        <v>202</v>
      </c>
      <c r="D1438" s="1204" t="s">
        <v>1</v>
      </c>
      <c r="E1438" s="1204" t="s">
        <v>43</v>
      </c>
      <c r="F1438" s="1204" t="s">
        <v>2</v>
      </c>
      <c r="G1438" s="1206" t="s">
        <v>144</v>
      </c>
      <c r="H1438" s="1206" t="s">
        <v>147</v>
      </c>
      <c r="I1438" s="1208" t="s">
        <v>146</v>
      </c>
      <c r="J1438" s="1210" t="s">
        <v>306</v>
      </c>
      <c r="K1438" s="1212" t="s">
        <v>288</v>
      </c>
      <c r="L1438" s="1214" t="s">
        <v>305</v>
      </c>
      <c r="M1438" s="1214" t="s">
        <v>296</v>
      </c>
      <c r="N1438" s="1216" t="s">
        <v>295</v>
      </c>
      <c r="O1438" s="1218" t="s">
        <v>274</v>
      </c>
      <c r="P1438" s="1218" t="s">
        <v>275</v>
      </c>
      <c r="Q1438" s="1220" t="s">
        <v>276</v>
      </c>
      <c r="R1438" s="1208" t="s">
        <v>14</v>
      </c>
      <c r="S1438" s="1210" t="s">
        <v>297</v>
      </c>
      <c r="T1438" s="1222" t="s">
        <v>298</v>
      </c>
      <c r="U1438" s="1288" t="s">
        <v>38</v>
      </c>
      <c r="V1438" s="1226" t="s">
        <v>287</v>
      </c>
    </row>
    <row r="1439" spans="1:22" ht="19.25" customHeight="1">
      <c r="A1439" s="1179"/>
      <c r="B1439" s="1201"/>
      <c r="C1439" s="1203"/>
      <c r="D1439" s="1205"/>
      <c r="E1439" s="1205"/>
      <c r="F1439" s="1205"/>
      <c r="G1439" s="1207"/>
      <c r="H1439" s="1207"/>
      <c r="I1439" s="1209"/>
      <c r="J1439" s="1211"/>
      <c r="K1439" s="1213"/>
      <c r="L1439" s="1215"/>
      <c r="M1439" s="1215"/>
      <c r="N1439" s="1217"/>
      <c r="O1439" s="1219"/>
      <c r="P1439" s="1219"/>
      <c r="Q1439" s="1221"/>
      <c r="R1439" s="1209"/>
      <c r="S1439" s="1211"/>
      <c r="T1439" s="1223"/>
      <c r="U1439" s="1289"/>
      <c r="V1439" s="1227"/>
    </row>
    <row r="1440" spans="1:22" ht="19.25" customHeight="1">
      <c r="A1440" s="1179"/>
      <c r="B1440" s="1228" t="s">
        <v>5</v>
      </c>
      <c r="C1440" s="1229"/>
      <c r="D1440" s="119">
        <v>10</v>
      </c>
      <c r="E1440" s="70">
        <v>10</v>
      </c>
      <c r="F1440" s="70">
        <v>10</v>
      </c>
      <c r="G1440" s="142" t="s">
        <v>308</v>
      </c>
      <c r="H1440" s="122">
        <f>'statement of marks'!$AR$6</f>
        <v>20</v>
      </c>
      <c r="I1440" s="73">
        <v>70</v>
      </c>
      <c r="J1440" s="146" t="s">
        <v>277</v>
      </c>
      <c r="K1440" s="124">
        <v>100</v>
      </c>
      <c r="L1440" s="142" t="s">
        <v>309</v>
      </c>
      <c r="M1440" s="122">
        <f>'statement of marks'!$AW$6</f>
        <v>30</v>
      </c>
      <c r="N1440" s="73">
        <v>100</v>
      </c>
      <c r="O1440" s="145" t="s">
        <v>310</v>
      </c>
      <c r="P1440" s="124"/>
      <c r="Q1440" s="124">
        <v>200</v>
      </c>
      <c r="R1440" s="304"/>
      <c r="S1440" s="304"/>
      <c r="T1440" s="305"/>
      <c r="U1440" s="306"/>
      <c r="V1440" s="147" t="str">
        <f>IF(OR(U1447=0,U1447&lt;S1447),"",Q1440)</f>
        <v/>
      </c>
    </row>
    <row r="1441" spans="1:22" ht="19.25" customHeight="1">
      <c r="A1441" s="1179"/>
      <c r="B1441" s="1230" t="str">
        <f>'statement of marks'!$J$3</f>
        <v>vfuok;Z fgUnh</v>
      </c>
      <c r="C1441" s="1231"/>
      <c r="D1441" s="289" t="str">
        <f>IF('statement of marks'!J61="","",'statement of marks'!J61)</f>
        <v/>
      </c>
      <c r="E1441" s="290" t="str">
        <f>IF('statement of marks'!K61="","",'statement of marks'!K61)</f>
        <v/>
      </c>
      <c r="F1441" s="290" t="str">
        <f>IF('statement of marks'!L61="","",'statement of marks'!L61)</f>
        <v/>
      </c>
      <c r="G1441" s="123" t="str">
        <f>IF('statement of marks'!N61="","",'statement of marks'!N61)</f>
        <v/>
      </c>
      <c r="H1441" s="123">
        <f>'statement of marks'!$BP$6</f>
        <v>20</v>
      </c>
      <c r="I1441" s="291" t="str">
        <f>IF(G1441="","",G1441)</f>
        <v/>
      </c>
      <c r="J1441" s="291" t="str">
        <f>IF(G1441="","",SUM(D1441,E1441,F1441,G1441))</f>
        <v/>
      </c>
      <c r="K1441" s="125" t="str">
        <f>J1441</f>
        <v/>
      </c>
      <c r="L1441" s="123" t="str">
        <f>IF('statement of marks'!P61="","",'statement of marks'!P61)</f>
        <v/>
      </c>
      <c r="M1441" s="122">
        <f>'statement of marks'!$BU$6</f>
        <v>30</v>
      </c>
      <c r="N1441" s="291" t="str">
        <f>IF(L1441="","",L1441)</f>
        <v/>
      </c>
      <c r="O1441" s="291" t="str">
        <f>IF(L1441="","",SUM(J1441,L1441))</f>
        <v/>
      </c>
      <c r="P1441" s="152">
        <f>SUM(H1441,M1441)</f>
        <v>50</v>
      </c>
      <c r="Q1441" s="125" t="str">
        <f>O1441</f>
        <v/>
      </c>
      <c r="R1441" s="290" t="str">
        <f>CONCATENATE('statement of marks'!EZ61,'statement of marks'!FA61,'statement of marks'!FB61)</f>
        <v/>
      </c>
      <c r="S1441" s="117" t="str">
        <f>IF(OR(R1441="S",R1441="RE"),100,"")</f>
        <v/>
      </c>
      <c r="T1441" s="128" t="str">
        <f>IF('result subject-wise'!U61="","",'result subject-wise'!U61)</f>
        <v/>
      </c>
      <c r="U1441" s="130" t="str">
        <f>IF('result subject-wise'!V61="","",'result subject-wise'!V61)</f>
        <v/>
      </c>
      <c r="V1441" s="147" t="str">
        <f>IF(OR(U1447=0,U1447&lt;S1447),"",IF(R1441="RE",SUM(Q1441,T1441),IF(R1441="S",T1441,Q1441)))</f>
        <v/>
      </c>
    </row>
    <row r="1442" spans="1:22" ht="19.25" customHeight="1">
      <c r="A1442" s="1179"/>
      <c r="B1442" s="1230" t="str">
        <f>'statement of marks'!$X$3</f>
        <v>vaxzsth</v>
      </c>
      <c r="C1442" s="1231"/>
      <c r="D1442" s="289" t="str">
        <f>IF('statement of marks'!X61="","",'statement of marks'!X61)</f>
        <v/>
      </c>
      <c r="E1442" s="290" t="str">
        <f>IF('statement of marks'!Y61="","",'statement of marks'!Y61)</f>
        <v/>
      </c>
      <c r="F1442" s="290" t="str">
        <f>IF('statement of marks'!Z61="","",'statement of marks'!Z61)</f>
        <v/>
      </c>
      <c r="G1442" s="123" t="str">
        <f>IF('statement of marks'!AB61="","",'statement of marks'!AB61)</f>
        <v/>
      </c>
      <c r="H1442" s="123">
        <f>'statement of marks'!$CN$6</f>
        <v>20</v>
      </c>
      <c r="I1442" s="291" t="str">
        <f>IF(G1442="","",G1442)</f>
        <v/>
      </c>
      <c r="J1442" s="291" t="str">
        <f t="shared" ref="J1442:J1445" si="525">IF(G1442="","",SUM(D1442,E1442,F1442,G1442))</f>
        <v/>
      </c>
      <c r="K1442" s="125" t="str">
        <f>J1442</f>
        <v/>
      </c>
      <c r="L1442" s="123" t="str">
        <f>IF('statement of marks'!AD61="","",'statement of marks'!AD61)</f>
        <v/>
      </c>
      <c r="M1442" s="122">
        <f>'statement of marks'!$CS$6</f>
        <v>30</v>
      </c>
      <c r="N1442" s="291" t="str">
        <f>IF(L1442="","",L1442)</f>
        <v/>
      </c>
      <c r="O1442" s="291" t="str">
        <f t="shared" ref="O1442" si="526">IF(L1442="","",SUM(J1442,L1442))</f>
        <v/>
      </c>
      <c r="P1442" s="152">
        <f t="shared" ref="P1442" si="527">SUM(H1442,M1442)</f>
        <v>50</v>
      </c>
      <c r="Q1442" s="125" t="str">
        <f>O1442</f>
        <v/>
      </c>
      <c r="R1442" s="290" t="str">
        <f>CONCATENATE('statement of marks'!FC61,'statement of marks'!FD61,'statement of marks'!FE61)</f>
        <v/>
      </c>
      <c r="S1442" s="117" t="str">
        <f>IF(OR(R1442="S",R1442="RE"),100,"")</f>
        <v/>
      </c>
      <c r="T1442" s="128" t="str">
        <f>IF('result subject-wise'!X61="","",'result subject-wise'!X61)</f>
        <v/>
      </c>
      <c r="U1442" s="130" t="str">
        <f>IF('result subject-wise'!Y61="","",'result subject-wise'!Y61)</f>
        <v/>
      </c>
      <c r="V1442" s="147" t="str">
        <f>IF(OR(U1447=0,U1447&lt;S1447),"",IF(R1442="RE",SUM(Q1442,T1442),IF(R1442="S",T1442,Q1442)))</f>
        <v/>
      </c>
    </row>
    <row r="1443" spans="1:22" ht="19.25" customHeight="1">
      <c r="A1443" s="1179"/>
      <c r="B1443" s="1232" t="b">
        <f>IF('statement of marks'!AL61="a",'statement of marks'!$AL$3,IF('statement of marks'!AL61="b",'statement of marks'!$AR$3,IF('statement of marks'!AL61="c",'statement of marks'!$AX$3,IF('statement of marks'!AL61="d",'statement of marks'!$BD$3))))</f>
        <v>0</v>
      </c>
      <c r="C1443" s="1233"/>
      <c r="D1443" s="289" t="str">
        <f>IF('statement of marks'!AM61="","",'statement of marks'!AM61)</f>
        <v/>
      </c>
      <c r="E1443" s="290" t="str">
        <f>IF('statement of marks'!AN61="","",'statement of marks'!AN61)</f>
        <v/>
      </c>
      <c r="F1443" s="290" t="str">
        <f>IF('statement of marks'!AO61="","",'statement of marks'!AO61)</f>
        <v/>
      </c>
      <c r="G1443" s="123" t="str">
        <f>IF('statement of marks'!AQ61="","",'statement of marks'!AQ61)</f>
        <v/>
      </c>
      <c r="H1443" s="123" t="str">
        <f>IF('statement of marks'!AR61="","",'statement of marks'!AR61)</f>
        <v/>
      </c>
      <c r="I1443" s="291" t="str">
        <f>IF(G1443="","",IF(AND(G1443="ML",H1443="ML"),"ML",IF(AND(G1443="ML",H1443=""),"ML",SUM(G1443,H1443))))</f>
        <v/>
      </c>
      <c r="J1443" s="291" t="str">
        <f t="shared" si="525"/>
        <v/>
      </c>
      <c r="K1443" s="125" t="str">
        <f>IF(J1443="","",SUM(H1443,J1443))</f>
        <v/>
      </c>
      <c r="L1443" s="123" t="str">
        <f>IF('statement of marks'!AV61="","",'statement of marks'!AV61)</f>
        <v/>
      </c>
      <c r="M1443" s="123" t="str">
        <f>IF('statement of marks'!AW61="","",'statement of marks'!AW61)</f>
        <v/>
      </c>
      <c r="N1443" s="291" t="str">
        <f>IF(L1443="","",IF(AND(L1443="ML",M1443="ML"),"ML",IF(AND(L1443="ML",M1443=""),"ML",SUM(L1443,M1443))))</f>
        <v/>
      </c>
      <c r="O1443" s="291" t="str">
        <f>IF(L1443="","",SUM(J1443,L1443))</f>
        <v/>
      </c>
      <c r="P1443" s="123" t="str">
        <f>IF(AND(H1443="",M1443=""),"",SUM(H1443,M1443))</f>
        <v/>
      </c>
      <c r="Q1443" s="125" t="str">
        <f>IF(O1443="","",SUM(O1443,P1443))</f>
        <v/>
      </c>
      <c r="R1443" s="290" t="str">
        <f>CONCATENATE('statement of marks'!FF61,'statement of marks'!FK61,'statement of marks'!FL61)</f>
        <v/>
      </c>
      <c r="S1443" s="117" t="str">
        <f>IF('result subject-wise'!Z61="","",'result subject-wise'!Z61)</f>
        <v/>
      </c>
      <c r="T1443" s="128" t="str">
        <f>IF('result subject-wise'!AB61="","",'result subject-wise'!AB61)</f>
        <v/>
      </c>
      <c r="U1443" s="130" t="str">
        <f>IF('result subject-wise'!AC61="","",'result subject-wise'!AC61)</f>
        <v/>
      </c>
      <c r="V1443" s="147" t="str">
        <f>IF(OR(U1447=0,U1447&lt;S1447),"",IF(OR(R1443="RE",R1443="REP"),SUM(Q1443,T1443),IF(R1443="S",T1443,Q1443)))</f>
        <v/>
      </c>
    </row>
    <row r="1444" spans="1:22" ht="19.25" customHeight="1">
      <c r="A1444" s="1179"/>
      <c r="B1444" s="1232" t="b">
        <f>IF('statement of marks'!BJ61="a",'statement of marks'!$BJ$3,IF('statement of marks'!BJ61="b",'statement of marks'!$BP$3,IF('statement of marks'!BJ61="c",'statement of marks'!$BV$3,IF('statement of marks'!BJ61="d",'statement of marks'!$CB$3))))</f>
        <v>0</v>
      </c>
      <c r="C1444" s="1233"/>
      <c r="D1444" s="289" t="str">
        <f>IF('statement of marks'!BK61="","",'statement of marks'!BK61)</f>
        <v/>
      </c>
      <c r="E1444" s="290" t="str">
        <f>IF('statement of marks'!BL61="","",'statement of marks'!BL61)</f>
        <v/>
      </c>
      <c r="F1444" s="290" t="str">
        <f>IF('statement of marks'!BM61="","",'statement of marks'!BM61)</f>
        <v/>
      </c>
      <c r="G1444" s="123" t="str">
        <f>IF('statement of marks'!BO61="","",'statement of marks'!BO61)</f>
        <v/>
      </c>
      <c r="H1444" s="123" t="str">
        <f>IF('statement of marks'!BP61="","",'statement of marks'!BP61)</f>
        <v/>
      </c>
      <c r="I1444" s="291" t="str">
        <f t="shared" ref="I1444" si="528">IF(G1444="","",IF(AND(G1444="ML",H1444="ML"),"ML",IF(AND(G1444="ML",H1444=""),"ML",SUM(G1444,H1444))))</f>
        <v/>
      </c>
      <c r="J1444" s="291" t="str">
        <f t="shared" si="525"/>
        <v/>
      </c>
      <c r="K1444" s="125" t="str">
        <f>IF(J1444="","",SUM(H1444,J1444))</f>
        <v/>
      </c>
      <c r="L1444" s="123" t="str">
        <f>IF('statement of marks'!BT61="","",'statement of marks'!BT61)</f>
        <v/>
      </c>
      <c r="M1444" s="123" t="str">
        <f>IF('statement of marks'!BU61="","",'statement of marks'!BU61)</f>
        <v/>
      </c>
      <c r="N1444" s="291" t="str">
        <f t="shared" ref="N1444" si="529">IF(L1444="","",IF(AND(L1444="ML",M1444="ML"),"ML",IF(AND(L1444="ML",M1444=""),"ML",SUM(L1444,M1444))))</f>
        <v/>
      </c>
      <c r="O1444" s="291" t="str">
        <f>IF(L1444="","",SUM(J1444,L1444))</f>
        <v/>
      </c>
      <c r="P1444" s="123" t="str">
        <f t="shared" ref="P1444:P1445" si="530">IF(AND(H1444="",M1444=""),"",SUM(H1444,M1444))</f>
        <v/>
      </c>
      <c r="Q1444" s="125" t="str">
        <f>IF(O1444="","",SUM(O1444,P1444))</f>
        <v/>
      </c>
      <c r="R1444" s="290" t="str">
        <f>CONCATENATE('statement of marks'!FM61,'statement of marks'!FR61,'statement of marks'!FS61)</f>
        <v/>
      </c>
      <c r="S1444" s="117" t="str">
        <f>IF('result subject-wise'!AD61="","",'result subject-wise'!AD61)</f>
        <v/>
      </c>
      <c r="T1444" s="128" t="str">
        <f>IF('result subject-wise'!AF61="","",'result subject-wise'!AF61)</f>
        <v/>
      </c>
      <c r="U1444" s="130" t="str">
        <f>IF('result subject-wise'!AG61="","",'result subject-wise'!AG61)</f>
        <v/>
      </c>
      <c r="V1444" s="147" t="str">
        <f>IF(OR(U1447=0,U1447&lt;S1447),"",IF(OR(R1444="RE",R1444="REP"),SUM(Q1444,T1444),IF(R1444="S",T1444,Q1444)))</f>
        <v/>
      </c>
    </row>
    <row r="1445" spans="1:22" ht="19.25" customHeight="1">
      <c r="A1445" s="1179"/>
      <c r="B1445" s="1232" t="b">
        <f>IF('statement of marks'!CH61="a",'statement of marks'!$CH$3,IF('statement of marks'!CH61="b",'statement of marks'!$CN$3,IF('statement of marks'!CH61="c",'statement of marks'!$CT$3,IF('statement of marks'!CH61="d",'statement of marks'!$CZ$3))))</f>
        <v>0</v>
      </c>
      <c r="C1445" s="1233"/>
      <c r="D1445" s="289" t="str">
        <f>IF('statement of marks'!CI61="","",'statement of marks'!CI61)</f>
        <v/>
      </c>
      <c r="E1445" s="290" t="str">
        <f>IF('statement of marks'!CJ61="","",'statement of marks'!CJ61)</f>
        <v/>
      </c>
      <c r="F1445" s="290" t="str">
        <f>IF('statement of marks'!CK61="","",'statement of marks'!CK61)</f>
        <v/>
      </c>
      <c r="G1445" s="123" t="str">
        <f>IF('statement of marks'!CM61="","",'statement of marks'!CM61)</f>
        <v/>
      </c>
      <c r="H1445" s="123" t="str">
        <f>IF('statement of marks'!CN61="","",'statement of marks'!CN61)</f>
        <v/>
      </c>
      <c r="I1445" s="291" t="str">
        <f>IF(G1445="","",IF(AND(G1445="ML",H1445="ML"),"ML",IF(AND(G1445="ML",H1445=""),"ML",SUM(G1445,H1445))))</f>
        <v/>
      </c>
      <c r="J1445" s="291" t="str">
        <f t="shared" si="525"/>
        <v/>
      </c>
      <c r="K1445" s="125" t="str">
        <f>IF(J1445="","",SUM(H1445,J1445))</f>
        <v/>
      </c>
      <c r="L1445" s="123" t="str">
        <f>IF('statement of marks'!CR61="","",'statement of marks'!CR61)</f>
        <v/>
      </c>
      <c r="M1445" s="123" t="str">
        <f>IF('statement of marks'!CS61="","",'statement of marks'!CS61)</f>
        <v/>
      </c>
      <c r="N1445" s="291" t="str">
        <f>IF(L1445="","",IF(AND(L1445="ML",M1445="ML"),"ML",IF(AND(L1445="ML",M1445=""),"ML",SUM(L1445,M1445))))</f>
        <v/>
      </c>
      <c r="O1445" s="291" t="str">
        <f>IF(L1445="","",SUM(J1445,L1445))</f>
        <v/>
      </c>
      <c r="P1445" s="123" t="str">
        <f t="shared" si="530"/>
        <v/>
      </c>
      <c r="Q1445" s="125" t="str">
        <f>IF(O1445="","",SUM(O1445,P1445))</f>
        <v/>
      </c>
      <c r="R1445" s="290" t="str">
        <f>CONCATENATE('statement of marks'!FT61,'statement of marks'!FY61,'statement of marks'!FZ61)</f>
        <v/>
      </c>
      <c r="S1445" s="117" t="str">
        <f>IF('result subject-wise'!AH61="","",'result subject-wise'!AH61)</f>
        <v/>
      </c>
      <c r="T1445" s="128" t="str">
        <f>IF('result subject-wise'!AJ61="","",'result subject-wise'!AJ61)</f>
        <v/>
      </c>
      <c r="U1445" s="130" t="str">
        <f>IF('result subject-wise'!AK61="","",'result subject-wise'!AK61)</f>
        <v/>
      </c>
      <c r="V1445" s="147" t="str">
        <f>IF(OR(U1447=0,U1447&lt;S1447),"",IF(OR(R1445="RE",R1445="REP"),SUM(Q1445,T1445),IF(R1445="S",T1445,Q1445)))</f>
        <v/>
      </c>
    </row>
    <row r="1446" spans="1:22" ht="19.25" customHeight="1">
      <c r="A1446" s="1179"/>
      <c r="B1446" s="1234" t="s">
        <v>148</v>
      </c>
      <c r="C1446" s="1235"/>
      <c r="D1446" s="157" t="str">
        <f>IF(AND(D1441="",D1442="",D1443="",D1444="",D1445=""),"",SUM(D1441:D1445))</f>
        <v/>
      </c>
      <c r="E1446" s="157" t="str">
        <f t="shared" ref="E1446:F1446" si="531">IF(AND(E1441="",E1442="",E1443="",E1444="",E1445=""),"",SUM(E1441:E1445))</f>
        <v/>
      </c>
      <c r="F1446" s="157" t="str">
        <f t="shared" si="531"/>
        <v/>
      </c>
      <c r="G1446" s="158" t="str">
        <f>IF(G1441="","",SUM(G1441:G1445))</f>
        <v/>
      </c>
      <c r="H1446" s="158">
        <f>SUM(H1443:H1445)</f>
        <v>0</v>
      </c>
      <c r="I1446" s="158" t="str">
        <f>IF(AND(I1441="",I1442="",I1443="",I1444="",I1445=""),"",SUM(I1441:I1445))</f>
        <v/>
      </c>
      <c r="J1446" s="159" t="str">
        <f>IF(J1445="","",SUM(J1441:J1445))</f>
        <v/>
      </c>
      <c r="K1446" s="160" t="str">
        <f>IF(K1441="","",SUM(K1441:K1445))</f>
        <v/>
      </c>
      <c r="L1446" s="158" t="str">
        <f>IF(L1441="","",SUM(L1441:L1445))</f>
        <v/>
      </c>
      <c r="M1446" s="158">
        <f>SUM(M1443:M1445)</f>
        <v>0</v>
      </c>
      <c r="N1446" s="158" t="str">
        <f t="shared" ref="N1446" si="532">IF(AND(N1441="",N1442="",N1443="",N1444="",N1445=""),"",SUM(N1441:N1445))</f>
        <v/>
      </c>
      <c r="O1446" s="159" t="str">
        <f>IF(L1446="","",SUM(J1446,L1446))</f>
        <v/>
      </c>
      <c r="P1446" s="160">
        <f>SUM(H1446,M1446)</f>
        <v>0</v>
      </c>
      <c r="Q1446" s="160" t="str">
        <f>IF(Q1441="","",SUM(Q1441:Q1445))</f>
        <v/>
      </c>
      <c r="R1446" s="159"/>
      <c r="S1446" s="159" t="str">
        <f>IF(AND(S1441="",S1442="",S1443="",S1444="",S1445=""),"",SUM(S1441:S1445))</f>
        <v/>
      </c>
      <c r="T1446" s="161" t="str">
        <f>IF(AND(T1441="",T1442="",T1443="",T1444="",T1445=""),"",SUM(T1441:T1445))</f>
        <v/>
      </c>
      <c r="U1446" s="162"/>
      <c r="V1446" s="163" t="str">
        <f>IF(V1441="","",SUM(V1441:V1445))</f>
        <v/>
      </c>
    </row>
    <row r="1447" spans="1:22" ht="19.25" customHeight="1">
      <c r="A1447" s="1179"/>
      <c r="B1447" s="1234" t="s">
        <v>145</v>
      </c>
      <c r="C1447" s="1235"/>
      <c r="D1447" s="119" t="str">
        <f>IF(D1446="","",50-(COUNTIF(D1441:D1445,"NA")*10+COUNTIF(D1441:D1445,"ML")*10))</f>
        <v/>
      </c>
      <c r="E1447" s="119" t="str">
        <f t="shared" ref="E1447:F1447" si="533">IF(E1446="","",50-(COUNTIF(E1441:E1445,"NA")*10+COUNTIF(E1441:E1445,"ML")*10))</f>
        <v/>
      </c>
      <c r="F1447" s="119" t="str">
        <f t="shared" si="533"/>
        <v/>
      </c>
      <c r="G1447" s="123">
        <f>I1447-H1447</f>
        <v>350</v>
      </c>
      <c r="H1447" s="158">
        <f>IF(H1446="","",(IF(OR(H1443="ML",H1443=""),0,H1440)+IF(OR(H1444="ML",H1444=""),0,H1441)+IF(OR(H1445="ML",H1445=""),0,H1442)))</f>
        <v>0</v>
      </c>
      <c r="I1447" s="123">
        <f>IF(I1446=0,0,350-H1449)</f>
        <v>350</v>
      </c>
      <c r="J1447" s="291" t="str">
        <f>IF(J1446="","",SUM(D1447:G1447))</f>
        <v/>
      </c>
      <c r="K1447" s="125" t="str">
        <f>IF(K1446="","",SUM(H1447,J1447))</f>
        <v/>
      </c>
      <c r="L1447" s="123">
        <f>N1447-M1447</f>
        <v>500</v>
      </c>
      <c r="M1447" s="117">
        <f>IF(M1446="","",(IF(OR(M1443="ML",M1443=""),0,M1440)+IF(OR(M1444="ML",M1444=""),0,M1441)+IF(OR(M1445="ML",M1445=""),0,M1442)))</f>
        <v>0</v>
      </c>
      <c r="N1447" s="123">
        <f>IF(N1446=0,0,500-M1449)</f>
        <v>500</v>
      </c>
      <c r="O1447" s="291">
        <f>IF(L1447="","",SUM(J1447,L1447))</f>
        <v>500</v>
      </c>
      <c r="P1447" s="125">
        <f>SUM(H1447,M1447)</f>
        <v>0</v>
      </c>
      <c r="Q1447" s="125" t="str">
        <f>IF(Q1446="","",SUM(O1447,P1447))</f>
        <v/>
      </c>
      <c r="R1447" s="307"/>
      <c r="S1447" s="141">
        <f>COUNTIF(R1441:R1450,"S")</f>
        <v>0</v>
      </c>
      <c r="T1447" s="141">
        <f>COUNTIF(R1441:R1450,"RE")+COUNTIF(R1441:R1450,"REP")</f>
        <v>0</v>
      </c>
      <c r="U1447" s="141">
        <f>COUNTIF(U1441:U1446,"P")+COUNTIF(U1449:U1450,"P")</f>
        <v>0</v>
      </c>
      <c r="V1447" s="149" t="str">
        <f>IF(OR(U1447=0,U1447&lt;(S1447+T1447)),"",(Q1447-(S1447*200)+S1446))</f>
        <v/>
      </c>
    </row>
    <row r="1448" spans="1:22" ht="19.25" customHeight="1">
      <c r="A1448" s="1179"/>
      <c r="B1448" s="1230" t="s">
        <v>12</v>
      </c>
      <c r="C1448" s="1231"/>
      <c r="D1448" s="120" t="str">
        <f t="shared" ref="D1448:Q1448" si="534">IF(D1447="","",D1446/D1447*100)</f>
        <v/>
      </c>
      <c r="E1448" s="120" t="str">
        <f t="shared" si="534"/>
        <v/>
      </c>
      <c r="F1448" s="120" t="str">
        <f t="shared" si="534"/>
        <v/>
      </c>
      <c r="G1448" s="120" t="e">
        <f t="shared" si="534"/>
        <v>#VALUE!</v>
      </c>
      <c r="H1448" s="151" t="e">
        <f t="shared" si="534"/>
        <v>#DIV/0!</v>
      </c>
      <c r="I1448" s="120" t="e">
        <f t="shared" si="534"/>
        <v>#VALUE!</v>
      </c>
      <c r="J1448" s="120" t="str">
        <f t="shared" si="534"/>
        <v/>
      </c>
      <c r="K1448" s="126" t="str">
        <f t="shared" si="534"/>
        <v/>
      </c>
      <c r="L1448" s="120" t="e">
        <f t="shared" si="534"/>
        <v>#VALUE!</v>
      </c>
      <c r="M1448" s="151" t="e">
        <f t="shared" si="534"/>
        <v>#DIV/0!</v>
      </c>
      <c r="N1448" s="120" t="e">
        <f t="shared" si="534"/>
        <v>#VALUE!</v>
      </c>
      <c r="O1448" s="120" t="e">
        <f t="shared" si="534"/>
        <v>#VALUE!</v>
      </c>
      <c r="P1448" s="126" t="e">
        <f t="shared" si="534"/>
        <v>#DIV/0!</v>
      </c>
      <c r="Q1448" s="126" t="str">
        <f t="shared" si="534"/>
        <v/>
      </c>
      <c r="R1448" s="304"/>
      <c r="S1448" s="304"/>
      <c r="T1448" s="305"/>
      <c r="U1448" s="308"/>
      <c r="V1448" s="150" t="str">
        <f>IF(V1447="","",V1446/V1447*100)</f>
        <v/>
      </c>
    </row>
    <row r="1449" spans="1:22" ht="19.25" customHeight="1">
      <c r="A1449" s="1179"/>
      <c r="B1449" s="1230" t="str">
        <f>'statement of marks'!$DG$3</f>
        <v>jktLFkku v/;;u</v>
      </c>
      <c r="C1449" s="1231"/>
      <c r="D1449" s="289" t="str">
        <f>IF('statement of marks'!DG61="","",'statement of marks'!DG61)</f>
        <v/>
      </c>
      <c r="E1449" s="290" t="str">
        <f>IF('statement of marks'!DH61="","",'statement of marks'!DH61)</f>
        <v/>
      </c>
      <c r="F1449" s="290" t="str">
        <f>IF('statement of marks'!DI61="","",'statement of marks'!DI61)</f>
        <v/>
      </c>
      <c r="G1449" s="290" t="str">
        <f>IF('statement of marks'!DK61="","",'statement of marks'!DK61)</f>
        <v/>
      </c>
      <c r="H1449" s="152">
        <f>IF(G1441="ML",70)+IF(G1442="ML",70)+IF(G1443="ML",70-H1440)+IF(G1444="ML",70-H1441)+IF(G1445="ML",70-H1442)+IF(H1443="ml",H1440)+IF(H1444="ml",H1441)+IF(H1445="ml",H1442)</f>
        <v>0</v>
      </c>
      <c r="I1449" s="291" t="str">
        <f>IF(G1449="","",SUM(G1449,H1449))</f>
        <v/>
      </c>
      <c r="J1449" s="291" t="str">
        <f>IF(G1449="","",SUM(D1449,E1449,F1449,G1449))</f>
        <v/>
      </c>
      <c r="K1449" s="125" t="str">
        <f>IF(J1449="","",SUM(H1449,J1449))</f>
        <v/>
      </c>
      <c r="L1449" s="290" t="str">
        <f>IF('statement of marks'!DM61="","",'statement of marks'!DM61)</f>
        <v/>
      </c>
      <c r="M1449" s="152">
        <f>IF(L1441="ML",100)+IF(L1442="ML",100)+IF(L1443="ML",100-M1440)+IF(L1444="ML",100-M1441)+IF(L1445="ML",100-M1442)+IF(M1443="ml",M1440)+IF(M1444="ml",M1441)+IF(M1445="ml",M1442)</f>
        <v>0</v>
      </c>
      <c r="N1449" s="291" t="str">
        <f>IF(L1449="","",SUM(L1449,M1449))</f>
        <v/>
      </c>
      <c r="O1449" s="291" t="str">
        <f>IF(L1449="","",SUM(K1449,L1449))</f>
        <v/>
      </c>
      <c r="P1449" s="152">
        <f>SUM(H1449,M1449)</f>
        <v>0</v>
      </c>
      <c r="Q1449" s="125" t="str">
        <f>IF(O1449="","",SUM(O1449,M1449))</f>
        <v/>
      </c>
      <c r="R1449" s="290" t="str">
        <f>IF('statement of marks'!GA61="","",'statement of marks'!GA61)</f>
        <v/>
      </c>
      <c r="S1449" s="117" t="str">
        <f>IF(OR(R1449="S",R1449="RE"),100,"")</f>
        <v/>
      </c>
      <c r="T1449" s="309" t="str">
        <f>IF('result subject-wise'!AL61="","",'result subject-wise'!AL61)</f>
        <v/>
      </c>
      <c r="U1449" s="310" t="str">
        <f>IF('result subject-wise'!AM61="","",'result subject-wise'!AM61)</f>
        <v/>
      </c>
      <c r="V1449" s="1236"/>
    </row>
    <row r="1450" spans="1:22" ht="19.25" customHeight="1">
      <c r="A1450" s="1179"/>
      <c r="B1450" s="1230" t="str">
        <f>'statement of marks'!$DT$3</f>
        <v>thou dkS'ky f'k{kk</v>
      </c>
      <c r="C1450" s="1231"/>
      <c r="D1450" s="1237" t="s">
        <v>294</v>
      </c>
      <c r="E1450" s="1238"/>
      <c r="F1450" s="291">
        <f>'statement of marks'!$DT$6</f>
        <v>30</v>
      </c>
      <c r="G1450" s="123" t="str">
        <f>IF('statement of marks'!DT61="","",'statement of marks'!DT61)</f>
        <v/>
      </c>
      <c r="H1450" s="1238" t="s">
        <v>313</v>
      </c>
      <c r="I1450" s="1238"/>
      <c r="J1450" s="291">
        <f>'statement of marks'!$DU$6</f>
        <v>30</v>
      </c>
      <c r="K1450" s="125" t="str">
        <f>IF('statement of marks'!DU61="","",'statement of marks'!DU61)</f>
        <v/>
      </c>
      <c r="L1450" s="1239" t="s">
        <v>172</v>
      </c>
      <c r="M1450" s="1239"/>
      <c r="N1450" s="291">
        <f>'statement of marks'!$DV$6</f>
        <v>40</v>
      </c>
      <c r="O1450" s="290" t="str">
        <f>IF('statement of marks'!DV61="","",'statement of marks'!DV61)</f>
        <v/>
      </c>
      <c r="P1450" s="304"/>
      <c r="Q1450" s="125" t="str">
        <f>IF(O1450="","",SUM(G1450,K1450,O1450))</f>
        <v/>
      </c>
      <c r="R1450" s="290" t="str">
        <f>IF('statement of marks'!GB61="","",'statement of marks'!GB61)</f>
        <v/>
      </c>
      <c r="S1450" s="117" t="str">
        <f>IF(OR(R1450="S",R1450="RE"),40,"")</f>
        <v/>
      </c>
      <c r="T1450" s="309" t="str">
        <f>IF('result subject-wise'!AN61="","",'result subject-wise'!AN61)</f>
        <v/>
      </c>
      <c r="U1450" s="310" t="str">
        <f>IF('result subject-wise'!AO61="","",'result subject-wise'!AO61)</f>
        <v/>
      </c>
      <c r="V1450" s="1236"/>
    </row>
    <row r="1451" spans="1:22" ht="19.25" customHeight="1">
      <c r="A1451" s="1179"/>
      <c r="B1451" s="1240" t="s">
        <v>20</v>
      </c>
      <c r="C1451" s="1241"/>
      <c r="D1451" s="1242" t="str">
        <f>IF('statement of marks'!GH61="","",'statement of marks'!GH61)</f>
        <v/>
      </c>
      <c r="E1451" s="1243"/>
      <c r="F1451" s="1243"/>
      <c r="G1451" s="1243"/>
      <c r="H1451" s="1243"/>
      <c r="I1451" s="1244"/>
      <c r="J1451" s="288" t="s">
        <v>7</v>
      </c>
      <c r="K1451" s="290" t="str">
        <f>IF('statement of marks'!GK61="","",'statement of marks'!GK61)</f>
        <v/>
      </c>
      <c r="L1451" s="1245" t="s">
        <v>8</v>
      </c>
      <c r="M1451" s="1246"/>
      <c r="N1451" s="1247"/>
      <c r="O1451" s="290" t="str">
        <f>IF('statement of marks'!GM61="","",'statement of marks'!GM61)</f>
        <v/>
      </c>
      <c r="P1451" s="1248" t="s">
        <v>286</v>
      </c>
      <c r="Q1451" s="1248"/>
      <c r="R1451" s="1248"/>
      <c r="S1451" s="1248"/>
      <c r="T1451" s="1248"/>
      <c r="U1451" s="1248"/>
      <c r="V1451" s="1249"/>
    </row>
    <row r="1452" spans="1:22" ht="19.25" customHeight="1">
      <c r="A1452" s="1179"/>
      <c r="B1452" s="1240" t="s">
        <v>50</v>
      </c>
      <c r="C1452" s="1241"/>
      <c r="D1452" s="1250" t="s">
        <v>290</v>
      </c>
      <c r="E1452" s="1251"/>
      <c r="F1452" s="1252" t="s">
        <v>291</v>
      </c>
      <c r="G1452" s="1252"/>
      <c r="H1452" s="1253" t="s">
        <v>292</v>
      </c>
      <c r="I1452" s="1253"/>
      <c r="J1452" s="1252" t="s">
        <v>314</v>
      </c>
      <c r="K1452" s="1252"/>
      <c r="L1452" s="1254" t="s">
        <v>284</v>
      </c>
      <c r="M1452" s="1254"/>
      <c r="N1452" s="1254"/>
      <c r="O1452" s="1254"/>
      <c r="P1452" s="1255" t="s">
        <v>20</v>
      </c>
      <c r="Q1452" s="1255"/>
      <c r="R1452" s="1255"/>
      <c r="S1452" s="1255"/>
      <c r="T1452" s="1256" t="str">
        <f>IF('result subject-wise'!AR61="","",'result subject-wise'!AR61)</f>
        <v/>
      </c>
      <c r="U1452" s="1256"/>
      <c r="V1452" s="1257"/>
    </row>
    <row r="1453" spans="1:22" ht="19.25" customHeight="1">
      <c r="A1453" s="1179"/>
      <c r="B1453" s="1234" t="s">
        <v>32</v>
      </c>
      <c r="C1453" s="1235"/>
      <c r="D1453" s="1258" t="str">
        <f>IF('statement of marks'!EP61="","",'statement of marks'!EP61)</f>
        <v/>
      </c>
      <c r="E1453" s="1259"/>
      <c r="F1453" s="1259" t="str">
        <f>IF('statement of marks'!ER61="","",'statement of marks'!ER61)</f>
        <v/>
      </c>
      <c r="G1453" s="1259"/>
      <c r="H1453" s="1259" t="str">
        <f>IF('statement of marks'!ET61="","",'statement of marks'!ET61)</f>
        <v/>
      </c>
      <c r="I1453" s="1259"/>
      <c r="J1453" s="1259" t="str">
        <f>IF('statement of marks'!EV61="","",'statement of marks'!EV61)</f>
        <v/>
      </c>
      <c r="K1453" s="1259"/>
      <c r="L1453" s="1259" t="str">
        <f>IF('statement of marks'!EX61="","",'statement of marks'!EX61)</f>
        <v/>
      </c>
      <c r="M1453" s="1259"/>
      <c r="N1453" s="1259"/>
      <c r="O1453" s="1259"/>
      <c r="P1453" s="1255" t="s">
        <v>7</v>
      </c>
      <c r="Q1453" s="1255"/>
      <c r="R1453" s="1255"/>
      <c r="S1453" s="1255"/>
      <c r="T1453" s="1256" t="str">
        <f>IF(AND(T1452="mRrh.kZ",V1448&gt;=60),"izFke",IF(AND(T1452="mRrh.kZ",V1448&gt;=48),"f}rh;",IF(AND(T1452="mRrh.kZ",V1448&gt;=36),"r`rh;","")))</f>
        <v/>
      </c>
      <c r="U1453" s="1256"/>
      <c r="V1453" s="1257"/>
    </row>
    <row r="1454" spans="1:22" ht="19.25" customHeight="1">
      <c r="A1454" s="1179"/>
      <c r="B1454" s="1234" t="s">
        <v>31</v>
      </c>
      <c r="C1454" s="1235"/>
      <c r="D1454" s="1260" t="str">
        <f>IF('statement of marks'!EO61="","",'statement of marks'!EO61)</f>
        <v/>
      </c>
      <c r="E1454" s="1261"/>
      <c r="F1454" s="1261" t="str">
        <f>IF('statement of marks'!EQ61="","",'statement of marks'!EQ61)</f>
        <v/>
      </c>
      <c r="G1454" s="1261"/>
      <c r="H1454" s="1261" t="str">
        <f>IF('statement of marks'!ES61="","",'statement of marks'!ES61)</f>
        <v/>
      </c>
      <c r="I1454" s="1261"/>
      <c r="J1454" s="1261" t="str">
        <f>IF('statement of marks'!EU61="","",'statement of marks'!EU61)</f>
        <v/>
      </c>
      <c r="K1454" s="1261"/>
      <c r="L1454" s="1261" t="str">
        <f>IF('statement of marks'!EW61="","",'statement of marks'!EW61)</f>
        <v/>
      </c>
      <c r="M1454" s="1261"/>
      <c r="N1454" s="1261"/>
      <c r="O1454" s="1261"/>
      <c r="P1454" s="1262" t="s">
        <v>312</v>
      </c>
      <c r="Q1454" s="1263"/>
      <c r="R1454" s="1263"/>
      <c r="S1454" s="1264"/>
      <c r="T1454" s="1265" t="str">
        <f>IF(T1452="","",'result subject-wise'!$G$117)</f>
        <v/>
      </c>
      <c r="U1454" s="1266"/>
      <c r="V1454" s="1267"/>
    </row>
    <row r="1455" spans="1:22" ht="19.25" customHeight="1">
      <c r="A1455" s="1179"/>
      <c r="B1455" s="1230" t="s">
        <v>133</v>
      </c>
      <c r="C1455" s="1231"/>
      <c r="D1455" s="1268"/>
      <c r="E1455" s="1269"/>
      <c r="F1455" s="1269"/>
      <c r="G1455" s="1269"/>
      <c r="H1455" s="1269"/>
      <c r="I1455" s="1269"/>
      <c r="J1455" s="1269"/>
      <c r="K1455" s="1269"/>
      <c r="L1455" s="1231" t="s">
        <v>133</v>
      </c>
      <c r="M1455" s="1231"/>
      <c r="N1455" s="1231"/>
      <c r="O1455" s="1231"/>
      <c r="P1455" s="1231"/>
      <c r="Q1455" s="1231"/>
      <c r="R1455" s="1270"/>
      <c r="S1455" s="1271"/>
      <c r="T1455" s="1271"/>
      <c r="U1455" s="1271"/>
      <c r="V1455" s="1272"/>
    </row>
    <row r="1456" spans="1:22" ht="19.25" customHeight="1">
      <c r="A1456" s="1179"/>
      <c r="B1456" s="1230" t="s">
        <v>285</v>
      </c>
      <c r="C1456" s="1231"/>
      <c r="D1456" s="1268"/>
      <c r="E1456" s="1269"/>
      <c r="F1456" s="1269"/>
      <c r="G1456" s="1269"/>
      <c r="H1456" s="1269"/>
      <c r="I1456" s="1269"/>
      <c r="J1456" s="1269"/>
      <c r="K1456" s="1269"/>
      <c r="L1456" s="1231" t="s">
        <v>111</v>
      </c>
      <c r="M1456" s="1231"/>
      <c r="N1456" s="1231"/>
      <c r="O1456" s="1231"/>
      <c r="P1456" s="1231"/>
      <c r="Q1456" s="1231"/>
      <c r="R1456" s="1273"/>
      <c r="S1456" s="1274"/>
      <c r="T1456" s="1274"/>
      <c r="U1456" s="1274"/>
      <c r="V1456" s="1275"/>
    </row>
    <row r="1457" spans="1:22" ht="19.25" customHeight="1">
      <c r="A1457" s="1179"/>
      <c r="B1457" s="1230" t="s">
        <v>152</v>
      </c>
      <c r="C1457" s="1231"/>
      <c r="D1457" s="1268"/>
      <c r="E1457" s="1269"/>
      <c r="F1457" s="1269"/>
      <c r="G1457" s="1269"/>
      <c r="H1457" s="1269"/>
      <c r="I1457" s="1269"/>
      <c r="J1457" s="1269"/>
      <c r="K1457" s="1269"/>
      <c r="L1457" s="1231" t="s">
        <v>285</v>
      </c>
      <c r="M1457" s="1231"/>
      <c r="N1457" s="1231"/>
      <c r="O1457" s="1231"/>
      <c r="P1457" s="1231"/>
      <c r="Q1457" s="1231"/>
      <c r="R1457" s="1276" t="s">
        <v>152</v>
      </c>
      <c r="S1457" s="1277"/>
      <c r="T1457" s="1277"/>
      <c r="U1457" s="1277"/>
      <c r="V1457" s="1278"/>
    </row>
    <row r="1458" spans="1:22" ht="19.25" customHeight="1">
      <c r="A1458" s="1180"/>
      <c r="B1458" s="1279" t="s">
        <v>151</v>
      </c>
      <c r="C1458" s="1280"/>
      <c r="D1458" s="1281"/>
      <c r="E1458" s="1282"/>
      <c r="F1458" s="1282"/>
      <c r="G1458" s="1282"/>
      <c r="H1458" s="1282"/>
      <c r="I1458" s="1282"/>
      <c r="J1458" s="1282"/>
      <c r="K1458" s="1282"/>
      <c r="L1458" s="1280" t="s">
        <v>113</v>
      </c>
      <c r="M1458" s="1280"/>
      <c r="N1458" s="1280"/>
      <c r="O1458" s="1280"/>
      <c r="P1458" s="1283">
        <f>'statement of marks'!$GH$109</f>
        <v>42460</v>
      </c>
      <c r="Q1458" s="1284"/>
      <c r="R1458" s="1285" t="s">
        <v>289</v>
      </c>
      <c r="S1458" s="1286"/>
      <c r="T1458" s="1286"/>
      <c r="U1458" s="1286"/>
      <c r="V1458" s="1287"/>
    </row>
    <row r="1459" spans="1:22" ht="19.25" customHeight="1">
      <c r="A1459" s="1173" t="s">
        <v>73</v>
      </c>
      <c r="B1459" s="1174"/>
      <c r="C1459" s="1174"/>
      <c r="D1459" s="1174"/>
      <c r="E1459" s="1174"/>
      <c r="F1459" s="1174"/>
      <c r="G1459" s="1174"/>
      <c r="H1459" s="1174"/>
      <c r="I1459" s="1174"/>
      <c r="J1459" s="1174"/>
      <c r="K1459" s="1174"/>
      <c r="L1459" s="1174"/>
      <c r="M1459" s="1174"/>
      <c r="N1459" s="1174"/>
      <c r="O1459" s="1174"/>
      <c r="P1459" s="1174"/>
      <c r="Q1459" s="1174"/>
      <c r="R1459" s="1174"/>
      <c r="S1459" s="1174"/>
      <c r="T1459" s="1174"/>
      <c r="U1459" s="1174"/>
      <c r="V1459" s="1175"/>
    </row>
    <row r="1460" spans="1:22" ht="19.25" customHeight="1">
      <c r="A1460" s="1176" t="str">
        <f>'statement of marks'!$A$1</f>
        <v>jktdh; ckfydk mPp ek/;fed fo|ky;] fuEckgsMk</v>
      </c>
      <c r="B1460" s="1177"/>
      <c r="C1460" s="1177"/>
      <c r="D1460" s="1177"/>
      <c r="E1460" s="1177"/>
      <c r="F1460" s="1177"/>
      <c r="G1460" s="1177"/>
      <c r="H1460" s="1177"/>
      <c r="I1460" s="1177"/>
      <c r="J1460" s="1177"/>
      <c r="K1460" s="1177"/>
      <c r="L1460" s="1177"/>
      <c r="M1460" s="1177"/>
      <c r="N1460" s="1177"/>
      <c r="O1460" s="1177"/>
      <c r="P1460" s="1177"/>
      <c r="Q1460" s="1177"/>
      <c r="R1460" s="1177"/>
      <c r="S1460" s="1177"/>
      <c r="T1460" s="1177"/>
      <c r="U1460" s="1177"/>
      <c r="V1460" s="1178"/>
    </row>
    <row r="1461" spans="1:22" ht="19.25" customHeight="1">
      <c r="A1461" s="1179"/>
      <c r="B1461" s="1181" t="s">
        <v>293</v>
      </c>
      <c r="C1461" s="1181"/>
      <c r="D1461" s="1182" t="str">
        <f>'statement of marks'!$F$3</f>
        <v>2015-16</v>
      </c>
      <c r="E1461" s="1183"/>
      <c r="F1461" s="1184" t="str">
        <f>IF(T1479="","eq[; ijh{kk",IF(D1478="iwjd","iwjd ijh{kk",IF(D1478="iqu% ijh{kk","iqu% ijh{kk",)))</f>
        <v>eq[; ijh{kk</v>
      </c>
      <c r="G1461" s="1185"/>
      <c r="H1461" s="1185"/>
      <c r="I1461" s="1185"/>
      <c r="J1461" s="1185"/>
      <c r="K1461" s="1185"/>
      <c r="L1461" s="1185"/>
      <c r="M1461" s="1185"/>
      <c r="N1461" s="1185"/>
      <c r="O1461" s="1185"/>
      <c r="P1461" s="1185"/>
      <c r="Q1461" s="1185"/>
      <c r="R1461" s="1186" t="s">
        <v>27</v>
      </c>
      <c r="S1461" s="1187"/>
      <c r="T1461" s="1188" t="str">
        <f>'statement of marks'!$A$3</f>
        <v>11 'A'</v>
      </c>
      <c r="U1461" s="1188"/>
      <c r="V1461" s="1189"/>
    </row>
    <row r="1462" spans="1:22" ht="19.25" customHeight="1">
      <c r="A1462" s="1179"/>
      <c r="B1462" s="1190" t="s">
        <v>115</v>
      </c>
      <c r="C1462" s="1190"/>
      <c r="D1462" s="1191" t="str">
        <f>IF('statement of marks'!G62="","",'statement of marks'!G62)</f>
        <v/>
      </c>
      <c r="E1462" s="1192"/>
      <c r="F1462" s="1192"/>
      <c r="G1462" s="1192"/>
      <c r="H1462" s="1192"/>
      <c r="I1462" s="1192"/>
      <c r="J1462" s="1192"/>
      <c r="K1462" s="1192"/>
      <c r="L1462" s="1192"/>
      <c r="M1462" s="1192"/>
      <c r="N1462" s="1192"/>
      <c r="O1462" s="1192"/>
      <c r="P1462" s="1192"/>
      <c r="Q1462" s="1192"/>
      <c r="R1462" s="1193" t="s">
        <v>36</v>
      </c>
      <c r="S1462" s="1194"/>
      <c r="T1462" s="1195" t="str">
        <f>IF('statement of marks'!D62="","",'statement of marks'!D62)</f>
        <v/>
      </c>
      <c r="U1462" s="1195"/>
      <c r="V1462" s="1196"/>
    </row>
    <row r="1463" spans="1:22" ht="19.25" customHeight="1">
      <c r="A1463" s="1179"/>
      <c r="B1463" s="1190" t="s">
        <v>25</v>
      </c>
      <c r="C1463" s="1190"/>
      <c r="D1463" s="1191" t="str">
        <f>IF('statement of marks'!H62="","",'statement of marks'!H62)</f>
        <v/>
      </c>
      <c r="E1463" s="1192"/>
      <c r="F1463" s="1192"/>
      <c r="G1463" s="1192"/>
      <c r="H1463" s="1192"/>
      <c r="I1463" s="1192"/>
      <c r="J1463" s="1192"/>
      <c r="K1463" s="1192"/>
      <c r="L1463" s="1192"/>
      <c r="M1463" s="1192"/>
      <c r="N1463" s="1192"/>
      <c r="O1463" s="1192"/>
      <c r="P1463" s="1192"/>
      <c r="Q1463" s="1192"/>
      <c r="R1463" s="1193" t="s">
        <v>28</v>
      </c>
      <c r="S1463" s="1194"/>
      <c r="T1463" s="1195" t="str">
        <f>IF('statement of marks'!E62="","",'statement of marks'!E62)</f>
        <v/>
      </c>
      <c r="U1463" s="1195"/>
      <c r="V1463" s="1196"/>
    </row>
    <row r="1464" spans="1:22" ht="19.25" customHeight="1">
      <c r="A1464" s="1179"/>
      <c r="B1464" s="1197" t="s">
        <v>26</v>
      </c>
      <c r="C1464" s="1197"/>
      <c r="D1464" s="1191" t="str">
        <f>IF('statement of marks'!I62="","",'statement of marks'!I62)</f>
        <v/>
      </c>
      <c r="E1464" s="1192"/>
      <c r="F1464" s="1192"/>
      <c r="G1464" s="1192"/>
      <c r="H1464" s="1192"/>
      <c r="I1464" s="1192"/>
      <c r="J1464" s="1192"/>
      <c r="K1464" s="1192"/>
      <c r="L1464" s="1192"/>
      <c r="M1464" s="1192"/>
      <c r="N1464" s="1192"/>
      <c r="O1464" s="1192"/>
      <c r="P1464" s="1192"/>
      <c r="Q1464" s="1192"/>
      <c r="R1464" s="1193" t="s">
        <v>29</v>
      </c>
      <c r="S1464" s="1194"/>
      <c r="T1464" s="1198" t="str">
        <f>IF('statement of marks'!F62="","",'statement of marks'!F62)</f>
        <v/>
      </c>
      <c r="U1464" s="1198"/>
      <c r="V1464" s="1199"/>
    </row>
    <row r="1465" spans="1:22" ht="19.25" customHeight="1">
      <c r="A1465" s="1179"/>
      <c r="B1465" s="1200" t="s">
        <v>30</v>
      </c>
      <c r="C1465" s="1202" t="s">
        <v>202</v>
      </c>
      <c r="D1465" s="1204" t="s">
        <v>1</v>
      </c>
      <c r="E1465" s="1204" t="s">
        <v>43</v>
      </c>
      <c r="F1465" s="1204" t="s">
        <v>2</v>
      </c>
      <c r="G1465" s="1206" t="s">
        <v>144</v>
      </c>
      <c r="H1465" s="1206" t="s">
        <v>147</v>
      </c>
      <c r="I1465" s="1208" t="s">
        <v>146</v>
      </c>
      <c r="J1465" s="1210" t="s">
        <v>306</v>
      </c>
      <c r="K1465" s="1212" t="s">
        <v>288</v>
      </c>
      <c r="L1465" s="1214" t="s">
        <v>305</v>
      </c>
      <c r="M1465" s="1214" t="s">
        <v>296</v>
      </c>
      <c r="N1465" s="1216" t="s">
        <v>295</v>
      </c>
      <c r="O1465" s="1218" t="s">
        <v>274</v>
      </c>
      <c r="P1465" s="1218" t="s">
        <v>275</v>
      </c>
      <c r="Q1465" s="1220" t="s">
        <v>276</v>
      </c>
      <c r="R1465" s="1208" t="s">
        <v>14</v>
      </c>
      <c r="S1465" s="1210" t="s">
        <v>297</v>
      </c>
      <c r="T1465" s="1222" t="s">
        <v>298</v>
      </c>
      <c r="U1465" s="1288" t="s">
        <v>38</v>
      </c>
      <c r="V1465" s="1226" t="s">
        <v>287</v>
      </c>
    </row>
    <row r="1466" spans="1:22" ht="19.25" customHeight="1">
      <c r="A1466" s="1179"/>
      <c r="B1466" s="1201"/>
      <c r="C1466" s="1203"/>
      <c r="D1466" s="1205"/>
      <c r="E1466" s="1205"/>
      <c r="F1466" s="1205"/>
      <c r="G1466" s="1207"/>
      <c r="H1466" s="1207"/>
      <c r="I1466" s="1209"/>
      <c r="J1466" s="1211"/>
      <c r="K1466" s="1213"/>
      <c r="L1466" s="1215"/>
      <c r="M1466" s="1215"/>
      <c r="N1466" s="1217"/>
      <c r="O1466" s="1219"/>
      <c r="P1466" s="1219"/>
      <c r="Q1466" s="1221"/>
      <c r="R1466" s="1209"/>
      <c r="S1466" s="1211"/>
      <c r="T1466" s="1223"/>
      <c r="U1466" s="1289"/>
      <c r="V1466" s="1227"/>
    </row>
    <row r="1467" spans="1:22" ht="19.25" customHeight="1">
      <c r="A1467" s="1179"/>
      <c r="B1467" s="1228" t="s">
        <v>5</v>
      </c>
      <c r="C1467" s="1229"/>
      <c r="D1467" s="119">
        <v>10</v>
      </c>
      <c r="E1467" s="70">
        <v>10</v>
      </c>
      <c r="F1467" s="70">
        <v>10</v>
      </c>
      <c r="G1467" s="142" t="s">
        <v>308</v>
      </c>
      <c r="H1467" s="122">
        <f>'statement of marks'!$AR$6</f>
        <v>20</v>
      </c>
      <c r="I1467" s="73">
        <v>70</v>
      </c>
      <c r="J1467" s="146" t="s">
        <v>277</v>
      </c>
      <c r="K1467" s="124">
        <v>100</v>
      </c>
      <c r="L1467" s="142" t="s">
        <v>309</v>
      </c>
      <c r="M1467" s="122">
        <f>'statement of marks'!$AW$6</f>
        <v>30</v>
      </c>
      <c r="N1467" s="73">
        <v>100</v>
      </c>
      <c r="O1467" s="145" t="s">
        <v>310</v>
      </c>
      <c r="P1467" s="124"/>
      <c r="Q1467" s="124">
        <v>200</v>
      </c>
      <c r="R1467" s="304"/>
      <c r="S1467" s="304"/>
      <c r="T1467" s="305"/>
      <c r="U1467" s="306"/>
      <c r="V1467" s="147" t="str">
        <f>IF(OR(U1474=0,U1474&lt;S1474),"",Q1467)</f>
        <v/>
      </c>
    </row>
    <row r="1468" spans="1:22" ht="19.25" customHeight="1">
      <c r="A1468" s="1179"/>
      <c r="B1468" s="1230" t="str">
        <f>'statement of marks'!$J$3</f>
        <v>vfuok;Z fgUnh</v>
      </c>
      <c r="C1468" s="1231"/>
      <c r="D1468" s="289" t="str">
        <f>IF('statement of marks'!J62="","",'statement of marks'!J62)</f>
        <v/>
      </c>
      <c r="E1468" s="290" t="str">
        <f>IF('statement of marks'!K62="","",'statement of marks'!K62)</f>
        <v/>
      </c>
      <c r="F1468" s="290" t="str">
        <f>IF('statement of marks'!L62="","",'statement of marks'!L62)</f>
        <v/>
      </c>
      <c r="G1468" s="123" t="str">
        <f>IF('statement of marks'!N62="","",'statement of marks'!N62)</f>
        <v/>
      </c>
      <c r="H1468" s="123">
        <f>'statement of marks'!$BP$6</f>
        <v>20</v>
      </c>
      <c r="I1468" s="291" t="str">
        <f>IF(G1468="","",G1468)</f>
        <v/>
      </c>
      <c r="J1468" s="291" t="str">
        <f>IF(G1468="","",SUM(D1468,E1468,F1468,G1468))</f>
        <v/>
      </c>
      <c r="K1468" s="125" t="str">
        <f>J1468</f>
        <v/>
      </c>
      <c r="L1468" s="123" t="str">
        <f>IF('statement of marks'!P62="","",'statement of marks'!P62)</f>
        <v/>
      </c>
      <c r="M1468" s="122">
        <f>'statement of marks'!$BU$6</f>
        <v>30</v>
      </c>
      <c r="N1468" s="291" t="str">
        <f>IF(L1468="","",L1468)</f>
        <v/>
      </c>
      <c r="O1468" s="291" t="str">
        <f>IF(L1468="","",SUM(J1468,L1468))</f>
        <v/>
      </c>
      <c r="P1468" s="152">
        <f>SUM(H1468,M1468)</f>
        <v>50</v>
      </c>
      <c r="Q1468" s="125" t="str">
        <f>O1468</f>
        <v/>
      </c>
      <c r="R1468" s="290" t="str">
        <f>CONCATENATE('statement of marks'!EZ62,'statement of marks'!FA62,'statement of marks'!FB62)</f>
        <v/>
      </c>
      <c r="S1468" s="117" t="str">
        <f>IF(OR(R1468="S",R1468="RE"),100,"")</f>
        <v/>
      </c>
      <c r="T1468" s="128" t="str">
        <f>IF('result subject-wise'!U62="","",'result subject-wise'!U62)</f>
        <v/>
      </c>
      <c r="U1468" s="130" t="str">
        <f>IF('result subject-wise'!V62="","",'result subject-wise'!V62)</f>
        <v/>
      </c>
      <c r="V1468" s="147" t="str">
        <f>IF(OR(U1474=0,U1474&lt;S1474),"",IF(R1468="RE",SUM(Q1468,T1468),IF(R1468="S",T1468,Q1468)))</f>
        <v/>
      </c>
    </row>
    <row r="1469" spans="1:22" ht="19.25" customHeight="1">
      <c r="A1469" s="1179"/>
      <c r="B1469" s="1230" t="str">
        <f>'statement of marks'!$X$3</f>
        <v>vaxzsth</v>
      </c>
      <c r="C1469" s="1231"/>
      <c r="D1469" s="289" t="str">
        <f>IF('statement of marks'!X62="","",'statement of marks'!X62)</f>
        <v/>
      </c>
      <c r="E1469" s="290" t="str">
        <f>IF('statement of marks'!Y62="","",'statement of marks'!Y62)</f>
        <v/>
      </c>
      <c r="F1469" s="290" t="str">
        <f>IF('statement of marks'!Z62="","",'statement of marks'!Z62)</f>
        <v/>
      </c>
      <c r="G1469" s="123" t="str">
        <f>IF('statement of marks'!AB62="","",'statement of marks'!AB62)</f>
        <v/>
      </c>
      <c r="H1469" s="123">
        <f>'statement of marks'!$CN$6</f>
        <v>20</v>
      </c>
      <c r="I1469" s="291" t="str">
        <f>IF(G1469="","",G1469)</f>
        <v/>
      </c>
      <c r="J1469" s="291" t="str">
        <f t="shared" ref="J1469:J1472" si="535">IF(G1469="","",SUM(D1469,E1469,F1469,G1469))</f>
        <v/>
      </c>
      <c r="K1469" s="125" t="str">
        <f>J1469</f>
        <v/>
      </c>
      <c r="L1469" s="123" t="str">
        <f>IF('statement of marks'!AD62="","",'statement of marks'!AD62)</f>
        <v/>
      </c>
      <c r="M1469" s="122">
        <f>'statement of marks'!$CS$6</f>
        <v>30</v>
      </c>
      <c r="N1469" s="291" t="str">
        <f>IF(L1469="","",L1469)</f>
        <v/>
      </c>
      <c r="O1469" s="291" t="str">
        <f t="shared" ref="O1469" si="536">IF(L1469="","",SUM(J1469,L1469))</f>
        <v/>
      </c>
      <c r="P1469" s="152">
        <f t="shared" ref="P1469:P1472" si="537">SUM(H1469,M1469)</f>
        <v>50</v>
      </c>
      <c r="Q1469" s="125" t="str">
        <f>O1469</f>
        <v/>
      </c>
      <c r="R1469" s="290" t="str">
        <f>CONCATENATE('statement of marks'!FC62,'statement of marks'!FD62,'statement of marks'!FE62)</f>
        <v/>
      </c>
      <c r="S1469" s="117" t="str">
        <f>IF(OR(R1469="S",R1469="RE"),100,"")</f>
        <v/>
      </c>
      <c r="T1469" s="128" t="str">
        <f>IF('result subject-wise'!X62="","",'result subject-wise'!X62)</f>
        <v/>
      </c>
      <c r="U1469" s="130" t="str">
        <f>IF('result subject-wise'!Y62="","",'result subject-wise'!Y62)</f>
        <v/>
      </c>
      <c r="V1469" s="147" t="str">
        <f>IF(OR(U1474=0,U1474&lt;S1474),"",IF(R1469="RE",SUM(Q1469,T1469),IF(R1469="S",T1469,Q1469)))</f>
        <v/>
      </c>
    </row>
    <row r="1470" spans="1:22" ht="19.25" customHeight="1">
      <c r="A1470" s="1179"/>
      <c r="B1470" s="1232" t="b">
        <f>IF('statement of marks'!AL62="a",'statement of marks'!$AL$3,IF('statement of marks'!AL62="b",'statement of marks'!$AR$3,IF('statement of marks'!AL62="c",'statement of marks'!$AX$3,IF('statement of marks'!AL62="d",'statement of marks'!$BD$3))))</f>
        <v>0</v>
      </c>
      <c r="C1470" s="1233"/>
      <c r="D1470" s="289" t="str">
        <f>IF('statement of marks'!AM62="","",'statement of marks'!AM62)</f>
        <v/>
      </c>
      <c r="E1470" s="290" t="str">
        <f>IF('statement of marks'!AN62="","",'statement of marks'!AN62)</f>
        <v/>
      </c>
      <c r="F1470" s="290" t="str">
        <f>IF('statement of marks'!AO62="","",'statement of marks'!AO62)</f>
        <v/>
      </c>
      <c r="G1470" s="123" t="str">
        <f>IF('statement of marks'!AQ62="","",'statement of marks'!AQ62)</f>
        <v/>
      </c>
      <c r="H1470" s="123" t="str">
        <f>IF('statement of marks'!AR62="","",'statement of marks'!AR62)</f>
        <v/>
      </c>
      <c r="I1470" s="291" t="str">
        <f>IF(G1470="","",IF(AND(G1470="ML",H1470="ML"),"ML",IF(AND(G1470="ML",H1470=""),"ML",SUM(G1470,H1470))))</f>
        <v/>
      </c>
      <c r="J1470" s="291" t="str">
        <f t="shared" si="535"/>
        <v/>
      </c>
      <c r="K1470" s="125" t="str">
        <f>IF(J1470="","",SUM(H1470,J1470))</f>
        <v/>
      </c>
      <c r="L1470" s="123" t="str">
        <f>IF('statement of marks'!AV62="","",'statement of marks'!AV62)</f>
        <v/>
      </c>
      <c r="M1470" s="123" t="str">
        <f>IF('statement of marks'!AW62="","",'statement of marks'!AW62)</f>
        <v/>
      </c>
      <c r="N1470" s="291" t="str">
        <f>IF(L1470="","",IF(AND(L1470="ML",M1470="ML"),"ML",IF(AND(L1470="ML",M1470=""),"ML",SUM(L1470,M1470))))</f>
        <v/>
      </c>
      <c r="O1470" s="291" t="str">
        <f>IF(L1470="","",SUM(J1470,L1470))</f>
        <v/>
      </c>
      <c r="P1470" s="123">
        <f t="shared" si="537"/>
        <v>0</v>
      </c>
      <c r="Q1470" s="125" t="str">
        <f>IF(O1470="","",SUM(O1470,P1470))</f>
        <v/>
      </c>
      <c r="R1470" s="290" t="str">
        <f>CONCATENATE('statement of marks'!FF62,'statement of marks'!FK62,'statement of marks'!FL62)</f>
        <v/>
      </c>
      <c r="S1470" s="117" t="str">
        <f>IF('result subject-wise'!Z62="","",'result subject-wise'!Z62)</f>
        <v/>
      </c>
      <c r="T1470" s="128" t="str">
        <f>IF('result subject-wise'!AB62="","",'result subject-wise'!AB62)</f>
        <v/>
      </c>
      <c r="U1470" s="130" t="str">
        <f>IF('result subject-wise'!AC62="","",'result subject-wise'!AC62)</f>
        <v/>
      </c>
      <c r="V1470" s="147" t="str">
        <f>IF(OR(U1474=0,U1474&lt;S1474),"",IF(OR(R1470="RE",R1470="REP"),SUM(Q1470,T1470),IF(R1470="S",T1470,Q1470)))</f>
        <v/>
      </c>
    </row>
    <row r="1471" spans="1:22" ht="19.25" customHeight="1">
      <c r="A1471" s="1179"/>
      <c r="B1471" s="1232" t="b">
        <f>IF('statement of marks'!BJ62="a",'statement of marks'!$BJ$3,IF('statement of marks'!BJ62="b",'statement of marks'!$BP$3,IF('statement of marks'!BJ62="c",'statement of marks'!$BV$3,IF('statement of marks'!BJ62="d",'statement of marks'!$CB$3))))</f>
        <v>0</v>
      </c>
      <c r="C1471" s="1233"/>
      <c r="D1471" s="289" t="str">
        <f>IF('statement of marks'!BK62="","",'statement of marks'!BK62)</f>
        <v/>
      </c>
      <c r="E1471" s="290" t="str">
        <f>IF('statement of marks'!BL62="","",'statement of marks'!BL62)</f>
        <v/>
      </c>
      <c r="F1471" s="290" t="str">
        <f>IF('statement of marks'!BM62="","",'statement of marks'!BM62)</f>
        <v/>
      </c>
      <c r="G1471" s="123" t="str">
        <f>IF('statement of marks'!BO62="","",'statement of marks'!BO62)</f>
        <v/>
      </c>
      <c r="H1471" s="123" t="str">
        <f>IF('statement of marks'!BP62="","",'statement of marks'!BP62)</f>
        <v/>
      </c>
      <c r="I1471" s="291" t="str">
        <f t="shared" ref="I1471" si="538">IF(G1471="","",IF(AND(G1471="ML",H1471="ML"),"ML",IF(AND(G1471="ML",H1471=""),"ML",SUM(G1471,H1471))))</f>
        <v/>
      </c>
      <c r="J1471" s="291" t="str">
        <f t="shared" si="535"/>
        <v/>
      </c>
      <c r="K1471" s="125" t="str">
        <f>IF(J1471="","",SUM(H1471,J1471))</f>
        <v/>
      </c>
      <c r="L1471" s="123" t="str">
        <f>IF('statement of marks'!BT62="","",'statement of marks'!BT62)</f>
        <v/>
      </c>
      <c r="M1471" s="123" t="str">
        <f>IF('statement of marks'!BU62="","",'statement of marks'!BU62)</f>
        <v/>
      </c>
      <c r="N1471" s="291" t="str">
        <f t="shared" ref="N1471" si="539">IF(L1471="","",IF(AND(L1471="ML",M1471="ML"),"ML",IF(AND(L1471="ML",M1471=""),"ML",SUM(L1471,M1471))))</f>
        <v/>
      </c>
      <c r="O1471" s="291" t="str">
        <f>IF(L1471="","",SUM(J1471,L1471))</f>
        <v/>
      </c>
      <c r="P1471" s="123">
        <f t="shared" si="537"/>
        <v>0</v>
      </c>
      <c r="Q1471" s="125" t="str">
        <f>IF(O1471="","",SUM(O1471,P1471))</f>
        <v/>
      </c>
      <c r="R1471" s="290" t="str">
        <f>CONCATENATE('statement of marks'!FM62,'statement of marks'!FR62,'statement of marks'!FS62)</f>
        <v/>
      </c>
      <c r="S1471" s="117" t="str">
        <f>IF('result subject-wise'!AD62="","",'result subject-wise'!AD62)</f>
        <v/>
      </c>
      <c r="T1471" s="128" t="str">
        <f>IF('result subject-wise'!AF62="","",'result subject-wise'!AF62)</f>
        <v/>
      </c>
      <c r="U1471" s="130" t="str">
        <f>IF('result subject-wise'!AG62="","",'result subject-wise'!AG62)</f>
        <v/>
      </c>
      <c r="V1471" s="147" t="str">
        <f>IF(OR(U1474=0,U1474&lt;S1474),"",IF(OR(R1471="RE",R1471="REP"),SUM(Q1471,T1471),IF(R1471="S",T1471,Q1471)))</f>
        <v/>
      </c>
    </row>
    <row r="1472" spans="1:22" ht="19.25" customHeight="1">
      <c r="A1472" s="1179"/>
      <c r="B1472" s="1232" t="b">
        <f>IF('statement of marks'!CH62="a",'statement of marks'!$CH$3,IF('statement of marks'!CH62="b",'statement of marks'!$CN$3,IF('statement of marks'!CH62="c",'statement of marks'!$CT$3,IF('statement of marks'!CH62="d",'statement of marks'!$CZ$3))))</f>
        <v>0</v>
      </c>
      <c r="C1472" s="1233"/>
      <c r="D1472" s="289" t="str">
        <f>IF('statement of marks'!CI62="","",'statement of marks'!CI62)</f>
        <v/>
      </c>
      <c r="E1472" s="290" t="str">
        <f>IF('statement of marks'!CJ62="","",'statement of marks'!CJ62)</f>
        <v/>
      </c>
      <c r="F1472" s="290" t="str">
        <f>IF('statement of marks'!CK62="","",'statement of marks'!CK62)</f>
        <v/>
      </c>
      <c r="G1472" s="123" t="str">
        <f>IF('statement of marks'!CM62="","",'statement of marks'!CM62)</f>
        <v/>
      </c>
      <c r="H1472" s="123" t="str">
        <f>IF('statement of marks'!CN62="","",'statement of marks'!CN62)</f>
        <v/>
      </c>
      <c r="I1472" s="291" t="str">
        <f>IF(G1472="","",IF(AND(G1472="ML",H1472="ML"),"ML",IF(AND(G1472="ML",H1472=""),"ML",SUM(G1472,H1472))))</f>
        <v/>
      </c>
      <c r="J1472" s="291" t="str">
        <f t="shared" si="535"/>
        <v/>
      </c>
      <c r="K1472" s="125" t="str">
        <f>IF(J1472="","",SUM(H1472,J1472))</f>
        <v/>
      </c>
      <c r="L1472" s="123" t="str">
        <f>IF('statement of marks'!CR62="","",'statement of marks'!CR62)</f>
        <v/>
      </c>
      <c r="M1472" s="123" t="str">
        <f>IF('statement of marks'!CS62="","",'statement of marks'!CS62)</f>
        <v/>
      </c>
      <c r="N1472" s="291" t="str">
        <f>IF(L1472="","",IF(AND(L1472="ML",M1472="ML"),"ML",IF(AND(L1472="ML",M1472=""),"ML",SUM(L1472,M1472))))</f>
        <v/>
      </c>
      <c r="O1472" s="291" t="str">
        <f>IF(L1472="","",SUM(J1472,L1472))</f>
        <v/>
      </c>
      <c r="P1472" s="123">
        <f t="shared" si="537"/>
        <v>0</v>
      </c>
      <c r="Q1472" s="125" t="str">
        <f>IF(O1472="","",SUM(O1472,P1472))</f>
        <v/>
      </c>
      <c r="R1472" s="290" t="str">
        <f>CONCATENATE('statement of marks'!FT62,'statement of marks'!FY62,'statement of marks'!FZ62)</f>
        <v/>
      </c>
      <c r="S1472" s="117" t="str">
        <f>IF('result subject-wise'!AH62="","",'result subject-wise'!AH62)</f>
        <v/>
      </c>
      <c r="T1472" s="128" t="str">
        <f>IF('result subject-wise'!AJ62="","",'result subject-wise'!AJ62)</f>
        <v/>
      </c>
      <c r="U1472" s="130" t="str">
        <f>IF('result subject-wise'!AK62="","",'result subject-wise'!AK62)</f>
        <v/>
      </c>
      <c r="V1472" s="147" t="str">
        <f>IF(OR(U1474=0,U1474&lt;S1474),"",IF(OR(R1472="RE",R1472="REP"),SUM(Q1472,T1472),IF(R1472="S",T1472,Q1472)))</f>
        <v/>
      </c>
    </row>
    <row r="1473" spans="1:22" ht="19.25" customHeight="1">
      <c r="A1473" s="1179"/>
      <c r="B1473" s="1234" t="s">
        <v>148</v>
      </c>
      <c r="C1473" s="1235"/>
      <c r="D1473" s="157" t="str">
        <f>IF(AND(D1468="",D1469="",D1470="",D1471="",D1472=""),"",SUM(D1468:D1472))</f>
        <v/>
      </c>
      <c r="E1473" s="157" t="str">
        <f t="shared" ref="E1473:F1473" si="540">IF(AND(E1468="",E1469="",E1470="",E1471="",E1472=""),"",SUM(E1468:E1472))</f>
        <v/>
      </c>
      <c r="F1473" s="157" t="str">
        <f t="shared" si="540"/>
        <v/>
      </c>
      <c r="G1473" s="158" t="str">
        <f>IF(G1468="","",SUM(G1468:G1472))</f>
        <v/>
      </c>
      <c r="H1473" s="158">
        <f>SUM(H1470:H1472)</f>
        <v>0</v>
      </c>
      <c r="I1473" s="158" t="str">
        <f>IF(AND(I1468="",I1469="",I1470="",I1471="",I1472=""),"",SUM(I1468:I1472))</f>
        <v/>
      </c>
      <c r="J1473" s="159" t="str">
        <f>IF(J1472="","",SUM(J1468:J1472))</f>
        <v/>
      </c>
      <c r="K1473" s="160" t="str">
        <f>IF(K1468="","",SUM(K1468:K1472))</f>
        <v/>
      </c>
      <c r="L1473" s="158" t="str">
        <f>IF(L1468="","",SUM(L1468:L1472))</f>
        <v/>
      </c>
      <c r="M1473" s="158">
        <f>SUM(M1470:M1472)</f>
        <v>0</v>
      </c>
      <c r="N1473" s="158" t="str">
        <f t="shared" ref="N1473" si="541">IF(AND(N1468="",N1469="",N1470="",N1471="",N1472=""),"",SUM(N1468:N1472))</f>
        <v/>
      </c>
      <c r="O1473" s="159" t="str">
        <f>IF(L1473="","",SUM(J1473,L1473))</f>
        <v/>
      </c>
      <c r="P1473" s="160">
        <f>SUM(H1473,M1473)</f>
        <v>0</v>
      </c>
      <c r="Q1473" s="160" t="str">
        <f>IF(Q1468="","",SUM(Q1468:Q1472))</f>
        <v/>
      </c>
      <c r="R1473" s="159"/>
      <c r="S1473" s="159" t="str">
        <f>IF(AND(S1468="",S1469="",S1470="",S1471="",S1472=""),"",SUM(S1468:S1472))</f>
        <v/>
      </c>
      <c r="T1473" s="161" t="str">
        <f>IF(AND(T1468="",T1469="",T1470="",T1471="",T1472=""),"",SUM(T1468:T1472))</f>
        <v/>
      </c>
      <c r="U1473" s="162"/>
      <c r="V1473" s="163" t="str">
        <f>IF(V1468="","",SUM(V1468:V1472))</f>
        <v/>
      </c>
    </row>
    <row r="1474" spans="1:22" ht="19.25" customHeight="1">
      <c r="A1474" s="1179"/>
      <c r="B1474" s="1234" t="s">
        <v>145</v>
      </c>
      <c r="C1474" s="1235"/>
      <c r="D1474" s="119" t="str">
        <f>IF(D1473="","",50-(COUNTIF(D1468:D1472,"NA")*10+COUNTIF(D1468:D1472,"ML")*10))</f>
        <v/>
      </c>
      <c r="E1474" s="119" t="str">
        <f t="shared" ref="E1474:F1474" si="542">IF(E1473="","",50-(COUNTIF(E1468:E1472,"NA")*10+COUNTIF(E1468:E1472,"ML")*10))</f>
        <v/>
      </c>
      <c r="F1474" s="119" t="str">
        <f t="shared" si="542"/>
        <v/>
      </c>
      <c r="G1474" s="123">
        <f>I1474-H1474</f>
        <v>350</v>
      </c>
      <c r="H1474" s="158">
        <f>IF(H1473="","",(IF(OR(H1470="ML",H1470=""),0,H1467)+IF(OR(H1471="ML",H1471=""),0,H1468)+IF(OR(H1472="ML",H1472=""),0,H1469)))</f>
        <v>0</v>
      </c>
      <c r="I1474" s="123">
        <f>IF(I1473=0,0,350-H1476)</f>
        <v>350</v>
      </c>
      <c r="J1474" s="291" t="str">
        <f>IF(J1473="","",SUM(D1474:G1474))</f>
        <v/>
      </c>
      <c r="K1474" s="125" t="str">
        <f>IF(K1473="","",SUM(H1474,J1474))</f>
        <v/>
      </c>
      <c r="L1474" s="123">
        <f>N1474-M1474</f>
        <v>500</v>
      </c>
      <c r="M1474" s="117">
        <f>IF(M1473="","",(IF(OR(M1470="ML",M1470=""),0,M1467)+IF(OR(M1471="ML",M1471=""),0,M1468)+IF(OR(M1472="ML",M1472=""),0,M1469)))</f>
        <v>0</v>
      </c>
      <c r="N1474" s="123">
        <f>IF(N1473=0,0,500-M1476)</f>
        <v>500</v>
      </c>
      <c r="O1474" s="291">
        <f>IF(L1474="","",SUM(J1474,L1474))</f>
        <v>500</v>
      </c>
      <c r="P1474" s="125">
        <f>SUM(H1474,M1474)</f>
        <v>0</v>
      </c>
      <c r="Q1474" s="125" t="str">
        <f>IF(Q1473="","",SUM(O1474,P1474))</f>
        <v/>
      </c>
      <c r="R1474" s="307"/>
      <c r="S1474" s="141">
        <f>COUNTIF(R1468:R1477,"S")</f>
        <v>0</v>
      </c>
      <c r="T1474" s="141">
        <f>COUNTIF(R1468:R1477,"RE")+COUNTIF(R1468:R1477,"REP")</f>
        <v>0</v>
      </c>
      <c r="U1474" s="141">
        <f>COUNTIF(U1468:U1473,"P")+COUNTIF(U1476:U1477,"P")</f>
        <v>0</v>
      </c>
      <c r="V1474" s="149" t="str">
        <f>IF(OR(U1474=0,U1474&lt;(S1474+T1474)),"",(Q1474-(S1474*200)+S1473))</f>
        <v/>
      </c>
    </row>
    <row r="1475" spans="1:22" ht="19.25" customHeight="1">
      <c r="A1475" s="1179"/>
      <c r="B1475" s="1230" t="s">
        <v>12</v>
      </c>
      <c r="C1475" s="1231"/>
      <c r="D1475" s="120" t="str">
        <f t="shared" ref="D1475:Q1475" si="543">IF(D1474="","",D1473/D1474*100)</f>
        <v/>
      </c>
      <c r="E1475" s="120" t="str">
        <f t="shared" si="543"/>
        <v/>
      </c>
      <c r="F1475" s="120" t="str">
        <f t="shared" si="543"/>
        <v/>
      </c>
      <c r="G1475" s="120" t="e">
        <f t="shared" si="543"/>
        <v>#VALUE!</v>
      </c>
      <c r="H1475" s="151" t="e">
        <f t="shared" si="543"/>
        <v>#DIV/0!</v>
      </c>
      <c r="I1475" s="120" t="e">
        <f t="shared" si="543"/>
        <v>#VALUE!</v>
      </c>
      <c r="J1475" s="120" t="str">
        <f t="shared" si="543"/>
        <v/>
      </c>
      <c r="K1475" s="126" t="str">
        <f t="shared" si="543"/>
        <v/>
      </c>
      <c r="L1475" s="120" t="e">
        <f t="shared" si="543"/>
        <v>#VALUE!</v>
      </c>
      <c r="M1475" s="151" t="e">
        <f t="shared" si="543"/>
        <v>#DIV/0!</v>
      </c>
      <c r="N1475" s="120" t="e">
        <f t="shared" si="543"/>
        <v>#VALUE!</v>
      </c>
      <c r="O1475" s="120" t="e">
        <f t="shared" si="543"/>
        <v>#VALUE!</v>
      </c>
      <c r="P1475" s="126" t="e">
        <f t="shared" si="543"/>
        <v>#DIV/0!</v>
      </c>
      <c r="Q1475" s="126" t="str">
        <f t="shared" si="543"/>
        <v/>
      </c>
      <c r="R1475" s="304"/>
      <c r="S1475" s="304"/>
      <c r="T1475" s="305"/>
      <c r="U1475" s="308"/>
      <c r="V1475" s="150" t="str">
        <f>IF(V1474="","",V1473/V1474*100)</f>
        <v/>
      </c>
    </row>
    <row r="1476" spans="1:22" ht="19.25" customHeight="1">
      <c r="A1476" s="1179"/>
      <c r="B1476" s="1230" t="str">
        <f>'statement of marks'!$DG$3</f>
        <v>jktLFkku v/;;u</v>
      </c>
      <c r="C1476" s="1231"/>
      <c r="D1476" s="289" t="str">
        <f>IF('statement of marks'!DG62="","",'statement of marks'!DG62)</f>
        <v/>
      </c>
      <c r="E1476" s="290" t="str">
        <f>IF('statement of marks'!DH62="","",'statement of marks'!DH62)</f>
        <v/>
      </c>
      <c r="F1476" s="290" t="str">
        <f>IF('statement of marks'!DI62="","",'statement of marks'!DI62)</f>
        <v/>
      </c>
      <c r="G1476" s="290" t="str">
        <f>IF('statement of marks'!DK62="","",'statement of marks'!DK62)</f>
        <v/>
      </c>
      <c r="H1476" s="152">
        <f>IF(G1468="ML",70)+IF(G1469="ML",70)+IF(G1470="ML",70-H1467)+IF(G1471="ML",70-H1468)+IF(G1472="ML",70-H1469)+IF(H1470="ml",H1467)+IF(H1471="ml",H1468)+IF(H1472="ml",H1469)</f>
        <v>0</v>
      </c>
      <c r="I1476" s="291" t="str">
        <f>IF(G1476="","",SUM(G1476,H1476))</f>
        <v/>
      </c>
      <c r="J1476" s="291" t="str">
        <f>IF(G1476="","",SUM(D1476,E1476,F1476,G1476))</f>
        <v/>
      </c>
      <c r="K1476" s="125" t="str">
        <f>IF(J1476="","",SUM(H1476,J1476))</f>
        <v/>
      </c>
      <c r="L1476" s="290" t="str">
        <f>IF('statement of marks'!DM62="","",'statement of marks'!DM62)</f>
        <v/>
      </c>
      <c r="M1476" s="152">
        <f>IF(L1468="ML",100)+IF(L1469="ML",100)+IF(L1470="ML",100-M1467)+IF(L1471="ML",100-M1468)+IF(L1472="ML",100-M1469)+IF(M1470="ml",M1467)+IF(M1471="ml",M1468)+IF(M1472="ml",M1469)</f>
        <v>0</v>
      </c>
      <c r="N1476" s="291" t="str">
        <f>IF(L1476="","",SUM(L1476,M1476))</f>
        <v/>
      </c>
      <c r="O1476" s="291" t="str">
        <f>IF(L1476="","",SUM(K1476,L1476))</f>
        <v/>
      </c>
      <c r="P1476" s="152">
        <f>SUM(H1476,M1476)</f>
        <v>0</v>
      </c>
      <c r="Q1476" s="125" t="str">
        <f>IF(O1476="","",SUM(O1476,M1476))</f>
        <v/>
      </c>
      <c r="R1476" s="290" t="str">
        <f>IF('statement of marks'!GA62="","",'statement of marks'!GA62)</f>
        <v/>
      </c>
      <c r="S1476" s="117" t="str">
        <f>IF(OR(R1476="S",R1476="RE"),100,"")</f>
        <v/>
      </c>
      <c r="T1476" s="309" t="str">
        <f>IF('result subject-wise'!AL62="","",'result subject-wise'!AL62)</f>
        <v/>
      </c>
      <c r="U1476" s="310" t="str">
        <f>IF('result subject-wise'!AM62="","",'result subject-wise'!AM62)</f>
        <v/>
      </c>
      <c r="V1476" s="1236"/>
    </row>
    <row r="1477" spans="1:22" ht="19.25" customHeight="1">
      <c r="A1477" s="1179"/>
      <c r="B1477" s="1230" t="str">
        <f>'statement of marks'!$DT$3</f>
        <v>thou dkS'ky f'k{kk</v>
      </c>
      <c r="C1477" s="1231"/>
      <c r="D1477" s="1237" t="s">
        <v>294</v>
      </c>
      <c r="E1477" s="1238"/>
      <c r="F1477" s="291">
        <f>'statement of marks'!$DT$6</f>
        <v>30</v>
      </c>
      <c r="G1477" s="123" t="str">
        <f>IF('statement of marks'!DT62="","",'statement of marks'!DT62)</f>
        <v/>
      </c>
      <c r="H1477" s="1238" t="s">
        <v>313</v>
      </c>
      <c r="I1477" s="1238"/>
      <c r="J1477" s="291">
        <f>'statement of marks'!$DU$6</f>
        <v>30</v>
      </c>
      <c r="K1477" s="125" t="str">
        <f>IF('statement of marks'!DU62="","",'statement of marks'!DU62)</f>
        <v/>
      </c>
      <c r="L1477" s="1239" t="s">
        <v>172</v>
      </c>
      <c r="M1477" s="1239"/>
      <c r="N1477" s="291">
        <f>'statement of marks'!$DV$6</f>
        <v>40</v>
      </c>
      <c r="O1477" s="290" t="str">
        <f>IF('statement of marks'!DV62="","",'statement of marks'!DV62)</f>
        <v/>
      </c>
      <c r="P1477" s="304"/>
      <c r="Q1477" s="125" t="str">
        <f>IF(O1477="","",SUM(G1477,K1477,O1477))</f>
        <v/>
      </c>
      <c r="R1477" s="290" t="str">
        <f>IF('statement of marks'!GB62="","",'statement of marks'!GB62)</f>
        <v/>
      </c>
      <c r="S1477" s="117" t="str">
        <f>IF(OR(R1477="S",R1477="RE"),40,"")</f>
        <v/>
      </c>
      <c r="T1477" s="309" t="str">
        <f>IF('result subject-wise'!AN62="","",'result subject-wise'!AN62)</f>
        <v/>
      </c>
      <c r="U1477" s="310" t="str">
        <f>IF('result subject-wise'!AO62="","",'result subject-wise'!AO62)</f>
        <v/>
      </c>
      <c r="V1477" s="1236"/>
    </row>
    <row r="1478" spans="1:22" ht="19.25" customHeight="1">
      <c r="A1478" s="1179"/>
      <c r="B1478" s="1240" t="s">
        <v>20</v>
      </c>
      <c r="C1478" s="1241"/>
      <c r="D1478" s="1242" t="str">
        <f>IF('statement of marks'!GH62="","",'statement of marks'!GH62)</f>
        <v/>
      </c>
      <c r="E1478" s="1243"/>
      <c r="F1478" s="1243"/>
      <c r="G1478" s="1243"/>
      <c r="H1478" s="1243"/>
      <c r="I1478" s="1244"/>
      <c r="J1478" s="288" t="s">
        <v>7</v>
      </c>
      <c r="K1478" s="290" t="str">
        <f>IF('statement of marks'!GK62="","",'statement of marks'!GK62)</f>
        <v/>
      </c>
      <c r="L1478" s="1245" t="s">
        <v>8</v>
      </c>
      <c r="M1478" s="1246"/>
      <c r="N1478" s="1247"/>
      <c r="O1478" s="290" t="str">
        <f>IF('statement of marks'!GM62="","",'statement of marks'!GM62)</f>
        <v/>
      </c>
      <c r="P1478" s="1248" t="s">
        <v>286</v>
      </c>
      <c r="Q1478" s="1248"/>
      <c r="R1478" s="1248"/>
      <c r="S1478" s="1248"/>
      <c r="T1478" s="1248"/>
      <c r="U1478" s="1248"/>
      <c r="V1478" s="1249"/>
    </row>
    <row r="1479" spans="1:22" ht="19.25" customHeight="1">
      <c r="A1479" s="1179"/>
      <c r="B1479" s="1240" t="s">
        <v>50</v>
      </c>
      <c r="C1479" s="1241"/>
      <c r="D1479" s="1250" t="s">
        <v>290</v>
      </c>
      <c r="E1479" s="1251"/>
      <c r="F1479" s="1252" t="s">
        <v>291</v>
      </c>
      <c r="G1479" s="1252"/>
      <c r="H1479" s="1253" t="s">
        <v>292</v>
      </c>
      <c r="I1479" s="1253"/>
      <c r="J1479" s="1252" t="s">
        <v>314</v>
      </c>
      <c r="K1479" s="1252"/>
      <c r="L1479" s="1254" t="s">
        <v>284</v>
      </c>
      <c r="M1479" s="1254"/>
      <c r="N1479" s="1254"/>
      <c r="O1479" s="1254"/>
      <c r="P1479" s="1255" t="s">
        <v>20</v>
      </c>
      <c r="Q1479" s="1255"/>
      <c r="R1479" s="1255"/>
      <c r="S1479" s="1255"/>
      <c r="T1479" s="1256" t="str">
        <f>IF('result subject-wise'!AR62="","",'result subject-wise'!AR62)</f>
        <v/>
      </c>
      <c r="U1479" s="1256"/>
      <c r="V1479" s="1257"/>
    </row>
    <row r="1480" spans="1:22" ht="19.25" customHeight="1">
      <c r="A1480" s="1179"/>
      <c r="B1480" s="1234" t="s">
        <v>32</v>
      </c>
      <c r="C1480" s="1235"/>
      <c r="D1480" s="1258" t="str">
        <f>IF('statement of marks'!EP62="","",'statement of marks'!EP62)</f>
        <v/>
      </c>
      <c r="E1480" s="1259"/>
      <c r="F1480" s="1259" t="str">
        <f>IF('statement of marks'!ER62="","",'statement of marks'!ER62)</f>
        <v/>
      </c>
      <c r="G1480" s="1259"/>
      <c r="H1480" s="1259" t="str">
        <f>IF('statement of marks'!ET62="","",'statement of marks'!ET62)</f>
        <v/>
      </c>
      <c r="I1480" s="1259"/>
      <c r="J1480" s="1259" t="str">
        <f>IF('statement of marks'!EV62="","",'statement of marks'!EV62)</f>
        <v/>
      </c>
      <c r="K1480" s="1259"/>
      <c r="L1480" s="1259" t="str">
        <f>IF('statement of marks'!EX62="","",'statement of marks'!EX62)</f>
        <v/>
      </c>
      <c r="M1480" s="1259"/>
      <c r="N1480" s="1259"/>
      <c r="O1480" s="1259"/>
      <c r="P1480" s="1255" t="s">
        <v>7</v>
      </c>
      <c r="Q1480" s="1255"/>
      <c r="R1480" s="1255"/>
      <c r="S1480" s="1255"/>
      <c r="T1480" s="1256" t="str">
        <f>IF(AND(T1479="mRrh.kZ",V1475&gt;=60),"izFke",IF(AND(T1479="mRrh.kZ",V1475&gt;=48),"f}rh;",IF(AND(T1479="mRrh.kZ",V1475&gt;=36),"r`rh;","")))</f>
        <v/>
      </c>
      <c r="U1480" s="1256"/>
      <c r="V1480" s="1257"/>
    </row>
    <row r="1481" spans="1:22" ht="19.25" customHeight="1">
      <c r="A1481" s="1179"/>
      <c r="B1481" s="1234" t="s">
        <v>31</v>
      </c>
      <c r="C1481" s="1235"/>
      <c r="D1481" s="1260" t="str">
        <f>IF('statement of marks'!EO62="","",'statement of marks'!EO62)</f>
        <v/>
      </c>
      <c r="E1481" s="1261"/>
      <c r="F1481" s="1261" t="str">
        <f>IF('statement of marks'!EQ62="","",'statement of marks'!EQ62)</f>
        <v/>
      </c>
      <c r="G1481" s="1261"/>
      <c r="H1481" s="1261" t="str">
        <f>IF('statement of marks'!ES62="","",'statement of marks'!ES62)</f>
        <v/>
      </c>
      <c r="I1481" s="1261"/>
      <c r="J1481" s="1261" t="str">
        <f>IF('statement of marks'!EU62="","",'statement of marks'!EU62)</f>
        <v/>
      </c>
      <c r="K1481" s="1261"/>
      <c r="L1481" s="1261" t="str">
        <f>IF('statement of marks'!EW62="","",'statement of marks'!EW62)</f>
        <v/>
      </c>
      <c r="M1481" s="1261"/>
      <c r="N1481" s="1261"/>
      <c r="O1481" s="1261"/>
      <c r="P1481" s="1262" t="s">
        <v>312</v>
      </c>
      <c r="Q1481" s="1263"/>
      <c r="R1481" s="1263"/>
      <c r="S1481" s="1264"/>
      <c r="T1481" s="1265" t="str">
        <f>IF(T1479="","",'result subject-wise'!$G$117)</f>
        <v/>
      </c>
      <c r="U1481" s="1266"/>
      <c r="V1481" s="1267"/>
    </row>
    <row r="1482" spans="1:22" ht="19.25" customHeight="1">
      <c r="A1482" s="1179"/>
      <c r="B1482" s="1230" t="s">
        <v>133</v>
      </c>
      <c r="C1482" s="1231"/>
      <c r="D1482" s="1268"/>
      <c r="E1482" s="1269"/>
      <c r="F1482" s="1269"/>
      <c r="G1482" s="1269"/>
      <c r="H1482" s="1269"/>
      <c r="I1482" s="1269"/>
      <c r="J1482" s="1269"/>
      <c r="K1482" s="1269"/>
      <c r="L1482" s="1231" t="s">
        <v>133</v>
      </c>
      <c r="M1482" s="1231"/>
      <c r="N1482" s="1231"/>
      <c r="O1482" s="1231"/>
      <c r="P1482" s="1231"/>
      <c r="Q1482" s="1231"/>
      <c r="R1482" s="1270"/>
      <c r="S1482" s="1271"/>
      <c r="T1482" s="1271"/>
      <c r="U1482" s="1271"/>
      <c r="V1482" s="1272"/>
    </row>
    <row r="1483" spans="1:22" ht="19.25" customHeight="1">
      <c r="A1483" s="1179"/>
      <c r="B1483" s="1230" t="s">
        <v>285</v>
      </c>
      <c r="C1483" s="1231"/>
      <c r="D1483" s="1268"/>
      <c r="E1483" s="1269"/>
      <c r="F1483" s="1269"/>
      <c r="G1483" s="1269"/>
      <c r="H1483" s="1269"/>
      <c r="I1483" s="1269"/>
      <c r="J1483" s="1269"/>
      <c r="K1483" s="1269"/>
      <c r="L1483" s="1231" t="s">
        <v>111</v>
      </c>
      <c r="M1483" s="1231"/>
      <c r="N1483" s="1231"/>
      <c r="O1483" s="1231"/>
      <c r="P1483" s="1231"/>
      <c r="Q1483" s="1231"/>
      <c r="R1483" s="1273"/>
      <c r="S1483" s="1274"/>
      <c r="T1483" s="1274"/>
      <c r="U1483" s="1274"/>
      <c r="V1483" s="1275"/>
    </row>
    <row r="1484" spans="1:22" ht="19.25" customHeight="1">
      <c r="A1484" s="1179"/>
      <c r="B1484" s="1230" t="s">
        <v>152</v>
      </c>
      <c r="C1484" s="1231"/>
      <c r="D1484" s="1268"/>
      <c r="E1484" s="1269"/>
      <c r="F1484" s="1269"/>
      <c r="G1484" s="1269"/>
      <c r="H1484" s="1269"/>
      <c r="I1484" s="1269"/>
      <c r="J1484" s="1269"/>
      <c r="K1484" s="1269"/>
      <c r="L1484" s="1231" t="s">
        <v>285</v>
      </c>
      <c r="M1484" s="1231"/>
      <c r="N1484" s="1231"/>
      <c r="O1484" s="1231"/>
      <c r="P1484" s="1231"/>
      <c r="Q1484" s="1231"/>
      <c r="R1484" s="1276" t="s">
        <v>152</v>
      </c>
      <c r="S1484" s="1277"/>
      <c r="T1484" s="1277"/>
      <c r="U1484" s="1277"/>
      <c r="V1484" s="1278"/>
    </row>
    <row r="1485" spans="1:22" ht="19.25" customHeight="1">
      <c r="A1485" s="1180"/>
      <c r="B1485" s="1279" t="s">
        <v>151</v>
      </c>
      <c r="C1485" s="1280"/>
      <c r="D1485" s="1281"/>
      <c r="E1485" s="1282"/>
      <c r="F1485" s="1282"/>
      <c r="G1485" s="1282"/>
      <c r="H1485" s="1282"/>
      <c r="I1485" s="1282"/>
      <c r="J1485" s="1282"/>
      <c r="K1485" s="1282"/>
      <c r="L1485" s="1280" t="s">
        <v>113</v>
      </c>
      <c r="M1485" s="1280"/>
      <c r="N1485" s="1280"/>
      <c r="O1485" s="1280"/>
      <c r="P1485" s="1283">
        <f>'statement of marks'!$GH$109</f>
        <v>42460</v>
      </c>
      <c r="Q1485" s="1284"/>
      <c r="R1485" s="1285" t="s">
        <v>289</v>
      </c>
      <c r="S1485" s="1286"/>
      <c r="T1485" s="1286"/>
      <c r="U1485" s="1286"/>
      <c r="V1485" s="1287"/>
    </row>
    <row r="1486" spans="1:22" ht="19.25" customHeight="1">
      <c r="A1486" s="1173" t="s">
        <v>73</v>
      </c>
      <c r="B1486" s="1174"/>
      <c r="C1486" s="1174"/>
      <c r="D1486" s="1174"/>
      <c r="E1486" s="1174"/>
      <c r="F1486" s="1174"/>
      <c r="G1486" s="1174"/>
      <c r="H1486" s="1174"/>
      <c r="I1486" s="1174"/>
      <c r="J1486" s="1174"/>
      <c r="K1486" s="1174"/>
      <c r="L1486" s="1174"/>
      <c r="M1486" s="1174"/>
      <c r="N1486" s="1174"/>
      <c r="O1486" s="1174"/>
      <c r="P1486" s="1174"/>
      <c r="Q1486" s="1174"/>
      <c r="R1486" s="1174"/>
      <c r="S1486" s="1174"/>
      <c r="T1486" s="1174"/>
      <c r="U1486" s="1174"/>
      <c r="V1486" s="1175"/>
    </row>
    <row r="1487" spans="1:22" ht="19.25" customHeight="1">
      <c r="A1487" s="1176" t="str">
        <f>'statement of marks'!$A$1</f>
        <v>jktdh; ckfydk mPp ek/;fed fo|ky;] fuEckgsMk</v>
      </c>
      <c r="B1487" s="1177"/>
      <c r="C1487" s="1177"/>
      <c r="D1487" s="1177"/>
      <c r="E1487" s="1177"/>
      <c r="F1487" s="1177"/>
      <c r="G1487" s="1177"/>
      <c r="H1487" s="1177"/>
      <c r="I1487" s="1177"/>
      <c r="J1487" s="1177"/>
      <c r="K1487" s="1177"/>
      <c r="L1487" s="1177"/>
      <c r="M1487" s="1177"/>
      <c r="N1487" s="1177"/>
      <c r="O1487" s="1177"/>
      <c r="P1487" s="1177"/>
      <c r="Q1487" s="1177"/>
      <c r="R1487" s="1177"/>
      <c r="S1487" s="1177"/>
      <c r="T1487" s="1177"/>
      <c r="U1487" s="1177"/>
      <c r="V1487" s="1178"/>
    </row>
    <row r="1488" spans="1:22" ht="19.25" customHeight="1">
      <c r="A1488" s="1179"/>
      <c r="B1488" s="1181" t="s">
        <v>293</v>
      </c>
      <c r="C1488" s="1181"/>
      <c r="D1488" s="1182" t="str">
        <f>'statement of marks'!$F$3</f>
        <v>2015-16</v>
      </c>
      <c r="E1488" s="1183"/>
      <c r="F1488" s="1184" t="str">
        <f>IF(T1506="","eq[; ijh{kk",IF(D1505="iwjd","iwjd ijh{kk",IF(D1505="iqu% ijh{kk","iqu% ijh{kk",)))</f>
        <v>eq[; ijh{kk</v>
      </c>
      <c r="G1488" s="1185"/>
      <c r="H1488" s="1185"/>
      <c r="I1488" s="1185"/>
      <c r="J1488" s="1185"/>
      <c r="K1488" s="1185"/>
      <c r="L1488" s="1185"/>
      <c r="M1488" s="1185"/>
      <c r="N1488" s="1185"/>
      <c r="O1488" s="1185"/>
      <c r="P1488" s="1185"/>
      <c r="Q1488" s="1185"/>
      <c r="R1488" s="1186" t="s">
        <v>27</v>
      </c>
      <c r="S1488" s="1187"/>
      <c r="T1488" s="1188" t="str">
        <f>'statement of marks'!$A$3</f>
        <v>11 'A'</v>
      </c>
      <c r="U1488" s="1188"/>
      <c r="V1488" s="1189"/>
    </row>
    <row r="1489" spans="1:22" ht="19.25" customHeight="1">
      <c r="A1489" s="1179"/>
      <c r="B1489" s="1190" t="s">
        <v>115</v>
      </c>
      <c r="C1489" s="1190"/>
      <c r="D1489" s="1191" t="str">
        <f>IF('statement of marks'!G63="","",'statement of marks'!G63)</f>
        <v/>
      </c>
      <c r="E1489" s="1192"/>
      <c r="F1489" s="1192"/>
      <c r="G1489" s="1192"/>
      <c r="H1489" s="1192"/>
      <c r="I1489" s="1192"/>
      <c r="J1489" s="1192"/>
      <c r="K1489" s="1192"/>
      <c r="L1489" s="1192"/>
      <c r="M1489" s="1192"/>
      <c r="N1489" s="1192"/>
      <c r="O1489" s="1192"/>
      <c r="P1489" s="1192"/>
      <c r="Q1489" s="1192"/>
      <c r="R1489" s="1193" t="s">
        <v>36</v>
      </c>
      <c r="S1489" s="1194"/>
      <c r="T1489" s="1195" t="str">
        <f>IF('statement of marks'!D63="","",'statement of marks'!D63)</f>
        <v/>
      </c>
      <c r="U1489" s="1195"/>
      <c r="V1489" s="1196"/>
    </row>
    <row r="1490" spans="1:22" ht="19.25" customHeight="1">
      <c r="A1490" s="1179"/>
      <c r="B1490" s="1190" t="s">
        <v>25</v>
      </c>
      <c r="C1490" s="1190"/>
      <c r="D1490" s="1191" t="str">
        <f>IF('statement of marks'!H63="","",'statement of marks'!H63)</f>
        <v/>
      </c>
      <c r="E1490" s="1192"/>
      <c r="F1490" s="1192"/>
      <c r="G1490" s="1192"/>
      <c r="H1490" s="1192"/>
      <c r="I1490" s="1192"/>
      <c r="J1490" s="1192"/>
      <c r="K1490" s="1192"/>
      <c r="L1490" s="1192"/>
      <c r="M1490" s="1192"/>
      <c r="N1490" s="1192"/>
      <c r="O1490" s="1192"/>
      <c r="P1490" s="1192"/>
      <c r="Q1490" s="1192"/>
      <c r="R1490" s="1193" t="s">
        <v>28</v>
      </c>
      <c r="S1490" s="1194"/>
      <c r="T1490" s="1195" t="str">
        <f>IF('statement of marks'!E63="","",'statement of marks'!E63)</f>
        <v/>
      </c>
      <c r="U1490" s="1195"/>
      <c r="V1490" s="1196"/>
    </row>
    <row r="1491" spans="1:22" ht="19.25" customHeight="1">
      <c r="A1491" s="1179"/>
      <c r="B1491" s="1197" t="s">
        <v>26</v>
      </c>
      <c r="C1491" s="1197"/>
      <c r="D1491" s="1191" t="str">
        <f>IF('statement of marks'!I63="","",'statement of marks'!I63)</f>
        <v/>
      </c>
      <c r="E1491" s="1192"/>
      <c r="F1491" s="1192"/>
      <c r="G1491" s="1192"/>
      <c r="H1491" s="1192"/>
      <c r="I1491" s="1192"/>
      <c r="J1491" s="1192"/>
      <c r="K1491" s="1192"/>
      <c r="L1491" s="1192"/>
      <c r="M1491" s="1192"/>
      <c r="N1491" s="1192"/>
      <c r="O1491" s="1192"/>
      <c r="P1491" s="1192"/>
      <c r="Q1491" s="1192"/>
      <c r="R1491" s="1193" t="s">
        <v>29</v>
      </c>
      <c r="S1491" s="1194"/>
      <c r="T1491" s="1198" t="str">
        <f>IF('statement of marks'!F63="","",'statement of marks'!F63)</f>
        <v/>
      </c>
      <c r="U1491" s="1198"/>
      <c r="V1491" s="1199"/>
    </row>
    <row r="1492" spans="1:22" ht="19.25" customHeight="1">
      <c r="A1492" s="1179"/>
      <c r="B1492" s="1200" t="s">
        <v>30</v>
      </c>
      <c r="C1492" s="1202" t="s">
        <v>202</v>
      </c>
      <c r="D1492" s="1204" t="s">
        <v>1</v>
      </c>
      <c r="E1492" s="1204" t="s">
        <v>43</v>
      </c>
      <c r="F1492" s="1204" t="s">
        <v>2</v>
      </c>
      <c r="G1492" s="1206" t="s">
        <v>144</v>
      </c>
      <c r="H1492" s="1206" t="s">
        <v>147</v>
      </c>
      <c r="I1492" s="1208" t="s">
        <v>146</v>
      </c>
      <c r="J1492" s="1210" t="s">
        <v>306</v>
      </c>
      <c r="K1492" s="1212" t="s">
        <v>288</v>
      </c>
      <c r="L1492" s="1214" t="s">
        <v>305</v>
      </c>
      <c r="M1492" s="1214" t="s">
        <v>296</v>
      </c>
      <c r="N1492" s="1216" t="s">
        <v>295</v>
      </c>
      <c r="O1492" s="1218" t="s">
        <v>274</v>
      </c>
      <c r="P1492" s="1218" t="s">
        <v>275</v>
      </c>
      <c r="Q1492" s="1220" t="s">
        <v>276</v>
      </c>
      <c r="R1492" s="1208" t="s">
        <v>14</v>
      </c>
      <c r="S1492" s="1210" t="s">
        <v>297</v>
      </c>
      <c r="T1492" s="1222" t="s">
        <v>298</v>
      </c>
      <c r="U1492" s="1288" t="s">
        <v>38</v>
      </c>
      <c r="V1492" s="1226" t="s">
        <v>287</v>
      </c>
    </row>
    <row r="1493" spans="1:22" ht="19.25" customHeight="1">
      <c r="A1493" s="1179"/>
      <c r="B1493" s="1201"/>
      <c r="C1493" s="1203"/>
      <c r="D1493" s="1205"/>
      <c r="E1493" s="1205"/>
      <c r="F1493" s="1205"/>
      <c r="G1493" s="1207"/>
      <c r="H1493" s="1207"/>
      <c r="I1493" s="1209"/>
      <c r="J1493" s="1211"/>
      <c r="K1493" s="1213"/>
      <c r="L1493" s="1215"/>
      <c r="M1493" s="1215"/>
      <c r="N1493" s="1217"/>
      <c r="O1493" s="1219"/>
      <c r="P1493" s="1219"/>
      <c r="Q1493" s="1221"/>
      <c r="R1493" s="1209"/>
      <c r="S1493" s="1211"/>
      <c r="T1493" s="1223"/>
      <c r="U1493" s="1289"/>
      <c r="V1493" s="1227"/>
    </row>
    <row r="1494" spans="1:22" ht="19.25" customHeight="1">
      <c r="A1494" s="1179"/>
      <c r="B1494" s="1228" t="s">
        <v>5</v>
      </c>
      <c r="C1494" s="1229"/>
      <c r="D1494" s="119">
        <v>10</v>
      </c>
      <c r="E1494" s="70">
        <v>10</v>
      </c>
      <c r="F1494" s="70">
        <v>10</v>
      </c>
      <c r="G1494" s="142" t="s">
        <v>308</v>
      </c>
      <c r="H1494" s="122">
        <f>'statement of marks'!$AR$6</f>
        <v>20</v>
      </c>
      <c r="I1494" s="73">
        <v>70</v>
      </c>
      <c r="J1494" s="146" t="s">
        <v>277</v>
      </c>
      <c r="K1494" s="124">
        <v>100</v>
      </c>
      <c r="L1494" s="142" t="s">
        <v>309</v>
      </c>
      <c r="M1494" s="122">
        <f>'statement of marks'!$AW$6</f>
        <v>30</v>
      </c>
      <c r="N1494" s="73">
        <v>100</v>
      </c>
      <c r="O1494" s="145" t="s">
        <v>310</v>
      </c>
      <c r="P1494" s="124"/>
      <c r="Q1494" s="124">
        <v>200</v>
      </c>
      <c r="R1494" s="304"/>
      <c r="S1494" s="304"/>
      <c r="T1494" s="305"/>
      <c r="U1494" s="306"/>
      <c r="V1494" s="147" t="str">
        <f>IF(OR(U1501=0,U1501&lt;S1501),"",Q1494)</f>
        <v/>
      </c>
    </row>
    <row r="1495" spans="1:22" ht="19.25" customHeight="1">
      <c r="A1495" s="1179"/>
      <c r="B1495" s="1230" t="str">
        <f>'statement of marks'!$J$3</f>
        <v>vfuok;Z fgUnh</v>
      </c>
      <c r="C1495" s="1231"/>
      <c r="D1495" s="289" t="str">
        <f>IF('statement of marks'!J63="","",'statement of marks'!J63)</f>
        <v/>
      </c>
      <c r="E1495" s="290" t="str">
        <f>IF('statement of marks'!K63="","",'statement of marks'!K63)</f>
        <v/>
      </c>
      <c r="F1495" s="290" t="str">
        <f>IF('statement of marks'!L63="","",'statement of marks'!L63)</f>
        <v/>
      </c>
      <c r="G1495" s="123" t="str">
        <f>IF('statement of marks'!N63="","",'statement of marks'!N63)</f>
        <v/>
      </c>
      <c r="H1495" s="123">
        <f>'statement of marks'!$BP$6</f>
        <v>20</v>
      </c>
      <c r="I1495" s="291" t="str">
        <f>IF(G1495="","",G1495)</f>
        <v/>
      </c>
      <c r="J1495" s="291" t="str">
        <f>IF(G1495="","",SUM(D1495,E1495,F1495,G1495))</f>
        <v/>
      </c>
      <c r="K1495" s="125" t="str">
        <f>J1495</f>
        <v/>
      </c>
      <c r="L1495" s="123" t="str">
        <f>IF('statement of marks'!P63="","",'statement of marks'!P63)</f>
        <v/>
      </c>
      <c r="M1495" s="122">
        <f>'statement of marks'!$BU$6</f>
        <v>30</v>
      </c>
      <c r="N1495" s="291" t="str">
        <f>IF(L1495="","",L1495)</f>
        <v/>
      </c>
      <c r="O1495" s="291" t="str">
        <f>IF(L1495="","",SUM(J1495,L1495))</f>
        <v/>
      </c>
      <c r="P1495" s="152">
        <f>SUM(H1495,M1495)</f>
        <v>50</v>
      </c>
      <c r="Q1495" s="125" t="str">
        <f>O1495</f>
        <v/>
      </c>
      <c r="R1495" s="290" t="str">
        <f>CONCATENATE('statement of marks'!EZ63,'statement of marks'!FA63,'statement of marks'!FB63)</f>
        <v/>
      </c>
      <c r="S1495" s="117" t="str">
        <f>IF(OR(R1495="S",R1495="RE"),100,"")</f>
        <v/>
      </c>
      <c r="T1495" s="128" t="str">
        <f>IF('result subject-wise'!U63="","",'result subject-wise'!U63)</f>
        <v/>
      </c>
      <c r="U1495" s="130" t="str">
        <f>IF('result subject-wise'!V63="","",'result subject-wise'!V63)</f>
        <v/>
      </c>
      <c r="V1495" s="147" t="str">
        <f>IF(OR(U1501=0,U1501&lt;S1501),"",IF(R1495="RE",SUM(Q1495,T1495),IF(R1495="S",T1495,Q1495)))</f>
        <v/>
      </c>
    </row>
    <row r="1496" spans="1:22" ht="19.25" customHeight="1">
      <c r="A1496" s="1179"/>
      <c r="B1496" s="1230" t="str">
        <f>'statement of marks'!$X$3</f>
        <v>vaxzsth</v>
      </c>
      <c r="C1496" s="1231"/>
      <c r="D1496" s="289" t="str">
        <f>IF('statement of marks'!X63="","",'statement of marks'!X63)</f>
        <v/>
      </c>
      <c r="E1496" s="290" t="str">
        <f>IF('statement of marks'!Y63="","",'statement of marks'!Y63)</f>
        <v/>
      </c>
      <c r="F1496" s="290" t="str">
        <f>IF('statement of marks'!Z63="","",'statement of marks'!Z63)</f>
        <v/>
      </c>
      <c r="G1496" s="123" t="str">
        <f>IF('statement of marks'!AB63="","",'statement of marks'!AB63)</f>
        <v/>
      </c>
      <c r="H1496" s="123">
        <f>'statement of marks'!$CN$6</f>
        <v>20</v>
      </c>
      <c r="I1496" s="291" t="str">
        <f>IF(G1496="","",G1496)</f>
        <v/>
      </c>
      <c r="J1496" s="291" t="str">
        <f t="shared" ref="J1496:J1499" si="544">IF(G1496="","",SUM(D1496,E1496,F1496,G1496))</f>
        <v/>
      </c>
      <c r="K1496" s="125" t="str">
        <f>J1496</f>
        <v/>
      </c>
      <c r="L1496" s="123" t="str">
        <f>IF('statement of marks'!AD63="","",'statement of marks'!AD63)</f>
        <v/>
      </c>
      <c r="M1496" s="122">
        <f>'statement of marks'!$CS$6</f>
        <v>30</v>
      </c>
      <c r="N1496" s="291" t="str">
        <f>IF(L1496="","",L1496)</f>
        <v/>
      </c>
      <c r="O1496" s="291" t="str">
        <f t="shared" ref="O1496" si="545">IF(L1496="","",SUM(J1496,L1496))</f>
        <v/>
      </c>
      <c r="P1496" s="152">
        <f t="shared" ref="P1496" si="546">SUM(H1496,M1496)</f>
        <v>50</v>
      </c>
      <c r="Q1496" s="125" t="str">
        <f>O1496</f>
        <v/>
      </c>
      <c r="R1496" s="290" t="str">
        <f>CONCATENATE('statement of marks'!FC63,'statement of marks'!FD63,'statement of marks'!FE63)</f>
        <v/>
      </c>
      <c r="S1496" s="117" t="str">
        <f>IF(OR(R1496="S",R1496="RE"),100,"")</f>
        <v/>
      </c>
      <c r="T1496" s="128" t="str">
        <f>IF('result subject-wise'!X63="","",'result subject-wise'!X63)</f>
        <v/>
      </c>
      <c r="U1496" s="130" t="str">
        <f>IF('result subject-wise'!Y63="","",'result subject-wise'!Y63)</f>
        <v/>
      </c>
      <c r="V1496" s="147" t="str">
        <f>IF(OR(U1501=0,U1501&lt;S1501),"",IF(R1496="RE",SUM(Q1496,T1496),IF(R1496="S",T1496,Q1496)))</f>
        <v/>
      </c>
    </row>
    <row r="1497" spans="1:22" ht="19.25" customHeight="1">
      <c r="A1497" s="1179"/>
      <c r="B1497" s="1232" t="b">
        <f>IF('statement of marks'!AL63="a",'statement of marks'!$AL$3,IF('statement of marks'!AL63="b",'statement of marks'!$AR$3,IF('statement of marks'!AL63="c",'statement of marks'!$AX$3,IF('statement of marks'!AL63="d",'statement of marks'!$BD$3))))</f>
        <v>0</v>
      </c>
      <c r="C1497" s="1233"/>
      <c r="D1497" s="289" t="str">
        <f>IF('statement of marks'!AM63="","",'statement of marks'!AM63)</f>
        <v/>
      </c>
      <c r="E1497" s="290" t="str">
        <f>IF('statement of marks'!AN63="","",'statement of marks'!AN63)</f>
        <v/>
      </c>
      <c r="F1497" s="290" t="str">
        <f>IF('statement of marks'!AO63="","",'statement of marks'!AO63)</f>
        <v/>
      </c>
      <c r="G1497" s="123" t="str">
        <f>IF('statement of marks'!AQ63="","",'statement of marks'!AQ63)</f>
        <v/>
      </c>
      <c r="H1497" s="123" t="str">
        <f>IF('statement of marks'!AR63="","",'statement of marks'!AR63)</f>
        <v/>
      </c>
      <c r="I1497" s="291" t="str">
        <f>IF(G1497="","",IF(AND(G1497="ML",H1497="ML"),"ML",IF(AND(G1497="ML",H1497=""),"ML",SUM(G1497,H1497))))</f>
        <v/>
      </c>
      <c r="J1497" s="291" t="str">
        <f t="shared" si="544"/>
        <v/>
      </c>
      <c r="K1497" s="125" t="str">
        <f>IF(J1497="","",SUM(H1497,J1497))</f>
        <v/>
      </c>
      <c r="L1497" s="123" t="str">
        <f>IF('statement of marks'!AV63="","",'statement of marks'!AV63)</f>
        <v/>
      </c>
      <c r="M1497" s="123" t="str">
        <f>IF('statement of marks'!AW63="","",'statement of marks'!AW63)</f>
        <v/>
      </c>
      <c r="N1497" s="291" t="str">
        <f>IF(L1497="","",IF(AND(L1497="ML",M1497="ML"),"ML",IF(AND(L1497="ML",M1497=""),"ML",SUM(L1497,M1497))))</f>
        <v/>
      </c>
      <c r="O1497" s="291" t="str">
        <f>IF(L1497="","",SUM(J1497,L1497))</f>
        <v/>
      </c>
      <c r="P1497" s="123" t="str">
        <f>IF(AND(H1497="",M1497=""),"",SUM(H1497,M1497))</f>
        <v/>
      </c>
      <c r="Q1497" s="125" t="str">
        <f>IF(O1497="","",SUM(O1497,P1497))</f>
        <v/>
      </c>
      <c r="R1497" s="290" t="str">
        <f>CONCATENATE('statement of marks'!FF63,'statement of marks'!FK63,'statement of marks'!FL63)</f>
        <v/>
      </c>
      <c r="S1497" s="117" t="str">
        <f>IF('result subject-wise'!Z63="","",'result subject-wise'!Z63)</f>
        <v/>
      </c>
      <c r="T1497" s="128" t="str">
        <f>IF('result subject-wise'!AB63="","",'result subject-wise'!AB63)</f>
        <v/>
      </c>
      <c r="U1497" s="130" t="str">
        <f>IF('result subject-wise'!AC63="","",'result subject-wise'!AC63)</f>
        <v/>
      </c>
      <c r="V1497" s="147" t="str">
        <f>IF(OR(U1501=0,U1501&lt;S1501),"",IF(OR(R1497="RE",R1497="REP"),SUM(Q1497,T1497),IF(R1497="S",T1497,Q1497)))</f>
        <v/>
      </c>
    </row>
    <row r="1498" spans="1:22" ht="19.25" customHeight="1">
      <c r="A1498" s="1179"/>
      <c r="B1498" s="1232" t="b">
        <f>IF('statement of marks'!BJ63="a",'statement of marks'!$BJ$3,IF('statement of marks'!BJ63="b",'statement of marks'!$BP$3,IF('statement of marks'!BJ63="c",'statement of marks'!$BV$3,IF('statement of marks'!BJ63="d",'statement of marks'!$CB$3))))</f>
        <v>0</v>
      </c>
      <c r="C1498" s="1233"/>
      <c r="D1498" s="289" t="str">
        <f>IF('statement of marks'!BK63="","",'statement of marks'!BK63)</f>
        <v/>
      </c>
      <c r="E1498" s="290" t="str">
        <f>IF('statement of marks'!BL63="","",'statement of marks'!BL63)</f>
        <v/>
      </c>
      <c r="F1498" s="290" t="str">
        <f>IF('statement of marks'!BM63="","",'statement of marks'!BM63)</f>
        <v/>
      </c>
      <c r="G1498" s="123" t="str">
        <f>IF('statement of marks'!BO63="","",'statement of marks'!BO63)</f>
        <v/>
      </c>
      <c r="H1498" s="123" t="str">
        <f>IF('statement of marks'!BP63="","",'statement of marks'!BP63)</f>
        <v/>
      </c>
      <c r="I1498" s="291" t="str">
        <f t="shared" ref="I1498" si="547">IF(G1498="","",IF(AND(G1498="ML",H1498="ML"),"ML",IF(AND(G1498="ML",H1498=""),"ML",SUM(G1498,H1498))))</f>
        <v/>
      </c>
      <c r="J1498" s="291" t="str">
        <f t="shared" si="544"/>
        <v/>
      </c>
      <c r="K1498" s="125" t="str">
        <f>IF(J1498="","",SUM(H1498,J1498))</f>
        <v/>
      </c>
      <c r="L1498" s="123" t="str">
        <f>IF('statement of marks'!BT63="","",'statement of marks'!BT63)</f>
        <v/>
      </c>
      <c r="M1498" s="123" t="str">
        <f>IF('statement of marks'!BU63="","",'statement of marks'!BU63)</f>
        <v/>
      </c>
      <c r="N1498" s="291" t="str">
        <f t="shared" ref="N1498" si="548">IF(L1498="","",IF(AND(L1498="ML",M1498="ML"),"ML",IF(AND(L1498="ML",M1498=""),"ML",SUM(L1498,M1498))))</f>
        <v/>
      </c>
      <c r="O1498" s="291" t="str">
        <f>IF(L1498="","",SUM(J1498,L1498))</f>
        <v/>
      </c>
      <c r="P1498" s="123" t="str">
        <f t="shared" ref="P1498:P1499" si="549">IF(AND(H1498="",M1498=""),"",SUM(H1498,M1498))</f>
        <v/>
      </c>
      <c r="Q1498" s="125" t="str">
        <f>IF(O1498="","",SUM(O1498,P1498))</f>
        <v/>
      </c>
      <c r="R1498" s="290" t="str">
        <f>CONCATENATE('statement of marks'!FM63,'statement of marks'!FR63,'statement of marks'!FS63)</f>
        <v/>
      </c>
      <c r="S1498" s="117" t="str">
        <f>IF('result subject-wise'!AD63="","",'result subject-wise'!AD63)</f>
        <v/>
      </c>
      <c r="T1498" s="128" t="str">
        <f>IF('result subject-wise'!AF63="","",'result subject-wise'!AF63)</f>
        <v/>
      </c>
      <c r="U1498" s="130" t="str">
        <f>IF('result subject-wise'!AG63="","",'result subject-wise'!AG63)</f>
        <v/>
      </c>
      <c r="V1498" s="147" t="str">
        <f>IF(OR(U1501=0,U1501&lt;S1501),"",IF(OR(R1498="RE",R1498="REP"),SUM(Q1498,T1498),IF(R1498="S",T1498,Q1498)))</f>
        <v/>
      </c>
    </row>
    <row r="1499" spans="1:22" ht="19.25" customHeight="1">
      <c r="A1499" s="1179"/>
      <c r="B1499" s="1232" t="b">
        <f>IF('statement of marks'!CH63="a",'statement of marks'!$CH$3,IF('statement of marks'!CH63="b",'statement of marks'!$CN$3,IF('statement of marks'!CH63="c",'statement of marks'!$CT$3,IF('statement of marks'!CH63="d",'statement of marks'!$CZ$3))))</f>
        <v>0</v>
      </c>
      <c r="C1499" s="1233"/>
      <c r="D1499" s="289" t="str">
        <f>IF('statement of marks'!CI63="","",'statement of marks'!CI63)</f>
        <v/>
      </c>
      <c r="E1499" s="290" t="str">
        <f>IF('statement of marks'!CJ63="","",'statement of marks'!CJ63)</f>
        <v/>
      </c>
      <c r="F1499" s="290" t="str">
        <f>IF('statement of marks'!CK63="","",'statement of marks'!CK63)</f>
        <v/>
      </c>
      <c r="G1499" s="123" t="str">
        <f>IF('statement of marks'!CM63="","",'statement of marks'!CM63)</f>
        <v/>
      </c>
      <c r="H1499" s="123" t="str">
        <f>IF('statement of marks'!CN63="","",'statement of marks'!CN63)</f>
        <v/>
      </c>
      <c r="I1499" s="291" t="str">
        <f>IF(G1499="","",IF(AND(G1499="ML",H1499="ML"),"ML",IF(AND(G1499="ML",H1499=""),"ML",SUM(G1499,H1499))))</f>
        <v/>
      </c>
      <c r="J1499" s="291" t="str">
        <f t="shared" si="544"/>
        <v/>
      </c>
      <c r="K1499" s="125" t="str">
        <f>IF(J1499="","",SUM(H1499,J1499))</f>
        <v/>
      </c>
      <c r="L1499" s="123" t="str">
        <f>IF('statement of marks'!CR63="","",'statement of marks'!CR63)</f>
        <v/>
      </c>
      <c r="M1499" s="123" t="str">
        <f>IF('statement of marks'!CS63="","",'statement of marks'!CS63)</f>
        <v/>
      </c>
      <c r="N1499" s="291" t="str">
        <f>IF(L1499="","",IF(AND(L1499="ML",M1499="ML"),"ML",IF(AND(L1499="ML",M1499=""),"ML",SUM(L1499,M1499))))</f>
        <v/>
      </c>
      <c r="O1499" s="291" t="str">
        <f>IF(L1499="","",SUM(J1499,L1499))</f>
        <v/>
      </c>
      <c r="P1499" s="123" t="str">
        <f t="shared" si="549"/>
        <v/>
      </c>
      <c r="Q1499" s="125" t="str">
        <f>IF(O1499="","",SUM(O1499,P1499))</f>
        <v/>
      </c>
      <c r="R1499" s="290" t="str">
        <f>CONCATENATE('statement of marks'!FT63,'statement of marks'!FY63,'statement of marks'!FZ63)</f>
        <v/>
      </c>
      <c r="S1499" s="117" t="str">
        <f>IF('result subject-wise'!AH63="","",'result subject-wise'!AH63)</f>
        <v/>
      </c>
      <c r="T1499" s="128" t="str">
        <f>IF('result subject-wise'!AJ63="","",'result subject-wise'!AJ63)</f>
        <v/>
      </c>
      <c r="U1499" s="130" t="str">
        <f>IF('result subject-wise'!AK63="","",'result subject-wise'!AK63)</f>
        <v/>
      </c>
      <c r="V1499" s="147" t="str">
        <f>IF(OR(U1501=0,U1501&lt;S1501),"",IF(OR(R1499="RE",R1499="REP"),SUM(Q1499,T1499),IF(R1499="S",T1499,Q1499)))</f>
        <v/>
      </c>
    </row>
    <row r="1500" spans="1:22" ht="19.25" customHeight="1">
      <c r="A1500" s="1179"/>
      <c r="B1500" s="1234" t="s">
        <v>148</v>
      </c>
      <c r="C1500" s="1235"/>
      <c r="D1500" s="157" t="str">
        <f>IF(AND(D1495="",D1496="",D1497="",D1498="",D1499=""),"",SUM(D1495:D1499))</f>
        <v/>
      </c>
      <c r="E1500" s="157" t="str">
        <f t="shared" ref="E1500:F1500" si="550">IF(AND(E1495="",E1496="",E1497="",E1498="",E1499=""),"",SUM(E1495:E1499))</f>
        <v/>
      </c>
      <c r="F1500" s="157" t="str">
        <f t="shared" si="550"/>
        <v/>
      </c>
      <c r="G1500" s="158" t="str">
        <f>IF(G1495="","",SUM(G1495:G1499))</f>
        <v/>
      </c>
      <c r="H1500" s="158">
        <f>SUM(H1497:H1499)</f>
        <v>0</v>
      </c>
      <c r="I1500" s="158" t="str">
        <f>IF(AND(I1495="",I1496="",I1497="",I1498="",I1499=""),"",SUM(I1495:I1499))</f>
        <v/>
      </c>
      <c r="J1500" s="159" t="str">
        <f>IF(J1499="","",SUM(J1495:J1499))</f>
        <v/>
      </c>
      <c r="K1500" s="160" t="str">
        <f>IF(K1495="","",SUM(K1495:K1499))</f>
        <v/>
      </c>
      <c r="L1500" s="158" t="str">
        <f>IF(L1495="","",SUM(L1495:L1499))</f>
        <v/>
      </c>
      <c r="M1500" s="158">
        <f>SUM(M1497:M1499)</f>
        <v>0</v>
      </c>
      <c r="N1500" s="158" t="str">
        <f t="shared" ref="N1500" si="551">IF(AND(N1495="",N1496="",N1497="",N1498="",N1499=""),"",SUM(N1495:N1499))</f>
        <v/>
      </c>
      <c r="O1500" s="159" t="str">
        <f>IF(L1500="","",SUM(J1500,L1500))</f>
        <v/>
      </c>
      <c r="P1500" s="160">
        <f>SUM(H1500,M1500)</f>
        <v>0</v>
      </c>
      <c r="Q1500" s="160" t="str">
        <f>IF(Q1495="","",SUM(Q1495:Q1499))</f>
        <v/>
      </c>
      <c r="R1500" s="159"/>
      <c r="S1500" s="159" t="str">
        <f>IF(AND(S1495="",S1496="",S1497="",S1498="",S1499=""),"",SUM(S1495:S1499))</f>
        <v/>
      </c>
      <c r="T1500" s="161" t="str">
        <f>IF(AND(T1495="",T1496="",T1497="",T1498="",T1499=""),"",SUM(T1495:T1499))</f>
        <v/>
      </c>
      <c r="U1500" s="162"/>
      <c r="V1500" s="163" t="str">
        <f>IF(V1495="","",SUM(V1495:V1499))</f>
        <v/>
      </c>
    </row>
    <row r="1501" spans="1:22" ht="19.25" customHeight="1">
      <c r="A1501" s="1179"/>
      <c r="B1501" s="1234" t="s">
        <v>145</v>
      </c>
      <c r="C1501" s="1235"/>
      <c r="D1501" s="119" t="str">
        <f>IF(D1500="","",50-(COUNTIF(D1495:D1499,"NA")*10+COUNTIF(D1495:D1499,"ML")*10))</f>
        <v/>
      </c>
      <c r="E1501" s="119" t="str">
        <f t="shared" ref="E1501:F1501" si="552">IF(E1500="","",50-(COUNTIF(E1495:E1499,"NA")*10+COUNTIF(E1495:E1499,"ML")*10))</f>
        <v/>
      </c>
      <c r="F1501" s="119" t="str">
        <f t="shared" si="552"/>
        <v/>
      </c>
      <c r="G1501" s="123">
        <f>I1501-H1501</f>
        <v>350</v>
      </c>
      <c r="H1501" s="158">
        <f>IF(H1500="","",(IF(OR(H1497="ML",H1497=""),0,H1494)+IF(OR(H1498="ML",H1498=""),0,H1495)+IF(OR(H1499="ML",H1499=""),0,H1496)))</f>
        <v>0</v>
      </c>
      <c r="I1501" s="123">
        <f>IF(I1500=0,0,350-H1503)</f>
        <v>350</v>
      </c>
      <c r="J1501" s="291" t="str">
        <f>IF(J1500="","",SUM(D1501:G1501))</f>
        <v/>
      </c>
      <c r="K1501" s="125" t="str">
        <f>IF(K1500="","",SUM(H1501,J1501))</f>
        <v/>
      </c>
      <c r="L1501" s="123">
        <f>N1501-M1501</f>
        <v>500</v>
      </c>
      <c r="M1501" s="117">
        <f>IF(M1500="","",(IF(OR(M1497="ML",M1497=""),0,M1494)+IF(OR(M1498="ML",M1498=""),0,M1495)+IF(OR(M1499="ML",M1499=""),0,M1496)))</f>
        <v>0</v>
      </c>
      <c r="N1501" s="123">
        <f>IF(N1500=0,0,500-M1503)</f>
        <v>500</v>
      </c>
      <c r="O1501" s="291">
        <f>IF(L1501="","",SUM(J1501,L1501))</f>
        <v>500</v>
      </c>
      <c r="P1501" s="125">
        <f>SUM(H1501,M1501)</f>
        <v>0</v>
      </c>
      <c r="Q1501" s="125" t="str">
        <f>IF(Q1500="","",SUM(O1501,P1501))</f>
        <v/>
      </c>
      <c r="R1501" s="307"/>
      <c r="S1501" s="141">
        <f>COUNTIF(R1495:R1504,"S")</f>
        <v>0</v>
      </c>
      <c r="T1501" s="141">
        <f>COUNTIF(R1495:R1504,"RE")+COUNTIF(R1495:R1504,"REP")</f>
        <v>0</v>
      </c>
      <c r="U1501" s="141">
        <f>COUNTIF(U1495:U1500,"P")+COUNTIF(U1503:U1504,"P")</f>
        <v>0</v>
      </c>
      <c r="V1501" s="149" t="str">
        <f>IF(OR(U1501=0,U1501&lt;(S1501+T1501)),"",(Q1501-(S1501*200)+S1500))</f>
        <v/>
      </c>
    </row>
    <row r="1502" spans="1:22" ht="19.25" customHeight="1">
      <c r="A1502" s="1179"/>
      <c r="B1502" s="1230" t="s">
        <v>12</v>
      </c>
      <c r="C1502" s="1231"/>
      <c r="D1502" s="120" t="str">
        <f t="shared" ref="D1502:Q1502" si="553">IF(D1501="","",D1500/D1501*100)</f>
        <v/>
      </c>
      <c r="E1502" s="120" t="str">
        <f t="shared" si="553"/>
        <v/>
      </c>
      <c r="F1502" s="120" t="str">
        <f t="shared" si="553"/>
        <v/>
      </c>
      <c r="G1502" s="120" t="e">
        <f t="shared" si="553"/>
        <v>#VALUE!</v>
      </c>
      <c r="H1502" s="151" t="e">
        <f t="shared" si="553"/>
        <v>#DIV/0!</v>
      </c>
      <c r="I1502" s="120" t="e">
        <f t="shared" si="553"/>
        <v>#VALUE!</v>
      </c>
      <c r="J1502" s="120" t="str">
        <f t="shared" si="553"/>
        <v/>
      </c>
      <c r="K1502" s="126" t="str">
        <f t="shared" si="553"/>
        <v/>
      </c>
      <c r="L1502" s="120" t="e">
        <f t="shared" si="553"/>
        <v>#VALUE!</v>
      </c>
      <c r="M1502" s="151" t="e">
        <f t="shared" si="553"/>
        <v>#DIV/0!</v>
      </c>
      <c r="N1502" s="120" t="e">
        <f t="shared" si="553"/>
        <v>#VALUE!</v>
      </c>
      <c r="O1502" s="120" t="e">
        <f t="shared" si="553"/>
        <v>#VALUE!</v>
      </c>
      <c r="P1502" s="126" t="e">
        <f t="shared" si="553"/>
        <v>#DIV/0!</v>
      </c>
      <c r="Q1502" s="126" t="str">
        <f t="shared" si="553"/>
        <v/>
      </c>
      <c r="R1502" s="304"/>
      <c r="S1502" s="304"/>
      <c r="T1502" s="305"/>
      <c r="U1502" s="308"/>
      <c r="V1502" s="150" t="str">
        <f>IF(V1501="","",V1500/V1501*100)</f>
        <v/>
      </c>
    </row>
    <row r="1503" spans="1:22" ht="19.25" customHeight="1">
      <c r="A1503" s="1179"/>
      <c r="B1503" s="1230" t="str">
        <f>'statement of marks'!$DG$3</f>
        <v>jktLFkku v/;;u</v>
      </c>
      <c r="C1503" s="1231"/>
      <c r="D1503" s="289" t="str">
        <f>IF('statement of marks'!DG63="","",'statement of marks'!DG63)</f>
        <v/>
      </c>
      <c r="E1503" s="290" t="str">
        <f>IF('statement of marks'!DH63="","",'statement of marks'!DH63)</f>
        <v/>
      </c>
      <c r="F1503" s="290" t="str">
        <f>IF('statement of marks'!DI63="","",'statement of marks'!DI63)</f>
        <v/>
      </c>
      <c r="G1503" s="290" t="str">
        <f>IF('statement of marks'!DK63="","",'statement of marks'!DK63)</f>
        <v/>
      </c>
      <c r="H1503" s="152">
        <f>IF(G1495="ML",70)+IF(G1496="ML",70)+IF(G1497="ML",70-H1494)+IF(G1498="ML",70-H1495)+IF(G1499="ML",70-H1496)+IF(H1497="ml",H1494)+IF(H1498="ml",H1495)+IF(H1499="ml",H1496)</f>
        <v>0</v>
      </c>
      <c r="I1503" s="291" t="str">
        <f>IF(G1503="","",SUM(G1503,H1503))</f>
        <v/>
      </c>
      <c r="J1503" s="291" t="str">
        <f>IF(G1503="","",SUM(D1503,E1503,F1503,G1503))</f>
        <v/>
      </c>
      <c r="K1503" s="125" t="str">
        <f>IF(J1503="","",SUM(H1503,J1503))</f>
        <v/>
      </c>
      <c r="L1503" s="290" t="str">
        <f>IF('statement of marks'!DM63="","",'statement of marks'!DM63)</f>
        <v/>
      </c>
      <c r="M1503" s="152">
        <f>IF(L1495="ML",100)+IF(L1496="ML",100)+IF(L1497="ML",100-M1494)+IF(L1498="ML",100-M1495)+IF(L1499="ML",100-M1496)+IF(M1497="ml",M1494)+IF(M1498="ml",M1495)+IF(M1499="ml",M1496)</f>
        <v>0</v>
      </c>
      <c r="N1503" s="291" t="str">
        <f>IF(L1503="","",SUM(L1503,M1503))</f>
        <v/>
      </c>
      <c r="O1503" s="291" t="str">
        <f>IF(L1503="","",SUM(K1503,L1503))</f>
        <v/>
      </c>
      <c r="P1503" s="152">
        <f>SUM(H1503,M1503)</f>
        <v>0</v>
      </c>
      <c r="Q1503" s="125" t="str">
        <f>IF(O1503="","",SUM(O1503,M1503))</f>
        <v/>
      </c>
      <c r="R1503" s="290" t="str">
        <f>IF('statement of marks'!GA63="","",'statement of marks'!GA63)</f>
        <v/>
      </c>
      <c r="S1503" s="117" t="str">
        <f>IF(OR(R1503="S",R1503="RE"),100,"")</f>
        <v/>
      </c>
      <c r="T1503" s="309" t="str">
        <f>IF('result subject-wise'!AL63="","",'result subject-wise'!AL63)</f>
        <v/>
      </c>
      <c r="U1503" s="310" t="str">
        <f>IF('result subject-wise'!AM63="","",'result subject-wise'!AM63)</f>
        <v/>
      </c>
      <c r="V1503" s="1236"/>
    </row>
    <row r="1504" spans="1:22" ht="19.25" customHeight="1">
      <c r="A1504" s="1179"/>
      <c r="B1504" s="1230" t="str">
        <f>'statement of marks'!$DT$3</f>
        <v>thou dkS'ky f'k{kk</v>
      </c>
      <c r="C1504" s="1231"/>
      <c r="D1504" s="1237" t="s">
        <v>294</v>
      </c>
      <c r="E1504" s="1238"/>
      <c r="F1504" s="291">
        <f>'statement of marks'!$DT$6</f>
        <v>30</v>
      </c>
      <c r="G1504" s="123" t="str">
        <f>IF('statement of marks'!DT63="","",'statement of marks'!DT63)</f>
        <v/>
      </c>
      <c r="H1504" s="1238" t="s">
        <v>313</v>
      </c>
      <c r="I1504" s="1238"/>
      <c r="J1504" s="291">
        <f>'statement of marks'!$DU$6</f>
        <v>30</v>
      </c>
      <c r="K1504" s="125" t="str">
        <f>IF('statement of marks'!DU63="","",'statement of marks'!DU63)</f>
        <v/>
      </c>
      <c r="L1504" s="1239" t="s">
        <v>172</v>
      </c>
      <c r="M1504" s="1239"/>
      <c r="N1504" s="291">
        <f>'statement of marks'!$DV$6</f>
        <v>40</v>
      </c>
      <c r="O1504" s="290" t="str">
        <f>IF('statement of marks'!DV63="","",'statement of marks'!DV63)</f>
        <v/>
      </c>
      <c r="P1504" s="304"/>
      <c r="Q1504" s="125" t="str">
        <f>IF(O1504="","",SUM(G1504,K1504,O1504))</f>
        <v/>
      </c>
      <c r="R1504" s="290" t="str">
        <f>IF('statement of marks'!GB63="","",'statement of marks'!GB63)</f>
        <v/>
      </c>
      <c r="S1504" s="117" t="str">
        <f>IF(OR(R1504="S",R1504="RE"),40,"")</f>
        <v/>
      </c>
      <c r="T1504" s="309" t="str">
        <f>IF('result subject-wise'!AN63="","",'result subject-wise'!AN63)</f>
        <v/>
      </c>
      <c r="U1504" s="310" t="str">
        <f>IF('result subject-wise'!AO63="","",'result subject-wise'!AO63)</f>
        <v/>
      </c>
      <c r="V1504" s="1236"/>
    </row>
    <row r="1505" spans="1:22" ht="19.25" customHeight="1">
      <c r="A1505" s="1179"/>
      <c r="B1505" s="1240" t="s">
        <v>20</v>
      </c>
      <c r="C1505" s="1241"/>
      <c r="D1505" s="1242" t="str">
        <f>IF('statement of marks'!GH63="","",'statement of marks'!GH63)</f>
        <v/>
      </c>
      <c r="E1505" s="1243"/>
      <c r="F1505" s="1243"/>
      <c r="G1505" s="1243"/>
      <c r="H1505" s="1243"/>
      <c r="I1505" s="1244"/>
      <c r="J1505" s="288" t="s">
        <v>7</v>
      </c>
      <c r="K1505" s="290" t="str">
        <f>IF('statement of marks'!GK63="","",'statement of marks'!GK63)</f>
        <v/>
      </c>
      <c r="L1505" s="1245" t="s">
        <v>8</v>
      </c>
      <c r="M1505" s="1246"/>
      <c r="N1505" s="1247"/>
      <c r="O1505" s="290" t="str">
        <f>IF('statement of marks'!GM63="","",'statement of marks'!GM63)</f>
        <v/>
      </c>
      <c r="P1505" s="1248" t="s">
        <v>286</v>
      </c>
      <c r="Q1505" s="1248"/>
      <c r="R1505" s="1248"/>
      <c r="S1505" s="1248"/>
      <c r="T1505" s="1248"/>
      <c r="U1505" s="1248"/>
      <c r="V1505" s="1249"/>
    </row>
    <row r="1506" spans="1:22" ht="19.25" customHeight="1">
      <c r="A1506" s="1179"/>
      <c r="B1506" s="1240" t="s">
        <v>50</v>
      </c>
      <c r="C1506" s="1241"/>
      <c r="D1506" s="1250" t="s">
        <v>290</v>
      </c>
      <c r="E1506" s="1251"/>
      <c r="F1506" s="1252" t="s">
        <v>291</v>
      </c>
      <c r="G1506" s="1252"/>
      <c r="H1506" s="1253" t="s">
        <v>292</v>
      </c>
      <c r="I1506" s="1253"/>
      <c r="J1506" s="1252" t="s">
        <v>314</v>
      </c>
      <c r="K1506" s="1252"/>
      <c r="L1506" s="1254" t="s">
        <v>284</v>
      </c>
      <c r="M1506" s="1254"/>
      <c r="N1506" s="1254"/>
      <c r="O1506" s="1254"/>
      <c r="P1506" s="1255" t="s">
        <v>20</v>
      </c>
      <c r="Q1506" s="1255"/>
      <c r="R1506" s="1255"/>
      <c r="S1506" s="1255"/>
      <c r="T1506" s="1256" t="str">
        <f>IF('result subject-wise'!AR63="","",'result subject-wise'!AR63)</f>
        <v/>
      </c>
      <c r="U1506" s="1256"/>
      <c r="V1506" s="1257"/>
    </row>
    <row r="1507" spans="1:22" ht="19.25" customHeight="1">
      <c r="A1507" s="1179"/>
      <c r="B1507" s="1234" t="s">
        <v>32</v>
      </c>
      <c r="C1507" s="1235"/>
      <c r="D1507" s="1258" t="str">
        <f>IF('statement of marks'!EP63="","",'statement of marks'!EP63)</f>
        <v/>
      </c>
      <c r="E1507" s="1259"/>
      <c r="F1507" s="1259" t="str">
        <f>IF('statement of marks'!ER63="","",'statement of marks'!ER63)</f>
        <v/>
      </c>
      <c r="G1507" s="1259"/>
      <c r="H1507" s="1259" t="str">
        <f>IF('statement of marks'!ET63="","",'statement of marks'!ET63)</f>
        <v/>
      </c>
      <c r="I1507" s="1259"/>
      <c r="J1507" s="1259" t="str">
        <f>IF('statement of marks'!EV63="","",'statement of marks'!EV63)</f>
        <v/>
      </c>
      <c r="K1507" s="1259"/>
      <c r="L1507" s="1259" t="str">
        <f>IF('statement of marks'!EX63="","",'statement of marks'!EX63)</f>
        <v/>
      </c>
      <c r="M1507" s="1259"/>
      <c r="N1507" s="1259"/>
      <c r="O1507" s="1259"/>
      <c r="P1507" s="1255" t="s">
        <v>7</v>
      </c>
      <c r="Q1507" s="1255"/>
      <c r="R1507" s="1255"/>
      <c r="S1507" s="1255"/>
      <c r="T1507" s="1256" t="str">
        <f>IF(AND(T1506="mRrh.kZ",V1502&gt;=60),"izFke",IF(AND(T1506="mRrh.kZ",V1502&gt;=48),"f}rh;",IF(AND(T1506="mRrh.kZ",V1502&gt;=36),"r`rh;","")))</f>
        <v/>
      </c>
      <c r="U1507" s="1256"/>
      <c r="V1507" s="1257"/>
    </row>
    <row r="1508" spans="1:22" ht="19.25" customHeight="1">
      <c r="A1508" s="1179"/>
      <c r="B1508" s="1234" t="s">
        <v>31</v>
      </c>
      <c r="C1508" s="1235"/>
      <c r="D1508" s="1260" t="str">
        <f>IF('statement of marks'!EO63="","",'statement of marks'!EO63)</f>
        <v/>
      </c>
      <c r="E1508" s="1261"/>
      <c r="F1508" s="1261" t="str">
        <f>IF('statement of marks'!EQ63="","",'statement of marks'!EQ63)</f>
        <v/>
      </c>
      <c r="G1508" s="1261"/>
      <c r="H1508" s="1261" t="str">
        <f>IF('statement of marks'!ES63="","",'statement of marks'!ES63)</f>
        <v/>
      </c>
      <c r="I1508" s="1261"/>
      <c r="J1508" s="1261" t="str">
        <f>IF('statement of marks'!EU63="","",'statement of marks'!EU63)</f>
        <v/>
      </c>
      <c r="K1508" s="1261"/>
      <c r="L1508" s="1261" t="str">
        <f>IF('statement of marks'!EW63="","",'statement of marks'!EW63)</f>
        <v/>
      </c>
      <c r="M1508" s="1261"/>
      <c r="N1508" s="1261"/>
      <c r="O1508" s="1261"/>
      <c r="P1508" s="1262" t="s">
        <v>312</v>
      </c>
      <c r="Q1508" s="1263"/>
      <c r="R1508" s="1263"/>
      <c r="S1508" s="1264"/>
      <c r="T1508" s="1265" t="str">
        <f>IF(T1506="","",'result subject-wise'!$G$117)</f>
        <v/>
      </c>
      <c r="U1508" s="1266"/>
      <c r="V1508" s="1267"/>
    </row>
    <row r="1509" spans="1:22" ht="19.25" customHeight="1">
      <c r="A1509" s="1179"/>
      <c r="B1509" s="1230" t="s">
        <v>133</v>
      </c>
      <c r="C1509" s="1231"/>
      <c r="D1509" s="1268"/>
      <c r="E1509" s="1269"/>
      <c r="F1509" s="1269"/>
      <c r="G1509" s="1269"/>
      <c r="H1509" s="1269"/>
      <c r="I1509" s="1269"/>
      <c r="J1509" s="1269"/>
      <c r="K1509" s="1269"/>
      <c r="L1509" s="1231" t="s">
        <v>133</v>
      </c>
      <c r="M1509" s="1231"/>
      <c r="N1509" s="1231"/>
      <c r="O1509" s="1231"/>
      <c r="P1509" s="1231"/>
      <c r="Q1509" s="1231"/>
      <c r="R1509" s="1270"/>
      <c r="S1509" s="1271"/>
      <c r="T1509" s="1271"/>
      <c r="U1509" s="1271"/>
      <c r="V1509" s="1272"/>
    </row>
    <row r="1510" spans="1:22" ht="19.25" customHeight="1">
      <c r="A1510" s="1179"/>
      <c r="B1510" s="1230" t="s">
        <v>285</v>
      </c>
      <c r="C1510" s="1231"/>
      <c r="D1510" s="1268"/>
      <c r="E1510" s="1269"/>
      <c r="F1510" s="1269"/>
      <c r="G1510" s="1269"/>
      <c r="H1510" s="1269"/>
      <c r="I1510" s="1269"/>
      <c r="J1510" s="1269"/>
      <c r="K1510" s="1269"/>
      <c r="L1510" s="1231" t="s">
        <v>111</v>
      </c>
      <c r="M1510" s="1231"/>
      <c r="N1510" s="1231"/>
      <c r="O1510" s="1231"/>
      <c r="P1510" s="1231"/>
      <c r="Q1510" s="1231"/>
      <c r="R1510" s="1273"/>
      <c r="S1510" s="1274"/>
      <c r="T1510" s="1274"/>
      <c r="U1510" s="1274"/>
      <c r="V1510" s="1275"/>
    </row>
    <row r="1511" spans="1:22" ht="19.25" customHeight="1">
      <c r="A1511" s="1179"/>
      <c r="B1511" s="1230" t="s">
        <v>152</v>
      </c>
      <c r="C1511" s="1231"/>
      <c r="D1511" s="1268"/>
      <c r="E1511" s="1269"/>
      <c r="F1511" s="1269"/>
      <c r="G1511" s="1269"/>
      <c r="H1511" s="1269"/>
      <c r="I1511" s="1269"/>
      <c r="J1511" s="1269"/>
      <c r="K1511" s="1269"/>
      <c r="L1511" s="1231" t="s">
        <v>285</v>
      </c>
      <c r="M1511" s="1231"/>
      <c r="N1511" s="1231"/>
      <c r="O1511" s="1231"/>
      <c r="P1511" s="1231"/>
      <c r="Q1511" s="1231"/>
      <c r="R1511" s="1276" t="s">
        <v>152</v>
      </c>
      <c r="S1511" s="1277"/>
      <c r="T1511" s="1277"/>
      <c r="U1511" s="1277"/>
      <c r="V1511" s="1278"/>
    </row>
    <row r="1512" spans="1:22" ht="19.25" customHeight="1">
      <c r="A1512" s="1180"/>
      <c r="B1512" s="1279" t="s">
        <v>151</v>
      </c>
      <c r="C1512" s="1280"/>
      <c r="D1512" s="1281"/>
      <c r="E1512" s="1282"/>
      <c r="F1512" s="1282"/>
      <c r="G1512" s="1282"/>
      <c r="H1512" s="1282"/>
      <c r="I1512" s="1282"/>
      <c r="J1512" s="1282"/>
      <c r="K1512" s="1282"/>
      <c r="L1512" s="1280" t="s">
        <v>113</v>
      </c>
      <c r="M1512" s="1280"/>
      <c r="N1512" s="1280"/>
      <c r="O1512" s="1280"/>
      <c r="P1512" s="1283">
        <f>'statement of marks'!$GH$109</f>
        <v>42460</v>
      </c>
      <c r="Q1512" s="1284"/>
      <c r="R1512" s="1285" t="s">
        <v>289</v>
      </c>
      <c r="S1512" s="1286"/>
      <c r="T1512" s="1286"/>
      <c r="U1512" s="1286"/>
      <c r="V1512" s="1287"/>
    </row>
    <row r="1513" spans="1:22" ht="19.25" customHeight="1">
      <c r="A1513" s="1173" t="s">
        <v>73</v>
      </c>
      <c r="B1513" s="1174"/>
      <c r="C1513" s="1174"/>
      <c r="D1513" s="1174"/>
      <c r="E1513" s="1174"/>
      <c r="F1513" s="1174"/>
      <c r="G1513" s="1174"/>
      <c r="H1513" s="1174"/>
      <c r="I1513" s="1174"/>
      <c r="J1513" s="1174"/>
      <c r="K1513" s="1174"/>
      <c r="L1513" s="1174"/>
      <c r="M1513" s="1174"/>
      <c r="N1513" s="1174"/>
      <c r="O1513" s="1174"/>
      <c r="P1513" s="1174"/>
      <c r="Q1513" s="1174"/>
      <c r="R1513" s="1174"/>
      <c r="S1513" s="1174"/>
      <c r="T1513" s="1174"/>
      <c r="U1513" s="1174"/>
      <c r="V1513" s="1175"/>
    </row>
    <row r="1514" spans="1:22" ht="19.25" customHeight="1">
      <c r="A1514" s="1176" t="str">
        <f>'statement of marks'!$A$1</f>
        <v>jktdh; ckfydk mPp ek/;fed fo|ky;] fuEckgsMk</v>
      </c>
      <c r="B1514" s="1177"/>
      <c r="C1514" s="1177"/>
      <c r="D1514" s="1177"/>
      <c r="E1514" s="1177"/>
      <c r="F1514" s="1177"/>
      <c r="G1514" s="1177"/>
      <c r="H1514" s="1177"/>
      <c r="I1514" s="1177"/>
      <c r="J1514" s="1177"/>
      <c r="K1514" s="1177"/>
      <c r="L1514" s="1177"/>
      <c r="M1514" s="1177"/>
      <c r="N1514" s="1177"/>
      <c r="O1514" s="1177"/>
      <c r="P1514" s="1177"/>
      <c r="Q1514" s="1177"/>
      <c r="R1514" s="1177"/>
      <c r="S1514" s="1177"/>
      <c r="T1514" s="1177"/>
      <c r="U1514" s="1177"/>
      <c r="V1514" s="1178"/>
    </row>
    <row r="1515" spans="1:22" ht="19.25" customHeight="1">
      <c r="A1515" s="1179"/>
      <c r="B1515" s="1181" t="s">
        <v>293</v>
      </c>
      <c r="C1515" s="1181"/>
      <c r="D1515" s="1182" t="str">
        <f>'statement of marks'!$F$3</f>
        <v>2015-16</v>
      </c>
      <c r="E1515" s="1183"/>
      <c r="F1515" s="1184" t="str">
        <f>IF(T1533="","eq[; ijh{kk",IF(D1532="iwjd","iwjd ijh{kk",IF(D1532="iqu% ijh{kk","iqu% ijh{kk",)))</f>
        <v>eq[; ijh{kk</v>
      </c>
      <c r="G1515" s="1185"/>
      <c r="H1515" s="1185"/>
      <c r="I1515" s="1185"/>
      <c r="J1515" s="1185"/>
      <c r="K1515" s="1185"/>
      <c r="L1515" s="1185"/>
      <c r="M1515" s="1185"/>
      <c r="N1515" s="1185"/>
      <c r="O1515" s="1185"/>
      <c r="P1515" s="1185"/>
      <c r="Q1515" s="1185"/>
      <c r="R1515" s="1186" t="s">
        <v>27</v>
      </c>
      <c r="S1515" s="1187"/>
      <c r="T1515" s="1188" t="str">
        <f>'statement of marks'!$A$3</f>
        <v>11 'A'</v>
      </c>
      <c r="U1515" s="1188"/>
      <c r="V1515" s="1189"/>
    </row>
    <row r="1516" spans="1:22" ht="19.25" customHeight="1">
      <c r="A1516" s="1179"/>
      <c r="B1516" s="1190" t="s">
        <v>115</v>
      </c>
      <c r="C1516" s="1190"/>
      <c r="D1516" s="1191" t="str">
        <f>IF('statement of marks'!G64="","",'statement of marks'!G64)</f>
        <v/>
      </c>
      <c r="E1516" s="1192"/>
      <c r="F1516" s="1192"/>
      <c r="G1516" s="1192"/>
      <c r="H1516" s="1192"/>
      <c r="I1516" s="1192"/>
      <c r="J1516" s="1192"/>
      <c r="K1516" s="1192"/>
      <c r="L1516" s="1192"/>
      <c r="M1516" s="1192"/>
      <c r="N1516" s="1192"/>
      <c r="O1516" s="1192"/>
      <c r="P1516" s="1192"/>
      <c r="Q1516" s="1192"/>
      <c r="R1516" s="1193" t="s">
        <v>36</v>
      </c>
      <c r="S1516" s="1194"/>
      <c r="T1516" s="1195" t="str">
        <f>IF('statement of marks'!D64="","",'statement of marks'!D64)</f>
        <v/>
      </c>
      <c r="U1516" s="1195"/>
      <c r="V1516" s="1196"/>
    </row>
    <row r="1517" spans="1:22" ht="19.25" customHeight="1">
      <c r="A1517" s="1179"/>
      <c r="B1517" s="1190" t="s">
        <v>25</v>
      </c>
      <c r="C1517" s="1190"/>
      <c r="D1517" s="1191" t="str">
        <f>IF('statement of marks'!H64="","",'statement of marks'!H64)</f>
        <v/>
      </c>
      <c r="E1517" s="1192"/>
      <c r="F1517" s="1192"/>
      <c r="G1517" s="1192"/>
      <c r="H1517" s="1192"/>
      <c r="I1517" s="1192"/>
      <c r="J1517" s="1192"/>
      <c r="K1517" s="1192"/>
      <c r="L1517" s="1192"/>
      <c r="M1517" s="1192"/>
      <c r="N1517" s="1192"/>
      <c r="O1517" s="1192"/>
      <c r="P1517" s="1192"/>
      <c r="Q1517" s="1192"/>
      <c r="R1517" s="1193" t="s">
        <v>28</v>
      </c>
      <c r="S1517" s="1194"/>
      <c r="T1517" s="1195" t="str">
        <f>IF('statement of marks'!E64="","",'statement of marks'!E64)</f>
        <v/>
      </c>
      <c r="U1517" s="1195"/>
      <c r="V1517" s="1196"/>
    </row>
    <row r="1518" spans="1:22" ht="19.25" customHeight="1">
      <c r="A1518" s="1179"/>
      <c r="B1518" s="1197" t="s">
        <v>26</v>
      </c>
      <c r="C1518" s="1197"/>
      <c r="D1518" s="1191" t="str">
        <f>IF('statement of marks'!I64="","",'statement of marks'!I64)</f>
        <v/>
      </c>
      <c r="E1518" s="1192"/>
      <c r="F1518" s="1192"/>
      <c r="G1518" s="1192"/>
      <c r="H1518" s="1192"/>
      <c r="I1518" s="1192"/>
      <c r="J1518" s="1192"/>
      <c r="K1518" s="1192"/>
      <c r="L1518" s="1192"/>
      <c r="M1518" s="1192"/>
      <c r="N1518" s="1192"/>
      <c r="O1518" s="1192"/>
      <c r="P1518" s="1192"/>
      <c r="Q1518" s="1192"/>
      <c r="R1518" s="1193" t="s">
        <v>29</v>
      </c>
      <c r="S1518" s="1194"/>
      <c r="T1518" s="1198" t="str">
        <f>IF('statement of marks'!F64="","",'statement of marks'!F64)</f>
        <v/>
      </c>
      <c r="U1518" s="1198"/>
      <c r="V1518" s="1199"/>
    </row>
    <row r="1519" spans="1:22" ht="19.25" customHeight="1">
      <c r="A1519" s="1179"/>
      <c r="B1519" s="1200" t="s">
        <v>30</v>
      </c>
      <c r="C1519" s="1202" t="s">
        <v>202</v>
      </c>
      <c r="D1519" s="1204" t="s">
        <v>1</v>
      </c>
      <c r="E1519" s="1204" t="s">
        <v>43</v>
      </c>
      <c r="F1519" s="1204" t="s">
        <v>2</v>
      </c>
      <c r="G1519" s="1206" t="s">
        <v>144</v>
      </c>
      <c r="H1519" s="1206" t="s">
        <v>147</v>
      </c>
      <c r="I1519" s="1208" t="s">
        <v>146</v>
      </c>
      <c r="J1519" s="1210" t="s">
        <v>306</v>
      </c>
      <c r="K1519" s="1212" t="s">
        <v>288</v>
      </c>
      <c r="L1519" s="1214" t="s">
        <v>305</v>
      </c>
      <c r="M1519" s="1214" t="s">
        <v>296</v>
      </c>
      <c r="N1519" s="1216" t="s">
        <v>295</v>
      </c>
      <c r="O1519" s="1218" t="s">
        <v>274</v>
      </c>
      <c r="P1519" s="1218" t="s">
        <v>275</v>
      </c>
      <c r="Q1519" s="1220" t="s">
        <v>276</v>
      </c>
      <c r="R1519" s="1208" t="s">
        <v>14</v>
      </c>
      <c r="S1519" s="1210" t="s">
        <v>297</v>
      </c>
      <c r="T1519" s="1222" t="s">
        <v>298</v>
      </c>
      <c r="U1519" s="1288" t="s">
        <v>38</v>
      </c>
      <c r="V1519" s="1226" t="s">
        <v>287</v>
      </c>
    </row>
    <row r="1520" spans="1:22" ht="19.25" customHeight="1">
      <c r="A1520" s="1179"/>
      <c r="B1520" s="1201"/>
      <c r="C1520" s="1203"/>
      <c r="D1520" s="1205"/>
      <c r="E1520" s="1205"/>
      <c r="F1520" s="1205"/>
      <c r="G1520" s="1207"/>
      <c r="H1520" s="1207"/>
      <c r="I1520" s="1209"/>
      <c r="J1520" s="1211"/>
      <c r="K1520" s="1213"/>
      <c r="L1520" s="1215"/>
      <c r="M1520" s="1215"/>
      <c r="N1520" s="1217"/>
      <c r="O1520" s="1219"/>
      <c r="P1520" s="1219"/>
      <c r="Q1520" s="1221"/>
      <c r="R1520" s="1209"/>
      <c r="S1520" s="1211"/>
      <c r="T1520" s="1223"/>
      <c r="U1520" s="1289"/>
      <c r="V1520" s="1227"/>
    </row>
    <row r="1521" spans="1:22" ht="19.25" customHeight="1">
      <c r="A1521" s="1179"/>
      <c r="B1521" s="1228" t="s">
        <v>5</v>
      </c>
      <c r="C1521" s="1229"/>
      <c r="D1521" s="119">
        <v>10</v>
      </c>
      <c r="E1521" s="70">
        <v>10</v>
      </c>
      <c r="F1521" s="70">
        <v>10</v>
      </c>
      <c r="G1521" s="142" t="s">
        <v>308</v>
      </c>
      <c r="H1521" s="122">
        <f>'statement of marks'!$AR$6</f>
        <v>20</v>
      </c>
      <c r="I1521" s="73">
        <v>70</v>
      </c>
      <c r="J1521" s="146" t="s">
        <v>277</v>
      </c>
      <c r="K1521" s="124">
        <v>100</v>
      </c>
      <c r="L1521" s="142" t="s">
        <v>309</v>
      </c>
      <c r="M1521" s="122">
        <f>'statement of marks'!$AW$6</f>
        <v>30</v>
      </c>
      <c r="N1521" s="73">
        <v>100</v>
      </c>
      <c r="O1521" s="145" t="s">
        <v>310</v>
      </c>
      <c r="P1521" s="124"/>
      <c r="Q1521" s="124">
        <v>200</v>
      </c>
      <c r="R1521" s="304"/>
      <c r="S1521" s="304"/>
      <c r="T1521" s="305"/>
      <c r="U1521" s="306"/>
      <c r="V1521" s="147" t="str">
        <f>IF(OR(U1528=0,U1528&lt;S1528),"",Q1521)</f>
        <v/>
      </c>
    </row>
    <row r="1522" spans="1:22" ht="19.25" customHeight="1">
      <c r="A1522" s="1179"/>
      <c r="B1522" s="1230" t="str">
        <f>'statement of marks'!$J$3</f>
        <v>vfuok;Z fgUnh</v>
      </c>
      <c r="C1522" s="1231"/>
      <c r="D1522" s="289" t="str">
        <f>IF('statement of marks'!J64="","",'statement of marks'!J64)</f>
        <v/>
      </c>
      <c r="E1522" s="290" t="str">
        <f>IF('statement of marks'!K64="","",'statement of marks'!K64)</f>
        <v/>
      </c>
      <c r="F1522" s="290" t="str">
        <f>IF('statement of marks'!L64="","",'statement of marks'!L64)</f>
        <v/>
      </c>
      <c r="G1522" s="123" t="str">
        <f>IF('statement of marks'!N64="","",'statement of marks'!N64)</f>
        <v/>
      </c>
      <c r="H1522" s="123">
        <f>'statement of marks'!$BP$6</f>
        <v>20</v>
      </c>
      <c r="I1522" s="291" t="str">
        <f>IF(G1522="","",G1522)</f>
        <v/>
      </c>
      <c r="J1522" s="291" t="str">
        <f>IF(G1522="","",SUM(D1522,E1522,F1522,G1522))</f>
        <v/>
      </c>
      <c r="K1522" s="125" t="str">
        <f>J1522</f>
        <v/>
      </c>
      <c r="L1522" s="123" t="str">
        <f>IF('statement of marks'!P64="","",'statement of marks'!P64)</f>
        <v/>
      </c>
      <c r="M1522" s="122">
        <f>'statement of marks'!$BU$6</f>
        <v>30</v>
      </c>
      <c r="N1522" s="291" t="str">
        <f>IF(L1522="","",L1522)</f>
        <v/>
      </c>
      <c r="O1522" s="291" t="str">
        <f>IF(L1522="","",SUM(J1522,L1522))</f>
        <v/>
      </c>
      <c r="P1522" s="152">
        <f>SUM(H1522,M1522)</f>
        <v>50</v>
      </c>
      <c r="Q1522" s="125" t="str">
        <f>O1522</f>
        <v/>
      </c>
      <c r="R1522" s="290" t="str">
        <f>CONCATENATE('statement of marks'!EZ64,'statement of marks'!FA64,'statement of marks'!FB64)</f>
        <v/>
      </c>
      <c r="S1522" s="117" t="str">
        <f>IF(OR(R1522="S",R1522="RE"),100,"")</f>
        <v/>
      </c>
      <c r="T1522" s="128" t="str">
        <f>IF('result subject-wise'!U64="","",'result subject-wise'!U64)</f>
        <v/>
      </c>
      <c r="U1522" s="130" t="str">
        <f>IF('result subject-wise'!V64="","",'result subject-wise'!V64)</f>
        <v/>
      </c>
      <c r="V1522" s="147" t="str">
        <f>IF(OR(U1528=0,U1528&lt;S1528),"",IF(R1522="RE",SUM(Q1522,T1522),IF(R1522="S",T1522,Q1522)))</f>
        <v/>
      </c>
    </row>
    <row r="1523" spans="1:22" ht="19.25" customHeight="1">
      <c r="A1523" s="1179"/>
      <c r="B1523" s="1230" t="str">
        <f>'statement of marks'!$X$3</f>
        <v>vaxzsth</v>
      </c>
      <c r="C1523" s="1231"/>
      <c r="D1523" s="289" t="str">
        <f>IF('statement of marks'!X64="","",'statement of marks'!X64)</f>
        <v/>
      </c>
      <c r="E1523" s="290" t="str">
        <f>IF('statement of marks'!Y64="","",'statement of marks'!Y64)</f>
        <v/>
      </c>
      <c r="F1523" s="290" t="str">
        <f>IF('statement of marks'!Z64="","",'statement of marks'!Z64)</f>
        <v/>
      </c>
      <c r="G1523" s="123" t="str">
        <f>IF('statement of marks'!AB64="","",'statement of marks'!AB64)</f>
        <v/>
      </c>
      <c r="H1523" s="123">
        <f>'statement of marks'!$CN$6</f>
        <v>20</v>
      </c>
      <c r="I1523" s="291" t="str">
        <f>IF(G1523="","",G1523)</f>
        <v/>
      </c>
      <c r="J1523" s="291" t="str">
        <f t="shared" ref="J1523:J1526" si="554">IF(G1523="","",SUM(D1523,E1523,F1523,G1523))</f>
        <v/>
      </c>
      <c r="K1523" s="125" t="str">
        <f>J1523</f>
        <v/>
      </c>
      <c r="L1523" s="123" t="str">
        <f>IF('statement of marks'!AD64="","",'statement of marks'!AD64)</f>
        <v/>
      </c>
      <c r="M1523" s="122">
        <f>'statement of marks'!$CS$6</f>
        <v>30</v>
      </c>
      <c r="N1523" s="291" t="str">
        <f>IF(L1523="","",L1523)</f>
        <v/>
      </c>
      <c r="O1523" s="291" t="str">
        <f t="shared" ref="O1523" si="555">IF(L1523="","",SUM(J1523,L1523))</f>
        <v/>
      </c>
      <c r="P1523" s="152">
        <f t="shared" ref="P1523" si="556">SUM(H1523,M1523)</f>
        <v>50</v>
      </c>
      <c r="Q1523" s="125" t="str">
        <f>O1523</f>
        <v/>
      </c>
      <c r="R1523" s="290" t="str">
        <f>CONCATENATE('statement of marks'!FC64,'statement of marks'!FD64,'statement of marks'!FE64)</f>
        <v/>
      </c>
      <c r="S1523" s="117" t="str">
        <f>IF(OR(R1523="S",R1523="RE"),100,"")</f>
        <v/>
      </c>
      <c r="T1523" s="128" t="str">
        <f>IF('result subject-wise'!X64="","",'result subject-wise'!X64)</f>
        <v/>
      </c>
      <c r="U1523" s="130" t="str">
        <f>IF('result subject-wise'!Y64="","",'result subject-wise'!Y64)</f>
        <v/>
      </c>
      <c r="V1523" s="147" t="str">
        <f>IF(OR(U1528=0,U1528&lt;S1528),"",IF(R1523="RE",SUM(Q1523,T1523),IF(R1523="S",T1523,Q1523)))</f>
        <v/>
      </c>
    </row>
    <row r="1524" spans="1:22" ht="19.25" customHeight="1">
      <c r="A1524" s="1179"/>
      <c r="B1524" s="1232" t="b">
        <f>IF('statement of marks'!AL64="a",'statement of marks'!$AL$3,IF('statement of marks'!AL64="b",'statement of marks'!$AR$3,IF('statement of marks'!AL64="c",'statement of marks'!$AX$3,IF('statement of marks'!AL64="d",'statement of marks'!$BD$3))))</f>
        <v>0</v>
      </c>
      <c r="C1524" s="1233"/>
      <c r="D1524" s="289" t="str">
        <f>IF('statement of marks'!AM64="","",'statement of marks'!AM64)</f>
        <v/>
      </c>
      <c r="E1524" s="290" t="str">
        <f>IF('statement of marks'!AN64="","",'statement of marks'!AN64)</f>
        <v/>
      </c>
      <c r="F1524" s="290" t="str">
        <f>IF('statement of marks'!AO64="","",'statement of marks'!AO64)</f>
        <v/>
      </c>
      <c r="G1524" s="123" t="str">
        <f>IF('statement of marks'!AQ64="","",'statement of marks'!AQ64)</f>
        <v/>
      </c>
      <c r="H1524" s="123" t="str">
        <f>IF('statement of marks'!AR64="","",'statement of marks'!AR64)</f>
        <v/>
      </c>
      <c r="I1524" s="291" t="str">
        <f>IF(G1524="","",IF(AND(G1524="ML",H1524="ML"),"ML",IF(AND(G1524="ML",H1524=""),"ML",SUM(G1524,H1524))))</f>
        <v/>
      </c>
      <c r="J1524" s="291" t="str">
        <f t="shared" si="554"/>
        <v/>
      </c>
      <c r="K1524" s="125" t="str">
        <f>IF(J1524="","",SUM(H1524,J1524))</f>
        <v/>
      </c>
      <c r="L1524" s="123" t="str">
        <f>IF('statement of marks'!AV64="","",'statement of marks'!AV64)</f>
        <v/>
      </c>
      <c r="M1524" s="123" t="str">
        <f>IF('statement of marks'!AW64="","",'statement of marks'!AW64)</f>
        <v/>
      </c>
      <c r="N1524" s="291" t="str">
        <f>IF(L1524="","",IF(AND(L1524="ML",M1524="ML"),"ML",IF(AND(L1524="ML",M1524=""),"ML",SUM(L1524,M1524))))</f>
        <v/>
      </c>
      <c r="O1524" s="291" t="str">
        <f>IF(L1524="","",SUM(J1524,L1524))</f>
        <v/>
      </c>
      <c r="P1524" s="123" t="str">
        <f>IF(AND(H1524="",M1524=""),"",SUM(H1524,M1524))</f>
        <v/>
      </c>
      <c r="Q1524" s="125" t="str">
        <f>IF(O1524="","",SUM(O1524,P1524))</f>
        <v/>
      </c>
      <c r="R1524" s="290" t="str">
        <f>CONCATENATE('statement of marks'!FF64,'statement of marks'!FK64,'statement of marks'!FL64)</f>
        <v/>
      </c>
      <c r="S1524" s="117" t="str">
        <f>IF('result subject-wise'!Z64="","",'result subject-wise'!Z64)</f>
        <v/>
      </c>
      <c r="T1524" s="128" t="str">
        <f>IF('result subject-wise'!AB64="","",'result subject-wise'!AB64)</f>
        <v/>
      </c>
      <c r="U1524" s="130" t="str">
        <f>IF('result subject-wise'!AC64="","",'result subject-wise'!AC64)</f>
        <v/>
      </c>
      <c r="V1524" s="147" t="str">
        <f>IF(OR(U1528=0,U1528&lt;S1528),"",IF(OR(R1524="RE",R1524="REP"),SUM(Q1524,T1524),IF(R1524="S",T1524,Q1524)))</f>
        <v/>
      </c>
    </row>
    <row r="1525" spans="1:22" ht="19.25" customHeight="1">
      <c r="A1525" s="1179"/>
      <c r="B1525" s="1232" t="b">
        <f>IF('statement of marks'!BJ64="a",'statement of marks'!$BJ$3,IF('statement of marks'!BJ64="b",'statement of marks'!$BP$3,IF('statement of marks'!BJ64="c",'statement of marks'!$BV$3,IF('statement of marks'!BJ64="d",'statement of marks'!$CB$3))))</f>
        <v>0</v>
      </c>
      <c r="C1525" s="1233"/>
      <c r="D1525" s="289" t="str">
        <f>IF('statement of marks'!BK64="","",'statement of marks'!BK64)</f>
        <v/>
      </c>
      <c r="E1525" s="290" t="str">
        <f>IF('statement of marks'!BL64="","",'statement of marks'!BL64)</f>
        <v/>
      </c>
      <c r="F1525" s="290" t="str">
        <f>IF('statement of marks'!BM64="","",'statement of marks'!BM64)</f>
        <v/>
      </c>
      <c r="G1525" s="123" t="str">
        <f>IF('statement of marks'!BO64="","",'statement of marks'!BO64)</f>
        <v/>
      </c>
      <c r="H1525" s="123" t="str">
        <f>IF('statement of marks'!BP64="","",'statement of marks'!BP64)</f>
        <v/>
      </c>
      <c r="I1525" s="291" t="str">
        <f t="shared" ref="I1525" si="557">IF(G1525="","",IF(AND(G1525="ML",H1525="ML"),"ML",IF(AND(G1525="ML",H1525=""),"ML",SUM(G1525,H1525))))</f>
        <v/>
      </c>
      <c r="J1525" s="291" t="str">
        <f t="shared" si="554"/>
        <v/>
      </c>
      <c r="K1525" s="125" t="str">
        <f>IF(J1525="","",SUM(H1525,J1525))</f>
        <v/>
      </c>
      <c r="L1525" s="123" t="str">
        <f>IF('statement of marks'!BT64="","",'statement of marks'!BT64)</f>
        <v/>
      </c>
      <c r="M1525" s="123" t="str">
        <f>IF('statement of marks'!BU64="","",'statement of marks'!BU64)</f>
        <v/>
      </c>
      <c r="N1525" s="291" t="str">
        <f t="shared" ref="N1525" si="558">IF(L1525="","",IF(AND(L1525="ML",M1525="ML"),"ML",IF(AND(L1525="ML",M1525=""),"ML",SUM(L1525,M1525))))</f>
        <v/>
      </c>
      <c r="O1525" s="291" t="str">
        <f>IF(L1525="","",SUM(J1525,L1525))</f>
        <v/>
      </c>
      <c r="P1525" s="123" t="str">
        <f t="shared" ref="P1525:P1526" si="559">IF(AND(H1525="",M1525=""),"",SUM(H1525,M1525))</f>
        <v/>
      </c>
      <c r="Q1525" s="125" t="str">
        <f>IF(O1525="","",SUM(O1525,P1525))</f>
        <v/>
      </c>
      <c r="R1525" s="290" t="str">
        <f>CONCATENATE('statement of marks'!FM64,'statement of marks'!FR64,'statement of marks'!FS64)</f>
        <v/>
      </c>
      <c r="S1525" s="117" t="str">
        <f>IF('result subject-wise'!AD64="","",'result subject-wise'!AD64)</f>
        <v/>
      </c>
      <c r="T1525" s="128" t="str">
        <f>IF('result subject-wise'!AF64="","",'result subject-wise'!AF64)</f>
        <v/>
      </c>
      <c r="U1525" s="130" t="str">
        <f>IF('result subject-wise'!AG64="","",'result subject-wise'!AG64)</f>
        <v/>
      </c>
      <c r="V1525" s="147" t="str">
        <f>IF(OR(U1528=0,U1528&lt;S1528),"",IF(OR(R1525="RE",R1525="REP"),SUM(Q1525,T1525),IF(R1525="S",T1525,Q1525)))</f>
        <v/>
      </c>
    </row>
    <row r="1526" spans="1:22" ht="19.25" customHeight="1">
      <c r="A1526" s="1179"/>
      <c r="B1526" s="1232" t="b">
        <f>IF('statement of marks'!CH64="a",'statement of marks'!$CH$3,IF('statement of marks'!CH64="b",'statement of marks'!$CN$3,IF('statement of marks'!CH64="c",'statement of marks'!$CT$3,IF('statement of marks'!CH64="d",'statement of marks'!$CZ$3))))</f>
        <v>0</v>
      </c>
      <c r="C1526" s="1233"/>
      <c r="D1526" s="289" t="str">
        <f>IF('statement of marks'!CI64="","",'statement of marks'!CI64)</f>
        <v/>
      </c>
      <c r="E1526" s="290" t="str">
        <f>IF('statement of marks'!CJ64="","",'statement of marks'!CJ64)</f>
        <v/>
      </c>
      <c r="F1526" s="290" t="str">
        <f>IF('statement of marks'!CK64="","",'statement of marks'!CK64)</f>
        <v/>
      </c>
      <c r="G1526" s="123" t="str">
        <f>IF('statement of marks'!CM64="","",'statement of marks'!CM64)</f>
        <v/>
      </c>
      <c r="H1526" s="123" t="str">
        <f>IF('statement of marks'!CN64="","",'statement of marks'!CN64)</f>
        <v/>
      </c>
      <c r="I1526" s="291" t="str">
        <f>IF(G1526="","",IF(AND(G1526="ML",H1526="ML"),"ML",IF(AND(G1526="ML",H1526=""),"ML",SUM(G1526,H1526))))</f>
        <v/>
      </c>
      <c r="J1526" s="291" t="str">
        <f t="shared" si="554"/>
        <v/>
      </c>
      <c r="K1526" s="125" t="str">
        <f>IF(J1526="","",SUM(H1526,J1526))</f>
        <v/>
      </c>
      <c r="L1526" s="123" t="str">
        <f>IF('statement of marks'!CR64="","",'statement of marks'!CR64)</f>
        <v/>
      </c>
      <c r="M1526" s="123" t="str">
        <f>IF('statement of marks'!CS64="","",'statement of marks'!CS64)</f>
        <v/>
      </c>
      <c r="N1526" s="291" t="str">
        <f>IF(L1526="","",IF(AND(L1526="ML",M1526="ML"),"ML",IF(AND(L1526="ML",M1526=""),"ML",SUM(L1526,M1526))))</f>
        <v/>
      </c>
      <c r="O1526" s="291" t="str">
        <f>IF(L1526="","",SUM(J1526,L1526))</f>
        <v/>
      </c>
      <c r="P1526" s="123" t="str">
        <f t="shared" si="559"/>
        <v/>
      </c>
      <c r="Q1526" s="125" t="str">
        <f>IF(O1526="","",SUM(O1526,P1526))</f>
        <v/>
      </c>
      <c r="R1526" s="290" t="str">
        <f>CONCATENATE('statement of marks'!FT64,'statement of marks'!FY64,'statement of marks'!FZ64)</f>
        <v/>
      </c>
      <c r="S1526" s="117" t="str">
        <f>IF('result subject-wise'!AH64="","",'result subject-wise'!AH64)</f>
        <v/>
      </c>
      <c r="T1526" s="128" t="str">
        <f>IF('result subject-wise'!AJ64="","",'result subject-wise'!AJ64)</f>
        <v/>
      </c>
      <c r="U1526" s="130" t="str">
        <f>IF('result subject-wise'!AK64="","",'result subject-wise'!AK64)</f>
        <v/>
      </c>
      <c r="V1526" s="147" t="str">
        <f>IF(OR(U1528=0,U1528&lt;S1528),"",IF(OR(R1526="RE",R1526="REP"),SUM(Q1526,T1526),IF(R1526="S",T1526,Q1526)))</f>
        <v/>
      </c>
    </row>
    <row r="1527" spans="1:22" ht="19.25" customHeight="1">
      <c r="A1527" s="1179"/>
      <c r="B1527" s="1234" t="s">
        <v>148</v>
      </c>
      <c r="C1527" s="1235"/>
      <c r="D1527" s="157" t="str">
        <f>IF(AND(D1522="",D1523="",D1524="",D1525="",D1526=""),"",SUM(D1522:D1526))</f>
        <v/>
      </c>
      <c r="E1527" s="157" t="str">
        <f t="shared" ref="E1527:F1527" si="560">IF(AND(E1522="",E1523="",E1524="",E1525="",E1526=""),"",SUM(E1522:E1526))</f>
        <v/>
      </c>
      <c r="F1527" s="157" t="str">
        <f t="shared" si="560"/>
        <v/>
      </c>
      <c r="G1527" s="158" t="str">
        <f>IF(G1522="","",SUM(G1522:G1526))</f>
        <v/>
      </c>
      <c r="H1527" s="158">
        <f>SUM(H1524:H1526)</f>
        <v>0</v>
      </c>
      <c r="I1527" s="158" t="str">
        <f>IF(AND(I1522="",I1523="",I1524="",I1525="",I1526=""),"",SUM(I1522:I1526))</f>
        <v/>
      </c>
      <c r="J1527" s="159" t="str">
        <f>IF(J1526="","",SUM(J1522:J1526))</f>
        <v/>
      </c>
      <c r="K1527" s="160" t="str">
        <f>IF(K1522="","",SUM(K1522:K1526))</f>
        <v/>
      </c>
      <c r="L1527" s="158" t="str">
        <f>IF(L1522="","",SUM(L1522:L1526))</f>
        <v/>
      </c>
      <c r="M1527" s="158">
        <f>SUM(M1524:M1526)</f>
        <v>0</v>
      </c>
      <c r="N1527" s="158" t="str">
        <f t="shared" ref="N1527" si="561">IF(AND(N1522="",N1523="",N1524="",N1525="",N1526=""),"",SUM(N1522:N1526))</f>
        <v/>
      </c>
      <c r="O1527" s="159" t="str">
        <f>IF(L1527="","",SUM(J1527,L1527))</f>
        <v/>
      </c>
      <c r="P1527" s="160">
        <f>SUM(H1527,M1527)</f>
        <v>0</v>
      </c>
      <c r="Q1527" s="160" t="str">
        <f>IF(Q1522="","",SUM(Q1522:Q1526))</f>
        <v/>
      </c>
      <c r="R1527" s="159"/>
      <c r="S1527" s="159" t="str">
        <f>IF(AND(S1522="",S1523="",S1524="",S1525="",S1526=""),"",SUM(S1522:S1526))</f>
        <v/>
      </c>
      <c r="T1527" s="161" t="str">
        <f>IF(AND(T1522="",T1523="",T1524="",T1525="",T1526=""),"",SUM(T1522:T1526))</f>
        <v/>
      </c>
      <c r="U1527" s="162"/>
      <c r="V1527" s="163" t="str">
        <f>IF(V1522="","",SUM(V1522:V1526))</f>
        <v/>
      </c>
    </row>
    <row r="1528" spans="1:22" ht="19.25" customHeight="1">
      <c r="A1528" s="1179"/>
      <c r="B1528" s="1234" t="s">
        <v>145</v>
      </c>
      <c r="C1528" s="1235"/>
      <c r="D1528" s="119" t="str">
        <f>IF(D1527="","",50-(COUNTIF(D1522:D1526,"NA")*10+COUNTIF(D1522:D1526,"ML")*10))</f>
        <v/>
      </c>
      <c r="E1528" s="119" t="str">
        <f t="shared" ref="E1528:F1528" si="562">IF(E1527="","",50-(COUNTIF(E1522:E1526,"NA")*10+COUNTIF(E1522:E1526,"ML")*10))</f>
        <v/>
      </c>
      <c r="F1528" s="119" t="str">
        <f t="shared" si="562"/>
        <v/>
      </c>
      <c r="G1528" s="123">
        <f>I1528-H1528</f>
        <v>350</v>
      </c>
      <c r="H1528" s="158">
        <f>IF(H1527="","",(IF(OR(H1524="ML",H1524=""),0,H1521)+IF(OR(H1525="ML",H1525=""),0,H1522)+IF(OR(H1526="ML",H1526=""),0,H1523)))</f>
        <v>0</v>
      </c>
      <c r="I1528" s="123">
        <f>IF(I1527=0,0,350-H1530)</f>
        <v>350</v>
      </c>
      <c r="J1528" s="291" t="str">
        <f>IF(J1527="","",SUM(D1528:G1528))</f>
        <v/>
      </c>
      <c r="K1528" s="125" t="str">
        <f>IF(K1527="","",SUM(H1528,J1528))</f>
        <v/>
      </c>
      <c r="L1528" s="123">
        <f>N1528-M1528</f>
        <v>500</v>
      </c>
      <c r="M1528" s="117">
        <f>IF(M1527="","",(IF(OR(M1524="ML",M1524=""),0,M1521)+IF(OR(M1525="ML",M1525=""),0,M1522)+IF(OR(M1526="ML",M1526=""),0,M1523)))</f>
        <v>0</v>
      </c>
      <c r="N1528" s="123">
        <f>IF(N1527=0,0,500-M1530)</f>
        <v>500</v>
      </c>
      <c r="O1528" s="291">
        <f>IF(L1528="","",SUM(J1528,L1528))</f>
        <v>500</v>
      </c>
      <c r="P1528" s="125">
        <f>SUM(H1528,M1528)</f>
        <v>0</v>
      </c>
      <c r="Q1528" s="125" t="str">
        <f>IF(Q1527="","",SUM(O1528,P1528))</f>
        <v/>
      </c>
      <c r="R1528" s="307"/>
      <c r="S1528" s="141">
        <f>COUNTIF(R1522:R1531,"S")</f>
        <v>0</v>
      </c>
      <c r="T1528" s="141">
        <f>COUNTIF(R1522:R1531,"RE")+COUNTIF(R1522:R1531,"REP")</f>
        <v>0</v>
      </c>
      <c r="U1528" s="141">
        <f>COUNTIF(U1522:U1527,"P")+COUNTIF(U1530:U1531,"P")</f>
        <v>0</v>
      </c>
      <c r="V1528" s="149" t="str">
        <f>IF(OR(U1528=0,U1528&lt;(S1528+T1528)),"",(Q1528-(S1528*200)+S1527))</f>
        <v/>
      </c>
    </row>
    <row r="1529" spans="1:22" ht="19.25" customHeight="1">
      <c r="A1529" s="1179"/>
      <c r="B1529" s="1230" t="s">
        <v>12</v>
      </c>
      <c r="C1529" s="1231"/>
      <c r="D1529" s="120" t="str">
        <f t="shared" ref="D1529:Q1529" si="563">IF(D1528="","",D1527/D1528*100)</f>
        <v/>
      </c>
      <c r="E1529" s="120" t="str">
        <f t="shared" si="563"/>
        <v/>
      </c>
      <c r="F1529" s="120" t="str">
        <f t="shared" si="563"/>
        <v/>
      </c>
      <c r="G1529" s="120" t="e">
        <f t="shared" si="563"/>
        <v>#VALUE!</v>
      </c>
      <c r="H1529" s="151" t="e">
        <f t="shared" si="563"/>
        <v>#DIV/0!</v>
      </c>
      <c r="I1529" s="120" t="e">
        <f t="shared" si="563"/>
        <v>#VALUE!</v>
      </c>
      <c r="J1529" s="120" t="str">
        <f t="shared" si="563"/>
        <v/>
      </c>
      <c r="K1529" s="126" t="str">
        <f t="shared" si="563"/>
        <v/>
      </c>
      <c r="L1529" s="120" t="e">
        <f t="shared" si="563"/>
        <v>#VALUE!</v>
      </c>
      <c r="M1529" s="151" t="e">
        <f t="shared" si="563"/>
        <v>#DIV/0!</v>
      </c>
      <c r="N1529" s="120" t="e">
        <f t="shared" si="563"/>
        <v>#VALUE!</v>
      </c>
      <c r="O1529" s="120" t="e">
        <f t="shared" si="563"/>
        <v>#VALUE!</v>
      </c>
      <c r="P1529" s="126" t="e">
        <f t="shared" si="563"/>
        <v>#DIV/0!</v>
      </c>
      <c r="Q1529" s="126" t="str">
        <f t="shared" si="563"/>
        <v/>
      </c>
      <c r="R1529" s="304"/>
      <c r="S1529" s="304"/>
      <c r="T1529" s="305"/>
      <c r="U1529" s="308"/>
      <c r="V1529" s="150" t="str">
        <f>IF(V1528="","",V1527/V1528*100)</f>
        <v/>
      </c>
    </row>
    <row r="1530" spans="1:22" ht="19.25" customHeight="1">
      <c r="A1530" s="1179"/>
      <c r="B1530" s="1230" t="str">
        <f>'statement of marks'!$DG$3</f>
        <v>jktLFkku v/;;u</v>
      </c>
      <c r="C1530" s="1231"/>
      <c r="D1530" s="289" t="str">
        <f>IF('statement of marks'!DG64="","",'statement of marks'!DG64)</f>
        <v/>
      </c>
      <c r="E1530" s="290" t="str">
        <f>IF('statement of marks'!DH64="","",'statement of marks'!DH64)</f>
        <v/>
      </c>
      <c r="F1530" s="290" t="str">
        <f>IF('statement of marks'!DI64="","",'statement of marks'!DI64)</f>
        <v/>
      </c>
      <c r="G1530" s="290" t="str">
        <f>IF('statement of marks'!DK64="","",'statement of marks'!DK64)</f>
        <v/>
      </c>
      <c r="H1530" s="152">
        <f>IF(G1522="ML",70)+IF(G1523="ML",70)+IF(G1524="ML",70-H1521)+IF(G1525="ML",70-H1522)+IF(G1526="ML",70-H1523)+IF(H1524="ml",H1521)+IF(H1525="ml",H1522)+IF(H1526="ml",H1523)</f>
        <v>0</v>
      </c>
      <c r="I1530" s="291" t="str">
        <f>IF(G1530="","",SUM(G1530,H1530))</f>
        <v/>
      </c>
      <c r="J1530" s="291" t="str">
        <f>IF(G1530="","",SUM(D1530,E1530,F1530,G1530))</f>
        <v/>
      </c>
      <c r="K1530" s="125" t="str">
        <f>IF(J1530="","",SUM(H1530,J1530))</f>
        <v/>
      </c>
      <c r="L1530" s="290" t="str">
        <f>IF('statement of marks'!DM64="","",'statement of marks'!DM64)</f>
        <v/>
      </c>
      <c r="M1530" s="152">
        <f>IF(L1522="ML",100)+IF(L1523="ML",100)+IF(L1524="ML",100-M1521)+IF(L1525="ML",100-M1522)+IF(L1526="ML",100-M1523)+IF(M1524="ml",M1521)+IF(M1525="ml",M1522)+IF(M1526="ml",M1523)</f>
        <v>0</v>
      </c>
      <c r="N1530" s="291" t="str">
        <f>IF(L1530="","",SUM(L1530,M1530))</f>
        <v/>
      </c>
      <c r="O1530" s="291" t="str">
        <f>IF(L1530="","",SUM(K1530,L1530))</f>
        <v/>
      </c>
      <c r="P1530" s="152">
        <f>SUM(H1530,M1530)</f>
        <v>0</v>
      </c>
      <c r="Q1530" s="125" t="str">
        <f>IF(O1530="","",SUM(O1530,M1530))</f>
        <v/>
      </c>
      <c r="R1530" s="290" t="str">
        <f>IF('statement of marks'!GA64="","",'statement of marks'!GA64)</f>
        <v/>
      </c>
      <c r="S1530" s="117" t="str">
        <f>IF(OR(R1530="S",R1530="RE"),100,"")</f>
        <v/>
      </c>
      <c r="T1530" s="309" t="str">
        <f>IF('result subject-wise'!AL64="","",'result subject-wise'!AL64)</f>
        <v/>
      </c>
      <c r="U1530" s="310" t="str">
        <f>IF('result subject-wise'!AM64="","",'result subject-wise'!AM64)</f>
        <v/>
      </c>
      <c r="V1530" s="1236"/>
    </row>
    <row r="1531" spans="1:22" ht="19.25" customHeight="1">
      <c r="A1531" s="1179"/>
      <c r="B1531" s="1230" t="str">
        <f>'statement of marks'!$DT$3</f>
        <v>thou dkS'ky f'k{kk</v>
      </c>
      <c r="C1531" s="1231"/>
      <c r="D1531" s="1237" t="s">
        <v>294</v>
      </c>
      <c r="E1531" s="1238"/>
      <c r="F1531" s="291">
        <f>'statement of marks'!$DT$6</f>
        <v>30</v>
      </c>
      <c r="G1531" s="123" t="str">
        <f>IF('statement of marks'!DT64="","",'statement of marks'!DT64)</f>
        <v/>
      </c>
      <c r="H1531" s="1238" t="s">
        <v>313</v>
      </c>
      <c r="I1531" s="1238"/>
      <c r="J1531" s="291">
        <f>'statement of marks'!$DU$6</f>
        <v>30</v>
      </c>
      <c r="K1531" s="125" t="str">
        <f>IF('statement of marks'!DU64="","",'statement of marks'!DU64)</f>
        <v/>
      </c>
      <c r="L1531" s="1239" t="s">
        <v>172</v>
      </c>
      <c r="M1531" s="1239"/>
      <c r="N1531" s="291">
        <f>'statement of marks'!$DV$6</f>
        <v>40</v>
      </c>
      <c r="O1531" s="290" t="str">
        <f>IF('statement of marks'!DV64="","",'statement of marks'!DV64)</f>
        <v/>
      </c>
      <c r="P1531" s="304"/>
      <c r="Q1531" s="125" t="str">
        <f>IF(O1531="","",SUM(G1531,K1531,O1531))</f>
        <v/>
      </c>
      <c r="R1531" s="290" t="str">
        <f>IF('statement of marks'!GB64="","",'statement of marks'!GB64)</f>
        <v/>
      </c>
      <c r="S1531" s="117" t="str">
        <f>IF(OR(R1531="S",R1531="RE"),40,"")</f>
        <v/>
      </c>
      <c r="T1531" s="309" t="str">
        <f>IF('result subject-wise'!AN64="","",'result subject-wise'!AN64)</f>
        <v/>
      </c>
      <c r="U1531" s="310" t="str">
        <f>IF('result subject-wise'!AO64="","",'result subject-wise'!AO64)</f>
        <v/>
      </c>
      <c r="V1531" s="1236"/>
    </row>
    <row r="1532" spans="1:22" ht="19.25" customHeight="1">
      <c r="A1532" s="1179"/>
      <c r="B1532" s="1240" t="s">
        <v>20</v>
      </c>
      <c r="C1532" s="1241"/>
      <c r="D1532" s="1242" t="str">
        <f>IF('statement of marks'!GH64="","",'statement of marks'!GH64)</f>
        <v/>
      </c>
      <c r="E1532" s="1243"/>
      <c r="F1532" s="1243"/>
      <c r="G1532" s="1243"/>
      <c r="H1532" s="1243"/>
      <c r="I1532" s="1244"/>
      <c r="J1532" s="288" t="s">
        <v>7</v>
      </c>
      <c r="K1532" s="290" t="str">
        <f>IF('statement of marks'!GK64="","",'statement of marks'!GK64)</f>
        <v/>
      </c>
      <c r="L1532" s="1245" t="s">
        <v>8</v>
      </c>
      <c r="M1532" s="1246"/>
      <c r="N1532" s="1247"/>
      <c r="O1532" s="290" t="str">
        <f>IF('statement of marks'!GM64="","",'statement of marks'!GM64)</f>
        <v/>
      </c>
      <c r="P1532" s="1248" t="s">
        <v>286</v>
      </c>
      <c r="Q1532" s="1248"/>
      <c r="R1532" s="1248"/>
      <c r="S1532" s="1248"/>
      <c r="T1532" s="1248"/>
      <c r="U1532" s="1248"/>
      <c r="V1532" s="1249"/>
    </row>
    <row r="1533" spans="1:22" ht="19.25" customHeight="1">
      <c r="A1533" s="1179"/>
      <c r="B1533" s="1240" t="s">
        <v>50</v>
      </c>
      <c r="C1533" s="1241"/>
      <c r="D1533" s="1250" t="s">
        <v>290</v>
      </c>
      <c r="E1533" s="1251"/>
      <c r="F1533" s="1252" t="s">
        <v>291</v>
      </c>
      <c r="G1533" s="1252"/>
      <c r="H1533" s="1253" t="s">
        <v>292</v>
      </c>
      <c r="I1533" s="1253"/>
      <c r="J1533" s="1252" t="s">
        <v>314</v>
      </c>
      <c r="K1533" s="1252"/>
      <c r="L1533" s="1254" t="s">
        <v>284</v>
      </c>
      <c r="M1533" s="1254"/>
      <c r="N1533" s="1254"/>
      <c r="O1533" s="1254"/>
      <c r="P1533" s="1255" t="s">
        <v>20</v>
      </c>
      <c r="Q1533" s="1255"/>
      <c r="R1533" s="1255"/>
      <c r="S1533" s="1255"/>
      <c r="T1533" s="1256" t="str">
        <f>IF('result subject-wise'!AR64="","",'result subject-wise'!AR64)</f>
        <v/>
      </c>
      <c r="U1533" s="1256"/>
      <c r="V1533" s="1257"/>
    </row>
    <row r="1534" spans="1:22" ht="19.25" customHeight="1">
      <c r="A1534" s="1179"/>
      <c r="B1534" s="1234" t="s">
        <v>32</v>
      </c>
      <c r="C1534" s="1235"/>
      <c r="D1534" s="1258" t="str">
        <f>IF('statement of marks'!EP64="","",'statement of marks'!EP64)</f>
        <v/>
      </c>
      <c r="E1534" s="1259"/>
      <c r="F1534" s="1259" t="str">
        <f>IF('statement of marks'!ER64="","",'statement of marks'!ER64)</f>
        <v/>
      </c>
      <c r="G1534" s="1259"/>
      <c r="H1534" s="1259" t="str">
        <f>IF('statement of marks'!ET64="","",'statement of marks'!ET64)</f>
        <v/>
      </c>
      <c r="I1534" s="1259"/>
      <c r="J1534" s="1259" t="str">
        <f>IF('statement of marks'!EV64="","",'statement of marks'!EV64)</f>
        <v/>
      </c>
      <c r="K1534" s="1259"/>
      <c r="L1534" s="1259" t="str">
        <f>IF('statement of marks'!EX64="","",'statement of marks'!EX64)</f>
        <v/>
      </c>
      <c r="M1534" s="1259"/>
      <c r="N1534" s="1259"/>
      <c r="O1534" s="1259"/>
      <c r="P1534" s="1255" t="s">
        <v>7</v>
      </c>
      <c r="Q1534" s="1255"/>
      <c r="R1534" s="1255"/>
      <c r="S1534" s="1255"/>
      <c r="T1534" s="1256" t="str">
        <f>IF(AND(T1533="mRrh.kZ",V1529&gt;=60),"izFke",IF(AND(T1533="mRrh.kZ",V1529&gt;=48),"f}rh;",IF(AND(T1533="mRrh.kZ",V1529&gt;=36),"r`rh;","")))</f>
        <v/>
      </c>
      <c r="U1534" s="1256"/>
      <c r="V1534" s="1257"/>
    </row>
    <row r="1535" spans="1:22" ht="19.25" customHeight="1">
      <c r="A1535" s="1179"/>
      <c r="B1535" s="1234" t="s">
        <v>31</v>
      </c>
      <c r="C1535" s="1235"/>
      <c r="D1535" s="1260" t="str">
        <f>IF('statement of marks'!EO64="","",'statement of marks'!EO64)</f>
        <v/>
      </c>
      <c r="E1535" s="1261"/>
      <c r="F1535" s="1261" t="str">
        <f>IF('statement of marks'!EQ64="","",'statement of marks'!EQ64)</f>
        <v/>
      </c>
      <c r="G1535" s="1261"/>
      <c r="H1535" s="1261" t="str">
        <f>IF('statement of marks'!ES64="","",'statement of marks'!ES64)</f>
        <v/>
      </c>
      <c r="I1535" s="1261"/>
      <c r="J1535" s="1261" t="str">
        <f>IF('statement of marks'!EU64="","",'statement of marks'!EU64)</f>
        <v/>
      </c>
      <c r="K1535" s="1261"/>
      <c r="L1535" s="1261" t="str">
        <f>IF('statement of marks'!EW64="","",'statement of marks'!EW64)</f>
        <v/>
      </c>
      <c r="M1535" s="1261"/>
      <c r="N1535" s="1261"/>
      <c r="O1535" s="1261"/>
      <c r="P1535" s="1262" t="s">
        <v>312</v>
      </c>
      <c r="Q1535" s="1263"/>
      <c r="R1535" s="1263"/>
      <c r="S1535" s="1264"/>
      <c r="T1535" s="1265" t="str">
        <f>IF(T1533="","",'result subject-wise'!$G$117)</f>
        <v/>
      </c>
      <c r="U1535" s="1266"/>
      <c r="V1535" s="1267"/>
    </row>
    <row r="1536" spans="1:22" ht="19.25" customHeight="1">
      <c r="A1536" s="1179"/>
      <c r="B1536" s="1230" t="s">
        <v>133</v>
      </c>
      <c r="C1536" s="1231"/>
      <c r="D1536" s="1268"/>
      <c r="E1536" s="1269"/>
      <c r="F1536" s="1269"/>
      <c r="G1536" s="1269"/>
      <c r="H1536" s="1269"/>
      <c r="I1536" s="1269"/>
      <c r="J1536" s="1269"/>
      <c r="K1536" s="1269"/>
      <c r="L1536" s="1231" t="s">
        <v>133</v>
      </c>
      <c r="M1536" s="1231"/>
      <c r="N1536" s="1231"/>
      <c r="O1536" s="1231"/>
      <c r="P1536" s="1231"/>
      <c r="Q1536" s="1231"/>
      <c r="R1536" s="1270"/>
      <c r="S1536" s="1271"/>
      <c r="T1536" s="1271"/>
      <c r="U1536" s="1271"/>
      <c r="V1536" s="1272"/>
    </row>
    <row r="1537" spans="1:22" ht="19.25" customHeight="1">
      <c r="A1537" s="1179"/>
      <c r="B1537" s="1230" t="s">
        <v>285</v>
      </c>
      <c r="C1537" s="1231"/>
      <c r="D1537" s="1268"/>
      <c r="E1537" s="1269"/>
      <c r="F1537" s="1269"/>
      <c r="G1537" s="1269"/>
      <c r="H1537" s="1269"/>
      <c r="I1537" s="1269"/>
      <c r="J1537" s="1269"/>
      <c r="K1537" s="1269"/>
      <c r="L1537" s="1231" t="s">
        <v>111</v>
      </c>
      <c r="M1537" s="1231"/>
      <c r="N1537" s="1231"/>
      <c r="O1537" s="1231"/>
      <c r="P1537" s="1231"/>
      <c r="Q1537" s="1231"/>
      <c r="R1537" s="1273"/>
      <c r="S1537" s="1274"/>
      <c r="T1537" s="1274"/>
      <c r="U1537" s="1274"/>
      <c r="V1537" s="1275"/>
    </row>
    <row r="1538" spans="1:22" ht="19.25" customHeight="1">
      <c r="A1538" s="1179"/>
      <c r="B1538" s="1230" t="s">
        <v>152</v>
      </c>
      <c r="C1538" s="1231"/>
      <c r="D1538" s="1268"/>
      <c r="E1538" s="1269"/>
      <c r="F1538" s="1269"/>
      <c r="G1538" s="1269"/>
      <c r="H1538" s="1269"/>
      <c r="I1538" s="1269"/>
      <c r="J1538" s="1269"/>
      <c r="K1538" s="1269"/>
      <c r="L1538" s="1231" t="s">
        <v>285</v>
      </c>
      <c r="M1538" s="1231"/>
      <c r="N1538" s="1231"/>
      <c r="O1538" s="1231"/>
      <c r="P1538" s="1231"/>
      <c r="Q1538" s="1231"/>
      <c r="R1538" s="1276" t="s">
        <v>152</v>
      </c>
      <c r="S1538" s="1277"/>
      <c r="T1538" s="1277"/>
      <c r="U1538" s="1277"/>
      <c r="V1538" s="1278"/>
    </row>
    <row r="1539" spans="1:22" ht="19.25" customHeight="1">
      <c r="A1539" s="1180"/>
      <c r="B1539" s="1279" t="s">
        <v>151</v>
      </c>
      <c r="C1539" s="1280"/>
      <c r="D1539" s="1281"/>
      <c r="E1539" s="1282"/>
      <c r="F1539" s="1282"/>
      <c r="G1539" s="1282"/>
      <c r="H1539" s="1282"/>
      <c r="I1539" s="1282"/>
      <c r="J1539" s="1282"/>
      <c r="K1539" s="1282"/>
      <c r="L1539" s="1280" t="s">
        <v>113</v>
      </c>
      <c r="M1539" s="1280"/>
      <c r="N1539" s="1280"/>
      <c r="O1539" s="1280"/>
      <c r="P1539" s="1283">
        <f>'statement of marks'!$GH$109</f>
        <v>42460</v>
      </c>
      <c r="Q1539" s="1284"/>
      <c r="R1539" s="1285" t="s">
        <v>289</v>
      </c>
      <c r="S1539" s="1286"/>
      <c r="T1539" s="1286"/>
      <c r="U1539" s="1286"/>
      <c r="V1539" s="1287"/>
    </row>
    <row r="1540" spans="1:22" ht="19.25" customHeight="1">
      <c r="A1540" s="1173" t="s">
        <v>73</v>
      </c>
      <c r="B1540" s="1174"/>
      <c r="C1540" s="1174"/>
      <c r="D1540" s="1174"/>
      <c r="E1540" s="1174"/>
      <c r="F1540" s="1174"/>
      <c r="G1540" s="1174"/>
      <c r="H1540" s="1174"/>
      <c r="I1540" s="1174"/>
      <c r="J1540" s="1174"/>
      <c r="K1540" s="1174"/>
      <c r="L1540" s="1174"/>
      <c r="M1540" s="1174"/>
      <c r="N1540" s="1174"/>
      <c r="O1540" s="1174"/>
      <c r="P1540" s="1174"/>
      <c r="Q1540" s="1174"/>
      <c r="R1540" s="1174"/>
      <c r="S1540" s="1174"/>
      <c r="T1540" s="1174"/>
      <c r="U1540" s="1174"/>
      <c r="V1540" s="1175"/>
    </row>
    <row r="1541" spans="1:22" ht="19.25" customHeight="1">
      <c r="A1541" s="1176" t="str">
        <f>'statement of marks'!$A$1</f>
        <v>jktdh; ckfydk mPp ek/;fed fo|ky;] fuEckgsMk</v>
      </c>
      <c r="B1541" s="1177"/>
      <c r="C1541" s="1177"/>
      <c r="D1541" s="1177"/>
      <c r="E1541" s="1177"/>
      <c r="F1541" s="1177"/>
      <c r="G1541" s="1177"/>
      <c r="H1541" s="1177"/>
      <c r="I1541" s="1177"/>
      <c r="J1541" s="1177"/>
      <c r="K1541" s="1177"/>
      <c r="L1541" s="1177"/>
      <c r="M1541" s="1177"/>
      <c r="N1541" s="1177"/>
      <c r="O1541" s="1177"/>
      <c r="P1541" s="1177"/>
      <c r="Q1541" s="1177"/>
      <c r="R1541" s="1177"/>
      <c r="S1541" s="1177"/>
      <c r="T1541" s="1177"/>
      <c r="U1541" s="1177"/>
      <c r="V1541" s="1178"/>
    </row>
    <row r="1542" spans="1:22" ht="19.25" customHeight="1">
      <c r="A1542" s="1179"/>
      <c r="B1542" s="1181" t="s">
        <v>293</v>
      </c>
      <c r="C1542" s="1181"/>
      <c r="D1542" s="1182" t="str">
        <f>'statement of marks'!$F$3</f>
        <v>2015-16</v>
      </c>
      <c r="E1542" s="1183"/>
      <c r="F1542" s="1184" t="str">
        <f>IF(T1560="","eq[; ijh{kk",IF(D1559="iwjd","iwjd ijh{kk",IF(D1559="iqu% ijh{kk","iqu% ijh{kk",)))</f>
        <v>eq[; ijh{kk</v>
      </c>
      <c r="G1542" s="1185"/>
      <c r="H1542" s="1185"/>
      <c r="I1542" s="1185"/>
      <c r="J1542" s="1185"/>
      <c r="K1542" s="1185"/>
      <c r="L1542" s="1185"/>
      <c r="M1542" s="1185"/>
      <c r="N1542" s="1185"/>
      <c r="O1542" s="1185"/>
      <c r="P1542" s="1185"/>
      <c r="Q1542" s="1185"/>
      <c r="R1542" s="1186" t="s">
        <v>27</v>
      </c>
      <c r="S1542" s="1187"/>
      <c r="T1542" s="1188" t="str">
        <f>'statement of marks'!$A$3</f>
        <v>11 'A'</v>
      </c>
      <c r="U1542" s="1188"/>
      <c r="V1542" s="1189"/>
    </row>
    <row r="1543" spans="1:22" ht="19.25" customHeight="1">
      <c r="A1543" s="1179"/>
      <c r="B1543" s="1190" t="s">
        <v>115</v>
      </c>
      <c r="C1543" s="1190"/>
      <c r="D1543" s="1191" t="str">
        <f>IF('statement of marks'!G65="","",'statement of marks'!G65)</f>
        <v/>
      </c>
      <c r="E1543" s="1192"/>
      <c r="F1543" s="1192"/>
      <c r="G1543" s="1192"/>
      <c r="H1543" s="1192"/>
      <c r="I1543" s="1192"/>
      <c r="J1543" s="1192"/>
      <c r="K1543" s="1192"/>
      <c r="L1543" s="1192"/>
      <c r="M1543" s="1192"/>
      <c r="N1543" s="1192"/>
      <c r="O1543" s="1192"/>
      <c r="P1543" s="1192"/>
      <c r="Q1543" s="1192"/>
      <c r="R1543" s="1193" t="s">
        <v>36</v>
      </c>
      <c r="S1543" s="1194"/>
      <c r="T1543" s="1195" t="str">
        <f>IF('statement of marks'!D65="","",'statement of marks'!D65)</f>
        <v/>
      </c>
      <c r="U1543" s="1195"/>
      <c r="V1543" s="1196"/>
    </row>
    <row r="1544" spans="1:22" ht="19.25" customHeight="1">
      <c r="A1544" s="1179"/>
      <c r="B1544" s="1190" t="s">
        <v>25</v>
      </c>
      <c r="C1544" s="1190"/>
      <c r="D1544" s="1191" t="str">
        <f>IF('statement of marks'!H65="","",'statement of marks'!H65)</f>
        <v/>
      </c>
      <c r="E1544" s="1192"/>
      <c r="F1544" s="1192"/>
      <c r="G1544" s="1192"/>
      <c r="H1544" s="1192"/>
      <c r="I1544" s="1192"/>
      <c r="J1544" s="1192"/>
      <c r="K1544" s="1192"/>
      <c r="L1544" s="1192"/>
      <c r="M1544" s="1192"/>
      <c r="N1544" s="1192"/>
      <c r="O1544" s="1192"/>
      <c r="P1544" s="1192"/>
      <c r="Q1544" s="1192"/>
      <c r="R1544" s="1193" t="s">
        <v>28</v>
      </c>
      <c r="S1544" s="1194"/>
      <c r="T1544" s="1195" t="str">
        <f>IF('statement of marks'!E65="","",'statement of marks'!E65)</f>
        <v/>
      </c>
      <c r="U1544" s="1195"/>
      <c r="V1544" s="1196"/>
    </row>
    <row r="1545" spans="1:22" ht="19.25" customHeight="1">
      <c r="A1545" s="1179"/>
      <c r="B1545" s="1197" t="s">
        <v>26</v>
      </c>
      <c r="C1545" s="1197"/>
      <c r="D1545" s="1191" t="str">
        <f>IF('statement of marks'!I65="","",'statement of marks'!I65)</f>
        <v/>
      </c>
      <c r="E1545" s="1192"/>
      <c r="F1545" s="1192"/>
      <c r="G1545" s="1192"/>
      <c r="H1545" s="1192"/>
      <c r="I1545" s="1192"/>
      <c r="J1545" s="1192"/>
      <c r="K1545" s="1192"/>
      <c r="L1545" s="1192"/>
      <c r="M1545" s="1192"/>
      <c r="N1545" s="1192"/>
      <c r="O1545" s="1192"/>
      <c r="P1545" s="1192"/>
      <c r="Q1545" s="1192"/>
      <c r="R1545" s="1193" t="s">
        <v>29</v>
      </c>
      <c r="S1545" s="1194"/>
      <c r="T1545" s="1198" t="str">
        <f>IF('statement of marks'!F65="","",'statement of marks'!F65)</f>
        <v/>
      </c>
      <c r="U1545" s="1198"/>
      <c r="V1545" s="1199"/>
    </row>
    <row r="1546" spans="1:22" ht="19.25" customHeight="1">
      <c r="A1546" s="1179"/>
      <c r="B1546" s="1200" t="s">
        <v>30</v>
      </c>
      <c r="C1546" s="1202" t="s">
        <v>202</v>
      </c>
      <c r="D1546" s="1204" t="s">
        <v>1</v>
      </c>
      <c r="E1546" s="1204" t="s">
        <v>43</v>
      </c>
      <c r="F1546" s="1204" t="s">
        <v>2</v>
      </c>
      <c r="G1546" s="1206" t="s">
        <v>144</v>
      </c>
      <c r="H1546" s="1206" t="s">
        <v>147</v>
      </c>
      <c r="I1546" s="1208" t="s">
        <v>146</v>
      </c>
      <c r="J1546" s="1210" t="s">
        <v>306</v>
      </c>
      <c r="K1546" s="1212" t="s">
        <v>288</v>
      </c>
      <c r="L1546" s="1214" t="s">
        <v>305</v>
      </c>
      <c r="M1546" s="1214" t="s">
        <v>296</v>
      </c>
      <c r="N1546" s="1216" t="s">
        <v>295</v>
      </c>
      <c r="O1546" s="1218" t="s">
        <v>274</v>
      </c>
      <c r="P1546" s="1218" t="s">
        <v>275</v>
      </c>
      <c r="Q1546" s="1220" t="s">
        <v>276</v>
      </c>
      <c r="R1546" s="1208" t="s">
        <v>14</v>
      </c>
      <c r="S1546" s="1210" t="s">
        <v>297</v>
      </c>
      <c r="T1546" s="1222" t="s">
        <v>298</v>
      </c>
      <c r="U1546" s="1288" t="s">
        <v>38</v>
      </c>
      <c r="V1546" s="1226" t="s">
        <v>287</v>
      </c>
    </row>
    <row r="1547" spans="1:22" ht="19.25" customHeight="1">
      <c r="A1547" s="1179"/>
      <c r="B1547" s="1201"/>
      <c r="C1547" s="1203"/>
      <c r="D1547" s="1205"/>
      <c r="E1547" s="1205"/>
      <c r="F1547" s="1205"/>
      <c r="G1547" s="1207"/>
      <c r="H1547" s="1207"/>
      <c r="I1547" s="1209"/>
      <c r="J1547" s="1211"/>
      <c r="K1547" s="1213"/>
      <c r="L1547" s="1215"/>
      <c r="M1547" s="1215"/>
      <c r="N1547" s="1217"/>
      <c r="O1547" s="1219"/>
      <c r="P1547" s="1219"/>
      <c r="Q1547" s="1221"/>
      <c r="R1547" s="1209"/>
      <c r="S1547" s="1211"/>
      <c r="T1547" s="1223"/>
      <c r="U1547" s="1289"/>
      <c r="V1547" s="1227"/>
    </row>
    <row r="1548" spans="1:22" ht="19.25" customHeight="1">
      <c r="A1548" s="1179"/>
      <c r="B1548" s="1228" t="s">
        <v>5</v>
      </c>
      <c r="C1548" s="1229"/>
      <c r="D1548" s="119">
        <v>10</v>
      </c>
      <c r="E1548" s="70">
        <v>10</v>
      </c>
      <c r="F1548" s="70">
        <v>10</v>
      </c>
      <c r="G1548" s="142" t="s">
        <v>308</v>
      </c>
      <c r="H1548" s="122">
        <f>'statement of marks'!$AR$6</f>
        <v>20</v>
      </c>
      <c r="I1548" s="73">
        <v>70</v>
      </c>
      <c r="J1548" s="146" t="s">
        <v>277</v>
      </c>
      <c r="K1548" s="124">
        <v>100</v>
      </c>
      <c r="L1548" s="142" t="s">
        <v>309</v>
      </c>
      <c r="M1548" s="122">
        <f>'statement of marks'!$AW$6</f>
        <v>30</v>
      </c>
      <c r="N1548" s="73">
        <v>100</v>
      </c>
      <c r="O1548" s="145" t="s">
        <v>310</v>
      </c>
      <c r="P1548" s="124"/>
      <c r="Q1548" s="124">
        <v>200</v>
      </c>
      <c r="R1548" s="304"/>
      <c r="S1548" s="304"/>
      <c r="T1548" s="305"/>
      <c r="U1548" s="306"/>
      <c r="V1548" s="147" t="str">
        <f>IF(OR(U1555=0,U1555&lt;S1555),"",Q1548)</f>
        <v/>
      </c>
    </row>
    <row r="1549" spans="1:22" ht="19.25" customHeight="1">
      <c r="A1549" s="1179"/>
      <c r="B1549" s="1230" t="str">
        <f>'statement of marks'!$J$3</f>
        <v>vfuok;Z fgUnh</v>
      </c>
      <c r="C1549" s="1231"/>
      <c r="D1549" s="289" t="str">
        <f>IF('statement of marks'!J65="","",'statement of marks'!J65)</f>
        <v/>
      </c>
      <c r="E1549" s="290" t="str">
        <f>IF('statement of marks'!K65="","",'statement of marks'!K65)</f>
        <v/>
      </c>
      <c r="F1549" s="290" t="str">
        <f>IF('statement of marks'!L65="","",'statement of marks'!L65)</f>
        <v/>
      </c>
      <c r="G1549" s="123" t="str">
        <f>IF('statement of marks'!N65="","",'statement of marks'!N65)</f>
        <v/>
      </c>
      <c r="H1549" s="123">
        <f>'statement of marks'!$BP$6</f>
        <v>20</v>
      </c>
      <c r="I1549" s="291" t="str">
        <f>IF(G1549="","",G1549)</f>
        <v/>
      </c>
      <c r="J1549" s="291" t="str">
        <f>IF(G1549="","",SUM(D1549,E1549,F1549,G1549))</f>
        <v/>
      </c>
      <c r="K1549" s="125" t="str">
        <f>J1549</f>
        <v/>
      </c>
      <c r="L1549" s="123" t="str">
        <f>IF('statement of marks'!P65="","",'statement of marks'!P65)</f>
        <v/>
      </c>
      <c r="M1549" s="122">
        <f>'statement of marks'!$BU$6</f>
        <v>30</v>
      </c>
      <c r="N1549" s="291" t="str">
        <f>IF(L1549="","",L1549)</f>
        <v/>
      </c>
      <c r="O1549" s="291" t="str">
        <f>IF(L1549="","",SUM(J1549,L1549))</f>
        <v/>
      </c>
      <c r="P1549" s="152">
        <f>SUM(H1549,M1549)</f>
        <v>50</v>
      </c>
      <c r="Q1549" s="125" t="str">
        <f>O1549</f>
        <v/>
      </c>
      <c r="R1549" s="290" t="str">
        <f>CONCATENATE('statement of marks'!EZ65,'statement of marks'!FA65,'statement of marks'!FB65)</f>
        <v/>
      </c>
      <c r="S1549" s="117" t="str">
        <f>IF(OR(R1549="S",R1549="RE"),100,"")</f>
        <v/>
      </c>
      <c r="T1549" s="128" t="str">
        <f>IF('result subject-wise'!U65="","",'result subject-wise'!U65)</f>
        <v/>
      </c>
      <c r="U1549" s="130" t="str">
        <f>IF('result subject-wise'!V65="","",'result subject-wise'!V65)</f>
        <v/>
      </c>
      <c r="V1549" s="147" t="str">
        <f>IF(OR(U1555=0,U1555&lt;S1555),"",IF(R1549="RE",SUM(Q1549,T1549),IF(R1549="S",T1549,Q1549)))</f>
        <v/>
      </c>
    </row>
    <row r="1550" spans="1:22" ht="19.25" customHeight="1">
      <c r="A1550" s="1179"/>
      <c r="B1550" s="1230" t="str">
        <f>'statement of marks'!$X$3</f>
        <v>vaxzsth</v>
      </c>
      <c r="C1550" s="1231"/>
      <c r="D1550" s="289" t="str">
        <f>IF('statement of marks'!X65="","",'statement of marks'!X65)</f>
        <v/>
      </c>
      <c r="E1550" s="290" t="str">
        <f>IF('statement of marks'!Y65="","",'statement of marks'!Y65)</f>
        <v/>
      </c>
      <c r="F1550" s="290" t="str">
        <f>IF('statement of marks'!Z65="","",'statement of marks'!Z65)</f>
        <v/>
      </c>
      <c r="G1550" s="123" t="str">
        <f>IF('statement of marks'!AB65="","",'statement of marks'!AB65)</f>
        <v/>
      </c>
      <c r="H1550" s="123">
        <f>'statement of marks'!$CN$6</f>
        <v>20</v>
      </c>
      <c r="I1550" s="291" t="str">
        <f>IF(G1550="","",G1550)</f>
        <v/>
      </c>
      <c r="J1550" s="291" t="str">
        <f t="shared" ref="J1550:J1553" si="564">IF(G1550="","",SUM(D1550,E1550,F1550,G1550))</f>
        <v/>
      </c>
      <c r="K1550" s="125" t="str">
        <f>J1550</f>
        <v/>
      </c>
      <c r="L1550" s="123" t="str">
        <f>IF('statement of marks'!AD65="","",'statement of marks'!AD65)</f>
        <v/>
      </c>
      <c r="M1550" s="122">
        <f>'statement of marks'!$CS$6</f>
        <v>30</v>
      </c>
      <c r="N1550" s="291" t="str">
        <f>IF(L1550="","",L1550)</f>
        <v/>
      </c>
      <c r="O1550" s="291" t="str">
        <f t="shared" ref="O1550" si="565">IF(L1550="","",SUM(J1550,L1550))</f>
        <v/>
      </c>
      <c r="P1550" s="152">
        <f t="shared" ref="P1550" si="566">SUM(H1550,M1550)</f>
        <v>50</v>
      </c>
      <c r="Q1550" s="125" t="str">
        <f>O1550</f>
        <v/>
      </c>
      <c r="R1550" s="290" t="str">
        <f>CONCATENATE('statement of marks'!FC65,'statement of marks'!FD65,'statement of marks'!FE65)</f>
        <v/>
      </c>
      <c r="S1550" s="117" t="str">
        <f>IF(OR(R1550="S",R1550="RE"),100,"")</f>
        <v/>
      </c>
      <c r="T1550" s="128" t="str">
        <f>IF('result subject-wise'!X65="","",'result subject-wise'!X65)</f>
        <v/>
      </c>
      <c r="U1550" s="130" t="str">
        <f>IF('result subject-wise'!Y65="","",'result subject-wise'!Y65)</f>
        <v/>
      </c>
      <c r="V1550" s="147" t="str">
        <f>IF(OR(U1555=0,U1555&lt;S1555),"",IF(R1550="RE",SUM(Q1550,T1550),IF(R1550="S",T1550,Q1550)))</f>
        <v/>
      </c>
    </row>
    <row r="1551" spans="1:22" ht="19.25" customHeight="1">
      <c r="A1551" s="1179"/>
      <c r="B1551" s="1232" t="b">
        <f>IF('statement of marks'!AL65="a",'statement of marks'!$AL$3,IF('statement of marks'!AL65="b",'statement of marks'!$AR$3,IF('statement of marks'!AL65="c",'statement of marks'!$AX$3,IF('statement of marks'!AL65="d",'statement of marks'!$BD$3))))</f>
        <v>0</v>
      </c>
      <c r="C1551" s="1233"/>
      <c r="D1551" s="289" t="str">
        <f>IF('statement of marks'!AM65="","",'statement of marks'!AM65)</f>
        <v/>
      </c>
      <c r="E1551" s="290" t="str">
        <f>IF('statement of marks'!AN65="","",'statement of marks'!AN65)</f>
        <v/>
      </c>
      <c r="F1551" s="290" t="str">
        <f>IF('statement of marks'!AO65="","",'statement of marks'!AO65)</f>
        <v/>
      </c>
      <c r="G1551" s="123" t="str">
        <f>IF('statement of marks'!AQ65="","",'statement of marks'!AQ65)</f>
        <v/>
      </c>
      <c r="H1551" s="123" t="str">
        <f>IF('statement of marks'!AR65="","",'statement of marks'!AR65)</f>
        <v/>
      </c>
      <c r="I1551" s="291" t="str">
        <f>IF(G1551="","",IF(AND(G1551="ML",H1551="ML"),"ML",IF(AND(G1551="ML",H1551=""),"ML",SUM(G1551,H1551))))</f>
        <v/>
      </c>
      <c r="J1551" s="291" t="str">
        <f t="shared" si="564"/>
        <v/>
      </c>
      <c r="K1551" s="125" t="str">
        <f>IF(J1551="","",SUM(H1551,J1551))</f>
        <v/>
      </c>
      <c r="L1551" s="123" t="str">
        <f>IF('statement of marks'!AV65="","",'statement of marks'!AV65)</f>
        <v/>
      </c>
      <c r="M1551" s="123" t="str">
        <f>IF('statement of marks'!AW65="","",'statement of marks'!AW65)</f>
        <v/>
      </c>
      <c r="N1551" s="291" t="str">
        <f>IF(L1551="","",IF(AND(L1551="ML",M1551="ML"),"ML",IF(AND(L1551="ML",M1551=""),"ML",SUM(L1551,M1551))))</f>
        <v/>
      </c>
      <c r="O1551" s="291" t="str">
        <f>IF(L1551="","",SUM(J1551,L1551))</f>
        <v/>
      </c>
      <c r="P1551" s="123" t="str">
        <f>IF(AND(H1551="",M1551=""),"",SUM(H1551,M1551))</f>
        <v/>
      </c>
      <c r="Q1551" s="125" t="str">
        <f>IF(O1551="","",SUM(O1551,P1551))</f>
        <v/>
      </c>
      <c r="R1551" s="290" t="str">
        <f>CONCATENATE('statement of marks'!FF65,'statement of marks'!FK65,'statement of marks'!FL65)</f>
        <v/>
      </c>
      <c r="S1551" s="117" t="str">
        <f>IF('result subject-wise'!Z65="","",'result subject-wise'!Z65)</f>
        <v/>
      </c>
      <c r="T1551" s="128" t="str">
        <f>IF('result subject-wise'!AB65="","",'result subject-wise'!AB65)</f>
        <v/>
      </c>
      <c r="U1551" s="130" t="str">
        <f>IF('result subject-wise'!AC65="","",'result subject-wise'!AC65)</f>
        <v/>
      </c>
      <c r="V1551" s="147" t="str">
        <f>IF(OR(U1555=0,U1555&lt;S1555),"",IF(OR(R1551="RE",R1551="REP"),SUM(Q1551,T1551),IF(R1551="S",T1551,Q1551)))</f>
        <v/>
      </c>
    </row>
    <row r="1552" spans="1:22" ht="19.25" customHeight="1">
      <c r="A1552" s="1179"/>
      <c r="B1552" s="1232" t="b">
        <f>IF('statement of marks'!BJ65="a",'statement of marks'!$BJ$3,IF('statement of marks'!BJ65="b",'statement of marks'!$BP$3,IF('statement of marks'!BJ65="c",'statement of marks'!$BV$3,IF('statement of marks'!BJ65="d",'statement of marks'!$CB$3))))</f>
        <v>0</v>
      </c>
      <c r="C1552" s="1233"/>
      <c r="D1552" s="289" t="str">
        <f>IF('statement of marks'!BK65="","",'statement of marks'!BK65)</f>
        <v/>
      </c>
      <c r="E1552" s="290" t="str">
        <f>IF('statement of marks'!BL65="","",'statement of marks'!BL65)</f>
        <v/>
      </c>
      <c r="F1552" s="290" t="str">
        <f>IF('statement of marks'!BM65="","",'statement of marks'!BM65)</f>
        <v/>
      </c>
      <c r="G1552" s="123" t="str">
        <f>IF('statement of marks'!BO65="","",'statement of marks'!BO65)</f>
        <v/>
      </c>
      <c r="H1552" s="123" t="str">
        <f>IF('statement of marks'!BP65="","",'statement of marks'!BP65)</f>
        <v/>
      </c>
      <c r="I1552" s="291" t="str">
        <f t="shared" ref="I1552" si="567">IF(G1552="","",IF(AND(G1552="ML",H1552="ML"),"ML",IF(AND(G1552="ML",H1552=""),"ML",SUM(G1552,H1552))))</f>
        <v/>
      </c>
      <c r="J1552" s="291" t="str">
        <f t="shared" si="564"/>
        <v/>
      </c>
      <c r="K1552" s="125" t="str">
        <f>IF(J1552="","",SUM(H1552,J1552))</f>
        <v/>
      </c>
      <c r="L1552" s="123" t="str">
        <f>IF('statement of marks'!BT65="","",'statement of marks'!BT65)</f>
        <v/>
      </c>
      <c r="M1552" s="123" t="str">
        <f>IF('statement of marks'!BU65="","",'statement of marks'!BU65)</f>
        <v/>
      </c>
      <c r="N1552" s="291" t="str">
        <f t="shared" ref="N1552" si="568">IF(L1552="","",IF(AND(L1552="ML",M1552="ML"),"ML",IF(AND(L1552="ML",M1552=""),"ML",SUM(L1552,M1552))))</f>
        <v/>
      </c>
      <c r="O1552" s="291" t="str">
        <f>IF(L1552="","",SUM(J1552,L1552))</f>
        <v/>
      </c>
      <c r="P1552" s="123" t="str">
        <f t="shared" ref="P1552:P1553" si="569">IF(AND(H1552="",M1552=""),"",SUM(H1552,M1552))</f>
        <v/>
      </c>
      <c r="Q1552" s="125" t="str">
        <f>IF(O1552="","",SUM(O1552,P1552))</f>
        <v/>
      </c>
      <c r="R1552" s="290" t="str">
        <f>CONCATENATE('statement of marks'!FM65,'statement of marks'!FR65,'statement of marks'!FS65)</f>
        <v/>
      </c>
      <c r="S1552" s="117" t="str">
        <f>IF('result subject-wise'!AD65="","",'result subject-wise'!AD65)</f>
        <v/>
      </c>
      <c r="T1552" s="128" t="str">
        <f>IF('result subject-wise'!AF65="","",'result subject-wise'!AF65)</f>
        <v/>
      </c>
      <c r="U1552" s="130" t="str">
        <f>IF('result subject-wise'!AG65="","",'result subject-wise'!AG65)</f>
        <v/>
      </c>
      <c r="V1552" s="147" t="str">
        <f>IF(OR(U1555=0,U1555&lt;S1555),"",IF(OR(R1552="RE",R1552="REP"),SUM(Q1552,T1552),IF(R1552="S",T1552,Q1552)))</f>
        <v/>
      </c>
    </row>
    <row r="1553" spans="1:22" ht="19.25" customHeight="1">
      <c r="A1553" s="1179"/>
      <c r="B1553" s="1232" t="b">
        <f>IF('statement of marks'!CH65="a",'statement of marks'!$CH$3,IF('statement of marks'!CH65="b",'statement of marks'!$CN$3,IF('statement of marks'!CH65="c",'statement of marks'!$CT$3,IF('statement of marks'!CH65="d",'statement of marks'!$CZ$3))))</f>
        <v>0</v>
      </c>
      <c r="C1553" s="1233"/>
      <c r="D1553" s="289" t="str">
        <f>IF('statement of marks'!CI65="","",'statement of marks'!CI65)</f>
        <v/>
      </c>
      <c r="E1553" s="290" t="str">
        <f>IF('statement of marks'!CJ65="","",'statement of marks'!CJ65)</f>
        <v/>
      </c>
      <c r="F1553" s="290" t="str">
        <f>IF('statement of marks'!CK65="","",'statement of marks'!CK65)</f>
        <v/>
      </c>
      <c r="G1553" s="123" t="str">
        <f>IF('statement of marks'!CM65="","",'statement of marks'!CM65)</f>
        <v/>
      </c>
      <c r="H1553" s="123" t="str">
        <f>IF('statement of marks'!CN65="","",'statement of marks'!CN65)</f>
        <v/>
      </c>
      <c r="I1553" s="291" t="str">
        <f>IF(G1553="","",IF(AND(G1553="ML",H1553="ML"),"ML",IF(AND(G1553="ML",H1553=""),"ML",SUM(G1553,H1553))))</f>
        <v/>
      </c>
      <c r="J1553" s="291" t="str">
        <f t="shared" si="564"/>
        <v/>
      </c>
      <c r="K1553" s="125" t="str">
        <f>IF(J1553="","",SUM(H1553,J1553))</f>
        <v/>
      </c>
      <c r="L1553" s="123" t="str">
        <f>IF('statement of marks'!CR65="","",'statement of marks'!CR65)</f>
        <v/>
      </c>
      <c r="M1553" s="123" t="str">
        <f>IF('statement of marks'!CS65="","",'statement of marks'!CS65)</f>
        <v/>
      </c>
      <c r="N1553" s="291" t="str">
        <f>IF(L1553="","",IF(AND(L1553="ML",M1553="ML"),"ML",IF(AND(L1553="ML",M1553=""),"ML",SUM(L1553,M1553))))</f>
        <v/>
      </c>
      <c r="O1553" s="291" t="str">
        <f>IF(L1553="","",SUM(J1553,L1553))</f>
        <v/>
      </c>
      <c r="P1553" s="123" t="str">
        <f t="shared" si="569"/>
        <v/>
      </c>
      <c r="Q1553" s="125" t="str">
        <f>IF(O1553="","",SUM(O1553,P1553))</f>
        <v/>
      </c>
      <c r="R1553" s="290" t="str">
        <f>CONCATENATE('statement of marks'!FT65,'statement of marks'!FY65,'statement of marks'!FZ65)</f>
        <v/>
      </c>
      <c r="S1553" s="117" t="str">
        <f>IF('result subject-wise'!AH65="","",'result subject-wise'!AH65)</f>
        <v/>
      </c>
      <c r="T1553" s="128" t="str">
        <f>IF('result subject-wise'!AJ65="","",'result subject-wise'!AJ65)</f>
        <v/>
      </c>
      <c r="U1553" s="130" t="str">
        <f>IF('result subject-wise'!AK65="","",'result subject-wise'!AK65)</f>
        <v/>
      </c>
      <c r="V1553" s="147" t="str">
        <f>IF(OR(U1555=0,U1555&lt;S1555),"",IF(OR(R1553="RE",R1553="REP"),SUM(Q1553,T1553),IF(R1553="S",T1553,Q1553)))</f>
        <v/>
      </c>
    </row>
    <row r="1554" spans="1:22" ht="19.25" customHeight="1">
      <c r="A1554" s="1179"/>
      <c r="B1554" s="1234" t="s">
        <v>148</v>
      </c>
      <c r="C1554" s="1235"/>
      <c r="D1554" s="157" t="str">
        <f>IF(AND(D1549="",D1550="",D1551="",D1552="",D1553=""),"",SUM(D1549:D1553))</f>
        <v/>
      </c>
      <c r="E1554" s="157" t="str">
        <f t="shared" ref="E1554:F1554" si="570">IF(AND(E1549="",E1550="",E1551="",E1552="",E1553=""),"",SUM(E1549:E1553))</f>
        <v/>
      </c>
      <c r="F1554" s="157" t="str">
        <f t="shared" si="570"/>
        <v/>
      </c>
      <c r="G1554" s="158" t="str">
        <f>IF(G1549="","",SUM(G1549:G1553))</f>
        <v/>
      </c>
      <c r="H1554" s="158">
        <f>SUM(H1551:H1553)</f>
        <v>0</v>
      </c>
      <c r="I1554" s="158" t="str">
        <f>IF(AND(I1549="",I1550="",I1551="",I1552="",I1553=""),"",SUM(I1549:I1553))</f>
        <v/>
      </c>
      <c r="J1554" s="159" t="str">
        <f>IF(J1553="","",SUM(J1549:J1553))</f>
        <v/>
      </c>
      <c r="K1554" s="160" t="str">
        <f>IF(K1549="","",SUM(K1549:K1553))</f>
        <v/>
      </c>
      <c r="L1554" s="158" t="str">
        <f>IF(L1549="","",SUM(L1549:L1553))</f>
        <v/>
      </c>
      <c r="M1554" s="158">
        <f>SUM(M1551:M1553)</f>
        <v>0</v>
      </c>
      <c r="N1554" s="158" t="str">
        <f t="shared" ref="N1554" si="571">IF(AND(N1549="",N1550="",N1551="",N1552="",N1553=""),"",SUM(N1549:N1553))</f>
        <v/>
      </c>
      <c r="O1554" s="159" t="str">
        <f>IF(L1554="","",SUM(J1554,L1554))</f>
        <v/>
      </c>
      <c r="P1554" s="160">
        <f>SUM(H1554,M1554)</f>
        <v>0</v>
      </c>
      <c r="Q1554" s="160" t="str">
        <f>IF(Q1549="","",SUM(Q1549:Q1553))</f>
        <v/>
      </c>
      <c r="R1554" s="159"/>
      <c r="S1554" s="159" t="str">
        <f>IF(AND(S1549="",S1550="",S1551="",S1552="",S1553=""),"",SUM(S1549:S1553))</f>
        <v/>
      </c>
      <c r="T1554" s="161" t="str">
        <f>IF(AND(T1549="",T1550="",T1551="",T1552="",T1553=""),"",SUM(T1549:T1553))</f>
        <v/>
      </c>
      <c r="U1554" s="162"/>
      <c r="V1554" s="163" t="str">
        <f>IF(V1549="","",SUM(V1549:V1553))</f>
        <v/>
      </c>
    </row>
    <row r="1555" spans="1:22" ht="19.25" customHeight="1">
      <c r="A1555" s="1179"/>
      <c r="B1555" s="1234" t="s">
        <v>145</v>
      </c>
      <c r="C1555" s="1235"/>
      <c r="D1555" s="119" t="str">
        <f>IF(D1554="","",50-(COUNTIF(D1549:D1553,"NA")*10+COUNTIF(D1549:D1553,"ML")*10))</f>
        <v/>
      </c>
      <c r="E1555" s="119" t="str">
        <f t="shared" ref="E1555:F1555" si="572">IF(E1554="","",50-(COUNTIF(E1549:E1553,"NA")*10+COUNTIF(E1549:E1553,"ML")*10))</f>
        <v/>
      </c>
      <c r="F1555" s="119" t="str">
        <f t="shared" si="572"/>
        <v/>
      </c>
      <c r="G1555" s="123">
        <f>I1555-H1555</f>
        <v>350</v>
      </c>
      <c r="H1555" s="158">
        <f>IF(H1554="","",(IF(OR(H1551="ML",H1551=""),0,H1548)+IF(OR(H1552="ML",H1552=""),0,H1549)+IF(OR(H1553="ML",H1553=""),0,H1550)))</f>
        <v>0</v>
      </c>
      <c r="I1555" s="123">
        <f>IF(I1554=0,0,350-H1557)</f>
        <v>350</v>
      </c>
      <c r="J1555" s="291" t="str">
        <f>IF(J1554="","",SUM(D1555:G1555))</f>
        <v/>
      </c>
      <c r="K1555" s="125" t="str">
        <f>IF(K1554="","",SUM(H1555,J1555))</f>
        <v/>
      </c>
      <c r="L1555" s="123">
        <f>N1555-M1555</f>
        <v>500</v>
      </c>
      <c r="M1555" s="117">
        <f>IF(M1554="","",(IF(OR(M1551="ML",M1551=""),0,M1548)+IF(OR(M1552="ML",M1552=""),0,M1549)+IF(OR(M1553="ML",M1553=""),0,M1550)))</f>
        <v>0</v>
      </c>
      <c r="N1555" s="123">
        <f>IF(N1554=0,0,500-M1557)</f>
        <v>500</v>
      </c>
      <c r="O1555" s="291">
        <f>IF(L1555="","",SUM(J1555,L1555))</f>
        <v>500</v>
      </c>
      <c r="P1555" s="125">
        <f>SUM(H1555,M1555)</f>
        <v>0</v>
      </c>
      <c r="Q1555" s="125" t="str">
        <f>IF(Q1554="","",SUM(O1555,P1555))</f>
        <v/>
      </c>
      <c r="R1555" s="307"/>
      <c r="S1555" s="141">
        <f>COUNTIF(R1549:R1558,"S")</f>
        <v>0</v>
      </c>
      <c r="T1555" s="141">
        <f>COUNTIF(R1549:R1558,"RE")+COUNTIF(R1549:R1558,"REP")</f>
        <v>0</v>
      </c>
      <c r="U1555" s="141">
        <f>COUNTIF(U1549:U1554,"P")+COUNTIF(U1557:U1558,"P")</f>
        <v>0</v>
      </c>
      <c r="V1555" s="149" t="str">
        <f>IF(OR(U1555=0,U1555&lt;(S1555+T1555)),"",(Q1555-(S1555*200)+S1554))</f>
        <v/>
      </c>
    </row>
    <row r="1556" spans="1:22" ht="19.25" customHeight="1">
      <c r="A1556" s="1179"/>
      <c r="B1556" s="1230" t="s">
        <v>12</v>
      </c>
      <c r="C1556" s="1231"/>
      <c r="D1556" s="120" t="str">
        <f t="shared" ref="D1556:Q1556" si="573">IF(D1555="","",D1554/D1555*100)</f>
        <v/>
      </c>
      <c r="E1556" s="120" t="str">
        <f t="shared" si="573"/>
        <v/>
      </c>
      <c r="F1556" s="120" t="str">
        <f t="shared" si="573"/>
        <v/>
      </c>
      <c r="G1556" s="120" t="e">
        <f t="shared" si="573"/>
        <v>#VALUE!</v>
      </c>
      <c r="H1556" s="151" t="e">
        <f t="shared" si="573"/>
        <v>#DIV/0!</v>
      </c>
      <c r="I1556" s="120" t="e">
        <f t="shared" si="573"/>
        <v>#VALUE!</v>
      </c>
      <c r="J1556" s="120" t="str">
        <f t="shared" si="573"/>
        <v/>
      </c>
      <c r="K1556" s="126" t="str">
        <f t="shared" si="573"/>
        <v/>
      </c>
      <c r="L1556" s="120" t="e">
        <f t="shared" si="573"/>
        <v>#VALUE!</v>
      </c>
      <c r="M1556" s="151" t="e">
        <f t="shared" si="573"/>
        <v>#DIV/0!</v>
      </c>
      <c r="N1556" s="120" t="e">
        <f t="shared" si="573"/>
        <v>#VALUE!</v>
      </c>
      <c r="O1556" s="120" t="e">
        <f t="shared" si="573"/>
        <v>#VALUE!</v>
      </c>
      <c r="P1556" s="126" t="e">
        <f t="shared" si="573"/>
        <v>#DIV/0!</v>
      </c>
      <c r="Q1556" s="126" t="str">
        <f t="shared" si="573"/>
        <v/>
      </c>
      <c r="R1556" s="304"/>
      <c r="S1556" s="304"/>
      <c r="T1556" s="305"/>
      <c r="U1556" s="308"/>
      <c r="V1556" s="150" t="str">
        <f>IF(V1555="","",V1554/V1555*100)</f>
        <v/>
      </c>
    </row>
    <row r="1557" spans="1:22" ht="19.25" customHeight="1">
      <c r="A1557" s="1179"/>
      <c r="B1557" s="1230" t="str">
        <f>'statement of marks'!$DG$3</f>
        <v>jktLFkku v/;;u</v>
      </c>
      <c r="C1557" s="1231"/>
      <c r="D1557" s="289" t="str">
        <f>IF('statement of marks'!DG65="","",'statement of marks'!DG65)</f>
        <v/>
      </c>
      <c r="E1557" s="290" t="str">
        <f>IF('statement of marks'!DH65="","",'statement of marks'!DH65)</f>
        <v/>
      </c>
      <c r="F1557" s="290" t="str">
        <f>IF('statement of marks'!DI65="","",'statement of marks'!DI65)</f>
        <v/>
      </c>
      <c r="G1557" s="290" t="str">
        <f>IF('statement of marks'!DK65="","",'statement of marks'!DK65)</f>
        <v/>
      </c>
      <c r="H1557" s="152">
        <f>IF(G1549="ML",70)+IF(G1550="ML",70)+IF(G1551="ML",70-H1548)+IF(G1552="ML",70-H1549)+IF(G1553="ML",70-H1550)+IF(H1551="ml",H1548)+IF(H1552="ml",H1549)+IF(H1553="ml",H1550)</f>
        <v>0</v>
      </c>
      <c r="I1557" s="291" t="str">
        <f>IF(G1557="","",SUM(G1557,H1557))</f>
        <v/>
      </c>
      <c r="J1557" s="291" t="str">
        <f>IF(G1557="","",SUM(D1557,E1557,F1557,G1557))</f>
        <v/>
      </c>
      <c r="K1557" s="125" t="str">
        <f>IF(J1557="","",SUM(H1557,J1557))</f>
        <v/>
      </c>
      <c r="L1557" s="290" t="str">
        <f>IF('statement of marks'!DM65="","",'statement of marks'!DM65)</f>
        <v/>
      </c>
      <c r="M1557" s="152">
        <f>IF(L1549="ML",100)+IF(L1550="ML",100)+IF(L1551="ML",100-M1548)+IF(L1552="ML",100-M1549)+IF(L1553="ML",100-M1550)+IF(M1551="ml",M1548)+IF(M1552="ml",M1549)+IF(M1553="ml",M1550)</f>
        <v>0</v>
      </c>
      <c r="N1557" s="291" t="str">
        <f>IF(L1557="","",SUM(L1557,M1557))</f>
        <v/>
      </c>
      <c r="O1557" s="291" t="str">
        <f>IF(L1557="","",SUM(K1557,L1557))</f>
        <v/>
      </c>
      <c r="P1557" s="152">
        <f>SUM(H1557,M1557)</f>
        <v>0</v>
      </c>
      <c r="Q1557" s="125" t="str">
        <f>IF(O1557="","",SUM(O1557,M1557))</f>
        <v/>
      </c>
      <c r="R1557" s="290" t="str">
        <f>IF('statement of marks'!GA65="","",'statement of marks'!GA65)</f>
        <v/>
      </c>
      <c r="S1557" s="117" t="str">
        <f>IF(OR(R1557="S",R1557="RE"),100,"")</f>
        <v/>
      </c>
      <c r="T1557" s="309" t="str">
        <f>IF('result subject-wise'!AL65="","",'result subject-wise'!AL65)</f>
        <v/>
      </c>
      <c r="U1557" s="310" t="str">
        <f>IF('result subject-wise'!AM65="","",'result subject-wise'!AM65)</f>
        <v/>
      </c>
      <c r="V1557" s="1236"/>
    </row>
    <row r="1558" spans="1:22" ht="19.25" customHeight="1">
      <c r="A1558" s="1179"/>
      <c r="B1558" s="1230" t="str">
        <f>'statement of marks'!$DT$3</f>
        <v>thou dkS'ky f'k{kk</v>
      </c>
      <c r="C1558" s="1231"/>
      <c r="D1558" s="1237" t="s">
        <v>294</v>
      </c>
      <c r="E1558" s="1238"/>
      <c r="F1558" s="291">
        <f>'statement of marks'!$DT$6</f>
        <v>30</v>
      </c>
      <c r="G1558" s="123" t="str">
        <f>IF('statement of marks'!DT65="","",'statement of marks'!DT65)</f>
        <v/>
      </c>
      <c r="H1558" s="1238" t="s">
        <v>313</v>
      </c>
      <c r="I1558" s="1238"/>
      <c r="J1558" s="291">
        <f>'statement of marks'!$DU$6</f>
        <v>30</v>
      </c>
      <c r="K1558" s="125" t="str">
        <f>IF('statement of marks'!DU65="","",'statement of marks'!DU65)</f>
        <v/>
      </c>
      <c r="L1558" s="1239" t="s">
        <v>172</v>
      </c>
      <c r="M1558" s="1239"/>
      <c r="N1558" s="291">
        <f>'statement of marks'!$DV$6</f>
        <v>40</v>
      </c>
      <c r="O1558" s="290" t="str">
        <f>IF('statement of marks'!DV65="","",'statement of marks'!DV65)</f>
        <v/>
      </c>
      <c r="P1558" s="304"/>
      <c r="Q1558" s="125" t="str">
        <f>IF(O1558="","",SUM(G1558,K1558,O1558))</f>
        <v/>
      </c>
      <c r="R1558" s="290" t="str">
        <f>IF('statement of marks'!GB65="","",'statement of marks'!GB65)</f>
        <v/>
      </c>
      <c r="S1558" s="117" t="str">
        <f>IF(OR(R1558="S",R1558="RE"),40,"")</f>
        <v/>
      </c>
      <c r="T1558" s="309" t="str">
        <f>IF('result subject-wise'!AN65="","",'result subject-wise'!AN65)</f>
        <v/>
      </c>
      <c r="U1558" s="310" t="str">
        <f>IF('result subject-wise'!AO65="","",'result subject-wise'!AO65)</f>
        <v/>
      </c>
      <c r="V1558" s="1236"/>
    </row>
    <row r="1559" spans="1:22" ht="19.25" customHeight="1">
      <c r="A1559" s="1179"/>
      <c r="B1559" s="1240" t="s">
        <v>20</v>
      </c>
      <c r="C1559" s="1241"/>
      <c r="D1559" s="1242" t="str">
        <f>IF('statement of marks'!GH65="","",'statement of marks'!GH65)</f>
        <v/>
      </c>
      <c r="E1559" s="1243"/>
      <c r="F1559" s="1243"/>
      <c r="G1559" s="1243"/>
      <c r="H1559" s="1243"/>
      <c r="I1559" s="1244"/>
      <c r="J1559" s="288" t="s">
        <v>7</v>
      </c>
      <c r="K1559" s="290" t="str">
        <f>IF('statement of marks'!GK65="","",'statement of marks'!GK65)</f>
        <v/>
      </c>
      <c r="L1559" s="1245" t="s">
        <v>8</v>
      </c>
      <c r="M1559" s="1246"/>
      <c r="N1559" s="1247"/>
      <c r="O1559" s="290" t="str">
        <f>IF('statement of marks'!GM65="","",'statement of marks'!GM65)</f>
        <v/>
      </c>
      <c r="P1559" s="1248" t="s">
        <v>286</v>
      </c>
      <c r="Q1559" s="1248"/>
      <c r="R1559" s="1248"/>
      <c r="S1559" s="1248"/>
      <c r="T1559" s="1248"/>
      <c r="U1559" s="1248"/>
      <c r="V1559" s="1249"/>
    </row>
    <row r="1560" spans="1:22" ht="19.25" customHeight="1">
      <c r="A1560" s="1179"/>
      <c r="B1560" s="1240" t="s">
        <v>50</v>
      </c>
      <c r="C1560" s="1241"/>
      <c r="D1560" s="1250" t="s">
        <v>290</v>
      </c>
      <c r="E1560" s="1251"/>
      <c r="F1560" s="1252" t="s">
        <v>291</v>
      </c>
      <c r="G1560" s="1252"/>
      <c r="H1560" s="1253" t="s">
        <v>292</v>
      </c>
      <c r="I1560" s="1253"/>
      <c r="J1560" s="1252" t="s">
        <v>314</v>
      </c>
      <c r="K1560" s="1252"/>
      <c r="L1560" s="1254" t="s">
        <v>284</v>
      </c>
      <c r="M1560" s="1254"/>
      <c r="N1560" s="1254"/>
      <c r="O1560" s="1254"/>
      <c r="P1560" s="1255" t="s">
        <v>20</v>
      </c>
      <c r="Q1560" s="1255"/>
      <c r="R1560" s="1255"/>
      <c r="S1560" s="1255"/>
      <c r="T1560" s="1256" t="str">
        <f>IF('result subject-wise'!AR65="","",'result subject-wise'!AR65)</f>
        <v/>
      </c>
      <c r="U1560" s="1256"/>
      <c r="V1560" s="1257"/>
    </row>
    <row r="1561" spans="1:22" ht="19.25" customHeight="1">
      <c r="A1561" s="1179"/>
      <c r="B1561" s="1234" t="s">
        <v>32</v>
      </c>
      <c r="C1561" s="1235"/>
      <c r="D1561" s="1258" t="str">
        <f>IF('statement of marks'!EP65="","",'statement of marks'!EP65)</f>
        <v/>
      </c>
      <c r="E1561" s="1259"/>
      <c r="F1561" s="1259" t="str">
        <f>IF('statement of marks'!ER65="","",'statement of marks'!ER65)</f>
        <v/>
      </c>
      <c r="G1561" s="1259"/>
      <c r="H1561" s="1259" t="str">
        <f>IF('statement of marks'!ET65="","",'statement of marks'!ET65)</f>
        <v/>
      </c>
      <c r="I1561" s="1259"/>
      <c r="J1561" s="1259" t="str">
        <f>IF('statement of marks'!EV65="","",'statement of marks'!EV65)</f>
        <v/>
      </c>
      <c r="K1561" s="1259"/>
      <c r="L1561" s="1259" t="str">
        <f>IF('statement of marks'!EX65="","",'statement of marks'!EX65)</f>
        <v/>
      </c>
      <c r="M1561" s="1259"/>
      <c r="N1561" s="1259"/>
      <c r="O1561" s="1259"/>
      <c r="P1561" s="1255" t="s">
        <v>7</v>
      </c>
      <c r="Q1561" s="1255"/>
      <c r="R1561" s="1255"/>
      <c r="S1561" s="1255"/>
      <c r="T1561" s="1256" t="str">
        <f>IF(AND(T1560="mRrh.kZ",V1556&gt;=60),"izFke",IF(AND(T1560="mRrh.kZ",V1556&gt;=48),"f}rh;",IF(AND(T1560="mRrh.kZ",V1556&gt;=36),"r`rh;","")))</f>
        <v/>
      </c>
      <c r="U1561" s="1256"/>
      <c r="V1561" s="1257"/>
    </row>
    <row r="1562" spans="1:22" ht="19.25" customHeight="1">
      <c r="A1562" s="1179"/>
      <c r="B1562" s="1234" t="s">
        <v>31</v>
      </c>
      <c r="C1562" s="1235"/>
      <c r="D1562" s="1260" t="str">
        <f>IF('statement of marks'!EO65="","",'statement of marks'!EO65)</f>
        <v/>
      </c>
      <c r="E1562" s="1261"/>
      <c r="F1562" s="1261" t="str">
        <f>IF('statement of marks'!EQ65="","",'statement of marks'!EQ65)</f>
        <v/>
      </c>
      <c r="G1562" s="1261"/>
      <c r="H1562" s="1261" t="str">
        <f>IF('statement of marks'!ES65="","",'statement of marks'!ES65)</f>
        <v/>
      </c>
      <c r="I1562" s="1261"/>
      <c r="J1562" s="1261" t="str">
        <f>IF('statement of marks'!EU65="","",'statement of marks'!EU65)</f>
        <v/>
      </c>
      <c r="K1562" s="1261"/>
      <c r="L1562" s="1261" t="str">
        <f>IF('statement of marks'!EW65="","",'statement of marks'!EW65)</f>
        <v/>
      </c>
      <c r="M1562" s="1261"/>
      <c r="N1562" s="1261"/>
      <c r="O1562" s="1261"/>
      <c r="P1562" s="1262" t="s">
        <v>312</v>
      </c>
      <c r="Q1562" s="1263"/>
      <c r="R1562" s="1263"/>
      <c r="S1562" s="1264"/>
      <c r="T1562" s="1265" t="str">
        <f>IF(T1560="","",'result subject-wise'!$G$117)</f>
        <v/>
      </c>
      <c r="U1562" s="1266"/>
      <c r="V1562" s="1267"/>
    </row>
    <row r="1563" spans="1:22" ht="19.25" customHeight="1">
      <c r="A1563" s="1179"/>
      <c r="B1563" s="1230" t="s">
        <v>133</v>
      </c>
      <c r="C1563" s="1231"/>
      <c r="D1563" s="1268"/>
      <c r="E1563" s="1269"/>
      <c r="F1563" s="1269"/>
      <c r="G1563" s="1269"/>
      <c r="H1563" s="1269"/>
      <c r="I1563" s="1269"/>
      <c r="J1563" s="1269"/>
      <c r="K1563" s="1269"/>
      <c r="L1563" s="1231" t="s">
        <v>133</v>
      </c>
      <c r="M1563" s="1231"/>
      <c r="N1563" s="1231"/>
      <c r="O1563" s="1231"/>
      <c r="P1563" s="1231"/>
      <c r="Q1563" s="1231"/>
      <c r="R1563" s="1270"/>
      <c r="S1563" s="1271"/>
      <c r="T1563" s="1271"/>
      <c r="U1563" s="1271"/>
      <c r="V1563" s="1272"/>
    </row>
    <row r="1564" spans="1:22" ht="19.25" customHeight="1">
      <c r="A1564" s="1179"/>
      <c r="B1564" s="1230" t="s">
        <v>285</v>
      </c>
      <c r="C1564" s="1231"/>
      <c r="D1564" s="1268"/>
      <c r="E1564" s="1269"/>
      <c r="F1564" s="1269"/>
      <c r="G1564" s="1269"/>
      <c r="H1564" s="1269"/>
      <c r="I1564" s="1269"/>
      <c r="J1564" s="1269"/>
      <c r="K1564" s="1269"/>
      <c r="L1564" s="1231" t="s">
        <v>111</v>
      </c>
      <c r="M1564" s="1231"/>
      <c r="N1564" s="1231"/>
      <c r="O1564" s="1231"/>
      <c r="P1564" s="1231"/>
      <c r="Q1564" s="1231"/>
      <c r="R1564" s="1273"/>
      <c r="S1564" s="1274"/>
      <c r="T1564" s="1274"/>
      <c r="U1564" s="1274"/>
      <c r="V1564" s="1275"/>
    </row>
    <row r="1565" spans="1:22" ht="19.25" customHeight="1">
      <c r="A1565" s="1179"/>
      <c r="B1565" s="1230" t="s">
        <v>152</v>
      </c>
      <c r="C1565" s="1231"/>
      <c r="D1565" s="1268"/>
      <c r="E1565" s="1269"/>
      <c r="F1565" s="1269"/>
      <c r="G1565" s="1269"/>
      <c r="H1565" s="1269"/>
      <c r="I1565" s="1269"/>
      <c r="J1565" s="1269"/>
      <c r="K1565" s="1269"/>
      <c r="L1565" s="1231" t="s">
        <v>285</v>
      </c>
      <c r="M1565" s="1231"/>
      <c r="N1565" s="1231"/>
      <c r="O1565" s="1231"/>
      <c r="P1565" s="1231"/>
      <c r="Q1565" s="1231"/>
      <c r="R1565" s="1276" t="s">
        <v>152</v>
      </c>
      <c r="S1565" s="1277"/>
      <c r="T1565" s="1277"/>
      <c r="U1565" s="1277"/>
      <c r="V1565" s="1278"/>
    </row>
    <row r="1566" spans="1:22" ht="19.25" customHeight="1">
      <c r="A1566" s="1180"/>
      <c r="B1566" s="1279" t="s">
        <v>151</v>
      </c>
      <c r="C1566" s="1280"/>
      <c r="D1566" s="1281"/>
      <c r="E1566" s="1282"/>
      <c r="F1566" s="1282"/>
      <c r="G1566" s="1282"/>
      <c r="H1566" s="1282"/>
      <c r="I1566" s="1282"/>
      <c r="J1566" s="1282"/>
      <c r="K1566" s="1282"/>
      <c r="L1566" s="1280" t="s">
        <v>113</v>
      </c>
      <c r="M1566" s="1280"/>
      <c r="N1566" s="1280"/>
      <c r="O1566" s="1280"/>
      <c r="P1566" s="1283">
        <f>'statement of marks'!$GH$109</f>
        <v>42460</v>
      </c>
      <c r="Q1566" s="1284"/>
      <c r="R1566" s="1285" t="s">
        <v>289</v>
      </c>
      <c r="S1566" s="1286"/>
      <c r="T1566" s="1286"/>
      <c r="U1566" s="1286"/>
      <c r="V1566" s="1287"/>
    </row>
    <row r="1567" spans="1:22" ht="19.25" customHeight="1">
      <c r="A1567" s="1173" t="s">
        <v>73</v>
      </c>
      <c r="B1567" s="1174"/>
      <c r="C1567" s="1174"/>
      <c r="D1567" s="1174"/>
      <c r="E1567" s="1174"/>
      <c r="F1567" s="1174"/>
      <c r="G1567" s="1174"/>
      <c r="H1567" s="1174"/>
      <c r="I1567" s="1174"/>
      <c r="J1567" s="1174"/>
      <c r="K1567" s="1174"/>
      <c r="L1567" s="1174"/>
      <c r="M1567" s="1174"/>
      <c r="N1567" s="1174"/>
      <c r="O1567" s="1174"/>
      <c r="P1567" s="1174"/>
      <c r="Q1567" s="1174"/>
      <c r="R1567" s="1174"/>
      <c r="S1567" s="1174"/>
      <c r="T1567" s="1174"/>
      <c r="U1567" s="1174"/>
      <c r="V1567" s="1175"/>
    </row>
    <row r="1568" spans="1:22" ht="19.25" customHeight="1">
      <c r="A1568" s="1176" t="str">
        <f>'statement of marks'!$A$1</f>
        <v>jktdh; ckfydk mPp ek/;fed fo|ky;] fuEckgsMk</v>
      </c>
      <c r="B1568" s="1177"/>
      <c r="C1568" s="1177"/>
      <c r="D1568" s="1177"/>
      <c r="E1568" s="1177"/>
      <c r="F1568" s="1177"/>
      <c r="G1568" s="1177"/>
      <c r="H1568" s="1177"/>
      <c r="I1568" s="1177"/>
      <c r="J1568" s="1177"/>
      <c r="K1568" s="1177"/>
      <c r="L1568" s="1177"/>
      <c r="M1568" s="1177"/>
      <c r="N1568" s="1177"/>
      <c r="O1568" s="1177"/>
      <c r="P1568" s="1177"/>
      <c r="Q1568" s="1177"/>
      <c r="R1568" s="1177"/>
      <c r="S1568" s="1177"/>
      <c r="T1568" s="1177"/>
      <c r="U1568" s="1177"/>
      <c r="V1568" s="1178"/>
    </row>
    <row r="1569" spans="1:22" ht="19.25" customHeight="1">
      <c r="A1569" s="1179"/>
      <c r="B1569" s="1181" t="s">
        <v>293</v>
      </c>
      <c r="C1569" s="1181"/>
      <c r="D1569" s="1182" t="str">
        <f>'statement of marks'!$F$3</f>
        <v>2015-16</v>
      </c>
      <c r="E1569" s="1183"/>
      <c r="F1569" s="1184" t="str">
        <f>IF(T1587="","eq[; ijh{kk",IF(D1586="iwjd","iwjd ijh{kk",IF(D1586="iqu% ijh{kk","iqu% ijh{kk",)))</f>
        <v>eq[; ijh{kk</v>
      </c>
      <c r="G1569" s="1185"/>
      <c r="H1569" s="1185"/>
      <c r="I1569" s="1185"/>
      <c r="J1569" s="1185"/>
      <c r="K1569" s="1185"/>
      <c r="L1569" s="1185"/>
      <c r="M1569" s="1185"/>
      <c r="N1569" s="1185"/>
      <c r="O1569" s="1185"/>
      <c r="P1569" s="1185"/>
      <c r="Q1569" s="1185"/>
      <c r="R1569" s="1186" t="s">
        <v>27</v>
      </c>
      <c r="S1569" s="1187"/>
      <c r="T1569" s="1188" t="str">
        <f>'statement of marks'!$A$3</f>
        <v>11 'A'</v>
      </c>
      <c r="U1569" s="1188"/>
      <c r="V1569" s="1189"/>
    </row>
    <row r="1570" spans="1:22" ht="19.25" customHeight="1">
      <c r="A1570" s="1179"/>
      <c r="B1570" s="1190" t="s">
        <v>115</v>
      </c>
      <c r="C1570" s="1190"/>
      <c r="D1570" s="1191" t="str">
        <f>IF('statement of marks'!G66="","",'statement of marks'!G66)</f>
        <v/>
      </c>
      <c r="E1570" s="1192"/>
      <c r="F1570" s="1192"/>
      <c r="G1570" s="1192"/>
      <c r="H1570" s="1192"/>
      <c r="I1570" s="1192"/>
      <c r="J1570" s="1192"/>
      <c r="K1570" s="1192"/>
      <c r="L1570" s="1192"/>
      <c r="M1570" s="1192"/>
      <c r="N1570" s="1192"/>
      <c r="O1570" s="1192"/>
      <c r="P1570" s="1192"/>
      <c r="Q1570" s="1192"/>
      <c r="R1570" s="1193" t="s">
        <v>36</v>
      </c>
      <c r="S1570" s="1194"/>
      <c r="T1570" s="1195" t="str">
        <f>IF('statement of marks'!D66="","",'statement of marks'!D66)</f>
        <v/>
      </c>
      <c r="U1570" s="1195"/>
      <c r="V1570" s="1196"/>
    </row>
    <row r="1571" spans="1:22" ht="19.25" customHeight="1">
      <c r="A1571" s="1179"/>
      <c r="B1571" s="1190" t="s">
        <v>25</v>
      </c>
      <c r="C1571" s="1190"/>
      <c r="D1571" s="1191" t="str">
        <f>IF('statement of marks'!H66="","",'statement of marks'!H66)</f>
        <v/>
      </c>
      <c r="E1571" s="1192"/>
      <c r="F1571" s="1192"/>
      <c r="G1571" s="1192"/>
      <c r="H1571" s="1192"/>
      <c r="I1571" s="1192"/>
      <c r="J1571" s="1192"/>
      <c r="K1571" s="1192"/>
      <c r="L1571" s="1192"/>
      <c r="M1571" s="1192"/>
      <c r="N1571" s="1192"/>
      <c r="O1571" s="1192"/>
      <c r="P1571" s="1192"/>
      <c r="Q1571" s="1192"/>
      <c r="R1571" s="1193" t="s">
        <v>28</v>
      </c>
      <c r="S1571" s="1194"/>
      <c r="T1571" s="1195" t="str">
        <f>IF('statement of marks'!E66="","",'statement of marks'!E66)</f>
        <v/>
      </c>
      <c r="U1571" s="1195"/>
      <c r="V1571" s="1196"/>
    </row>
    <row r="1572" spans="1:22" ht="19.25" customHeight="1">
      <c r="A1572" s="1179"/>
      <c r="B1572" s="1197" t="s">
        <v>26</v>
      </c>
      <c r="C1572" s="1197"/>
      <c r="D1572" s="1191" t="str">
        <f>IF('statement of marks'!I66="","",'statement of marks'!I66)</f>
        <v/>
      </c>
      <c r="E1572" s="1192"/>
      <c r="F1572" s="1192"/>
      <c r="G1572" s="1192"/>
      <c r="H1572" s="1192"/>
      <c r="I1572" s="1192"/>
      <c r="J1572" s="1192"/>
      <c r="K1572" s="1192"/>
      <c r="L1572" s="1192"/>
      <c r="M1572" s="1192"/>
      <c r="N1572" s="1192"/>
      <c r="O1572" s="1192"/>
      <c r="P1572" s="1192"/>
      <c r="Q1572" s="1192"/>
      <c r="R1572" s="1193" t="s">
        <v>29</v>
      </c>
      <c r="S1572" s="1194"/>
      <c r="T1572" s="1198" t="str">
        <f>IF('statement of marks'!F66="","",'statement of marks'!F66)</f>
        <v/>
      </c>
      <c r="U1572" s="1198"/>
      <c r="V1572" s="1199"/>
    </row>
    <row r="1573" spans="1:22" ht="19.25" customHeight="1">
      <c r="A1573" s="1179"/>
      <c r="B1573" s="1200" t="s">
        <v>30</v>
      </c>
      <c r="C1573" s="1202" t="s">
        <v>202</v>
      </c>
      <c r="D1573" s="1204" t="s">
        <v>1</v>
      </c>
      <c r="E1573" s="1204" t="s">
        <v>43</v>
      </c>
      <c r="F1573" s="1204" t="s">
        <v>2</v>
      </c>
      <c r="G1573" s="1206" t="s">
        <v>144</v>
      </c>
      <c r="H1573" s="1206" t="s">
        <v>147</v>
      </c>
      <c r="I1573" s="1208" t="s">
        <v>146</v>
      </c>
      <c r="J1573" s="1210" t="s">
        <v>306</v>
      </c>
      <c r="K1573" s="1212" t="s">
        <v>288</v>
      </c>
      <c r="L1573" s="1214" t="s">
        <v>305</v>
      </c>
      <c r="M1573" s="1214" t="s">
        <v>296</v>
      </c>
      <c r="N1573" s="1216" t="s">
        <v>295</v>
      </c>
      <c r="O1573" s="1218" t="s">
        <v>274</v>
      </c>
      <c r="P1573" s="1218" t="s">
        <v>275</v>
      </c>
      <c r="Q1573" s="1220" t="s">
        <v>276</v>
      </c>
      <c r="R1573" s="1208" t="s">
        <v>14</v>
      </c>
      <c r="S1573" s="1210" t="s">
        <v>297</v>
      </c>
      <c r="T1573" s="1222" t="s">
        <v>298</v>
      </c>
      <c r="U1573" s="1288" t="s">
        <v>38</v>
      </c>
      <c r="V1573" s="1226" t="s">
        <v>287</v>
      </c>
    </row>
    <row r="1574" spans="1:22" ht="19.25" customHeight="1">
      <c r="A1574" s="1179"/>
      <c r="B1574" s="1201"/>
      <c r="C1574" s="1203"/>
      <c r="D1574" s="1205"/>
      <c r="E1574" s="1205"/>
      <c r="F1574" s="1205"/>
      <c r="G1574" s="1207"/>
      <c r="H1574" s="1207"/>
      <c r="I1574" s="1209"/>
      <c r="J1574" s="1211"/>
      <c r="K1574" s="1213"/>
      <c r="L1574" s="1215"/>
      <c r="M1574" s="1215"/>
      <c r="N1574" s="1217"/>
      <c r="O1574" s="1219"/>
      <c r="P1574" s="1219"/>
      <c r="Q1574" s="1221"/>
      <c r="R1574" s="1209"/>
      <c r="S1574" s="1211"/>
      <c r="T1574" s="1223"/>
      <c r="U1574" s="1289"/>
      <c r="V1574" s="1227"/>
    </row>
    <row r="1575" spans="1:22" ht="19.25" customHeight="1">
      <c r="A1575" s="1179"/>
      <c r="B1575" s="1228" t="s">
        <v>5</v>
      </c>
      <c r="C1575" s="1229"/>
      <c r="D1575" s="119">
        <v>10</v>
      </c>
      <c r="E1575" s="70">
        <v>10</v>
      </c>
      <c r="F1575" s="70">
        <v>10</v>
      </c>
      <c r="G1575" s="142" t="s">
        <v>308</v>
      </c>
      <c r="H1575" s="122">
        <f>'statement of marks'!$AR$6</f>
        <v>20</v>
      </c>
      <c r="I1575" s="73">
        <v>70</v>
      </c>
      <c r="J1575" s="146" t="s">
        <v>277</v>
      </c>
      <c r="K1575" s="124">
        <v>100</v>
      </c>
      <c r="L1575" s="142" t="s">
        <v>309</v>
      </c>
      <c r="M1575" s="122">
        <f>'statement of marks'!$AW$6</f>
        <v>30</v>
      </c>
      <c r="N1575" s="73">
        <v>100</v>
      </c>
      <c r="O1575" s="145" t="s">
        <v>310</v>
      </c>
      <c r="P1575" s="124"/>
      <c r="Q1575" s="124">
        <v>200</v>
      </c>
      <c r="R1575" s="304"/>
      <c r="S1575" s="304"/>
      <c r="T1575" s="305"/>
      <c r="U1575" s="306"/>
      <c r="V1575" s="147" t="str">
        <f>IF(OR(U1582=0,U1582&lt;S1582),"",Q1575)</f>
        <v/>
      </c>
    </row>
    <row r="1576" spans="1:22" ht="19.25" customHeight="1">
      <c r="A1576" s="1179"/>
      <c r="B1576" s="1230" t="str">
        <f>'statement of marks'!$J$3</f>
        <v>vfuok;Z fgUnh</v>
      </c>
      <c r="C1576" s="1231"/>
      <c r="D1576" s="289" t="str">
        <f>IF('statement of marks'!J66="","",'statement of marks'!J66)</f>
        <v/>
      </c>
      <c r="E1576" s="290" t="str">
        <f>IF('statement of marks'!K66="","",'statement of marks'!K66)</f>
        <v/>
      </c>
      <c r="F1576" s="290" t="str">
        <f>IF('statement of marks'!L66="","",'statement of marks'!L66)</f>
        <v/>
      </c>
      <c r="G1576" s="123" t="str">
        <f>IF('statement of marks'!N66="","",'statement of marks'!N66)</f>
        <v/>
      </c>
      <c r="H1576" s="123">
        <f>'statement of marks'!$BP$6</f>
        <v>20</v>
      </c>
      <c r="I1576" s="291" t="str">
        <f>IF(G1576="","",G1576)</f>
        <v/>
      </c>
      <c r="J1576" s="291" t="str">
        <f>IF(G1576="","",SUM(D1576,E1576,F1576,G1576))</f>
        <v/>
      </c>
      <c r="K1576" s="125" t="str">
        <f>J1576</f>
        <v/>
      </c>
      <c r="L1576" s="123" t="str">
        <f>IF('statement of marks'!P66="","",'statement of marks'!P66)</f>
        <v/>
      </c>
      <c r="M1576" s="122">
        <f>'statement of marks'!$BU$6</f>
        <v>30</v>
      </c>
      <c r="N1576" s="291" t="str">
        <f>IF(L1576="","",L1576)</f>
        <v/>
      </c>
      <c r="O1576" s="291" t="str">
        <f>IF(L1576="","",SUM(J1576,L1576))</f>
        <v/>
      </c>
      <c r="P1576" s="152">
        <f>SUM(H1576,M1576)</f>
        <v>50</v>
      </c>
      <c r="Q1576" s="125" t="str">
        <f>O1576</f>
        <v/>
      </c>
      <c r="R1576" s="290" t="str">
        <f>CONCATENATE('statement of marks'!EZ66,'statement of marks'!FA66,'statement of marks'!FB66)</f>
        <v/>
      </c>
      <c r="S1576" s="117" t="str">
        <f>IF(OR(R1576="S",R1576="RE"),100,"")</f>
        <v/>
      </c>
      <c r="T1576" s="128" t="str">
        <f>IF('result subject-wise'!U66="","",'result subject-wise'!U66)</f>
        <v/>
      </c>
      <c r="U1576" s="130" t="str">
        <f>IF('result subject-wise'!V66="","",'result subject-wise'!V66)</f>
        <v/>
      </c>
      <c r="V1576" s="147" t="str">
        <f>IF(OR(U1582=0,U1582&lt;S1582),"",IF(R1576="RE",SUM(Q1576,T1576),IF(R1576="S",T1576,Q1576)))</f>
        <v/>
      </c>
    </row>
    <row r="1577" spans="1:22" ht="19.25" customHeight="1">
      <c r="A1577" s="1179"/>
      <c r="B1577" s="1230" t="str">
        <f>'statement of marks'!$X$3</f>
        <v>vaxzsth</v>
      </c>
      <c r="C1577" s="1231"/>
      <c r="D1577" s="289" t="str">
        <f>IF('statement of marks'!X66="","",'statement of marks'!X66)</f>
        <v/>
      </c>
      <c r="E1577" s="290" t="str">
        <f>IF('statement of marks'!Y66="","",'statement of marks'!Y66)</f>
        <v/>
      </c>
      <c r="F1577" s="290" t="str">
        <f>IF('statement of marks'!Z66="","",'statement of marks'!Z66)</f>
        <v/>
      </c>
      <c r="G1577" s="123" t="str">
        <f>IF('statement of marks'!AB66="","",'statement of marks'!AB66)</f>
        <v/>
      </c>
      <c r="H1577" s="123">
        <f>'statement of marks'!$CN$6</f>
        <v>20</v>
      </c>
      <c r="I1577" s="291" t="str">
        <f>IF(G1577="","",G1577)</f>
        <v/>
      </c>
      <c r="J1577" s="291" t="str">
        <f t="shared" ref="J1577:J1580" si="574">IF(G1577="","",SUM(D1577,E1577,F1577,G1577))</f>
        <v/>
      </c>
      <c r="K1577" s="125" t="str">
        <f>J1577</f>
        <v/>
      </c>
      <c r="L1577" s="123" t="str">
        <f>IF('statement of marks'!AD66="","",'statement of marks'!AD66)</f>
        <v/>
      </c>
      <c r="M1577" s="122">
        <f>'statement of marks'!$CS$6</f>
        <v>30</v>
      </c>
      <c r="N1577" s="291" t="str">
        <f>IF(L1577="","",L1577)</f>
        <v/>
      </c>
      <c r="O1577" s="291" t="str">
        <f t="shared" ref="O1577" si="575">IF(L1577="","",SUM(J1577,L1577))</f>
        <v/>
      </c>
      <c r="P1577" s="152">
        <f t="shared" ref="P1577" si="576">SUM(H1577,M1577)</f>
        <v>50</v>
      </c>
      <c r="Q1577" s="125" t="str">
        <f>O1577</f>
        <v/>
      </c>
      <c r="R1577" s="290" t="str">
        <f>CONCATENATE('statement of marks'!FC66,'statement of marks'!FD66,'statement of marks'!FE66)</f>
        <v/>
      </c>
      <c r="S1577" s="117" t="str">
        <f>IF(OR(R1577="S",R1577="RE"),100,"")</f>
        <v/>
      </c>
      <c r="T1577" s="128" t="str">
        <f>IF('result subject-wise'!X66="","",'result subject-wise'!X66)</f>
        <v/>
      </c>
      <c r="U1577" s="130" t="str">
        <f>IF('result subject-wise'!Y66="","",'result subject-wise'!Y66)</f>
        <v/>
      </c>
      <c r="V1577" s="147" t="str">
        <f>IF(OR(U1582=0,U1582&lt;S1582),"",IF(R1577="RE",SUM(Q1577,T1577),IF(R1577="S",T1577,Q1577)))</f>
        <v/>
      </c>
    </row>
    <row r="1578" spans="1:22" ht="19.25" customHeight="1">
      <c r="A1578" s="1179"/>
      <c r="B1578" s="1232" t="b">
        <f>IF('statement of marks'!AL66="a",'statement of marks'!$AL$3,IF('statement of marks'!AL66="b",'statement of marks'!$AR$3,IF('statement of marks'!AL66="c",'statement of marks'!$AX$3,IF('statement of marks'!AL66="d",'statement of marks'!$BD$3))))</f>
        <v>0</v>
      </c>
      <c r="C1578" s="1233"/>
      <c r="D1578" s="289" t="str">
        <f>IF('statement of marks'!AM66="","",'statement of marks'!AM66)</f>
        <v/>
      </c>
      <c r="E1578" s="290" t="str">
        <f>IF('statement of marks'!AN66="","",'statement of marks'!AN66)</f>
        <v/>
      </c>
      <c r="F1578" s="290" t="str">
        <f>IF('statement of marks'!AO66="","",'statement of marks'!AO66)</f>
        <v/>
      </c>
      <c r="G1578" s="123" t="str">
        <f>IF('statement of marks'!AQ66="","",'statement of marks'!AQ66)</f>
        <v/>
      </c>
      <c r="H1578" s="123" t="str">
        <f>IF('statement of marks'!AR66="","",'statement of marks'!AR66)</f>
        <v/>
      </c>
      <c r="I1578" s="291" t="str">
        <f>IF(G1578="","",IF(AND(G1578="ML",H1578="ML"),"ML",IF(AND(G1578="ML",H1578=""),"ML",SUM(G1578,H1578))))</f>
        <v/>
      </c>
      <c r="J1578" s="291" t="str">
        <f t="shared" si="574"/>
        <v/>
      </c>
      <c r="K1578" s="125" t="str">
        <f>IF(J1578="","",SUM(H1578,J1578))</f>
        <v/>
      </c>
      <c r="L1578" s="123" t="str">
        <f>IF('statement of marks'!AV66="","",'statement of marks'!AV66)</f>
        <v/>
      </c>
      <c r="M1578" s="123" t="str">
        <f>IF('statement of marks'!AW66="","",'statement of marks'!AW66)</f>
        <v/>
      </c>
      <c r="N1578" s="291" t="str">
        <f>IF(L1578="","",IF(AND(L1578="ML",M1578="ML"),"ML",IF(AND(L1578="ML",M1578=""),"ML",SUM(L1578,M1578))))</f>
        <v/>
      </c>
      <c r="O1578" s="291" t="str">
        <f>IF(L1578="","",SUM(J1578,L1578))</f>
        <v/>
      </c>
      <c r="P1578" s="123" t="str">
        <f>IF(AND(H1578="",M1578=""),"",SUM(H1578,M1578))</f>
        <v/>
      </c>
      <c r="Q1578" s="125" t="str">
        <f>IF(O1578="","",SUM(O1578,P1578))</f>
        <v/>
      </c>
      <c r="R1578" s="290" t="str">
        <f>CONCATENATE('statement of marks'!FF66,'statement of marks'!FK66,'statement of marks'!FL66)</f>
        <v/>
      </c>
      <c r="S1578" s="117" t="str">
        <f>IF('result subject-wise'!Z66="","",'result subject-wise'!Z66)</f>
        <v/>
      </c>
      <c r="T1578" s="128" t="str">
        <f>IF('result subject-wise'!AB66="","",'result subject-wise'!AB66)</f>
        <v/>
      </c>
      <c r="U1578" s="130" t="str">
        <f>IF('result subject-wise'!AC66="","",'result subject-wise'!AC66)</f>
        <v/>
      </c>
      <c r="V1578" s="147" t="str">
        <f>IF(OR(U1582=0,U1582&lt;S1582),"",IF(OR(R1578="RE",R1578="REP"),SUM(Q1578,T1578),IF(R1578="S",T1578,Q1578)))</f>
        <v/>
      </c>
    </row>
    <row r="1579" spans="1:22" ht="19.25" customHeight="1">
      <c r="A1579" s="1179"/>
      <c r="B1579" s="1232" t="b">
        <f>IF('statement of marks'!BJ66="a",'statement of marks'!$BJ$3,IF('statement of marks'!BJ66="b",'statement of marks'!$BP$3,IF('statement of marks'!BJ66="c",'statement of marks'!$BV$3,IF('statement of marks'!BJ66="d",'statement of marks'!$CB$3))))</f>
        <v>0</v>
      </c>
      <c r="C1579" s="1233"/>
      <c r="D1579" s="289" t="str">
        <f>IF('statement of marks'!BK66="","",'statement of marks'!BK66)</f>
        <v/>
      </c>
      <c r="E1579" s="290" t="str">
        <f>IF('statement of marks'!BL66="","",'statement of marks'!BL66)</f>
        <v/>
      </c>
      <c r="F1579" s="290" t="str">
        <f>IF('statement of marks'!BM66="","",'statement of marks'!BM66)</f>
        <v/>
      </c>
      <c r="G1579" s="123" t="str">
        <f>IF('statement of marks'!BO66="","",'statement of marks'!BO66)</f>
        <v/>
      </c>
      <c r="H1579" s="123" t="str">
        <f>IF('statement of marks'!BP66="","",'statement of marks'!BP66)</f>
        <v/>
      </c>
      <c r="I1579" s="291" t="str">
        <f t="shared" ref="I1579" si="577">IF(G1579="","",IF(AND(G1579="ML",H1579="ML"),"ML",IF(AND(G1579="ML",H1579=""),"ML",SUM(G1579,H1579))))</f>
        <v/>
      </c>
      <c r="J1579" s="291" t="str">
        <f t="shared" si="574"/>
        <v/>
      </c>
      <c r="K1579" s="125" t="str">
        <f>IF(J1579="","",SUM(H1579,J1579))</f>
        <v/>
      </c>
      <c r="L1579" s="123" t="str">
        <f>IF('statement of marks'!BT66="","",'statement of marks'!BT66)</f>
        <v/>
      </c>
      <c r="M1579" s="123" t="str">
        <f>IF('statement of marks'!BU66="","",'statement of marks'!BU66)</f>
        <v/>
      </c>
      <c r="N1579" s="291" t="str">
        <f t="shared" ref="N1579" si="578">IF(L1579="","",IF(AND(L1579="ML",M1579="ML"),"ML",IF(AND(L1579="ML",M1579=""),"ML",SUM(L1579,M1579))))</f>
        <v/>
      </c>
      <c r="O1579" s="291" t="str">
        <f>IF(L1579="","",SUM(J1579,L1579))</f>
        <v/>
      </c>
      <c r="P1579" s="123" t="str">
        <f t="shared" ref="P1579:P1580" si="579">IF(AND(H1579="",M1579=""),"",SUM(H1579,M1579))</f>
        <v/>
      </c>
      <c r="Q1579" s="125" t="str">
        <f>IF(O1579="","",SUM(O1579,P1579))</f>
        <v/>
      </c>
      <c r="R1579" s="290" t="str">
        <f>CONCATENATE('statement of marks'!FM66,'statement of marks'!FR66,'statement of marks'!FS66)</f>
        <v/>
      </c>
      <c r="S1579" s="117" t="str">
        <f>IF('result subject-wise'!AD66="","",'result subject-wise'!AD66)</f>
        <v/>
      </c>
      <c r="T1579" s="128" t="str">
        <f>IF('result subject-wise'!AF66="","",'result subject-wise'!AF66)</f>
        <v/>
      </c>
      <c r="U1579" s="130" t="str">
        <f>IF('result subject-wise'!AG66="","",'result subject-wise'!AG66)</f>
        <v/>
      </c>
      <c r="V1579" s="147" t="str">
        <f>IF(OR(U1582=0,U1582&lt;S1582),"",IF(OR(R1579="RE",R1579="REP"),SUM(Q1579,T1579),IF(R1579="S",T1579,Q1579)))</f>
        <v/>
      </c>
    </row>
    <row r="1580" spans="1:22" ht="19.25" customHeight="1">
      <c r="A1580" s="1179"/>
      <c r="B1580" s="1232" t="b">
        <f>IF('statement of marks'!CH66="a",'statement of marks'!$CH$3,IF('statement of marks'!CH66="b",'statement of marks'!$CN$3,IF('statement of marks'!CH66="c",'statement of marks'!$CT$3,IF('statement of marks'!CH66="d",'statement of marks'!$CZ$3))))</f>
        <v>0</v>
      </c>
      <c r="C1580" s="1233"/>
      <c r="D1580" s="289" t="str">
        <f>IF('statement of marks'!CI66="","",'statement of marks'!CI66)</f>
        <v/>
      </c>
      <c r="E1580" s="290" t="str">
        <f>IF('statement of marks'!CJ66="","",'statement of marks'!CJ66)</f>
        <v/>
      </c>
      <c r="F1580" s="290" t="str">
        <f>IF('statement of marks'!CK66="","",'statement of marks'!CK66)</f>
        <v/>
      </c>
      <c r="G1580" s="123" t="str">
        <f>IF('statement of marks'!CM66="","",'statement of marks'!CM66)</f>
        <v/>
      </c>
      <c r="H1580" s="123" t="str">
        <f>IF('statement of marks'!CN66="","",'statement of marks'!CN66)</f>
        <v/>
      </c>
      <c r="I1580" s="291" t="str">
        <f>IF(G1580="","",IF(AND(G1580="ML",H1580="ML"),"ML",IF(AND(G1580="ML",H1580=""),"ML",SUM(G1580,H1580))))</f>
        <v/>
      </c>
      <c r="J1580" s="291" t="str">
        <f t="shared" si="574"/>
        <v/>
      </c>
      <c r="K1580" s="125" t="str">
        <f>IF(J1580="","",SUM(H1580,J1580))</f>
        <v/>
      </c>
      <c r="L1580" s="123" t="str">
        <f>IF('statement of marks'!CR66="","",'statement of marks'!CR66)</f>
        <v/>
      </c>
      <c r="M1580" s="123" t="str">
        <f>IF('statement of marks'!CS66="","",'statement of marks'!CS66)</f>
        <v/>
      </c>
      <c r="N1580" s="291" t="str">
        <f>IF(L1580="","",IF(AND(L1580="ML",M1580="ML"),"ML",IF(AND(L1580="ML",M1580=""),"ML",SUM(L1580,M1580))))</f>
        <v/>
      </c>
      <c r="O1580" s="291" t="str">
        <f>IF(L1580="","",SUM(J1580,L1580))</f>
        <v/>
      </c>
      <c r="P1580" s="123" t="str">
        <f t="shared" si="579"/>
        <v/>
      </c>
      <c r="Q1580" s="125" t="str">
        <f>IF(O1580="","",SUM(O1580,P1580))</f>
        <v/>
      </c>
      <c r="R1580" s="290" t="str">
        <f>CONCATENATE('statement of marks'!FT66,'statement of marks'!FY66,'statement of marks'!FZ66)</f>
        <v/>
      </c>
      <c r="S1580" s="117" t="str">
        <f>IF('result subject-wise'!AH66="","",'result subject-wise'!AH66)</f>
        <v/>
      </c>
      <c r="T1580" s="128" t="str">
        <f>IF('result subject-wise'!AJ66="","",'result subject-wise'!AJ66)</f>
        <v/>
      </c>
      <c r="U1580" s="130" t="str">
        <f>IF('result subject-wise'!AK66="","",'result subject-wise'!AK66)</f>
        <v/>
      </c>
      <c r="V1580" s="147" t="str">
        <f>IF(OR(U1582=0,U1582&lt;S1582),"",IF(OR(R1580="RE",R1580="REP"),SUM(Q1580,T1580),IF(R1580="S",T1580,Q1580)))</f>
        <v/>
      </c>
    </row>
    <row r="1581" spans="1:22" ht="19.25" customHeight="1">
      <c r="A1581" s="1179"/>
      <c r="B1581" s="1234" t="s">
        <v>148</v>
      </c>
      <c r="C1581" s="1235"/>
      <c r="D1581" s="157" t="str">
        <f>IF(AND(D1576="",D1577="",D1578="",D1579="",D1580=""),"",SUM(D1576:D1580))</f>
        <v/>
      </c>
      <c r="E1581" s="157" t="str">
        <f t="shared" ref="E1581:F1581" si="580">IF(AND(E1576="",E1577="",E1578="",E1579="",E1580=""),"",SUM(E1576:E1580))</f>
        <v/>
      </c>
      <c r="F1581" s="157" t="str">
        <f t="shared" si="580"/>
        <v/>
      </c>
      <c r="G1581" s="158" t="str">
        <f>IF(G1576="","",SUM(G1576:G1580))</f>
        <v/>
      </c>
      <c r="H1581" s="158">
        <f>SUM(H1578:H1580)</f>
        <v>0</v>
      </c>
      <c r="I1581" s="158" t="str">
        <f>IF(AND(I1576="",I1577="",I1578="",I1579="",I1580=""),"",SUM(I1576:I1580))</f>
        <v/>
      </c>
      <c r="J1581" s="159" t="str">
        <f>IF(J1580="","",SUM(J1576:J1580))</f>
        <v/>
      </c>
      <c r="K1581" s="160" t="str">
        <f>IF(K1576="","",SUM(K1576:K1580))</f>
        <v/>
      </c>
      <c r="L1581" s="158" t="str">
        <f>IF(L1576="","",SUM(L1576:L1580))</f>
        <v/>
      </c>
      <c r="M1581" s="158">
        <f>SUM(M1578:M1580)</f>
        <v>0</v>
      </c>
      <c r="N1581" s="158" t="str">
        <f t="shared" ref="N1581" si="581">IF(AND(N1576="",N1577="",N1578="",N1579="",N1580=""),"",SUM(N1576:N1580))</f>
        <v/>
      </c>
      <c r="O1581" s="159" t="str">
        <f>IF(L1581="","",SUM(J1581,L1581))</f>
        <v/>
      </c>
      <c r="P1581" s="160">
        <f>SUM(H1581,M1581)</f>
        <v>0</v>
      </c>
      <c r="Q1581" s="160" t="str">
        <f>IF(Q1576="","",SUM(Q1576:Q1580))</f>
        <v/>
      </c>
      <c r="R1581" s="159"/>
      <c r="S1581" s="159" t="str">
        <f>IF(AND(S1576="",S1577="",S1578="",S1579="",S1580=""),"",SUM(S1576:S1580))</f>
        <v/>
      </c>
      <c r="T1581" s="161" t="str">
        <f>IF(AND(T1576="",T1577="",T1578="",T1579="",T1580=""),"",SUM(T1576:T1580))</f>
        <v/>
      </c>
      <c r="U1581" s="162"/>
      <c r="V1581" s="163" t="str">
        <f>IF(V1576="","",SUM(V1576:V1580))</f>
        <v/>
      </c>
    </row>
    <row r="1582" spans="1:22" ht="19.25" customHeight="1">
      <c r="A1582" s="1179"/>
      <c r="B1582" s="1234" t="s">
        <v>145</v>
      </c>
      <c r="C1582" s="1235"/>
      <c r="D1582" s="119" t="str">
        <f>IF(D1581="","",50-(COUNTIF(D1576:D1580,"NA")*10+COUNTIF(D1576:D1580,"ML")*10))</f>
        <v/>
      </c>
      <c r="E1582" s="119" t="str">
        <f t="shared" ref="E1582:F1582" si="582">IF(E1581="","",50-(COUNTIF(E1576:E1580,"NA")*10+COUNTIF(E1576:E1580,"ML")*10))</f>
        <v/>
      </c>
      <c r="F1582" s="119" t="str">
        <f t="shared" si="582"/>
        <v/>
      </c>
      <c r="G1582" s="123">
        <f>I1582-H1582</f>
        <v>350</v>
      </c>
      <c r="H1582" s="158">
        <f>IF(H1581="","",(IF(OR(H1578="ML",H1578=""),0,H1575)+IF(OR(H1579="ML",H1579=""),0,H1576)+IF(OR(H1580="ML",H1580=""),0,H1577)))</f>
        <v>0</v>
      </c>
      <c r="I1582" s="123">
        <f>IF(I1581=0,0,350-H1584)</f>
        <v>350</v>
      </c>
      <c r="J1582" s="291" t="str">
        <f>IF(J1581="","",SUM(D1582:G1582))</f>
        <v/>
      </c>
      <c r="K1582" s="125" t="str">
        <f>IF(K1581="","",SUM(H1582,J1582))</f>
        <v/>
      </c>
      <c r="L1582" s="123">
        <f>N1582-M1582</f>
        <v>500</v>
      </c>
      <c r="M1582" s="117">
        <f>IF(M1581="","",(IF(OR(M1578="ML",M1578=""),0,M1575)+IF(OR(M1579="ML",M1579=""),0,M1576)+IF(OR(M1580="ML",M1580=""),0,M1577)))</f>
        <v>0</v>
      </c>
      <c r="N1582" s="123">
        <f>IF(N1581=0,0,500-M1584)</f>
        <v>500</v>
      </c>
      <c r="O1582" s="291">
        <f>IF(L1582="","",SUM(J1582,L1582))</f>
        <v>500</v>
      </c>
      <c r="P1582" s="125">
        <f>SUM(H1582,M1582)</f>
        <v>0</v>
      </c>
      <c r="Q1582" s="125" t="str">
        <f>IF(Q1581="","",SUM(O1582,P1582))</f>
        <v/>
      </c>
      <c r="R1582" s="307"/>
      <c r="S1582" s="141">
        <f>COUNTIF(R1576:R1585,"S")</f>
        <v>0</v>
      </c>
      <c r="T1582" s="141">
        <f>COUNTIF(R1576:R1585,"RE")+COUNTIF(R1576:R1585,"REP")</f>
        <v>0</v>
      </c>
      <c r="U1582" s="141">
        <f>COUNTIF(U1576:U1581,"P")+COUNTIF(U1584:U1585,"P")</f>
        <v>0</v>
      </c>
      <c r="V1582" s="149" t="str">
        <f>IF(OR(U1582=0,U1582&lt;(S1582+T1582)),"",(Q1582-(S1582*200)+S1581))</f>
        <v/>
      </c>
    </row>
    <row r="1583" spans="1:22" ht="19.25" customHeight="1">
      <c r="A1583" s="1179"/>
      <c r="B1583" s="1230" t="s">
        <v>12</v>
      </c>
      <c r="C1583" s="1231"/>
      <c r="D1583" s="120" t="str">
        <f t="shared" ref="D1583:Q1583" si="583">IF(D1582="","",D1581/D1582*100)</f>
        <v/>
      </c>
      <c r="E1583" s="120" t="str">
        <f t="shared" si="583"/>
        <v/>
      </c>
      <c r="F1583" s="120" t="str">
        <f t="shared" si="583"/>
        <v/>
      </c>
      <c r="G1583" s="120" t="e">
        <f t="shared" si="583"/>
        <v>#VALUE!</v>
      </c>
      <c r="H1583" s="151" t="e">
        <f t="shared" si="583"/>
        <v>#DIV/0!</v>
      </c>
      <c r="I1583" s="120" t="e">
        <f t="shared" si="583"/>
        <v>#VALUE!</v>
      </c>
      <c r="J1583" s="120" t="str">
        <f t="shared" si="583"/>
        <v/>
      </c>
      <c r="K1583" s="126" t="str">
        <f t="shared" si="583"/>
        <v/>
      </c>
      <c r="L1583" s="120" t="e">
        <f t="shared" si="583"/>
        <v>#VALUE!</v>
      </c>
      <c r="M1583" s="151" t="e">
        <f t="shared" si="583"/>
        <v>#DIV/0!</v>
      </c>
      <c r="N1583" s="120" t="e">
        <f t="shared" si="583"/>
        <v>#VALUE!</v>
      </c>
      <c r="O1583" s="120" t="e">
        <f t="shared" si="583"/>
        <v>#VALUE!</v>
      </c>
      <c r="P1583" s="126" t="e">
        <f t="shared" si="583"/>
        <v>#DIV/0!</v>
      </c>
      <c r="Q1583" s="126" t="str">
        <f t="shared" si="583"/>
        <v/>
      </c>
      <c r="R1583" s="304"/>
      <c r="S1583" s="304"/>
      <c r="T1583" s="305"/>
      <c r="U1583" s="308"/>
      <c r="V1583" s="150" t="str">
        <f>IF(V1582="","",V1581/V1582*100)</f>
        <v/>
      </c>
    </row>
    <row r="1584" spans="1:22" ht="19.25" customHeight="1">
      <c r="A1584" s="1179"/>
      <c r="B1584" s="1230" t="str">
        <f>'statement of marks'!$DG$3</f>
        <v>jktLFkku v/;;u</v>
      </c>
      <c r="C1584" s="1231"/>
      <c r="D1584" s="289" t="str">
        <f>IF('statement of marks'!DG66="","",'statement of marks'!DG66)</f>
        <v/>
      </c>
      <c r="E1584" s="290" t="str">
        <f>IF('statement of marks'!DH66="","",'statement of marks'!DH66)</f>
        <v/>
      </c>
      <c r="F1584" s="290" t="str">
        <f>IF('statement of marks'!DI66="","",'statement of marks'!DI66)</f>
        <v/>
      </c>
      <c r="G1584" s="290" t="str">
        <f>IF('statement of marks'!DK66="","",'statement of marks'!DK66)</f>
        <v/>
      </c>
      <c r="H1584" s="152">
        <f>IF(G1576="ML",70)+IF(G1577="ML",70)+IF(G1578="ML",70-H1575)+IF(G1579="ML",70-H1576)+IF(G1580="ML",70-H1577)+IF(H1578="ml",H1575)+IF(H1579="ml",H1576)+IF(H1580="ml",H1577)</f>
        <v>0</v>
      </c>
      <c r="I1584" s="291" t="str">
        <f>IF(G1584="","",SUM(G1584,H1584))</f>
        <v/>
      </c>
      <c r="J1584" s="291" t="str">
        <f>IF(G1584="","",SUM(D1584,E1584,F1584,G1584))</f>
        <v/>
      </c>
      <c r="K1584" s="125" t="str">
        <f>IF(J1584="","",SUM(H1584,J1584))</f>
        <v/>
      </c>
      <c r="L1584" s="290" t="str">
        <f>IF('statement of marks'!DM66="","",'statement of marks'!DM66)</f>
        <v/>
      </c>
      <c r="M1584" s="152">
        <f>IF(L1576="ML",100)+IF(L1577="ML",100)+IF(L1578="ML",100-M1575)+IF(L1579="ML",100-M1576)+IF(L1580="ML",100-M1577)+IF(M1578="ml",M1575)+IF(M1579="ml",M1576)+IF(M1580="ml",M1577)</f>
        <v>0</v>
      </c>
      <c r="N1584" s="291" t="str">
        <f>IF(L1584="","",SUM(L1584,M1584))</f>
        <v/>
      </c>
      <c r="O1584" s="291" t="str">
        <f>IF(L1584="","",SUM(K1584,L1584))</f>
        <v/>
      </c>
      <c r="P1584" s="152">
        <f>SUM(H1584,M1584)</f>
        <v>0</v>
      </c>
      <c r="Q1584" s="125" t="str">
        <f>IF(O1584="","",SUM(O1584,M1584))</f>
        <v/>
      </c>
      <c r="R1584" s="290" t="str">
        <f>IF('statement of marks'!GA66="","",'statement of marks'!GA66)</f>
        <v/>
      </c>
      <c r="S1584" s="117" t="str">
        <f>IF(OR(R1584="S",R1584="RE"),100,"")</f>
        <v/>
      </c>
      <c r="T1584" s="309" t="str">
        <f>IF('result subject-wise'!AL66="","",'result subject-wise'!AL66)</f>
        <v/>
      </c>
      <c r="U1584" s="310" t="str">
        <f>IF('result subject-wise'!AM66="","",'result subject-wise'!AM66)</f>
        <v/>
      </c>
      <c r="V1584" s="1236"/>
    </row>
    <row r="1585" spans="1:22" ht="19.25" customHeight="1">
      <c r="A1585" s="1179"/>
      <c r="B1585" s="1230" t="str">
        <f>'statement of marks'!$DT$3</f>
        <v>thou dkS'ky f'k{kk</v>
      </c>
      <c r="C1585" s="1231"/>
      <c r="D1585" s="1237" t="s">
        <v>294</v>
      </c>
      <c r="E1585" s="1238"/>
      <c r="F1585" s="291">
        <f>'statement of marks'!$DT$6</f>
        <v>30</v>
      </c>
      <c r="G1585" s="123" t="str">
        <f>IF('statement of marks'!DT66="","",'statement of marks'!DT66)</f>
        <v/>
      </c>
      <c r="H1585" s="1238" t="s">
        <v>313</v>
      </c>
      <c r="I1585" s="1238"/>
      <c r="J1585" s="291">
        <f>'statement of marks'!$DU$6</f>
        <v>30</v>
      </c>
      <c r="K1585" s="125" t="str">
        <f>IF('statement of marks'!DU66="","",'statement of marks'!DU66)</f>
        <v/>
      </c>
      <c r="L1585" s="1239" t="s">
        <v>172</v>
      </c>
      <c r="M1585" s="1239"/>
      <c r="N1585" s="291">
        <f>'statement of marks'!$DV$6</f>
        <v>40</v>
      </c>
      <c r="O1585" s="290" t="str">
        <f>IF('statement of marks'!DV66="","",'statement of marks'!DV66)</f>
        <v/>
      </c>
      <c r="P1585" s="304"/>
      <c r="Q1585" s="125" t="str">
        <f>IF(O1585="","",SUM(G1585,K1585,O1585))</f>
        <v/>
      </c>
      <c r="R1585" s="290" t="str">
        <f>IF('statement of marks'!GB66="","",'statement of marks'!GB66)</f>
        <v/>
      </c>
      <c r="S1585" s="117" t="str">
        <f>IF(OR(R1585="S",R1585="RE"),40,"")</f>
        <v/>
      </c>
      <c r="T1585" s="309" t="str">
        <f>IF('result subject-wise'!AN66="","",'result subject-wise'!AN66)</f>
        <v/>
      </c>
      <c r="U1585" s="310" t="str">
        <f>IF('result subject-wise'!AO66="","",'result subject-wise'!AO66)</f>
        <v/>
      </c>
      <c r="V1585" s="1236"/>
    </row>
    <row r="1586" spans="1:22" ht="19.25" customHeight="1">
      <c r="A1586" s="1179"/>
      <c r="B1586" s="1240" t="s">
        <v>20</v>
      </c>
      <c r="C1586" s="1241"/>
      <c r="D1586" s="1242" t="str">
        <f>IF('statement of marks'!GH66="","",'statement of marks'!GH66)</f>
        <v/>
      </c>
      <c r="E1586" s="1243"/>
      <c r="F1586" s="1243"/>
      <c r="G1586" s="1243"/>
      <c r="H1586" s="1243"/>
      <c r="I1586" s="1244"/>
      <c r="J1586" s="288" t="s">
        <v>7</v>
      </c>
      <c r="K1586" s="290" t="str">
        <f>IF('statement of marks'!GK66="","",'statement of marks'!GK66)</f>
        <v/>
      </c>
      <c r="L1586" s="1245" t="s">
        <v>8</v>
      </c>
      <c r="M1586" s="1246"/>
      <c r="N1586" s="1247"/>
      <c r="O1586" s="290" t="str">
        <f>IF('statement of marks'!GM66="","",'statement of marks'!GM66)</f>
        <v/>
      </c>
      <c r="P1586" s="1248" t="s">
        <v>286</v>
      </c>
      <c r="Q1586" s="1248"/>
      <c r="R1586" s="1248"/>
      <c r="S1586" s="1248"/>
      <c r="T1586" s="1248"/>
      <c r="U1586" s="1248"/>
      <c r="V1586" s="1249"/>
    </row>
    <row r="1587" spans="1:22" ht="19.25" customHeight="1">
      <c r="A1587" s="1179"/>
      <c r="B1587" s="1240" t="s">
        <v>50</v>
      </c>
      <c r="C1587" s="1241"/>
      <c r="D1587" s="1250" t="s">
        <v>290</v>
      </c>
      <c r="E1587" s="1251"/>
      <c r="F1587" s="1252" t="s">
        <v>291</v>
      </c>
      <c r="G1587" s="1252"/>
      <c r="H1587" s="1253" t="s">
        <v>292</v>
      </c>
      <c r="I1587" s="1253"/>
      <c r="J1587" s="1252" t="s">
        <v>314</v>
      </c>
      <c r="K1587" s="1252"/>
      <c r="L1587" s="1254" t="s">
        <v>284</v>
      </c>
      <c r="M1587" s="1254"/>
      <c r="N1587" s="1254"/>
      <c r="O1587" s="1254"/>
      <c r="P1587" s="1255" t="s">
        <v>20</v>
      </c>
      <c r="Q1587" s="1255"/>
      <c r="R1587" s="1255"/>
      <c r="S1587" s="1255"/>
      <c r="T1587" s="1256" t="str">
        <f>IF('result subject-wise'!AR66="","",'result subject-wise'!AR66)</f>
        <v/>
      </c>
      <c r="U1587" s="1256"/>
      <c r="V1587" s="1257"/>
    </row>
    <row r="1588" spans="1:22" ht="19.25" customHeight="1">
      <c r="A1588" s="1179"/>
      <c r="B1588" s="1234" t="s">
        <v>32</v>
      </c>
      <c r="C1588" s="1235"/>
      <c r="D1588" s="1258" t="str">
        <f>IF('statement of marks'!EP66="","",'statement of marks'!EP66)</f>
        <v/>
      </c>
      <c r="E1588" s="1259"/>
      <c r="F1588" s="1259" t="str">
        <f>IF('statement of marks'!ER66="","",'statement of marks'!ER66)</f>
        <v/>
      </c>
      <c r="G1588" s="1259"/>
      <c r="H1588" s="1259" t="str">
        <f>IF('statement of marks'!ET66="","",'statement of marks'!ET66)</f>
        <v/>
      </c>
      <c r="I1588" s="1259"/>
      <c r="J1588" s="1259" t="str">
        <f>IF('statement of marks'!EV66="","",'statement of marks'!EV66)</f>
        <v/>
      </c>
      <c r="K1588" s="1259"/>
      <c r="L1588" s="1259" t="str">
        <f>IF('statement of marks'!EX66="","",'statement of marks'!EX66)</f>
        <v/>
      </c>
      <c r="M1588" s="1259"/>
      <c r="N1588" s="1259"/>
      <c r="O1588" s="1259"/>
      <c r="P1588" s="1255" t="s">
        <v>7</v>
      </c>
      <c r="Q1588" s="1255"/>
      <c r="R1588" s="1255"/>
      <c r="S1588" s="1255"/>
      <c r="T1588" s="1256" t="str">
        <f>IF(AND(T1587="mRrh.kZ",V1583&gt;=60),"izFke",IF(AND(T1587="mRrh.kZ",V1583&gt;=48),"f}rh;",IF(AND(T1587="mRrh.kZ",V1583&gt;=36),"r`rh;","")))</f>
        <v/>
      </c>
      <c r="U1588" s="1256"/>
      <c r="V1588" s="1257"/>
    </row>
    <row r="1589" spans="1:22" ht="19.25" customHeight="1">
      <c r="A1589" s="1179"/>
      <c r="B1589" s="1234" t="s">
        <v>31</v>
      </c>
      <c r="C1589" s="1235"/>
      <c r="D1589" s="1260" t="str">
        <f>IF('statement of marks'!EO66="","",'statement of marks'!EO66)</f>
        <v/>
      </c>
      <c r="E1589" s="1261"/>
      <c r="F1589" s="1261" t="str">
        <f>IF('statement of marks'!EQ66="","",'statement of marks'!EQ66)</f>
        <v/>
      </c>
      <c r="G1589" s="1261"/>
      <c r="H1589" s="1261" t="str">
        <f>IF('statement of marks'!ES66="","",'statement of marks'!ES66)</f>
        <v/>
      </c>
      <c r="I1589" s="1261"/>
      <c r="J1589" s="1261" t="str">
        <f>IF('statement of marks'!EU66="","",'statement of marks'!EU66)</f>
        <v/>
      </c>
      <c r="K1589" s="1261"/>
      <c r="L1589" s="1261" t="str">
        <f>IF('statement of marks'!EW66="","",'statement of marks'!EW66)</f>
        <v/>
      </c>
      <c r="M1589" s="1261"/>
      <c r="N1589" s="1261"/>
      <c r="O1589" s="1261"/>
      <c r="P1589" s="1262" t="s">
        <v>312</v>
      </c>
      <c r="Q1589" s="1263"/>
      <c r="R1589" s="1263"/>
      <c r="S1589" s="1264"/>
      <c r="T1589" s="1265" t="str">
        <f>IF(T1587="","",'result subject-wise'!$G$117)</f>
        <v/>
      </c>
      <c r="U1589" s="1266"/>
      <c r="V1589" s="1267"/>
    </row>
    <row r="1590" spans="1:22" ht="19.25" customHeight="1">
      <c r="A1590" s="1179"/>
      <c r="B1590" s="1230" t="s">
        <v>133</v>
      </c>
      <c r="C1590" s="1231"/>
      <c r="D1590" s="1268"/>
      <c r="E1590" s="1269"/>
      <c r="F1590" s="1269"/>
      <c r="G1590" s="1269"/>
      <c r="H1590" s="1269"/>
      <c r="I1590" s="1269"/>
      <c r="J1590" s="1269"/>
      <c r="K1590" s="1269"/>
      <c r="L1590" s="1231" t="s">
        <v>133</v>
      </c>
      <c r="M1590" s="1231"/>
      <c r="N1590" s="1231"/>
      <c r="O1590" s="1231"/>
      <c r="P1590" s="1231"/>
      <c r="Q1590" s="1231"/>
      <c r="R1590" s="1270"/>
      <c r="S1590" s="1271"/>
      <c r="T1590" s="1271"/>
      <c r="U1590" s="1271"/>
      <c r="V1590" s="1272"/>
    </row>
    <row r="1591" spans="1:22" ht="19.25" customHeight="1">
      <c r="A1591" s="1179"/>
      <c r="B1591" s="1230" t="s">
        <v>285</v>
      </c>
      <c r="C1591" s="1231"/>
      <c r="D1591" s="1268"/>
      <c r="E1591" s="1269"/>
      <c r="F1591" s="1269"/>
      <c r="G1591" s="1269"/>
      <c r="H1591" s="1269"/>
      <c r="I1591" s="1269"/>
      <c r="J1591" s="1269"/>
      <c r="K1591" s="1269"/>
      <c r="L1591" s="1231" t="s">
        <v>111</v>
      </c>
      <c r="M1591" s="1231"/>
      <c r="N1591" s="1231"/>
      <c r="O1591" s="1231"/>
      <c r="P1591" s="1231"/>
      <c r="Q1591" s="1231"/>
      <c r="R1591" s="1273"/>
      <c r="S1591" s="1274"/>
      <c r="T1591" s="1274"/>
      <c r="U1591" s="1274"/>
      <c r="V1591" s="1275"/>
    </row>
    <row r="1592" spans="1:22" ht="19.25" customHeight="1">
      <c r="A1592" s="1179"/>
      <c r="B1592" s="1230" t="s">
        <v>152</v>
      </c>
      <c r="C1592" s="1231"/>
      <c r="D1592" s="1268"/>
      <c r="E1592" s="1269"/>
      <c r="F1592" s="1269"/>
      <c r="G1592" s="1269"/>
      <c r="H1592" s="1269"/>
      <c r="I1592" s="1269"/>
      <c r="J1592" s="1269"/>
      <c r="K1592" s="1269"/>
      <c r="L1592" s="1231" t="s">
        <v>285</v>
      </c>
      <c r="M1592" s="1231"/>
      <c r="N1592" s="1231"/>
      <c r="O1592" s="1231"/>
      <c r="P1592" s="1231"/>
      <c r="Q1592" s="1231"/>
      <c r="R1592" s="1276" t="s">
        <v>152</v>
      </c>
      <c r="S1592" s="1277"/>
      <c r="T1592" s="1277"/>
      <c r="U1592" s="1277"/>
      <c r="V1592" s="1278"/>
    </row>
    <row r="1593" spans="1:22" ht="19.25" customHeight="1">
      <c r="A1593" s="1180"/>
      <c r="B1593" s="1279" t="s">
        <v>151</v>
      </c>
      <c r="C1593" s="1280"/>
      <c r="D1593" s="1281"/>
      <c r="E1593" s="1282"/>
      <c r="F1593" s="1282"/>
      <c r="G1593" s="1282"/>
      <c r="H1593" s="1282"/>
      <c r="I1593" s="1282"/>
      <c r="J1593" s="1282"/>
      <c r="K1593" s="1282"/>
      <c r="L1593" s="1280" t="s">
        <v>113</v>
      </c>
      <c r="M1593" s="1280"/>
      <c r="N1593" s="1280"/>
      <c r="O1593" s="1280"/>
      <c r="P1593" s="1283">
        <f>'statement of marks'!$GH$109</f>
        <v>42460</v>
      </c>
      <c r="Q1593" s="1284"/>
      <c r="R1593" s="1285" t="s">
        <v>289</v>
      </c>
      <c r="S1593" s="1286"/>
      <c r="T1593" s="1286"/>
      <c r="U1593" s="1286"/>
      <c r="V1593" s="1287"/>
    </row>
    <row r="1594" spans="1:22" ht="19.25" customHeight="1">
      <c r="A1594" s="1173" t="s">
        <v>73</v>
      </c>
      <c r="B1594" s="1174"/>
      <c r="C1594" s="1174"/>
      <c r="D1594" s="1174"/>
      <c r="E1594" s="1174"/>
      <c r="F1594" s="1174"/>
      <c r="G1594" s="1174"/>
      <c r="H1594" s="1174"/>
      <c r="I1594" s="1174"/>
      <c r="J1594" s="1174"/>
      <c r="K1594" s="1174"/>
      <c r="L1594" s="1174"/>
      <c r="M1594" s="1174"/>
      <c r="N1594" s="1174"/>
      <c r="O1594" s="1174"/>
      <c r="P1594" s="1174"/>
      <c r="Q1594" s="1174"/>
      <c r="R1594" s="1174"/>
      <c r="S1594" s="1174"/>
      <c r="T1594" s="1174"/>
      <c r="U1594" s="1174"/>
      <c r="V1594" s="1175"/>
    </row>
    <row r="1595" spans="1:22" ht="19.25" customHeight="1">
      <c r="A1595" s="1176" t="str">
        <f>'statement of marks'!$A$1</f>
        <v>jktdh; ckfydk mPp ek/;fed fo|ky;] fuEckgsMk</v>
      </c>
      <c r="B1595" s="1177"/>
      <c r="C1595" s="1177"/>
      <c r="D1595" s="1177"/>
      <c r="E1595" s="1177"/>
      <c r="F1595" s="1177"/>
      <c r="G1595" s="1177"/>
      <c r="H1595" s="1177"/>
      <c r="I1595" s="1177"/>
      <c r="J1595" s="1177"/>
      <c r="K1595" s="1177"/>
      <c r="L1595" s="1177"/>
      <c r="M1595" s="1177"/>
      <c r="N1595" s="1177"/>
      <c r="O1595" s="1177"/>
      <c r="P1595" s="1177"/>
      <c r="Q1595" s="1177"/>
      <c r="R1595" s="1177"/>
      <c r="S1595" s="1177"/>
      <c r="T1595" s="1177"/>
      <c r="U1595" s="1177"/>
      <c r="V1595" s="1178"/>
    </row>
    <row r="1596" spans="1:22" ht="19.25" customHeight="1">
      <c r="A1596" s="1179"/>
      <c r="B1596" s="1181" t="s">
        <v>293</v>
      </c>
      <c r="C1596" s="1181"/>
      <c r="D1596" s="1182" t="str">
        <f>'statement of marks'!$F$3</f>
        <v>2015-16</v>
      </c>
      <c r="E1596" s="1183"/>
      <c r="F1596" s="1184" t="str">
        <f>IF(T1614="","eq[; ijh{kk",IF(D1613="iwjd","iwjd ijh{kk",IF(D1613="iqu% ijh{kk","iqu% ijh{kk",)))</f>
        <v>eq[; ijh{kk</v>
      </c>
      <c r="G1596" s="1185"/>
      <c r="H1596" s="1185"/>
      <c r="I1596" s="1185"/>
      <c r="J1596" s="1185"/>
      <c r="K1596" s="1185"/>
      <c r="L1596" s="1185"/>
      <c r="M1596" s="1185"/>
      <c r="N1596" s="1185"/>
      <c r="O1596" s="1185"/>
      <c r="P1596" s="1185"/>
      <c r="Q1596" s="1185"/>
      <c r="R1596" s="1186" t="s">
        <v>27</v>
      </c>
      <c r="S1596" s="1187"/>
      <c r="T1596" s="1188" t="str">
        <f>'statement of marks'!$A$3</f>
        <v>11 'A'</v>
      </c>
      <c r="U1596" s="1188"/>
      <c r="V1596" s="1189"/>
    </row>
    <row r="1597" spans="1:22" ht="19.25" customHeight="1">
      <c r="A1597" s="1179"/>
      <c r="B1597" s="1190" t="s">
        <v>115</v>
      </c>
      <c r="C1597" s="1190"/>
      <c r="D1597" s="1191" t="str">
        <f>IF('statement of marks'!G67="","",'statement of marks'!G67)</f>
        <v/>
      </c>
      <c r="E1597" s="1192"/>
      <c r="F1597" s="1192"/>
      <c r="G1597" s="1192"/>
      <c r="H1597" s="1192"/>
      <c r="I1597" s="1192"/>
      <c r="J1597" s="1192"/>
      <c r="K1597" s="1192"/>
      <c r="L1597" s="1192"/>
      <c r="M1597" s="1192"/>
      <c r="N1597" s="1192"/>
      <c r="O1597" s="1192"/>
      <c r="P1597" s="1192"/>
      <c r="Q1597" s="1192"/>
      <c r="R1597" s="1193" t="s">
        <v>36</v>
      </c>
      <c r="S1597" s="1194"/>
      <c r="T1597" s="1195" t="str">
        <f>IF('statement of marks'!D67="","",'statement of marks'!D67)</f>
        <v/>
      </c>
      <c r="U1597" s="1195"/>
      <c r="V1597" s="1196"/>
    </row>
    <row r="1598" spans="1:22" ht="19.25" customHeight="1">
      <c r="A1598" s="1179"/>
      <c r="B1598" s="1190" t="s">
        <v>25</v>
      </c>
      <c r="C1598" s="1190"/>
      <c r="D1598" s="1191" t="str">
        <f>IF('statement of marks'!H67="","",'statement of marks'!H67)</f>
        <v/>
      </c>
      <c r="E1598" s="1192"/>
      <c r="F1598" s="1192"/>
      <c r="G1598" s="1192"/>
      <c r="H1598" s="1192"/>
      <c r="I1598" s="1192"/>
      <c r="J1598" s="1192"/>
      <c r="K1598" s="1192"/>
      <c r="L1598" s="1192"/>
      <c r="M1598" s="1192"/>
      <c r="N1598" s="1192"/>
      <c r="O1598" s="1192"/>
      <c r="P1598" s="1192"/>
      <c r="Q1598" s="1192"/>
      <c r="R1598" s="1193" t="s">
        <v>28</v>
      </c>
      <c r="S1598" s="1194"/>
      <c r="T1598" s="1195" t="str">
        <f>IF('statement of marks'!E67="","",'statement of marks'!E67)</f>
        <v/>
      </c>
      <c r="U1598" s="1195"/>
      <c r="V1598" s="1196"/>
    </row>
    <row r="1599" spans="1:22" ht="19.25" customHeight="1">
      <c r="A1599" s="1179"/>
      <c r="B1599" s="1197" t="s">
        <v>26</v>
      </c>
      <c r="C1599" s="1197"/>
      <c r="D1599" s="1191" t="str">
        <f>IF('statement of marks'!I67="","",'statement of marks'!I67)</f>
        <v/>
      </c>
      <c r="E1599" s="1192"/>
      <c r="F1599" s="1192"/>
      <c r="G1599" s="1192"/>
      <c r="H1599" s="1192"/>
      <c r="I1599" s="1192"/>
      <c r="J1599" s="1192"/>
      <c r="K1599" s="1192"/>
      <c r="L1599" s="1192"/>
      <c r="M1599" s="1192"/>
      <c r="N1599" s="1192"/>
      <c r="O1599" s="1192"/>
      <c r="P1599" s="1192"/>
      <c r="Q1599" s="1192"/>
      <c r="R1599" s="1193" t="s">
        <v>29</v>
      </c>
      <c r="S1599" s="1194"/>
      <c r="T1599" s="1198" t="str">
        <f>IF('statement of marks'!F67="","",'statement of marks'!F67)</f>
        <v/>
      </c>
      <c r="U1599" s="1198"/>
      <c r="V1599" s="1199"/>
    </row>
    <row r="1600" spans="1:22" ht="19.25" customHeight="1">
      <c r="A1600" s="1179"/>
      <c r="B1600" s="1200" t="s">
        <v>30</v>
      </c>
      <c r="C1600" s="1202" t="s">
        <v>202</v>
      </c>
      <c r="D1600" s="1204" t="s">
        <v>1</v>
      </c>
      <c r="E1600" s="1204" t="s">
        <v>43</v>
      </c>
      <c r="F1600" s="1204" t="s">
        <v>2</v>
      </c>
      <c r="G1600" s="1206" t="s">
        <v>144</v>
      </c>
      <c r="H1600" s="1206" t="s">
        <v>147</v>
      </c>
      <c r="I1600" s="1208" t="s">
        <v>146</v>
      </c>
      <c r="J1600" s="1210" t="s">
        <v>306</v>
      </c>
      <c r="K1600" s="1212" t="s">
        <v>288</v>
      </c>
      <c r="L1600" s="1214" t="s">
        <v>305</v>
      </c>
      <c r="M1600" s="1214" t="s">
        <v>296</v>
      </c>
      <c r="N1600" s="1216" t="s">
        <v>295</v>
      </c>
      <c r="O1600" s="1218" t="s">
        <v>274</v>
      </c>
      <c r="P1600" s="1218" t="s">
        <v>275</v>
      </c>
      <c r="Q1600" s="1220" t="s">
        <v>276</v>
      </c>
      <c r="R1600" s="1208" t="s">
        <v>14</v>
      </c>
      <c r="S1600" s="1210" t="s">
        <v>297</v>
      </c>
      <c r="T1600" s="1222" t="s">
        <v>298</v>
      </c>
      <c r="U1600" s="1288" t="s">
        <v>38</v>
      </c>
      <c r="V1600" s="1226" t="s">
        <v>287</v>
      </c>
    </row>
    <row r="1601" spans="1:22" ht="19.25" customHeight="1">
      <c r="A1601" s="1179"/>
      <c r="B1601" s="1201"/>
      <c r="C1601" s="1203"/>
      <c r="D1601" s="1205"/>
      <c r="E1601" s="1205"/>
      <c r="F1601" s="1205"/>
      <c r="G1601" s="1207"/>
      <c r="H1601" s="1207"/>
      <c r="I1601" s="1209"/>
      <c r="J1601" s="1211"/>
      <c r="K1601" s="1213"/>
      <c r="L1601" s="1215"/>
      <c r="M1601" s="1215"/>
      <c r="N1601" s="1217"/>
      <c r="O1601" s="1219"/>
      <c r="P1601" s="1219"/>
      <c r="Q1601" s="1221"/>
      <c r="R1601" s="1209"/>
      <c r="S1601" s="1211"/>
      <c r="T1601" s="1223"/>
      <c r="U1601" s="1289"/>
      <c r="V1601" s="1227"/>
    </row>
    <row r="1602" spans="1:22" ht="19.25" customHeight="1">
      <c r="A1602" s="1179"/>
      <c r="B1602" s="1228" t="s">
        <v>5</v>
      </c>
      <c r="C1602" s="1229"/>
      <c r="D1602" s="119">
        <v>10</v>
      </c>
      <c r="E1602" s="70">
        <v>10</v>
      </c>
      <c r="F1602" s="70">
        <v>10</v>
      </c>
      <c r="G1602" s="142" t="s">
        <v>308</v>
      </c>
      <c r="H1602" s="122">
        <f>'statement of marks'!$AR$6</f>
        <v>20</v>
      </c>
      <c r="I1602" s="73">
        <v>70</v>
      </c>
      <c r="J1602" s="146" t="s">
        <v>277</v>
      </c>
      <c r="K1602" s="124">
        <v>100</v>
      </c>
      <c r="L1602" s="142" t="s">
        <v>309</v>
      </c>
      <c r="M1602" s="122">
        <f>'statement of marks'!$AW$6</f>
        <v>30</v>
      </c>
      <c r="N1602" s="73">
        <v>100</v>
      </c>
      <c r="O1602" s="145" t="s">
        <v>310</v>
      </c>
      <c r="P1602" s="124"/>
      <c r="Q1602" s="124">
        <v>200</v>
      </c>
      <c r="R1602" s="304"/>
      <c r="S1602" s="304"/>
      <c r="T1602" s="305"/>
      <c r="U1602" s="306"/>
      <c r="V1602" s="147" t="str">
        <f>IF(OR(U1609=0,U1609&lt;S1609),"",Q1602)</f>
        <v/>
      </c>
    </row>
    <row r="1603" spans="1:22" ht="19.25" customHeight="1">
      <c r="A1603" s="1179"/>
      <c r="B1603" s="1230" t="str">
        <f>'statement of marks'!$J$3</f>
        <v>vfuok;Z fgUnh</v>
      </c>
      <c r="C1603" s="1231"/>
      <c r="D1603" s="289" t="str">
        <f>IF('statement of marks'!J67="","",'statement of marks'!J67)</f>
        <v/>
      </c>
      <c r="E1603" s="290" t="str">
        <f>IF('statement of marks'!K67="","",'statement of marks'!K67)</f>
        <v/>
      </c>
      <c r="F1603" s="290" t="str">
        <f>IF('statement of marks'!L67="","",'statement of marks'!L67)</f>
        <v/>
      </c>
      <c r="G1603" s="123" t="str">
        <f>IF('statement of marks'!N67="","",'statement of marks'!N67)</f>
        <v/>
      </c>
      <c r="H1603" s="123">
        <f>'statement of marks'!$BP$6</f>
        <v>20</v>
      </c>
      <c r="I1603" s="291" t="str">
        <f>IF(G1603="","",G1603)</f>
        <v/>
      </c>
      <c r="J1603" s="291" t="str">
        <f>IF(G1603="","",SUM(D1603,E1603,F1603,G1603))</f>
        <v/>
      </c>
      <c r="K1603" s="125" t="str">
        <f>J1603</f>
        <v/>
      </c>
      <c r="L1603" s="123" t="str">
        <f>IF('statement of marks'!P67="","",'statement of marks'!P67)</f>
        <v/>
      </c>
      <c r="M1603" s="122">
        <f>'statement of marks'!$BU$6</f>
        <v>30</v>
      </c>
      <c r="N1603" s="291" t="str">
        <f>IF(L1603="","",L1603)</f>
        <v/>
      </c>
      <c r="O1603" s="291" t="str">
        <f>IF(L1603="","",SUM(J1603,L1603))</f>
        <v/>
      </c>
      <c r="P1603" s="152">
        <f>SUM(H1603,M1603)</f>
        <v>50</v>
      </c>
      <c r="Q1603" s="125" t="str">
        <f>O1603</f>
        <v/>
      </c>
      <c r="R1603" s="290" t="str">
        <f>CONCATENATE('statement of marks'!EZ67,'statement of marks'!FA67,'statement of marks'!FB67)</f>
        <v/>
      </c>
      <c r="S1603" s="117" t="str">
        <f>IF(OR(R1603="S",R1603="RE"),100,"")</f>
        <v/>
      </c>
      <c r="T1603" s="128" t="str">
        <f>IF('result subject-wise'!U67="","",'result subject-wise'!U67)</f>
        <v/>
      </c>
      <c r="U1603" s="130" t="str">
        <f>IF('result subject-wise'!V67="","",'result subject-wise'!V67)</f>
        <v/>
      </c>
      <c r="V1603" s="147" t="str">
        <f>IF(OR(U1609=0,U1609&lt;S1609),"",IF(R1603="RE",SUM(Q1603,T1603),IF(R1603="S",T1603,Q1603)))</f>
        <v/>
      </c>
    </row>
    <row r="1604" spans="1:22" ht="19.25" customHeight="1">
      <c r="A1604" s="1179"/>
      <c r="B1604" s="1230" t="str">
        <f>'statement of marks'!$X$3</f>
        <v>vaxzsth</v>
      </c>
      <c r="C1604" s="1231"/>
      <c r="D1604" s="289" t="str">
        <f>IF('statement of marks'!X67="","",'statement of marks'!X67)</f>
        <v/>
      </c>
      <c r="E1604" s="290" t="str">
        <f>IF('statement of marks'!Y67="","",'statement of marks'!Y67)</f>
        <v/>
      </c>
      <c r="F1604" s="290" t="str">
        <f>IF('statement of marks'!Z67="","",'statement of marks'!Z67)</f>
        <v/>
      </c>
      <c r="G1604" s="123" t="str">
        <f>IF('statement of marks'!AB67="","",'statement of marks'!AB67)</f>
        <v/>
      </c>
      <c r="H1604" s="123">
        <f>'statement of marks'!$CN$6</f>
        <v>20</v>
      </c>
      <c r="I1604" s="291" t="str">
        <f>IF(G1604="","",G1604)</f>
        <v/>
      </c>
      <c r="J1604" s="291" t="str">
        <f t="shared" ref="J1604:J1607" si="584">IF(G1604="","",SUM(D1604,E1604,F1604,G1604))</f>
        <v/>
      </c>
      <c r="K1604" s="125" t="str">
        <f>J1604</f>
        <v/>
      </c>
      <c r="L1604" s="123" t="str">
        <f>IF('statement of marks'!AD67="","",'statement of marks'!AD67)</f>
        <v/>
      </c>
      <c r="M1604" s="122">
        <f>'statement of marks'!$CS$6</f>
        <v>30</v>
      </c>
      <c r="N1604" s="291" t="str">
        <f>IF(L1604="","",L1604)</f>
        <v/>
      </c>
      <c r="O1604" s="291" t="str">
        <f t="shared" ref="O1604" si="585">IF(L1604="","",SUM(J1604,L1604))</f>
        <v/>
      </c>
      <c r="P1604" s="152">
        <f t="shared" ref="P1604" si="586">SUM(H1604,M1604)</f>
        <v>50</v>
      </c>
      <c r="Q1604" s="125" t="str">
        <f>O1604</f>
        <v/>
      </c>
      <c r="R1604" s="290" t="str">
        <f>CONCATENATE('statement of marks'!FC67,'statement of marks'!FD67,'statement of marks'!FE67)</f>
        <v/>
      </c>
      <c r="S1604" s="117" t="str">
        <f>IF(OR(R1604="S",R1604="RE"),100,"")</f>
        <v/>
      </c>
      <c r="T1604" s="128" t="str">
        <f>IF('result subject-wise'!X67="","",'result subject-wise'!X67)</f>
        <v/>
      </c>
      <c r="U1604" s="130" t="str">
        <f>IF('result subject-wise'!Y67="","",'result subject-wise'!Y67)</f>
        <v/>
      </c>
      <c r="V1604" s="147" t="str">
        <f>IF(OR(U1609=0,U1609&lt;S1609),"",IF(R1604="RE",SUM(Q1604,T1604),IF(R1604="S",T1604,Q1604)))</f>
        <v/>
      </c>
    </row>
    <row r="1605" spans="1:22" ht="19.25" customHeight="1">
      <c r="A1605" s="1179"/>
      <c r="B1605" s="1232" t="b">
        <f>IF('statement of marks'!AL67="a",'statement of marks'!$AL$3,IF('statement of marks'!AL67="b",'statement of marks'!$AR$3,IF('statement of marks'!AL67="c",'statement of marks'!$AX$3,IF('statement of marks'!AL67="d",'statement of marks'!$BD$3))))</f>
        <v>0</v>
      </c>
      <c r="C1605" s="1233"/>
      <c r="D1605" s="289" t="str">
        <f>IF('statement of marks'!AM67="","",'statement of marks'!AM67)</f>
        <v/>
      </c>
      <c r="E1605" s="290" t="str">
        <f>IF('statement of marks'!AN67="","",'statement of marks'!AN67)</f>
        <v/>
      </c>
      <c r="F1605" s="290" t="str">
        <f>IF('statement of marks'!AO67="","",'statement of marks'!AO67)</f>
        <v/>
      </c>
      <c r="G1605" s="123" t="str">
        <f>IF('statement of marks'!AQ67="","",'statement of marks'!AQ67)</f>
        <v/>
      </c>
      <c r="H1605" s="123" t="str">
        <f>IF('statement of marks'!AR67="","",'statement of marks'!AR67)</f>
        <v/>
      </c>
      <c r="I1605" s="291" t="str">
        <f>IF(G1605="","",IF(AND(G1605="ML",H1605="ML"),"ML",IF(AND(G1605="ML",H1605=""),"ML",SUM(G1605,H1605))))</f>
        <v/>
      </c>
      <c r="J1605" s="291" t="str">
        <f t="shared" si="584"/>
        <v/>
      </c>
      <c r="K1605" s="125" t="str">
        <f>IF(J1605="","",SUM(H1605,J1605))</f>
        <v/>
      </c>
      <c r="L1605" s="123" t="str">
        <f>IF('statement of marks'!AV67="","",'statement of marks'!AV67)</f>
        <v/>
      </c>
      <c r="M1605" s="123" t="str">
        <f>IF('statement of marks'!AW67="","",'statement of marks'!AW67)</f>
        <v/>
      </c>
      <c r="N1605" s="291" t="str">
        <f>IF(L1605="","",IF(AND(L1605="ML",M1605="ML"),"ML",IF(AND(L1605="ML",M1605=""),"ML",SUM(L1605,M1605))))</f>
        <v/>
      </c>
      <c r="O1605" s="291" t="str">
        <f>IF(L1605="","",SUM(J1605,L1605))</f>
        <v/>
      </c>
      <c r="P1605" s="123" t="str">
        <f>IF(AND(H1605="",M1605=""),"",SUM(H1605,M1605))</f>
        <v/>
      </c>
      <c r="Q1605" s="125" t="str">
        <f>IF(O1605="","",SUM(O1605,P1605))</f>
        <v/>
      </c>
      <c r="R1605" s="290" t="str">
        <f>CONCATENATE('statement of marks'!FF67,'statement of marks'!FK67,'statement of marks'!FL67)</f>
        <v/>
      </c>
      <c r="S1605" s="117" t="str">
        <f>IF('result subject-wise'!Z67="","",'result subject-wise'!Z67)</f>
        <v/>
      </c>
      <c r="T1605" s="128" t="str">
        <f>IF('result subject-wise'!AB67="","",'result subject-wise'!AB67)</f>
        <v/>
      </c>
      <c r="U1605" s="130" t="str">
        <f>IF('result subject-wise'!AC67="","",'result subject-wise'!AC67)</f>
        <v/>
      </c>
      <c r="V1605" s="147" t="str">
        <f>IF(OR(U1609=0,U1609&lt;S1609),"",IF(OR(R1605="RE",R1605="REP"),SUM(Q1605,T1605),IF(R1605="S",T1605,Q1605)))</f>
        <v/>
      </c>
    </row>
    <row r="1606" spans="1:22" ht="19.25" customHeight="1">
      <c r="A1606" s="1179"/>
      <c r="B1606" s="1232" t="b">
        <f>IF('statement of marks'!BJ67="a",'statement of marks'!$BJ$3,IF('statement of marks'!BJ67="b",'statement of marks'!$BP$3,IF('statement of marks'!BJ67="c",'statement of marks'!$BV$3,IF('statement of marks'!BJ67="d",'statement of marks'!$CB$3))))</f>
        <v>0</v>
      </c>
      <c r="C1606" s="1233"/>
      <c r="D1606" s="289" t="str">
        <f>IF('statement of marks'!BK67="","",'statement of marks'!BK67)</f>
        <v/>
      </c>
      <c r="E1606" s="290" t="str">
        <f>IF('statement of marks'!BL67="","",'statement of marks'!BL67)</f>
        <v/>
      </c>
      <c r="F1606" s="290" t="str">
        <f>IF('statement of marks'!BM67="","",'statement of marks'!BM67)</f>
        <v/>
      </c>
      <c r="G1606" s="123" t="str">
        <f>IF('statement of marks'!BO67="","",'statement of marks'!BO67)</f>
        <v/>
      </c>
      <c r="H1606" s="123" t="str">
        <f>IF('statement of marks'!BP67="","",'statement of marks'!BP67)</f>
        <v/>
      </c>
      <c r="I1606" s="291" t="str">
        <f t="shared" ref="I1606" si="587">IF(G1606="","",IF(AND(G1606="ML",H1606="ML"),"ML",IF(AND(G1606="ML",H1606=""),"ML",SUM(G1606,H1606))))</f>
        <v/>
      </c>
      <c r="J1606" s="291" t="str">
        <f t="shared" si="584"/>
        <v/>
      </c>
      <c r="K1606" s="125" t="str">
        <f>IF(J1606="","",SUM(H1606,J1606))</f>
        <v/>
      </c>
      <c r="L1606" s="123" t="str">
        <f>IF('statement of marks'!BT67="","",'statement of marks'!BT67)</f>
        <v/>
      </c>
      <c r="M1606" s="123" t="str">
        <f>IF('statement of marks'!BU67="","",'statement of marks'!BU67)</f>
        <v/>
      </c>
      <c r="N1606" s="291" t="str">
        <f t="shared" ref="N1606" si="588">IF(L1606="","",IF(AND(L1606="ML",M1606="ML"),"ML",IF(AND(L1606="ML",M1606=""),"ML",SUM(L1606,M1606))))</f>
        <v/>
      </c>
      <c r="O1606" s="291" t="str">
        <f>IF(L1606="","",SUM(J1606,L1606))</f>
        <v/>
      </c>
      <c r="P1606" s="123" t="str">
        <f t="shared" ref="P1606:P1607" si="589">IF(AND(H1606="",M1606=""),"",SUM(H1606,M1606))</f>
        <v/>
      </c>
      <c r="Q1606" s="125" t="str">
        <f>IF(O1606="","",SUM(O1606,P1606))</f>
        <v/>
      </c>
      <c r="R1606" s="290" t="str">
        <f>CONCATENATE('statement of marks'!FM67,'statement of marks'!FR67,'statement of marks'!FS67)</f>
        <v/>
      </c>
      <c r="S1606" s="117" t="str">
        <f>IF('result subject-wise'!AD67="","",'result subject-wise'!AD67)</f>
        <v/>
      </c>
      <c r="T1606" s="128" t="str">
        <f>IF('result subject-wise'!AF67="","",'result subject-wise'!AF67)</f>
        <v/>
      </c>
      <c r="U1606" s="130" t="str">
        <f>IF('result subject-wise'!AG67="","",'result subject-wise'!AG67)</f>
        <v/>
      </c>
      <c r="V1606" s="147" t="str">
        <f>IF(OR(U1609=0,U1609&lt;S1609),"",IF(OR(R1606="RE",R1606="REP"),SUM(Q1606,T1606),IF(R1606="S",T1606,Q1606)))</f>
        <v/>
      </c>
    </row>
    <row r="1607" spans="1:22" ht="19.25" customHeight="1">
      <c r="A1607" s="1179"/>
      <c r="B1607" s="1232" t="b">
        <f>IF('statement of marks'!CH67="a",'statement of marks'!$CH$3,IF('statement of marks'!CH67="b",'statement of marks'!$CN$3,IF('statement of marks'!CH67="c",'statement of marks'!$CT$3,IF('statement of marks'!CH67="d",'statement of marks'!$CZ$3))))</f>
        <v>0</v>
      </c>
      <c r="C1607" s="1233"/>
      <c r="D1607" s="289" t="str">
        <f>IF('statement of marks'!CI67="","",'statement of marks'!CI67)</f>
        <v/>
      </c>
      <c r="E1607" s="290" t="str">
        <f>IF('statement of marks'!CJ67="","",'statement of marks'!CJ67)</f>
        <v/>
      </c>
      <c r="F1607" s="290" t="str">
        <f>IF('statement of marks'!CK67="","",'statement of marks'!CK67)</f>
        <v/>
      </c>
      <c r="G1607" s="123" t="str">
        <f>IF('statement of marks'!CM67="","",'statement of marks'!CM67)</f>
        <v/>
      </c>
      <c r="H1607" s="123" t="str">
        <f>IF('statement of marks'!CN67="","",'statement of marks'!CN67)</f>
        <v/>
      </c>
      <c r="I1607" s="291" t="str">
        <f>IF(G1607="","",IF(AND(G1607="ML",H1607="ML"),"ML",IF(AND(G1607="ML",H1607=""),"ML",SUM(G1607,H1607))))</f>
        <v/>
      </c>
      <c r="J1607" s="291" t="str">
        <f t="shared" si="584"/>
        <v/>
      </c>
      <c r="K1607" s="125" t="str">
        <f>IF(J1607="","",SUM(H1607,J1607))</f>
        <v/>
      </c>
      <c r="L1607" s="123" t="str">
        <f>IF('statement of marks'!CR67="","",'statement of marks'!CR67)</f>
        <v/>
      </c>
      <c r="M1607" s="123" t="str">
        <f>IF('statement of marks'!CS67="","",'statement of marks'!CS67)</f>
        <v/>
      </c>
      <c r="N1607" s="291" t="str">
        <f>IF(L1607="","",IF(AND(L1607="ML",M1607="ML"),"ML",IF(AND(L1607="ML",M1607=""),"ML",SUM(L1607,M1607))))</f>
        <v/>
      </c>
      <c r="O1607" s="291" t="str">
        <f>IF(L1607="","",SUM(J1607,L1607))</f>
        <v/>
      </c>
      <c r="P1607" s="123" t="str">
        <f t="shared" si="589"/>
        <v/>
      </c>
      <c r="Q1607" s="125" t="str">
        <f>IF(O1607="","",SUM(O1607,P1607))</f>
        <v/>
      </c>
      <c r="R1607" s="290" t="str">
        <f>CONCATENATE('statement of marks'!FT67,'statement of marks'!FY67,'statement of marks'!FZ67)</f>
        <v/>
      </c>
      <c r="S1607" s="117" t="str">
        <f>IF('result subject-wise'!AH67="","",'result subject-wise'!AH67)</f>
        <v/>
      </c>
      <c r="T1607" s="128" t="str">
        <f>IF('result subject-wise'!AJ67="","",'result subject-wise'!AJ67)</f>
        <v/>
      </c>
      <c r="U1607" s="130" t="str">
        <f>IF('result subject-wise'!AK67="","",'result subject-wise'!AK67)</f>
        <v/>
      </c>
      <c r="V1607" s="147" t="str">
        <f>IF(OR(U1609=0,U1609&lt;S1609),"",IF(OR(R1607="RE",R1607="REP"),SUM(Q1607,T1607),IF(R1607="S",T1607,Q1607)))</f>
        <v/>
      </c>
    </row>
    <row r="1608" spans="1:22" ht="19.25" customHeight="1">
      <c r="A1608" s="1179"/>
      <c r="B1608" s="1234" t="s">
        <v>148</v>
      </c>
      <c r="C1608" s="1235"/>
      <c r="D1608" s="157" t="str">
        <f>IF(AND(D1603="",D1604="",D1605="",D1606="",D1607=""),"",SUM(D1603:D1607))</f>
        <v/>
      </c>
      <c r="E1608" s="157" t="str">
        <f t="shared" ref="E1608:F1608" si="590">IF(AND(E1603="",E1604="",E1605="",E1606="",E1607=""),"",SUM(E1603:E1607))</f>
        <v/>
      </c>
      <c r="F1608" s="157" t="str">
        <f t="shared" si="590"/>
        <v/>
      </c>
      <c r="G1608" s="158" t="str">
        <f>IF(G1603="","",SUM(G1603:G1607))</f>
        <v/>
      </c>
      <c r="H1608" s="158">
        <f>SUM(H1605:H1607)</f>
        <v>0</v>
      </c>
      <c r="I1608" s="158" t="str">
        <f>IF(AND(I1603="",I1604="",I1605="",I1606="",I1607=""),"",SUM(I1603:I1607))</f>
        <v/>
      </c>
      <c r="J1608" s="159" t="str">
        <f>IF(J1607="","",SUM(J1603:J1607))</f>
        <v/>
      </c>
      <c r="K1608" s="160" t="str">
        <f>IF(K1603="","",SUM(K1603:K1607))</f>
        <v/>
      </c>
      <c r="L1608" s="158" t="str">
        <f>IF(L1603="","",SUM(L1603:L1607))</f>
        <v/>
      </c>
      <c r="M1608" s="158">
        <f>SUM(M1605:M1607)</f>
        <v>0</v>
      </c>
      <c r="N1608" s="158" t="str">
        <f t="shared" ref="N1608" si="591">IF(AND(N1603="",N1604="",N1605="",N1606="",N1607=""),"",SUM(N1603:N1607))</f>
        <v/>
      </c>
      <c r="O1608" s="159" t="str">
        <f>IF(L1608="","",SUM(J1608,L1608))</f>
        <v/>
      </c>
      <c r="P1608" s="160">
        <f>SUM(H1608,M1608)</f>
        <v>0</v>
      </c>
      <c r="Q1608" s="160" t="str">
        <f>IF(Q1603="","",SUM(Q1603:Q1607))</f>
        <v/>
      </c>
      <c r="R1608" s="159"/>
      <c r="S1608" s="159" t="str">
        <f>IF(AND(S1603="",S1604="",S1605="",S1606="",S1607=""),"",SUM(S1603:S1607))</f>
        <v/>
      </c>
      <c r="T1608" s="161" t="str">
        <f>IF(AND(T1603="",T1604="",T1605="",T1606="",T1607=""),"",SUM(T1603:T1607))</f>
        <v/>
      </c>
      <c r="U1608" s="162"/>
      <c r="V1608" s="163" t="str">
        <f>IF(V1603="","",SUM(V1603:V1607))</f>
        <v/>
      </c>
    </row>
    <row r="1609" spans="1:22" ht="19.25" customHeight="1">
      <c r="A1609" s="1179"/>
      <c r="B1609" s="1234" t="s">
        <v>145</v>
      </c>
      <c r="C1609" s="1235"/>
      <c r="D1609" s="119" t="str">
        <f>IF(D1608="","",50-(COUNTIF(D1603:D1607,"NA")*10+COUNTIF(D1603:D1607,"ML")*10))</f>
        <v/>
      </c>
      <c r="E1609" s="119" t="str">
        <f t="shared" ref="E1609:F1609" si="592">IF(E1608="","",50-(COUNTIF(E1603:E1607,"NA")*10+COUNTIF(E1603:E1607,"ML")*10))</f>
        <v/>
      </c>
      <c r="F1609" s="119" t="str">
        <f t="shared" si="592"/>
        <v/>
      </c>
      <c r="G1609" s="123">
        <f>I1609-H1609</f>
        <v>350</v>
      </c>
      <c r="H1609" s="158">
        <f>IF(H1608="","",(IF(OR(H1605="ML",H1605=""),0,H1602)+IF(OR(H1606="ML",H1606=""),0,H1603)+IF(OR(H1607="ML",H1607=""),0,H1604)))</f>
        <v>0</v>
      </c>
      <c r="I1609" s="123">
        <f>IF(I1608=0,0,350-H1611)</f>
        <v>350</v>
      </c>
      <c r="J1609" s="291" t="str">
        <f>IF(J1608="","",SUM(D1609:G1609))</f>
        <v/>
      </c>
      <c r="K1609" s="125" t="str">
        <f>IF(K1608="","",SUM(H1609,J1609))</f>
        <v/>
      </c>
      <c r="L1609" s="123">
        <f>N1609-M1609</f>
        <v>500</v>
      </c>
      <c r="M1609" s="117">
        <f>IF(M1608="","",(IF(OR(M1605="ML",M1605=""),0,M1602)+IF(OR(M1606="ML",M1606=""),0,M1603)+IF(OR(M1607="ML",M1607=""),0,M1604)))</f>
        <v>0</v>
      </c>
      <c r="N1609" s="123">
        <f>IF(N1608=0,0,500-M1611)</f>
        <v>500</v>
      </c>
      <c r="O1609" s="291">
        <f>IF(L1609="","",SUM(J1609,L1609))</f>
        <v>500</v>
      </c>
      <c r="P1609" s="125">
        <f>SUM(H1609,M1609)</f>
        <v>0</v>
      </c>
      <c r="Q1609" s="125" t="str">
        <f>IF(Q1608="","",SUM(O1609,P1609))</f>
        <v/>
      </c>
      <c r="R1609" s="307"/>
      <c r="S1609" s="141">
        <f>COUNTIF(R1603:R1612,"S")</f>
        <v>0</v>
      </c>
      <c r="T1609" s="141">
        <f>COUNTIF(R1603:R1612,"RE")+COUNTIF(R1603:R1612,"REP")</f>
        <v>0</v>
      </c>
      <c r="U1609" s="141">
        <f>COUNTIF(U1603:U1608,"P")+COUNTIF(U1611:U1612,"P")</f>
        <v>0</v>
      </c>
      <c r="V1609" s="149" t="str">
        <f>IF(OR(U1609=0,U1609&lt;(S1609+T1609)),"",(Q1609-(S1609*200)+S1608))</f>
        <v/>
      </c>
    </row>
    <row r="1610" spans="1:22" ht="19.25" customHeight="1">
      <c r="A1610" s="1179"/>
      <c r="B1610" s="1230" t="s">
        <v>12</v>
      </c>
      <c r="C1610" s="1231"/>
      <c r="D1610" s="120" t="str">
        <f t="shared" ref="D1610:Q1610" si="593">IF(D1609="","",D1608/D1609*100)</f>
        <v/>
      </c>
      <c r="E1610" s="120" t="str">
        <f t="shared" si="593"/>
        <v/>
      </c>
      <c r="F1610" s="120" t="str">
        <f t="shared" si="593"/>
        <v/>
      </c>
      <c r="G1610" s="120" t="e">
        <f t="shared" si="593"/>
        <v>#VALUE!</v>
      </c>
      <c r="H1610" s="151" t="e">
        <f t="shared" si="593"/>
        <v>#DIV/0!</v>
      </c>
      <c r="I1610" s="120" t="e">
        <f t="shared" si="593"/>
        <v>#VALUE!</v>
      </c>
      <c r="J1610" s="120" t="str">
        <f t="shared" si="593"/>
        <v/>
      </c>
      <c r="K1610" s="126" t="str">
        <f t="shared" si="593"/>
        <v/>
      </c>
      <c r="L1610" s="120" t="e">
        <f t="shared" si="593"/>
        <v>#VALUE!</v>
      </c>
      <c r="M1610" s="151" t="e">
        <f t="shared" si="593"/>
        <v>#DIV/0!</v>
      </c>
      <c r="N1610" s="120" t="e">
        <f t="shared" si="593"/>
        <v>#VALUE!</v>
      </c>
      <c r="O1610" s="120" t="e">
        <f t="shared" si="593"/>
        <v>#VALUE!</v>
      </c>
      <c r="P1610" s="126" t="e">
        <f t="shared" si="593"/>
        <v>#DIV/0!</v>
      </c>
      <c r="Q1610" s="126" t="str">
        <f t="shared" si="593"/>
        <v/>
      </c>
      <c r="R1610" s="304"/>
      <c r="S1610" s="304"/>
      <c r="T1610" s="305"/>
      <c r="U1610" s="308"/>
      <c r="V1610" s="150" t="str">
        <f>IF(V1609="","",V1608/V1609*100)</f>
        <v/>
      </c>
    </row>
    <row r="1611" spans="1:22" ht="19.25" customHeight="1">
      <c r="A1611" s="1179"/>
      <c r="B1611" s="1230" t="str">
        <f>'statement of marks'!$DG$3</f>
        <v>jktLFkku v/;;u</v>
      </c>
      <c r="C1611" s="1231"/>
      <c r="D1611" s="289" t="str">
        <f>IF('statement of marks'!DG67="","",'statement of marks'!DG67)</f>
        <v/>
      </c>
      <c r="E1611" s="290" t="str">
        <f>IF('statement of marks'!DH67="","",'statement of marks'!DH67)</f>
        <v/>
      </c>
      <c r="F1611" s="290" t="str">
        <f>IF('statement of marks'!DI67="","",'statement of marks'!DI67)</f>
        <v/>
      </c>
      <c r="G1611" s="290" t="str">
        <f>IF('statement of marks'!DK67="","",'statement of marks'!DK67)</f>
        <v/>
      </c>
      <c r="H1611" s="152">
        <f>IF(G1603="ML",70)+IF(G1604="ML",70)+IF(G1605="ML",70-H1602)+IF(G1606="ML",70-H1603)+IF(G1607="ML",70-H1604)+IF(H1605="ml",H1602)+IF(H1606="ml",H1603)+IF(H1607="ml",H1604)</f>
        <v>0</v>
      </c>
      <c r="I1611" s="291" t="str">
        <f>IF(G1611="","",SUM(G1611,H1611))</f>
        <v/>
      </c>
      <c r="J1611" s="291" t="str">
        <f>IF(G1611="","",SUM(D1611,E1611,F1611,G1611))</f>
        <v/>
      </c>
      <c r="K1611" s="125" t="str">
        <f>IF(J1611="","",SUM(H1611,J1611))</f>
        <v/>
      </c>
      <c r="L1611" s="290" t="str">
        <f>IF('statement of marks'!DM67="","",'statement of marks'!DM67)</f>
        <v/>
      </c>
      <c r="M1611" s="152">
        <f>IF(L1603="ML",100)+IF(L1604="ML",100)+IF(L1605="ML",100-M1602)+IF(L1606="ML",100-M1603)+IF(L1607="ML",100-M1604)+IF(M1605="ml",M1602)+IF(M1606="ml",M1603)+IF(M1607="ml",M1604)</f>
        <v>0</v>
      </c>
      <c r="N1611" s="291" t="str">
        <f>IF(L1611="","",SUM(L1611,M1611))</f>
        <v/>
      </c>
      <c r="O1611" s="291" t="str">
        <f>IF(L1611="","",SUM(K1611,L1611))</f>
        <v/>
      </c>
      <c r="P1611" s="152">
        <f>SUM(H1611,M1611)</f>
        <v>0</v>
      </c>
      <c r="Q1611" s="125" t="str">
        <f>IF(O1611="","",SUM(O1611,M1611))</f>
        <v/>
      </c>
      <c r="R1611" s="290" t="str">
        <f>IF('statement of marks'!GA67="","",'statement of marks'!GA67)</f>
        <v/>
      </c>
      <c r="S1611" s="117" t="str">
        <f>IF(OR(R1611="S",R1611="RE"),100,"")</f>
        <v/>
      </c>
      <c r="T1611" s="309" t="str">
        <f>IF('result subject-wise'!AL67="","",'result subject-wise'!AL67)</f>
        <v/>
      </c>
      <c r="U1611" s="310" t="str">
        <f>IF('result subject-wise'!AM67="","",'result subject-wise'!AM67)</f>
        <v/>
      </c>
      <c r="V1611" s="1236"/>
    </row>
    <row r="1612" spans="1:22" ht="19.25" customHeight="1">
      <c r="A1612" s="1179"/>
      <c r="B1612" s="1230" t="str">
        <f>'statement of marks'!$DT$3</f>
        <v>thou dkS'ky f'k{kk</v>
      </c>
      <c r="C1612" s="1231"/>
      <c r="D1612" s="1237" t="s">
        <v>294</v>
      </c>
      <c r="E1612" s="1238"/>
      <c r="F1612" s="291">
        <f>'statement of marks'!$DT$6</f>
        <v>30</v>
      </c>
      <c r="G1612" s="123" t="str">
        <f>IF('statement of marks'!DT67="","",'statement of marks'!DT67)</f>
        <v/>
      </c>
      <c r="H1612" s="1238" t="s">
        <v>313</v>
      </c>
      <c r="I1612" s="1238"/>
      <c r="J1612" s="291">
        <f>'statement of marks'!$DU$6</f>
        <v>30</v>
      </c>
      <c r="K1612" s="125" t="str">
        <f>IF('statement of marks'!DU67="","",'statement of marks'!DU67)</f>
        <v/>
      </c>
      <c r="L1612" s="1239" t="s">
        <v>172</v>
      </c>
      <c r="M1612" s="1239"/>
      <c r="N1612" s="291">
        <f>'statement of marks'!$DV$6</f>
        <v>40</v>
      </c>
      <c r="O1612" s="290" t="str">
        <f>IF('statement of marks'!DV67="","",'statement of marks'!DV67)</f>
        <v/>
      </c>
      <c r="P1612" s="304"/>
      <c r="Q1612" s="125" t="str">
        <f>IF(O1612="","",SUM(G1612,K1612,O1612))</f>
        <v/>
      </c>
      <c r="R1612" s="290" t="str">
        <f>IF('statement of marks'!GB67="","",'statement of marks'!GB67)</f>
        <v/>
      </c>
      <c r="S1612" s="117" t="str">
        <f>IF(OR(R1612="S",R1612="RE"),40,"")</f>
        <v/>
      </c>
      <c r="T1612" s="309" t="str">
        <f>IF('result subject-wise'!AN67="","",'result subject-wise'!AN67)</f>
        <v/>
      </c>
      <c r="U1612" s="310" t="str">
        <f>IF('result subject-wise'!AO67="","",'result subject-wise'!AO67)</f>
        <v/>
      </c>
      <c r="V1612" s="1236"/>
    </row>
    <row r="1613" spans="1:22" ht="19.25" customHeight="1">
      <c r="A1613" s="1179"/>
      <c r="B1613" s="1240" t="s">
        <v>20</v>
      </c>
      <c r="C1613" s="1241"/>
      <c r="D1613" s="1242" t="str">
        <f>IF('statement of marks'!GH67="","",'statement of marks'!GH67)</f>
        <v/>
      </c>
      <c r="E1613" s="1243"/>
      <c r="F1613" s="1243"/>
      <c r="G1613" s="1243"/>
      <c r="H1613" s="1243"/>
      <c r="I1613" s="1244"/>
      <c r="J1613" s="288" t="s">
        <v>7</v>
      </c>
      <c r="K1613" s="290" t="str">
        <f>IF('statement of marks'!GK67="","",'statement of marks'!GK67)</f>
        <v/>
      </c>
      <c r="L1613" s="1245" t="s">
        <v>8</v>
      </c>
      <c r="M1613" s="1246"/>
      <c r="N1613" s="1247"/>
      <c r="O1613" s="290" t="str">
        <f>IF('statement of marks'!GM67="","",'statement of marks'!GM67)</f>
        <v/>
      </c>
      <c r="P1613" s="1248" t="s">
        <v>286</v>
      </c>
      <c r="Q1613" s="1248"/>
      <c r="R1613" s="1248"/>
      <c r="S1613" s="1248"/>
      <c r="T1613" s="1248"/>
      <c r="U1613" s="1248"/>
      <c r="V1613" s="1249"/>
    </row>
    <row r="1614" spans="1:22" ht="19.25" customHeight="1">
      <c r="A1614" s="1179"/>
      <c r="B1614" s="1240" t="s">
        <v>50</v>
      </c>
      <c r="C1614" s="1241"/>
      <c r="D1614" s="1250" t="s">
        <v>290</v>
      </c>
      <c r="E1614" s="1251"/>
      <c r="F1614" s="1252" t="s">
        <v>291</v>
      </c>
      <c r="G1614" s="1252"/>
      <c r="H1614" s="1253" t="s">
        <v>292</v>
      </c>
      <c r="I1614" s="1253"/>
      <c r="J1614" s="1252" t="s">
        <v>314</v>
      </c>
      <c r="K1614" s="1252"/>
      <c r="L1614" s="1254" t="s">
        <v>284</v>
      </c>
      <c r="M1614" s="1254"/>
      <c r="N1614" s="1254"/>
      <c r="O1614" s="1254"/>
      <c r="P1614" s="1255" t="s">
        <v>20</v>
      </c>
      <c r="Q1614" s="1255"/>
      <c r="R1614" s="1255"/>
      <c r="S1614" s="1255"/>
      <c r="T1614" s="1256" t="str">
        <f>IF('result subject-wise'!AR67="","",'result subject-wise'!AR67)</f>
        <v/>
      </c>
      <c r="U1614" s="1256"/>
      <c r="V1614" s="1257"/>
    </row>
    <row r="1615" spans="1:22" ht="19.25" customHeight="1">
      <c r="A1615" s="1179"/>
      <c r="B1615" s="1234" t="s">
        <v>32</v>
      </c>
      <c r="C1615" s="1235"/>
      <c r="D1615" s="1258" t="str">
        <f>IF('statement of marks'!EP67="","",'statement of marks'!EP67)</f>
        <v/>
      </c>
      <c r="E1615" s="1259"/>
      <c r="F1615" s="1259" t="str">
        <f>IF('statement of marks'!ER67="","",'statement of marks'!ER67)</f>
        <v/>
      </c>
      <c r="G1615" s="1259"/>
      <c r="H1615" s="1259" t="str">
        <f>IF('statement of marks'!ET67="","",'statement of marks'!ET67)</f>
        <v/>
      </c>
      <c r="I1615" s="1259"/>
      <c r="J1615" s="1259" t="str">
        <f>IF('statement of marks'!EV67="","",'statement of marks'!EV67)</f>
        <v/>
      </c>
      <c r="K1615" s="1259"/>
      <c r="L1615" s="1259" t="str">
        <f>IF('statement of marks'!EX67="","",'statement of marks'!EX67)</f>
        <v/>
      </c>
      <c r="M1615" s="1259"/>
      <c r="N1615" s="1259"/>
      <c r="O1615" s="1259"/>
      <c r="P1615" s="1255" t="s">
        <v>7</v>
      </c>
      <c r="Q1615" s="1255"/>
      <c r="R1615" s="1255"/>
      <c r="S1615" s="1255"/>
      <c r="T1615" s="1256" t="str">
        <f>IF(AND(T1614="mRrh.kZ",V1610&gt;=60),"izFke",IF(AND(T1614="mRrh.kZ",V1610&gt;=48),"f}rh;",IF(AND(T1614="mRrh.kZ",V1610&gt;=36),"r`rh;","")))</f>
        <v/>
      </c>
      <c r="U1615" s="1256"/>
      <c r="V1615" s="1257"/>
    </row>
    <row r="1616" spans="1:22" ht="19.25" customHeight="1">
      <c r="A1616" s="1179"/>
      <c r="B1616" s="1234" t="s">
        <v>31</v>
      </c>
      <c r="C1616" s="1235"/>
      <c r="D1616" s="1260" t="str">
        <f>IF('statement of marks'!EO67="","",'statement of marks'!EO67)</f>
        <v/>
      </c>
      <c r="E1616" s="1261"/>
      <c r="F1616" s="1261" t="str">
        <f>IF('statement of marks'!EQ67="","",'statement of marks'!EQ67)</f>
        <v/>
      </c>
      <c r="G1616" s="1261"/>
      <c r="H1616" s="1261" t="str">
        <f>IF('statement of marks'!ES67="","",'statement of marks'!ES67)</f>
        <v/>
      </c>
      <c r="I1616" s="1261"/>
      <c r="J1616" s="1261" t="str">
        <f>IF('statement of marks'!EU67="","",'statement of marks'!EU67)</f>
        <v/>
      </c>
      <c r="K1616" s="1261"/>
      <c r="L1616" s="1261" t="str">
        <f>IF('statement of marks'!EW67="","",'statement of marks'!EW67)</f>
        <v/>
      </c>
      <c r="M1616" s="1261"/>
      <c r="N1616" s="1261"/>
      <c r="O1616" s="1261"/>
      <c r="P1616" s="1262" t="s">
        <v>312</v>
      </c>
      <c r="Q1616" s="1263"/>
      <c r="R1616" s="1263"/>
      <c r="S1616" s="1264"/>
      <c r="T1616" s="1265" t="str">
        <f>IF(T1614="","",'result subject-wise'!$G$117)</f>
        <v/>
      </c>
      <c r="U1616" s="1266"/>
      <c r="V1616" s="1267"/>
    </row>
    <row r="1617" spans="1:22" ht="19.25" customHeight="1">
      <c r="A1617" s="1179"/>
      <c r="B1617" s="1230" t="s">
        <v>133</v>
      </c>
      <c r="C1617" s="1231"/>
      <c r="D1617" s="1268"/>
      <c r="E1617" s="1269"/>
      <c r="F1617" s="1269"/>
      <c r="G1617" s="1269"/>
      <c r="H1617" s="1269"/>
      <c r="I1617" s="1269"/>
      <c r="J1617" s="1269"/>
      <c r="K1617" s="1269"/>
      <c r="L1617" s="1231" t="s">
        <v>133</v>
      </c>
      <c r="M1617" s="1231"/>
      <c r="N1617" s="1231"/>
      <c r="O1617" s="1231"/>
      <c r="P1617" s="1231"/>
      <c r="Q1617" s="1231"/>
      <c r="R1617" s="1270"/>
      <c r="S1617" s="1271"/>
      <c r="T1617" s="1271"/>
      <c r="U1617" s="1271"/>
      <c r="V1617" s="1272"/>
    </row>
    <row r="1618" spans="1:22" ht="19.25" customHeight="1">
      <c r="A1618" s="1179"/>
      <c r="B1618" s="1230" t="s">
        <v>285</v>
      </c>
      <c r="C1618" s="1231"/>
      <c r="D1618" s="1268"/>
      <c r="E1618" s="1269"/>
      <c r="F1618" s="1269"/>
      <c r="G1618" s="1269"/>
      <c r="H1618" s="1269"/>
      <c r="I1618" s="1269"/>
      <c r="J1618" s="1269"/>
      <c r="K1618" s="1269"/>
      <c r="L1618" s="1231" t="s">
        <v>111</v>
      </c>
      <c r="M1618" s="1231"/>
      <c r="N1618" s="1231"/>
      <c r="O1618" s="1231"/>
      <c r="P1618" s="1231"/>
      <c r="Q1618" s="1231"/>
      <c r="R1618" s="1273"/>
      <c r="S1618" s="1274"/>
      <c r="T1618" s="1274"/>
      <c r="U1618" s="1274"/>
      <c r="V1618" s="1275"/>
    </row>
    <row r="1619" spans="1:22" ht="19.25" customHeight="1">
      <c r="A1619" s="1179"/>
      <c r="B1619" s="1230" t="s">
        <v>152</v>
      </c>
      <c r="C1619" s="1231"/>
      <c r="D1619" s="1268"/>
      <c r="E1619" s="1269"/>
      <c r="F1619" s="1269"/>
      <c r="G1619" s="1269"/>
      <c r="H1619" s="1269"/>
      <c r="I1619" s="1269"/>
      <c r="J1619" s="1269"/>
      <c r="K1619" s="1269"/>
      <c r="L1619" s="1231" t="s">
        <v>285</v>
      </c>
      <c r="M1619" s="1231"/>
      <c r="N1619" s="1231"/>
      <c r="O1619" s="1231"/>
      <c r="P1619" s="1231"/>
      <c r="Q1619" s="1231"/>
      <c r="R1619" s="1276" t="s">
        <v>152</v>
      </c>
      <c r="S1619" s="1277"/>
      <c r="T1619" s="1277"/>
      <c r="U1619" s="1277"/>
      <c r="V1619" s="1278"/>
    </row>
    <row r="1620" spans="1:22" ht="19.25" customHeight="1">
      <c r="A1620" s="1180"/>
      <c r="B1620" s="1279" t="s">
        <v>151</v>
      </c>
      <c r="C1620" s="1280"/>
      <c r="D1620" s="1281"/>
      <c r="E1620" s="1282"/>
      <c r="F1620" s="1282"/>
      <c r="G1620" s="1282"/>
      <c r="H1620" s="1282"/>
      <c r="I1620" s="1282"/>
      <c r="J1620" s="1282"/>
      <c r="K1620" s="1282"/>
      <c r="L1620" s="1280" t="s">
        <v>113</v>
      </c>
      <c r="M1620" s="1280"/>
      <c r="N1620" s="1280"/>
      <c r="O1620" s="1280"/>
      <c r="P1620" s="1283">
        <f>'statement of marks'!$GH$109</f>
        <v>42460</v>
      </c>
      <c r="Q1620" s="1284"/>
      <c r="R1620" s="1285" t="s">
        <v>289</v>
      </c>
      <c r="S1620" s="1286"/>
      <c r="T1620" s="1286"/>
      <c r="U1620" s="1286"/>
      <c r="V1620" s="1287"/>
    </row>
    <row r="1621" spans="1:22" ht="19.25" customHeight="1">
      <c r="A1621" s="1173" t="s">
        <v>73</v>
      </c>
      <c r="B1621" s="1174"/>
      <c r="C1621" s="1174"/>
      <c r="D1621" s="1174"/>
      <c r="E1621" s="1174"/>
      <c r="F1621" s="1174"/>
      <c r="G1621" s="1174"/>
      <c r="H1621" s="1174"/>
      <c r="I1621" s="1174"/>
      <c r="J1621" s="1174"/>
      <c r="K1621" s="1174"/>
      <c r="L1621" s="1174"/>
      <c r="M1621" s="1174"/>
      <c r="N1621" s="1174"/>
      <c r="O1621" s="1174"/>
      <c r="P1621" s="1174"/>
      <c r="Q1621" s="1174"/>
      <c r="R1621" s="1174"/>
      <c r="S1621" s="1174"/>
      <c r="T1621" s="1174"/>
      <c r="U1621" s="1174"/>
      <c r="V1621" s="1175"/>
    </row>
    <row r="1622" spans="1:22" ht="19.25" customHeight="1">
      <c r="A1622" s="1176" t="str">
        <f>'statement of marks'!$A$1</f>
        <v>jktdh; ckfydk mPp ek/;fed fo|ky;] fuEckgsMk</v>
      </c>
      <c r="B1622" s="1177"/>
      <c r="C1622" s="1177"/>
      <c r="D1622" s="1177"/>
      <c r="E1622" s="1177"/>
      <c r="F1622" s="1177"/>
      <c r="G1622" s="1177"/>
      <c r="H1622" s="1177"/>
      <c r="I1622" s="1177"/>
      <c r="J1622" s="1177"/>
      <c r="K1622" s="1177"/>
      <c r="L1622" s="1177"/>
      <c r="M1622" s="1177"/>
      <c r="N1622" s="1177"/>
      <c r="O1622" s="1177"/>
      <c r="P1622" s="1177"/>
      <c r="Q1622" s="1177"/>
      <c r="R1622" s="1177"/>
      <c r="S1622" s="1177"/>
      <c r="T1622" s="1177"/>
      <c r="U1622" s="1177"/>
      <c r="V1622" s="1178"/>
    </row>
    <row r="1623" spans="1:22" ht="19.25" customHeight="1">
      <c r="A1623" s="1179"/>
      <c r="B1623" s="1181" t="s">
        <v>293</v>
      </c>
      <c r="C1623" s="1181"/>
      <c r="D1623" s="1182" t="str">
        <f>'statement of marks'!$F$3</f>
        <v>2015-16</v>
      </c>
      <c r="E1623" s="1183"/>
      <c r="F1623" s="1184" t="str">
        <f>IF(T1641="","eq[; ijh{kk",IF(D1640="iwjd","iwjd ijh{kk",IF(D1640="iqu% ijh{kk","iqu% ijh{kk",)))</f>
        <v>eq[; ijh{kk</v>
      </c>
      <c r="G1623" s="1185"/>
      <c r="H1623" s="1185"/>
      <c r="I1623" s="1185"/>
      <c r="J1623" s="1185"/>
      <c r="K1623" s="1185"/>
      <c r="L1623" s="1185"/>
      <c r="M1623" s="1185"/>
      <c r="N1623" s="1185"/>
      <c r="O1623" s="1185"/>
      <c r="P1623" s="1185"/>
      <c r="Q1623" s="1185"/>
      <c r="R1623" s="1186" t="s">
        <v>27</v>
      </c>
      <c r="S1623" s="1187"/>
      <c r="T1623" s="1188" t="str">
        <f>'statement of marks'!$A$3</f>
        <v>11 'A'</v>
      </c>
      <c r="U1623" s="1188"/>
      <c r="V1623" s="1189"/>
    </row>
    <row r="1624" spans="1:22" ht="19.25" customHeight="1">
      <c r="A1624" s="1179"/>
      <c r="B1624" s="1190" t="s">
        <v>115</v>
      </c>
      <c r="C1624" s="1190"/>
      <c r="D1624" s="1191" t="str">
        <f>IF('statement of marks'!G68="","",'statement of marks'!G68)</f>
        <v/>
      </c>
      <c r="E1624" s="1192"/>
      <c r="F1624" s="1192"/>
      <c r="G1624" s="1192"/>
      <c r="H1624" s="1192"/>
      <c r="I1624" s="1192"/>
      <c r="J1624" s="1192"/>
      <c r="K1624" s="1192"/>
      <c r="L1624" s="1192"/>
      <c r="M1624" s="1192"/>
      <c r="N1624" s="1192"/>
      <c r="O1624" s="1192"/>
      <c r="P1624" s="1192"/>
      <c r="Q1624" s="1192"/>
      <c r="R1624" s="1193" t="s">
        <v>36</v>
      </c>
      <c r="S1624" s="1194"/>
      <c r="T1624" s="1195" t="str">
        <f>IF('statement of marks'!D68="","",'statement of marks'!D68)</f>
        <v/>
      </c>
      <c r="U1624" s="1195"/>
      <c r="V1624" s="1196"/>
    </row>
    <row r="1625" spans="1:22" ht="19.25" customHeight="1">
      <c r="A1625" s="1179"/>
      <c r="B1625" s="1190" t="s">
        <v>25</v>
      </c>
      <c r="C1625" s="1190"/>
      <c r="D1625" s="1191" t="str">
        <f>IF('statement of marks'!H68="","",'statement of marks'!H68)</f>
        <v/>
      </c>
      <c r="E1625" s="1192"/>
      <c r="F1625" s="1192"/>
      <c r="G1625" s="1192"/>
      <c r="H1625" s="1192"/>
      <c r="I1625" s="1192"/>
      <c r="J1625" s="1192"/>
      <c r="K1625" s="1192"/>
      <c r="L1625" s="1192"/>
      <c r="M1625" s="1192"/>
      <c r="N1625" s="1192"/>
      <c r="O1625" s="1192"/>
      <c r="P1625" s="1192"/>
      <c r="Q1625" s="1192"/>
      <c r="R1625" s="1193" t="s">
        <v>28</v>
      </c>
      <c r="S1625" s="1194"/>
      <c r="T1625" s="1195" t="str">
        <f>IF('statement of marks'!E68="","",'statement of marks'!E68)</f>
        <v/>
      </c>
      <c r="U1625" s="1195"/>
      <c r="V1625" s="1196"/>
    </row>
    <row r="1626" spans="1:22" ht="19.25" customHeight="1">
      <c r="A1626" s="1179"/>
      <c r="B1626" s="1197" t="s">
        <v>26</v>
      </c>
      <c r="C1626" s="1197"/>
      <c r="D1626" s="1191" t="str">
        <f>IF('statement of marks'!I68="","",'statement of marks'!I68)</f>
        <v/>
      </c>
      <c r="E1626" s="1192"/>
      <c r="F1626" s="1192"/>
      <c r="G1626" s="1192"/>
      <c r="H1626" s="1192"/>
      <c r="I1626" s="1192"/>
      <c r="J1626" s="1192"/>
      <c r="K1626" s="1192"/>
      <c r="L1626" s="1192"/>
      <c r="M1626" s="1192"/>
      <c r="N1626" s="1192"/>
      <c r="O1626" s="1192"/>
      <c r="P1626" s="1192"/>
      <c r="Q1626" s="1192"/>
      <c r="R1626" s="1193" t="s">
        <v>29</v>
      </c>
      <c r="S1626" s="1194"/>
      <c r="T1626" s="1198" t="str">
        <f>IF('statement of marks'!F68="","",'statement of marks'!F68)</f>
        <v/>
      </c>
      <c r="U1626" s="1198"/>
      <c r="V1626" s="1199"/>
    </row>
    <row r="1627" spans="1:22" ht="19.25" customHeight="1">
      <c r="A1627" s="1179"/>
      <c r="B1627" s="1200" t="s">
        <v>30</v>
      </c>
      <c r="C1627" s="1202" t="s">
        <v>202</v>
      </c>
      <c r="D1627" s="1204" t="s">
        <v>1</v>
      </c>
      <c r="E1627" s="1204" t="s">
        <v>43</v>
      </c>
      <c r="F1627" s="1204" t="s">
        <v>2</v>
      </c>
      <c r="G1627" s="1206" t="s">
        <v>144</v>
      </c>
      <c r="H1627" s="1206" t="s">
        <v>147</v>
      </c>
      <c r="I1627" s="1208" t="s">
        <v>146</v>
      </c>
      <c r="J1627" s="1210" t="s">
        <v>306</v>
      </c>
      <c r="K1627" s="1212" t="s">
        <v>288</v>
      </c>
      <c r="L1627" s="1214" t="s">
        <v>305</v>
      </c>
      <c r="M1627" s="1214" t="s">
        <v>296</v>
      </c>
      <c r="N1627" s="1216" t="s">
        <v>295</v>
      </c>
      <c r="O1627" s="1218" t="s">
        <v>274</v>
      </c>
      <c r="P1627" s="1218" t="s">
        <v>275</v>
      </c>
      <c r="Q1627" s="1220" t="s">
        <v>276</v>
      </c>
      <c r="R1627" s="1208" t="s">
        <v>14</v>
      </c>
      <c r="S1627" s="1210" t="s">
        <v>297</v>
      </c>
      <c r="T1627" s="1222" t="s">
        <v>298</v>
      </c>
      <c r="U1627" s="1288" t="s">
        <v>38</v>
      </c>
      <c r="V1627" s="1226" t="s">
        <v>287</v>
      </c>
    </row>
    <row r="1628" spans="1:22" ht="19.25" customHeight="1">
      <c r="A1628" s="1179"/>
      <c r="B1628" s="1201"/>
      <c r="C1628" s="1203"/>
      <c r="D1628" s="1205"/>
      <c r="E1628" s="1205"/>
      <c r="F1628" s="1205"/>
      <c r="G1628" s="1207"/>
      <c r="H1628" s="1207"/>
      <c r="I1628" s="1209"/>
      <c r="J1628" s="1211"/>
      <c r="K1628" s="1213"/>
      <c r="L1628" s="1215"/>
      <c r="M1628" s="1215"/>
      <c r="N1628" s="1217"/>
      <c r="O1628" s="1219"/>
      <c r="P1628" s="1219"/>
      <c r="Q1628" s="1221"/>
      <c r="R1628" s="1209"/>
      <c r="S1628" s="1211"/>
      <c r="T1628" s="1223"/>
      <c r="U1628" s="1289"/>
      <c r="V1628" s="1227"/>
    </row>
    <row r="1629" spans="1:22" ht="19.25" customHeight="1">
      <c r="A1629" s="1179"/>
      <c r="B1629" s="1228" t="s">
        <v>5</v>
      </c>
      <c r="C1629" s="1229"/>
      <c r="D1629" s="119">
        <v>10</v>
      </c>
      <c r="E1629" s="70">
        <v>10</v>
      </c>
      <c r="F1629" s="70">
        <v>10</v>
      </c>
      <c r="G1629" s="142" t="s">
        <v>308</v>
      </c>
      <c r="H1629" s="122">
        <f>'statement of marks'!$AR$6</f>
        <v>20</v>
      </c>
      <c r="I1629" s="73">
        <v>70</v>
      </c>
      <c r="J1629" s="146" t="s">
        <v>277</v>
      </c>
      <c r="K1629" s="124">
        <v>100</v>
      </c>
      <c r="L1629" s="142" t="s">
        <v>309</v>
      </c>
      <c r="M1629" s="122">
        <f>'statement of marks'!$AW$6</f>
        <v>30</v>
      </c>
      <c r="N1629" s="73">
        <v>100</v>
      </c>
      <c r="O1629" s="145" t="s">
        <v>310</v>
      </c>
      <c r="P1629" s="124"/>
      <c r="Q1629" s="124">
        <v>200</v>
      </c>
      <c r="R1629" s="304"/>
      <c r="S1629" s="304"/>
      <c r="T1629" s="305"/>
      <c r="U1629" s="306"/>
      <c r="V1629" s="147" t="str">
        <f>IF(OR(U1636=0,U1636&lt;S1636),"",Q1629)</f>
        <v/>
      </c>
    </row>
    <row r="1630" spans="1:22" ht="19.25" customHeight="1">
      <c r="A1630" s="1179"/>
      <c r="B1630" s="1230" t="str">
        <f>'statement of marks'!$J$3</f>
        <v>vfuok;Z fgUnh</v>
      </c>
      <c r="C1630" s="1231"/>
      <c r="D1630" s="289" t="str">
        <f>IF('statement of marks'!J68="","",'statement of marks'!J68)</f>
        <v/>
      </c>
      <c r="E1630" s="290" t="str">
        <f>IF('statement of marks'!K68="","",'statement of marks'!K68)</f>
        <v/>
      </c>
      <c r="F1630" s="290" t="str">
        <f>IF('statement of marks'!L68="","",'statement of marks'!L68)</f>
        <v/>
      </c>
      <c r="G1630" s="123" t="str">
        <f>IF('statement of marks'!N68="","",'statement of marks'!N68)</f>
        <v/>
      </c>
      <c r="H1630" s="123">
        <f>'statement of marks'!$BP$6</f>
        <v>20</v>
      </c>
      <c r="I1630" s="291" t="str">
        <f>IF(G1630="","",G1630)</f>
        <v/>
      </c>
      <c r="J1630" s="291" t="str">
        <f>IF(G1630="","",SUM(D1630,E1630,F1630,G1630))</f>
        <v/>
      </c>
      <c r="K1630" s="125" t="str">
        <f>J1630</f>
        <v/>
      </c>
      <c r="L1630" s="123" t="str">
        <f>IF('statement of marks'!P68="","",'statement of marks'!P68)</f>
        <v/>
      </c>
      <c r="M1630" s="122">
        <f>'statement of marks'!$BU$6</f>
        <v>30</v>
      </c>
      <c r="N1630" s="291" t="str">
        <f>IF(L1630="","",L1630)</f>
        <v/>
      </c>
      <c r="O1630" s="291" t="str">
        <f>IF(L1630="","",SUM(J1630,L1630))</f>
        <v/>
      </c>
      <c r="P1630" s="152">
        <f>SUM(H1630,M1630)</f>
        <v>50</v>
      </c>
      <c r="Q1630" s="125" t="str">
        <f>O1630</f>
        <v/>
      </c>
      <c r="R1630" s="290" t="str">
        <f>CONCATENATE('statement of marks'!EZ68,'statement of marks'!FA68,'statement of marks'!FB68)</f>
        <v/>
      </c>
      <c r="S1630" s="117" t="str">
        <f>IF(OR(R1630="S",R1630="RE"),100,"")</f>
        <v/>
      </c>
      <c r="T1630" s="128" t="str">
        <f>IF('result subject-wise'!U68="","",'result subject-wise'!U68)</f>
        <v/>
      </c>
      <c r="U1630" s="130" t="str">
        <f>IF('result subject-wise'!V68="","",'result subject-wise'!V68)</f>
        <v/>
      </c>
      <c r="V1630" s="147" t="str">
        <f>IF(OR(U1636=0,U1636&lt;S1636),"",IF(R1630="RE",SUM(Q1630,T1630),IF(R1630="S",T1630,Q1630)))</f>
        <v/>
      </c>
    </row>
    <row r="1631" spans="1:22" ht="19.25" customHeight="1">
      <c r="A1631" s="1179"/>
      <c r="B1631" s="1230" t="str">
        <f>'statement of marks'!$X$3</f>
        <v>vaxzsth</v>
      </c>
      <c r="C1631" s="1231"/>
      <c r="D1631" s="289" t="str">
        <f>IF('statement of marks'!X68="","",'statement of marks'!X68)</f>
        <v/>
      </c>
      <c r="E1631" s="290" t="str">
        <f>IF('statement of marks'!Y68="","",'statement of marks'!Y68)</f>
        <v/>
      </c>
      <c r="F1631" s="290" t="str">
        <f>IF('statement of marks'!Z68="","",'statement of marks'!Z68)</f>
        <v/>
      </c>
      <c r="G1631" s="123" t="str">
        <f>IF('statement of marks'!AB68="","",'statement of marks'!AB68)</f>
        <v/>
      </c>
      <c r="H1631" s="123">
        <f>'statement of marks'!$CN$6</f>
        <v>20</v>
      </c>
      <c r="I1631" s="291" t="str">
        <f>IF(G1631="","",G1631)</f>
        <v/>
      </c>
      <c r="J1631" s="291" t="str">
        <f t="shared" ref="J1631:J1634" si="594">IF(G1631="","",SUM(D1631,E1631,F1631,G1631))</f>
        <v/>
      </c>
      <c r="K1631" s="125" t="str">
        <f>J1631</f>
        <v/>
      </c>
      <c r="L1631" s="123" t="str">
        <f>IF('statement of marks'!AD68="","",'statement of marks'!AD68)</f>
        <v/>
      </c>
      <c r="M1631" s="122">
        <f>'statement of marks'!$CS$6</f>
        <v>30</v>
      </c>
      <c r="N1631" s="291" t="str">
        <f>IF(L1631="","",L1631)</f>
        <v/>
      </c>
      <c r="O1631" s="291" t="str">
        <f t="shared" ref="O1631" si="595">IF(L1631="","",SUM(J1631,L1631))</f>
        <v/>
      </c>
      <c r="P1631" s="152">
        <f t="shared" ref="P1631:P1634" si="596">SUM(H1631,M1631)</f>
        <v>50</v>
      </c>
      <c r="Q1631" s="125" t="str">
        <f>O1631</f>
        <v/>
      </c>
      <c r="R1631" s="290" t="str">
        <f>CONCATENATE('statement of marks'!FC68,'statement of marks'!FD68,'statement of marks'!FE68)</f>
        <v/>
      </c>
      <c r="S1631" s="117" t="str">
        <f>IF(OR(R1631="S",R1631="RE"),100,"")</f>
        <v/>
      </c>
      <c r="T1631" s="128" t="str">
        <f>IF('result subject-wise'!X68="","",'result subject-wise'!X68)</f>
        <v/>
      </c>
      <c r="U1631" s="130" t="str">
        <f>IF('result subject-wise'!Y68="","",'result subject-wise'!Y68)</f>
        <v/>
      </c>
      <c r="V1631" s="147" t="str">
        <f>IF(OR(U1636=0,U1636&lt;S1636),"",IF(R1631="RE",SUM(Q1631,T1631),IF(R1631="S",T1631,Q1631)))</f>
        <v/>
      </c>
    </row>
    <row r="1632" spans="1:22" ht="19.25" customHeight="1">
      <c r="A1632" s="1179"/>
      <c r="B1632" s="1232" t="b">
        <f>IF('statement of marks'!AL68="a",'statement of marks'!$AL$3,IF('statement of marks'!AL68="b",'statement of marks'!$AR$3,IF('statement of marks'!AL68="c",'statement of marks'!$AX$3,IF('statement of marks'!AL68="d",'statement of marks'!$BD$3))))</f>
        <v>0</v>
      </c>
      <c r="C1632" s="1233"/>
      <c r="D1632" s="289" t="str">
        <f>IF('statement of marks'!AM68="","",'statement of marks'!AM68)</f>
        <v/>
      </c>
      <c r="E1632" s="290" t="str">
        <f>IF('statement of marks'!AN68="","",'statement of marks'!AN68)</f>
        <v/>
      </c>
      <c r="F1632" s="290" t="str">
        <f>IF('statement of marks'!AO68="","",'statement of marks'!AO68)</f>
        <v/>
      </c>
      <c r="G1632" s="123" t="str">
        <f>IF('statement of marks'!AQ68="","",'statement of marks'!AQ68)</f>
        <v/>
      </c>
      <c r="H1632" s="123" t="str">
        <f>IF('statement of marks'!AR68="","",'statement of marks'!AR68)</f>
        <v/>
      </c>
      <c r="I1632" s="291" t="str">
        <f>IF(G1632="","",IF(AND(G1632="ML",H1632="ML"),"ML",IF(AND(G1632="ML",H1632=""),"ML",SUM(G1632,H1632))))</f>
        <v/>
      </c>
      <c r="J1632" s="291" t="str">
        <f t="shared" si="594"/>
        <v/>
      </c>
      <c r="K1632" s="125" t="str">
        <f>IF(J1632="","",SUM(H1632,J1632))</f>
        <v/>
      </c>
      <c r="L1632" s="123" t="str">
        <f>IF('statement of marks'!AV68="","",'statement of marks'!AV68)</f>
        <v/>
      </c>
      <c r="M1632" s="123" t="str">
        <f>IF('statement of marks'!AW68="","",'statement of marks'!AW68)</f>
        <v/>
      </c>
      <c r="N1632" s="291" t="str">
        <f>IF(L1632="","",IF(AND(L1632="ML",M1632="ML"),"ML",IF(AND(L1632="ML",M1632=""),"ML",SUM(L1632,M1632))))</f>
        <v/>
      </c>
      <c r="O1632" s="291" t="str">
        <f>IF(L1632="","",SUM(J1632,L1632))</f>
        <v/>
      </c>
      <c r="P1632" s="123">
        <f t="shared" si="596"/>
        <v>0</v>
      </c>
      <c r="Q1632" s="125" t="str">
        <f>IF(O1632="","",SUM(O1632,P1632))</f>
        <v/>
      </c>
      <c r="R1632" s="290" t="str">
        <f>CONCATENATE('statement of marks'!FF68,'statement of marks'!FK68,'statement of marks'!FL68)</f>
        <v/>
      </c>
      <c r="S1632" s="117" t="str">
        <f>IF('result subject-wise'!Z68="","",'result subject-wise'!Z68)</f>
        <v/>
      </c>
      <c r="T1632" s="128" t="str">
        <f>IF('result subject-wise'!AB68="","",'result subject-wise'!AB68)</f>
        <v/>
      </c>
      <c r="U1632" s="130" t="str">
        <f>IF('result subject-wise'!AC68="","",'result subject-wise'!AC68)</f>
        <v/>
      </c>
      <c r="V1632" s="147" t="str">
        <f>IF(OR(U1636=0,U1636&lt;S1636),"",IF(OR(R1632="RE",R1632="REP"),SUM(Q1632,T1632),IF(R1632="S",T1632,Q1632)))</f>
        <v/>
      </c>
    </row>
    <row r="1633" spans="1:22" ht="19.25" customHeight="1">
      <c r="A1633" s="1179"/>
      <c r="B1633" s="1232" t="b">
        <f>IF('statement of marks'!BJ68="a",'statement of marks'!$BJ$3,IF('statement of marks'!BJ68="b",'statement of marks'!$BP$3,IF('statement of marks'!BJ68="c",'statement of marks'!$BV$3,IF('statement of marks'!BJ68="d",'statement of marks'!$CB$3))))</f>
        <v>0</v>
      </c>
      <c r="C1633" s="1233"/>
      <c r="D1633" s="289" t="str">
        <f>IF('statement of marks'!BK68="","",'statement of marks'!BK68)</f>
        <v/>
      </c>
      <c r="E1633" s="290" t="str">
        <f>IF('statement of marks'!BL68="","",'statement of marks'!BL68)</f>
        <v/>
      </c>
      <c r="F1633" s="290" t="str">
        <f>IF('statement of marks'!BM68="","",'statement of marks'!BM68)</f>
        <v/>
      </c>
      <c r="G1633" s="123" t="str">
        <f>IF('statement of marks'!BO68="","",'statement of marks'!BO68)</f>
        <v/>
      </c>
      <c r="H1633" s="123" t="str">
        <f>IF('statement of marks'!BP68="","",'statement of marks'!BP68)</f>
        <v/>
      </c>
      <c r="I1633" s="291" t="str">
        <f t="shared" ref="I1633" si="597">IF(G1633="","",IF(AND(G1633="ML",H1633="ML"),"ML",IF(AND(G1633="ML",H1633=""),"ML",SUM(G1633,H1633))))</f>
        <v/>
      </c>
      <c r="J1633" s="291" t="str">
        <f t="shared" si="594"/>
        <v/>
      </c>
      <c r="K1633" s="125" t="str">
        <f>IF(J1633="","",SUM(H1633,J1633))</f>
        <v/>
      </c>
      <c r="L1633" s="123" t="str">
        <f>IF('statement of marks'!BT68="","",'statement of marks'!BT68)</f>
        <v/>
      </c>
      <c r="M1633" s="123" t="str">
        <f>IF('statement of marks'!BU68="","",'statement of marks'!BU68)</f>
        <v/>
      </c>
      <c r="N1633" s="291" t="str">
        <f t="shared" ref="N1633" si="598">IF(L1633="","",IF(AND(L1633="ML",M1633="ML"),"ML",IF(AND(L1633="ML",M1633=""),"ML",SUM(L1633,M1633))))</f>
        <v/>
      </c>
      <c r="O1633" s="291" t="str">
        <f>IF(L1633="","",SUM(J1633,L1633))</f>
        <v/>
      </c>
      <c r="P1633" s="123">
        <f t="shared" si="596"/>
        <v>0</v>
      </c>
      <c r="Q1633" s="125" t="str">
        <f>IF(O1633="","",SUM(O1633,P1633))</f>
        <v/>
      </c>
      <c r="R1633" s="290" t="str">
        <f>CONCATENATE('statement of marks'!FM68,'statement of marks'!FR68,'statement of marks'!FS68)</f>
        <v/>
      </c>
      <c r="S1633" s="117" t="str">
        <f>IF('result subject-wise'!AD68="","",'result subject-wise'!AD68)</f>
        <v/>
      </c>
      <c r="T1633" s="128" t="str">
        <f>IF('result subject-wise'!AF68="","",'result subject-wise'!AF68)</f>
        <v/>
      </c>
      <c r="U1633" s="130" t="str">
        <f>IF('result subject-wise'!AG68="","",'result subject-wise'!AG68)</f>
        <v/>
      </c>
      <c r="V1633" s="147" t="str">
        <f>IF(OR(U1636=0,U1636&lt;S1636),"",IF(OR(R1633="RE",R1633="REP"),SUM(Q1633,T1633),IF(R1633="S",T1633,Q1633)))</f>
        <v/>
      </c>
    </row>
    <row r="1634" spans="1:22" ht="19.25" customHeight="1">
      <c r="A1634" s="1179"/>
      <c r="B1634" s="1232" t="b">
        <f>IF('statement of marks'!CH68="a",'statement of marks'!$CH$3,IF('statement of marks'!CH68="b",'statement of marks'!$CN$3,IF('statement of marks'!CH68="c",'statement of marks'!$CT$3,IF('statement of marks'!CH68="d",'statement of marks'!$CZ$3))))</f>
        <v>0</v>
      </c>
      <c r="C1634" s="1233"/>
      <c r="D1634" s="289" t="str">
        <f>IF('statement of marks'!CI68="","",'statement of marks'!CI68)</f>
        <v/>
      </c>
      <c r="E1634" s="290" t="str">
        <f>IF('statement of marks'!CJ68="","",'statement of marks'!CJ68)</f>
        <v/>
      </c>
      <c r="F1634" s="290" t="str">
        <f>IF('statement of marks'!CK68="","",'statement of marks'!CK68)</f>
        <v/>
      </c>
      <c r="G1634" s="123" t="str">
        <f>IF('statement of marks'!CM68="","",'statement of marks'!CM68)</f>
        <v/>
      </c>
      <c r="H1634" s="123" t="str">
        <f>IF('statement of marks'!CN68="","",'statement of marks'!CN68)</f>
        <v/>
      </c>
      <c r="I1634" s="291" t="str">
        <f>IF(G1634="","",IF(AND(G1634="ML",H1634="ML"),"ML",IF(AND(G1634="ML",H1634=""),"ML",SUM(G1634,H1634))))</f>
        <v/>
      </c>
      <c r="J1634" s="291" t="str">
        <f t="shared" si="594"/>
        <v/>
      </c>
      <c r="K1634" s="125" t="str">
        <f>IF(J1634="","",SUM(H1634,J1634))</f>
        <v/>
      </c>
      <c r="L1634" s="123" t="str">
        <f>IF('statement of marks'!CR68="","",'statement of marks'!CR68)</f>
        <v/>
      </c>
      <c r="M1634" s="123" t="str">
        <f>IF('statement of marks'!CS68="","",'statement of marks'!CS68)</f>
        <v/>
      </c>
      <c r="N1634" s="291" t="str">
        <f>IF(L1634="","",IF(AND(L1634="ML",M1634="ML"),"ML",IF(AND(L1634="ML",M1634=""),"ML",SUM(L1634,M1634))))</f>
        <v/>
      </c>
      <c r="O1634" s="291" t="str">
        <f>IF(L1634="","",SUM(J1634,L1634))</f>
        <v/>
      </c>
      <c r="P1634" s="123">
        <f t="shared" si="596"/>
        <v>0</v>
      </c>
      <c r="Q1634" s="125" t="str">
        <f>IF(O1634="","",SUM(O1634,P1634))</f>
        <v/>
      </c>
      <c r="R1634" s="290" t="str">
        <f>CONCATENATE('statement of marks'!FT68,'statement of marks'!FY68,'statement of marks'!FZ68)</f>
        <v/>
      </c>
      <c r="S1634" s="117" t="str">
        <f>IF('result subject-wise'!AH68="","",'result subject-wise'!AH68)</f>
        <v/>
      </c>
      <c r="T1634" s="128" t="str">
        <f>IF('result subject-wise'!AJ68="","",'result subject-wise'!AJ68)</f>
        <v/>
      </c>
      <c r="U1634" s="130" t="str">
        <f>IF('result subject-wise'!AK68="","",'result subject-wise'!AK68)</f>
        <v/>
      </c>
      <c r="V1634" s="147" t="str">
        <f>IF(OR(U1636=0,U1636&lt;S1636),"",IF(OR(R1634="RE",R1634="REP"),SUM(Q1634,T1634),IF(R1634="S",T1634,Q1634)))</f>
        <v/>
      </c>
    </row>
    <row r="1635" spans="1:22" ht="19.25" customHeight="1">
      <c r="A1635" s="1179"/>
      <c r="B1635" s="1234" t="s">
        <v>148</v>
      </c>
      <c r="C1635" s="1235"/>
      <c r="D1635" s="157" t="str">
        <f>IF(AND(D1630="",D1631="",D1632="",D1633="",D1634=""),"",SUM(D1630:D1634))</f>
        <v/>
      </c>
      <c r="E1635" s="157" t="str">
        <f t="shared" ref="E1635:F1635" si="599">IF(AND(E1630="",E1631="",E1632="",E1633="",E1634=""),"",SUM(E1630:E1634))</f>
        <v/>
      </c>
      <c r="F1635" s="157" t="str">
        <f t="shared" si="599"/>
        <v/>
      </c>
      <c r="G1635" s="158" t="str">
        <f>IF(G1630="","",SUM(G1630:G1634))</f>
        <v/>
      </c>
      <c r="H1635" s="158">
        <f>SUM(H1632:H1634)</f>
        <v>0</v>
      </c>
      <c r="I1635" s="158" t="str">
        <f>IF(AND(I1630="",I1631="",I1632="",I1633="",I1634=""),"",SUM(I1630:I1634))</f>
        <v/>
      </c>
      <c r="J1635" s="159" t="str">
        <f>IF(J1634="","",SUM(J1630:J1634))</f>
        <v/>
      </c>
      <c r="K1635" s="160" t="str">
        <f>IF(K1630="","",SUM(K1630:K1634))</f>
        <v/>
      </c>
      <c r="L1635" s="158" t="str">
        <f>IF(L1630="","",SUM(L1630:L1634))</f>
        <v/>
      </c>
      <c r="M1635" s="158">
        <f>SUM(M1632:M1634)</f>
        <v>0</v>
      </c>
      <c r="N1635" s="158" t="str">
        <f t="shared" ref="N1635" si="600">IF(AND(N1630="",N1631="",N1632="",N1633="",N1634=""),"",SUM(N1630:N1634))</f>
        <v/>
      </c>
      <c r="O1635" s="159" t="str">
        <f>IF(L1635="","",SUM(J1635,L1635))</f>
        <v/>
      </c>
      <c r="P1635" s="160">
        <f>SUM(H1635,M1635)</f>
        <v>0</v>
      </c>
      <c r="Q1635" s="160" t="str">
        <f>IF(Q1630="","",SUM(Q1630:Q1634))</f>
        <v/>
      </c>
      <c r="R1635" s="159"/>
      <c r="S1635" s="159" t="str">
        <f>IF(AND(S1630="",S1631="",S1632="",S1633="",S1634=""),"",SUM(S1630:S1634))</f>
        <v/>
      </c>
      <c r="T1635" s="161" t="str">
        <f>IF(AND(T1630="",T1631="",T1632="",T1633="",T1634=""),"",SUM(T1630:T1634))</f>
        <v/>
      </c>
      <c r="U1635" s="162"/>
      <c r="V1635" s="163" t="str">
        <f>IF(V1630="","",SUM(V1630:V1634))</f>
        <v/>
      </c>
    </row>
    <row r="1636" spans="1:22" ht="19.25" customHeight="1">
      <c r="A1636" s="1179"/>
      <c r="B1636" s="1234" t="s">
        <v>145</v>
      </c>
      <c r="C1636" s="1235"/>
      <c r="D1636" s="119" t="str">
        <f>IF(D1635="","",50-(COUNTIF(D1630:D1634,"NA")*10+COUNTIF(D1630:D1634,"ML")*10))</f>
        <v/>
      </c>
      <c r="E1636" s="119" t="str">
        <f t="shared" ref="E1636:F1636" si="601">IF(E1635="","",50-(COUNTIF(E1630:E1634,"NA")*10+COUNTIF(E1630:E1634,"ML")*10))</f>
        <v/>
      </c>
      <c r="F1636" s="119" t="str">
        <f t="shared" si="601"/>
        <v/>
      </c>
      <c r="G1636" s="123">
        <f>I1636-H1636</f>
        <v>350</v>
      </c>
      <c r="H1636" s="158">
        <f>IF(H1635="","",(IF(OR(H1632="ML",H1632=""),0,H1629)+IF(OR(H1633="ML",H1633=""),0,H1630)+IF(OR(H1634="ML",H1634=""),0,H1631)))</f>
        <v>0</v>
      </c>
      <c r="I1636" s="123">
        <f>IF(I1635=0,0,350-H1638)</f>
        <v>350</v>
      </c>
      <c r="J1636" s="291" t="str">
        <f>IF(J1635="","",SUM(D1636:G1636))</f>
        <v/>
      </c>
      <c r="K1636" s="125" t="str">
        <f>IF(K1635="","",SUM(H1636,J1636))</f>
        <v/>
      </c>
      <c r="L1636" s="123">
        <f>N1636-M1636</f>
        <v>500</v>
      </c>
      <c r="M1636" s="117">
        <f>IF(M1635="","",(IF(OR(M1632="ML",M1632=""),0,M1629)+IF(OR(M1633="ML",M1633=""),0,M1630)+IF(OR(M1634="ML",M1634=""),0,M1631)))</f>
        <v>0</v>
      </c>
      <c r="N1636" s="123">
        <f>IF(N1635=0,0,500-M1638)</f>
        <v>500</v>
      </c>
      <c r="O1636" s="291">
        <f>IF(L1636="","",SUM(J1636,L1636))</f>
        <v>500</v>
      </c>
      <c r="P1636" s="125">
        <f>SUM(H1636,M1636)</f>
        <v>0</v>
      </c>
      <c r="Q1636" s="125" t="str">
        <f>IF(Q1635="","",SUM(O1636,P1636))</f>
        <v/>
      </c>
      <c r="R1636" s="307"/>
      <c r="S1636" s="141">
        <f>COUNTIF(R1630:R1639,"S")</f>
        <v>0</v>
      </c>
      <c r="T1636" s="141">
        <f>COUNTIF(R1630:R1639,"RE")+COUNTIF(R1630:R1639,"REP")</f>
        <v>0</v>
      </c>
      <c r="U1636" s="141">
        <f>COUNTIF(U1630:U1635,"P")+COUNTIF(U1638:U1639,"P")</f>
        <v>0</v>
      </c>
      <c r="V1636" s="149" t="str">
        <f>IF(OR(U1636=0,U1636&lt;(S1636+T1636)),"",(Q1636-(S1636*200)+S1635))</f>
        <v/>
      </c>
    </row>
    <row r="1637" spans="1:22" ht="19.25" customHeight="1">
      <c r="A1637" s="1179"/>
      <c r="B1637" s="1230" t="s">
        <v>12</v>
      </c>
      <c r="C1637" s="1231"/>
      <c r="D1637" s="120" t="str">
        <f t="shared" ref="D1637:Q1637" si="602">IF(D1636="","",D1635/D1636*100)</f>
        <v/>
      </c>
      <c r="E1637" s="120" t="str">
        <f t="shared" si="602"/>
        <v/>
      </c>
      <c r="F1637" s="120" t="str">
        <f t="shared" si="602"/>
        <v/>
      </c>
      <c r="G1637" s="120" t="e">
        <f t="shared" si="602"/>
        <v>#VALUE!</v>
      </c>
      <c r="H1637" s="151" t="e">
        <f t="shared" si="602"/>
        <v>#DIV/0!</v>
      </c>
      <c r="I1637" s="120" t="e">
        <f t="shared" si="602"/>
        <v>#VALUE!</v>
      </c>
      <c r="J1637" s="120" t="str">
        <f t="shared" si="602"/>
        <v/>
      </c>
      <c r="K1637" s="126" t="str">
        <f t="shared" si="602"/>
        <v/>
      </c>
      <c r="L1637" s="120" t="e">
        <f t="shared" si="602"/>
        <v>#VALUE!</v>
      </c>
      <c r="M1637" s="151" t="e">
        <f t="shared" si="602"/>
        <v>#DIV/0!</v>
      </c>
      <c r="N1637" s="120" t="e">
        <f t="shared" si="602"/>
        <v>#VALUE!</v>
      </c>
      <c r="O1637" s="120" t="e">
        <f t="shared" si="602"/>
        <v>#VALUE!</v>
      </c>
      <c r="P1637" s="126" t="e">
        <f t="shared" si="602"/>
        <v>#DIV/0!</v>
      </c>
      <c r="Q1637" s="126" t="str">
        <f t="shared" si="602"/>
        <v/>
      </c>
      <c r="R1637" s="304"/>
      <c r="S1637" s="304"/>
      <c r="T1637" s="305"/>
      <c r="U1637" s="308"/>
      <c r="V1637" s="150" t="str">
        <f>IF(V1636="","",V1635/V1636*100)</f>
        <v/>
      </c>
    </row>
    <row r="1638" spans="1:22" ht="19.25" customHeight="1">
      <c r="A1638" s="1179"/>
      <c r="B1638" s="1230" t="str">
        <f>'statement of marks'!$DG$3</f>
        <v>jktLFkku v/;;u</v>
      </c>
      <c r="C1638" s="1231"/>
      <c r="D1638" s="289" t="str">
        <f>IF('statement of marks'!DG68="","",'statement of marks'!DG68)</f>
        <v/>
      </c>
      <c r="E1638" s="290" t="str">
        <f>IF('statement of marks'!DH68="","",'statement of marks'!DH68)</f>
        <v/>
      </c>
      <c r="F1638" s="290" t="str">
        <f>IF('statement of marks'!DI68="","",'statement of marks'!DI68)</f>
        <v/>
      </c>
      <c r="G1638" s="290" t="str">
        <f>IF('statement of marks'!DK68="","",'statement of marks'!DK68)</f>
        <v/>
      </c>
      <c r="H1638" s="152">
        <f>IF(G1630="ML",70)+IF(G1631="ML",70)+IF(G1632="ML",70-H1629)+IF(G1633="ML",70-H1630)+IF(G1634="ML",70-H1631)+IF(H1632="ml",H1629)+IF(H1633="ml",H1630)+IF(H1634="ml",H1631)</f>
        <v>0</v>
      </c>
      <c r="I1638" s="291" t="str">
        <f>IF(G1638="","",SUM(G1638,H1638))</f>
        <v/>
      </c>
      <c r="J1638" s="291" t="str">
        <f>IF(G1638="","",SUM(D1638,E1638,F1638,G1638))</f>
        <v/>
      </c>
      <c r="K1638" s="125" t="str">
        <f>IF(J1638="","",SUM(H1638,J1638))</f>
        <v/>
      </c>
      <c r="L1638" s="290" t="str">
        <f>IF('statement of marks'!DM68="","",'statement of marks'!DM68)</f>
        <v/>
      </c>
      <c r="M1638" s="152">
        <f>IF(L1630="ML",100)+IF(L1631="ML",100)+IF(L1632="ML",100-M1629)+IF(L1633="ML",100-M1630)+IF(L1634="ML",100-M1631)+IF(M1632="ml",M1629)+IF(M1633="ml",M1630)+IF(M1634="ml",M1631)</f>
        <v>0</v>
      </c>
      <c r="N1638" s="291" t="str">
        <f>IF(L1638="","",SUM(L1638,M1638))</f>
        <v/>
      </c>
      <c r="O1638" s="291" t="str">
        <f>IF(L1638="","",SUM(K1638,L1638))</f>
        <v/>
      </c>
      <c r="P1638" s="152">
        <f>SUM(H1638,M1638)</f>
        <v>0</v>
      </c>
      <c r="Q1638" s="125" t="str">
        <f>IF(O1638="","",SUM(O1638,M1638))</f>
        <v/>
      </c>
      <c r="R1638" s="290" t="str">
        <f>IF('statement of marks'!GA68="","",'statement of marks'!GA68)</f>
        <v/>
      </c>
      <c r="S1638" s="117" t="str">
        <f>IF(OR(R1638="S",R1638="RE"),100,"")</f>
        <v/>
      </c>
      <c r="T1638" s="309" t="str">
        <f>IF('result subject-wise'!AL68="","",'result subject-wise'!AL68)</f>
        <v/>
      </c>
      <c r="U1638" s="310" t="str">
        <f>IF('result subject-wise'!AM68="","",'result subject-wise'!AM68)</f>
        <v/>
      </c>
      <c r="V1638" s="1236"/>
    </row>
    <row r="1639" spans="1:22" ht="19.25" customHeight="1">
      <c r="A1639" s="1179"/>
      <c r="B1639" s="1230" t="str">
        <f>'statement of marks'!$DT$3</f>
        <v>thou dkS'ky f'k{kk</v>
      </c>
      <c r="C1639" s="1231"/>
      <c r="D1639" s="1237" t="s">
        <v>294</v>
      </c>
      <c r="E1639" s="1238"/>
      <c r="F1639" s="291">
        <f>'statement of marks'!$DT$6</f>
        <v>30</v>
      </c>
      <c r="G1639" s="123" t="str">
        <f>IF('statement of marks'!DT68="","",'statement of marks'!DT68)</f>
        <v/>
      </c>
      <c r="H1639" s="1238" t="s">
        <v>313</v>
      </c>
      <c r="I1639" s="1238"/>
      <c r="J1639" s="291">
        <f>'statement of marks'!$DU$6</f>
        <v>30</v>
      </c>
      <c r="K1639" s="125" t="str">
        <f>IF('statement of marks'!DU68="","",'statement of marks'!DU68)</f>
        <v/>
      </c>
      <c r="L1639" s="1239" t="s">
        <v>172</v>
      </c>
      <c r="M1639" s="1239"/>
      <c r="N1639" s="291">
        <f>'statement of marks'!$DV$6</f>
        <v>40</v>
      </c>
      <c r="O1639" s="290" t="str">
        <f>IF('statement of marks'!DV68="","",'statement of marks'!DV68)</f>
        <v/>
      </c>
      <c r="P1639" s="304"/>
      <c r="Q1639" s="125" t="str">
        <f>IF(O1639="","",SUM(G1639,K1639,O1639))</f>
        <v/>
      </c>
      <c r="R1639" s="290" t="str">
        <f>IF('statement of marks'!GB68="","",'statement of marks'!GB68)</f>
        <v/>
      </c>
      <c r="S1639" s="117" t="str">
        <f>IF(OR(R1639="S",R1639="RE"),40,"")</f>
        <v/>
      </c>
      <c r="T1639" s="309" t="str">
        <f>IF('result subject-wise'!AN68="","",'result subject-wise'!AN68)</f>
        <v/>
      </c>
      <c r="U1639" s="310" t="str">
        <f>IF('result subject-wise'!AO68="","",'result subject-wise'!AO68)</f>
        <v/>
      </c>
      <c r="V1639" s="1236"/>
    </row>
    <row r="1640" spans="1:22" ht="19.25" customHeight="1">
      <c r="A1640" s="1179"/>
      <c r="B1640" s="1240" t="s">
        <v>20</v>
      </c>
      <c r="C1640" s="1241"/>
      <c r="D1640" s="1242" t="str">
        <f>IF('statement of marks'!GH68="","",'statement of marks'!GH68)</f>
        <v/>
      </c>
      <c r="E1640" s="1243"/>
      <c r="F1640" s="1243"/>
      <c r="G1640" s="1243"/>
      <c r="H1640" s="1243"/>
      <c r="I1640" s="1244"/>
      <c r="J1640" s="288" t="s">
        <v>7</v>
      </c>
      <c r="K1640" s="290" t="str">
        <f>IF('statement of marks'!GK68="","",'statement of marks'!GK68)</f>
        <v/>
      </c>
      <c r="L1640" s="1245" t="s">
        <v>8</v>
      </c>
      <c r="M1640" s="1246"/>
      <c r="N1640" s="1247"/>
      <c r="O1640" s="290" t="str">
        <f>IF('statement of marks'!GM68="","",'statement of marks'!GM68)</f>
        <v/>
      </c>
      <c r="P1640" s="1248" t="s">
        <v>286</v>
      </c>
      <c r="Q1640" s="1248"/>
      <c r="R1640" s="1248"/>
      <c r="S1640" s="1248"/>
      <c r="T1640" s="1248"/>
      <c r="U1640" s="1248"/>
      <c r="V1640" s="1249"/>
    </row>
    <row r="1641" spans="1:22" ht="19.25" customHeight="1">
      <c r="A1641" s="1179"/>
      <c r="B1641" s="1240" t="s">
        <v>50</v>
      </c>
      <c r="C1641" s="1241"/>
      <c r="D1641" s="1250" t="s">
        <v>290</v>
      </c>
      <c r="E1641" s="1251"/>
      <c r="F1641" s="1252" t="s">
        <v>291</v>
      </c>
      <c r="G1641" s="1252"/>
      <c r="H1641" s="1253" t="s">
        <v>292</v>
      </c>
      <c r="I1641" s="1253"/>
      <c r="J1641" s="1252" t="s">
        <v>314</v>
      </c>
      <c r="K1641" s="1252"/>
      <c r="L1641" s="1254" t="s">
        <v>284</v>
      </c>
      <c r="M1641" s="1254"/>
      <c r="N1641" s="1254"/>
      <c r="O1641" s="1254"/>
      <c r="P1641" s="1255" t="s">
        <v>20</v>
      </c>
      <c r="Q1641" s="1255"/>
      <c r="R1641" s="1255"/>
      <c r="S1641" s="1255"/>
      <c r="T1641" s="1256" t="str">
        <f>IF('result subject-wise'!AR68="","",'result subject-wise'!AR68)</f>
        <v/>
      </c>
      <c r="U1641" s="1256"/>
      <c r="V1641" s="1257"/>
    </row>
    <row r="1642" spans="1:22" ht="19.25" customHeight="1">
      <c r="A1642" s="1179"/>
      <c r="B1642" s="1234" t="s">
        <v>32</v>
      </c>
      <c r="C1642" s="1235"/>
      <c r="D1642" s="1258" t="str">
        <f>IF('statement of marks'!EP68="","",'statement of marks'!EP68)</f>
        <v/>
      </c>
      <c r="E1642" s="1259"/>
      <c r="F1642" s="1259" t="str">
        <f>IF('statement of marks'!ER68="","",'statement of marks'!ER68)</f>
        <v/>
      </c>
      <c r="G1642" s="1259"/>
      <c r="H1642" s="1259" t="str">
        <f>IF('statement of marks'!ET68="","",'statement of marks'!ET68)</f>
        <v/>
      </c>
      <c r="I1642" s="1259"/>
      <c r="J1642" s="1259" t="str">
        <f>IF('statement of marks'!EV68="","",'statement of marks'!EV68)</f>
        <v/>
      </c>
      <c r="K1642" s="1259"/>
      <c r="L1642" s="1259" t="str">
        <f>IF('statement of marks'!EX68="","",'statement of marks'!EX68)</f>
        <v/>
      </c>
      <c r="M1642" s="1259"/>
      <c r="N1642" s="1259"/>
      <c r="O1642" s="1259"/>
      <c r="P1642" s="1255" t="s">
        <v>7</v>
      </c>
      <c r="Q1642" s="1255"/>
      <c r="R1642" s="1255"/>
      <c r="S1642" s="1255"/>
      <c r="T1642" s="1256" t="str">
        <f>IF(AND(T1641="mRrh.kZ",V1637&gt;=60),"izFke",IF(AND(T1641="mRrh.kZ",V1637&gt;=48),"f}rh;",IF(AND(T1641="mRrh.kZ",V1637&gt;=36),"r`rh;","")))</f>
        <v/>
      </c>
      <c r="U1642" s="1256"/>
      <c r="V1642" s="1257"/>
    </row>
    <row r="1643" spans="1:22" ht="19.25" customHeight="1">
      <c r="A1643" s="1179"/>
      <c r="B1643" s="1234" t="s">
        <v>31</v>
      </c>
      <c r="C1643" s="1235"/>
      <c r="D1643" s="1260" t="str">
        <f>IF('statement of marks'!EO68="","",'statement of marks'!EO68)</f>
        <v/>
      </c>
      <c r="E1643" s="1261"/>
      <c r="F1643" s="1261" t="str">
        <f>IF('statement of marks'!EQ68="","",'statement of marks'!EQ68)</f>
        <v/>
      </c>
      <c r="G1643" s="1261"/>
      <c r="H1643" s="1261" t="str">
        <f>IF('statement of marks'!ES68="","",'statement of marks'!ES68)</f>
        <v/>
      </c>
      <c r="I1643" s="1261"/>
      <c r="J1643" s="1261" t="str">
        <f>IF('statement of marks'!EU68="","",'statement of marks'!EU68)</f>
        <v/>
      </c>
      <c r="K1643" s="1261"/>
      <c r="L1643" s="1261" t="str">
        <f>IF('statement of marks'!EW68="","",'statement of marks'!EW68)</f>
        <v/>
      </c>
      <c r="M1643" s="1261"/>
      <c r="N1643" s="1261"/>
      <c r="O1643" s="1261"/>
      <c r="P1643" s="1262" t="s">
        <v>312</v>
      </c>
      <c r="Q1643" s="1263"/>
      <c r="R1643" s="1263"/>
      <c r="S1643" s="1264"/>
      <c r="T1643" s="1265" t="str">
        <f>IF(T1641="","",'result subject-wise'!$G$117)</f>
        <v/>
      </c>
      <c r="U1643" s="1266"/>
      <c r="V1643" s="1267"/>
    </row>
    <row r="1644" spans="1:22" ht="19.25" customHeight="1">
      <c r="A1644" s="1179"/>
      <c r="B1644" s="1230" t="s">
        <v>133</v>
      </c>
      <c r="C1644" s="1231"/>
      <c r="D1644" s="1268"/>
      <c r="E1644" s="1269"/>
      <c r="F1644" s="1269"/>
      <c r="G1644" s="1269"/>
      <c r="H1644" s="1269"/>
      <c r="I1644" s="1269"/>
      <c r="J1644" s="1269"/>
      <c r="K1644" s="1269"/>
      <c r="L1644" s="1231" t="s">
        <v>133</v>
      </c>
      <c r="M1644" s="1231"/>
      <c r="N1644" s="1231"/>
      <c r="O1644" s="1231"/>
      <c r="P1644" s="1231"/>
      <c r="Q1644" s="1231"/>
      <c r="R1644" s="1270"/>
      <c r="S1644" s="1271"/>
      <c r="T1644" s="1271"/>
      <c r="U1644" s="1271"/>
      <c r="V1644" s="1272"/>
    </row>
    <row r="1645" spans="1:22" ht="19.25" customHeight="1">
      <c r="A1645" s="1179"/>
      <c r="B1645" s="1230" t="s">
        <v>285</v>
      </c>
      <c r="C1645" s="1231"/>
      <c r="D1645" s="1268"/>
      <c r="E1645" s="1269"/>
      <c r="F1645" s="1269"/>
      <c r="G1645" s="1269"/>
      <c r="H1645" s="1269"/>
      <c r="I1645" s="1269"/>
      <c r="J1645" s="1269"/>
      <c r="K1645" s="1269"/>
      <c r="L1645" s="1231" t="s">
        <v>111</v>
      </c>
      <c r="M1645" s="1231"/>
      <c r="N1645" s="1231"/>
      <c r="O1645" s="1231"/>
      <c r="P1645" s="1231"/>
      <c r="Q1645" s="1231"/>
      <c r="R1645" s="1273"/>
      <c r="S1645" s="1274"/>
      <c r="T1645" s="1274"/>
      <c r="U1645" s="1274"/>
      <c r="V1645" s="1275"/>
    </row>
    <row r="1646" spans="1:22" ht="19.25" customHeight="1">
      <c r="A1646" s="1179"/>
      <c r="B1646" s="1230" t="s">
        <v>152</v>
      </c>
      <c r="C1646" s="1231"/>
      <c r="D1646" s="1268"/>
      <c r="E1646" s="1269"/>
      <c r="F1646" s="1269"/>
      <c r="G1646" s="1269"/>
      <c r="H1646" s="1269"/>
      <c r="I1646" s="1269"/>
      <c r="J1646" s="1269"/>
      <c r="K1646" s="1269"/>
      <c r="L1646" s="1231" t="s">
        <v>285</v>
      </c>
      <c r="M1646" s="1231"/>
      <c r="N1646" s="1231"/>
      <c r="O1646" s="1231"/>
      <c r="P1646" s="1231"/>
      <c r="Q1646" s="1231"/>
      <c r="R1646" s="1276" t="s">
        <v>152</v>
      </c>
      <c r="S1646" s="1277"/>
      <c r="T1646" s="1277"/>
      <c r="U1646" s="1277"/>
      <c r="V1646" s="1278"/>
    </row>
    <row r="1647" spans="1:22" ht="19.25" customHeight="1">
      <c r="A1647" s="1180"/>
      <c r="B1647" s="1279" t="s">
        <v>151</v>
      </c>
      <c r="C1647" s="1280"/>
      <c r="D1647" s="1281"/>
      <c r="E1647" s="1282"/>
      <c r="F1647" s="1282"/>
      <c r="G1647" s="1282"/>
      <c r="H1647" s="1282"/>
      <c r="I1647" s="1282"/>
      <c r="J1647" s="1282"/>
      <c r="K1647" s="1282"/>
      <c r="L1647" s="1280" t="s">
        <v>113</v>
      </c>
      <c r="M1647" s="1280"/>
      <c r="N1647" s="1280"/>
      <c r="O1647" s="1280"/>
      <c r="P1647" s="1283">
        <f>'statement of marks'!$GH$109</f>
        <v>42460</v>
      </c>
      <c r="Q1647" s="1284"/>
      <c r="R1647" s="1285" t="s">
        <v>289</v>
      </c>
      <c r="S1647" s="1286"/>
      <c r="T1647" s="1286"/>
      <c r="U1647" s="1286"/>
      <c r="V1647" s="1287"/>
    </row>
    <row r="1648" spans="1:22" ht="19.25" customHeight="1">
      <c r="A1648" s="1173" t="s">
        <v>73</v>
      </c>
      <c r="B1648" s="1174"/>
      <c r="C1648" s="1174"/>
      <c r="D1648" s="1174"/>
      <c r="E1648" s="1174"/>
      <c r="F1648" s="1174"/>
      <c r="G1648" s="1174"/>
      <c r="H1648" s="1174"/>
      <c r="I1648" s="1174"/>
      <c r="J1648" s="1174"/>
      <c r="K1648" s="1174"/>
      <c r="L1648" s="1174"/>
      <c r="M1648" s="1174"/>
      <c r="N1648" s="1174"/>
      <c r="O1648" s="1174"/>
      <c r="P1648" s="1174"/>
      <c r="Q1648" s="1174"/>
      <c r="R1648" s="1174"/>
      <c r="S1648" s="1174"/>
      <c r="T1648" s="1174"/>
      <c r="U1648" s="1174"/>
      <c r="V1648" s="1175"/>
    </row>
    <row r="1649" spans="1:22" ht="19.25" customHeight="1">
      <c r="A1649" s="1176" t="str">
        <f>'statement of marks'!$A$1</f>
        <v>jktdh; ckfydk mPp ek/;fed fo|ky;] fuEckgsMk</v>
      </c>
      <c r="B1649" s="1177"/>
      <c r="C1649" s="1177"/>
      <c r="D1649" s="1177"/>
      <c r="E1649" s="1177"/>
      <c r="F1649" s="1177"/>
      <c r="G1649" s="1177"/>
      <c r="H1649" s="1177"/>
      <c r="I1649" s="1177"/>
      <c r="J1649" s="1177"/>
      <c r="K1649" s="1177"/>
      <c r="L1649" s="1177"/>
      <c r="M1649" s="1177"/>
      <c r="N1649" s="1177"/>
      <c r="O1649" s="1177"/>
      <c r="P1649" s="1177"/>
      <c r="Q1649" s="1177"/>
      <c r="R1649" s="1177"/>
      <c r="S1649" s="1177"/>
      <c r="T1649" s="1177"/>
      <c r="U1649" s="1177"/>
      <c r="V1649" s="1178"/>
    </row>
    <row r="1650" spans="1:22" ht="19.25" customHeight="1">
      <c r="A1650" s="1179"/>
      <c r="B1650" s="1181" t="s">
        <v>293</v>
      </c>
      <c r="C1650" s="1181"/>
      <c r="D1650" s="1182" t="str">
        <f>'statement of marks'!$F$3</f>
        <v>2015-16</v>
      </c>
      <c r="E1650" s="1183"/>
      <c r="F1650" s="1184" t="str">
        <f>IF(T1668="","eq[; ijh{kk",IF(D1667="iwjd","iwjd ijh{kk",IF(D1667="iqu% ijh{kk","iqu% ijh{kk",)))</f>
        <v>eq[; ijh{kk</v>
      </c>
      <c r="G1650" s="1185"/>
      <c r="H1650" s="1185"/>
      <c r="I1650" s="1185"/>
      <c r="J1650" s="1185"/>
      <c r="K1650" s="1185"/>
      <c r="L1650" s="1185"/>
      <c r="M1650" s="1185"/>
      <c r="N1650" s="1185"/>
      <c r="O1650" s="1185"/>
      <c r="P1650" s="1185"/>
      <c r="Q1650" s="1185"/>
      <c r="R1650" s="1186" t="s">
        <v>27</v>
      </c>
      <c r="S1650" s="1187"/>
      <c r="T1650" s="1188" t="str">
        <f>'statement of marks'!$A$3</f>
        <v>11 'A'</v>
      </c>
      <c r="U1650" s="1188"/>
      <c r="V1650" s="1189"/>
    </row>
    <row r="1651" spans="1:22" ht="19.25" customHeight="1">
      <c r="A1651" s="1179"/>
      <c r="B1651" s="1190" t="s">
        <v>115</v>
      </c>
      <c r="C1651" s="1190"/>
      <c r="D1651" s="1191" t="str">
        <f>IF('statement of marks'!G69="","",'statement of marks'!G69)</f>
        <v/>
      </c>
      <c r="E1651" s="1192"/>
      <c r="F1651" s="1192"/>
      <c r="G1651" s="1192"/>
      <c r="H1651" s="1192"/>
      <c r="I1651" s="1192"/>
      <c r="J1651" s="1192"/>
      <c r="K1651" s="1192"/>
      <c r="L1651" s="1192"/>
      <c r="M1651" s="1192"/>
      <c r="N1651" s="1192"/>
      <c r="O1651" s="1192"/>
      <c r="P1651" s="1192"/>
      <c r="Q1651" s="1192"/>
      <c r="R1651" s="1193" t="s">
        <v>36</v>
      </c>
      <c r="S1651" s="1194"/>
      <c r="T1651" s="1195" t="str">
        <f>IF('statement of marks'!D69="","",'statement of marks'!D69)</f>
        <v/>
      </c>
      <c r="U1651" s="1195"/>
      <c r="V1651" s="1196"/>
    </row>
    <row r="1652" spans="1:22" ht="19.25" customHeight="1">
      <c r="A1652" s="1179"/>
      <c r="B1652" s="1190" t="s">
        <v>25</v>
      </c>
      <c r="C1652" s="1190"/>
      <c r="D1652" s="1191" t="str">
        <f>IF('statement of marks'!H69="","",'statement of marks'!H69)</f>
        <v/>
      </c>
      <c r="E1652" s="1192"/>
      <c r="F1652" s="1192"/>
      <c r="G1652" s="1192"/>
      <c r="H1652" s="1192"/>
      <c r="I1652" s="1192"/>
      <c r="J1652" s="1192"/>
      <c r="K1652" s="1192"/>
      <c r="L1652" s="1192"/>
      <c r="M1652" s="1192"/>
      <c r="N1652" s="1192"/>
      <c r="O1652" s="1192"/>
      <c r="P1652" s="1192"/>
      <c r="Q1652" s="1192"/>
      <c r="R1652" s="1193" t="s">
        <v>28</v>
      </c>
      <c r="S1652" s="1194"/>
      <c r="T1652" s="1195" t="str">
        <f>IF('statement of marks'!E69="","",'statement of marks'!E69)</f>
        <v/>
      </c>
      <c r="U1652" s="1195"/>
      <c r="V1652" s="1196"/>
    </row>
    <row r="1653" spans="1:22" ht="19.25" customHeight="1">
      <c r="A1653" s="1179"/>
      <c r="B1653" s="1197" t="s">
        <v>26</v>
      </c>
      <c r="C1653" s="1197"/>
      <c r="D1653" s="1191" t="str">
        <f>IF('statement of marks'!I69="","",'statement of marks'!I69)</f>
        <v/>
      </c>
      <c r="E1653" s="1192"/>
      <c r="F1653" s="1192"/>
      <c r="G1653" s="1192"/>
      <c r="H1653" s="1192"/>
      <c r="I1653" s="1192"/>
      <c r="J1653" s="1192"/>
      <c r="K1653" s="1192"/>
      <c r="L1653" s="1192"/>
      <c r="M1653" s="1192"/>
      <c r="N1653" s="1192"/>
      <c r="O1653" s="1192"/>
      <c r="P1653" s="1192"/>
      <c r="Q1653" s="1192"/>
      <c r="R1653" s="1193" t="s">
        <v>29</v>
      </c>
      <c r="S1653" s="1194"/>
      <c r="T1653" s="1198" t="str">
        <f>IF('statement of marks'!F69="","",'statement of marks'!F69)</f>
        <v/>
      </c>
      <c r="U1653" s="1198"/>
      <c r="V1653" s="1199"/>
    </row>
    <row r="1654" spans="1:22" ht="19.25" customHeight="1">
      <c r="A1654" s="1179"/>
      <c r="B1654" s="1200" t="s">
        <v>30</v>
      </c>
      <c r="C1654" s="1202" t="s">
        <v>202</v>
      </c>
      <c r="D1654" s="1204" t="s">
        <v>1</v>
      </c>
      <c r="E1654" s="1204" t="s">
        <v>43</v>
      </c>
      <c r="F1654" s="1204" t="s">
        <v>2</v>
      </c>
      <c r="G1654" s="1206" t="s">
        <v>144</v>
      </c>
      <c r="H1654" s="1206" t="s">
        <v>147</v>
      </c>
      <c r="I1654" s="1208" t="s">
        <v>146</v>
      </c>
      <c r="J1654" s="1210" t="s">
        <v>306</v>
      </c>
      <c r="K1654" s="1212" t="s">
        <v>288</v>
      </c>
      <c r="L1654" s="1214" t="s">
        <v>305</v>
      </c>
      <c r="M1654" s="1214" t="s">
        <v>296</v>
      </c>
      <c r="N1654" s="1216" t="s">
        <v>295</v>
      </c>
      <c r="O1654" s="1218" t="s">
        <v>274</v>
      </c>
      <c r="P1654" s="1218" t="s">
        <v>275</v>
      </c>
      <c r="Q1654" s="1220" t="s">
        <v>276</v>
      </c>
      <c r="R1654" s="1208" t="s">
        <v>14</v>
      </c>
      <c r="S1654" s="1210" t="s">
        <v>297</v>
      </c>
      <c r="T1654" s="1222" t="s">
        <v>298</v>
      </c>
      <c r="U1654" s="1288" t="s">
        <v>38</v>
      </c>
      <c r="V1654" s="1226" t="s">
        <v>287</v>
      </c>
    </row>
    <row r="1655" spans="1:22" ht="19.25" customHeight="1">
      <c r="A1655" s="1179"/>
      <c r="B1655" s="1201"/>
      <c r="C1655" s="1203"/>
      <c r="D1655" s="1205"/>
      <c r="E1655" s="1205"/>
      <c r="F1655" s="1205"/>
      <c r="G1655" s="1207"/>
      <c r="H1655" s="1207"/>
      <c r="I1655" s="1209"/>
      <c r="J1655" s="1211"/>
      <c r="K1655" s="1213"/>
      <c r="L1655" s="1215"/>
      <c r="M1655" s="1215"/>
      <c r="N1655" s="1217"/>
      <c r="O1655" s="1219"/>
      <c r="P1655" s="1219"/>
      <c r="Q1655" s="1221"/>
      <c r="R1655" s="1209"/>
      <c r="S1655" s="1211"/>
      <c r="T1655" s="1223"/>
      <c r="U1655" s="1289"/>
      <c r="V1655" s="1227"/>
    </row>
    <row r="1656" spans="1:22" ht="19.25" customHeight="1">
      <c r="A1656" s="1179"/>
      <c r="B1656" s="1228" t="s">
        <v>5</v>
      </c>
      <c r="C1656" s="1229"/>
      <c r="D1656" s="119">
        <v>10</v>
      </c>
      <c r="E1656" s="70">
        <v>10</v>
      </c>
      <c r="F1656" s="70">
        <v>10</v>
      </c>
      <c r="G1656" s="142" t="s">
        <v>308</v>
      </c>
      <c r="H1656" s="122">
        <f>'statement of marks'!$AR$6</f>
        <v>20</v>
      </c>
      <c r="I1656" s="73">
        <v>70</v>
      </c>
      <c r="J1656" s="146" t="s">
        <v>277</v>
      </c>
      <c r="K1656" s="124">
        <v>100</v>
      </c>
      <c r="L1656" s="142" t="s">
        <v>309</v>
      </c>
      <c r="M1656" s="122">
        <f>'statement of marks'!$AW$6</f>
        <v>30</v>
      </c>
      <c r="N1656" s="73">
        <v>100</v>
      </c>
      <c r="O1656" s="145" t="s">
        <v>310</v>
      </c>
      <c r="P1656" s="124"/>
      <c r="Q1656" s="124">
        <v>200</v>
      </c>
      <c r="R1656" s="304"/>
      <c r="S1656" s="304"/>
      <c r="T1656" s="305"/>
      <c r="U1656" s="306"/>
      <c r="V1656" s="147" t="str">
        <f>IF(OR(U1663=0,U1663&lt;S1663),"",Q1656)</f>
        <v/>
      </c>
    </row>
    <row r="1657" spans="1:22" ht="19.25" customHeight="1">
      <c r="A1657" s="1179"/>
      <c r="B1657" s="1230" t="str">
        <f>'statement of marks'!$J$3</f>
        <v>vfuok;Z fgUnh</v>
      </c>
      <c r="C1657" s="1231"/>
      <c r="D1657" s="289" t="str">
        <f>IF('statement of marks'!J69="","",'statement of marks'!J69)</f>
        <v/>
      </c>
      <c r="E1657" s="290" t="str">
        <f>IF('statement of marks'!K69="","",'statement of marks'!K69)</f>
        <v/>
      </c>
      <c r="F1657" s="290" t="str">
        <f>IF('statement of marks'!L69="","",'statement of marks'!L69)</f>
        <v/>
      </c>
      <c r="G1657" s="123" t="str">
        <f>IF('statement of marks'!N69="","",'statement of marks'!N69)</f>
        <v/>
      </c>
      <c r="H1657" s="123">
        <f>'statement of marks'!$BP$6</f>
        <v>20</v>
      </c>
      <c r="I1657" s="291" t="str">
        <f>IF(G1657="","",G1657)</f>
        <v/>
      </c>
      <c r="J1657" s="291" t="str">
        <f>IF(G1657="","",SUM(D1657,E1657,F1657,G1657))</f>
        <v/>
      </c>
      <c r="K1657" s="125" t="str">
        <f>J1657</f>
        <v/>
      </c>
      <c r="L1657" s="123" t="str">
        <f>IF('statement of marks'!P69="","",'statement of marks'!P69)</f>
        <v/>
      </c>
      <c r="M1657" s="122">
        <f>'statement of marks'!$BU$6</f>
        <v>30</v>
      </c>
      <c r="N1657" s="291" t="str">
        <f>IF(L1657="","",L1657)</f>
        <v/>
      </c>
      <c r="O1657" s="291" t="str">
        <f>IF(L1657="","",SUM(J1657,L1657))</f>
        <v/>
      </c>
      <c r="P1657" s="152">
        <f>SUM(H1657,M1657)</f>
        <v>50</v>
      </c>
      <c r="Q1657" s="125" t="str">
        <f>O1657</f>
        <v/>
      </c>
      <c r="R1657" s="290" t="str">
        <f>CONCATENATE('statement of marks'!EZ69,'statement of marks'!FA69,'statement of marks'!FB69)</f>
        <v/>
      </c>
      <c r="S1657" s="117" t="str">
        <f>IF(OR(R1657="S",R1657="RE"),100,"")</f>
        <v/>
      </c>
      <c r="T1657" s="128" t="str">
        <f>IF('result subject-wise'!U69="","",'result subject-wise'!U69)</f>
        <v/>
      </c>
      <c r="U1657" s="130" t="str">
        <f>IF('result subject-wise'!V69="","",'result subject-wise'!V69)</f>
        <v/>
      </c>
      <c r="V1657" s="147" t="str">
        <f>IF(OR(U1663=0,U1663&lt;S1663),"",IF(R1657="RE",SUM(Q1657,T1657),IF(R1657="S",T1657,Q1657)))</f>
        <v/>
      </c>
    </row>
    <row r="1658" spans="1:22" ht="19.25" customHeight="1">
      <c r="A1658" s="1179"/>
      <c r="B1658" s="1230" t="str">
        <f>'statement of marks'!$X$3</f>
        <v>vaxzsth</v>
      </c>
      <c r="C1658" s="1231"/>
      <c r="D1658" s="289" t="str">
        <f>IF('statement of marks'!X69="","",'statement of marks'!X69)</f>
        <v/>
      </c>
      <c r="E1658" s="290" t="str">
        <f>IF('statement of marks'!Y69="","",'statement of marks'!Y69)</f>
        <v/>
      </c>
      <c r="F1658" s="290" t="str">
        <f>IF('statement of marks'!Z69="","",'statement of marks'!Z69)</f>
        <v/>
      </c>
      <c r="G1658" s="123" t="str">
        <f>IF('statement of marks'!AB69="","",'statement of marks'!AB69)</f>
        <v/>
      </c>
      <c r="H1658" s="123">
        <f>'statement of marks'!$CN$6</f>
        <v>20</v>
      </c>
      <c r="I1658" s="291" t="str">
        <f>IF(G1658="","",G1658)</f>
        <v/>
      </c>
      <c r="J1658" s="291" t="str">
        <f t="shared" ref="J1658:J1661" si="603">IF(G1658="","",SUM(D1658,E1658,F1658,G1658))</f>
        <v/>
      </c>
      <c r="K1658" s="125" t="str">
        <f>J1658</f>
        <v/>
      </c>
      <c r="L1658" s="123" t="str">
        <f>IF('statement of marks'!AD69="","",'statement of marks'!AD69)</f>
        <v/>
      </c>
      <c r="M1658" s="122">
        <f>'statement of marks'!$CS$6</f>
        <v>30</v>
      </c>
      <c r="N1658" s="291" t="str">
        <f>IF(L1658="","",L1658)</f>
        <v/>
      </c>
      <c r="O1658" s="291" t="str">
        <f t="shared" ref="O1658" si="604">IF(L1658="","",SUM(J1658,L1658))</f>
        <v/>
      </c>
      <c r="P1658" s="152">
        <f t="shared" ref="P1658" si="605">SUM(H1658,M1658)</f>
        <v>50</v>
      </c>
      <c r="Q1658" s="125" t="str">
        <f>O1658</f>
        <v/>
      </c>
      <c r="R1658" s="290" t="str">
        <f>CONCATENATE('statement of marks'!FC69,'statement of marks'!FD69,'statement of marks'!FE69)</f>
        <v/>
      </c>
      <c r="S1658" s="117" t="str">
        <f>IF(OR(R1658="S",R1658="RE"),100,"")</f>
        <v/>
      </c>
      <c r="T1658" s="128" t="str">
        <f>IF('result subject-wise'!X69="","",'result subject-wise'!X69)</f>
        <v/>
      </c>
      <c r="U1658" s="130" t="str">
        <f>IF('result subject-wise'!Y69="","",'result subject-wise'!Y69)</f>
        <v/>
      </c>
      <c r="V1658" s="147" t="str">
        <f>IF(OR(U1663=0,U1663&lt;S1663),"",IF(R1658="RE",SUM(Q1658,T1658),IF(R1658="S",T1658,Q1658)))</f>
        <v/>
      </c>
    </row>
    <row r="1659" spans="1:22" ht="19.25" customHeight="1">
      <c r="A1659" s="1179"/>
      <c r="B1659" s="1232" t="b">
        <f>IF('statement of marks'!AL69="a",'statement of marks'!$AL$3,IF('statement of marks'!AL69="b",'statement of marks'!$AR$3,IF('statement of marks'!AL69="c",'statement of marks'!$AX$3,IF('statement of marks'!AL69="d",'statement of marks'!$BD$3))))</f>
        <v>0</v>
      </c>
      <c r="C1659" s="1233"/>
      <c r="D1659" s="289" t="str">
        <f>IF('statement of marks'!AM69="","",'statement of marks'!AM69)</f>
        <v/>
      </c>
      <c r="E1659" s="290" t="str">
        <f>IF('statement of marks'!AN69="","",'statement of marks'!AN69)</f>
        <v/>
      </c>
      <c r="F1659" s="290" t="str">
        <f>IF('statement of marks'!AO69="","",'statement of marks'!AO69)</f>
        <v/>
      </c>
      <c r="G1659" s="123" t="str">
        <f>IF('statement of marks'!AQ69="","",'statement of marks'!AQ69)</f>
        <v/>
      </c>
      <c r="H1659" s="123" t="str">
        <f>IF('statement of marks'!AR69="","",'statement of marks'!AR69)</f>
        <v/>
      </c>
      <c r="I1659" s="291" t="str">
        <f>IF(G1659="","",IF(AND(G1659="ML",H1659="ML"),"ML",IF(AND(G1659="ML",H1659=""),"ML",SUM(G1659,H1659))))</f>
        <v/>
      </c>
      <c r="J1659" s="291" t="str">
        <f t="shared" si="603"/>
        <v/>
      </c>
      <c r="K1659" s="125" t="str">
        <f>IF(J1659="","",SUM(H1659,J1659))</f>
        <v/>
      </c>
      <c r="L1659" s="123" t="str">
        <f>IF('statement of marks'!AV69="","",'statement of marks'!AV69)</f>
        <v/>
      </c>
      <c r="M1659" s="123" t="str">
        <f>IF('statement of marks'!AW69="","",'statement of marks'!AW69)</f>
        <v/>
      </c>
      <c r="N1659" s="291" t="str">
        <f>IF(L1659="","",IF(AND(L1659="ML",M1659="ML"),"ML",IF(AND(L1659="ML",M1659=""),"ML",SUM(L1659,M1659))))</f>
        <v/>
      </c>
      <c r="O1659" s="291" t="str">
        <f>IF(L1659="","",SUM(J1659,L1659))</f>
        <v/>
      </c>
      <c r="P1659" s="123" t="str">
        <f>IF(AND(H1659="",M1659=""),"",SUM(H1659,M1659))</f>
        <v/>
      </c>
      <c r="Q1659" s="125" t="str">
        <f>IF(O1659="","",SUM(O1659,P1659))</f>
        <v/>
      </c>
      <c r="R1659" s="290" t="str">
        <f>CONCATENATE('statement of marks'!FF69,'statement of marks'!FK69,'statement of marks'!FL69)</f>
        <v/>
      </c>
      <c r="S1659" s="117" t="str">
        <f>IF('result subject-wise'!Z69="","",'result subject-wise'!Z69)</f>
        <v/>
      </c>
      <c r="T1659" s="128" t="str">
        <f>IF('result subject-wise'!AB69="","",'result subject-wise'!AB69)</f>
        <v/>
      </c>
      <c r="U1659" s="130" t="str">
        <f>IF('result subject-wise'!AC69="","",'result subject-wise'!AC69)</f>
        <v/>
      </c>
      <c r="V1659" s="147" t="str">
        <f>IF(OR(U1663=0,U1663&lt;S1663),"",IF(OR(R1659="RE",R1659="REP"),SUM(Q1659,T1659),IF(R1659="S",T1659,Q1659)))</f>
        <v/>
      </c>
    </row>
    <row r="1660" spans="1:22" ht="19.25" customHeight="1">
      <c r="A1660" s="1179"/>
      <c r="B1660" s="1232" t="b">
        <f>IF('statement of marks'!BJ69="a",'statement of marks'!$BJ$3,IF('statement of marks'!BJ69="b",'statement of marks'!$BP$3,IF('statement of marks'!BJ69="c",'statement of marks'!$BV$3,IF('statement of marks'!BJ69="d",'statement of marks'!$CB$3))))</f>
        <v>0</v>
      </c>
      <c r="C1660" s="1233"/>
      <c r="D1660" s="289" t="str">
        <f>IF('statement of marks'!BK69="","",'statement of marks'!BK69)</f>
        <v/>
      </c>
      <c r="E1660" s="290" t="str">
        <f>IF('statement of marks'!BL69="","",'statement of marks'!BL69)</f>
        <v/>
      </c>
      <c r="F1660" s="290" t="str">
        <f>IF('statement of marks'!BM69="","",'statement of marks'!BM69)</f>
        <v/>
      </c>
      <c r="G1660" s="123" t="str">
        <f>IF('statement of marks'!BO69="","",'statement of marks'!BO69)</f>
        <v/>
      </c>
      <c r="H1660" s="123" t="str">
        <f>IF('statement of marks'!BP69="","",'statement of marks'!BP69)</f>
        <v/>
      </c>
      <c r="I1660" s="291" t="str">
        <f t="shared" ref="I1660" si="606">IF(G1660="","",IF(AND(G1660="ML",H1660="ML"),"ML",IF(AND(G1660="ML",H1660=""),"ML",SUM(G1660,H1660))))</f>
        <v/>
      </c>
      <c r="J1660" s="291" t="str">
        <f t="shared" si="603"/>
        <v/>
      </c>
      <c r="K1660" s="125" t="str">
        <f>IF(J1660="","",SUM(H1660,J1660))</f>
        <v/>
      </c>
      <c r="L1660" s="123" t="str">
        <f>IF('statement of marks'!BT69="","",'statement of marks'!BT69)</f>
        <v/>
      </c>
      <c r="M1660" s="123" t="str">
        <f>IF('statement of marks'!BU69="","",'statement of marks'!BU69)</f>
        <v/>
      </c>
      <c r="N1660" s="291" t="str">
        <f t="shared" ref="N1660" si="607">IF(L1660="","",IF(AND(L1660="ML",M1660="ML"),"ML",IF(AND(L1660="ML",M1660=""),"ML",SUM(L1660,M1660))))</f>
        <v/>
      </c>
      <c r="O1660" s="291" t="str">
        <f>IF(L1660="","",SUM(J1660,L1660))</f>
        <v/>
      </c>
      <c r="P1660" s="123" t="str">
        <f t="shared" ref="P1660:P1661" si="608">IF(AND(H1660="",M1660=""),"",SUM(H1660,M1660))</f>
        <v/>
      </c>
      <c r="Q1660" s="125" t="str">
        <f>IF(O1660="","",SUM(O1660,P1660))</f>
        <v/>
      </c>
      <c r="R1660" s="290" t="str">
        <f>CONCATENATE('statement of marks'!FM69,'statement of marks'!FR69,'statement of marks'!FS69)</f>
        <v/>
      </c>
      <c r="S1660" s="117" t="str">
        <f>IF('result subject-wise'!AD69="","",'result subject-wise'!AD69)</f>
        <v/>
      </c>
      <c r="T1660" s="128" t="str">
        <f>IF('result subject-wise'!AF69="","",'result subject-wise'!AF69)</f>
        <v/>
      </c>
      <c r="U1660" s="130" t="str">
        <f>IF('result subject-wise'!AG69="","",'result subject-wise'!AG69)</f>
        <v/>
      </c>
      <c r="V1660" s="147" t="str">
        <f>IF(OR(U1663=0,U1663&lt;S1663),"",IF(OR(R1660="RE",R1660="REP"),SUM(Q1660,T1660),IF(R1660="S",T1660,Q1660)))</f>
        <v/>
      </c>
    </row>
    <row r="1661" spans="1:22" ht="19.25" customHeight="1">
      <c r="A1661" s="1179"/>
      <c r="B1661" s="1232" t="b">
        <f>IF('statement of marks'!CH69="a",'statement of marks'!$CH$3,IF('statement of marks'!CH69="b",'statement of marks'!$CN$3,IF('statement of marks'!CH69="c",'statement of marks'!$CT$3,IF('statement of marks'!CH69="d",'statement of marks'!$CZ$3))))</f>
        <v>0</v>
      </c>
      <c r="C1661" s="1233"/>
      <c r="D1661" s="289" t="str">
        <f>IF('statement of marks'!CI69="","",'statement of marks'!CI69)</f>
        <v/>
      </c>
      <c r="E1661" s="290" t="str">
        <f>IF('statement of marks'!CJ69="","",'statement of marks'!CJ69)</f>
        <v/>
      </c>
      <c r="F1661" s="290" t="str">
        <f>IF('statement of marks'!CK69="","",'statement of marks'!CK69)</f>
        <v/>
      </c>
      <c r="G1661" s="123" t="str">
        <f>IF('statement of marks'!CM69="","",'statement of marks'!CM69)</f>
        <v/>
      </c>
      <c r="H1661" s="123" t="str">
        <f>IF('statement of marks'!CN69="","",'statement of marks'!CN69)</f>
        <v/>
      </c>
      <c r="I1661" s="291" t="str">
        <f>IF(G1661="","",IF(AND(G1661="ML",H1661="ML"),"ML",IF(AND(G1661="ML",H1661=""),"ML",SUM(G1661,H1661))))</f>
        <v/>
      </c>
      <c r="J1661" s="291" t="str">
        <f t="shared" si="603"/>
        <v/>
      </c>
      <c r="K1661" s="125" t="str">
        <f>IF(J1661="","",SUM(H1661,J1661))</f>
        <v/>
      </c>
      <c r="L1661" s="123" t="str">
        <f>IF('statement of marks'!CR69="","",'statement of marks'!CR69)</f>
        <v/>
      </c>
      <c r="M1661" s="123" t="str">
        <f>IF('statement of marks'!CS69="","",'statement of marks'!CS69)</f>
        <v/>
      </c>
      <c r="N1661" s="291" t="str">
        <f>IF(L1661="","",IF(AND(L1661="ML",M1661="ML"),"ML",IF(AND(L1661="ML",M1661=""),"ML",SUM(L1661,M1661))))</f>
        <v/>
      </c>
      <c r="O1661" s="291" t="str">
        <f>IF(L1661="","",SUM(J1661,L1661))</f>
        <v/>
      </c>
      <c r="P1661" s="123" t="str">
        <f t="shared" si="608"/>
        <v/>
      </c>
      <c r="Q1661" s="125" t="str">
        <f>IF(O1661="","",SUM(O1661,P1661))</f>
        <v/>
      </c>
      <c r="R1661" s="290" t="str">
        <f>CONCATENATE('statement of marks'!FT69,'statement of marks'!FY69,'statement of marks'!FZ69)</f>
        <v/>
      </c>
      <c r="S1661" s="117" t="str">
        <f>IF('result subject-wise'!AH69="","",'result subject-wise'!AH69)</f>
        <v/>
      </c>
      <c r="T1661" s="128" t="str">
        <f>IF('result subject-wise'!AJ69="","",'result subject-wise'!AJ69)</f>
        <v/>
      </c>
      <c r="U1661" s="130" t="str">
        <f>IF('result subject-wise'!AK69="","",'result subject-wise'!AK69)</f>
        <v/>
      </c>
      <c r="V1661" s="147" t="str">
        <f>IF(OR(U1663=0,U1663&lt;S1663),"",IF(OR(R1661="RE",R1661="REP"),SUM(Q1661,T1661),IF(R1661="S",T1661,Q1661)))</f>
        <v/>
      </c>
    </row>
    <row r="1662" spans="1:22" ht="19.25" customHeight="1">
      <c r="A1662" s="1179"/>
      <c r="B1662" s="1234" t="s">
        <v>148</v>
      </c>
      <c r="C1662" s="1235"/>
      <c r="D1662" s="157" t="str">
        <f>IF(AND(D1657="",D1658="",D1659="",D1660="",D1661=""),"",SUM(D1657:D1661))</f>
        <v/>
      </c>
      <c r="E1662" s="157" t="str">
        <f t="shared" ref="E1662:F1662" si="609">IF(AND(E1657="",E1658="",E1659="",E1660="",E1661=""),"",SUM(E1657:E1661))</f>
        <v/>
      </c>
      <c r="F1662" s="157" t="str">
        <f t="shared" si="609"/>
        <v/>
      </c>
      <c r="G1662" s="158" t="str">
        <f>IF(G1657="","",SUM(G1657:G1661))</f>
        <v/>
      </c>
      <c r="H1662" s="158">
        <f>SUM(H1659:H1661)</f>
        <v>0</v>
      </c>
      <c r="I1662" s="158" t="str">
        <f>IF(AND(I1657="",I1658="",I1659="",I1660="",I1661=""),"",SUM(I1657:I1661))</f>
        <v/>
      </c>
      <c r="J1662" s="159" t="str">
        <f>IF(J1661="","",SUM(J1657:J1661))</f>
        <v/>
      </c>
      <c r="K1662" s="160" t="str">
        <f>IF(K1657="","",SUM(K1657:K1661))</f>
        <v/>
      </c>
      <c r="L1662" s="158" t="str">
        <f>IF(L1657="","",SUM(L1657:L1661))</f>
        <v/>
      </c>
      <c r="M1662" s="158">
        <f>SUM(M1659:M1661)</f>
        <v>0</v>
      </c>
      <c r="N1662" s="158" t="str">
        <f t="shared" ref="N1662" si="610">IF(AND(N1657="",N1658="",N1659="",N1660="",N1661=""),"",SUM(N1657:N1661))</f>
        <v/>
      </c>
      <c r="O1662" s="159" t="str">
        <f>IF(L1662="","",SUM(J1662,L1662))</f>
        <v/>
      </c>
      <c r="P1662" s="160">
        <f>SUM(H1662,M1662)</f>
        <v>0</v>
      </c>
      <c r="Q1662" s="160" t="str">
        <f>IF(Q1657="","",SUM(Q1657:Q1661))</f>
        <v/>
      </c>
      <c r="R1662" s="159"/>
      <c r="S1662" s="159" t="str">
        <f>IF(AND(S1657="",S1658="",S1659="",S1660="",S1661=""),"",SUM(S1657:S1661))</f>
        <v/>
      </c>
      <c r="T1662" s="161" t="str">
        <f>IF(AND(T1657="",T1658="",T1659="",T1660="",T1661=""),"",SUM(T1657:T1661))</f>
        <v/>
      </c>
      <c r="U1662" s="162"/>
      <c r="V1662" s="163" t="str">
        <f>IF(V1657="","",SUM(V1657:V1661))</f>
        <v/>
      </c>
    </row>
    <row r="1663" spans="1:22" ht="19.25" customHeight="1">
      <c r="A1663" s="1179"/>
      <c r="B1663" s="1234" t="s">
        <v>145</v>
      </c>
      <c r="C1663" s="1235"/>
      <c r="D1663" s="119" t="str">
        <f>IF(D1662="","",50-(COUNTIF(D1657:D1661,"NA")*10+COUNTIF(D1657:D1661,"ML")*10))</f>
        <v/>
      </c>
      <c r="E1663" s="119" t="str">
        <f t="shared" ref="E1663:F1663" si="611">IF(E1662="","",50-(COUNTIF(E1657:E1661,"NA")*10+COUNTIF(E1657:E1661,"ML")*10))</f>
        <v/>
      </c>
      <c r="F1663" s="119" t="str">
        <f t="shared" si="611"/>
        <v/>
      </c>
      <c r="G1663" s="123">
        <f>I1663-H1663</f>
        <v>350</v>
      </c>
      <c r="H1663" s="158">
        <f>IF(H1662="","",(IF(OR(H1659="ML",H1659=""),0,H1656)+IF(OR(H1660="ML",H1660=""),0,H1657)+IF(OR(H1661="ML",H1661=""),0,H1658)))</f>
        <v>0</v>
      </c>
      <c r="I1663" s="123">
        <f>IF(I1662=0,0,350-H1665)</f>
        <v>350</v>
      </c>
      <c r="J1663" s="291" t="str">
        <f>IF(J1662="","",SUM(D1663:G1663))</f>
        <v/>
      </c>
      <c r="K1663" s="125" t="str">
        <f>IF(K1662="","",SUM(H1663,J1663))</f>
        <v/>
      </c>
      <c r="L1663" s="123">
        <f>N1663-M1663</f>
        <v>500</v>
      </c>
      <c r="M1663" s="117">
        <f>IF(M1662="","",(IF(OR(M1659="ML",M1659=""),0,M1656)+IF(OR(M1660="ML",M1660=""),0,M1657)+IF(OR(M1661="ML",M1661=""),0,M1658)))</f>
        <v>0</v>
      </c>
      <c r="N1663" s="123">
        <f>IF(N1662=0,0,500-M1665)</f>
        <v>500</v>
      </c>
      <c r="O1663" s="291">
        <f>IF(L1663="","",SUM(J1663,L1663))</f>
        <v>500</v>
      </c>
      <c r="P1663" s="125">
        <f>SUM(H1663,M1663)</f>
        <v>0</v>
      </c>
      <c r="Q1663" s="125" t="str">
        <f>IF(Q1662="","",SUM(O1663,P1663))</f>
        <v/>
      </c>
      <c r="R1663" s="307"/>
      <c r="S1663" s="141">
        <f>COUNTIF(R1657:R1666,"S")</f>
        <v>0</v>
      </c>
      <c r="T1663" s="141">
        <f>COUNTIF(R1657:R1666,"RE")+COUNTIF(R1657:R1666,"REP")</f>
        <v>0</v>
      </c>
      <c r="U1663" s="141">
        <f>COUNTIF(U1657:U1662,"P")+COUNTIF(U1665:U1666,"P")</f>
        <v>0</v>
      </c>
      <c r="V1663" s="149" t="str">
        <f>IF(OR(U1663=0,U1663&lt;(S1663+T1663)),"",(Q1663-(S1663*200)+S1662))</f>
        <v/>
      </c>
    </row>
    <row r="1664" spans="1:22" ht="19.25" customHeight="1">
      <c r="A1664" s="1179"/>
      <c r="B1664" s="1230" t="s">
        <v>12</v>
      </c>
      <c r="C1664" s="1231"/>
      <c r="D1664" s="120" t="str">
        <f t="shared" ref="D1664:Q1664" si="612">IF(D1663="","",D1662/D1663*100)</f>
        <v/>
      </c>
      <c r="E1664" s="120" t="str">
        <f t="shared" si="612"/>
        <v/>
      </c>
      <c r="F1664" s="120" t="str">
        <f t="shared" si="612"/>
        <v/>
      </c>
      <c r="G1664" s="120" t="e">
        <f t="shared" si="612"/>
        <v>#VALUE!</v>
      </c>
      <c r="H1664" s="151" t="e">
        <f t="shared" si="612"/>
        <v>#DIV/0!</v>
      </c>
      <c r="I1664" s="120" t="e">
        <f t="shared" si="612"/>
        <v>#VALUE!</v>
      </c>
      <c r="J1664" s="120" t="str">
        <f t="shared" si="612"/>
        <v/>
      </c>
      <c r="K1664" s="126" t="str">
        <f t="shared" si="612"/>
        <v/>
      </c>
      <c r="L1664" s="120" t="e">
        <f t="shared" si="612"/>
        <v>#VALUE!</v>
      </c>
      <c r="M1664" s="151" t="e">
        <f t="shared" si="612"/>
        <v>#DIV/0!</v>
      </c>
      <c r="N1664" s="120" t="e">
        <f t="shared" si="612"/>
        <v>#VALUE!</v>
      </c>
      <c r="O1664" s="120" t="e">
        <f t="shared" si="612"/>
        <v>#VALUE!</v>
      </c>
      <c r="P1664" s="126" t="e">
        <f t="shared" si="612"/>
        <v>#DIV/0!</v>
      </c>
      <c r="Q1664" s="126" t="str">
        <f t="shared" si="612"/>
        <v/>
      </c>
      <c r="R1664" s="304"/>
      <c r="S1664" s="304"/>
      <c r="T1664" s="305"/>
      <c r="U1664" s="308"/>
      <c r="V1664" s="150" t="str">
        <f>IF(V1663="","",V1662/V1663*100)</f>
        <v/>
      </c>
    </row>
    <row r="1665" spans="1:22" ht="19.25" customHeight="1">
      <c r="A1665" s="1179"/>
      <c r="B1665" s="1230" t="str">
        <f>'statement of marks'!$DG$3</f>
        <v>jktLFkku v/;;u</v>
      </c>
      <c r="C1665" s="1231"/>
      <c r="D1665" s="289" t="str">
        <f>IF('statement of marks'!DG69="","",'statement of marks'!DG69)</f>
        <v/>
      </c>
      <c r="E1665" s="290" t="str">
        <f>IF('statement of marks'!DH69="","",'statement of marks'!DH69)</f>
        <v/>
      </c>
      <c r="F1665" s="290" t="str">
        <f>IF('statement of marks'!DI69="","",'statement of marks'!DI69)</f>
        <v/>
      </c>
      <c r="G1665" s="290" t="str">
        <f>IF('statement of marks'!DK69="","",'statement of marks'!DK69)</f>
        <v/>
      </c>
      <c r="H1665" s="152">
        <f>IF(G1657="ML",70)+IF(G1658="ML",70)+IF(G1659="ML",70-H1656)+IF(G1660="ML",70-H1657)+IF(G1661="ML",70-H1658)+IF(H1659="ml",H1656)+IF(H1660="ml",H1657)+IF(H1661="ml",H1658)</f>
        <v>0</v>
      </c>
      <c r="I1665" s="291" t="str">
        <f>IF(G1665="","",SUM(G1665,H1665))</f>
        <v/>
      </c>
      <c r="J1665" s="291" t="str">
        <f>IF(G1665="","",SUM(D1665,E1665,F1665,G1665))</f>
        <v/>
      </c>
      <c r="K1665" s="125" t="str">
        <f>IF(J1665="","",SUM(H1665,J1665))</f>
        <v/>
      </c>
      <c r="L1665" s="290" t="str">
        <f>IF('statement of marks'!DM69="","",'statement of marks'!DM69)</f>
        <v/>
      </c>
      <c r="M1665" s="152">
        <f>IF(L1657="ML",100)+IF(L1658="ML",100)+IF(L1659="ML",100-M1656)+IF(L1660="ML",100-M1657)+IF(L1661="ML",100-M1658)+IF(M1659="ml",M1656)+IF(M1660="ml",M1657)+IF(M1661="ml",M1658)</f>
        <v>0</v>
      </c>
      <c r="N1665" s="291" t="str">
        <f>IF(L1665="","",SUM(L1665,M1665))</f>
        <v/>
      </c>
      <c r="O1665" s="291" t="str">
        <f>IF(L1665="","",SUM(K1665,L1665))</f>
        <v/>
      </c>
      <c r="P1665" s="152">
        <f>SUM(H1665,M1665)</f>
        <v>0</v>
      </c>
      <c r="Q1665" s="125" t="str">
        <f>IF(O1665="","",SUM(O1665,M1665))</f>
        <v/>
      </c>
      <c r="R1665" s="290" t="str">
        <f>IF('statement of marks'!GA69="","",'statement of marks'!GA69)</f>
        <v/>
      </c>
      <c r="S1665" s="117" t="str">
        <f>IF(OR(R1665="S",R1665="RE"),100,"")</f>
        <v/>
      </c>
      <c r="T1665" s="309" t="str">
        <f>IF('result subject-wise'!AL69="","",'result subject-wise'!AL69)</f>
        <v/>
      </c>
      <c r="U1665" s="310" t="str">
        <f>IF('result subject-wise'!AM69="","",'result subject-wise'!AM69)</f>
        <v/>
      </c>
      <c r="V1665" s="1236"/>
    </row>
    <row r="1666" spans="1:22" ht="19.25" customHeight="1">
      <c r="A1666" s="1179"/>
      <c r="B1666" s="1230" t="str">
        <f>'statement of marks'!$DT$3</f>
        <v>thou dkS'ky f'k{kk</v>
      </c>
      <c r="C1666" s="1231"/>
      <c r="D1666" s="1237" t="s">
        <v>294</v>
      </c>
      <c r="E1666" s="1238"/>
      <c r="F1666" s="291">
        <f>'statement of marks'!$DT$6</f>
        <v>30</v>
      </c>
      <c r="G1666" s="123" t="str">
        <f>IF('statement of marks'!DT69="","",'statement of marks'!DT69)</f>
        <v/>
      </c>
      <c r="H1666" s="1238" t="s">
        <v>313</v>
      </c>
      <c r="I1666" s="1238"/>
      <c r="J1666" s="291">
        <f>'statement of marks'!$DU$6</f>
        <v>30</v>
      </c>
      <c r="K1666" s="125" t="str">
        <f>IF('statement of marks'!DU69="","",'statement of marks'!DU69)</f>
        <v/>
      </c>
      <c r="L1666" s="1239" t="s">
        <v>172</v>
      </c>
      <c r="M1666" s="1239"/>
      <c r="N1666" s="291">
        <f>'statement of marks'!$DV$6</f>
        <v>40</v>
      </c>
      <c r="O1666" s="290" t="str">
        <f>IF('statement of marks'!DV69="","",'statement of marks'!DV69)</f>
        <v/>
      </c>
      <c r="P1666" s="304"/>
      <c r="Q1666" s="125" t="str">
        <f>IF(O1666="","",SUM(G1666,K1666,O1666))</f>
        <v/>
      </c>
      <c r="R1666" s="290" t="str">
        <f>IF('statement of marks'!GB69="","",'statement of marks'!GB69)</f>
        <v/>
      </c>
      <c r="S1666" s="117" t="str">
        <f>IF(OR(R1666="S",R1666="RE"),40,"")</f>
        <v/>
      </c>
      <c r="T1666" s="309" t="str">
        <f>IF('result subject-wise'!AN69="","",'result subject-wise'!AN69)</f>
        <v/>
      </c>
      <c r="U1666" s="310" t="str">
        <f>IF('result subject-wise'!AO69="","",'result subject-wise'!AO69)</f>
        <v/>
      </c>
      <c r="V1666" s="1236"/>
    </row>
    <row r="1667" spans="1:22" ht="19.25" customHeight="1">
      <c r="A1667" s="1179"/>
      <c r="B1667" s="1240" t="s">
        <v>20</v>
      </c>
      <c r="C1667" s="1241"/>
      <c r="D1667" s="1242" t="str">
        <f>IF('statement of marks'!GH69="","",'statement of marks'!GH69)</f>
        <v/>
      </c>
      <c r="E1667" s="1243"/>
      <c r="F1667" s="1243"/>
      <c r="G1667" s="1243"/>
      <c r="H1667" s="1243"/>
      <c r="I1667" s="1244"/>
      <c r="J1667" s="288" t="s">
        <v>7</v>
      </c>
      <c r="K1667" s="290" t="str">
        <f>IF('statement of marks'!GK69="","",'statement of marks'!GK69)</f>
        <v/>
      </c>
      <c r="L1667" s="1245" t="s">
        <v>8</v>
      </c>
      <c r="M1667" s="1246"/>
      <c r="N1667" s="1247"/>
      <c r="O1667" s="290" t="str">
        <f>IF('statement of marks'!GM69="","",'statement of marks'!GM69)</f>
        <v/>
      </c>
      <c r="P1667" s="1248" t="s">
        <v>286</v>
      </c>
      <c r="Q1667" s="1248"/>
      <c r="R1667" s="1248"/>
      <c r="S1667" s="1248"/>
      <c r="T1667" s="1248"/>
      <c r="U1667" s="1248"/>
      <c r="V1667" s="1249"/>
    </row>
    <row r="1668" spans="1:22" ht="19.25" customHeight="1">
      <c r="A1668" s="1179"/>
      <c r="B1668" s="1240" t="s">
        <v>50</v>
      </c>
      <c r="C1668" s="1241"/>
      <c r="D1668" s="1250" t="s">
        <v>290</v>
      </c>
      <c r="E1668" s="1251"/>
      <c r="F1668" s="1252" t="s">
        <v>291</v>
      </c>
      <c r="G1668" s="1252"/>
      <c r="H1668" s="1253" t="s">
        <v>292</v>
      </c>
      <c r="I1668" s="1253"/>
      <c r="J1668" s="1252" t="s">
        <v>314</v>
      </c>
      <c r="K1668" s="1252"/>
      <c r="L1668" s="1254" t="s">
        <v>284</v>
      </c>
      <c r="M1668" s="1254"/>
      <c r="N1668" s="1254"/>
      <c r="O1668" s="1254"/>
      <c r="P1668" s="1255" t="s">
        <v>20</v>
      </c>
      <c r="Q1668" s="1255"/>
      <c r="R1668" s="1255"/>
      <c r="S1668" s="1255"/>
      <c r="T1668" s="1256" t="str">
        <f>IF('result subject-wise'!AR69="","",'result subject-wise'!AR69)</f>
        <v/>
      </c>
      <c r="U1668" s="1256"/>
      <c r="V1668" s="1257"/>
    </row>
    <row r="1669" spans="1:22" ht="19.25" customHeight="1">
      <c r="A1669" s="1179"/>
      <c r="B1669" s="1234" t="s">
        <v>32</v>
      </c>
      <c r="C1669" s="1235"/>
      <c r="D1669" s="1258" t="str">
        <f>IF('statement of marks'!EP69="","",'statement of marks'!EP69)</f>
        <v/>
      </c>
      <c r="E1669" s="1259"/>
      <c r="F1669" s="1259" t="str">
        <f>IF('statement of marks'!ER69="","",'statement of marks'!ER69)</f>
        <v/>
      </c>
      <c r="G1669" s="1259"/>
      <c r="H1669" s="1259" t="str">
        <f>IF('statement of marks'!ET69="","",'statement of marks'!ET69)</f>
        <v/>
      </c>
      <c r="I1669" s="1259"/>
      <c r="J1669" s="1259" t="str">
        <f>IF('statement of marks'!EV69="","",'statement of marks'!EV69)</f>
        <v/>
      </c>
      <c r="K1669" s="1259"/>
      <c r="L1669" s="1259" t="str">
        <f>IF('statement of marks'!EX69="","",'statement of marks'!EX69)</f>
        <v/>
      </c>
      <c r="M1669" s="1259"/>
      <c r="N1669" s="1259"/>
      <c r="O1669" s="1259"/>
      <c r="P1669" s="1255" t="s">
        <v>7</v>
      </c>
      <c r="Q1669" s="1255"/>
      <c r="R1669" s="1255"/>
      <c r="S1669" s="1255"/>
      <c r="T1669" s="1256" t="str">
        <f>IF(AND(T1668="mRrh.kZ",V1664&gt;=60),"izFke",IF(AND(T1668="mRrh.kZ",V1664&gt;=48),"f}rh;",IF(AND(T1668="mRrh.kZ",V1664&gt;=36),"r`rh;","")))</f>
        <v/>
      </c>
      <c r="U1669" s="1256"/>
      <c r="V1669" s="1257"/>
    </row>
    <row r="1670" spans="1:22" ht="19.25" customHeight="1">
      <c r="A1670" s="1179"/>
      <c r="B1670" s="1234" t="s">
        <v>31</v>
      </c>
      <c r="C1670" s="1235"/>
      <c r="D1670" s="1260" t="str">
        <f>IF('statement of marks'!EO69="","",'statement of marks'!EO69)</f>
        <v/>
      </c>
      <c r="E1670" s="1261"/>
      <c r="F1670" s="1261" t="str">
        <f>IF('statement of marks'!EQ69="","",'statement of marks'!EQ69)</f>
        <v/>
      </c>
      <c r="G1670" s="1261"/>
      <c r="H1670" s="1261" t="str">
        <f>IF('statement of marks'!ES69="","",'statement of marks'!ES69)</f>
        <v/>
      </c>
      <c r="I1670" s="1261"/>
      <c r="J1670" s="1261" t="str">
        <f>IF('statement of marks'!EU69="","",'statement of marks'!EU69)</f>
        <v/>
      </c>
      <c r="K1670" s="1261"/>
      <c r="L1670" s="1261" t="str">
        <f>IF('statement of marks'!EW69="","",'statement of marks'!EW69)</f>
        <v/>
      </c>
      <c r="M1670" s="1261"/>
      <c r="N1670" s="1261"/>
      <c r="O1670" s="1261"/>
      <c r="P1670" s="1262" t="s">
        <v>312</v>
      </c>
      <c r="Q1670" s="1263"/>
      <c r="R1670" s="1263"/>
      <c r="S1670" s="1264"/>
      <c r="T1670" s="1265" t="str">
        <f>IF(T1668="","",'result subject-wise'!$G$117)</f>
        <v/>
      </c>
      <c r="U1670" s="1266"/>
      <c r="V1670" s="1267"/>
    </row>
    <row r="1671" spans="1:22" ht="19.25" customHeight="1">
      <c r="A1671" s="1179"/>
      <c r="B1671" s="1230" t="s">
        <v>133</v>
      </c>
      <c r="C1671" s="1231"/>
      <c r="D1671" s="1268"/>
      <c r="E1671" s="1269"/>
      <c r="F1671" s="1269"/>
      <c r="G1671" s="1269"/>
      <c r="H1671" s="1269"/>
      <c r="I1671" s="1269"/>
      <c r="J1671" s="1269"/>
      <c r="K1671" s="1269"/>
      <c r="L1671" s="1231" t="s">
        <v>133</v>
      </c>
      <c r="M1671" s="1231"/>
      <c r="N1671" s="1231"/>
      <c r="O1671" s="1231"/>
      <c r="P1671" s="1231"/>
      <c r="Q1671" s="1231"/>
      <c r="R1671" s="1270"/>
      <c r="S1671" s="1271"/>
      <c r="T1671" s="1271"/>
      <c r="U1671" s="1271"/>
      <c r="V1671" s="1272"/>
    </row>
    <row r="1672" spans="1:22" ht="19.25" customHeight="1">
      <c r="A1672" s="1179"/>
      <c r="B1672" s="1230" t="s">
        <v>285</v>
      </c>
      <c r="C1672" s="1231"/>
      <c r="D1672" s="1268"/>
      <c r="E1672" s="1269"/>
      <c r="F1672" s="1269"/>
      <c r="G1672" s="1269"/>
      <c r="H1672" s="1269"/>
      <c r="I1672" s="1269"/>
      <c r="J1672" s="1269"/>
      <c r="K1672" s="1269"/>
      <c r="L1672" s="1231" t="s">
        <v>111</v>
      </c>
      <c r="M1672" s="1231"/>
      <c r="N1672" s="1231"/>
      <c r="O1672" s="1231"/>
      <c r="P1672" s="1231"/>
      <c r="Q1672" s="1231"/>
      <c r="R1672" s="1273"/>
      <c r="S1672" s="1274"/>
      <c r="T1672" s="1274"/>
      <c r="U1672" s="1274"/>
      <c r="V1672" s="1275"/>
    </row>
    <row r="1673" spans="1:22" ht="19.25" customHeight="1">
      <c r="A1673" s="1179"/>
      <c r="B1673" s="1230" t="s">
        <v>152</v>
      </c>
      <c r="C1673" s="1231"/>
      <c r="D1673" s="1268"/>
      <c r="E1673" s="1269"/>
      <c r="F1673" s="1269"/>
      <c r="G1673" s="1269"/>
      <c r="H1673" s="1269"/>
      <c r="I1673" s="1269"/>
      <c r="J1673" s="1269"/>
      <c r="K1673" s="1269"/>
      <c r="L1673" s="1231" t="s">
        <v>285</v>
      </c>
      <c r="M1673" s="1231"/>
      <c r="N1673" s="1231"/>
      <c r="O1673" s="1231"/>
      <c r="P1673" s="1231"/>
      <c r="Q1673" s="1231"/>
      <c r="R1673" s="1276" t="s">
        <v>152</v>
      </c>
      <c r="S1673" s="1277"/>
      <c r="T1673" s="1277"/>
      <c r="U1673" s="1277"/>
      <c r="V1673" s="1278"/>
    </row>
    <row r="1674" spans="1:22" ht="19.25" customHeight="1">
      <c r="A1674" s="1180"/>
      <c r="B1674" s="1279" t="s">
        <v>151</v>
      </c>
      <c r="C1674" s="1280"/>
      <c r="D1674" s="1281"/>
      <c r="E1674" s="1282"/>
      <c r="F1674" s="1282"/>
      <c r="G1674" s="1282"/>
      <c r="H1674" s="1282"/>
      <c r="I1674" s="1282"/>
      <c r="J1674" s="1282"/>
      <c r="K1674" s="1282"/>
      <c r="L1674" s="1280" t="s">
        <v>113</v>
      </c>
      <c r="M1674" s="1280"/>
      <c r="N1674" s="1280"/>
      <c r="O1674" s="1280"/>
      <c r="P1674" s="1283">
        <f>'statement of marks'!$GH$109</f>
        <v>42460</v>
      </c>
      <c r="Q1674" s="1284"/>
      <c r="R1674" s="1285" t="s">
        <v>289</v>
      </c>
      <c r="S1674" s="1286"/>
      <c r="T1674" s="1286"/>
      <c r="U1674" s="1286"/>
      <c r="V1674" s="1287"/>
    </row>
    <row r="1675" spans="1:22" ht="19.25" customHeight="1">
      <c r="A1675" s="1173" t="s">
        <v>73</v>
      </c>
      <c r="B1675" s="1174"/>
      <c r="C1675" s="1174"/>
      <c r="D1675" s="1174"/>
      <c r="E1675" s="1174"/>
      <c r="F1675" s="1174"/>
      <c r="G1675" s="1174"/>
      <c r="H1675" s="1174"/>
      <c r="I1675" s="1174"/>
      <c r="J1675" s="1174"/>
      <c r="K1675" s="1174"/>
      <c r="L1675" s="1174"/>
      <c r="M1675" s="1174"/>
      <c r="N1675" s="1174"/>
      <c r="O1675" s="1174"/>
      <c r="P1675" s="1174"/>
      <c r="Q1675" s="1174"/>
      <c r="R1675" s="1174"/>
      <c r="S1675" s="1174"/>
      <c r="T1675" s="1174"/>
      <c r="U1675" s="1174"/>
      <c r="V1675" s="1175"/>
    </row>
    <row r="1676" spans="1:22" ht="19.25" customHeight="1">
      <c r="A1676" s="1176" t="str">
        <f>'statement of marks'!$A$1</f>
        <v>jktdh; ckfydk mPp ek/;fed fo|ky;] fuEckgsMk</v>
      </c>
      <c r="B1676" s="1177"/>
      <c r="C1676" s="1177"/>
      <c r="D1676" s="1177"/>
      <c r="E1676" s="1177"/>
      <c r="F1676" s="1177"/>
      <c r="G1676" s="1177"/>
      <c r="H1676" s="1177"/>
      <c r="I1676" s="1177"/>
      <c r="J1676" s="1177"/>
      <c r="K1676" s="1177"/>
      <c r="L1676" s="1177"/>
      <c r="M1676" s="1177"/>
      <c r="N1676" s="1177"/>
      <c r="O1676" s="1177"/>
      <c r="P1676" s="1177"/>
      <c r="Q1676" s="1177"/>
      <c r="R1676" s="1177"/>
      <c r="S1676" s="1177"/>
      <c r="T1676" s="1177"/>
      <c r="U1676" s="1177"/>
      <c r="V1676" s="1178"/>
    </row>
    <row r="1677" spans="1:22" ht="19.25" customHeight="1">
      <c r="A1677" s="1179"/>
      <c r="B1677" s="1181" t="s">
        <v>293</v>
      </c>
      <c r="C1677" s="1181"/>
      <c r="D1677" s="1182" t="str">
        <f>'statement of marks'!$F$3</f>
        <v>2015-16</v>
      </c>
      <c r="E1677" s="1183"/>
      <c r="F1677" s="1184" t="str">
        <f>IF(T1695="","eq[; ijh{kk",IF(D1694="iwjd","iwjd ijh{kk",IF(D1694="iqu% ijh{kk","iqu% ijh{kk",)))</f>
        <v>eq[; ijh{kk</v>
      </c>
      <c r="G1677" s="1185"/>
      <c r="H1677" s="1185"/>
      <c r="I1677" s="1185"/>
      <c r="J1677" s="1185"/>
      <c r="K1677" s="1185"/>
      <c r="L1677" s="1185"/>
      <c r="M1677" s="1185"/>
      <c r="N1677" s="1185"/>
      <c r="O1677" s="1185"/>
      <c r="P1677" s="1185"/>
      <c r="Q1677" s="1185"/>
      <c r="R1677" s="1186" t="s">
        <v>27</v>
      </c>
      <c r="S1677" s="1187"/>
      <c r="T1677" s="1188" t="str">
        <f>'statement of marks'!$A$3</f>
        <v>11 'A'</v>
      </c>
      <c r="U1677" s="1188"/>
      <c r="V1677" s="1189"/>
    </row>
    <row r="1678" spans="1:22" ht="19.25" customHeight="1">
      <c r="A1678" s="1179"/>
      <c r="B1678" s="1190" t="s">
        <v>115</v>
      </c>
      <c r="C1678" s="1190"/>
      <c r="D1678" s="1191" t="str">
        <f>IF('statement of marks'!G70="","",'statement of marks'!G70)</f>
        <v/>
      </c>
      <c r="E1678" s="1192"/>
      <c r="F1678" s="1192"/>
      <c r="G1678" s="1192"/>
      <c r="H1678" s="1192"/>
      <c r="I1678" s="1192"/>
      <c r="J1678" s="1192"/>
      <c r="K1678" s="1192"/>
      <c r="L1678" s="1192"/>
      <c r="M1678" s="1192"/>
      <c r="N1678" s="1192"/>
      <c r="O1678" s="1192"/>
      <c r="P1678" s="1192"/>
      <c r="Q1678" s="1192"/>
      <c r="R1678" s="1193" t="s">
        <v>36</v>
      </c>
      <c r="S1678" s="1194"/>
      <c r="T1678" s="1195" t="str">
        <f>IF('statement of marks'!D70="","",'statement of marks'!D70)</f>
        <v/>
      </c>
      <c r="U1678" s="1195"/>
      <c r="V1678" s="1196"/>
    </row>
    <row r="1679" spans="1:22" ht="19.25" customHeight="1">
      <c r="A1679" s="1179"/>
      <c r="B1679" s="1190" t="s">
        <v>25</v>
      </c>
      <c r="C1679" s="1190"/>
      <c r="D1679" s="1191" t="str">
        <f>IF('statement of marks'!H70="","",'statement of marks'!H70)</f>
        <v/>
      </c>
      <c r="E1679" s="1192"/>
      <c r="F1679" s="1192"/>
      <c r="G1679" s="1192"/>
      <c r="H1679" s="1192"/>
      <c r="I1679" s="1192"/>
      <c r="J1679" s="1192"/>
      <c r="K1679" s="1192"/>
      <c r="L1679" s="1192"/>
      <c r="M1679" s="1192"/>
      <c r="N1679" s="1192"/>
      <c r="O1679" s="1192"/>
      <c r="P1679" s="1192"/>
      <c r="Q1679" s="1192"/>
      <c r="R1679" s="1193" t="s">
        <v>28</v>
      </c>
      <c r="S1679" s="1194"/>
      <c r="T1679" s="1195" t="str">
        <f>IF('statement of marks'!E70="","",'statement of marks'!E70)</f>
        <v/>
      </c>
      <c r="U1679" s="1195"/>
      <c r="V1679" s="1196"/>
    </row>
    <row r="1680" spans="1:22" ht="19.25" customHeight="1">
      <c r="A1680" s="1179"/>
      <c r="B1680" s="1197" t="s">
        <v>26</v>
      </c>
      <c r="C1680" s="1197"/>
      <c r="D1680" s="1191" t="str">
        <f>IF('statement of marks'!I70="","",'statement of marks'!I70)</f>
        <v/>
      </c>
      <c r="E1680" s="1192"/>
      <c r="F1680" s="1192"/>
      <c r="G1680" s="1192"/>
      <c r="H1680" s="1192"/>
      <c r="I1680" s="1192"/>
      <c r="J1680" s="1192"/>
      <c r="K1680" s="1192"/>
      <c r="L1680" s="1192"/>
      <c r="M1680" s="1192"/>
      <c r="N1680" s="1192"/>
      <c r="O1680" s="1192"/>
      <c r="P1680" s="1192"/>
      <c r="Q1680" s="1192"/>
      <c r="R1680" s="1193" t="s">
        <v>29</v>
      </c>
      <c r="S1680" s="1194"/>
      <c r="T1680" s="1198" t="str">
        <f>IF('statement of marks'!F70="","",'statement of marks'!F70)</f>
        <v/>
      </c>
      <c r="U1680" s="1198"/>
      <c r="V1680" s="1199"/>
    </row>
    <row r="1681" spans="1:22" ht="19.25" customHeight="1">
      <c r="A1681" s="1179"/>
      <c r="B1681" s="1200" t="s">
        <v>30</v>
      </c>
      <c r="C1681" s="1202" t="s">
        <v>202</v>
      </c>
      <c r="D1681" s="1204" t="s">
        <v>1</v>
      </c>
      <c r="E1681" s="1204" t="s">
        <v>43</v>
      </c>
      <c r="F1681" s="1204" t="s">
        <v>2</v>
      </c>
      <c r="G1681" s="1206" t="s">
        <v>144</v>
      </c>
      <c r="H1681" s="1206" t="s">
        <v>147</v>
      </c>
      <c r="I1681" s="1208" t="s">
        <v>146</v>
      </c>
      <c r="J1681" s="1210" t="s">
        <v>306</v>
      </c>
      <c r="K1681" s="1212" t="s">
        <v>288</v>
      </c>
      <c r="L1681" s="1214" t="s">
        <v>305</v>
      </c>
      <c r="M1681" s="1214" t="s">
        <v>296</v>
      </c>
      <c r="N1681" s="1216" t="s">
        <v>295</v>
      </c>
      <c r="O1681" s="1218" t="s">
        <v>274</v>
      </c>
      <c r="P1681" s="1218" t="s">
        <v>275</v>
      </c>
      <c r="Q1681" s="1220" t="s">
        <v>276</v>
      </c>
      <c r="R1681" s="1208" t="s">
        <v>14</v>
      </c>
      <c r="S1681" s="1210" t="s">
        <v>297</v>
      </c>
      <c r="T1681" s="1222" t="s">
        <v>298</v>
      </c>
      <c r="U1681" s="1288" t="s">
        <v>38</v>
      </c>
      <c r="V1681" s="1226" t="s">
        <v>287</v>
      </c>
    </row>
    <row r="1682" spans="1:22" ht="19.25" customHeight="1">
      <c r="A1682" s="1179"/>
      <c r="B1682" s="1201"/>
      <c r="C1682" s="1203"/>
      <c r="D1682" s="1205"/>
      <c r="E1682" s="1205"/>
      <c r="F1682" s="1205"/>
      <c r="G1682" s="1207"/>
      <c r="H1682" s="1207"/>
      <c r="I1682" s="1209"/>
      <c r="J1682" s="1211"/>
      <c r="K1682" s="1213"/>
      <c r="L1682" s="1215"/>
      <c r="M1682" s="1215"/>
      <c r="N1682" s="1217"/>
      <c r="O1682" s="1219"/>
      <c r="P1682" s="1219"/>
      <c r="Q1682" s="1221"/>
      <c r="R1682" s="1209"/>
      <c r="S1682" s="1211"/>
      <c r="T1682" s="1223"/>
      <c r="U1682" s="1289"/>
      <c r="V1682" s="1227"/>
    </row>
    <row r="1683" spans="1:22" ht="19.25" customHeight="1">
      <c r="A1683" s="1179"/>
      <c r="B1683" s="1228" t="s">
        <v>5</v>
      </c>
      <c r="C1683" s="1229"/>
      <c r="D1683" s="119">
        <v>10</v>
      </c>
      <c r="E1683" s="70">
        <v>10</v>
      </c>
      <c r="F1683" s="70">
        <v>10</v>
      </c>
      <c r="G1683" s="142" t="s">
        <v>308</v>
      </c>
      <c r="H1683" s="122">
        <f>'statement of marks'!$AR$6</f>
        <v>20</v>
      </c>
      <c r="I1683" s="73">
        <v>70</v>
      </c>
      <c r="J1683" s="146" t="s">
        <v>277</v>
      </c>
      <c r="K1683" s="124">
        <v>100</v>
      </c>
      <c r="L1683" s="142" t="s">
        <v>309</v>
      </c>
      <c r="M1683" s="122">
        <f>'statement of marks'!$AW$6</f>
        <v>30</v>
      </c>
      <c r="N1683" s="73">
        <v>100</v>
      </c>
      <c r="O1683" s="145" t="s">
        <v>310</v>
      </c>
      <c r="P1683" s="124"/>
      <c r="Q1683" s="124">
        <v>200</v>
      </c>
      <c r="R1683" s="304"/>
      <c r="S1683" s="304"/>
      <c r="T1683" s="305"/>
      <c r="U1683" s="306"/>
      <c r="V1683" s="147" t="str">
        <f>IF(OR(U1690=0,U1690&lt;S1690),"",Q1683)</f>
        <v/>
      </c>
    </row>
    <row r="1684" spans="1:22" ht="19.25" customHeight="1">
      <c r="A1684" s="1179"/>
      <c r="B1684" s="1230" t="str">
        <f>'statement of marks'!$J$3</f>
        <v>vfuok;Z fgUnh</v>
      </c>
      <c r="C1684" s="1231"/>
      <c r="D1684" s="289" t="str">
        <f>IF('statement of marks'!J70="","",'statement of marks'!J70)</f>
        <v/>
      </c>
      <c r="E1684" s="290" t="str">
        <f>IF('statement of marks'!K70="","",'statement of marks'!K70)</f>
        <v/>
      </c>
      <c r="F1684" s="290" t="str">
        <f>IF('statement of marks'!L70="","",'statement of marks'!L70)</f>
        <v/>
      </c>
      <c r="G1684" s="123" t="str">
        <f>IF('statement of marks'!N70="","",'statement of marks'!N70)</f>
        <v/>
      </c>
      <c r="H1684" s="123">
        <f>'statement of marks'!$BP$6</f>
        <v>20</v>
      </c>
      <c r="I1684" s="291" t="str">
        <f>IF(G1684="","",G1684)</f>
        <v/>
      </c>
      <c r="J1684" s="291" t="str">
        <f>IF(G1684="","",SUM(D1684,E1684,F1684,G1684))</f>
        <v/>
      </c>
      <c r="K1684" s="125" t="str">
        <f>J1684</f>
        <v/>
      </c>
      <c r="L1684" s="123" t="str">
        <f>IF('statement of marks'!P70="","",'statement of marks'!P70)</f>
        <v/>
      </c>
      <c r="M1684" s="122">
        <f>'statement of marks'!$BU$6</f>
        <v>30</v>
      </c>
      <c r="N1684" s="291" t="str">
        <f>IF(L1684="","",L1684)</f>
        <v/>
      </c>
      <c r="O1684" s="291" t="str">
        <f>IF(L1684="","",SUM(J1684,L1684))</f>
        <v/>
      </c>
      <c r="P1684" s="152">
        <f>SUM(H1684,M1684)</f>
        <v>50</v>
      </c>
      <c r="Q1684" s="125" t="str">
        <f>O1684</f>
        <v/>
      </c>
      <c r="R1684" s="290" t="str">
        <f>CONCATENATE('statement of marks'!EZ70,'statement of marks'!FA70,'statement of marks'!FB70)</f>
        <v/>
      </c>
      <c r="S1684" s="117" t="str">
        <f>IF(OR(R1684="S",R1684="RE"),100,"")</f>
        <v/>
      </c>
      <c r="T1684" s="128" t="str">
        <f>IF('result subject-wise'!U70="","",'result subject-wise'!U70)</f>
        <v/>
      </c>
      <c r="U1684" s="130" t="str">
        <f>IF('result subject-wise'!V70="","",'result subject-wise'!V70)</f>
        <v/>
      </c>
      <c r="V1684" s="147" t="str">
        <f>IF(OR(U1690=0,U1690&lt;S1690),"",IF(R1684="RE",SUM(Q1684,T1684),IF(R1684="S",T1684,Q1684)))</f>
        <v/>
      </c>
    </row>
    <row r="1685" spans="1:22" ht="19.25" customHeight="1">
      <c r="A1685" s="1179"/>
      <c r="B1685" s="1230" t="str">
        <f>'statement of marks'!$X$3</f>
        <v>vaxzsth</v>
      </c>
      <c r="C1685" s="1231"/>
      <c r="D1685" s="289" t="str">
        <f>IF('statement of marks'!X70="","",'statement of marks'!X70)</f>
        <v/>
      </c>
      <c r="E1685" s="290" t="str">
        <f>IF('statement of marks'!Y70="","",'statement of marks'!Y70)</f>
        <v/>
      </c>
      <c r="F1685" s="290" t="str">
        <f>IF('statement of marks'!Z70="","",'statement of marks'!Z70)</f>
        <v/>
      </c>
      <c r="G1685" s="123" t="str">
        <f>IF('statement of marks'!AB70="","",'statement of marks'!AB70)</f>
        <v/>
      </c>
      <c r="H1685" s="123">
        <f>'statement of marks'!$CN$6</f>
        <v>20</v>
      </c>
      <c r="I1685" s="291" t="str">
        <f>IF(G1685="","",G1685)</f>
        <v/>
      </c>
      <c r="J1685" s="291" t="str">
        <f t="shared" ref="J1685:J1688" si="613">IF(G1685="","",SUM(D1685,E1685,F1685,G1685))</f>
        <v/>
      </c>
      <c r="K1685" s="125" t="str">
        <f>J1685</f>
        <v/>
      </c>
      <c r="L1685" s="123" t="str">
        <f>IF('statement of marks'!AD70="","",'statement of marks'!AD70)</f>
        <v/>
      </c>
      <c r="M1685" s="122">
        <f>'statement of marks'!$CS$6</f>
        <v>30</v>
      </c>
      <c r="N1685" s="291" t="str">
        <f>IF(L1685="","",L1685)</f>
        <v/>
      </c>
      <c r="O1685" s="291" t="str">
        <f t="shared" ref="O1685" si="614">IF(L1685="","",SUM(J1685,L1685))</f>
        <v/>
      </c>
      <c r="P1685" s="152">
        <f t="shared" ref="P1685:P1688" si="615">SUM(H1685,M1685)</f>
        <v>50</v>
      </c>
      <c r="Q1685" s="125" t="str">
        <f>O1685</f>
        <v/>
      </c>
      <c r="R1685" s="290" t="str">
        <f>CONCATENATE('statement of marks'!FC70,'statement of marks'!FD70,'statement of marks'!FE70)</f>
        <v/>
      </c>
      <c r="S1685" s="117" t="str">
        <f>IF(OR(R1685="S",R1685="RE"),100,"")</f>
        <v/>
      </c>
      <c r="T1685" s="128" t="str">
        <f>IF('result subject-wise'!X70="","",'result subject-wise'!X70)</f>
        <v/>
      </c>
      <c r="U1685" s="130" t="str">
        <f>IF('result subject-wise'!Y70="","",'result subject-wise'!Y70)</f>
        <v/>
      </c>
      <c r="V1685" s="147" t="str">
        <f>IF(OR(U1690=0,U1690&lt;S1690),"",IF(R1685="RE",SUM(Q1685,T1685),IF(R1685="S",T1685,Q1685)))</f>
        <v/>
      </c>
    </row>
    <row r="1686" spans="1:22" ht="19.25" customHeight="1">
      <c r="A1686" s="1179"/>
      <c r="B1686" s="1232" t="b">
        <f>IF('statement of marks'!AL70="a",'statement of marks'!$AL$3,IF('statement of marks'!AL70="b",'statement of marks'!$AR$3,IF('statement of marks'!AL70="c",'statement of marks'!$AX$3,IF('statement of marks'!AL70="d",'statement of marks'!$BD$3))))</f>
        <v>0</v>
      </c>
      <c r="C1686" s="1233"/>
      <c r="D1686" s="289" t="str">
        <f>IF('statement of marks'!AM70="","",'statement of marks'!AM70)</f>
        <v/>
      </c>
      <c r="E1686" s="290" t="str">
        <f>IF('statement of marks'!AN70="","",'statement of marks'!AN70)</f>
        <v/>
      </c>
      <c r="F1686" s="290" t="str">
        <f>IF('statement of marks'!AO70="","",'statement of marks'!AO70)</f>
        <v/>
      </c>
      <c r="G1686" s="123" t="str">
        <f>IF('statement of marks'!AQ70="","",'statement of marks'!AQ70)</f>
        <v/>
      </c>
      <c r="H1686" s="123" t="str">
        <f>IF('statement of marks'!AR70="","",'statement of marks'!AR70)</f>
        <v/>
      </c>
      <c r="I1686" s="291" t="str">
        <f>IF(G1686="","",IF(AND(G1686="ML",H1686="ML"),"ML",IF(AND(G1686="ML",H1686=""),"ML",SUM(G1686,H1686))))</f>
        <v/>
      </c>
      <c r="J1686" s="291" t="str">
        <f t="shared" si="613"/>
        <v/>
      </c>
      <c r="K1686" s="125" t="str">
        <f>IF(J1686="","",SUM(H1686,J1686))</f>
        <v/>
      </c>
      <c r="L1686" s="123" t="str">
        <f>IF('statement of marks'!AV70="","",'statement of marks'!AV70)</f>
        <v/>
      </c>
      <c r="M1686" s="123" t="str">
        <f>IF('statement of marks'!AW70="","",'statement of marks'!AW70)</f>
        <v/>
      </c>
      <c r="N1686" s="291" t="str">
        <f>IF(L1686="","",IF(AND(L1686="ML",M1686="ML"),"ML",IF(AND(L1686="ML",M1686=""),"ML",SUM(L1686,M1686))))</f>
        <v/>
      </c>
      <c r="O1686" s="291" t="str">
        <f>IF(L1686="","",SUM(J1686,L1686))</f>
        <v/>
      </c>
      <c r="P1686" s="123">
        <f t="shared" si="615"/>
        <v>0</v>
      </c>
      <c r="Q1686" s="125" t="str">
        <f>IF(O1686="","",SUM(O1686,P1686))</f>
        <v/>
      </c>
      <c r="R1686" s="290" t="str">
        <f>CONCATENATE('statement of marks'!FF70,'statement of marks'!FK70,'statement of marks'!FL70)</f>
        <v/>
      </c>
      <c r="S1686" s="117" t="str">
        <f>IF('result subject-wise'!Z70="","",'result subject-wise'!Z70)</f>
        <v/>
      </c>
      <c r="T1686" s="128" t="str">
        <f>IF('result subject-wise'!AB70="","",'result subject-wise'!AB70)</f>
        <v/>
      </c>
      <c r="U1686" s="130" t="str">
        <f>IF('result subject-wise'!AC70="","",'result subject-wise'!AC70)</f>
        <v/>
      </c>
      <c r="V1686" s="147" t="str">
        <f>IF(OR(U1690=0,U1690&lt;S1690),"",IF(OR(R1686="RE",R1686="REP"),SUM(Q1686,T1686),IF(R1686="S",T1686,Q1686)))</f>
        <v/>
      </c>
    </row>
    <row r="1687" spans="1:22" ht="19.25" customHeight="1">
      <c r="A1687" s="1179"/>
      <c r="B1687" s="1232" t="b">
        <f>IF('statement of marks'!BJ70="a",'statement of marks'!$BJ$3,IF('statement of marks'!BJ70="b",'statement of marks'!$BP$3,IF('statement of marks'!BJ70="c",'statement of marks'!$BV$3,IF('statement of marks'!BJ70="d",'statement of marks'!$CB$3))))</f>
        <v>0</v>
      </c>
      <c r="C1687" s="1233"/>
      <c r="D1687" s="289" t="str">
        <f>IF('statement of marks'!BK70="","",'statement of marks'!BK70)</f>
        <v/>
      </c>
      <c r="E1687" s="290" t="str">
        <f>IF('statement of marks'!BL70="","",'statement of marks'!BL70)</f>
        <v/>
      </c>
      <c r="F1687" s="290" t="str">
        <f>IF('statement of marks'!BM70="","",'statement of marks'!BM70)</f>
        <v/>
      </c>
      <c r="G1687" s="123" t="str">
        <f>IF('statement of marks'!BO70="","",'statement of marks'!BO70)</f>
        <v/>
      </c>
      <c r="H1687" s="123" t="str">
        <f>IF('statement of marks'!BP70="","",'statement of marks'!BP70)</f>
        <v/>
      </c>
      <c r="I1687" s="291" t="str">
        <f t="shared" ref="I1687" si="616">IF(G1687="","",IF(AND(G1687="ML",H1687="ML"),"ML",IF(AND(G1687="ML",H1687=""),"ML",SUM(G1687,H1687))))</f>
        <v/>
      </c>
      <c r="J1687" s="291" t="str">
        <f t="shared" si="613"/>
        <v/>
      </c>
      <c r="K1687" s="125" t="str">
        <f>IF(J1687="","",SUM(H1687,J1687))</f>
        <v/>
      </c>
      <c r="L1687" s="123" t="str">
        <f>IF('statement of marks'!BT70="","",'statement of marks'!BT70)</f>
        <v/>
      </c>
      <c r="M1687" s="123" t="str">
        <f>IF('statement of marks'!BU70="","",'statement of marks'!BU70)</f>
        <v/>
      </c>
      <c r="N1687" s="291" t="str">
        <f t="shared" ref="N1687" si="617">IF(L1687="","",IF(AND(L1687="ML",M1687="ML"),"ML",IF(AND(L1687="ML",M1687=""),"ML",SUM(L1687,M1687))))</f>
        <v/>
      </c>
      <c r="O1687" s="291" t="str">
        <f>IF(L1687="","",SUM(J1687,L1687))</f>
        <v/>
      </c>
      <c r="P1687" s="123">
        <f t="shared" si="615"/>
        <v>0</v>
      </c>
      <c r="Q1687" s="125" t="str">
        <f>IF(O1687="","",SUM(O1687,P1687))</f>
        <v/>
      </c>
      <c r="R1687" s="290" t="str">
        <f>CONCATENATE('statement of marks'!FM70,'statement of marks'!FR70,'statement of marks'!FS70)</f>
        <v/>
      </c>
      <c r="S1687" s="117" t="str">
        <f>IF('result subject-wise'!AD70="","",'result subject-wise'!AD70)</f>
        <v/>
      </c>
      <c r="T1687" s="128" t="str">
        <f>IF('result subject-wise'!AF70="","",'result subject-wise'!AF70)</f>
        <v/>
      </c>
      <c r="U1687" s="130" t="str">
        <f>IF('result subject-wise'!AG70="","",'result subject-wise'!AG70)</f>
        <v/>
      </c>
      <c r="V1687" s="147" t="str">
        <f>IF(OR(U1690=0,U1690&lt;S1690),"",IF(OR(R1687="RE",R1687="REP"),SUM(Q1687,T1687),IF(R1687="S",T1687,Q1687)))</f>
        <v/>
      </c>
    </row>
    <row r="1688" spans="1:22" ht="19.25" customHeight="1">
      <c r="A1688" s="1179"/>
      <c r="B1688" s="1232" t="b">
        <f>IF('statement of marks'!CH70="a",'statement of marks'!$CH$3,IF('statement of marks'!CH70="b",'statement of marks'!$CN$3,IF('statement of marks'!CH70="c",'statement of marks'!$CT$3,IF('statement of marks'!CH70="d",'statement of marks'!$CZ$3))))</f>
        <v>0</v>
      </c>
      <c r="C1688" s="1233"/>
      <c r="D1688" s="289" t="str">
        <f>IF('statement of marks'!CI70="","",'statement of marks'!CI70)</f>
        <v/>
      </c>
      <c r="E1688" s="290" t="str">
        <f>IF('statement of marks'!CJ70="","",'statement of marks'!CJ70)</f>
        <v/>
      </c>
      <c r="F1688" s="290" t="str">
        <f>IF('statement of marks'!CK70="","",'statement of marks'!CK70)</f>
        <v/>
      </c>
      <c r="G1688" s="123" t="str">
        <f>IF('statement of marks'!CM70="","",'statement of marks'!CM70)</f>
        <v/>
      </c>
      <c r="H1688" s="123" t="str">
        <f>IF('statement of marks'!CN70="","",'statement of marks'!CN70)</f>
        <v/>
      </c>
      <c r="I1688" s="291" t="str">
        <f>IF(G1688="","",IF(AND(G1688="ML",H1688="ML"),"ML",IF(AND(G1688="ML",H1688=""),"ML",SUM(G1688,H1688))))</f>
        <v/>
      </c>
      <c r="J1688" s="291" t="str">
        <f t="shared" si="613"/>
        <v/>
      </c>
      <c r="K1688" s="125" t="str">
        <f>IF(J1688="","",SUM(H1688,J1688))</f>
        <v/>
      </c>
      <c r="L1688" s="123" t="str">
        <f>IF('statement of marks'!CR70="","",'statement of marks'!CR70)</f>
        <v/>
      </c>
      <c r="M1688" s="123" t="str">
        <f>IF('statement of marks'!CS70="","",'statement of marks'!CS70)</f>
        <v/>
      </c>
      <c r="N1688" s="291" t="str">
        <f>IF(L1688="","",IF(AND(L1688="ML",M1688="ML"),"ML",IF(AND(L1688="ML",M1688=""),"ML",SUM(L1688,M1688))))</f>
        <v/>
      </c>
      <c r="O1688" s="291" t="str">
        <f>IF(L1688="","",SUM(J1688,L1688))</f>
        <v/>
      </c>
      <c r="P1688" s="123">
        <f t="shared" si="615"/>
        <v>0</v>
      </c>
      <c r="Q1688" s="125" t="str">
        <f>IF(O1688="","",SUM(O1688,P1688))</f>
        <v/>
      </c>
      <c r="R1688" s="290" t="str">
        <f>CONCATENATE('statement of marks'!FT70,'statement of marks'!FY70,'statement of marks'!FZ70)</f>
        <v/>
      </c>
      <c r="S1688" s="117" t="str">
        <f>IF('result subject-wise'!AH70="","",'result subject-wise'!AH70)</f>
        <v/>
      </c>
      <c r="T1688" s="128" t="str">
        <f>IF('result subject-wise'!AJ70="","",'result subject-wise'!AJ70)</f>
        <v/>
      </c>
      <c r="U1688" s="130" t="str">
        <f>IF('result subject-wise'!AK70="","",'result subject-wise'!AK70)</f>
        <v/>
      </c>
      <c r="V1688" s="147" t="str">
        <f>IF(OR(U1690=0,U1690&lt;S1690),"",IF(OR(R1688="RE",R1688="REP"),SUM(Q1688,T1688),IF(R1688="S",T1688,Q1688)))</f>
        <v/>
      </c>
    </row>
    <row r="1689" spans="1:22" ht="19.25" customHeight="1">
      <c r="A1689" s="1179"/>
      <c r="B1689" s="1234" t="s">
        <v>148</v>
      </c>
      <c r="C1689" s="1235"/>
      <c r="D1689" s="157" t="str">
        <f>IF(AND(D1684="",D1685="",D1686="",D1687="",D1688=""),"",SUM(D1684:D1688))</f>
        <v/>
      </c>
      <c r="E1689" s="157" t="str">
        <f t="shared" ref="E1689:F1689" si="618">IF(AND(E1684="",E1685="",E1686="",E1687="",E1688=""),"",SUM(E1684:E1688))</f>
        <v/>
      </c>
      <c r="F1689" s="157" t="str">
        <f t="shared" si="618"/>
        <v/>
      </c>
      <c r="G1689" s="158" t="str">
        <f>IF(G1684="","",SUM(G1684:G1688))</f>
        <v/>
      </c>
      <c r="H1689" s="158">
        <f>SUM(H1686:H1688)</f>
        <v>0</v>
      </c>
      <c r="I1689" s="158" t="str">
        <f>IF(AND(I1684="",I1685="",I1686="",I1687="",I1688=""),"",SUM(I1684:I1688))</f>
        <v/>
      </c>
      <c r="J1689" s="159" t="str">
        <f>IF(J1688="","",SUM(J1684:J1688))</f>
        <v/>
      </c>
      <c r="K1689" s="160" t="str">
        <f>IF(K1684="","",SUM(K1684:K1688))</f>
        <v/>
      </c>
      <c r="L1689" s="158" t="str">
        <f>IF(L1684="","",SUM(L1684:L1688))</f>
        <v/>
      </c>
      <c r="M1689" s="158">
        <f>SUM(M1686:M1688)</f>
        <v>0</v>
      </c>
      <c r="N1689" s="158" t="str">
        <f t="shared" ref="N1689" si="619">IF(AND(N1684="",N1685="",N1686="",N1687="",N1688=""),"",SUM(N1684:N1688))</f>
        <v/>
      </c>
      <c r="O1689" s="159" t="str">
        <f>IF(L1689="","",SUM(J1689,L1689))</f>
        <v/>
      </c>
      <c r="P1689" s="160">
        <f>SUM(H1689,M1689)</f>
        <v>0</v>
      </c>
      <c r="Q1689" s="160" t="str">
        <f>IF(Q1684="","",SUM(Q1684:Q1688))</f>
        <v/>
      </c>
      <c r="R1689" s="159"/>
      <c r="S1689" s="159" t="str">
        <f>IF(AND(S1684="",S1685="",S1686="",S1687="",S1688=""),"",SUM(S1684:S1688))</f>
        <v/>
      </c>
      <c r="T1689" s="161" t="str">
        <f>IF(AND(T1684="",T1685="",T1686="",T1687="",T1688=""),"",SUM(T1684:T1688))</f>
        <v/>
      </c>
      <c r="U1689" s="162"/>
      <c r="V1689" s="163" t="str">
        <f>IF(V1684="","",SUM(V1684:V1688))</f>
        <v/>
      </c>
    </row>
    <row r="1690" spans="1:22" ht="19.25" customHeight="1">
      <c r="A1690" s="1179"/>
      <c r="B1690" s="1234" t="s">
        <v>145</v>
      </c>
      <c r="C1690" s="1235"/>
      <c r="D1690" s="119" t="str">
        <f>IF(D1689="","",50-(COUNTIF(D1684:D1688,"NA")*10+COUNTIF(D1684:D1688,"ML")*10))</f>
        <v/>
      </c>
      <c r="E1690" s="119" t="str">
        <f t="shared" ref="E1690:F1690" si="620">IF(E1689="","",50-(COUNTIF(E1684:E1688,"NA")*10+COUNTIF(E1684:E1688,"ML")*10))</f>
        <v/>
      </c>
      <c r="F1690" s="119" t="str">
        <f t="shared" si="620"/>
        <v/>
      </c>
      <c r="G1690" s="123">
        <f>I1690-H1690</f>
        <v>350</v>
      </c>
      <c r="H1690" s="158">
        <f>IF(H1689="","",(IF(OR(H1686="ML",H1686=""),0,H1683)+IF(OR(H1687="ML",H1687=""),0,H1684)+IF(OR(H1688="ML",H1688=""),0,H1685)))</f>
        <v>0</v>
      </c>
      <c r="I1690" s="123">
        <f>IF(I1689=0,0,350-H1692)</f>
        <v>350</v>
      </c>
      <c r="J1690" s="291" t="str">
        <f>IF(J1689="","",SUM(D1690:G1690))</f>
        <v/>
      </c>
      <c r="K1690" s="125" t="str">
        <f>IF(K1689="","",SUM(H1690,J1690))</f>
        <v/>
      </c>
      <c r="L1690" s="123">
        <f>N1690-M1690</f>
        <v>500</v>
      </c>
      <c r="M1690" s="117">
        <f>IF(M1689="","",(IF(OR(M1686="ML",M1686=""),0,M1683)+IF(OR(M1687="ML",M1687=""),0,M1684)+IF(OR(M1688="ML",M1688=""),0,M1685)))</f>
        <v>0</v>
      </c>
      <c r="N1690" s="123">
        <f>IF(N1689=0,0,500-M1692)</f>
        <v>500</v>
      </c>
      <c r="O1690" s="291">
        <f>IF(L1690="","",SUM(J1690,L1690))</f>
        <v>500</v>
      </c>
      <c r="P1690" s="125">
        <f>SUM(H1690,M1690)</f>
        <v>0</v>
      </c>
      <c r="Q1690" s="125" t="str">
        <f>IF(Q1689="","",SUM(O1690,P1690))</f>
        <v/>
      </c>
      <c r="R1690" s="307"/>
      <c r="S1690" s="141">
        <f>COUNTIF(R1684:R1693,"S")</f>
        <v>0</v>
      </c>
      <c r="T1690" s="141">
        <f>COUNTIF(R1684:R1693,"RE")+COUNTIF(R1684:R1693,"REP")</f>
        <v>0</v>
      </c>
      <c r="U1690" s="141">
        <f>COUNTIF(U1684:U1689,"P")+COUNTIF(U1692:U1693,"P")</f>
        <v>0</v>
      </c>
      <c r="V1690" s="149" t="str">
        <f>IF(OR(U1690=0,U1690&lt;(S1690+T1690)),"",(Q1690-(S1690*200)+S1689))</f>
        <v/>
      </c>
    </row>
    <row r="1691" spans="1:22" ht="19.25" customHeight="1">
      <c r="A1691" s="1179"/>
      <c r="B1691" s="1230" t="s">
        <v>12</v>
      </c>
      <c r="C1691" s="1231"/>
      <c r="D1691" s="120" t="str">
        <f t="shared" ref="D1691:Q1691" si="621">IF(D1690="","",D1689/D1690*100)</f>
        <v/>
      </c>
      <c r="E1691" s="120" t="str">
        <f t="shared" si="621"/>
        <v/>
      </c>
      <c r="F1691" s="120" t="str">
        <f t="shared" si="621"/>
        <v/>
      </c>
      <c r="G1691" s="120" t="e">
        <f t="shared" si="621"/>
        <v>#VALUE!</v>
      </c>
      <c r="H1691" s="151" t="e">
        <f t="shared" si="621"/>
        <v>#DIV/0!</v>
      </c>
      <c r="I1691" s="120" t="e">
        <f t="shared" si="621"/>
        <v>#VALUE!</v>
      </c>
      <c r="J1691" s="120" t="str">
        <f t="shared" si="621"/>
        <v/>
      </c>
      <c r="K1691" s="126" t="str">
        <f t="shared" si="621"/>
        <v/>
      </c>
      <c r="L1691" s="120" t="e">
        <f t="shared" si="621"/>
        <v>#VALUE!</v>
      </c>
      <c r="M1691" s="151" t="e">
        <f t="shared" si="621"/>
        <v>#DIV/0!</v>
      </c>
      <c r="N1691" s="120" t="e">
        <f t="shared" si="621"/>
        <v>#VALUE!</v>
      </c>
      <c r="O1691" s="120" t="e">
        <f t="shared" si="621"/>
        <v>#VALUE!</v>
      </c>
      <c r="P1691" s="126" t="e">
        <f t="shared" si="621"/>
        <v>#DIV/0!</v>
      </c>
      <c r="Q1691" s="126" t="str">
        <f t="shared" si="621"/>
        <v/>
      </c>
      <c r="R1691" s="304"/>
      <c r="S1691" s="304"/>
      <c r="T1691" s="305"/>
      <c r="U1691" s="308"/>
      <c r="V1691" s="150" t="str">
        <f>IF(V1690="","",V1689/V1690*100)</f>
        <v/>
      </c>
    </row>
    <row r="1692" spans="1:22" ht="19.25" customHeight="1">
      <c r="A1692" s="1179"/>
      <c r="B1692" s="1230" t="str">
        <f>'statement of marks'!$DG$3</f>
        <v>jktLFkku v/;;u</v>
      </c>
      <c r="C1692" s="1231"/>
      <c r="D1692" s="289" t="str">
        <f>IF('statement of marks'!DG70="","",'statement of marks'!DG70)</f>
        <v/>
      </c>
      <c r="E1692" s="290" t="str">
        <f>IF('statement of marks'!DH70="","",'statement of marks'!DH70)</f>
        <v/>
      </c>
      <c r="F1692" s="290" t="str">
        <f>IF('statement of marks'!DI70="","",'statement of marks'!DI70)</f>
        <v/>
      </c>
      <c r="G1692" s="290" t="str">
        <f>IF('statement of marks'!DK70="","",'statement of marks'!DK70)</f>
        <v/>
      </c>
      <c r="H1692" s="152">
        <f>IF(G1684="ML",70)+IF(G1685="ML",70)+IF(G1686="ML",70-H1683)+IF(G1687="ML",70-H1684)+IF(G1688="ML",70-H1685)+IF(H1686="ml",H1683)+IF(H1687="ml",H1684)+IF(H1688="ml",H1685)</f>
        <v>0</v>
      </c>
      <c r="I1692" s="291" t="str">
        <f>IF(G1692="","",SUM(G1692,H1692))</f>
        <v/>
      </c>
      <c r="J1692" s="291" t="str">
        <f>IF(G1692="","",SUM(D1692,E1692,F1692,G1692))</f>
        <v/>
      </c>
      <c r="K1692" s="125" t="str">
        <f>IF(J1692="","",SUM(H1692,J1692))</f>
        <v/>
      </c>
      <c r="L1692" s="290" t="str">
        <f>IF('statement of marks'!DM70="","",'statement of marks'!DM70)</f>
        <v/>
      </c>
      <c r="M1692" s="152">
        <f>IF(L1684="ML",100)+IF(L1685="ML",100)+IF(L1686="ML",100-M1683)+IF(L1687="ML",100-M1684)+IF(L1688="ML",100-M1685)+IF(M1686="ml",M1683)+IF(M1687="ml",M1684)+IF(M1688="ml",M1685)</f>
        <v>0</v>
      </c>
      <c r="N1692" s="291" t="str">
        <f>IF(L1692="","",SUM(L1692,M1692))</f>
        <v/>
      </c>
      <c r="O1692" s="291" t="str">
        <f>IF(L1692="","",SUM(K1692,L1692))</f>
        <v/>
      </c>
      <c r="P1692" s="152">
        <f>SUM(H1692,M1692)</f>
        <v>0</v>
      </c>
      <c r="Q1692" s="125" t="str">
        <f>IF(O1692="","",SUM(O1692,M1692))</f>
        <v/>
      </c>
      <c r="R1692" s="290" t="str">
        <f>IF('statement of marks'!GA70="","",'statement of marks'!GA70)</f>
        <v/>
      </c>
      <c r="S1692" s="117" t="str">
        <f>IF(OR(R1692="S",R1692="RE"),100,"")</f>
        <v/>
      </c>
      <c r="T1692" s="309" t="str">
        <f>IF('result subject-wise'!AL70="","",'result subject-wise'!AL70)</f>
        <v/>
      </c>
      <c r="U1692" s="310" t="str">
        <f>IF('result subject-wise'!AM70="","",'result subject-wise'!AM70)</f>
        <v/>
      </c>
      <c r="V1692" s="1236"/>
    </row>
    <row r="1693" spans="1:22" ht="19.25" customHeight="1">
      <c r="A1693" s="1179"/>
      <c r="B1693" s="1230" t="str">
        <f>'statement of marks'!$DT$3</f>
        <v>thou dkS'ky f'k{kk</v>
      </c>
      <c r="C1693" s="1231"/>
      <c r="D1693" s="1237" t="s">
        <v>294</v>
      </c>
      <c r="E1693" s="1238"/>
      <c r="F1693" s="291">
        <f>'statement of marks'!$DT$6</f>
        <v>30</v>
      </c>
      <c r="G1693" s="123" t="str">
        <f>IF('statement of marks'!DT70="","",'statement of marks'!DT70)</f>
        <v/>
      </c>
      <c r="H1693" s="1238" t="s">
        <v>313</v>
      </c>
      <c r="I1693" s="1238"/>
      <c r="J1693" s="291">
        <f>'statement of marks'!$DU$6</f>
        <v>30</v>
      </c>
      <c r="K1693" s="125" t="str">
        <f>IF('statement of marks'!DU70="","",'statement of marks'!DU70)</f>
        <v/>
      </c>
      <c r="L1693" s="1239" t="s">
        <v>172</v>
      </c>
      <c r="M1693" s="1239"/>
      <c r="N1693" s="291">
        <f>'statement of marks'!$DV$6</f>
        <v>40</v>
      </c>
      <c r="O1693" s="290" t="str">
        <f>IF('statement of marks'!DV70="","",'statement of marks'!DV70)</f>
        <v/>
      </c>
      <c r="P1693" s="304"/>
      <c r="Q1693" s="125" t="str">
        <f>IF(O1693="","",SUM(G1693,K1693,O1693))</f>
        <v/>
      </c>
      <c r="R1693" s="290" t="str">
        <f>IF('statement of marks'!GB70="","",'statement of marks'!GB70)</f>
        <v/>
      </c>
      <c r="S1693" s="117" t="str">
        <f>IF(OR(R1693="S",R1693="RE"),40,"")</f>
        <v/>
      </c>
      <c r="T1693" s="309" t="str">
        <f>IF('result subject-wise'!AN70="","",'result subject-wise'!AN70)</f>
        <v/>
      </c>
      <c r="U1693" s="310" t="str">
        <f>IF('result subject-wise'!AO70="","",'result subject-wise'!AO70)</f>
        <v/>
      </c>
      <c r="V1693" s="1236"/>
    </row>
    <row r="1694" spans="1:22" ht="19.25" customHeight="1">
      <c r="A1694" s="1179"/>
      <c r="B1694" s="1240" t="s">
        <v>20</v>
      </c>
      <c r="C1694" s="1241"/>
      <c r="D1694" s="1242" t="str">
        <f>IF('statement of marks'!GH70="","",'statement of marks'!GH70)</f>
        <v/>
      </c>
      <c r="E1694" s="1243"/>
      <c r="F1694" s="1243"/>
      <c r="G1694" s="1243"/>
      <c r="H1694" s="1243"/>
      <c r="I1694" s="1244"/>
      <c r="J1694" s="288" t="s">
        <v>7</v>
      </c>
      <c r="K1694" s="290" t="str">
        <f>IF('statement of marks'!GK70="","",'statement of marks'!GK70)</f>
        <v/>
      </c>
      <c r="L1694" s="1245" t="s">
        <v>8</v>
      </c>
      <c r="M1694" s="1246"/>
      <c r="N1694" s="1247"/>
      <c r="O1694" s="290" t="str">
        <f>IF('statement of marks'!GM70="","",'statement of marks'!GM70)</f>
        <v/>
      </c>
      <c r="P1694" s="1248" t="s">
        <v>286</v>
      </c>
      <c r="Q1694" s="1248"/>
      <c r="R1694" s="1248"/>
      <c r="S1694" s="1248"/>
      <c r="T1694" s="1248"/>
      <c r="U1694" s="1248"/>
      <c r="V1694" s="1249"/>
    </row>
    <row r="1695" spans="1:22" ht="19.25" customHeight="1">
      <c r="A1695" s="1179"/>
      <c r="B1695" s="1240" t="s">
        <v>50</v>
      </c>
      <c r="C1695" s="1241"/>
      <c r="D1695" s="1250" t="s">
        <v>290</v>
      </c>
      <c r="E1695" s="1251"/>
      <c r="F1695" s="1252" t="s">
        <v>291</v>
      </c>
      <c r="G1695" s="1252"/>
      <c r="H1695" s="1253" t="s">
        <v>292</v>
      </c>
      <c r="I1695" s="1253"/>
      <c r="J1695" s="1252" t="s">
        <v>314</v>
      </c>
      <c r="K1695" s="1252"/>
      <c r="L1695" s="1254" t="s">
        <v>284</v>
      </c>
      <c r="M1695" s="1254"/>
      <c r="N1695" s="1254"/>
      <c r="O1695" s="1254"/>
      <c r="P1695" s="1255" t="s">
        <v>20</v>
      </c>
      <c r="Q1695" s="1255"/>
      <c r="R1695" s="1255"/>
      <c r="S1695" s="1255"/>
      <c r="T1695" s="1256" t="str">
        <f>IF('result subject-wise'!AR70="","",'result subject-wise'!AR70)</f>
        <v/>
      </c>
      <c r="U1695" s="1256"/>
      <c r="V1695" s="1257"/>
    </row>
    <row r="1696" spans="1:22" ht="19.25" customHeight="1">
      <c r="A1696" s="1179"/>
      <c r="B1696" s="1234" t="s">
        <v>32</v>
      </c>
      <c r="C1696" s="1235"/>
      <c r="D1696" s="1258" t="str">
        <f>IF('statement of marks'!EP70="","",'statement of marks'!EP70)</f>
        <v/>
      </c>
      <c r="E1696" s="1259"/>
      <c r="F1696" s="1259" t="str">
        <f>IF('statement of marks'!ER70="","",'statement of marks'!ER70)</f>
        <v/>
      </c>
      <c r="G1696" s="1259"/>
      <c r="H1696" s="1259" t="str">
        <f>IF('statement of marks'!ET70="","",'statement of marks'!ET70)</f>
        <v/>
      </c>
      <c r="I1696" s="1259"/>
      <c r="J1696" s="1259" t="str">
        <f>IF('statement of marks'!EV70="","",'statement of marks'!EV70)</f>
        <v/>
      </c>
      <c r="K1696" s="1259"/>
      <c r="L1696" s="1259" t="str">
        <f>IF('statement of marks'!EX70="","",'statement of marks'!EX70)</f>
        <v/>
      </c>
      <c r="M1696" s="1259"/>
      <c r="N1696" s="1259"/>
      <c r="O1696" s="1259"/>
      <c r="P1696" s="1255" t="s">
        <v>7</v>
      </c>
      <c r="Q1696" s="1255"/>
      <c r="R1696" s="1255"/>
      <c r="S1696" s="1255"/>
      <c r="T1696" s="1256" t="str">
        <f>IF(AND(T1695="mRrh.kZ",V1691&gt;=60),"izFke",IF(AND(T1695="mRrh.kZ",V1691&gt;=48),"f}rh;",IF(AND(T1695="mRrh.kZ",V1691&gt;=36),"r`rh;","")))</f>
        <v/>
      </c>
      <c r="U1696" s="1256"/>
      <c r="V1696" s="1257"/>
    </row>
    <row r="1697" spans="1:22" ht="19.25" customHeight="1">
      <c r="A1697" s="1179"/>
      <c r="B1697" s="1234" t="s">
        <v>31</v>
      </c>
      <c r="C1697" s="1235"/>
      <c r="D1697" s="1260" t="str">
        <f>IF('statement of marks'!EO70="","",'statement of marks'!EO70)</f>
        <v/>
      </c>
      <c r="E1697" s="1261"/>
      <c r="F1697" s="1261" t="str">
        <f>IF('statement of marks'!EQ70="","",'statement of marks'!EQ70)</f>
        <v/>
      </c>
      <c r="G1697" s="1261"/>
      <c r="H1697" s="1261" t="str">
        <f>IF('statement of marks'!ES70="","",'statement of marks'!ES70)</f>
        <v/>
      </c>
      <c r="I1697" s="1261"/>
      <c r="J1697" s="1261" t="str">
        <f>IF('statement of marks'!EU70="","",'statement of marks'!EU70)</f>
        <v/>
      </c>
      <c r="K1697" s="1261"/>
      <c r="L1697" s="1261" t="str">
        <f>IF('statement of marks'!EW70="","",'statement of marks'!EW70)</f>
        <v/>
      </c>
      <c r="M1697" s="1261"/>
      <c r="N1697" s="1261"/>
      <c r="O1697" s="1261"/>
      <c r="P1697" s="1262" t="s">
        <v>312</v>
      </c>
      <c r="Q1697" s="1263"/>
      <c r="R1697" s="1263"/>
      <c r="S1697" s="1264"/>
      <c r="T1697" s="1265" t="str">
        <f>IF(T1695="","",'result subject-wise'!$G$117)</f>
        <v/>
      </c>
      <c r="U1697" s="1266"/>
      <c r="V1697" s="1267"/>
    </row>
    <row r="1698" spans="1:22" ht="19.25" customHeight="1">
      <c r="A1698" s="1179"/>
      <c r="B1698" s="1230" t="s">
        <v>133</v>
      </c>
      <c r="C1698" s="1231"/>
      <c r="D1698" s="1268"/>
      <c r="E1698" s="1269"/>
      <c r="F1698" s="1269"/>
      <c r="G1698" s="1269"/>
      <c r="H1698" s="1269"/>
      <c r="I1698" s="1269"/>
      <c r="J1698" s="1269"/>
      <c r="K1698" s="1269"/>
      <c r="L1698" s="1231" t="s">
        <v>133</v>
      </c>
      <c r="M1698" s="1231"/>
      <c r="N1698" s="1231"/>
      <c r="O1698" s="1231"/>
      <c r="P1698" s="1231"/>
      <c r="Q1698" s="1231"/>
      <c r="R1698" s="1270"/>
      <c r="S1698" s="1271"/>
      <c r="T1698" s="1271"/>
      <c r="U1698" s="1271"/>
      <c r="V1698" s="1272"/>
    </row>
    <row r="1699" spans="1:22" ht="19.25" customHeight="1">
      <c r="A1699" s="1179"/>
      <c r="B1699" s="1230" t="s">
        <v>285</v>
      </c>
      <c r="C1699" s="1231"/>
      <c r="D1699" s="1268"/>
      <c r="E1699" s="1269"/>
      <c r="F1699" s="1269"/>
      <c r="G1699" s="1269"/>
      <c r="H1699" s="1269"/>
      <c r="I1699" s="1269"/>
      <c r="J1699" s="1269"/>
      <c r="K1699" s="1269"/>
      <c r="L1699" s="1231" t="s">
        <v>111</v>
      </c>
      <c r="M1699" s="1231"/>
      <c r="N1699" s="1231"/>
      <c r="O1699" s="1231"/>
      <c r="P1699" s="1231"/>
      <c r="Q1699" s="1231"/>
      <c r="R1699" s="1273"/>
      <c r="S1699" s="1274"/>
      <c r="T1699" s="1274"/>
      <c r="U1699" s="1274"/>
      <c r="V1699" s="1275"/>
    </row>
    <row r="1700" spans="1:22" ht="19.25" customHeight="1">
      <c r="A1700" s="1179"/>
      <c r="B1700" s="1230" t="s">
        <v>152</v>
      </c>
      <c r="C1700" s="1231"/>
      <c r="D1700" s="1268"/>
      <c r="E1700" s="1269"/>
      <c r="F1700" s="1269"/>
      <c r="G1700" s="1269"/>
      <c r="H1700" s="1269"/>
      <c r="I1700" s="1269"/>
      <c r="J1700" s="1269"/>
      <c r="K1700" s="1269"/>
      <c r="L1700" s="1231" t="s">
        <v>285</v>
      </c>
      <c r="M1700" s="1231"/>
      <c r="N1700" s="1231"/>
      <c r="O1700" s="1231"/>
      <c r="P1700" s="1231"/>
      <c r="Q1700" s="1231"/>
      <c r="R1700" s="1276" t="s">
        <v>152</v>
      </c>
      <c r="S1700" s="1277"/>
      <c r="T1700" s="1277"/>
      <c r="U1700" s="1277"/>
      <c r="V1700" s="1278"/>
    </row>
    <row r="1701" spans="1:22" ht="19.25" customHeight="1">
      <c r="A1701" s="1180"/>
      <c r="B1701" s="1279" t="s">
        <v>151</v>
      </c>
      <c r="C1701" s="1280"/>
      <c r="D1701" s="1281"/>
      <c r="E1701" s="1282"/>
      <c r="F1701" s="1282"/>
      <c r="G1701" s="1282"/>
      <c r="H1701" s="1282"/>
      <c r="I1701" s="1282"/>
      <c r="J1701" s="1282"/>
      <c r="K1701" s="1282"/>
      <c r="L1701" s="1280" t="s">
        <v>113</v>
      </c>
      <c r="M1701" s="1280"/>
      <c r="N1701" s="1280"/>
      <c r="O1701" s="1280"/>
      <c r="P1701" s="1283">
        <f>'statement of marks'!$GH$109</f>
        <v>42460</v>
      </c>
      <c r="Q1701" s="1284"/>
      <c r="R1701" s="1285" t="s">
        <v>289</v>
      </c>
      <c r="S1701" s="1286"/>
      <c r="T1701" s="1286"/>
      <c r="U1701" s="1286"/>
      <c r="V1701" s="1287"/>
    </row>
    <row r="1702" spans="1:22" ht="19.25" customHeight="1">
      <c r="A1702" s="1173" t="s">
        <v>73</v>
      </c>
      <c r="B1702" s="1174"/>
      <c r="C1702" s="1174"/>
      <c r="D1702" s="1174"/>
      <c r="E1702" s="1174"/>
      <c r="F1702" s="1174"/>
      <c r="G1702" s="1174"/>
      <c r="H1702" s="1174"/>
      <c r="I1702" s="1174"/>
      <c r="J1702" s="1174"/>
      <c r="K1702" s="1174"/>
      <c r="L1702" s="1174"/>
      <c r="M1702" s="1174"/>
      <c r="N1702" s="1174"/>
      <c r="O1702" s="1174"/>
      <c r="P1702" s="1174"/>
      <c r="Q1702" s="1174"/>
      <c r="R1702" s="1174"/>
      <c r="S1702" s="1174"/>
      <c r="T1702" s="1174"/>
      <c r="U1702" s="1174"/>
      <c r="V1702" s="1175"/>
    </row>
    <row r="1703" spans="1:22" ht="19.25" customHeight="1">
      <c r="A1703" s="1176" t="str">
        <f>'statement of marks'!$A$1</f>
        <v>jktdh; ckfydk mPp ek/;fed fo|ky;] fuEckgsMk</v>
      </c>
      <c r="B1703" s="1177"/>
      <c r="C1703" s="1177"/>
      <c r="D1703" s="1177"/>
      <c r="E1703" s="1177"/>
      <c r="F1703" s="1177"/>
      <c r="G1703" s="1177"/>
      <c r="H1703" s="1177"/>
      <c r="I1703" s="1177"/>
      <c r="J1703" s="1177"/>
      <c r="K1703" s="1177"/>
      <c r="L1703" s="1177"/>
      <c r="M1703" s="1177"/>
      <c r="N1703" s="1177"/>
      <c r="O1703" s="1177"/>
      <c r="P1703" s="1177"/>
      <c r="Q1703" s="1177"/>
      <c r="R1703" s="1177"/>
      <c r="S1703" s="1177"/>
      <c r="T1703" s="1177"/>
      <c r="U1703" s="1177"/>
      <c r="V1703" s="1178"/>
    </row>
    <row r="1704" spans="1:22" ht="19.25" customHeight="1">
      <c r="A1704" s="1179"/>
      <c r="B1704" s="1181" t="s">
        <v>293</v>
      </c>
      <c r="C1704" s="1181"/>
      <c r="D1704" s="1182" t="str">
        <f>'statement of marks'!$F$3</f>
        <v>2015-16</v>
      </c>
      <c r="E1704" s="1183"/>
      <c r="F1704" s="1184" t="str">
        <f>IF(T1722="","eq[; ijh{kk",IF(D1721="iwjd","iwjd ijh{kk",IF(D1721="iqu% ijh{kk","iqu% ijh{kk",)))</f>
        <v>eq[; ijh{kk</v>
      </c>
      <c r="G1704" s="1185"/>
      <c r="H1704" s="1185"/>
      <c r="I1704" s="1185"/>
      <c r="J1704" s="1185"/>
      <c r="K1704" s="1185"/>
      <c r="L1704" s="1185"/>
      <c r="M1704" s="1185"/>
      <c r="N1704" s="1185"/>
      <c r="O1704" s="1185"/>
      <c r="P1704" s="1185"/>
      <c r="Q1704" s="1185"/>
      <c r="R1704" s="1186" t="s">
        <v>27</v>
      </c>
      <c r="S1704" s="1187"/>
      <c r="T1704" s="1188" t="str">
        <f>'statement of marks'!$A$3</f>
        <v>11 'A'</v>
      </c>
      <c r="U1704" s="1188"/>
      <c r="V1704" s="1189"/>
    </row>
    <row r="1705" spans="1:22" ht="19.25" customHeight="1">
      <c r="A1705" s="1179"/>
      <c r="B1705" s="1190" t="s">
        <v>115</v>
      </c>
      <c r="C1705" s="1190"/>
      <c r="D1705" s="1191" t="str">
        <f>IF('statement of marks'!G71="","",'statement of marks'!G71)</f>
        <v/>
      </c>
      <c r="E1705" s="1192"/>
      <c r="F1705" s="1192"/>
      <c r="G1705" s="1192"/>
      <c r="H1705" s="1192"/>
      <c r="I1705" s="1192"/>
      <c r="J1705" s="1192"/>
      <c r="K1705" s="1192"/>
      <c r="L1705" s="1192"/>
      <c r="M1705" s="1192"/>
      <c r="N1705" s="1192"/>
      <c r="O1705" s="1192"/>
      <c r="P1705" s="1192"/>
      <c r="Q1705" s="1192"/>
      <c r="R1705" s="1193" t="s">
        <v>36</v>
      </c>
      <c r="S1705" s="1194"/>
      <c r="T1705" s="1195" t="str">
        <f>IF('statement of marks'!D71="","",'statement of marks'!D71)</f>
        <v/>
      </c>
      <c r="U1705" s="1195"/>
      <c r="V1705" s="1196"/>
    </row>
    <row r="1706" spans="1:22" ht="19.25" customHeight="1">
      <c r="A1706" s="1179"/>
      <c r="B1706" s="1190" t="s">
        <v>25</v>
      </c>
      <c r="C1706" s="1190"/>
      <c r="D1706" s="1191" t="str">
        <f>IF('statement of marks'!H71="","",'statement of marks'!H71)</f>
        <v/>
      </c>
      <c r="E1706" s="1192"/>
      <c r="F1706" s="1192"/>
      <c r="G1706" s="1192"/>
      <c r="H1706" s="1192"/>
      <c r="I1706" s="1192"/>
      <c r="J1706" s="1192"/>
      <c r="K1706" s="1192"/>
      <c r="L1706" s="1192"/>
      <c r="M1706" s="1192"/>
      <c r="N1706" s="1192"/>
      <c r="O1706" s="1192"/>
      <c r="P1706" s="1192"/>
      <c r="Q1706" s="1192"/>
      <c r="R1706" s="1193" t="s">
        <v>28</v>
      </c>
      <c r="S1706" s="1194"/>
      <c r="T1706" s="1195" t="str">
        <f>IF('statement of marks'!E71="","",'statement of marks'!E71)</f>
        <v/>
      </c>
      <c r="U1706" s="1195"/>
      <c r="V1706" s="1196"/>
    </row>
    <row r="1707" spans="1:22" ht="19.25" customHeight="1">
      <c r="A1707" s="1179"/>
      <c r="B1707" s="1197" t="s">
        <v>26</v>
      </c>
      <c r="C1707" s="1197"/>
      <c r="D1707" s="1191" t="str">
        <f>IF('statement of marks'!I71="","",'statement of marks'!I71)</f>
        <v/>
      </c>
      <c r="E1707" s="1192"/>
      <c r="F1707" s="1192"/>
      <c r="G1707" s="1192"/>
      <c r="H1707" s="1192"/>
      <c r="I1707" s="1192"/>
      <c r="J1707" s="1192"/>
      <c r="K1707" s="1192"/>
      <c r="L1707" s="1192"/>
      <c r="M1707" s="1192"/>
      <c r="N1707" s="1192"/>
      <c r="O1707" s="1192"/>
      <c r="P1707" s="1192"/>
      <c r="Q1707" s="1192"/>
      <c r="R1707" s="1193" t="s">
        <v>29</v>
      </c>
      <c r="S1707" s="1194"/>
      <c r="T1707" s="1198" t="str">
        <f>IF('statement of marks'!F71="","",'statement of marks'!F71)</f>
        <v/>
      </c>
      <c r="U1707" s="1198"/>
      <c r="V1707" s="1199"/>
    </row>
    <row r="1708" spans="1:22" ht="19.25" customHeight="1">
      <c r="A1708" s="1179"/>
      <c r="B1708" s="1200" t="s">
        <v>30</v>
      </c>
      <c r="C1708" s="1202" t="s">
        <v>202</v>
      </c>
      <c r="D1708" s="1204" t="s">
        <v>1</v>
      </c>
      <c r="E1708" s="1204" t="s">
        <v>43</v>
      </c>
      <c r="F1708" s="1204" t="s">
        <v>2</v>
      </c>
      <c r="G1708" s="1206" t="s">
        <v>144</v>
      </c>
      <c r="H1708" s="1206" t="s">
        <v>147</v>
      </c>
      <c r="I1708" s="1208" t="s">
        <v>146</v>
      </c>
      <c r="J1708" s="1210" t="s">
        <v>306</v>
      </c>
      <c r="K1708" s="1212" t="s">
        <v>288</v>
      </c>
      <c r="L1708" s="1214" t="s">
        <v>305</v>
      </c>
      <c r="M1708" s="1214" t="s">
        <v>296</v>
      </c>
      <c r="N1708" s="1216" t="s">
        <v>295</v>
      </c>
      <c r="O1708" s="1218" t="s">
        <v>274</v>
      </c>
      <c r="P1708" s="1218" t="s">
        <v>275</v>
      </c>
      <c r="Q1708" s="1220" t="s">
        <v>276</v>
      </c>
      <c r="R1708" s="1208" t="s">
        <v>14</v>
      </c>
      <c r="S1708" s="1210" t="s">
        <v>297</v>
      </c>
      <c r="T1708" s="1222" t="s">
        <v>298</v>
      </c>
      <c r="U1708" s="1288" t="s">
        <v>38</v>
      </c>
      <c r="V1708" s="1226" t="s">
        <v>287</v>
      </c>
    </row>
    <row r="1709" spans="1:22" ht="19.25" customHeight="1">
      <c r="A1709" s="1179"/>
      <c r="B1709" s="1201"/>
      <c r="C1709" s="1203"/>
      <c r="D1709" s="1205"/>
      <c r="E1709" s="1205"/>
      <c r="F1709" s="1205"/>
      <c r="G1709" s="1207"/>
      <c r="H1709" s="1207"/>
      <c r="I1709" s="1209"/>
      <c r="J1709" s="1211"/>
      <c r="K1709" s="1213"/>
      <c r="L1709" s="1215"/>
      <c r="M1709" s="1215"/>
      <c r="N1709" s="1217"/>
      <c r="O1709" s="1219"/>
      <c r="P1709" s="1219"/>
      <c r="Q1709" s="1221"/>
      <c r="R1709" s="1209"/>
      <c r="S1709" s="1211"/>
      <c r="T1709" s="1223"/>
      <c r="U1709" s="1289"/>
      <c r="V1709" s="1227"/>
    </row>
    <row r="1710" spans="1:22" ht="19.25" customHeight="1">
      <c r="A1710" s="1179"/>
      <c r="B1710" s="1228" t="s">
        <v>5</v>
      </c>
      <c r="C1710" s="1229"/>
      <c r="D1710" s="119">
        <v>10</v>
      </c>
      <c r="E1710" s="70">
        <v>10</v>
      </c>
      <c r="F1710" s="70">
        <v>10</v>
      </c>
      <c r="G1710" s="142" t="s">
        <v>308</v>
      </c>
      <c r="H1710" s="122">
        <f>'statement of marks'!$AR$6</f>
        <v>20</v>
      </c>
      <c r="I1710" s="73">
        <v>70</v>
      </c>
      <c r="J1710" s="146" t="s">
        <v>277</v>
      </c>
      <c r="K1710" s="124">
        <v>100</v>
      </c>
      <c r="L1710" s="142" t="s">
        <v>309</v>
      </c>
      <c r="M1710" s="122">
        <f>'statement of marks'!$AW$6</f>
        <v>30</v>
      </c>
      <c r="N1710" s="73">
        <v>100</v>
      </c>
      <c r="O1710" s="145" t="s">
        <v>310</v>
      </c>
      <c r="P1710" s="124"/>
      <c r="Q1710" s="124">
        <v>200</v>
      </c>
      <c r="R1710" s="304"/>
      <c r="S1710" s="304"/>
      <c r="T1710" s="305"/>
      <c r="U1710" s="306"/>
      <c r="V1710" s="147" t="str">
        <f>IF(OR(U1717=0,U1717&lt;S1717),"",Q1710)</f>
        <v/>
      </c>
    </row>
    <row r="1711" spans="1:22" ht="19.25" customHeight="1">
      <c r="A1711" s="1179"/>
      <c r="B1711" s="1230" t="str">
        <f>'statement of marks'!$J$3</f>
        <v>vfuok;Z fgUnh</v>
      </c>
      <c r="C1711" s="1231"/>
      <c r="D1711" s="289" t="str">
        <f>IF('statement of marks'!J71="","",'statement of marks'!J71)</f>
        <v/>
      </c>
      <c r="E1711" s="290" t="str">
        <f>IF('statement of marks'!K71="","",'statement of marks'!K71)</f>
        <v/>
      </c>
      <c r="F1711" s="290" t="str">
        <f>IF('statement of marks'!L71="","",'statement of marks'!L71)</f>
        <v/>
      </c>
      <c r="G1711" s="123" t="str">
        <f>IF('statement of marks'!N71="","",'statement of marks'!N71)</f>
        <v/>
      </c>
      <c r="H1711" s="123">
        <f>'statement of marks'!$BP$6</f>
        <v>20</v>
      </c>
      <c r="I1711" s="291" t="str">
        <f>IF(G1711="","",G1711)</f>
        <v/>
      </c>
      <c r="J1711" s="291" t="str">
        <f>IF(G1711="","",SUM(D1711,E1711,F1711,G1711))</f>
        <v/>
      </c>
      <c r="K1711" s="125" t="str">
        <f>J1711</f>
        <v/>
      </c>
      <c r="L1711" s="123" t="str">
        <f>IF('statement of marks'!P71="","",'statement of marks'!P71)</f>
        <v/>
      </c>
      <c r="M1711" s="122">
        <f>'statement of marks'!$BU$6</f>
        <v>30</v>
      </c>
      <c r="N1711" s="291" t="str">
        <f>IF(L1711="","",L1711)</f>
        <v/>
      </c>
      <c r="O1711" s="291" t="str">
        <f>IF(L1711="","",SUM(J1711,L1711))</f>
        <v/>
      </c>
      <c r="P1711" s="152">
        <f>SUM(H1711,M1711)</f>
        <v>50</v>
      </c>
      <c r="Q1711" s="125" t="str">
        <f>O1711</f>
        <v/>
      </c>
      <c r="R1711" s="290" t="str">
        <f>CONCATENATE('statement of marks'!EZ71,'statement of marks'!FA71,'statement of marks'!FB71)</f>
        <v/>
      </c>
      <c r="S1711" s="117" t="str">
        <f>IF(OR(R1711="S",R1711="RE"),100,"")</f>
        <v/>
      </c>
      <c r="T1711" s="128" t="str">
        <f>IF('result subject-wise'!U71="","",'result subject-wise'!U71)</f>
        <v/>
      </c>
      <c r="U1711" s="130" t="str">
        <f>IF('result subject-wise'!V71="","",'result subject-wise'!V71)</f>
        <v/>
      </c>
      <c r="V1711" s="147" t="str">
        <f>IF(OR(U1717=0,U1717&lt;S1717),"",IF(R1711="RE",SUM(Q1711,T1711),IF(R1711="S",T1711,Q1711)))</f>
        <v/>
      </c>
    </row>
    <row r="1712" spans="1:22" ht="19.25" customHeight="1">
      <c r="A1712" s="1179"/>
      <c r="B1712" s="1230" t="str">
        <f>'statement of marks'!$X$3</f>
        <v>vaxzsth</v>
      </c>
      <c r="C1712" s="1231"/>
      <c r="D1712" s="289" t="str">
        <f>IF('statement of marks'!X71="","",'statement of marks'!X71)</f>
        <v/>
      </c>
      <c r="E1712" s="290" t="str">
        <f>IF('statement of marks'!Y71="","",'statement of marks'!Y71)</f>
        <v/>
      </c>
      <c r="F1712" s="290" t="str">
        <f>IF('statement of marks'!Z71="","",'statement of marks'!Z71)</f>
        <v/>
      </c>
      <c r="G1712" s="123" t="str">
        <f>IF('statement of marks'!AB71="","",'statement of marks'!AB71)</f>
        <v/>
      </c>
      <c r="H1712" s="123">
        <f>'statement of marks'!$CN$6</f>
        <v>20</v>
      </c>
      <c r="I1712" s="291" t="str">
        <f>IF(G1712="","",G1712)</f>
        <v/>
      </c>
      <c r="J1712" s="291" t="str">
        <f t="shared" ref="J1712:J1715" si="622">IF(G1712="","",SUM(D1712,E1712,F1712,G1712))</f>
        <v/>
      </c>
      <c r="K1712" s="125" t="str">
        <f>J1712</f>
        <v/>
      </c>
      <c r="L1712" s="123" t="str">
        <f>IF('statement of marks'!AD71="","",'statement of marks'!AD71)</f>
        <v/>
      </c>
      <c r="M1712" s="122">
        <f>'statement of marks'!$CS$6</f>
        <v>30</v>
      </c>
      <c r="N1712" s="291" t="str">
        <f>IF(L1712="","",L1712)</f>
        <v/>
      </c>
      <c r="O1712" s="291" t="str">
        <f t="shared" ref="O1712" si="623">IF(L1712="","",SUM(J1712,L1712))</f>
        <v/>
      </c>
      <c r="P1712" s="152">
        <f t="shared" ref="P1712" si="624">SUM(H1712,M1712)</f>
        <v>50</v>
      </c>
      <c r="Q1712" s="125" t="str">
        <f>O1712</f>
        <v/>
      </c>
      <c r="R1712" s="290" t="str">
        <f>CONCATENATE('statement of marks'!FC71,'statement of marks'!FD71,'statement of marks'!FE71)</f>
        <v/>
      </c>
      <c r="S1712" s="117" t="str">
        <f>IF(OR(R1712="S",R1712="RE"),100,"")</f>
        <v/>
      </c>
      <c r="T1712" s="128" t="str">
        <f>IF('result subject-wise'!X71="","",'result subject-wise'!X71)</f>
        <v/>
      </c>
      <c r="U1712" s="130" t="str">
        <f>IF('result subject-wise'!Y71="","",'result subject-wise'!Y71)</f>
        <v/>
      </c>
      <c r="V1712" s="147" t="str">
        <f>IF(OR(U1717=0,U1717&lt;S1717),"",IF(R1712="RE",SUM(Q1712,T1712),IF(R1712="S",T1712,Q1712)))</f>
        <v/>
      </c>
    </row>
    <row r="1713" spans="1:22" ht="19.25" customHeight="1">
      <c r="A1713" s="1179"/>
      <c r="B1713" s="1232" t="b">
        <f>IF('statement of marks'!AL71="a",'statement of marks'!$AL$3,IF('statement of marks'!AL71="b",'statement of marks'!$AR$3,IF('statement of marks'!AL71="c",'statement of marks'!$AX$3,IF('statement of marks'!AL71="d",'statement of marks'!$BD$3))))</f>
        <v>0</v>
      </c>
      <c r="C1713" s="1233"/>
      <c r="D1713" s="289" t="str">
        <f>IF('statement of marks'!AM71="","",'statement of marks'!AM71)</f>
        <v/>
      </c>
      <c r="E1713" s="290" t="str">
        <f>IF('statement of marks'!AN71="","",'statement of marks'!AN71)</f>
        <v/>
      </c>
      <c r="F1713" s="290" t="str">
        <f>IF('statement of marks'!AO71="","",'statement of marks'!AO71)</f>
        <v/>
      </c>
      <c r="G1713" s="123" t="str">
        <f>IF('statement of marks'!AQ71="","",'statement of marks'!AQ71)</f>
        <v/>
      </c>
      <c r="H1713" s="123" t="str">
        <f>IF('statement of marks'!AR71="","",'statement of marks'!AR71)</f>
        <v/>
      </c>
      <c r="I1713" s="291" t="str">
        <f>IF(G1713="","",IF(AND(G1713="ML",H1713="ML"),"ML",IF(AND(G1713="ML",H1713=""),"ML",SUM(G1713,H1713))))</f>
        <v/>
      </c>
      <c r="J1713" s="291" t="str">
        <f t="shared" si="622"/>
        <v/>
      </c>
      <c r="K1713" s="125" t="str">
        <f>IF(J1713="","",SUM(H1713,J1713))</f>
        <v/>
      </c>
      <c r="L1713" s="123" t="str">
        <f>IF('statement of marks'!AV71="","",'statement of marks'!AV71)</f>
        <v/>
      </c>
      <c r="M1713" s="123" t="str">
        <f>IF('statement of marks'!AW71="","",'statement of marks'!AW71)</f>
        <v/>
      </c>
      <c r="N1713" s="291" t="str">
        <f>IF(L1713="","",IF(AND(L1713="ML",M1713="ML"),"ML",IF(AND(L1713="ML",M1713=""),"ML",SUM(L1713,M1713))))</f>
        <v/>
      </c>
      <c r="O1713" s="291" t="str">
        <f>IF(L1713="","",SUM(J1713,L1713))</f>
        <v/>
      </c>
      <c r="P1713" s="123" t="str">
        <f>IF(AND(H1713="",M1713=""),"",SUM(H1713,M1713))</f>
        <v/>
      </c>
      <c r="Q1713" s="125" t="str">
        <f>IF(O1713="","",SUM(O1713,P1713))</f>
        <v/>
      </c>
      <c r="R1713" s="290" t="str">
        <f>CONCATENATE('statement of marks'!FF71,'statement of marks'!FK71,'statement of marks'!FL71)</f>
        <v/>
      </c>
      <c r="S1713" s="117" t="str">
        <f>IF('result subject-wise'!Z71="","",'result subject-wise'!Z71)</f>
        <v/>
      </c>
      <c r="T1713" s="128" t="str">
        <f>IF('result subject-wise'!AB71="","",'result subject-wise'!AB71)</f>
        <v/>
      </c>
      <c r="U1713" s="130" t="str">
        <f>IF('result subject-wise'!AC71="","",'result subject-wise'!AC71)</f>
        <v/>
      </c>
      <c r="V1713" s="147" t="str">
        <f>IF(OR(U1717=0,U1717&lt;S1717),"",IF(OR(R1713="RE",R1713="REP"),SUM(Q1713,T1713),IF(R1713="S",T1713,Q1713)))</f>
        <v/>
      </c>
    </row>
    <row r="1714" spans="1:22" ht="19.25" customHeight="1">
      <c r="A1714" s="1179"/>
      <c r="B1714" s="1232" t="b">
        <f>IF('statement of marks'!BJ71="a",'statement of marks'!$BJ$3,IF('statement of marks'!BJ71="b",'statement of marks'!$BP$3,IF('statement of marks'!BJ71="c",'statement of marks'!$BV$3,IF('statement of marks'!BJ71="d",'statement of marks'!$CB$3))))</f>
        <v>0</v>
      </c>
      <c r="C1714" s="1233"/>
      <c r="D1714" s="289" t="str">
        <f>IF('statement of marks'!BK71="","",'statement of marks'!BK71)</f>
        <v/>
      </c>
      <c r="E1714" s="290" t="str">
        <f>IF('statement of marks'!BL71="","",'statement of marks'!BL71)</f>
        <v/>
      </c>
      <c r="F1714" s="290" t="str">
        <f>IF('statement of marks'!BM71="","",'statement of marks'!BM71)</f>
        <v/>
      </c>
      <c r="G1714" s="123" t="str">
        <f>IF('statement of marks'!BO71="","",'statement of marks'!BO71)</f>
        <v/>
      </c>
      <c r="H1714" s="123" t="str">
        <f>IF('statement of marks'!BP71="","",'statement of marks'!BP71)</f>
        <v/>
      </c>
      <c r="I1714" s="291" t="str">
        <f t="shared" ref="I1714" si="625">IF(G1714="","",IF(AND(G1714="ML",H1714="ML"),"ML",IF(AND(G1714="ML",H1714=""),"ML",SUM(G1714,H1714))))</f>
        <v/>
      </c>
      <c r="J1714" s="291" t="str">
        <f t="shared" si="622"/>
        <v/>
      </c>
      <c r="K1714" s="125" t="str">
        <f>IF(J1714="","",SUM(H1714,J1714))</f>
        <v/>
      </c>
      <c r="L1714" s="123" t="str">
        <f>IF('statement of marks'!BT71="","",'statement of marks'!BT71)</f>
        <v/>
      </c>
      <c r="M1714" s="123" t="str">
        <f>IF('statement of marks'!BU71="","",'statement of marks'!BU71)</f>
        <v/>
      </c>
      <c r="N1714" s="291" t="str">
        <f t="shared" ref="N1714" si="626">IF(L1714="","",IF(AND(L1714="ML",M1714="ML"),"ML",IF(AND(L1714="ML",M1714=""),"ML",SUM(L1714,M1714))))</f>
        <v/>
      </c>
      <c r="O1714" s="291" t="str">
        <f>IF(L1714="","",SUM(J1714,L1714))</f>
        <v/>
      </c>
      <c r="P1714" s="123" t="str">
        <f t="shared" ref="P1714:P1715" si="627">IF(AND(H1714="",M1714=""),"",SUM(H1714,M1714))</f>
        <v/>
      </c>
      <c r="Q1714" s="125" t="str">
        <f>IF(O1714="","",SUM(O1714,P1714))</f>
        <v/>
      </c>
      <c r="R1714" s="290" t="str">
        <f>CONCATENATE('statement of marks'!FM71,'statement of marks'!FR71,'statement of marks'!FS71)</f>
        <v/>
      </c>
      <c r="S1714" s="117" t="str">
        <f>IF('result subject-wise'!AD71="","",'result subject-wise'!AD71)</f>
        <v/>
      </c>
      <c r="T1714" s="128" t="str">
        <f>IF('result subject-wise'!AF71="","",'result subject-wise'!AF71)</f>
        <v/>
      </c>
      <c r="U1714" s="130" t="str">
        <f>IF('result subject-wise'!AG71="","",'result subject-wise'!AG71)</f>
        <v/>
      </c>
      <c r="V1714" s="147" t="str">
        <f>IF(OR(U1717=0,U1717&lt;S1717),"",IF(OR(R1714="RE",R1714="REP"),SUM(Q1714,T1714),IF(R1714="S",T1714,Q1714)))</f>
        <v/>
      </c>
    </row>
    <row r="1715" spans="1:22" ht="19.25" customHeight="1">
      <c r="A1715" s="1179"/>
      <c r="B1715" s="1232" t="b">
        <f>IF('statement of marks'!CH71="a",'statement of marks'!$CH$3,IF('statement of marks'!CH71="b",'statement of marks'!$CN$3,IF('statement of marks'!CH71="c",'statement of marks'!$CT$3,IF('statement of marks'!CH71="d",'statement of marks'!$CZ$3))))</f>
        <v>0</v>
      </c>
      <c r="C1715" s="1233"/>
      <c r="D1715" s="289" t="str">
        <f>IF('statement of marks'!CI71="","",'statement of marks'!CI71)</f>
        <v/>
      </c>
      <c r="E1715" s="290" t="str">
        <f>IF('statement of marks'!CJ71="","",'statement of marks'!CJ71)</f>
        <v/>
      </c>
      <c r="F1715" s="290" t="str">
        <f>IF('statement of marks'!CK71="","",'statement of marks'!CK71)</f>
        <v/>
      </c>
      <c r="G1715" s="123" t="str">
        <f>IF('statement of marks'!CM71="","",'statement of marks'!CM71)</f>
        <v/>
      </c>
      <c r="H1715" s="123" t="str">
        <f>IF('statement of marks'!CN71="","",'statement of marks'!CN71)</f>
        <v/>
      </c>
      <c r="I1715" s="291" t="str">
        <f>IF(G1715="","",IF(AND(G1715="ML",H1715="ML"),"ML",IF(AND(G1715="ML",H1715=""),"ML",SUM(G1715,H1715))))</f>
        <v/>
      </c>
      <c r="J1715" s="291" t="str">
        <f t="shared" si="622"/>
        <v/>
      </c>
      <c r="K1715" s="125" t="str">
        <f>IF(J1715="","",SUM(H1715,J1715))</f>
        <v/>
      </c>
      <c r="L1715" s="123" t="str">
        <f>IF('statement of marks'!CR71="","",'statement of marks'!CR71)</f>
        <v/>
      </c>
      <c r="M1715" s="123" t="str">
        <f>IF('statement of marks'!CS71="","",'statement of marks'!CS71)</f>
        <v/>
      </c>
      <c r="N1715" s="291" t="str">
        <f>IF(L1715="","",IF(AND(L1715="ML",M1715="ML"),"ML",IF(AND(L1715="ML",M1715=""),"ML",SUM(L1715,M1715))))</f>
        <v/>
      </c>
      <c r="O1715" s="291" t="str">
        <f>IF(L1715="","",SUM(J1715,L1715))</f>
        <v/>
      </c>
      <c r="P1715" s="123" t="str">
        <f t="shared" si="627"/>
        <v/>
      </c>
      <c r="Q1715" s="125" t="str">
        <f>IF(O1715="","",SUM(O1715,P1715))</f>
        <v/>
      </c>
      <c r="R1715" s="290" t="str">
        <f>CONCATENATE('statement of marks'!FT71,'statement of marks'!FY71,'statement of marks'!FZ71)</f>
        <v/>
      </c>
      <c r="S1715" s="117" t="str">
        <f>IF('result subject-wise'!AH71="","",'result subject-wise'!AH71)</f>
        <v/>
      </c>
      <c r="T1715" s="128" t="str">
        <f>IF('result subject-wise'!AJ71="","",'result subject-wise'!AJ71)</f>
        <v/>
      </c>
      <c r="U1715" s="130" t="str">
        <f>IF('result subject-wise'!AK71="","",'result subject-wise'!AK71)</f>
        <v/>
      </c>
      <c r="V1715" s="147" t="str">
        <f>IF(OR(U1717=0,U1717&lt;S1717),"",IF(OR(R1715="RE",R1715="REP"),SUM(Q1715,T1715),IF(R1715="S",T1715,Q1715)))</f>
        <v/>
      </c>
    </row>
    <row r="1716" spans="1:22" ht="19.25" customHeight="1">
      <c r="A1716" s="1179"/>
      <c r="B1716" s="1234" t="s">
        <v>148</v>
      </c>
      <c r="C1716" s="1235"/>
      <c r="D1716" s="157" t="str">
        <f>IF(AND(D1711="",D1712="",D1713="",D1714="",D1715=""),"",SUM(D1711:D1715))</f>
        <v/>
      </c>
      <c r="E1716" s="157" t="str">
        <f t="shared" ref="E1716:F1716" si="628">IF(AND(E1711="",E1712="",E1713="",E1714="",E1715=""),"",SUM(E1711:E1715))</f>
        <v/>
      </c>
      <c r="F1716" s="157" t="str">
        <f t="shared" si="628"/>
        <v/>
      </c>
      <c r="G1716" s="158" t="str">
        <f>IF(G1711="","",SUM(G1711:G1715))</f>
        <v/>
      </c>
      <c r="H1716" s="158">
        <f>SUM(H1713:H1715)</f>
        <v>0</v>
      </c>
      <c r="I1716" s="158" t="str">
        <f>IF(AND(I1711="",I1712="",I1713="",I1714="",I1715=""),"",SUM(I1711:I1715))</f>
        <v/>
      </c>
      <c r="J1716" s="159" t="str">
        <f>IF(J1715="","",SUM(J1711:J1715))</f>
        <v/>
      </c>
      <c r="K1716" s="160" t="str">
        <f>IF(K1711="","",SUM(K1711:K1715))</f>
        <v/>
      </c>
      <c r="L1716" s="158" t="str">
        <f>IF(L1711="","",SUM(L1711:L1715))</f>
        <v/>
      </c>
      <c r="M1716" s="158">
        <f>SUM(M1713:M1715)</f>
        <v>0</v>
      </c>
      <c r="N1716" s="158" t="str">
        <f t="shared" ref="N1716" si="629">IF(AND(N1711="",N1712="",N1713="",N1714="",N1715=""),"",SUM(N1711:N1715))</f>
        <v/>
      </c>
      <c r="O1716" s="159" t="str">
        <f>IF(L1716="","",SUM(J1716,L1716))</f>
        <v/>
      </c>
      <c r="P1716" s="160">
        <f>SUM(H1716,M1716)</f>
        <v>0</v>
      </c>
      <c r="Q1716" s="160" t="str">
        <f>IF(Q1711="","",SUM(Q1711:Q1715))</f>
        <v/>
      </c>
      <c r="R1716" s="159"/>
      <c r="S1716" s="159" t="str">
        <f>IF(AND(S1711="",S1712="",S1713="",S1714="",S1715=""),"",SUM(S1711:S1715))</f>
        <v/>
      </c>
      <c r="T1716" s="161" t="str">
        <f>IF(AND(T1711="",T1712="",T1713="",T1714="",T1715=""),"",SUM(T1711:T1715))</f>
        <v/>
      </c>
      <c r="U1716" s="162"/>
      <c r="V1716" s="163" t="str">
        <f>IF(V1711="","",SUM(V1711:V1715))</f>
        <v/>
      </c>
    </row>
    <row r="1717" spans="1:22" ht="19.25" customHeight="1">
      <c r="A1717" s="1179"/>
      <c r="B1717" s="1234" t="s">
        <v>145</v>
      </c>
      <c r="C1717" s="1235"/>
      <c r="D1717" s="119" t="str">
        <f>IF(D1716="","",50-(COUNTIF(D1711:D1715,"NA")*10+COUNTIF(D1711:D1715,"ML")*10))</f>
        <v/>
      </c>
      <c r="E1717" s="119" t="str">
        <f t="shared" ref="E1717:F1717" si="630">IF(E1716="","",50-(COUNTIF(E1711:E1715,"NA")*10+COUNTIF(E1711:E1715,"ML")*10))</f>
        <v/>
      </c>
      <c r="F1717" s="119" t="str">
        <f t="shared" si="630"/>
        <v/>
      </c>
      <c r="G1717" s="123">
        <f>I1717-H1717</f>
        <v>350</v>
      </c>
      <c r="H1717" s="158">
        <f>IF(H1716="","",(IF(OR(H1713="ML",H1713=""),0,H1710)+IF(OR(H1714="ML",H1714=""),0,H1711)+IF(OR(H1715="ML",H1715=""),0,H1712)))</f>
        <v>0</v>
      </c>
      <c r="I1717" s="123">
        <f>IF(I1716=0,0,350-H1719)</f>
        <v>350</v>
      </c>
      <c r="J1717" s="291" t="str">
        <f>IF(J1716="","",SUM(D1717:G1717))</f>
        <v/>
      </c>
      <c r="K1717" s="125" t="str">
        <f>IF(K1716="","",SUM(H1717,J1717))</f>
        <v/>
      </c>
      <c r="L1717" s="123">
        <f>N1717-M1717</f>
        <v>500</v>
      </c>
      <c r="M1717" s="117">
        <f>IF(M1716="","",(IF(OR(M1713="ML",M1713=""),0,M1710)+IF(OR(M1714="ML",M1714=""),0,M1711)+IF(OR(M1715="ML",M1715=""),0,M1712)))</f>
        <v>0</v>
      </c>
      <c r="N1717" s="123">
        <f>IF(N1716=0,0,500-M1719)</f>
        <v>500</v>
      </c>
      <c r="O1717" s="291">
        <f>IF(L1717="","",SUM(J1717,L1717))</f>
        <v>500</v>
      </c>
      <c r="P1717" s="125">
        <f>SUM(H1717,M1717)</f>
        <v>0</v>
      </c>
      <c r="Q1717" s="125" t="str">
        <f>IF(Q1716="","",SUM(O1717,P1717))</f>
        <v/>
      </c>
      <c r="R1717" s="307"/>
      <c r="S1717" s="141">
        <f>COUNTIF(R1711:R1720,"S")</f>
        <v>0</v>
      </c>
      <c r="T1717" s="141">
        <f>COUNTIF(R1711:R1720,"RE")+COUNTIF(R1711:R1720,"REP")</f>
        <v>0</v>
      </c>
      <c r="U1717" s="141">
        <f>COUNTIF(U1711:U1716,"P")+COUNTIF(U1719:U1720,"P")</f>
        <v>0</v>
      </c>
      <c r="V1717" s="149" t="str">
        <f>IF(OR(U1717=0,U1717&lt;(S1717+T1717)),"",(Q1717-(S1717*200)+S1716))</f>
        <v/>
      </c>
    </row>
    <row r="1718" spans="1:22" ht="19.25" customHeight="1">
      <c r="A1718" s="1179"/>
      <c r="B1718" s="1230" t="s">
        <v>12</v>
      </c>
      <c r="C1718" s="1231"/>
      <c r="D1718" s="120" t="str">
        <f t="shared" ref="D1718:Q1718" si="631">IF(D1717="","",D1716/D1717*100)</f>
        <v/>
      </c>
      <c r="E1718" s="120" t="str">
        <f t="shared" si="631"/>
        <v/>
      </c>
      <c r="F1718" s="120" t="str">
        <f t="shared" si="631"/>
        <v/>
      </c>
      <c r="G1718" s="120" t="e">
        <f t="shared" si="631"/>
        <v>#VALUE!</v>
      </c>
      <c r="H1718" s="151" t="e">
        <f t="shared" si="631"/>
        <v>#DIV/0!</v>
      </c>
      <c r="I1718" s="120" t="e">
        <f t="shared" si="631"/>
        <v>#VALUE!</v>
      </c>
      <c r="J1718" s="120" t="str">
        <f t="shared" si="631"/>
        <v/>
      </c>
      <c r="K1718" s="126" t="str">
        <f t="shared" si="631"/>
        <v/>
      </c>
      <c r="L1718" s="120" t="e">
        <f t="shared" si="631"/>
        <v>#VALUE!</v>
      </c>
      <c r="M1718" s="151" t="e">
        <f t="shared" si="631"/>
        <v>#DIV/0!</v>
      </c>
      <c r="N1718" s="120" t="e">
        <f t="shared" si="631"/>
        <v>#VALUE!</v>
      </c>
      <c r="O1718" s="120" t="e">
        <f t="shared" si="631"/>
        <v>#VALUE!</v>
      </c>
      <c r="P1718" s="126" t="e">
        <f t="shared" si="631"/>
        <v>#DIV/0!</v>
      </c>
      <c r="Q1718" s="126" t="str">
        <f t="shared" si="631"/>
        <v/>
      </c>
      <c r="R1718" s="304"/>
      <c r="S1718" s="304"/>
      <c r="T1718" s="305"/>
      <c r="U1718" s="308"/>
      <c r="V1718" s="150" t="str">
        <f>IF(V1717="","",V1716/V1717*100)</f>
        <v/>
      </c>
    </row>
    <row r="1719" spans="1:22" ht="19.25" customHeight="1">
      <c r="A1719" s="1179"/>
      <c r="B1719" s="1230" t="str">
        <f>'statement of marks'!$DG$3</f>
        <v>jktLFkku v/;;u</v>
      </c>
      <c r="C1719" s="1231"/>
      <c r="D1719" s="289" t="str">
        <f>IF('statement of marks'!DG71="","",'statement of marks'!DG71)</f>
        <v/>
      </c>
      <c r="E1719" s="290" t="str">
        <f>IF('statement of marks'!DH71="","",'statement of marks'!DH71)</f>
        <v/>
      </c>
      <c r="F1719" s="290" t="str">
        <f>IF('statement of marks'!DI71="","",'statement of marks'!DI71)</f>
        <v/>
      </c>
      <c r="G1719" s="290" t="str">
        <f>IF('statement of marks'!DK71="","",'statement of marks'!DK71)</f>
        <v/>
      </c>
      <c r="H1719" s="152">
        <f>IF(G1711="ML",70)+IF(G1712="ML",70)+IF(G1713="ML",70-H1710)+IF(G1714="ML",70-H1711)+IF(G1715="ML",70-H1712)+IF(H1713="ml",H1710)+IF(H1714="ml",H1711)+IF(H1715="ml",H1712)</f>
        <v>0</v>
      </c>
      <c r="I1719" s="291" t="str">
        <f>IF(G1719="","",SUM(G1719,H1719))</f>
        <v/>
      </c>
      <c r="J1719" s="291" t="str">
        <f>IF(G1719="","",SUM(D1719,E1719,F1719,G1719))</f>
        <v/>
      </c>
      <c r="K1719" s="125" t="str">
        <f>IF(J1719="","",SUM(H1719,J1719))</f>
        <v/>
      </c>
      <c r="L1719" s="290" t="str">
        <f>IF('statement of marks'!DM71="","",'statement of marks'!DM71)</f>
        <v/>
      </c>
      <c r="M1719" s="152">
        <f>IF(L1711="ML",100)+IF(L1712="ML",100)+IF(L1713="ML",100-M1710)+IF(L1714="ML",100-M1711)+IF(L1715="ML",100-M1712)+IF(M1713="ml",M1710)+IF(M1714="ml",M1711)+IF(M1715="ml",M1712)</f>
        <v>0</v>
      </c>
      <c r="N1719" s="291" t="str">
        <f>IF(L1719="","",SUM(L1719,M1719))</f>
        <v/>
      </c>
      <c r="O1719" s="291" t="str">
        <f>IF(L1719="","",SUM(K1719,L1719))</f>
        <v/>
      </c>
      <c r="P1719" s="152">
        <f>SUM(H1719,M1719)</f>
        <v>0</v>
      </c>
      <c r="Q1719" s="125" t="str">
        <f>IF(O1719="","",SUM(O1719,M1719))</f>
        <v/>
      </c>
      <c r="R1719" s="290" t="str">
        <f>IF('statement of marks'!GA71="","",'statement of marks'!GA71)</f>
        <v/>
      </c>
      <c r="S1719" s="117" t="str">
        <f>IF(OR(R1719="S",R1719="RE"),100,"")</f>
        <v/>
      </c>
      <c r="T1719" s="309" t="str">
        <f>IF('result subject-wise'!AL71="","",'result subject-wise'!AL71)</f>
        <v/>
      </c>
      <c r="U1719" s="310" t="str">
        <f>IF('result subject-wise'!AM71="","",'result subject-wise'!AM71)</f>
        <v/>
      </c>
      <c r="V1719" s="1236"/>
    </row>
    <row r="1720" spans="1:22" ht="19.25" customHeight="1">
      <c r="A1720" s="1179"/>
      <c r="B1720" s="1230" t="str">
        <f>'statement of marks'!$DT$3</f>
        <v>thou dkS'ky f'k{kk</v>
      </c>
      <c r="C1720" s="1231"/>
      <c r="D1720" s="1237" t="s">
        <v>294</v>
      </c>
      <c r="E1720" s="1238"/>
      <c r="F1720" s="291">
        <f>'statement of marks'!$DT$6</f>
        <v>30</v>
      </c>
      <c r="G1720" s="123" t="str">
        <f>IF('statement of marks'!DT71="","",'statement of marks'!DT71)</f>
        <v/>
      </c>
      <c r="H1720" s="1238" t="s">
        <v>313</v>
      </c>
      <c r="I1720" s="1238"/>
      <c r="J1720" s="291">
        <f>'statement of marks'!$DU$6</f>
        <v>30</v>
      </c>
      <c r="K1720" s="125" t="str">
        <f>IF('statement of marks'!DU71="","",'statement of marks'!DU71)</f>
        <v/>
      </c>
      <c r="L1720" s="1239" t="s">
        <v>172</v>
      </c>
      <c r="M1720" s="1239"/>
      <c r="N1720" s="291">
        <f>'statement of marks'!$DV$6</f>
        <v>40</v>
      </c>
      <c r="O1720" s="290" t="str">
        <f>IF('statement of marks'!DV71="","",'statement of marks'!DV71)</f>
        <v/>
      </c>
      <c r="P1720" s="304"/>
      <c r="Q1720" s="125" t="str">
        <f>IF(O1720="","",SUM(G1720,K1720,O1720))</f>
        <v/>
      </c>
      <c r="R1720" s="290" t="str">
        <f>IF('statement of marks'!GB71="","",'statement of marks'!GB71)</f>
        <v/>
      </c>
      <c r="S1720" s="117" t="str">
        <f>IF(OR(R1720="S",R1720="RE"),40,"")</f>
        <v/>
      </c>
      <c r="T1720" s="309" t="str">
        <f>IF('result subject-wise'!AN71="","",'result subject-wise'!AN71)</f>
        <v/>
      </c>
      <c r="U1720" s="310" t="str">
        <f>IF('result subject-wise'!AO71="","",'result subject-wise'!AO71)</f>
        <v/>
      </c>
      <c r="V1720" s="1236"/>
    </row>
    <row r="1721" spans="1:22" ht="19.25" customHeight="1">
      <c r="A1721" s="1179"/>
      <c r="B1721" s="1240" t="s">
        <v>20</v>
      </c>
      <c r="C1721" s="1241"/>
      <c r="D1721" s="1242" t="str">
        <f>IF('statement of marks'!GH71="","",'statement of marks'!GH71)</f>
        <v/>
      </c>
      <c r="E1721" s="1243"/>
      <c r="F1721" s="1243"/>
      <c r="G1721" s="1243"/>
      <c r="H1721" s="1243"/>
      <c r="I1721" s="1244"/>
      <c r="J1721" s="288" t="s">
        <v>7</v>
      </c>
      <c r="K1721" s="290" t="str">
        <f>IF('statement of marks'!GK71="","",'statement of marks'!GK71)</f>
        <v/>
      </c>
      <c r="L1721" s="1245" t="s">
        <v>8</v>
      </c>
      <c r="M1721" s="1246"/>
      <c r="N1721" s="1247"/>
      <c r="O1721" s="290" t="str">
        <f>IF('statement of marks'!GM71="","",'statement of marks'!GM71)</f>
        <v/>
      </c>
      <c r="P1721" s="1248" t="s">
        <v>286</v>
      </c>
      <c r="Q1721" s="1248"/>
      <c r="R1721" s="1248"/>
      <c r="S1721" s="1248"/>
      <c r="T1721" s="1248"/>
      <c r="U1721" s="1248"/>
      <c r="V1721" s="1249"/>
    </row>
    <row r="1722" spans="1:22" ht="19.25" customHeight="1">
      <c r="A1722" s="1179"/>
      <c r="B1722" s="1240" t="s">
        <v>50</v>
      </c>
      <c r="C1722" s="1241"/>
      <c r="D1722" s="1250" t="s">
        <v>290</v>
      </c>
      <c r="E1722" s="1251"/>
      <c r="F1722" s="1252" t="s">
        <v>291</v>
      </c>
      <c r="G1722" s="1252"/>
      <c r="H1722" s="1253" t="s">
        <v>292</v>
      </c>
      <c r="I1722" s="1253"/>
      <c r="J1722" s="1252" t="s">
        <v>314</v>
      </c>
      <c r="K1722" s="1252"/>
      <c r="L1722" s="1254" t="s">
        <v>284</v>
      </c>
      <c r="M1722" s="1254"/>
      <c r="N1722" s="1254"/>
      <c r="O1722" s="1254"/>
      <c r="P1722" s="1255" t="s">
        <v>20</v>
      </c>
      <c r="Q1722" s="1255"/>
      <c r="R1722" s="1255"/>
      <c r="S1722" s="1255"/>
      <c r="T1722" s="1256" t="str">
        <f>IF('result subject-wise'!AR71="","",'result subject-wise'!AR71)</f>
        <v/>
      </c>
      <c r="U1722" s="1256"/>
      <c r="V1722" s="1257"/>
    </row>
    <row r="1723" spans="1:22" ht="19.25" customHeight="1">
      <c r="A1723" s="1179"/>
      <c r="B1723" s="1234" t="s">
        <v>32</v>
      </c>
      <c r="C1723" s="1235"/>
      <c r="D1723" s="1258" t="str">
        <f>IF('statement of marks'!EP71="","",'statement of marks'!EP71)</f>
        <v/>
      </c>
      <c r="E1723" s="1259"/>
      <c r="F1723" s="1259" t="str">
        <f>IF('statement of marks'!ER71="","",'statement of marks'!ER71)</f>
        <v/>
      </c>
      <c r="G1723" s="1259"/>
      <c r="H1723" s="1259" t="str">
        <f>IF('statement of marks'!ET71="","",'statement of marks'!ET71)</f>
        <v/>
      </c>
      <c r="I1723" s="1259"/>
      <c r="J1723" s="1259" t="str">
        <f>IF('statement of marks'!EV71="","",'statement of marks'!EV71)</f>
        <v/>
      </c>
      <c r="K1723" s="1259"/>
      <c r="L1723" s="1259" t="str">
        <f>IF('statement of marks'!EX71="","",'statement of marks'!EX71)</f>
        <v/>
      </c>
      <c r="M1723" s="1259"/>
      <c r="N1723" s="1259"/>
      <c r="O1723" s="1259"/>
      <c r="P1723" s="1255" t="s">
        <v>7</v>
      </c>
      <c r="Q1723" s="1255"/>
      <c r="R1723" s="1255"/>
      <c r="S1723" s="1255"/>
      <c r="T1723" s="1256" t="str">
        <f>IF(AND(T1722="mRrh.kZ",V1718&gt;=60),"izFke",IF(AND(T1722="mRrh.kZ",V1718&gt;=48),"f}rh;",IF(AND(T1722="mRrh.kZ",V1718&gt;=36),"r`rh;","")))</f>
        <v/>
      </c>
      <c r="U1723" s="1256"/>
      <c r="V1723" s="1257"/>
    </row>
    <row r="1724" spans="1:22" ht="19.25" customHeight="1">
      <c r="A1724" s="1179"/>
      <c r="B1724" s="1234" t="s">
        <v>31</v>
      </c>
      <c r="C1724" s="1235"/>
      <c r="D1724" s="1260" t="str">
        <f>IF('statement of marks'!EO71="","",'statement of marks'!EO71)</f>
        <v/>
      </c>
      <c r="E1724" s="1261"/>
      <c r="F1724" s="1261" t="str">
        <f>IF('statement of marks'!EQ71="","",'statement of marks'!EQ71)</f>
        <v/>
      </c>
      <c r="G1724" s="1261"/>
      <c r="H1724" s="1261" t="str">
        <f>IF('statement of marks'!ES71="","",'statement of marks'!ES71)</f>
        <v/>
      </c>
      <c r="I1724" s="1261"/>
      <c r="J1724" s="1261" t="str">
        <f>IF('statement of marks'!EU71="","",'statement of marks'!EU71)</f>
        <v/>
      </c>
      <c r="K1724" s="1261"/>
      <c r="L1724" s="1261" t="str">
        <f>IF('statement of marks'!EW71="","",'statement of marks'!EW71)</f>
        <v/>
      </c>
      <c r="M1724" s="1261"/>
      <c r="N1724" s="1261"/>
      <c r="O1724" s="1261"/>
      <c r="P1724" s="1262" t="s">
        <v>312</v>
      </c>
      <c r="Q1724" s="1263"/>
      <c r="R1724" s="1263"/>
      <c r="S1724" s="1264"/>
      <c r="T1724" s="1265" t="str">
        <f>IF(T1722="","",'result subject-wise'!$G$117)</f>
        <v/>
      </c>
      <c r="U1724" s="1266"/>
      <c r="V1724" s="1267"/>
    </row>
    <row r="1725" spans="1:22" ht="19.25" customHeight="1">
      <c r="A1725" s="1179"/>
      <c r="B1725" s="1230" t="s">
        <v>133</v>
      </c>
      <c r="C1725" s="1231"/>
      <c r="D1725" s="1268"/>
      <c r="E1725" s="1269"/>
      <c r="F1725" s="1269"/>
      <c r="G1725" s="1269"/>
      <c r="H1725" s="1269"/>
      <c r="I1725" s="1269"/>
      <c r="J1725" s="1269"/>
      <c r="K1725" s="1269"/>
      <c r="L1725" s="1231" t="s">
        <v>133</v>
      </c>
      <c r="M1725" s="1231"/>
      <c r="N1725" s="1231"/>
      <c r="O1725" s="1231"/>
      <c r="P1725" s="1231"/>
      <c r="Q1725" s="1231"/>
      <c r="R1725" s="1270"/>
      <c r="S1725" s="1271"/>
      <c r="T1725" s="1271"/>
      <c r="U1725" s="1271"/>
      <c r="V1725" s="1272"/>
    </row>
    <row r="1726" spans="1:22" ht="19.25" customHeight="1">
      <c r="A1726" s="1179"/>
      <c r="B1726" s="1230" t="s">
        <v>285</v>
      </c>
      <c r="C1726" s="1231"/>
      <c r="D1726" s="1268"/>
      <c r="E1726" s="1269"/>
      <c r="F1726" s="1269"/>
      <c r="G1726" s="1269"/>
      <c r="H1726" s="1269"/>
      <c r="I1726" s="1269"/>
      <c r="J1726" s="1269"/>
      <c r="K1726" s="1269"/>
      <c r="L1726" s="1231" t="s">
        <v>111</v>
      </c>
      <c r="M1726" s="1231"/>
      <c r="N1726" s="1231"/>
      <c r="O1726" s="1231"/>
      <c r="P1726" s="1231"/>
      <c r="Q1726" s="1231"/>
      <c r="R1726" s="1273"/>
      <c r="S1726" s="1274"/>
      <c r="T1726" s="1274"/>
      <c r="U1726" s="1274"/>
      <c r="V1726" s="1275"/>
    </row>
    <row r="1727" spans="1:22" ht="19.25" customHeight="1">
      <c r="A1727" s="1179"/>
      <c r="B1727" s="1230" t="s">
        <v>152</v>
      </c>
      <c r="C1727" s="1231"/>
      <c r="D1727" s="1268"/>
      <c r="E1727" s="1269"/>
      <c r="F1727" s="1269"/>
      <c r="G1727" s="1269"/>
      <c r="H1727" s="1269"/>
      <c r="I1727" s="1269"/>
      <c r="J1727" s="1269"/>
      <c r="K1727" s="1269"/>
      <c r="L1727" s="1231" t="s">
        <v>285</v>
      </c>
      <c r="M1727" s="1231"/>
      <c r="N1727" s="1231"/>
      <c r="O1727" s="1231"/>
      <c r="P1727" s="1231"/>
      <c r="Q1727" s="1231"/>
      <c r="R1727" s="1276" t="s">
        <v>152</v>
      </c>
      <c r="S1727" s="1277"/>
      <c r="T1727" s="1277"/>
      <c r="U1727" s="1277"/>
      <c r="V1727" s="1278"/>
    </row>
    <row r="1728" spans="1:22" ht="19.25" customHeight="1">
      <c r="A1728" s="1180"/>
      <c r="B1728" s="1279" t="s">
        <v>151</v>
      </c>
      <c r="C1728" s="1280"/>
      <c r="D1728" s="1281"/>
      <c r="E1728" s="1282"/>
      <c r="F1728" s="1282"/>
      <c r="G1728" s="1282"/>
      <c r="H1728" s="1282"/>
      <c r="I1728" s="1282"/>
      <c r="J1728" s="1282"/>
      <c r="K1728" s="1282"/>
      <c r="L1728" s="1280" t="s">
        <v>113</v>
      </c>
      <c r="M1728" s="1280"/>
      <c r="N1728" s="1280"/>
      <c r="O1728" s="1280"/>
      <c r="P1728" s="1283">
        <f>'statement of marks'!$GH$109</f>
        <v>42460</v>
      </c>
      <c r="Q1728" s="1284"/>
      <c r="R1728" s="1285" t="s">
        <v>289</v>
      </c>
      <c r="S1728" s="1286"/>
      <c r="T1728" s="1286"/>
      <c r="U1728" s="1286"/>
      <c r="V1728" s="1287"/>
    </row>
    <row r="1729" spans="1:22" ht="19.25" customHeight="1">
      <c r="A1729" s="1173" t="s">
        <v>73</v>
      </c>
      <c r="B1729" s="1174"/>
      <c r="C1729" s="1174"/>
      <c r="D1729" s="1174"/>
      <c r="E1729" s="1174"/>
      <c r="F1729" s="1174"/>
      <c r="G1729" s="1174"/>
      <c r="H1729" s="1174"/>
      <c r="I1729" s="1174"/>
      <c r="J1729" s="1174"/>
      <c r="K1729" s="1174"/>
      <c r="L1729" s="1174"/>
      <c r="M1729" s="1174"/>
      <c r="N1729" s="1174"/>
      <c r="O1729" s="1174"/>
      <c r="P1729" s="1174"/>
      <c r="Q1729" s="1174"/>
      <c r="R1729" s="1174"/>
      <c r="S1729" s="1174"/>
      <c r="T1729" s="1174"/>
      <c r="U1729" s="1174"/>
      <c r="V1729" s="1175"/>
    </row>
    <row r="1730" spans="1:22" ht="19.25" customHeight="1">
      <c r="A1730" s="1176" t="str">
        <f>'statement of marks'!$A$1</f>
        <v>jktdh; ckfydk mPp ek/;fed fo|ky;] fuEckgsMk</v>
      </c>
      <c r="B1730" s="1177"/>
      <c r="C1730" s="1177"/>
      <c r="D1730" s="1177"/>
      <c r="E1730" s="1177"/>
      <c r="F1730" s="1177"/>
      <c r="G1730" s="1177"/>
      <c r="H1730" s="1177"/>
      <c r="I1730" s="1177"/>
      <c r="J1730" s="1177"/>
      <c r="K1730" s="1177"/>
      <c r="L1730" s="1177"/>
      <c r="M1730" s="1177"/>
      <c r="N1730" s="1177"/>
      <c r="O1730" s="1177"/>
      <c r="P1730" s="1177"/>
      <c r="Q1730" s="1177"/>
      <c r="R1730" s="1177"/>
      <c r="S1730" s="1177"/>
      <c r="T1730" s="1177"/>
      <c r="U1730" s="1177"/>
      <c r="V1730" s="1178"/>
    </row>
    <row r="1731" spans="1:22" ht="19.25" customHeight="1">
      <c r="A1731" s="1179"/>
      <c r="B1731" s="1181" t="s">
        <v>293</v>
      </c>
      <c r="C1731" s="1181"/>
      <c r="D1731" s="1182" t="str">
        <f>'statement of marks'!$F$3</f>
        <v>2015-16</v>
      </c>
      <c r="E1731" s="1183"/>
      <c r="F1731" s="1184" t="str">
        <f>IF(T1749="","eq[; ijh{kk",IF(D1748="iwjd","iwjd ijh{kk",IF(D1748="iqu% ijh{kk","iqu% ijh{kk",)))</f>
        <v>eq[; ijh{kk</v>
      </c>
      <c r="G1731" s="1185"/>
      <c r="H1731" s="1185"/>
      <c r="I1731" s="1185"/>
      <c r="J1731" s="1185"/>
      <c r="K1731" s="1185"/>
      <c r="L1731" s="1185"/>
      <c r="M1731" s="1185"/>
      <c r="N1731" s="1185"/>
      <c r="O1731" s="1185"/>
      <c r="P1731" s="1185"/>
      <c r="Q1731" s="1185"/>
      <c r="R1731" s="1186" t="s">
        <v>27</v>
      </c>
      <c r="S1731" s="1187"/>
      <c r="T1731" s="1188" t="str">
        <f>'statement of marks'!$A$3</f>
        <v>11 'A'</v>
      </c>
      <c r="U1731" s="1188"/>
      <c r="V1731" s="1189"/>
    </row>
    <row r="1732" spans="1:22" ht="19.25" customHeight="1">
      <c r="A1732" s="1179"/>
      <c r="B1732" s="1190" t="s">
        <v>115</v>
      </c>
      <c r="C1732" s="1190"/>
      <c r="D1732" s="1191" t="str">
        <f>IF('statement of marks'!G72="","",'statement of marks'!G72)</f>
        <v/>
      </c>
      <c r="E1732" s="1192"/>
      <c r="F1732" s="1192"/>
      <c r="G1732" s="1192"/>
      <c r="H1732" s="1192"/>
      <c r="I1732" s="1192"/>
      <c r="J1732" s="1192"/>
      <c r="K1732" s="1192"/>
      <c r="L1732" s="1192"/>
      <c r="M1732" s="1192"/>
      <c r="N1732" s="1192"/>
      <c r="O1732" s="1192"/>
      <c r="P1732" s="1192"/>
      <c r="Q1732" s="1192"/>
      <c r="R1732" s="1193" t="s">
        <v>36</v>
      </c>
      <c r="S1732" s="1194"/>
      <c r="T1732" s="1195" t="str">
        <f>IF('statement of marks'!D72="","",'statement of marks'!D72)</f>
        <v/>
      </c>
      <c r="U1732" s="1195"/>
      <c r="V1732" s="1196"/>
    </row>
    <row r="1733" spans="1:22" ht="19.25" customHeight="1">
      <c r="A1733" s="1179"/>
      <c r="B1733" s="1190" t="s">
        <v>25</v>
      </c>
      <c r="C1733" s="1190"/>
      <c r="D1733" s="1191" t="str">
        <f>IF('statement of marks'!H72="","",'statement of marks'!H72)</f>
        <v/>
      </c>
      <c r="E1733" s="1192"/>
      <c r="F1733" s="1192"/>
      <c r="G1733" s="1192"/>
      <c r="H1733" s="1192"/>
      <c r="I1733" s="1192"/>
      <c r="J1733" s="1192"/>
      <c r="K1733" s="1192"/>
      <c r="L1733" s="1192"/>
      <c r="M1733" s="1192"/>
      <c r="N1733" s="1192"/>
      <c r="O1733" s="1192"/>
      <c r="P1733" s="1192"/>
      <c r="Q1733" s="1192"/>
      <c r="R1733" s="1193" t="s">
        <v>28</v>
      </c>
      <c r="S1733" s="1194"/>
      <c r="T1733" s="1195" t="str">
        <f>IF('statement of marks'!E72="","",'statement of marks'!E72)</f>
        <v/>
      </c>
      <c r="U1733" s="1195"/>
      <c r="V1733" s="1196"/>
    </row>
    <row r="1734" spans="1:22" ht="19.25" customHeight="1">
      <c r="A1734" s="1179"/>
      <c r="B1734" s="1197" t="s">
        <v>26</v>
      </c>
      <c r="C1734" s="1197"/>
      <c r="D1734" s="1191" t="str">
        <f>IF('statement of marks'!I72="","",'statement of marks'!I72)</f>
        <v/>
      </c>
      <c r="E1734" s="1192"/>
      <c r="F1734" s="1192"/>
      <c r="G1734" s="1192"/>
      <c r="H1734" s="1192"/>
      <c r="I1734" s="1192"/>
      <c r="J1734" s="1192"/>
      <c r="K1734" s="1192"/>
      <c r="L1734" s="1192"/>
      <c r="M1734" s="1192"/>
      <c r="N1734" s="1192"/>
      <c r="O1734" s="1192"/>
      <c r="P1734" s="1192"/>
      <c r="Q1734" s="1192"/>
      <c r="R1734" s="1193" t="s">
        <v>29</v>
      </c>
      <c r="S1734" s="1194"/>
      <c r="T1734" s="1198" t="str">
        <f>IF('statement of marks'!F72="","",'statement of marks'!F72)</f>
        <v/>
      </c>
      <c r="U1734" s="1198"/>
      <c r="V1734" s="1199"/>
    </row>
    <row r="1735" spans="1:22" ht="19.25" customHeight="1">
      <c r="A1735" s="1179"/>
      <c r="B1735" s="1200" t="s">
        <v>30</v>
      </c>
      <c r="C1735" s="1202" t="s">
        <v>202</v>
      </c>
      <c r="D1735" s="1204" t="s">
        <v>1</v>
      </c>
      <c r="E1735" s="1204" t="s">
        <v>43</v>
      </c>
      <c r="F1735" s="1204" t="s">
        <v>2</v>
      </c>
      <c r="G1735" s="1206" t="s">
        <v>144</v>
      </c>
      <c r="H1735" s="1206" t="s">
        <v>147</v>
      </c>
      <c r="I1735" s="1208" t="s">
        <v>146</v>
      </c>
      <c r="J1735" s="1210" t="s">
        <v>306</v>
      </c>
      <c r="K1735" s="1212" t="s">
        <v>288</v>
      </c>
      <c r="L1735" s="1214" t="s">
        <v>305</v>
      </c>
      <c r="M1735" s="1214" t="s">
        <v>296</v>
      </c>
      <c r="N1735" s="1216" t="s">
        <v>295</v>
      </c>
      <c r="O1735" s="1218" t="s">
        <v>274</v>
      </c>
      <c r="P1735" s="1218" t="s">
        <v>275</v>
      </c>
      <c r="Q1735" s="1220" t="s">
        <v>276</v>
      </c>
      <c r="R1735" s="1208" t="s">
        <v>14</v>
      </c>
      <c r="S1735" s="1210" t="s">
        <v>297</v>
      </c>
      <c r="T1735" s="1222" t="s">
        <v>298</v>
      </c>
      <c r="U1735" s="1288" t="s">
        <v>38</v>
      </c>
      <c r="V1735" s="1226" t="s">
        <v>287</v>
      </c>
    </row>
    <row r="1736" spans="1:22" ht="19.25" customHeight="1">
      <c r="A1736" s="1179"/>
      <c r="B1736" s="1201"/>
      <c r="C1736" s="1203"/>
      <c r="D1736" s="1205"/>
      <c r="E1736" s="1205"/>
      <c r="F1736" s="1205"/>
      <c r="G1736" s="1207"/>
      <c r="H1736" s="1207"/>
      <c r="I1736" s="1209"/>
      <c r="J1736" s="1211"/>
      <c r="K1736" s="1213"/>
      <c r="L1736" s="1215"/>
      <c r="M1736" s="1215"/>
      <c r="N1736" s="1217"/>
      <c r="O1736" s="1219"/>
      <c r="P1736" s="1219"/>
      <c r="Q1736" s="1221"/>
      <c r="R1736" s="1209"/>
      <c r="S1736" s="1211"/>
      <c r="T1736" s="1223"/>
      <c r="U1736" s="1289"/>
      <c r="V1736" s="1227"/>
    </row>
    <row r="1737" spans="1:22" ht="19.25" customHeight="1">
      <c r="A1737" s="1179"/>
      <c r="B1737" s="1228" t="s">
        <v>5</v>
      </c>
      <c r="C1737" s="1229"/>
      <c r="D1737" s="119">
        <v>10</v>
      </c>
      <c r="E1737" s="70">
        <v>10</v>
      </c>
      <c r="F1737" s="70">
        <v>10</v>
      </c>
      <c r="G1737" s="142" t="s">
        <v>308</v>
      </c>
      <c r="H1737" s="122">
        <f>'statement of marks'!$AR$6</f>
        <v>20</v>
      </c>
      <c r="I1737" s="73">
        <v>70</v>
      </c>
      <c r="J1737" s="146" t="s">
        <v>277</v>
      </c>
      <c r="K1737" s="124">
        <v>100</v>
      </c>
      <c r="L1737" s="142" t="s">
        <v>309</v>
      </c>
      <c r="M1737" s="122">
        <f>'statement of marks'!$AW$6</f>
        <v>30</v>
      </c>
      <c r="N1737" s="73">
        <v>100</v>
      </c>
      <c r="O1737" s="145" t="s">
        <v>310</v>
      </c>
      <c r="P1737" s="124"/>
      <c r="Q1737" s="124">
        <v>200</v>
      </c>
      <c r="R1737" s="304"/>
      <c r="S1737" s="304"/>
      <c r="T1737" s="305"/>
      <c r="U1737" s="306"/>
      <c r="V1737" s="147" t="str">
        <f>IF(OR(U1744=0,U1744&lt;S1744),"",Q1737)</f>
        <v/>
      </c>
    </row>
    <row r="1738" spans="1:22" ht="19.25" customHeight="1">
      <c r="A1738" s="1179"/>
      <c r="B1738" s="1230" t="str">
        <f>'statement of marks'!$J$3</f>
        <v>vfuok;Z fgUnh</v>
      </c>
      <c r="C1738" s="1231"/>
      <c r="D1738" s="289" t="str">
        <f>IF('statement of marks'!J72="","",'statement of marks'!J72)</f>
        <v/>
      </c>
      <c r="E1738" s="290" t="str">
        <f>IF('statement of marks'!K72="","",'statement of marks'!K72)</f>
        <v/>
      </c>
      <c r="F1738" s="290" t="str">
        <f>IF('statement of marks'!L72="","",'statement of marks'!L72)</f>
        <v/>
      </c>
      <c r="G1738" s="123" t="str">
        <f>IF('statement of marks'!N72="","",'statement of marks'!N72)</f>
        <v/>
      </c>
      <c r="H1738" s="123">
        <f>'statement of marks'!$BP$6</f>
        <v>20</v>
      </c>
      <c r="I1738" s="291" t="str">
        <f>IF(G1738="","",G1738)</f>
        <v/>
      </c>
      <c r="J1738" s="291" t="str">
        <f>IF(G1738="","",SUM(D1738,E1738,F1738,G1738))</f>
        <v/>
      </c>
      <c r="K1738" s="125" t="str">
        <f>J1738</f>
        <v/>
      </c>
      <c r="L1738" s="123" t="str">
        <f>IF('statement of marks'!P72="","",'statement of marks'!P72)</f>
        <v/>
      </c>
      <c r="M1738" s="122">
        <f>'statement of marks'!$BU$6</f>
        <v>30</v>
      </c>
      <c r="N1738" s="291" t="str">
        <f>IF(L1738="","",L1738)</f>
        <v/>
      </c>
      <c r="O1738" s="291" t="str">
        <f>IF(L1738="","",SUM(J1738,L1738))</f>
        <v/>
      </c>
      <c r="P1738" s="152">
        <f>SUM(H1738,M1738)</f>
        <v>50</v>
      </c>
      <c r="Q1738" s="125" t="str">
        <f>O1738</f>
        <v/>
      </c>
      <c r="R1738" s="290" t="str">
        <f>CONCATENATE('statement of marks'!EZ72,'statement of marks'!FA72,'statement of marks'!FB72)</f>
        <v/>
      </c>
      <c r="S1738" s="117" t="str">
        <f>IF(OR(R1738="S",R1738="RE"),100,"")</f>
        <v/>
      </c>
      <c r="T1738" s="128" t="str">
        <f>IF('result subject-wise'!U72="","",'result subject-wise'!U72)</f>
        <v/>
      </c>
      <c r="U1738" s="130" t="str">
        <f>IF('result subject-wise'!V72="","",'result subject-wise'!V72)</f>
        <v/>
      </c>
      <c r="V1738" s="147" t="str">
        <f>IF(OR(U1744=0,U1744&lt;S1744),"",IF(R1738="RE",SUM(Q1738,T1738),IF(R1738="S",T1738,Q1738)))</f>
        <v/>
      </c>
    </row>
    <row r="1739" spans="1:22" ht="19.25" customHeight="1">
      <c r="A1739" s="1179"/>
      <c r="B1739" s="1230" t="str">
        <f>'statement of marks'!$X$3</f>
        <v>vaxzsth</v>
      </c>
      <c r="C1739" s="1231"/>
      <c r="D1739" s="289" t="str">
        <f>IF('statement of marks'!X72="","",'statement of marks'!X72)</f>
        <v/>
      </c>
      <c r="E1739" s="290" t="str">
        <f>IF('statement of marks'!Y72="","",'statement of marks'!Y72)</f>
        <v/>
      </c>
      <c r="F1739" s="290" t="str">
        <f>IF('statement of marks'!Z72="","",'statement of marks'!Z72)</f>
        <v/>
      </c>
      <c r="G1739" s="123" t="str">
        <f>IF('statement of marks'!AB72="","",'statement of marks'!AB72)</f>
        <v/>
      </c>
      <c r="H1739" s="123">
        <f>'statement of marks'!$CN$6</f>
        <v>20</v>
      </c>
      <c r="I1739" s="291" t="str">
        <f>IF(G1739="","",G1739)</f>
        <v/>
      </c>
      <c r="J1739" s="291" t="str">
        <f t="shared" ref="J1739:J1742" si="632">IF(G1739="","",SUM(D1739,E1739,F1739,G1739))</f>
        <v/>
      </c>
      <c r="K1739" s="125" t="str">
        <f>J1739</f>
        <v/>
      </c>
      <c r="L1739" s="123" t="str">
        <f>IF('statement of marks'!AD72="","",'statement of marks'!AD72)</f>
        <v/>
      </c>
      <c r="M1739" s="122">
        <f>'statement of marks'!$CS$6</f>
        <v>30</v>
      </c>
      <c r="N1739" s="291" t="str">
        <f>IF(L1739="","",L1739)</f>
        <v/>
      </c>
      <c r="O1739" s="291" t="str">
        <f t="shared" ref="O1739" si="633">IF(L1739="","",SUM(J1739,L1739))</f>
        <v/>
      </c>
      <c r="P1739" s="152">
        <f t="shared" ref="P1739" si="634">SUM(H1739,M1739)</f>
        <v>50</v>
      </c>
      <c r="Q1739" s="125" t="str">
        <f>O1739</f>
        <v/>
      </c>
      <c r="R1739" s="290" t="str">
        <f>CONCATENATE('statement of marks'!FC72,'statement of marks'!FD72,'statement of marks'!FE72)</f>
        <v/>
      </c>
      <c r="S1739" s="117" t="str">
        <f>IF(OR(R1739="S",R1739="RE"),100,"")</f>
        <v/>
      </c>
      <c r="T1739" s="128" t="str">
        <f>IF('result subject-wise'!X72="","",'result subject-wise'!X72)</f>
        <v/>
      </c>
      <c r="U1739" s="130" t="str">
        <f>IF('result subject-wise'!Y72="","",'result subject-wise'!Y72)</f>
        <v/>
      </c>
      <c r="V1739" s="147" t="str">
        <f>IF(OR(U1744=0,U1744&lt;S1744),"",IF(R1739="RE",SUM(Q1739,T1739),IF(R1739="S",T1739,Q1739)))</f>
        <v/>
      </c>
    </row>
    <row r="1740" spans="1:22" ht="19.25" customHeight="1">
      <c r="A1740" s="1179"/>
      <c r="B1740" s="1232" t="b">
        <f>IF('statement of marks'!AL72="a",'statement of marks'!$AL$3,IF('statement of marks'!AL72="b",'statement of marks'!$AR$3,IF('statement of marks'!AL72="c",'statement of marks'!$AX$3,IF('statement of marks'!AL72="d",'statement of marks'!$BD$3))))</f>
        <v>0</v>
      </c>
      <c r="C1740" s="1233"/>
      <c r="D1740" s="289" t="str">
        <f>IF('statement of marks'!AM72="","",'statement of marks'!AM72)</f>
        <v/>
      </c>
      <c r="E1740" s="290" t="str">
        <f>IF('statement of marks'!AN72="","",'statement of marks'!AN72)</f>
        <v/>
      </c>
      <c r="F1740" s="290" t="str">
        <f>IF('statement of marks'!AO72="","",'statement of marks'!AO72)</f>
        <v/>
      </c>
      <c r="G1740" s="123" t="str">
        <f>IF('statement of marks'!AQ72="","",'statement of marks'!AQ72)</f>
        <v/>
      </c>
      <c r="H1740" s="123" t="str">
        <f>IF('statement of marks'!AR72="","",'statement of marks'!AR72)</f>
        <v/>
      </c>
      <c r="I1740" s="291" t="str">
        <f>IF(G1740="","",IF(AND(G1740="ML",H1740="ML"),"ML",IF(AND(G1740="ML",H1740=""),"ML",SUM(G1740,H1740))))</f>
        <v/>
      </c>
      <c r="J1740" s="291" t="str">
        <f t="shared" si="632"/>
        <v/>
      </c>
      <c r="K1740" s="125" t="str">
        <f>IF(J1740="","",SUM(H1740,J1740))</f>
        <v/>
      </c>
      <c r="L1740" s="123" t="str">
        <f>IF('statement of marks'!AV72="","",'statement of marks'!AV72)</f>
        <v/>
      </c>
      <c r="M1740" s="123" t="str">
        <f>IF('statement of marks'!AW72="","",'statement of marks'!AW72)</f>
        <v/>
      </c>
      <c r="N1740" s="291" t="str">
        <f>IF(L1740="","",IF(AND(L1740="ML",M1740="ML"),"ML",IF(AND(L1740="ML",M1740=""),"ML",SUM(L1740,M1740))))</f>
        <v/>
      </c>
      <c r="O1740" s="291" t="str">
        <f>IF(L1740="","",SUM(J1740,L1740))</f>
        <v/>
      </c>
      <c r="P1740" s="123" t="str">
        <f>IF(AND(H1740="",M1740=""),"",SUM(H1740,M1740))</f>
        <v/>
      </c>
      <c r="Q1740" s="125" t="str">
        <f>IF(O1740="","",SUM(O1740,P1740))</f>
        <v/>
      </c>
      <c r="R1740" s="290" t="str">
        <f>CONCATENATE('statement of marks'!FF72,'statement of marks'!FK72,'statement of marks'!FL72)</f>
        <v/>
      </c>
      <c r="S1740" s="117" t="str">
        <f>IF('result subject-wise'!Z72="","",'result subject-wise'!Z72)</f>
        <v/>
      </c>
      <c r="T1740" s="128" t="str">
        <f>IF('result subject-wise'!AB72="","",'result subject-wise'!AB72)</f>
        <v/>
      </c>
      <c r="U1740" s="130" t="str">
        <f>IF('result subject-wise'!AC72="","",'result subject-wise'!AC72)</f>
        <v/>
      </c>
      <c r="V1740" s="147" t="str">
        <f>IF(OR(U1744=0,U1744&lt;S1744),"",IF(OR(R1740="RE",R1740="REP"),SUM(Q1740,T1740),IF(R1740="S",T1740,Q1740)))</f>
        <v/>
      </c>
    </row>
    <row r="1741" spans="1:22" ht="19.25" customHeight="1">
      <c r="A1741" s="1179"/>
      <c r="B1741" s="1232" t="b">
        <f>IF('statement of marks'!BJ72="a",'statement of marks'!$BJ$3,IF('statement of marks'!BJ72="b",'statement of marks'!$BP$3,IF('statement of marks'!BJ72="c",'statement of marks'!$BV$3,IF('statement of marks'!BJ72="d",'statement of marks'!$CB$3))))</f>
        <v>0</v>
      </c>
      <c r="C1741" s="1233"/>
      <c r="D1741" s="289" t="str">
        <f>IF('statement of marks'!BK72="","",'statement of marks'!BK72)</f>
        <v/>
      </c>
      <c r="E1741" s="290" t="str">
        <f>IF('statement of marks'!BL72="","",'statement of marks'!BL72)</f>
        <v/>
      </c>
      <c r="F1741" s="290" t="str">
        <f>IF('statement of marks'!BM72="","",'statement of marks'!BM72)</f>
        <v/>
      </c>
      <c r="G1741" s="123" t="str">
        <f>IF('statement of marks'!BO72="","",'statement of marks'!BO72)</f>
        <v/>
      </c>
      <c r="H1741" s="123" t="str">
        <f>IF('statement of marks'!BP72="","",'statement of marks'!BP72)</f>
        <v/>
      </c>
      <c r="I1741" s="291" t="str">
        <f t="shared" ref="I1741" si="635">IF(G1741="","",IF(AND(G1741="ML",H1741="ML"),"ML",IF(AND(G1741="ML",H1741=""),"ML",SUM(G1741,H1741))))</f>
        <v/>
      </c>
      <c r="J1741" s="291" t="str">
        <f t="shared" si="632"/>
        <v/>
      </c>
      <c r="K1741" s="125" t="str">
        <f>IF(J1741="","",SUM(H1741,J1741))</f>
        <v/>
      </c>
      <c r="L1741" s="123" t="str">
        <f>IF('statement of marks'!BT72="","",'statement of marks'!BT72)</f>
        <v/>
      </c>
      <c r="M1741" s="123" t="str">
        <f>IF('statement of marks'!BU72="","",'statement of marks'!BU72)</f>
        <v/>
      </c>
      <c r="N1741" s="291" t="str">
        <f t="shared" ref="N1741" si="636">IF(L1741="","",IF(AND(L1741="ML",M1741="ML"),"ML",IF(AND(L1741="ML",M1741=""),"ML",SUM(L1741,M1741))))</f>
        <v/>
      </c>
      <c r="O1741" s="291" t="str">
        <f>IF(L1741="","",SUM(J1741,L1741))</f>
        <v/>
      </c>
      <c r="P1741" s="123" t="str">
        <f t="shared" ref="P1741:P1742" si="637">IF(AND(H1741="",M1741=""),"",SUM(H1741,M1741))</f>
        <v/>
      </c>
      <c r="Q1741" s="125" t="str">
        <f>IF(O1741="","",SUM(O1741,P1741))</f>
        <v/>
      </c>
      <c r="R1741" s="290" t="str">
        <f>CONCATENATE('statement of marks'!FM72,'statement of marks'!FR72,'statement of marks'!FS72)</f>
        <v/>
      </c>
      <c r="S1741" s="117" t="str">
        <f>IF('result subject-wise'!AD72="","",'result subject-wise'!AD72)</f>
        <v/>
      </c>
      <c r="T1741" s="128" t="str">
        <f>IF('result subject-wise'!AF72="","",'result subject-wise'!AF72)</f>
        <v/>
      </c>
      <c r="U1741" s="130" t="str">
        <f>IF('result subject-wise'!AG72="","",'result subject-wise'!AG72)</f>
        <v/>
      </c>
      <c r="V1741" s="147" t="str">
        <f>IF(OR(U1744=0,U1744&lt;S1744),"",IF(OR(R1741="RE",R1741="REP"),SUM(Q1741,T1741),IF(R1741="S",T1741,Q1741)))</f>
        <v/>
      </c>
    </row>
    <row r="1742" spans="1:22" ht="19.25" customHeight="1">
      <c r="A1742" s="1179"/>
      <c r="B1742" s="1232" t="b">
        <f>IF('statement of marks'!CH72="a",'statement of marks'!$CH$3,IF('statement of marks'!CH72="b",'statement of marks'!$CN$3,IF('statement of marks'!CH72="c",'statement of marks'!$CT$3,IF('statement of marks'!CH72="d",'statement of marks'!$CZ$3))))</f>
        <v>0</v>
      </c>
      <c r="C1742" s="1233"/>
      <c r="D1742" s="289" t="str">
        <f>IF('statement of marks'!CI72="","",'statement of marks'!CI72)</f>
        <v/>
      </c>
      <c r="E1742" s="290" t="str">
        <f>IF('statement of marks'!CJ72="","",'statement of marks'!CJ72)</f>
        <v/>
      </c>
      <c r="F1742" s="290" t="str">
        <f>IF('statement of marks'!CK72="","",'statement of marks'!CK72)</f>
        <v/>
      </c>
      <c r="G1742" s="123" t="str">
        <f>IF('statement of marks'!CM72="","",'statement of marks'!CM72)</f>
        <v/>
      </c>
      <c r="H1742" s="123" t="str">
        <f>IF('statement of marks'!CN72="","",'statement of marks'!CN72)</f>
        <v/>
      </c>
      <c r="I1742" s="291" t="str">
        <f>IF(G1742="","",IF(AND(G1742="ML",H1742="ML"),"ML",IF(AND(G1742="ML",H1742=""),"ML",SUM(G1742,H1742))))</f>
        <v/>
      </c>
      <c r="J1742" s="291" t="str">
        <f t="shared" si="632"/>
        <v/>
      </c>
      <c r="K1742" s="125" t="str">
        <f>IF(J1742="","",SUM(H1742,J1742))</f>
        <v/>
      </c>
      <c r="L1742" s="123" t="str">
        <f>IF('statement of marks'!CR72="","",'statement of marks'!CR72)</f>
        <v/>
      </c>
      <c r="M1742" s="123" t="str">
        <f>IF('statement of marks'!CS72="","",'statement of marks'!CS72)</f>
        <v/>
      </c>
      <c r="N1742" s="291" t="str">
        <f>IF(L1742="","",IF(AND(L1742="ML",M1742="ML"),"ML",IF(AND(L1742="ML",M1742=""),"ML",SUM(L1742,M1742))))</f>
        <v/>
      </c>
      <c r="O1742" s="291" t="str">
        <f>IF(L1742="","",SUM(J1742,L1742))</f>
        <v/>
      </c>
      <c r="P1742" s="123" t="str">
        <f t="shared" si="637"/>
        <v/>
      </c>
      <c r="Q1742" s="125" t="str">
        <f>IF(O1742="","",SUM(O1742,P1742))</f>
        <v/>
      </c>
      <c r="R1742" s="290" t="str">
        <f>CONCATENATE('statement of marks'!FT72,'statement of marks'!FY72,'statement of marks'!FZ72)</f>
        <v/>
      </c>
      <c r="S1742" s="117" t="str">
        <f>IF('result subject-wise'!AH72="","",'result subject-wise'!AH72)</f>
        <v/>
      </c>
      <c r="T1742" s="128" t="str">
        <f>IF('result subject-wise'!AJ72="","",'result subject-wise'!AJ72)</f>
        <v/>
      </c>
      <c r="U1742" s="130" t="str">
        <f>IF('result subject-wise'!AK72="","",'result subject-wise'!AK72)</f>
        <v/>
      </c>
      <c r="V1742" s="147" t="str">
        <f>IF(OR(U1744=0,U1744&lt;S1744),"",IF(OR(R1742="RE",R1742="REP"),SUM(Q1742,T1742),IF(R1742="S",T1742,Q1742)))</f>
        <v/>
      </c>
    </row>
    <row r="1743" spans="1:22" ht="19.25" customHeight="1">
      <c r="A1743" s="1179"/>
      <c r="B1743" s="1234" t="s">
        <v>148</v>
      </c>
      <c r="C1743" s="1235"/>
      <c r="D1743" s="157" t="str">
        <f>IF(AND(D1738="",D1739="",D1740="",D1741="",D1742=""),"",SUM(D1738:D1742))</f>
        <v/>
      </c>
      <c r="E1743" s="157" t="str">
        <f t="shared" ref="E1743:F1743" si="638">IF(AND(E1738="",E1739="",E1740="",E1741="",E1742=""),"",SUM(E1738:E1742))</f>
        <v/>
      </c>
      <c r="F1743" s="157" t="str">
        <f t="shared" si="638"/>
        <v/>
      </c>
      <c r="G1743" s="158" t="str">
        <f>IF(G1738="","",SUM(G1738:G1742))</f>
        <v/>
      </c>
      <c r="H1743" s="158">
        <f>SUM(H1740:H1742)</f>
        <v>0</v>
      </c>
      <c r="I1743" s="158" t="str">
        <f>IF(AND(I1738="",I1739="",I1740="",I1741="",I1742=""),"",SUM(I1738:I1742))</f>
        <v/>
      </c>
      <c r="J1743" s="159" t="str">
        <f>IF(J1742="","",SUM(J1738:J1742))</f>
        <v/>
      </c>
      <c r="K1743" s="160" t="str">
        <f>IF(K1738="","",SUM(K1738:K1742))</f>
        <v/>
      </c>
      <c r="L1743" s="158" t="str">
        <f>IF(L1738="","",SUM(L1738:L1742))</f>
        <v/>
      </c>
      <c r="M1743" s="158">
        <f>SUM(M1740:M1742)</f>
        <v>0</v>
      </c>
      <c r="N1743" s="158" t="str">
        <f t="shared" ref="N1743" si="639">IF(AND(N1738="",N1739="",N1740="",N1741="",N1742=""),"",SUM(N1738:N1742))</f>
        <v/>
      </c>
      <c r="O1743" s="159" t="str">
        <f>IF(L1743="","",SUM(J1743,L1743))</f>
        <v/>
      </c>
      <c r="P1743" s="160">
        <f>SUM(H1743,M1743)</f>
        <v>0</v>
      </c>
      <c r="Q1743" s="160" t="str">
        <f>IF(Q1738="","",SUM(Q1738:Q1742))</f>
        <v/>
      </c>
      <c r="R1743" s="159"/>
      <c r="S1743" s="159" t="str">
        <f>IF(AND(S1738="",S1739="",S1740="",S1741="",S1742=""),"",SUM(S1738:S1742))</f>
        <v/>
      </c>
      <c r="T1743" s="161" t="str">
        <f>IF(AND(T1738="",T1739="",T1740="",T1741="",T1742=""),"",SUM(T1738:T1742))</f>
        <v/>
      </c>
      <c r="U1743" s="162"/>
      <c r="V1743" s="163" t="str">
        <f>IF(V1738="","",SUM(V1738:V1742))</f>
        <v/>
      </c>
    </row>
    <row r="1744" spans="1:22" ht="19.25" customHeight="1">
      <c r="A1744" s="1179"/>
      <c r="B1744" s="1234" t="s">
        <v>145</v>
      </c>
      <c r="C1744" s="1235"/>
      <c r="D1744" s="119" t="str">
        <f>IF(D1743="","",50-(COUNTIF(D1738:D1742,"NA")*10+COUNTIF(D1738:D1742,"ML")*10))</f>
        <v/>
      </c>
      <c r="E1744" s="119" t="str">
        <f t="shared" ref="E1744:F1744" si="640">IF(E1743="","",50-(COUNTIF(E1738:E1742,"NA")*10+COUNTIF(E1738:E1742,"ML")*10))</f>
        <v/>
      </c>
      <c r="F1744" s="119" t="str">
        <f t="shared" si="640"/>
        <v/>
      </c>
      <c r="G1744" s="123">
        <f>I1744-H1744</f>
        <v>350</v>
      </c>
      <c r="H1744" s="158">
        <f>IF(H1743="","",(IF(OR(H1740="ML",H1740=""),0,H1737)+IF(OR(H1741="ML",H1741=""),0,H1738)+IF(OR(H1742="ML",H1742=""),0,H1739)))</f>
        <v>0</v>
      </c>
      <c r="I1744" s="123">
        <f>IF(I1743=0,0,350-H1746)</f>
        <v>350</v>
      </c>
      <c r="J1744" s="291" t="str">
        <f>IF(J1743="","",SUM(D1744:G1744))</f>
        <v/>
      </c>
      <c r="K1744" s="125" t="str">
        <f>IF(K1743="","",SUM(H1744,J1744))</f>
        <v/>
      </c>
      <c r="L1744" s="123">
        <f>N1744-M1744</f>
        <v>500</v>
      </c>
      <c r="M1744" s="117">
        <f>IF(M1743="","",(IF(OR(M1740="ML",M1740=""),0,M1737)+IF(OR(M1741="ML",M1741=""),0,M1738)+IF(OR(M1742="ML",M1742=""),0,M1739)))</f>
        <v>0</v>
      </c>
      <c r="N1744" s="123">
        <f>IF(N1743=0,0,500-M1746)</f>
        <v>500</v>
      </c>
      <c r="O1744" s="291">
        <f>IF(L1744="","",SUM(J1744,L1744))</f>
        <v>500</v>
      </c>
      <c r="P1744" s="125">
        <f>SUM(H1744,M1744)</f>
        <v>0</v>
      </c>
      <c r="Q1744" s="125" t="str">
        <f>IF(Q1743="","",SUM(O1744,P1744))</f>
        <v/>
      </c>
      <c r="R1744" s="307"/>
      <c r="S1744" s="141">
        <f>COUNTIF(R1738:R1747,"S")</f>
        <v>0</v>
      </c>
      <c r="T1744" s="141">
        <f>COUNTIF(R1738:R1747,"RE")+COUNTIF(R1738:R1747,"REP")</f>
        <v>0</v>
      </c>
      <c r="U1744" s="141">
        <f>COUNTIF(U1738:U1743,"P")+COUNTIF(U1746:U1747,"P")</f>
        <v>0</v>
      </c>
      <c r="V1744" s="149" t="str">
        <f>IF(OR(U1744=0,U1744&lt;(S1744+T1744)),"",(Q1744-(S1744*200)+S1743))</f>
        <v/>
      </c>
    </row>
    <row r="1745" spans="1:22" ht="19.25" customHeight="1">
      <c r="A1745" s="1179"/>
      <c r="B1745" s="1230" t="s">
        <v>12</v>
      </c>
      <c r="C1745" s="1231"/>
      <c r="D1745" s="120" t="str">
        <f t="shared" ref="D1745:Q1745" si="641">IF(D1744="","",D1743/D1744*100)</f>
        <v/>
      </c>
      <c r="E1745" s="120" t="str">
        <f t="shared" si="641"/>
        <v/>
      </c>
      <c r="F1745" s="120" t="str">
        <f t="shared" si="641"/>
        <v/>
      </c>
      <c r="G1745" s="120" t="e">
        <f t="shared" si="641"/>
        <v>#VALUE!</v>
      </c>
      <c r="H1745" s="151" t="e">
        <f t="shared" si="641"/>
        <v>#DIV/0!</v>
      </c>
      <c r="I1745" s="120" t="e">
        <f t="shared" si="641"/>
        <v>#VALUE!</v>
      </c>
      <c r="J1745" s="120" t="str">
        <f t="shared" si="641"/>
        <v/>
      </c>
      <c r="K1745" s="126" t="str">
        <f t="shared" si="641"/>
        <v/>
      </c>
      <c r="L1745" s="120" t="e">
        <f t="shared" si="641"/>
        <v>#VALUE!</v>
      </c>
      <c r="M1745" s="151" t="e">
        <f t="shared" si="641"/>
        <v>#DIV/0!</v>
      </c>
      <c r="N1745" s="120" t="e">
        <f t="shared" si="641"/>
        <v>#VALUE!</v>
      </c>
      <c r="O1745" s="120" t="e">
        <f t="shared" si="641"/>
        <v>#VALUE!</v>
      </c>
      <c r="P1745" s="126" t="e">
        <f t="shared" si="641"/>
        <v>#DIV/0!</v>
      </c>
      <c r="Q1745" s="126" t="str">
        <f t="shared" si="641"/>
        <v/>
      </c>
      <c r="R1745" s="304"/>
      <c r="S1745" s="304"/>
      <c r="T1745" s="305"/>
      <c r="U1745" s="308"/>
      <c r="V1745" s="150" t="str">
        <f>IF(V1744="","",V1743/V1744*100)</f>
        <v/>
      </c>
    </row>
    <row r="1746" spans="1:22" ht="19.25" customHeight="1">
      <c r="A1746" s="1179"/>
      <c r="B1746" s="1230" t="str">
        <f>'statement of marks'!$DG$3</f>
        <v>jktLFkku v/;;u</v>
      </c>
      <c r="C1746" s="1231"/>
      <c r="D1746" s="289" t="str">
        <f>IF('statement of marks'!DG72="","",'statement of marks'!DG72)</f>
        <v/>
      </c>
      <c r="E1746" s="290" t="str">
        <f>IF('statement of marks'!DH72="","",'statement of marks'!DH72)</f>
        <v/>
      </c>
      <c r="F1746" s="290" t="str">
        <f>IF('statement of marks'!DI72="","",'statement of marks'!DI72)</f>
        <v/>
      </c>
      <c r="G1746" s="290" t="str">
        <f>IF('statement of marks'!DK72="","",'statement of marks'!DK72)</f>
        <v/>
      </c>
      <c r="H1746" s="152">
        <f>IF(G1738="ML",70)+IF(G1739="ML",70)+IF(G1740="ML",70-H1737)+IF(G1741="ML",70-H1738)+IF(G1742="ML",70-H1739)+IF(H1740="ml",H1737)+IF(H1741="ml",H1738)+IF(H1742="ml",H1739)</f>
        <v>0</v>
      </c>
      <c r="I1746" s="291" t="str">
        <f>IF(G1746="","",SUM(G1746,H1746))</f>
        <v/>
      </c>
      <c r="J1746" s="291" t="str">
        <f>IF(G1746="","",SUM(D1746,E1746,F1746,G1746))</f>
        <v/>
      </c>
      <c r="K1746" s="125" t="str">
        <f>IF(J1746="","",SUM(H1746,J1746))</f>
        <v/>
      </c>
      <c r="L1746" s="290" t="str">
        <f>IF('statement of marks'!DM72="","",'statement of marks'!DM72)</f>
        <v/>
      </c>
      <c r="M1746" s="152">
        <f>IF(L1738="ML",100)+IF(L1739="ML",100)+IF(L1740="ML",100-M1737)+IF(L1741="ML",100-M1738)+IF(L1742="ML",100-M1739)+IF(M1740="ml",M1737)+IF(M1741="ml",M1738)+IF(M1742="ml",M1739)</f>
        <v>0</v>
      </c>
      <c r="N1746" s="291" t="str">
        <f>IF(L1746="","",SUM(L1746,M1746))</f>
        <v/>
      </c>
      <c r="O1746" s="291" t="str">
        <f>IF(L1746="","",SUM(K1746,L1746))</f>
        <v/>
      </c>
      <c r="P1746" s="152">
        <f>SUM(H1746,M1746)</f>
        <v>0</v>
      </c>
      <c r="Q1746" s="125" t="str">
        <f>IF(O1746="","",SUM(O1746,M1746))</f>
        <v/>
      </c>
      <c r="R1746" s="290" t="str">
        <f>IF('statement of marks'!GA72="","",'statement of marks'!GA72)</f>
        <v/>
      </c>
      <c r="S1746" s="117" t="str">
        <f>IF(OR(R1746="S",R1746="RE"),100,"")</f>
        <v/>
      </c>
      <c r="T1746" s="309" t="str">
        <f>IF('result subject-wise'!AL72="","",'result subject-wise'!AL72)</f>
        <v/>
      </c>
      <c r="U1746" s="310" t="str">
        <f>IF('result subject-wise'!AM72="","",'result subject-wise'!AM72)</f>
        <v/>
      </c>
      <c r="V1746" s="1236"/>
    </row>
    <row r="1747" spans="1:22" ht="19.25" customHeight="1">
      <c r="A1747" s="1179"/>
      <c r="B1747" s="1230" t="str">
        <f>'statement of marks'!$DT$3</f>
        <v>thou dkS'ky f'k{kk</v>
      </c>
      <c r="C1747" s="1231"/>
      <c r="D1747" s="1237" t="s">
        <v>294</v>
      </c>
      <c r="E1747" s="1238"/>
      <c r="F1747" s="291">
        <f>'statement of marks'!$DT$6</f>
        <v>30</v>
      </c>
      <c r="G1747" s="123" t="str">
        <f>IF('statement of marks'!DT72="","",'statement of marks'!DT72)</f>
        <v/>
      </c>
      <c r="H1747" s="1238" t="s">
        <v>313</v>
      </c>
      <c r="I1747" s="1238"/>
      <c r="J1747" s="291">
        <f>'statement of marks'!$DU$6</f>
        <v>30</v>
      </c>
      <c r="K1747" s="125" t="str">
        <f>IF('statement of marks'!DU72="","",'statement of marks'!DU72)</f>
        <v/>
      </c>
      <c r="L1747" s="1239" t="s">
        <v>172</v>
      </c>
      <c r="M1747" s="1239"/>
      <c r="N1747" s="291">
        <f>'statement of marks'!$DV$6</f>
        <v>40</v>
      </c>
      <c r="O1747" s="290" t="str">
        <f>IF('statement of marks'!DV72="","",'statement of marks'!DV72)</f>
        <v/>
      </c>
      <c r="P1747" s="304"/>
      <c r="Q1747" s="125" t="str">
        <f>IF(O1747="","",SUM(G1747,K1747,O1747))</f>
        <v/>
      </c>
      <c r="R1747" s="290" t="str">
        <f>IF('statement of marks'!GB72="","",'statement of marks'!GB72)</f>
        <v/>
      </c>
      <c r="S1747" s="117" t="str">
        <f>IF(OR(R1747="S",R1747="RE"),40,"")</f>
        <v/>
      </c>
      <c r="T1747" s="309" t="str">
        <f>IF('result subject-wise'!AN72="","",'result subject-wise'!AN72)</f>
        <v/>
      </c>
      <c r="U1747" s="310" t="str">
        <f>IF('result subject-wise'!AO72="","",'result subject-wise'!AO72)</f>
        <v/>
      </c>
      <c r="V1747" s="1236"/>
    </row>
    <row r="1748" spans="1:22" ht="19.25" customHeight="1">
      <c r="A1748" s="1179"/>
      <c r="B1748" s="1240" t="s">
        <v>20</v>
      </c>
      <c r="C1748" s="1241"/>
      <c r="D1748" s="1242" t="str">
        <f>IF('statement of marks'!GH72="","",'statement of marks'!GH72)</f>
        <v/>
      </c>
      <c r="E1748" s="1243"/>
      <c r="F1748" s="1243"/>
      <c r="G1748" s="1243"/>
      <c r="H1748" s="1243"/>
      <c r="I1748" s="1244"/>
      <c r="J1748" s="288" t="s">
        <v>7</v>
      </c>
      <c r="K1748" s="290" t="str">
        <f>IF('statement of marks'!GK72="","",'statement of marks'!GK72)</f>
        <v/>
      </c>
      <c r="L1748" s="1245" t="s">
        <v>8</v>
      </c>
      <c r="M1748" s="1246"/>
      <c r="N1748" s="1247"/>
      <c r="O1748" s="290" t="str">
        <f>IF('statement of marks'!GM72="","",'statement of marks'!GM72)</f>
        <v/>
      </c>
      <c r="P1748" s="1248" t="s">
        <v>286</v>
      </c>
      <c r="Q1748" s="1248"/>
      <c r="R1748" s="1248"/>
      <c r="S1748" s="1248"/>
      <c r="T1748" s="1248"/>
      <c r="U1748" s="1248"/>
      <c r="V1748" s="1249"/>
    </row>
    <row r="1749" spans="1:22" ht="19.25" customHeight="1">
      <c r="A1749" s="1179"/>
      <c r="B1749" s="1240" t="s">
        <v>50</v>
      </c>
      <c r="C1749" s="1241"/>
      <c r="D1749" s="1250" t="s">
        <v>290</v>
      </c>
      <c r="E1749" s="1251"/>
      <c r="F1749" s="1252" t="s">
        <v>291</v>
      </c>
      <c r="G1749" s="1252"/>
      <c r="H1749" s="1253" t="s">
        <v>292</v>
      </c>
      <c r="I1749" s="1253"/>
      <c r="J1749" s="1252" t="s">
        <v>314</v>
      </c>
      <c r="K1749" s="1252"/>
      <c r="L1749" s="1254" t="s">
        <v>284</v>
      </c>
      <c r="M1749" s="1254"/>
      <c r="N1749" s="1254"/>
      <c r="O1749" s="1254"/>
      <c r="P1749" s="1255" t="s">
        <v>20</v>
      </c>
      <c r="Q1749" s="1255"/>
      <c r="R1749" s="1255"/>
      <c r="S1749" s="1255"/>
      <c r="T1749" s="1256" t="str">
        <f>IF('result subject-wise'!AR72="","",'result subject-wise'!AR72)</f>
        <v/>
      </c>
      <c r="U1749" s="1256"/>
      <c r="V1749" s="1257"/>
    </row>
    <row r="1750" spans="1:22" ht="19.25" customHeight="1">
      <c r="A1750" s="1179"/>
      <c r="B1750" s="1234" t="s">
        <v>32</v>
      </c>
      <c r="C1750" s="1235"/>
      <c r="D1750" s="1258" t="str">
        <f>IF('statement of marks'!EP72="","",'statement of marks'!EP72)</f>
        <v/>
      </c>
      <c r="E1750" s="1259"/>
      <c r="F1750" s="1259" t="str">
        <f>IF('statement of marks'!ER72="","",'statement of marks'!ER72)</f>
        <v/>
      </c>
      <c r="G1750" s="1259"/>
      <c r="H1750" s="1259" t="str">
        <f>IF('statement of marks'!ET72="","",'statement of marks'!ET72)</f>
        <v/>
      </c>
      <c r="I1750" s="1259"/>
      <c r="J1750" s="1259" t="str">
        <f>IF('statement of marks'!EV72="","",'statement of marks'!EV72)</f>
        <v/>
      </c>
      <c r="K1750" s="1259"/>
      <c r="L1750" s="1259" t="str">
        <f>IF('statement of marks'!EX72="","",'statement of marks'!EX72)</f>
        <v/>
      </c>
      <c r="M1750" s="1259"/>
      <c r="N1750" s="1259"/>
      <c r="O1750" s="1259"/>
      <c r="P1750" s="1255" t="s">
        <v>7</v>
      </c>
      <c r="Q1750" s="1255"/>
      <c r="R1750" s="1255"/>
      <c r="S1750" s="1255"/>
      <c r="T1750" s="1256" t="str">
        <f>IF(AND(T1749="mRrh.kZ",V1745&gt;=60),"izFke",IF(AND(T1749="mRrh.kZ",V1745&gt;=48),"f}rh;",IF(AND(T1749="mRrh.kZ",V1745&gt;=36),"r`rh;","")))</f>
        <v/>
      </c>
      <c r="U1750" s="1256"/>
      <c r="V1750" s="1257"/>
    </row>
    <row r="1751" spans="1:22" ht="19.25" customHeight="1">
      <c r="A1751" s="1179"/>
      <c r="B1751" s="1234" t="s">
        <v>31</v>
      </c>
      <c r="C1751" s="1235"/>
      <c r="D1751" s="1260" t="str">
        <f>IF('statement of marks'!EO72="","",'statement of marks'!EO72)</f>
        <v/>
      </c>
      <c r="E1751" s="1261"/>
      <c r="F1751" s="1261" t="str">
        <f>IF('statement of marks'!EQ72="","",'statement of marks'!EQ72)</f>
        <v/>
      </c>
      <c r="G1751" s="1261"/>
      <c r="H1751" s="1261" t="str">
        <f>IF('statement of marks'!ES72="","",'statement of marks'!ES72)</f>
        <v/>
      </c>
      <c r="I1751" s="1261"/>
      <c r="J1751" s="1261" t="str">
        <f>IF('statement of marks'!EU72="","",'statement of marks'!EU72)</f>
        <v/>
      </c>
      <c r="K1751" s="1261"/>
      <c r="L1751" s="1261" t="str">
        <f>IF('statement of marks'!EW72="","",'statement of marks'!EW72)</f>
        <v/>
      </c>
      <c r="M1751" s="1261"/>
      <c r="N1751" s="1261"/>
      <c r="O1751" s="1261"/>
      <c r="P1751" s="1262" t="s">
        <v>312</v>
      </c>
      <c r="Q1751" s="1263"/>
      <c r="R1751" s="1263"/>
      <c r="S1751" s="1264"/>
      <c r="T1751" s="1265" t="str">
        <f>IF(T1749="","",'result subject-wise'!$G$117)</f>
        <v/>
      </c>
      <c r="U1751" s="1266"/>
      <c r="V1751" s="1267"/>
    </row>
    <row r="1752" spans="1:22" ht="19.25" customHeight="1">
      <c r="A1752" s="1179"/>
      <c r="B1752" s="1230" t="s">
        <v>133</v>
      </c>
      <c r="C1752" s="1231"/>
      <c r="D1752" s="1268"/>
      <c r="E1752" s="1269"/>
      <c r="F1752" s="1269"/>
      <c r="G1752" s="1269"/>
      <c r="H1752" s="1269"/>
      <c r="I1752" s="1269"/>
      <c r="J1752" s="1269"/>
      <c r="K1752" s="1269"/>
      <c r="L1752" s="1231" t="s">
        <v>133</v>
      </c>
      <c r="M1752" s="1231"/>
      <c r="N1752" s="1231"/>
      <c r="O1752" s="1231"/>
      <c r="P1752" s="1231"/>
      <c r="Q1752" s="1231"/>
      <c r="R1752" s="1270"/>
      <c r="S1752" s="1271"/>
      <c r="T1752" s="1271"/>
      <c r="U1752" s="1271"/>
      <c r="V1752" s="1272"/>
    </row>
    <row r="1753" spans="1:22" ht="19.25" customHeight="1">
      <c r="A1753" s="1179"/>
      <c r="B1753" s="1230" t="s">
        <v>285</v>
      </c>
      <c r="C1753" s="1231"/>
      <c r="D1753" s="1268"/>
      <c r="E1753" s="1269"/>
      <c r="F1753" s="1269"/>
      <c r="G1753" s="1269"/>
      <c r="H1753" s="1269"/>
      <c r="I1753" s="1269"/>
      <c r="J1753" s="1269"/>
      <c r="K1753" s="1269"/>
      <c r="L1753" s="1231" t="s">
        <v>111</v>
      </c>
      <c r="M1753" s="1231"/>
      <c r="N1753" s="1231"/>
      <c r="O1753" s="1231"/>
      <c r="P1753" s="1231"/>
      <c r="Q1753" s="1231"/>
      <c r="R1753" s="1273"/>
      <c r="S1753" s="1274"/>
      <c r="T1753" s="1274"/>
      <c r="U1753" s="1274"/>
      <c r="V1753" s="1275"/>
    </row>
    <row r="1754" spans="1:22" ht="19.25" customHeight="1">
      <c r="A1754" s="1179"/>
      <c r="B1754" s="1230" t="s">
        <v>152</v>
      </c>
      <c r="C1754" s="1231"/>
      <c r="D1754" s="1268"/>
      <c r="E1754" s="1269"/>
      <c r="F1754" s="1269"/>
      <c r="G1754" s="1269"/>
      <c r="H1754" s="1269"/>
      <c r="I1754" s="1269"/>
      <c r="J1754" s="1269"/>
      <c r="K1754" s="1269"/>
      <c r="L1754" s="1231" t="s">
        <v>285</v>
      </c>
      <c r="M1754" s="1231"/>
      <c r="N1754" s="1231"/>
      <c r="O1754" s="1231"/>
      <c r="P1754" s="1231"/>
      <c r="Q1754" s="1231"/>
      <c r="R1754" s="1276" t="s">
        <v>152</v>
      </c>
      <c r="S1754" s="1277"/>
      <c r="T1754" s="1277"/>
      <c r="U1754" s="1277"/>
      <c r="V1754" s="1278"/>
    </row>
    <row r="1755" spans="1:22" ht="19.25" customHeight="1">
      <c r="A1755" s="1180"/>
      <c r="B1755" s="1279" t="s">
        <v>151</v>
      </c>
      <c r="C1755" s="1280"/>
      <c r="D1755" s="1281"/>
      <c r="E1755" s="1282"/>
      <c r="F1755" s="1282"/>
      <c r="G1755" s="1282"/>
      <c r="H1755" s="1282"/>
      <c r="I1755" s="1282"/>
      <c r="J1755" s="1282"/>
      <c r="K1755" s="1282"/>
      <c r="L1755" s="1280" t="s">
        <v>113</v>
      </c>
      <c r="M1755" s="1280"/>
      <c r="N1755" s="1280"/>
      <c r="O1755" s="1280"/>
      <c r="P1755" s="1283">
        <f>'statement of marks'!$GH$109</f>
        <v>42460</v>
      </c>
      <c r="Q1755" s="1284"/>
      <c r="R1755" s="1285" t="s">
        <v>289</v>
      </c>
      <c r="S1755" s="1286"/>
      <c r="T1755" s="1286"/>
      <c r="U1755" s="1286"/>
      <c r="V1755" s="1287"/>
    </row>
    <row r="1756" spans="1:22" ht="19.25" customHeight="1">
      <c r="A1756" s="1173" t="s">
        <v>73</v>
      </c>
      <c r="B1756" s="1174"/>
      <c r="C1756" s="1174"/>
      <c r="D1756" s="1174"/>
      <c r="E1756" s="1174"/>
      <c r="F1756" s="1174"/>
      <c r="G1756" s="1174"/>
      <c r="H1756" s="1174"/>
      <c r="I1756" s="1174"/>
      <c r="J1756" s="1174"/>
      <c r="K1756" s="1174"/>
      <c r="L1756" s="1174"/>
      <c r="M1756" s="1174"/>
      <c r="N1756" s="1174"/>
      <c r="O1756" s="1174"/>
      <c r="P1756" s="1174"/>
      <c r="Q1756" s="1174"/>
      <c r="R1756" s="1174"/>
      <c r="S1756" s="1174"/>
      <c r="T1756" s="1174"/>
      <c r="U1756" s="1174"/>
      <c r="V1756" s="1175"/>
    </row>
    <row r="1757" spans="1:22" ht="19.25" customHeight="1">
      <c r="A1757" s="1176" t="str">
        <f>'statement of marks'!$A$1</f>
        <v>jktdh; ckfydk mPp ek/;fed fo|ky;] fuEckgsMk</v>
      </c>
      <c r="B1757" s="1177"/>
      <c r="C1757" s="1177"/>
      <c r="D1757" s="1177"/>
      <c r="E1757" s="1177"/>
      <c r="F1757" s="1177"/>
      <c r="G1757" s="1177"/>
      <c r="H1757" s="1177"/>
      <c r="I1757" s="1177"/>
      <c r="J1757" s="1177"/>
      <c r="K1757" s="1177"/>
      <c r="L1757" s="1177"/>
      <c r="M1757" s="1177"/>
      <c r="N1757" s="1177"/>
      <c r="O1757" s="1177"/>
      <c r="P1757" s="1177"/>
      <c r="Q1757" s="1177"/>
      <c r="R1757" s="1177"/>
      <c r="S1757" s="1177"/>
      <c r="T1757" s="1177"/>
      <c r="U1757" s="1177"/>
      <c r="V1757" s="1178"/>
    </row>
    <row r="1758" spans="1:22" ht="19.25" customHeight="1">
      <c r="A1758" s="1179"/>
      <c r="B1758" s="1181" t="s">
        <v>293</v>
      </c>
      <c r="C1758" s="1181"/>
      <c r="D1758" s="1182" t="str">
        <f>'statement of marks'!$F$3</f>
        <v>2015-16</v>
      </c>
      <c r="E1758" s="1183"/>
      <c r="F1758" s="1184" t="str">
        <f>IF(T1776="","eq[; ijh{kk",IF(D1775="iwjd","iwjd ijh{kk",IF(D1775="iqu% ijh{kk","iqu% ijh{kk",)))</f>
        <v>eq[; ijh{kk</v>
      </c>
      <c r="G1758" s="1185"/>
      <c r="H1758" s="1185"/>
      <c r="I1758" s="1185"/>
      <c r="J1758" s="1185"/>
      <c r="K1758" s="1185"/>
      <c r="L1758" s="1185"/>
      <c r="M1758" s="1185"/>
      <c r="N1758" s="1185"/>
      <c r="O1758" s="1185"/>
      <c r="P1758" s="1185"/>
      <c r="Q1758" s="1185"/>
      <c r="R1758" s="1186" t="s">
        <v>27</v>
      </c>
      <c r="S1758" s="1187"/>
      <c r="T1758" s="1188" t="str">
        <f>'statement of marks'!$A$3</f>
        <v>11 'A'</v>
      </c>
      <c r="U1758" s="1188"/>
      <c r="V1758" s="1189"/>
    </row>
    <row r="1759" spans="1:22" ht="19.25" customHeight="1">
      <c r="A1759" s="1179"/>
      <c r="B1759" s="1190" t="s">
        <v>115</v>
      </c>
      <c r="C1759" s="1190"/>
      <c r="D1759" s="1191" t="str">
        <f>IF('statement of marks'!G73="","",'statement of marks'!G73)</f>
        <v/>
      </c>
      <c r="E1759" s="1192"/>
      <c r="F1759" s="1192"/>
      <c r="G1759" s="1192"/>
      <c r="H1759" s="1192"/>
      <c r="I1759" s="1192"/>
      <c r="J1759" s="1192"/>
      <c r="K1759" s="1192"/>
      <c r="L1759" s="1192"/>
      <c r="M1759" s="1192"/>
      <c r="N1759" s="1192"/>
      <c r="O1759" s="1192"/>
      <c r="P1759" s="1192"/>
      <c r="Q1759" s="1192"/>
      <c r="R1759" s="1193" t="s">
        <v>36</v>
      </c>
      <c r="S1759" s="1194"/>
      <c r="T1759" s="1195" t="str">
        <f>IF('statement of marks'!D73="","",'statement of marks'!D73)</f>
        <v/>
      </c>
      <c r="U1759" s="1195"/>
      <c r="V1759" s="1196"/>
    </row>
    <row r="1760" spans="1:22" ht="19.25" customHeight="1">
      <c r="A1760" s="1179"/>
      <c r="B1760" s="1190" t="s">
        <v>25</v>
      </c>
      <c r="C1760" s="1190"/>
      <c r="D1760" s="1191" t="str">
        <f>IF('statement of marks'!H73="","",'statement of marks'!H73)</f>
        <v/>
      </c>
      <c r="E1760" s="1192"/>
      <c r="F1760" s="1192"/>
      <c r="G1760" s="1192"/>
      <c r="H1760" s="1192"/>
      <c r="I1760" s="1192"/>
      <c r="J1760" s="1192"/>
      <c r="K1760" s="1192"/>
      <c r="L1760" s="1192"/>
      <c r="M1760" s="1192"/>
      <c r="N1760" s="1192"/>
      <c r="O1760" s="1192"/>
      <c r="P1760" s="1192"/>
      <c r="Q1760" s="1192"/>
      <c r="R1760" s="1193" t="s">
        <v>28</v>
      </c>
      <c r="S1760" s="1194"/>
      <c r="T1760" s="1195" t="str">
        <f>IF('statement of marks'!E73="","",'statement of marks'!E73)</f>
        <v/>
      </c>
      <c r="U1760" s="1195"/>
      <c r="V1760" s="1196"/>
    </row>
    <row r="1761" spans="1:22" ht="19.25" customHeight="1">
      <c r="A1761" s="1179"/>
      <c r="B1761" s="1197" t="s">
        <v>26</v>
      </c>
      <c r="C1761" s="1197"/>
      <c r="D1761" s="1191" t="str">
        <f>IF('statement of marks'!I73="","",'statement of marks'!I73)</f>
        <v/>
      </c>
      <c r="E1761" s="1192"/>
      <c r="F1761" s="1192"/>
      <c r="G1761" s="1192"/>
      <c r="H1761" s="1192"/>
      <c r="I1761" s="1192"/>
      <c r="J1761" s="1192"/>
      <c r="K1761" s="1192"/>
      <c r="L1761" s="1192"/>
      <c r="M1761" s="1192"/>
      <c r="N1761" s="1192"/>
      <c r="O1761" s="1192"/>
      <c r="P1761" s="1192"/>
      <c r="Q1761" s="1192"/>
      <c r="R1761" s="1193" t="s">
        <v>29</v>
      </c>
      <c r="S1761" s="1194"/>
      <c r="T1761" s="1198" t="str">
        <f>IF('statement of marks'!F73="","",'statement of marks'!F73)</f>
        <v/>
      </c>
      <c r="U1761" s="1198"/>
      <c r="V1761" s="1199"/>
    </row>
    <row r="1762" spans="1:22" ht="19.25" customHeight="1">
      <c r="A1762" s="1179"/>
      <c r="B1762" s="1200" t="s">
        <v>30</v>
      </c>
      <c r="C1762" s="1202" t="s">
        <v>202</v>
      </c>
      <c r="D1762" s="1204" t="s">
        <v>1</v>
      </c>
      <c r="E1762" s="1204" t="s">
        <v>43</v>
      </c>
      <c r="F1762" s="1204" t="s">
        <v>2</v>
      </c>
      <c r="G1762" s="1206" t="s">
        <v>144</v>
      </c>
      <c r="H1762" s="1206" t="s">
        <v>147</v>
      </c>
      <c r="I1762" s="1208" t="s">
        <v>146</v>
      </c>
      <c r="J1762" s="1210" t="s">
        <v>306</v>
      </c>
      <c r="K1762" s="1212" t="s">
        <v>288</v>
      </c>
      <c r="L1762" s="1214" t="s">
        <v>305</v>
      </c>
      <c r="M1762" s="1214" t="s">
        <v>296</v>
      </c>
      <c r="N1762" s="1216" t="s">
        <v>295</v>
      </c>
      <c r="O1762" s="1218" t="s">
        <v>274</v>
      </c>
      <c r="P1762" s="1218" t="s">
        <v>275</v>
      </c>
      <c r="Q1762" s="1220" t="s">
        <v>276</v>
      </c>
      <c r="R1762" s="1208" t="s">
        <v>14</v>
      </c>
      <c r="S1762" s="1210" t="s">
        <v>297</v>
      </c>
      <c r="T1762" s="1222" t="s">
        <v>298</v>
      </c>
      <c r="U1762" s="1288" t="s">
        <v>38</v>
      </c>
      <c r="V1762" s="1226" t="s">
        <v>287</v>
      </c>
    </row>
    <row r="1763" spans="1:22" ht="19.25" customHeight="1">
      <c r="A1763" s="1179"/>
      <c r="B1763" s="1201"/>
      <c r="C1763" s="1203"/>
      <c r="D1763" s="1205"/>
      <c r="E1763" s="1205"/>
      <c r="F1763" s="1205"/>
      <c r="G1763" s="1207"/>
      <c r="H1763" s="1207"/>
      <c r="I1763" s="1209"/>
      <c r="J1763" s="1211"/>
      <c r="K1763" s="1213"/>
      <c r="L1763" s="1215"/>
      <c r="M1763" s="1215"/>
      <c r="N1763" s="1217"/>
      <c r="O1763" s="1219"/>
      <c r="P1763" s="1219"/>
      <c r="Q1763" s="1221"/>
      <c r="R1763" s="1209"/>
      <c r="S1763" s="1211"/>
      <c r="T1763" s="1223"/>
      <c r="U1763" s="1289"/>
      <c r="V1763" s="1227"/>
    </row>
    <row r="1764" spans="1:22" ht="19.25" customHeight="1">
      <c r="A1764" s="1179"/>
      <c r="B1764" s="1228" t="s">
        <v>5</v>
      </c>
      <c r="C1764" s="1229"/>
      <c r="D1764" s="119">
        <v>10</v>
      </c>
      <c r="E1764" s="70">
        <v>10</v>
      </c>
      <c r="F1764" s="70">
        <v>10</v>
      </c>
      <c r="G1764" s="142" t="s">
        <v>308</v>
      </c>
      <c r="H1764" s="122">
        <f>'statement of marks'!$AR$6</f>
        <v>20</v>
      </c>
      <c r="I1764" s="73">
        <v>70</v>
      </c>
      <c r="J1764" s="146" t="s">
        <v>277</v>
      </c>
      <c r="K1764" s="124">
        <v>100</v>
      </c>
      <c r="L1764" s="142" t="s">
        <v>309</v>
      </c>
      <c r="M1764" s="122">
        <f>'statement of marks'!$AW$6</f>
        <v>30</v>
      </c>
      <c r="N1764" s="73">
        <v>100</v>
      </c>
      <c r="O1764" s="145" t="s">
        <v>310</v>
      </c>
      <c r="P1764" s="124"/>
      <c r="Q1764" s="124">
        <v>200</v>
      </c>
      <c r="R1764" s="304"/>
      <c r="S1764" s="304"/>
      <c r="T1764" s="305"/>
      <c r="U1764" s="306"/>
      <c r="V1764" s="147" t="str">
        <f>IF(OR(U1771=0,U1771&lt;S1771),"",Q1764)</f>
        <v/>
      </c>
    </row>
    <row r="1765" spans="1:22" ht="19.25" customHeight="1">
      <c r="A1765" s="1179"/>
      <c r="B1765" s="1230" t="str">
        <f>'statement of marks'!$J$3</f>
        <v>vfuok;Z fgUnh</v>
      </c>
      <c r="C1765" s="1231"/>
      <c r="D1765" s="289" t="str">
        <f>IF('statement of marks'!J73="","",'statement of marks'!J73)</f>
        <v/>
      </c>
      <c r="E1765" s="290" t="str">
        <f>IF('statement of marks'!K73="","",'statement of marks'!K73)</f>
        <v/>
      </c>
      <c r="F1765" s="290" t="str">
        <f>IF('statement of marks'!L73="","",'statement of marks'!L73)</f>
        <v/>
      </c>
      <c r="G1765" s="123" t="str">
        <f>IF('statement of marks'!N73="","",'statement of marks'!N73)</f>
        <v/>
      </c>
      <c r="H1765" s="123">
        <f>'statement of marks'!$BP$6</f>
        <v>20</v>
      </c>
      <c r="I1765" s="291" t="str">
        <f>IF(G1765="","",G1765)</f>
        <v/>
      </c>
      <c r="J1765" s="291" t="str">
        <f>IF(G1765="","",SUM(D1765,E1765,F1765,G1765))</f>
        <v/>
      </c>
      <c r="K1765" s="125" t="str">
        <f>J1765</f>
        <v/>
      </c>
      <c r="L1765" s="123" t="str">
        <f>IF('statement of marks'!P73="","",'statement of marks'!P73)</f>
        <v/>
      </c>
      <c r="M1765" s="122">
        <f>'statement of marks'!$BU$6</f>
        <v>30</v>
      </c>
      <c r="N1765" s="291" t="str">
        <f>IF(L1765="","",L1765)</f>
        <v/>
      </c>
      <c r="O1765" s="291" t="str">
        <f>IF(L1765="","",SUM(J1765,L1765))</f>
        <v/>
      </c>
      <c r="P1765" s="152">
        <f>SUM(H1765,M1765)</f>
        <v>50</v>
      </c>
      <c r="Q1765" s="125" t="str">
        <f>O1765</f>
        <v/>
      </c>
      <c r="R1765" s="290" t="str">
        <f>CONCATENATE('statement of marks'!EZ73,'statement of marks'!FA73,'statement of marks'!FB73)</f>
        <v/>
      </c>
      <c r="S1765" s="117" t="str">
        <f>IF(OR(R1765="S",R1765="RE"),100,"")</f>
        <v/>
      </c>
      <c r="T1765" s="128" t="str">
        <f>IF('result subject-wise'!U73="","",'result subject-wise'!U73)</f>
        <v/>
      </c>
      <c r="U1765" s="130" t="str">
        <f>IF('result subject-wise'!V73="","",'result subject-wise'!V73)</f>
        <v/>
      </c>
      <c r="V1765" s="147" t="str">
        <f>IF(OR(U1771=0,U1771&lt;S1771),"",IF(R1765="RE",SUM(Q1765,T1765),IF(R1765="S",T1765,Q1765)))</f>
        <v/>
      </c>
    </row>
    <row r="1766" spans="1:22" ht="19.25" customHeight="1">
      <c r="A1766" s="1179"/>
      <c r="B1766" s="1230" t="str">
        <f>'statement of marks'!$X$3</f>
        <v>vaxzsth</v>
      </c>
      <c r="C1766" s="1231"/>
      <c r="D1766" s="289" t="str">
        <f>IF('statement of marks'!X73="","",'statement of marks'!X73)</f>
        <v/>
      </c>
      <c r="E1766" s="290" t="str">
        <f>IF('statement of marks'!Y73="","",'statement of marks'!Y73)</f>
        <v/>
      </c>
      <c r="F1766" s="290" t="str">
        <f>IF('statement of marks'!Z73="","",'statement of marks'!Z73)</f>
        <v/>
      </c>
      <c r="G1766" s="123" t="str">
        <f>IF('statement of marks'!AB73="","",'statement of marks'!AB73)</f>
        <v/>
      </c>
      <c r="H1766" s="123">
        <f>'statement of marks'!$CN$6</f>
        <v>20</v>
      </c>
      <c r="I1766" s="291" t="str">
        <f>IF(G1766="","",G1766)</f>
        <v/>
      </c>
      <c r="J1766" s="291" t="str">
        <f t="shared" ref="J1766:J1769" si="642">IF(G1766="","",SUM(D1766,E1766,F1766,G1766))</f>
        <v/>
      </c>
      <c r="K1766" s="125" t="str">
        <f>J1766</f>
        <v/>
      </c>
      <c r="L1766" s="123" t="str">
        <f>IF('statement of marks'!AD73="","",'statement of marks'!AD73)</f>
        <v/>
      </c>
      <c r="M1766" s="122">
        <f>'statement of marks'!$CS$6</f>
        <v>30</v>
      </c>
      <c r="N1766" s="291" t="str">
        <f>IF(L1766="","",L1766)</f>
        <v/>
      </c>
      <c r="O1766" s="291" t="str">
        <f t="shared" ref="O1766" si="643">IF(L1766="","",SUM(J1766,L1766))</f>
        <v/>
      </c>
      <c r="P1766" s="152">
        <f t="shared" ref="P1766" si="644">SUM(H1766,M1766)</f>
        <v>50</v>
      </c>
      <c r="Q1766" s="125" t="str">
        <f>O1766</f>
        <v/>
      </c>
      <c r="R1766" s="290" t="str">
        <f>CONCATENATE('statement of marks'!FC73,'statement of marks'!FD73,'statement of marks'!FE73)</f>
        <v/>
      </c>
      <c r="S1766" s="117" t="str">
        <f>IF(OR(R1766="S",R1766="RE"),100,"")</f>
        <v/>
      </c>
      <c r="T1766" s="128" t="str">
        <f>IF('result subject-wise'!X73="","",'result subject-wise'!X73)</f>
        <v/>
      </c>
      <c r="U1766" s="130" t="str">
        <f>IF('result subject-wise'!Y73="","",'result subject-wise'!Y73)</f>
        <v/>
      </c>
      <c r="V1766" s="147" t="str">
        <f>IF(OR(U1771=0,U1771&lt;S1771),"",IF(R1766="RE",SUM(Q1766,T1766),IF(R1766="S",T1766,Q1766)))</f>
        <v/>
      </c>
    </row>
    <row r="1767" spans="1:22" ht="19.25" customHeight="1">
      <c r="A1767" s="1179"/>
      <c r="B1767" s="1232" t="b">
        <f>IF('statement of marks'!AL73="a",'statement of marks'!$AL$3,IF('statement of marks'!AL73="b",'statement of marks'!$AR$3,IF('statement of marks'!AL73="c",'statement of marks'!$AX$3,IF('statement of marks'!AL73="d",'statement of marks'!$BD$3))))</f>
        <v>0</v>
      </c>
      <c r="C1767" s="1233"/>
      <c r="D1767" s="289" t="str">
        <f>IF('statement of marks'!AM73="","",'statement of marks'!AM73)</f>
        <v/>
      </c>
      <c r="E1767" s="290" t="str">
        <f>IF('statement of marks'!AN73="","",'statement of marks'!AN73)</f>
        <v/>
      </c>
      <c r="F1767" s="290" t="str">
        <f>IF('statement of marks'!AO73="","",'statement of marks'!AO73)</f>
        <v/>
      </c>
      <c r="G1767" s="123" t="str">
        <f>IF('statement of marks'!AQ73="","",'statement of marks'!AQ73)</f>
        <v/>
      </c>
      <c r="H1767" s="123" t="str">
        <f>IF('statement of marks'!AR73="","",'statement of marks'!AR73)</f>
        <v/>
      </c>
      <c r="I1767" s="291" t="str">
        <f>IF(G1767="","",IF(AND(G1767="ML",H1767="ML"),"ML",IF(AND(G1767="ML",H1767=""),"ML",SUM(G1767,H1767))))</f>
        <v/>
      </c>
      <c r="J1767" s="291" t="str">
        <f t="shared" si="642"/>
        <v/>
      </c>
      <c r="K1767" s="125" t="str">
        <f>IF(J1767="","",SUM(H1767,J1767))</f>
        <v/>
      </c>
      <c r="L1767" s="123" t="str">
        <f>IF('statement of marks'!AV73="","",'statement of marks'!AV73)</f>
        <v/>
      </c>
      <c r="M1767" s="123" t="str">
        <f>IF('statement of marks'!AW73="","",'statement of marks'!AW73)</f>
        <v/>
      </c>
      <c r="N1767" s="291" t="str">
        <f>IF(L1767="","",IF(AND(L1767="ML",M1767="ML"),"ML",IF(AND(L1767="ML",M1767=""),"ML",SUM(L1767,M1767))))</f>
        <v/>
      </c>
      <c r="O1767" s="291" t="str">
        <f>IF(L1767="","",SUM(J1767,L1767))</f>
        <v/>
      </c>
      <c r="P1767" s="123" t="str">
        <f>IF(AND(H1767="",M1767=""),"",SUM(H1767,M1767))</f>
        <v/>
      </c>
      <c r="Q1767" s="125" t="str">
        <f>IF(O1767="","",SUM(O1767,P1767))</f>
        <v/>
      </c>
      <c r="R1767" s="290" t="str">
        <f>CONCATENATE('statement of marks'!FF73,'statement of marks'!FK73,'statement of marks'!FL73)</f>
        <v/>
      </c>
      <c r="S1767" s="117" t="str">
        <f>IF('result subject-wise'!Z73="","",'result subject-wise'!Z73)</f>
        <v/>
      </c>
      <c r="T1767" s="128" t="str">
        <f>IF('result subject-wise'!AB73="","",'result subject-wise'!AB73)</f>
        <v/>
      </c>
      <c r="U1767" s="130" t="str">
        <f>IF('result subject-wise'!AC73="","",'result subject-wise'!AC73)</f>
        <v/>
      </c>
      <c r="V1767" s="147" t="str">
        <f>IF(OR(U1771=0,U1771&lt;S1771),"",IF(OR(R1767="RE",R1767="REP"),SUM(Q1767,T1767),IF(R1767="S",T1767,Q1767)))</f>
        <v/>
      </c>
    </row>
    <row r="1768" spans="1:22" ht="19.25" customHeight="1">
      <c r="A1768" s="1179"/>
      <c r="B1768" s="1232" t="b">
        <f>IF('statement of marks'!BJ73="a",'statement of marks'!$BJ$3,IF('statement of marks'!BJ73="b",'statement of marks'!$BP$3,IF('statement of marks'!BJ73="c",'statement of marks'!$BV$3,IF('statement of marks'!BJ73="d",'statement of marks'!$CB$3))))</f>
        <v>0</v>
      </c>
      <c r="C1768" s="1233"/>
      <c r="D1768" s="289" t="str">
        <f>IF('statement of marks'!BK73="","",'statement of marks'!BK73)</f>
        <v/>
      </c>
      <c r="E1768" s="290" t="str">
        <f>IF('statement of marks'!BL73="","",'statement of marks'!BL73)</f>
        <v/>
      </c>
      <c r="F1768" s="290" t="str">
        <f>IF('statement of marks'!BM73="","",'statement of marks'!BM73)</f>
        <v/>
      </c>
      <c r="G1768" s="123" t="str">
        <f>IF('statement of marks'!BO73="","",'statement of marks'!BO73)</f>
        <v/>
      </c>
      <c r="H1768" s="123" t="str">
        <f>IF('statement of marks'!BP73="","",'statement of marks'!BP73)</f>
        <v/>
      </c>
      <c r="I1768" s="291" t="str">
        <f t="shared" ref="I1768" si="645">IF(G1768="","",IF(AND(G1768="ML",H1768="ML"),"ML",IF(AND(G1768="ML",H1768=""),"ML",SUM(G1768,H1768))))</f>
        <v/>
      </c>
      <c r="J1768" s="291" t="str">
        <f t="shared" si="642"/>
        <v/>
      </c>
      <c r="K1768" s="125" t="str">
        <f>IF(J1768="","",SUM(H1768,J1768))</f>
        <v/>
      </c>
      <c r="L1768" s="123" t="str">
        <f>IF('statement of marks'!BT73="","",'statement of marks'!BT73)</f>
        <v/>
      </c>
      <c r="M1768" s="123" t="str">
        <f>IF('statement of marks'!BU73="","",'statement of marks'!BU73)</f>
        <v/>
      </c>
      <c r="N1768" s="291" t="str">
        <f t="shared" ref="N1768" si="646">IF(L1768="","",IF(AND(L1768="ML",M1768="ML"),"ML",IF(AND(L1768="ML",M1768=""),"ML",SUM(L1768,M1768))))</f>
        <v/>
      </c>
      <c r="O1768" s="291" t="str">
        <f>IF(L1768="","",SUM(J1768,L1768))</f>
        <v/>
      </c>
      <c r="P1768" s="123" t="str">
        <f t="shared" ref="P1768:P1769" si="647">IF(AND(H1768="",M1768=""),"",SUM(H1768,M1768))</f>
        <v/>
      </c>
      <c r="Q1768" s="125" t="str">
        <f>IF(O1768="","",SUM(O1768,P1768))</f>
        <v/>
      </c>
      <c r="R1768" s="290" t="str">
        <f>CONCATENATE('statement of marks'!FM73,'statement of marks'!FR73,'statement of marks'!FS73)</f>
        <v/>
      </c>
      <c r="S1768" s="117" t="str">
        <f>IF('result subject-wise'!AD73="","",'result subject-wise'!AD73)</f>
        <v/>
      </c>
      <c r="T1768" s="128" t="str">
        <f>IF('result subject-wise'!AF73="","",'result subject-wise'!AF73)</f>
        <v/>
      </c>
      <c r="U1768" s="130" t="str">
        <f>IF('result subject-wise'!AG73="","",'result subject-wise'!AG73)</f>
        <v/>
      </c>
      <c r="V1768" s="147" t="str">
        <f>IF(OR(U1771=0,U1771&lt;S1771),"",IF(OR(R1768="RE",R1768="REP"),SUM(Q1768,T1768),IF(R1768="S",T1768,Q1768)))</f>
        <v/>
      </c>
    </row>
    <row r="1769" spans="1:22" ht="19.25" customHeight="1">
      <c r="A1769" s="1179"/>
      <c r="B1769" s="1232" t="b">
        <f>IF('statement of marks'!CH73="a",'statement of marks'!$CH$3,IF('statement of marks'!CH73="b",'statement of marks'!$CN$3,IF('statement of marks'!CH73="c",'statement of marks'!$CT$3,IF('statement of marks'!CH73="d",'statement of marks'!$CZ$3))))</f>
        <v>0</v>
      </c>
      <c r="C1769" s="1233"/>
      <c r="D1769" s="289" t="str">
        <f>IF('statement of marks'!CI73="","",'statement of marks'!CI73)</f>
        <v/>
      </c>
      <c r="E1769" s="290" t="str">
        <f>IF('statement of marks'!CJ73="","",'statement of marks'!CJ73)</f>
        <v/>
      </c>
      <c r="F1769" s="290" t="str">
        <f>IF('statement of marks'!CK73="","",'statement of marks'!CK73)</f>
        <v/>
      </c>
      <c r="G1769" s="123" t="str">
        <f>IF('statement of marks'!CM73="","",'statement of marks'!CM73)</f>
        <v/>
      </c>
      <c r="H1769" s="123" t="str">
        <f>IF('statement of marks'!CN73="","",'statement of marks'!CN73)</f>
        <v/>
      </c>
      <c r="I1769" s="291" t="str">
        <f>IF(G1769="","",IF(AND(G1769="ML",H1769="ML"),"ML",IF(AND(G1769="ML",H1769=""),"ML",SUM(G1769,H1769))))</f>
        <v/>
      </c>
      <c r="J1769" s="291" t="str">
        <f t="shared" si="642"/>
        <v/>
      </c>
      <c r="K1769" s="125" t="str">
        <f>IF(J1769="","",SUM(H1769,J1769))</f>
        <v/>
      </c>
      <c r="L1769" s="123" t="str">
        <f>IF('statement of marks'!CR73="","",'statement of marks'!CR73)</f>
        <v/>
      </c>
      <c r="M1769" s="123" t="str">
        <f>IF('statement of marks'!CS73="","",'statement of marks'!CS73)</f>
        <v/>
      </c>
      <c r="N1769" s="291" t="str">
        <f>IF(L1769="","",IF(AND(L1769="ML",M1769="ML"),"ML",IF(AND(L1769="ML",M1769=""),"ML",SUM(L1769,M1769))))</f>
        <v/>
      </c>
      <c r="O1769" s="291" t="str">
        <f>IF(L1769="","",SUM(J1769,L1769))</f>
        <v/>
      </c>
      <c r="P1769" s="123" t="str">
        <f t="shared" si="647"/>
        <v/>
      </c>
      <c r="Q1769" s="125" t="str">
        <f>IF(O1769="","",SUM(O1769,P1769))</f>
        <v/>
      </c>
      <c r="R1769" s="290" t="str">
        <f>CONCATENATE('statement of marks'!FT73,'statement of marks'!FY73,'statement of marks'!FZ73)</f>
        <v/>
      </c>
      <c r="S1769" s="117" t="str">
        <f>IF('result subject-wise'!AH73="","",'result subject-wise'!AH73)</f>
        <v/>
      </c>
      <c r="T1769" s="128" t="str">
        <f>IF('result subject-wise'!AJ73="","",'result subject-wise'!AJ73)</f>
        <v/>
      </c>
      <c r="U1769" s="130" t="str">
        <f>IF('result subject-wise'!AK73="","",'result subject-wise'!AK73)</f>
        <v/>
      </c>
      <c r="V1769" s="147" t="str">
        <f>IF(OR(U1771=0,U1771&lt;S1771),"",IF(OR(R1769="RE",R1769="REP"),SUM(Q1769,T1769),IF(R1769="S",T1769,Q1769)))</f>
        <v/>
      </c>
    </row>
    <row r="1770" spans="1:22" ht="19.25" customHeight="1">
      <c r="A1770" s="1179"/>
      <c r="B1770" s="1234" t="s">
        <v>148</v>
      </c>
      <c r="C1770" s="1235"/>
      <c r="D1770" s="157" t="str">
        <f>IF(AND(D1765="",D1766="",D1767="",D1768="",D1769=""),"",SUM(D1765:D1769))</f>
        <v/>
      </c>
      <c r="E1770" s="157" t="str">
        <f t="shared" ref="E1770:F1770" si="648">IF(AND(E1765="",E1766="",E1767="",E1768="",E1769=""),"",SUM(E1765:E1769))</f>
        <v/>
      </c>
      <c r="F1770" s="157" t="str">
        <f t="shared" si="648"/>
        <v/>
      </c>
      <c r="G1770" s="158" t="str">
        <f>IF(G1765="","",SUM(G1765:G1769))</f>
        <v/>
      </c>
      <c r="H1770" s="158">
        <f>SUM(H1767:H1769)</f>
        <v>0</v>
      </c>
      <c r="I1770" s="158" t="str">
        <f>IF(AND(I1765="",I1766="",I1767="",I1768="",I1769=""),"",SUM(I1765:I1769))</f>
        <v/>
      </c>
      <c r="J1770" s="159" t="str">
        <f>IF(J1769="","",SUM(J1765:J1769))</f>
        <v/>
      </c>
      <c r="K1770" s="160" t="str">
        <f>IF(K1765="","",SUM(K1765:K1769))</f>
        <v/>
      </c>
      <c r="L1770" s="158" t="str">
        <f>IF(L1765="","",SUM(L1765:L1769))</f>
        <v/>
      </c>
      <c r="M1770" s="158">
        <f>SUM(M1767:M1769)</f>
        <v>0</v>
      </c>
      <c r="N1770" s="158" t="str">
        <f t="shared" ref="N1770" si="649">IF(AND(N1765="",N1766="",N1767="",N1768="",N1769=""),"",SUM(N1765:N1769))</f>
        <v/>
      </c>
      <c r="O1770" s="159" t="str">
        <f>IF(L1770="","",SUM(J1770,L1770))</f>
        <v/>
      </c>
      <c r="P1770" s="160">
        <f>SUM(H1770,M1770)</f>
        <v>0</v>
      </c>
      <c r="Q1770" s="160" t="str">
        <f>IF(Q1765="","",SUM(Q1765:Q1769))</f>
        <v/>
      </c>
      <c r="R1770" s="159"/>
      <c r="S1770" s="159" t="str">
        <f>IF(AND(S1765="",S1766="",S1767="",S1768="",S1769=""),"",SUM(S1765:S1769))</f>
        <v/>
      </c>
      <c r="T1770" s="161" t="str">
        <f>IF(AND(T1765="",T1766="",T1767="",T1768="",T1769=""),"",SUM(T1765:T1769))</f>
        <v/>
      </c>
      <c r="U1770" s="162"/>
      <c r="V1770" s="163" t="str">
        <f>IF(V1765="","",SUM(V1765:V1769))</f>
        <v/>
      </c>
    </row>
    <row r="1771" spans="1:22" ht="19.25" customHeight="1">
      <c r="A1771" s="1179"/>
      <c r="B1771" s="1234" t="s">
        <v>145</v>
      </c>
      <c r="C1771" s="1235"/>
      <c r="D1771" s="119" t="str">
        <f>IF(D1770="","",50-(COUNTIF(D1765:D1769,"NA")*10+COUNTIF(D1765:D1769,"ML")*10))</f>
        <v/>
      </c>
      <c r="E1771" s="119" t="str">
        <f t="shared" ref="E1771:F1771" si="650">IF(E1770="","",50-(COUNTIF(E1765:E1769,"NA")*10+COUNTIF(E1765:E1769,"ML")*10))</f>
        <v/>
      </c>
      <c r="F1771" s="119" t="str">
        <f t="shared" si="650"/>
        <v/>
      </c>
      <c r="G1771" s="123">
        <f>I1771-H1771</f>
        <v>350</v>
      </c>
      <c r="H1771" s="158">
        <f>IF(H1770="","",(IF(OR(H1767="ML",H1767=""),0,H1764)+IF(OR(H1768="ML",H1768=""),0,H1765)+IF(OR(H1769="ML",H1769=""),0,H1766)))</f>
        <v>0</v>
      </c>
      <c r="I1771" s="123">
        <f>IF(I1770=0,0,350-H1773)</f>
        <v>350</v>
      </c>
      <c r="J1771" s="291" t="str">
        <f>IF(J1770="","",SUM(D1771:G1771))</f>
        <v/>
      </c>
      <c r="K1771" s="125" t="str">
        <f>IF(K1770="","",SUM(H1771,J1771))</f>
        <v/>
      </c>
      <c r="L1771" s="123">
        <f>N1771-M1771</f>
        <v>500</v>
      </c>
      <c r="M1771" s="117">
        <f>IF(M1770="","",(IF(OR(M1767="ML",M1767=""),0,M1764)+IF(OR(M1768="ML",M1768=""),0,M1765)+IF(OR(M1769="ML",M1769=""),0,M1766)))</f>
        <v>0</v>
      </c>
      <c r="N1771" s="123">
        <f>IF(N1770=0,0,500-M1773)</f>
        <v>500</v>
      </c>
      <c r="O1771" s="291">
        <f>IF(L1771="","",SUM(J1771,L1771))</f>
        <v>500</v>
      </c>
      <c r="P1771" s="125">
        <f>SUM(H1771,M1771)</f>
        <v>0</v>
      </c>
      <c r="Q1771" s="125" t="str">
        <f>IF(Q1770="","",SUM(O1771,P1771))</f>
        <v/>
      </c>
      <c r="R1771" s="307"/>
      <c r="S1771" s="141">
        <f>COUNTIF(R1765:R1774,"S")</f>
        <v>0</v>
      </c>
      <c r="T1771" s="141">
        <f>COUNTIF(R1765:R1774,"RE")+COUNTIF(R1765:R1774,"REP")</f>
        <v>0</v>
      </c>
      <c r="U1771" s="141">
        <f>COUNTIF(U1765:U1770,"P")+COUNTIF(U1773:U1774,"P")</f>
        <v>0</v>
      </c>
      <c r="V1771" s="149" t="str">
        <f>IF(OR(U1771=0,U1771&lt;(S1771+T1771)),"",(Q1771-(S1771*200)+S1770))</f>
        <v/>
      </c>
    </row>
    <row r="1772" spans="1:22" ht="19.25" customHeight="1">
      <c r="A1772" s="1179"/>
      <c r="B1772" s="1230" t="s">
        <v>12</v>
      </c>
      <c r="C1772" s="1231"/>
      <c r="D1772" s="120" t="str">
        <f t="shared" ref="D1772:Q1772" si="651">IF(D1771="","",D1770/D1771*100)</f>
        <v/>
      </c>
      <c r="E1772" s="120" t="str">
        <f t="shared" si="651"/>
        <v/>
      </c>
      <c r="F1772" s="120" t="str">
        <f t="shared" si="651"/>
        <v/>
      </c>
      <c r="G1772" s="120" t="e">
        <f t="shared" si="651"/>
        <v>#VALUE!</v>
      </c>
      <c r="H1772" s="151" t="e">
        <f t="shared" si="651"/>
        <v>#DIV/0!</v>
      </c>
      <c r="I1772" s="120" t="e">
        <f t="shared" si="651"/>
        <v>#VALUE!</v>
      </c>
      <c r="J1772" s="120" t="str">
        <f t="shared" si="651"/>
        <v/>
      </c>
      <c r="K1772" s="126" t="str">
        <f t="shared" si="651"/>
        <v/>
      </c>
      <c r="L1772" s="120" t="e">
        <f t="shared" si="651"/>
        <v>#VALUE!</v>
      </c>
      <c r="M1772" s="151" t="e">
        <f t="shared" si="651"/>
        <v>#DIV/0!</v>
      </c>
      <c r="N1772" s="120" t="e">
        <f t="shared" si="651"/>
        <v>#VALUE!</v>
      </c>
      <c r="O1772" s="120" t="e">
        <f t="shared" si="651"/>
        <v>#VALUE!</v>
      </c>
      <c r="P1772" s="126" t="e">
        <f t="shared" si="651"/>
        <v>#DIV/0!</v>
      </c>
      <c r="Q1772" s="126" t="str">
        <f t="shared" si="651"/>
        <v/>
      </c>
      <c r="R1772" s="304"/>
      <c r="S1772" s="304"/>
      <c r="T1772" s="305"/>
      <c r="U1772" s="308"/>
      <c r="V1772" s="150" t="str">
        <f>IF(V1771="","",V1770/V1771*100)</f>
        <v/>
      </c>
    </row>
    <row r="1773" spans="1:22" ht="19.25" customHeight="1">
      <c r="A1773" s="1179"/>
      <c r="B1773" s="1230" t="str">
        <f>'statement of marks'!$DG$3</f>
        <v>jktLFkku v/;;u</v>
      </c>
      <c r="C1773" s="1231"/>
      <c r="D1773" s="289" t="str">
        <f>IF('statement of marks'!DG73="","",'statement of marks'!DG73)</f>
        <v/>
      </c>
      <c r="E1773" s="290" t="str">
        <f>IF('statement of marks'!DH73="","",'statement of marks'!DH73)</f>
        <v/>
      </c>
      <c r="F1773" s="290" t="str">
        <f>IF('statement of marks'!DI73="","",'statement of marks'!DI73)</f>
        <v/>
      </c>
      <c r="G1773" s="290" t="str">
        <f>IF('statement of marks'!DK73="","",'statement of marks'!DK73)</f>
        <v/>
      </c>
      <c r="H1773" s="152">
        <f>IF(G1765="ML",70)+IF(G1766="ML",70)+IF(G1767="ML",70-H1764)+IF(G1768="ML",70-H1765)+IF(G1769="ML",70-H1766)+IF(H1767="ml",H1764)+IF(H1768="ml",H1765)+IF(H1769="ml",H1766)</f>
        <v>0</v>
      </c>
      <c r="I1773" s="291" t="str">
        <f>IF(G1773="","",SUM(G1773,H1773))</f>
        <v/>
      </c>
      <c r="J1773" s="291" t="str">
        <f>IF(G1773="","",SUM(D1773,E1773,F1773,G1773))</f>
        <v/>
      </c>
      <c r="K1773" s="125" t="str">
        <f>IF(J1773="","",SUM(H1773,J1773))</f>
        <v/>
      </c>
      <c r="L1773" s="290" t="str">
        <f>IF('statement of marks'!DM73="","",'statement of marks'!DM73)</f>
        <v/>
      </c>
      <c r="M1773" s="152">
        <f>IF(L1765="ML",100)+IF(L1766="ML",100)+IF(L1767="ML",100-M1764)+IF(L1768="ML",100-M1765)+IF(L1769="ML",100-M1766)+IF(M1767="ml",M1764)+IF(M1768="ml",M1765)+IF(M1769="ml",M1766)</f>
        <v>0</v>
      </c>
      <c r="N1773" s="291" t="str">
        <f>IF(L1773="","",SUM(L1773,M1773))</f>
        <v/>
      </c>
      <c r="O1773" s="291" t="str">
        <f>IF(L1773="","",SUM(K1773,L1773))</f>
        <v/>
      </c>
      <c r="P1773" s="152">
        <f>SUM(H1773,M1773)</f>
        <v>0</v>
      </c>
      <c r="Q1773" s="125" t="str">
        <f>IF(O1773="","",SUM(O1773,M1773))</f>
        <v/>
      </c>
      <c r="R1773" s="290" t="str">
        <f>IF('statement of marks'!GA73="","",'statement of marks'!GA73)</f>
        <v/>
      </c>
      <c r="S1773" s="117" t="str">
        <f>IF(OR(R1773="S",R1773="RE"),100,"")</f>
        <v/>
      </c>
      <c r="T1773" s="309" t="str">
        <f>IF('result subject-wise'!AL73="","",'result subject-wise'!AL73)</f>
        <v/>
      </c>
      <c r="U1773" s="310" t="str">
        <f>IF('result subject-wise'!AM73="","",'result subject-wise'!AM73)</f>
        <v/>
      </c>
      <c r="V1773" s="1236"/>
    </row>
    <row r="1774" spans="1:22" ht="19.25" customHeight="1">
      <c r="A1774" s="1179"/>
      <c r="B1774" s="1230" t="str">
        <f>'statement of marks'!$DT$3</f>
        <v>thou dkS'ky f'k{kk</v>
      </c>
      <c r="C1774" s="1231"/>
      <c r="D1774" s="1237" t="s">
        <v>294</v>
      </c>
      <c r="E1774" s="1238"/>
      <c r="F1774" s="291">
        <f>'statement of marks'!$DT$6</f>
        <v>30</v>
      </c>
      <c r="G1774" s="123" t="str">
        <f>IF('statement of marks'!DT73="","",'statement of marks'!DT73)</f>
        <v/>
      </c>
      <c r="H1774" s="1238" t="s">
        <v>313</v>
      </c>
      <c r="I1774" s="1238"/>
      <c r="J1774" s="291">
        <f>'statement of marks'!$DU$6</f>
        <v>30</v>
      </c>
      <c r="K1774" s="125" t="str">
        <f>IF('statement of marks'!DU73="","",'statement of marks'!DU73)</f>
        <v/>
      </c>
      <c r="L1774" s="1239" t="s">
        <v>172</v>
      </c>
      <c r="M1774" s="1239"/>
      <c r="N1774" s="291">
        <f>'statement of marks'!$DV$6</f>
        <v>40</v>
      </c>
      <c r="O1774" s="290" t="str">
        <f>IF('statement of marks'!DV73="","",'statement of marks'!DV73)</f>
        <v/>
      </c>
      <c r="P1774" s="304"/>
      <c r="Q1774" s="125" t="str">
        <f>IF(O1774="","",SUM(G1774,K1774,O1774))</f>
        <v/>
      </c>
      <c r="R1774" s="290" t="str">
        <f>IF('statement of marks'!GB73="","",'statement of marks'!GB73)</f>
        <v/>
      </c>
      <c r="S1774" s="117" t="str">
        <f>IF(OR(R1774="S",R1774="RE"),40,"")</f>
        <v/>
      </c>
      <c r="T1774" s="309" t="str">
        <f>IF('result subject-wise'!AN73="","",'result subject-wise'!AN73)</f>
        <v/>
      </c>
      <c r="U1774" s="310" t="str">
        <f>IF('result subject-wise'!AO73="","",'result subject-wise'!AO73)</f>
        <v/>
      </c>
      <c r="V1774" s="1236"/>
    </row>
    <row r="1775" spans="1:22" ht="19.25" customHeight="1">
      <c r="A1775" s="1179"/>
      <c r="B1775" s="1240" t="s">
        <v>20</v>
      </c>
      <c r="C1775" s="1241"/>
      <c r="D1775" s="1242" t="str">
        <f>IF('statement of marks'!GH73="","",'statement of marks'!GH73)</f>
        <v/>
      </c>
      <c r="E1775" s="1243"/>
      <c r="F1775" s="1243"/>
      <c r="G1775" s="1243"/>
      <c r="H1775" s="1243"/>
      <c r="I1775" s="1244"/>
      <c r="J1775" s="288" t="s">
        <v>7</v>
      </c>
      <c r="K1775" s="290" t="str">
        <f>IF('statement of marks'!GK73="","",'statement of marks'!GK73)</f>
        <v/>
      </c>
      <c r="L1775" s="1245" t="s">
        <v>8</v>
      </c>
      <c r="M1775" s="1246"/>
      <c r="N1775" s="1247"/>
      <c r="O1775" s="290" t="str">
        <f>IF('statement of marks'!GM73="","",'statement of marks'!GM73)</f>
        <v/>
      </c>
      <c r="P1775" s="1248" t="s">
        <v>286</v>
      </c>
      <c r="Q1775" s="1248"/>
      <c r="R1775" s="1248"/>
      <c r="S1775" s="1248"/>
      <c r="T1775" s="1248"/>
      <c r="U1775" s="1248"/>
      <c r="V1775" s="1249"/>
    </row>
    <row r="1776" spans="1:22" ht="19.25" customHeight="1">
      <c r="A1776" s="1179"/>
      <c r="B1776" s="1240" t="s">
        <v>50</v>
      </c>
      <c r="C1776" s="1241"/>
      <c r="D1776" s="1250" t="s">
        <v>290</v>
      </c>
      <c r="E1776" s="1251"/>
      <c r="F1776" s="1252" t="s">
        <v>291</v>
      </c>
      <c r="G1776" s="1252"/>
      <c r="H1776" s="1253" t="s">
        <v>292</v>
      </c>
      <c r="I1776" s="1253"/>
      <c r="J1776" s="1252" t="s">
        <v>314</v>
      </c>
      <c r="K1776" s="1252"/>
      <c r="L1776" s="1254" t="s">
        <v>284</v>
      </c>
      <c r="M1776" s="1254"/>
      <c r="N1776" s="1254"/>
      <c r="O1776" s="1254"/>
      <c r="P1776" s="1255" t="s">
        <v>20</v>
      </c>
      <c r="Q1776" s="1255"/>
      <c r="R1776" s="1255"/>
      <c r="S1776" s="1255"/>
      <c r="T1776" s="1256" t="str">
        <f>IF('result subject-wise'!AR73="","",'result subject-wise'!AR73)</f>
        <v/>
      </c>
      <c r="U1776" s="1256"/>
      <c r="V1776" s="1257"/>
    </row>
    <row r="1777" spans="1:22" ht="19.25" customHeight="1">
      <c r="A1777" s="1179"/>
      <c r="B1777" s="1234" t="s">
        <v>32</v>
      </c>
      <c r="C1777" s="1235"/>
      <c r="D1777" s="1258" t="str">
        <f>IF('statement of marks'!EP73="","",'statement of marks'!EP73)</f>
        <v/>
      </c>
      <c r="E1777" s="1259"/>
      <c r="F1777" s="1259" t="str">
        <f>IF('statement of marks'!ER73="","",'statement of marks'!ER73)</f>
        <v/>
      </c>
      <c r="G1777" s="1259"/>
      <c r="H1777" s="1259" t="str">
        <f>IF('statement of marks'!ET73="","",'statement of marks'!ET73)</f>
        <v/>
      </c>
      <c r="I1777" s="1259"/>
      <c r="J1777" s="1259" t="str">
        <f>IF('statement of marks'!EV73="","",'statement of marks'!EV73)</f>
        <v/>
      </c>
      <c r="K1777" s="1259"/>
      <c r="L1777" s="1259" t="str">
        <f>IF('statement of marks'!EX73="","",'statement of marks'!EX73)</f>
        <v/>
      </c>
      <c r="M1777" s="1259"/>
      <c r="N1777" s="1259"/>
      <c r="O1777" s="1259"/>
      <c r="P1777" s="1255" t="s">
        <v>7</v>
      </c>
      <c r="Q1777" s="1255"/>
      <c r="R1777" s="1255"/>
      <c r="S1777" s="1255"/>
      <c r="T1777" s="1256" t="str">
        <f>IF(AND(T1776="mRrh.kZ",V1772&gt;=60),"izFke",IF(AND(T1776="mRrh.kZ",V1772&gt;=48),"f}rh;",IF(AND(T1776="mRrh.kZ",V1772&gt;=36),"r`rh;","")))</f>
        <v/>
      </c>
      <c r="U1777" s="1256"/>
      <c r="V1777" s="1257"/>
    </row>
    <row r="1778" spans="1:22" ht="19.25" customHeight="1">
      <c r="A1778" s="1179"/>
      <c r="B1778" s="1234" t="s">
        <v>31</v>
      </c>
      <c r="C1778" s="1235"/>
      <c r="D1778" s="1260" t="str">
        <f>IF('statement of marks'!EO73="","",'statement of marks'!EO73)</f>
        <v/>
      </c>
      <c r="E1778" s="1261"/>
      <c r="F1778" s="1261" t="str">
        <f>IF('statement of marks'!EQ73="","",'statement of marks'!EQ73)</f>
        <v/>
      </c>
      <c r="G1778" s="1261"/>
      <c r="H1778" s="1261" t="str">
        <f>IF('statement of marks'!ES73="","",'statement of marks'!ES73)</f>
        <v/>
      </c>
      <c r="I1778" s="1261"/>
      <c r="J1778" s="1261" t="str">
        <f>IF('statement of marks'!EU73="","",'statement of marks'!EU73)</f>
        <v/>
      </c>
      <c r="K1778" s="1261"/>
      <c r="L1778" s="1261" t="str">
        <f>IF('statement of marks'!EW73="","",'statement of marks'!EW73)</f>
        <v/>
      </c>
      <c r="M1778" s="1261"/>
      <c r="N1778" s="1261"/>
      <c r="O1778" s="1261"/>
      <c r="P1778" s="1262" t="s">
        <v>312</v>
      </c>
      <c r="Q1778" s="1263"/>
      <c r="R1778" s="1263"/>
      <c r="S1778" s="1264"/>
      <c r="T1778" s="1265" t="str">
        <f>IF(T1776="","",'result subject-wise'!$G$117)</f>
        <v/>
      </c>
      <c r="U1778" s="1266"/>
      <c r="V1778" s="1267"/>
    </row>
    <row r="1779" spans="1:22" ht="19.25" customHeight="1">
      <c r="A1779" s="1179"/>
      <c r="B1779" s="1230" t="s">
        <v>133</v>
      </c>
      <c r="C1779" s="1231"/>
      <c r="D1779" s="1268"/>
      <c r="E1779" s="1269"/>
      <c r="F1779" s="1269"/>
      <c r="G1779" s="1269"/>
      <c r="H1779" s="1269"/>
      <c r="I1779" s="1269"/>
      <c r="J1779" s="1269"/>
      <c r="K1779" s="1269"/>
      <c r="L1779" s="1231" t="s">
        <v>133</v>
      </c>
      <c r="M1779" s="1231"/>
      <c r="N1779" s="1231"/>
      <c r="O1779" s="1231"/>
      <c r="P1779" s="1231"/>
      <c r="Q1779" s="1231"/>
      <c r="R1779" s="1270"/>
      <c r="S1779" s="1271"/>
      <c r="T1779" s="1271"/>
      <c r="U1779" s="1271"/>
      <c r="V1779" s="1272"/>
    </row>
    <row r="1780" spans="1:22" ht="19.25" customHeight="1">
      <c r="A1780" s="1179"/>
      <c r="B1780" s="1230" t="s">
        <v>285</v>
      </c>
      <c r="C1780" s="1231"/>
      <c r="D1780" s="1268"/>
      <c r="E1780" s="1269"/>
      <c r="F1780" s="1269"/>
      <c r="G1780" s="1269"/>
      <c r="H1780" s="1269"/>
      <c r="I1780" s="1269"/>
      <c r="J1780" s="1269"/>
      <c r="K1780" s="1269"/>
      <c r="L1780" s="1231" t="s">
        <v>111</v>
      </c>
      <c r="M1780" s="1231"/>
      <c r="N1780" s="1231"/>
      <c r="O1780" s="1231"/>
      <c r="P1780" s="1231"/>
      <c r="Q1780" s="1231"/>
      <c r="R1780" s="1273"/>
      <c r="S1780" s="1274"/>
      <c r="T1780" s="1274"/>
      <c r="U1780" s="1274"/>
      <c r="V1780" s="1275"/>
    </row>
    <row r="1781" spans="1:22" ht="19.25" customHeight="1">
      <c r="A1781" s="1179"/>
      <c r="B1781" s="1230" t="s">
        <v>152</v>
      </c>
      <c r="C1781" s="1231"/>
      <c r="D1781" s="1268"/>
      <c r="E1781" s="1269"/>
      <c r="F1781" s="1269"/>
      <c r="G1781" s="1269"/>
      <c r="H1781" s="1269"/>
      <c r="I1781" s="1269"/>
      <c r="J1781" s="1269"/>
      <c r="K1781" s="1269"/>
      <c r="L1781" s="1231" t="s">
        <v>285</v>
      </c>
      <c r="M1781" s="1231"/>
      <c r="N1781" s="1231"/>
      <c r="O1781" s="1231"/>
      <c r="P1781" s="1231"/>
      <c r="Q1781" s="1231"/>
      <c r="R1781" s="1276" t="s">
        <v>152</v>
      </c>
      <c r="S1781" s="1277"/>
      <c r="T1781" s="1277"/>
      <c r="U1781" s="1277"/>
      <c r="V1781" s="1278"/>
    </row>
    <row r="1782" spans="1:22" ht="19.25" customHeight="1">
      <c r="A1782" s="1180"/>
      <c r="B1782" s="1279" t="s">
        <v>151</v>
      </c>
      <c r="C1782" s="1280"/>
      <c r="D1782" s="1281"/>
      <c r="E1782" s="1282"/>
      <c r="F1782" s="1282"/>
      <c r="G1782" s="1282"/>
      <c r="H1782" s="1282"/>
      <c r="I1782" s="1282"/>
      <c r="J1782" s="1282"/>
      <c r="K1782" s="1282"/>
      <c r="L1782" s="1280" t="s">
        <v>113</v>
      </c>
      <c r="M1782" s="1280"/>
      <c r="N1782" s="1280"/>
      <c r="O1782" s="1280"/>
      <c r="P1782" s="1283">
        <f>'statement of marks'!$GH$109</f>
        <v>42460</v>
      </c>
      <c r="Q1782" s="1284"/>
      <c r="R1782" s="1285" t="s">
        <v>289</v>
      </c>
      <c r="S1782" s="1286"/>
      <c r="T1782" s="1286"/>
      <c r="U1782" s="1286"/>
      <c r="V1782" s="1287"/>
    </row>
    <row r="1783" spans="1:22" ht="19.25" customHeight="1">
      <c r="A1783" s="1173" t="s">
        <v>73</v>
      </c>
      <c r="B1783" s="1174"/>
      <c r="C1783" s="1174"/>
      <c r="D1783" s="1174"/>
      <c r="E1783" s="1174"/>
      <c r="F1783" s="1174"/>
      <c r="G1783" s="1174"/>
      <c r="H1783" s="1174"/>
      <c r="I1783" s="1174"/>
      <c r="J1783" s="1174"/>
      <c r="K1783" s="1174"/>
      <c r="L1783" s="1174"/>
      <c r="M1783" s="1174"/>
      <c r="N1783" s="1174"/>
      <c r="O1783" s="1174"/>
      <c r="P1783" s="1174"/>
      <c r="Q1783" s="1174"/>
      <c r="R1783" s="1174"/>
      <c r="S1783" s="1174"/>
      <c r="T1783" s="1174"/>
      <c r="U1783" s="1174"/>
      <c r="V1783" s="1175"/>
    </row>
    <row r="1784" spans="1:22" ht="19.25" customHeight="1">
      <c r="A1784" s="1176" t="str">
        <f>'statement of marks'!$A$1</f>
        <v>jktdh; ckfydk mPp ek/;fed fo|ky;] fuEckgsMk</v>
      </c>
      <c r="B1784" s="1177"/>
      <c r="C1784" s="1177"/>
      <c r="D1784" s="1177"/>
      <c r="E1784" s="1177"/>
      <c r="F1784" s="1177"/>
      <c r="G1784" s="1177"/>
      <c r="H1784" s="1177"/>
      <c r="I1784" s="1177"/>
      <c r="J1784" s="1177"/>
      <c r="K1784" s="1177"/>
      <c r="L1784" s="1177"/>
      <c r="M1784" s="1177"/>
      <c r="N1784" s="1177"/>
      <c r="O1784" s="1177"/>
      <c r="P1784" s="1177"/>
      <c r="Q1784" s="1177"/>
      <c r="R1784" s="1177"/>
      <c r="S1784" s="1177"/>
      <c r="T1784" s="1177"/>
      <c r="U1784" s="1177"/>
      <c r="V1784" s="1178"/>
    </row>
    <row r="1785" spans="1:22" ht="19.25" customHeight="1">
      <c r="A1785" s="1179"/>
      <c r="B1785" s="1181" t="s">
        <v>293</v>
      </c>
      <c r="C1785" s="1181"/>
      <c r="D1785" s="1182" t="str">
        <f>'statement of marks'!$F$3</f>
        <v>2015-16</v>
      </c>
      <c r="E1785" s="1183"/>
      <c r="F1785" s="1184" t="str">
        <f>IF(T1803="","eq[; ijh{kk",IF(D1802="iwjd","iwjd ijh{kk",IF(D1802="iqu% ijh{kk","iqu% ijh{kk",)))</f>
        <v>eq[; ijh{kk</v>
      </c>
      <c r="G1785" s="1185"/>
      <c r="H1785" s="1185"/>
      <c r="I1785" s="1185"/>
      <c r="J1785" s="1185"/>
      <c r="K1785" s="1185"/>
      <c r="L1785" s="1185"/>
      <c r="M1785" s="1185"/>
      <c r="N1785" s="1185"/>
      <c r="O1785" s="1185"/>
      <c r="P1785" s="1185"/>
      <c r="Q1785" s="1185"/>
      <c r="R1785" s="1186" t="s">
        <v>27</v>
      </c>
      <c r="S1785" s="1187"/>
      <c r="T1785" s="1188" t="str">
        <f>'statement of marks'!$A$3</f>
        <v>11 'A'</v>
      </c>
      <c r="U1785" s="1188"/>
      <c r="V1785" s="1189"/>
    </row>
    <row r="1786" spans="1:22" ht="19.25" customHeight="1">
      <c r="A1786" s="1179"/>
      <c r="B1786" s="1190" t="s">
        <v>115</v>
      </c>
      <c r="C1786" s="1190"/>
      <c r="D1786" s="1191" t="str">
        <f>IF('statement of marks'!G74="","",'statement of marks'!G74)</f>
        <v/>
      </c>
      <c r="E1786" s="1192"/>
      <c r="F1786" s="1192"/>
      <c r="G1786" s="1192"/>
      <c r="H1786" s="1192"/>
      <c r="I1786" s="1192"/>
      <c r="J1786" s="1192"/>
      <c r="K1786" s="1192"/>
      <c r="L1786" s="1192"/>
      <c r="M1786" s="1192"/>
      <c r="N1786" s="1192"/>
      <c r="O1786" s="1192"/>
      <c r="P1786" s="1192"/>
      <c r="Q1786" s="1192"/>
      <c r="R1786" s="1193" t="s">
        <v>36</v>
      </c>
      <c r="S1786" s="1194"/>
      <c r="T1786" s="1195" t="str">
        <f>IF('statement of marks'!D74="","",'statement of marks'!D74)</f>
        <v/>
      </c>
      <c r="U1786" s="1195"/>
      <c r="V1786" s="1196"/>
    </row>
    <row r="1787" spans="1:22" ht="19.25" customHeight="1">
      <c r="A1787" s="1179"/>
      <c r="B1787" s="1190" t="s">
        <v>25</v>
      </c>
      <c r="C1787" s="1190"/>
      <c r="D1787" s="1191" t="str">
        <f>IF('statement of marks'!H74="","",'statement of marks'!H74)</f>
        <v/>
      </c>
      <c r="E1787" s="1192"/>
      <c r="F1787" s="1192"/>
      <c r="G1787" s="1192"/>
      <c r="H1787" s="1192"/>
      <c r="I1787" s="1192"/>
      <c r="J1787" s="1192"/>
      <c r="K1787" s="1192"/>
      <c r="L1787" s="1192"/>
      <c r="M1787" s="1192"/>
      <c r="N1787" s="1192"/>
      <c r="O1787" s="1192"/>
      <c r="P1787" s="1192"/>
      <c r="Q1787" s="1192"/>
      <c r="R1787" s="1193" t="s">
        <v>28</v>
      </c>
      <c r="S1787" s="1194"/>
      <c r="T1787" s="1195" t="str">
        <f>IF('statement of marks'!E74="","",'statement of marks'!E74)</f>
        <v/>
      </c>
      <c r="U1787" s="1195"/>
      <c r="V1787" s="1196"/>
    </row>
    <row r="1788" spans="1:22" ht="19.25" customHeight="1">
      <c r="A1788" s="1179"/>
      <c r="B1788" s="1197" t="s">
        <v>26</v>
      </c>
      <c r="C1788" s="1197"/>
      <c r="D1788" s="1191" t="str">
        <f>IF('statement of marks'!I74="","",'statement of marks'!I74)</f>
        <v/>
      </c>
      <c r="E1788" s="1192"/>
      <c r="F1788" s="1192"/>
      <c r="G1788" s="1192"/>
      <c r="H1788" s="1192"/>
      <c r="I1788" s="1192"/>
      <c r="J1788" s="1192"/>
      <c r="K1788" s="1192"/>
      <c r="L1788" s="1192"/>
      <c r="M1788" s="1192"/>
      <c r="N1788" s="1192"/>
      <c r="O1788" s="1192"/>
      <c r="P1788" s="1192"/>
      <c r="Q1788" s="1192"/>
      <c r="R1788" s="1193" t="s">
        <v>29</v>
      </c>
      <c r="S1788" s="1194"/>
      <c r="T1788" s="1198" t="str">
        <f>IF('statement of marks'!F74="","",'statement of marks'!F74)</f>
        <v/>
      </c>
      <c r="U1788" s="1198"/>
      <c r="V1788" s="1199"/>
    </row>
    <row r="1789" spans="1:22" ht="19.25" customHeight="1">
      <c r="A1789" s="1179"/>
      <c r="B1789" s="1200" t="s">
        <v>30</v>
      </c>
      <c r="C1789" s="1202" t="s">
        <v>202</v>
      </c>
      <c r="D1789" s="1204" t="s">
        <v>1</v>
      </c>
      <c r="E1789" s="1204" t="s">
        <v>43</v>
      </c>
      <c r="F1789" s="1204" t="s">
        <v>2</v>
      </c>
      <c r="G1789" s="1206" t="s">
        <v>144</v>
      </c>
      <c r="H1789" s="1206" t="s">
        <v>147</v>
      </c>
      <c r="I1789" s="1208" t="s">
        <v>146</v>
      </c>
      <c r="J1789" s="1210" t="s">
        <v>306</v>
      </c>
      <c r="K1789" s="1212" t="s">
        <v>288</v>
      </c>
      <c r="L1789" s="1214" t="s">
        <v>305</v>
      </c>
      <c r="M1789" s="1214" t="s">
        <v>296</v>
      </c>
      <c r="N1789" s="1216" t="s">
        <v>295</v>
      </c>
      <c r="O1789" s="1218" t="s">
        <v>274</v>
      </c>
      <c r="P1789" s="1218" t="s">
        <v>275</v>
      </c>
      <c r="Q1789" s="1220" t="s">
        <v>276</v>
      </c>
      <c r="R1789" s="1208" t="s">
        <v>14</v>
      </c>
      <c r="S1789" s="1210" t="s">
        <v>297</v>
      </c>
      <c r="T1789" s="1222" t="s">
        <v>298</v>
      </c>
      <c r="U1789" s="1288" t="s">
        <v>38</v>
      </c>
      <c r="V1789" s="1226" t="s">
        <v>287</v>
      </c>
    </row>
    <row r="1790" spans="1:22" ht="19.25" customHeight="1">
      <c r="A1790" s="1179"/>
      <c r="B1790" s="1201"/>
      <c r="C1790" s="1203"/>
      <c r="D1790" s="1205"/>
      <c r="E1790" s="1205"/>
      <c r="F1790" s="1205"/>
      <c r="G1790" s="1207"/>
      <c r="H1790" s="1207"/>
      <c r="I1790" s="1209"/>
      <c r="J1790" s="1211"/>
      <c r="K1790" s="1213"/>
      <c r="L1790" s="1215"/>
      <c r="M1790" s="1215"/>
      <c r="N1790" s="1217"/>
      <c r="O1790" s="1219"/>
      <c r="P1790" s="1219"/>
      <c r="Q1790" s="1221"/>
      <c r="R1790" s="1209"/>
      <c r="S1790" s="1211"/>
      <c r="T1790" s="1223"/>
      <c r="U1790" s="1289"/>
      <c r="V1790" s="1227"/>
    </row>
    <row r="1791" spans="1:22" ht="19.25" customHeight="1">
      <c r="A1791" s="1179"/>
      <c r="B1791" s="1228" t="s">
        <v>5</v>
      </c>
      <c r="C1791" s="1229"/>
      <c r="D1791" s="119">
        <v>10</v>
      </c>
      <c r="E1791" s="70">
        <v>10</v>
      </c>
      <c r="F1791" s="70">
        <v>10</v>
      </c>
      <c r="G1791" s="142" t="s">
        <v>308</v>
      </c>
      <c r="H1791" s="122">
        <f>'statement of marks'!$AR$6</f>
        <v>20</v>
      </c>
      <c r="I1791" s="73">
        <v>70</v>
      </c>
      <c r="J1791" s="146" t="s">
        <v>277</v>
      </c>
      <c r="K1791" s="124">
        <v>100</v>
      </c>
      <c r="L1791" s="142" t="s">
        <v>309</v>
      </c>
      <c r="M1791" s="122">
        <f>'statement of marks'!$AW$6</f>
        <v>30</v>
      </c>
      <c r="N1791" s="73">
        <v>100</v>
      </c>
      <c r="O1791" s="145" t="s">
        <v>310</v>
      </c>
      <c r="P1791" s="124"/>
      <c r="Q1791" s="124">
        <v>200</v>
      </c>
      <c r="R1791" s="304"/>
      <c r="S1791" s="304"/>
      <c r="T1791" s="305"/>
      <c r="U1791" s="306"/>
      <c r="V1791" s="147" t="str">
        <f>IF(OR(U1798=0,U1798&lt;S1798),"",Q1791)</f>
        <v/>
      </c>
    </row>
    <row r="1792" spans="1:22" ht="19.25" customHeight="1">
      <c r="A1792" s="1179"/>
      <c r="B1792" s="1230" t="str">
        <f>'statement of marks'!$J$3</f>
        <v>vfuok;Z fgUnh</v>
      </c>
      <c r="C1792" s="1231"/>
      <c r="D1792" s="289" t="str">
        <f>IF('statement of marks'!J74="","",'statement of marks'!J74)</f>
        <v/>
      </c>
      <c r="E1792" s="290" t="str">
        <f>IF('statement of marks'!K74="","",'statement of marks'!K74)</f>
        <v/>
      </c>
      <c r="F1792" s="290" t="str">
        <f>IF('statement of marks'!L74="","",'statement of marks'!L74)</f>
        <v/>
      </c>
      <c r="G1792" s="123" t="str">
        <f>IF('statement of marks'!N74="","",'statement of marks'!N74)</f>
        <v/>
      </c>
      <c r="H1792" s="123">
        <f>'statement of marks'!$BP$6</f>
        <v>20</v>
      </c>
      <c r="I1792" s="291" t="str">
        <f>IF(G1792="","",G1792)</f>
        <v/>
      </c>
      <c r="J1792" s="291" t="str">
        <f>IF(G1792="","",SUM(D1792,E1792,F1792,G1792))</f>
        <v/>
      </c>
      <c r="K1792" s="125" t="str">
        <f>J1792</f>
        <v/>
      </c>
      <c r="L1792" s="123" t="str">
        <f>IF('statement of marks'!P74="","",'statement of marks'!P74)</f>
        <v/>
      </c>
      <c r="M1792" s="122">
        <f>'statement of marks'!$BU$6</f>
        <v>30</v>
      </c>
      <c r="N1792" s="291" t="str">
        <f>IF(L1792="","",L1792)</f>
        <v/>
      </c>
      <c r="O1792" s="291" t="str">
        <f>IF(L1792="","",SUM(J1792,L1792))</f>
        <v/>
      </c>
      <c r="P1792" s="152">
        <f>SUM(H1792,M1792)</f>
        <v>50</v>
      </c>
      <c r="Q1792" s="125" t="str">
        <f>O1792</f>
        <v/>
      </c>
      <c r="R1792" s="290" t="str">
        <f>CONCATENATE('statement of marks'!EZ74,'statement of marks'!FA74,'statement of marks'!FB74)</f>
        <v/>
      </c>
      <c r="S1792" s="117" t="str">
        <f>IF(OR(R1792="S",R1792="RE"),100,"")</f>
        <v/>
      </c>
      <c r="T1792" s="128" t="str">
        <f>IF('result subject-wise'!U74="","",'result subject-wise'!U74)</f>
        <v/>
      </c>
      <c r="U1792" s="130" t="str">
        <f>IF('result subject-wise'!V74="","",'result subject-wise'!V74)</f>
        <v/>
      </c>
      <c r="V1792" s="147" t="str">
        <f>IF(OR(U1798=0,U1798&lt;S1798),"",IF(R1792="RE",SUM(Q1792,T1792),IF(R1792="S",T1792,Q1792)))</f>
        <v/>
      </c>
    </row>
    <row r="1793" spans="1:22" ht="19.25" customHeight="1">
      <c r="A1793" s="1179"/>
      <c r="B1793" s="1230" t="str">
        <f>'statement of marks'!$X$3</f>
        <v>vaxzsth</v>
      </c>
      <c r="C1793" s="1231"/>
      <c r="D1793" s="289" t="str">
        <f>IF('statement of marks'!X74="","",'statement of marks'!X74)</f>
        <v/>
      </c>
      <c r="E1793" s="290" t="str">
        <f>IF('statement of marks'!Y74="","",'statement of marks'!Y74)</f>
        <v/>
      </c>
      <c r="F1793" s="290" t="str">
        <f>IF('statement of marks'!Z74="","",'statement of marks'!Z74)</f>
        <v/>
      </c>
      <c r="G1793" s="123" t="str">
        <f>IF('statement of marks'!AB74="","",'statement of marks'!AB74)</f>
        <v/>
      </c>
      <c r="H1793" s="123">
        <f>'statement of marks'!$CN$6</f>
        <v>20</v>
      </c>
      <c r="I1793" s="291" t="str">
        <f>IF(G1793="","",G1793)</f>
        <v/>
      </c>
      <c r="J1793" s="291" t="str">
        <f t="shared" ref="J1793:J1796" si="652">IF(G1793="","",SUM(D1793,E1793,F1793,G1793))</f>
        <v/>
      </c>
      <c r="K1793" s="125" t="str">
        <f>J1793</f>
        <v/>
      </c>
      <c r="L1793" s="123" t="str">
        <f>IF('statement of marks'!AD74="","",'statement of marks'!AD74)</f>
        <v/>
      </c>
      <c r="M1793" s="122">
        <f>'statement of marks'!$CS$6</f>
        <v>30</v>
      </c>
      <c r="N1793" s="291" t="str">
        <f>IF(L1793="","",L1793)</f>
        <v/>
      </c>
      <c r="O1793" s="291" t="str">
        <f t="shared" ref="O1793" si="653">IF(L1793="","",SUM(J1793,L1793))</f>
        <v/>
      </c>
      <c r="P1793" s="152">
        <f t="shared" ref="P1793:P1796" si="654">SUM(H1793,M1793)</f>
        <v>50</v>
      </c>
      <c r="Q1793" s="125" t="str">
        <f>O1793</f>
        <v/>
      </c>
      <c r="R1793" s="290" t="str">
        <f>CONCATENATE('statement of marks'!FC74,'statement of marks'!FD74,'statement of marks'!FE74)</f>
        <v/>
      </c>
      <c r="S1793" s="117" t="str">
        <f>IF(OR(R1793="S",R1793="RE"),100,"")</f>
        <v/>
      </c>
      <c r="T1793" s="128" t="str">
        <f>IF('result subject-wise'!X74="","",'result subject-wise'!X74)</f>
        <v/>
      </c>
      <c r="U1793" s="130" t="str">
        <f>IF('result subject-wise'!Y74="","",'result subject-wise'!Y74)</f>
        <v/>
      </c>
      <c r="V1793" s="147" t="str">
        <f>IF(OR(U1798=0,U1798&lt;S1798),"",IF(R1793="RE",SUM(Q1793,T1793),IF(R1793="S",T1793,Q1793)))</f>
        <v/>
      </c>
    </row>
    <row r="1794" spans="1:22" ht="19.25" customHeight="1">
      <c r="A1794" s="1179"/>
      <c r="B1794" s="1232" t="b">
        <f>IF('statement of marks'!AL74="a",'statement of marks'!$AL$3,IF('statement of marks'!AL74="b",'statement of marks'!$AR$3,IF('statement of marks'!AL74="c",'statement of marks'!$AX$3,IF('statement of marks'!AL74="d",'statement of marks'!$BD$3))))</f>
        <v>0</v>
      </c>
      <c r="C1794" s="1233"/>
      <c r="D1794" s="289" t="str">
        <f>IF('statement of marks'!AM74="","",'statement of marks'!AM74)</f>
        <v/>
      </c>
      <c r="E1794" s="290" t="str">
        <f>IF('statement of marks'!AN74="","",'statement of marks'!AN74)</f>
        <v/>
      </c>
      <c r="F1794" s="290" t="str">
        <f>IF('statement of marks'!AO74="","",'statement of marks'!AO74)</f>
        <v/>
      </c>
      <c r="G1794" s="123" t="str">
        <f>IF('statement of marks'!AQ74="","",'statement of marks'!AQ74)</f>
        <v/>
      </c>
      <c r="H1794" s="123" t="str">
        <f>IF('statement of marks'!AR74="","",'statement of marks'!AR74)</f>
        <v/>
      </c>
      <c r="I1794" s="291" t="str">
        <f>IF(G1794="","",IF(AND(G1794="ML",H1794="ML"),"ML",IF(AND(G1794="ML",H1794=""),"ML",SUM(G1794,H1794))))</f>
        <v/>
      </c>
      <c r="J1794" s="291" t="str">
        <f t="shared" si="652"/>
        <v/>
      </c>
      <c r="K1794" s="125" t="str">
        <f>IF(J1794="","",SUM(H1794,J1794))</f>
        <v/>
      </c>
      <c r="L1794" s="123" t="str">
        <f>IF('statement of marks'!AV74="","",'statement of marks'!AV74)</f>
        <v/>
      </c>
      <c r="M1794" s="123" t="str">
        <f>IF('statement of marks'!AW74="","",'statement of marks'!AW74)</f>
        <v/>
      </c>
      <c r="N1794" s="291" t="str">
        <f>IF(L1794="","",IF(AND(L1794="ML",M1794="ML"),"ML",IF(AND(L1794="ML",M1794=""),"ML",SUM(L1794,M1794))))</f>
        <v/>
      </c>
      <c r="O1794" s="291" t="str">
        <f>IF(L1794="","",SUM(J1794,L1794))</f>
        <v/>
      </c>
      <c r="P1794" s="123">
        <f t="shared" si="654"/>
        <v>0</v>
      </c>
      <c r="Q1794" s="125" t="str">
        <f>IF(O1794="","",SUM(O1794,P1794))</f>
        <v/>
      </c>
      <c r="R1794" s="290" t="str">
        <f>CONCATENATE('statement of marks'!FF74,'statement of marks'!FK74,'statement of marks'!FL74)</f>
        <v/>
      </c>
      <c r="S1794" s="117" t="str">
        <f>IF('result subject-wise'!Z74="","",'result subject-wise'!Z74)</f>
        <v/>
      </c>
      <c r="T1794" s="128" t="str">
        <f>IF('result subject-wise'!AB74="","",'result subject-wise'!AB74)</f>
        <v/>
      </c>
      <c r="U1794" s="130" t="str">
        <f>IF('result subject-wise'!AC74="","",'result subject-wise'!AC74)</f>
        <v/>
      </c>
      <c r="V1794" s="147" t="str">
        <f>IF(OR(U1798=0,U1798&lt;S1798),"",IF(OR(R1794="RE",R1794="REP"),SUM(Q1794,T1794),IF(R1794="S",T1794,Q1794)))</f>
        <v/>
      </c>
    </row>
    <row r="1795" spans="1:22" ht="19.25" customHeight="1">
      <c r="A1795" s="1179"/>
      <c r="B1795" s="1232" t="b">
        <f>IF('statement of marks'!BJ74="a",'statement of marks'!$BJ$3,IF('statement of marks'!BJ74="b",'statement of marks'!$BP$3,IF('statement of marks'!BJ74="c",'statement of marks'!$BV$3,IF('statement of marks'!BJ74="d",'statement of marks'!$CB$3))))</f>
        <v>0</v>
      </c>
      <c r="C1795" s="1233"/>
      <c r="D1795" s="289" t="str">
        <f>IF('statement of marks'!BK74="","",'statement of marks'!BK74)</f>
        <v/>
      </c>
      <c r="E1795" s="290" t="str">
        <f>IF('statement of marks'!BL74="","",'statement of marks'!BL74)</f>
        <v/>
      </c>
      <c r="F1795" s="290" t="str">
        <f>IF('statement of marks'!BM74="","",'statement of marks'!BM74)</f>
        <v/>
      </c>
      <c r="G1795" s="123" t="str">
        <f>IF('statement of marks'!BO74="","",'statement of marks'!BO74)</f>
        <v/>
      </c>
      <c r="H1795" s="123" t="str">
        <f>IF('statement of marks'!BP74="","",'statement of marks'!BP74)</f>
        <v/>
      </c>
      <c r="I1795" s="291" t="str">
        <f t="shared" ref="I1795" si="655">IF(G1795="","",IF(AND(G1795="ML",H1795="ML"),"ML",IF(AND(G1795="ML",H1795=""),"ML",SUM(G1795,H1795))))</f>
        <v/>
      </c>
      <c r="J1795" s="291" t="str">
        <f t="shared" si="652"/>
        <v/>
      </c>
      <c r="K1795" s="125" t="str">
        <f>IF(J1795="","",SUM(H1795,J1795))</f>
        <v/>
      </c>
      <c r="L1795" s="123" t="str">
        <f>IF('statement of marks'!BT74="","",'statement of marks'!BT74)</f>
        <v/>
      </c>
      <c r="M1795" s="123" t="str">
        <f>IF('statement of marks'!BU74="","",'statement of marks'!BU74)</f>
        <v/>
      </c>
      <c r="N1795" s="291" t="str">
        <f t="shared" ref="N1795" si="656">IF(L1795="","",IF(AND(L1795="ML",M1795="ML"),"ML",IF(AND(L1795="ML",M1795=""),"ML",SUM(L1795,M1795))))</f>
        <v/>
      </c>
      <c r="O1795" s="291" t="str">
        <f>IF(L1795="","",SUM(J1795,L1795))</f>
        <v/>
      </c>
      <c r="P1795" s="123">
        <f t="shared" si="654"/>
        <v>0</v>
      </c>
      <c r="Q1795" s="125" t="str">
        <f>IF(O1795="","",SUM(O1795,P1795))</f>
        <v/>
      </c>
      <c r="R1795" s="290" t="str">
        <f>CONCATENATE('statement of marks'!FM74,'statement of marks'!FR74,'statement of marks'!FS74)</f>
        <v/>
      </c>
      <c r="S1795" s="117" t="str">
        <f>IF('result subject-wise'!AD74="","",'result subject-wise'!AD74)</f>
        <v/>
      </c>
      <c r="T1795" s="128" t="str">
        <f>IF('result subject-wise'!AF74="","",'result subject-wise'!AF74)</f>
        <v/>
      </c>
      <c r="U1795" s="130" t="str">
        <f>IF('result subject-wise'!AG74="","",'result subject-wise'!AG74)</f>
        <v/>
      </c>
      <c r="V1795" s="147" t="str">
        <f>IF(OR(U1798=0,U1798&lt;S1798),"",IF(OR(R1795="RE",R1795="REP"),SUM(Q1795,T1795),IF(R1795="S",T1795,Q1795)))</f>
        <v/>
      </c>
    </row>
    <row r="1796" spans="1:22" ht="19.25" customHeight="1">
      <c r="A1796" s="1179"/>
      <c r="B1796" s="1232" t="b">
        <f>IF('statement of marks'!CH74="a",'statement of marks'!$CH$3,IF('statement of marks'!CH74="b",'statement of marks'!$CN$3,IF('statement of marks'!CH74="c",'statement of marks'!$CT$3,IF('statement of marks'!CH74="d",'statement of marks'!$CZ$3))))</f>
        <v>0</v>
      </c>
      <c r="C1796" s="1233"/>
      <c r="D1796" s="289" t="str">
        <f>IF('statement of marks'!CI74="","",'statement of marks'!CI74)</f>
        <v/>
      </c>
      <c r="E1796" s="290" t="str">
        <f>IF('statement of marks'!CJ74="","",'statement of marks'!CJ74)</f>
        <v/>
      </c>
      <c r="F1796" s="290" t="str">
        <f>IF('statement of marks'!CK74="","",'statement of marks'!CK74)</f>
        <v/>
      </c>
      <c r="G1796" s="123" t="str">
        <f>IF('statement of marks'!CM74="","",'statement of marks'!CM74)</f>
        <v/>
      </c>
      <c r="H1796" s="123" t="str">
        <f>IF('statement of marks'!CN74="","",'statement of marks'!CN74)</f>
        <v/>
      </c>
      <c r="I1796" s="291" t="str">
        <f>IF(G1796="","",IF(AND(G1796="ML",H1796="ML"),"ML",IF(AND(G1796="ML",H1796=""),"ML",SUM(G1796,H1796))))</f>
        <v/>
      </c>
      <c r="J1796" s="291" t="str">
        <f t="shared" si="652"/>
        <v/>
      </c>
      <c r="K1796" s="125" t="str">
        <f>IF(J1796="","",SUM(H1796,J1796))</f>
        <v/>
      </c>
      <c r="L1796" s="123" t="str">
        <f>IF('statement of marks'!CR74="","",'statement of marks'!CR74)</f>
        <v/>
      </c>
      <c r="M1796" s="123" t="str">
        <f>IF('statement of marks'!CS74="","",'statement of marks'!CS74)</f>
        <v/>
      </c>
      <c r="N1796" s="291" t="str">
        <f>IF(L1796="","",IF(AND(L1796="ML",M1796="ML"),"ML",IF(AND(L1796="ML",M1796=""),"ML",SUM(L1796,M1796))))</f>
        <v/>
      </c>
      <c r="O1796" s="291" t="str">
        <f>IF(L1796="","",SUM(J1796,L1796))</f>
        <v/>
      </c>
      <c r="P1796" s="123">
        <f t="shared" si="654"/>
        <v>0</v>
      </c>
      <c r="Q1796" s="125" t="str">
        <f>IF(O1796="","",SUM(O1796,P1796))</f>
        <v/>
      </c>
      <c r="R1796" s="290" t="str">
        <f>CONCATENATE('statement of marks'!FT74,'statement of marks'!FY74,'statement of marks'!FZ74)</f>
        <v/>
      </c>
      <c r="S1796" s="117" t="str">
        <f>IF('result subject-wise'!AH74="","",'result subject-wise'!AH74)</f>
        <v/>
      </c>
      <c r="T1796" s="128" t="str">
        <f>IF('result subject-wise'!AJ74="","",'result subject-wise'!AJ74)</f>
        <v/>
      </c>
      <c r="U1796" s="130" t="str">
        <f>IF('result subject-wise'!AK74="","",'result subject-wise'!AK74)</f>
        <v/>
      </c>
      <c r="V1796" s="147" t="str">
        <f>IF(OR(U1798=0,U1798&lt;S1798),"",IF(OR(R1796="RE",R1796="REP"),SUM(Q1796,T1796),IF(R1796="S",T1796,Q1796)))</f>
        <v/>
      </c>
    </row>
    <row r="1797" spans="1:22" ht="19.25" customHeight="1">
      <c r="A1797" s="1179"/>
      <c r="B1797" s="1234" t="s">
        <v>148</v>
      </c>
      <c r="C1797" s="1235"/>
      <c r="D1797" s="157" t="str">
        <f>IF(AND(D1792="",D1793="",D1794="",D1795="",D1796=""),"",SUM(D1792:D1796))</f>
        <v/>
      </c>
      <c r="E1797" s="157" t="str">
        <f t="shared" ref="E1797:F1797" si="657">IF(AND(E1792="",E1793="",E1794="",E1795="",E1796=""),"",SUM(E1792:E1796))</f>
        <v/>
      </c>
      <c r="F1797" s="157" t="str">
        <f t="shared" si="657"/>
        <v/>
      </c>
      <c r="G1797" s="158" t="str">
        <f>IF(G1792="","",SUM(G1792:G1796))</f>
        <v/>
      </c>
      <c r="H1797" s="158">
        <f>SUM(H1794:H1796)</f>
        <v>0</v>
      </c>
      <c r="I1797" s="158" t="str">
        <f>IF(AND(I1792="",I1793="",I1794="",I1795="",I1796=""),"",SUM(I1792:I1796))</f>
        <v/>
      </c>
      <c r="J1797" s="159" t="str">
        <f>IF(J1796="","",SUM(J1792:J1796))</f>
        <v/>
      </c>
      <c r="K1797" s="160" t="str">
        <f>IF(K1792="","",SUM(K1792:K1796))</f>
        <v/>
      </c>
      <c r="L1797" s="158" t="str">
        <f>IF(L1792="","",SUM(L1792:L1796))</f>
        <v/>
      </c>
      <c r="M1797" s="158">
        <f>SUM(M1794:M1796)</f>
        <v>0</v>
      </c>
      <c r="N1797" s="158" t="str">
        <f t="shared" ref="N1797" si="658">IF(AND(N1792="",N1793="",N1794="",N1795="",N1796=""),"",SUM(N1792:N1796))</f>
        <v/>
      </c>
      <c r="O1797" s="159" t="str">
        <f>IF(L1797="","",SUM(J1797,L1797))</f>
        <v/>
      </c>
      <c r="P1797" s="160">
        <f>SUM(H1797,M1797)</f>
        <v>0</v>
      </c>
      <c r="Q1797" s="160" t="str">
        <f>IF(Q1792="","",SUM(Q1792:Q1796))</f>
        <v/>
      </c>
      <c r="R1797" s="159"/>
      <c r="S1797" s="159" t="str">
        <f>IF(AND(S1792="",S1793="",S1794="",S1795="",S1796=""),"",SUM(S1792:S1796))</f>
        <v/>
      </c>
      <c r="T1797" s="161" t="str">
        <f>IF(AND(T1792="",T1793="",T1794="",T1795="",T1796=""),"",SUM(T1792:T1796))</f>
        <v/>
      </c>
      <c r="U1797" s="162"/>
      <c r="V1797" s="163" t="str">
        <f>IF(V1792="","",SUM(V1792:V1796))</f>
        <v/>
      </c>
    </row>
    <row r="1798" spans="1:22" ht="19.25" customHeight="1">
      <c r="A1798" s="1179"/>
      <c r="B1798" s="1234" t="s">
        <v>145</v>
      </c>
      <c r="C1798" s="1235"/>
      <c r="D1798" s="119" t="str">
        <f>IF(D1797="","",50-(COUNTIF(D1792:D1796,"NA")*10+COUNTIF(D1792:D1796,"ML")*10))</f>
        <v/>
      </c>
      <c r="E1798" s="119" t="str">
        <f t="shared" ref="E1798:F1798" si="659">IF(E1797="","",50-(COUNTIF(E1792:E1796,"NA")*10+COUNTIF(E1792:E1796,"ML")*10))</f>
        <v/>
      </c>
      <c r="F1798" s="119" t="str">
        <f t="shared" si="659"/>
        <v/>
      </c>
      <c r="G1798" s="123">
        <f>I1798-H1798</f>
        <v>350</v>
      </c>
      <c r="H1798" s="158">
        <f>IF(H1797="","",(IF(OR(H1794="ML",H1794=""),0,H1791)+IF(OR(H1795="ML",H1795=""),0,H1792)+IF(OR(H1796="ML",H1796=""),0,H1793)))</f>
        <v>0</v>
      </c>
      <c r="I1798" s="123">
        <f>IF(I1797=0,0,350-H1800)</f>
        <v>350</v>
      </c>
      <c r="J1798" s="291" t="str">
        <f>IF(J1797="","",SUM(D1798:G1798))</f>
        <v/>
      </c>
      <c r="K1798" s="125" t="str">
        <f>IF(K1797="","",SUM(H1798,J1798))</f>
        <v/>
      </c>
      <c r="L1798" s="123">
        <f>N1798-M1798</f>
        <v>500</v>
      </c>
      <c r="M1798" s="117">
        <f>IF(M1797="","",(IF(OR(M1794="ML",M1794=""),0,M1791)+IF(OR(M1795="ML",M1795=""),0,M1792)+IF(OR(M1796="ML",M1796=""),0,M1793)))</f>
        <v>0</v>
      </c>
      <c r="N1798" s="123">
        <f>IF(N1797=0,0,500-M1800)</f>
        <v>500</v>
      </c>
      <c r="O1798" s="291">
        <f>IF(L1798="","",SUM(J1798,L1798))</f>
        <v>500</v>
      </c>
      <c r="P1798" s="125">
        <f>SUM(H1798,M1798)</f>
        <v>0</v>
      </c>
      <c r="Q1798" s="125" t="str">
        <f>IF(Q1797="","",SUM(O1798,P1798))</f>
        <v/>
      </c>
      <c r="R1798" s="307"/>
      <c r="S1798" s="141">
        <f>COUNTIF(R1792:R1801,"S")</f>
        <v>0</v>
      </c>
      <c r="T1798" s="141">
        <f>COUNTIF(R1792:R1801,"RE")+COUNTIF(R1792:R1801,"REP")</f>
        <v>0</v>
      </c>
      <c r="U1798" s="141">
        <f>COUNTIF(U1792:U1797,"P")+COUNTIF(U1800:U1801,"P")</f>
        <v>0</v>
      </c>
      <c r="V1798" s="149" t="str">
        <f>IF(OR(U1798=0,U1798&lt;(S1798+T1798)),"",(Q1798-(S1798*200)+S1797))</f>
        <v/>
      </c>
    </row>
    <row r="1799" spans="1:22" ht="19.25" customHeight="1">
      <c r="A1799" s="1179"/>
      <c r="B1799" s="1230" t="s">
        <v>12</v>
      </c>
      <c r="C1799" s="1231"/>
      <c r="D1799" s="120" t="str">
        <f t="shared" ref="D1799:Q1799" si="660">IF(D1798="","",D1797/D1798*100)</f>
        <v/>
      </c>
      <c r="E1799" s="120" t="str">
        <f t="shared" si="660"/>
        <v/>
      </c>
      <c r="F1799" s="120" t="str">
        <f t="shared" si="660"/>
        <v/>
      </c>
      <c r="G1799" s="120" t="e">
        <f t="shared" si="660"/>
        <v>#VALUE!</v>
      </c>
      <c r="H1799" s="151" t="e">
        <f t="shared" si="660"/>
        <v>#DIV/0!</v>
      </c>
      <c r="I1799" s="120" t="e">
        <f t="shared" si="660"/>
        <v>#VALUE!</v>
      </c>
      <c r="J1799" s="120" t="str">
        <f t="shared" si="660"/>
        <v/>
      </c>
      <c r="K1799" s="126" t="str">
        <f t="shared" si="660"/>
        <v/>
      </c>
      <c r="L1799" s="120" t="e">
        <f t="shared" si="660"/>
        <v>#VALUE!</v>
      </c>
      <c r="M1799" s="151" t="e">
        <f t="shared" si="660"/>
        <v>#DIV/0!</v>
      </c>
      <c r="N1799" s="120" t="e">
        <f t="shared" si="660"/>
        <v>#VALUE!</v>
      </c>
      <c r="O1799" s="120" t="e">
        <f t="shared" si="660"/>
        <v>#VALUE!</v>
      </c>
      <c r="P1799" s="126" t="e">
        <f t="shared" si="660"/>
        <v>#DIV/0!</v>
      </c>
      <c r="Q1799" s="126" t="str">
        <f t="shared" si="660"/>
        <v/>
      </c>
      <c r="R1799" s="304"/>
      <c r="S1799" s="304"/>
      <c r="T1799" s="305"/>
      <c r="U1799" s="308"/>
      <c r="V1799" s="150" t="str">
        <f>IF(V1798="","",V1797/V1798*100)</f>
        <v/>
      </c>
    </row>
    <row r="1800" spans="1:22" ht="19.25" customHeight="1">
      <c r="A1800" s="1179"/>
      <c r="B1800" s="1230" t="str">
        <f>'statement of marks'!$DG$3</f>
        <v>jktLFkku v/;;u</v>
      </c>
      <c r="C1800" s="1231"/>
      <c r="D1800" s="289" t="str">
        <f>IF('statement of marks'!DG74="","",'statement of marks'!DG74)</f>
        <v/>
      </c>
      <c r="E1800" s="290" t="str">
        <f>IF('statement of marks'!DH74="","",'statement of marks'!DH74)</f>
        <v/>
      </c>
      <c r="F1800" s="290" t="str">
        <f>IF('statement of marks'!DI74="","",'statement of marks'!DI74)</f>
        <v/>
      </c>
      <c r="G1800" s="290" t="str">
        <f>IF('statement of marks'!DK74="","",'statement of marks'!DK74)</f>
        <v/>
      </c>
      <c r="H1800" s="152">
        <f>IF(G1792="ML",70)+IF(G1793="ML",70)+IF(G1794="ML",70-H1791)+IF(G1795="ML",70-H1792)+IF(G1796="ML",70-H1793)+IF(H1794="ml",H1791)+IF(H1795="ml",H1792)+IF(H1796="ml",H1793)</f>
        <v>0</v>
      </c>
      <c r="I1800" s="291" t="str">
        <f>IF(G1800="","",SUM(G1800,H1800))</f>
        <v/>
      </c>
      <c r="J1800" s="291" t="str">
        <f>IF(G1800="","",SUM(D1800,E1800,F1800,G1800))</f>
        <v/>
      </c>
      <c r="K1800" s="125" t="str">
        <f>IF(J1800="","",SUM(H1800,J1800))</f>
        <v/>
      </c>
      <c r="L1800" s="290" t="str">
        <f>IF('statement of marks'!DM74="","",'statement of marks'!DM74)</f>
        <v/>
      </c>
      <c r="M1800" s="152">
        <f>IF(L1792="ML",100)+IF(L1793="ML",100)+IF(L1794="ML",100-M1791)+IF(L1795="ML",100-M1792)+IF(L1796="ML",100-M1793)+IF(M1794="ml",M1791)+IF(M1795="ml",M1792)+IF(M1796="ml",M1793)</f>
        <v>0</v>
      </c>
      <c r="N1800" s="291" t="str">
        <f>IF(L1800="","",SUM(L1800,M1800))</f>
        <v/>
      </c>
      <c r="O1800" s="291" t="str">
        <f>IF(L1800="","",SUM(K1800,L1800))</f>
        <v/>
      </c>
      <c r="P1800" s="152">
        <f>SUM(H1800,M1800)</f>
        <v>0</v>
      </c>
      <c r="Q1800" s="125" t="str">
        <f>IF(O1800="","",SUM(O1800,M1800))</f>
        <v/>
      </c>
      <c r="R1800" s="290" t="str">
        <f>IF('statement of marks'!GA74="","",'statement of marks'!GA74)</f>
        <v/>
      </c>
      <c r="S1800" s="117" t="str">
        <f>IF(OR(R1800="S",R1800="RE"),100,"")</f>
        <v/>
      </c>
      <c r="T1800" s="309" t="str">
        <f>IF('result subject-wise'!AL74="","",'result subject-wise'!AL74)</f>
        <v/>
      </c>
      <c r="U1800" s="310" t="str">
        <f>IF('result subject-wise'!AM74="","",'result subject-wise'!AM74)</f>
        <v/>
      </c>
      <c r="V1800" s="1236"/>
    </row>
    <row r="1801" spans="1:22" ht="19.25" customHeight="1">
      <c r="A1801" s="1179"/>
      <c r="B1801" s="1230" t="str">
        <f>'statement of marks'!$DT$3</f>
        <v>thou dkS'ky f'k{kk</v>
      </c>
      <c r="C1801" s="1231"/>
      <c r="D1801" s="1237" t="s">
        <v>294</v>
      </c>
      <c r="E1801" s="1238"/>
      <c r="F1801" s="291">
        <f>'statement of marks'!$DT$6</f>
        <v>30</v>
      </c>
      <c r="G1801" s="123" t="str">
        <f>IF('statement of marks'!DT74="","",'statement of marks'!DT74)</f>
        <v/>
      </c>
      <c r="H1801" s="1238" t="s">
        <v>313</v>
      </c>
      <c r="I1801" s="1238"/>
      <c r="J1801" s="291">
        <f>'statement of marks'!$DU$6</f>
        <v>30</v>
      </c>
      <c r="K1801" s="125" t="str">
        <f>IF('statement of marks'!DU74="","",'statement of marks'!DU74)</f>
        <v/>
      </c>
      <c r="L1801" s="1239" t="s">
        <v>172</v>
      </c>
      <c r="M1801" s="1239"/>
      <c r="N1801" s="291">
        <f>'statement of marks'!$DV$6</f>
        <v>40</v>
      </c>
      <c r="O1801" s="290" t="str">
        <f>IF('statement of marks'!DV74="","",'statement of marks'!DV74)</f>
        <v/>
      </c>
      <c r="P1801" s="304"/>
      <c r="Q1801" s="125" t="str">
        <f>IF(O1801="","",SUM(G1801,K1801,O1801))</f>
        <v/>
      </c>
      <c r="R1801" s="290" t="str">
        <f>IF('statement of marks'!GB74="","",'statement of marks'!GB74)</f>
        <v/>
      </c>
      <c r="S1801" s="117" t="str">
        <f>IF(OR(R1801="S",R1801="RE"),40,"")</f>
        <v/>
      </c>
      <c r="T1801" s="309" t="str">
        <f>IF('result subject-wise'!AN74="","",'result subject-wise'!AN74)</f>
        <v/>
      </c>
      <c r="U1801" s="310" t="str">
        <f>IF('result subject-wise'!AO74="","",'result subject-wise'!AO74)</f>
        <v/>
      </c>
      <c r="V1801" s="1236"/>
    </row>
    <row r="1802" spans="1:22" ht="19.25" customHeight="1">
      <c r="A1802" s="1179"/>
      <c r="B1802" s="1240" t="s">
        <v>20</v>
      </c>
      <c r="C1802" s="1241"/>
      <c r="D1802" s="1242" t="str">
        <f>IF('statement of marks'!GH74="","",'statement of marks'!GH74)</f>
        <v/>
      </c>
      <c r="E1802" s="1243"/>
      <c r="F1802" s="1243"/>
      <c r="G1802" s="1243"/>
      <c r="H1802" s="1243"/>
      <c r="I1802" s="1244"/>
      <c r="J1802" s="288" t="s">
        <v>7</v>
      </c>
      <c r="K1802" s="290" t="str">
        <f>IF('statement of marks'!GK74="","",'statement of marks'!GK74)</f>
        <v/>
      </c>
      <c r="L1802" s="1245" t="s">
        <v>8</v>
      </c>
      <c r="M1802" s="1246"/>
      <c r="N1802" s="1247"/>
      <c r="O1802" s="290" t="str">
        <f>IF('statement of marks'!GM74="","",'statement of marks'!GM74)</f>
        <v/>
      </c>
      <c r="P1802" s="1248" t="s">
        <v>286</v>
      </c>
      <c r="Q1802" s="1248"/>
      <c r="R1802" s="1248"/>
      <c r="S1802" s="1248"/>
      <c r="T1802" s="1248"/>
      <c r="U1802" s="1248"/>
      <c r="V1802" s="1249"/>
    </row>
    <row r="1803" spans="1:22" ht="19.25" customHeight="1">
      <c r="A1803" s="1179"/>
      <c r="B1803" s="1240" t="s">
        <v>50</v>
      </c>
      <c r="C1803" s="1241"/>
      <c r="D1803" s="1250" t="s">
        <v>290</v>
      </c>
      <c r="E1803" s="1251"/>
      <c r="F1803" s="1252" t="s">
        <v>291</v>
      </c>
      <c r="G1803" s="1252"/>
      <c r="H1803" s="1253" t="s">
        <v>292</v>
      </c>
      <c r="I1803" s="1253"/>
      <c r="J1803" s="1252" t="s">
        <v>314</v>
      </c>
      <c r="K1803" s="1252"/>
      <c r="L1803" s="1254" t="s">
        <v>284</v>
      </c>
      <c r="M1803" s="1254"/>
      <c r="N1803" s="1254"/>
      <c r="O1803" s="1254"/>
      <c r="P1803" s="1255" t="s">
        <v>20</v>
      </c>
      <c r="Q1803" s="1255"/>
      <c r="R1803" s="1255"/>
      <c r="S1803" s="1255"/>
      <c r="T1803" s="1256" t="str">
        <f>IF('result subject-wise'!AR74="","",'result subject-wise'!AR74)</f>
        <v/>
      </c>
      <c r="U1803" s="1256"/>
      <c r="V1803" s="1257"/>
    </row>
    <row r="1804" spans="1:22" ht="19.25" customHeight="1">
      <c r="A1804" s="1179"/>
      <c r="B1804" s="1234" t="s">
        <v>32</v>
      </c>
      <c r="C1804" s="1235"/>
      <c r="D1804" s="1258" t="str">
        <f>IF('statement of marks'!EP74="","",'statement of marks'!EP74)</f>
        <v/>
      </c>
      <c r="E1804" s="1259"/>
      <c r="F1804" s="1259" t="str">
        <f>IF('statement of marks'!ER74="","",'statement of marks'!ER74)</f>
        <v/>
      </c>
      <c r="G1804" s="1259"/>
      <c r="H1804" s="1259" t="str">
        <f>IF('statement of marks'!ET74="","",'statement of marks'!ET74)</f>
        <v/>
      </c>
      <c r="I1804" s="1259"/>
      <c r="J1804" s="1259" t="str">
        <f>IF('statement of marks'!EV74="","",'statement of marks'!EV74)</f>
        <v/>
      </c>
      <c r="K1804" s="1259"/>
      <c r="L1804" s="1259" t="str">
        <f>IF('statement of marks'!EX74="","",'statement of marks'!EX74)</f>
        <v/>
      </c>
      <c r="M1804" s="1259"/>
      <c r="N1804" s="1259"/>
      <c r="O1804" s="1259"/>
      <c r="P1804" s="1255" t="s">
        <v>7</v>
      </c>
      <c r="Q1804" s="1255"/>
      <c r="R1804" s="1255"/>
      <c r="S1804" s="1255"/>
      <c r="T1804" s="1256" t="str">
        <f>IF(AND(T1803="mRrh.kZ",V1799&gt;=60),"izFke",IF(AND(T1803="mRrh.kZ",V1799&gt;=48),"f}rh;",IF(AND(T1803="mRrh.kZ",V1799&gt;=36),"r`rh;","")))</f>
        <v/>
      </c>
      <c r="U1804" s="1256"/>
      <c r="V1804" s="1257"/>
    </row>
    <row r="1805" spans="1:22" ht="19.25" customHeight="1">
      <c r="A1805" s="1179"/>
      <c r="B1805" s="1234" t="s">
        <v>31</v>
      </c>
      <c r="C1805" s="1235"/>
      <c r="D1805" s="1260" t="str">
        <f>IF('statement of marks'!EO74="","",'statement of marks'!EO74)</f>
        <v/>
      </c>
      <c r="E1805" s="1261"/>
      <c r="F1805" s="1261" t="str">
        <f>IF('statement of marks'!EQ74="","",'statement of marks'!EQ74)</f>
        <v/>
      </c>
      <c r="G1805" s="1261"/>
      <c r="H1805" s="1261" t="str">
        <f>IF('statement of marks'!ES74="","",'statement of marks'!ES74)</f>
        <v/>
      </c>
      <c r="I1805" s="1261"/>
      <c r="J1805" s="1261" t="str">
        <f>IF('statement of marks'!EU74="","",'statement of marks'!EU74)</f>
        <v/>
      </c>
      <c r="K1805" s="1261"/>
      <c r="L1805" s="1261" t="str">
        <f>IF('statement of marks'!EW74="","",'statement of marks'!EW74)</f>
        <v/>
      </c>
      <c r="M1805" s="1261"/>
      <c r="N1805" s="1261"/>
      <c r="O1805" s="1261"/>
      <c r="P1805" s="1262" t="s">
        <v>312</v>
      </c>
      <c r="Q1805" s="1263"/>
      <c r="R1805" s="1263"/>
      <c r="S1805" s="1264"/>
      <c r="T1805" s="1265" t="str">
        <f>IF(T1803="","",'result subject-wise'!$G$117)</f>
        <v/>
      </c>
      <c r="U1805" s="1266"/>
      <c r="V1805" s="1267"/>
    </row>
    <row r="1806" spans="1:22" ht="19.25" customHeight="1">
      <c r="A1806" s="1179"/>
      <c r="B1806" s="1230" t="s">
        <v>133</v>
      </c>
      <c r="C1806" s="1231"/>
      <c r="D1806" s="1268"/>
      <c r="E1806" s="1269"/>
      <c r="F1806" s="1269"/>
      <c r="G1806" s="1269"/>
      <c r="H1806" s="1269"/>
      <c r="I1806" s="1269"/>
      <c r="J1806" s="1269"/>
      <c r="K1806" s="1269"/>
      <c r="L1806" s="1231" t="s">
        <v>133</v>
      </c>
      <c r="M1806" s="1231"/>
      <c r="N1806" s="1231"/>
      <c r="O1806" s="1231"/>
      <c r="P1806" s="1231"/>
      <c r="Q1806" s="1231"/>
      <c r="R1806" s="1270"/>
      <c r="S1806" s="1271"/>
      <c r="T1806" s="1271"/>
      <c r="U1806" s="1271"/>
      <c r="V1806" s="1272"/>
    </row>
    <row r="1807" spans="1:22" ht="19.25" customHeight="1">
      <c r="A1807" s="1179"/>
      <c r="B1807" s="1230" t="s">
        <v>285</v>
      </c>
      <c r="C1807" s="1231"/>
      <c r="D1807" s="1268"/>
      <c r="E1807" s="1269"/>
      <c r="F1807" s="1269"/>
      <c r="G1807" s="1269"/>
      <c r="H1807" s="1269"/>
      <c r="I1807" s="1269"/>
      <c r="J1807" s="1269"/>
      <c r="K1807" s="1269"/>
      <c r="L1807" s="1231" t="s">
        <v>111</v>
      </c>
      <c r="M1807" s="1231"/>
      <c r="N1807" s="1231"/>
      <c r="O1807" s="1231"/>
      <c r="P1807" s="1231"/>
      <c r="Q1807" s="1231"/>
      <c r="R1807" s="1273"/>
      <c r="S1807" s="1274"/>
      <c r="T1807" s="1274"/>
      <c r="U1807" s="1274"/>
      <c r="V1807" s="1275"/>
    </row>
    <row r="1808" spans="1:22" ht="19.25" customHeight="1">
      <c r="A1808" s="1179"/>
      <c r="B1808" s="1230" t="s">
        <v>152</v>
      </c>
      <c r="C1808" s="1231"/>
      <c r="D1808" s="1268"/>
      <c r="E1808" s="1269"/>
      <c r="F1808" s="1269"/>
      <c r="G1808" s="1269"/>
      <c r="H1808" s="1269"/>
      <c r="I1808" s="1269"/>
      <c r="J1808" s="1269"/>
      <c r="K1808" s="1269"/>
      <c r="L1808" s="1231" t="s">
        <v>285</v>
      </c>
      <c r="M1808" s="1231"/>
      <c r="N1808" s="1231"/>
      <c r="O1808" s="1231"/>
      <c r="P1808" s="1231"/>
      <c r="Q1808" s="1231"/>
      <c r="R1808" s="1276" t="s">
        <v>152</v>
      </c>
      <c r="S1808" s="1277"/>
      <c r="T1808" s="1277"/>
      <c r="U1808" s="1277"/>
      <c r="V1808" s="1278"/>
    </row>
    <row r="1809" spans="1:22" ht="19.25" customHeight="1">
      <c r="A1809" s="1180"/>
      <c r="B1809" s="1279" t="s">
        <v>151</v>
      </c>
      <c r="C1809" s="1280"/>
      <c r="D1809" s="1281"/>
      <c r="E1809" s="1282"/>
      <c r="F1809" s="1282"/>
      <c r="G1809" s="1282"/>
      <c r="H1809" s="1282"/>
      <c r="I1809" s="1282"/>
      <c r="J1809" s="1282"/>
      <c r="K1809" s="1282"/>
      <c r="L1809" s="1280" t="s">
        <v>113</v>
      </c>
      <c r="M1809" s="1280"/>
      <c r="N1809" s="1280"/>
      <c r="O1809" s="1280"/>
      <c r="P1809" s="1283">
        <f>'statement of marks'!$GH$109</f>
        <v>42460</v>
      </c>
      <c r="Q1809" s="1284"/>
      <c r="R1809" s="1285" t="s">
        <v>289</v>
      </c>
      <c r="S1809" s="1286"/>
      <c r="T1809" s="1286"/>
      <c r="U1809" s="1286"/>
      <c r="V1809" s="1287"/>
    </row>
    <row r="1810" spans="1:22" ht="19.25" customHeight="1">
      <c r="A1810" s="1173" t="s">
        <v>73</v>
      </c>
      <c r="B1810" s="1174"/>
      <c r="C1810" s="1174"/>
      <c r="D1810" s="1174"/>
      <c r="E1810" s="1174"/>
      <c r="F1810" s="1174"/>
      <c r="G1810" s="1174"/>
      <c r="H1810" s="1174"/>
      <c r="I1810" s="1174"/>
      <c r="J1810" s="1174"/>
      <c r="K1810" s="1174"/>
      <c r="L1810" s="1174"/>
      <c r="M1810" s="1174"/>
      <c r="N1810" s="1174"/>
      <c r="O1810" s="1174"/>
      <c r="P1810" s="1174"/>
      <c r="Q1810" s="1174"/>
      <c r="R1810" s="1174"/>
      <c r="S1810" s="1174"/>
      <c r="T1810" s="1174"/>
      <c r="U1810" s="1174"/>
      <c r="V1810" s="1175"/>
    </row>
    <row r="1811" spans="1:22" ht="19.25" customHeight="1">
      <c r="A1811" s="1176" t="str">
        <f>'statement of marks'!$A$1</f>
        <v>jktdh; ckfydk mPp ek/;fed fo|ky;] fuEckgsMk</v>
      </c>
      <c r="B1811" s="1177"/>
      <c r="C1811" s="1177"/>
      <c r="D1811" s="1177"/>
      <c r="E1811" s="1177"/>
      <c r="F1811" s="1177"/>
      <c r="G1811" s="1177"/>
      <c r="H1811" s="1177"/>
      <c r="I1811" s="1177"/>
      <c r="J1811" s="1177"/>
      <c r="K1811" s="1177"/>
      <c r="L1811" s="1177"/>
      <c r="M1811" s="1177"/>
      <c r="N1811" s="1177"/>
      <c r="O1811" s="1177"/>
      <c r="P1811" s="1177"/>
      <c r="Q1811" s="1177"/>
      <c r="R1811" s="1177"/>
      <c r="S1811" s="1177"/>
      <c r="T1811" s="1177"/>
      <c r="U1811" s="1177"/>
      <c r="V1811" s="1178"/>
    </row>
    <row r="1812" spans="1:22" ht="19.25" customHeight="1">
      <c r="A1812" s="1179"/>
      <c r="B1812" s="1181" t="s">
        <v>293</v>
      </c>
      <c r="C1812" s="1181"/>
      <c r="D1812" s="1182" t="str">
        <f>'statement of marks'!$F$3</f>
        <v>2015-16</v>
      </c>
      <c r="E1812" s="1183"/>
      <c r="F1812" s="1184" t="str">
        <f>IF(T1830="","eq[; ijh{kk",IF(D1829="iwjd","iwjd ijh{kk",IF(D1829="iqu% ijh{kk","iqu% ijh{kk",)))</f>
        <v>eq[; ijh{kk</v>
      </c>
      <c r="G1812" s="1185"/>
      <c r="H1812" s="1185"/>
      <c r="I1812" s="1185"/>
      <c r="J1812" s="1185"/>
      <c r="K1812" s="1185"/>
      <c r="L1812" s="1185"/>
      <c r="M1812" s="1185"/>
      <c r="N1812" s="1185"/>
      <c r="O1812" s="1185"/>
      <c r="P1812" s="1185"/>
      <c r="Q1812" s="1185"/>
      <c r="R1812" s="1186" t="s">
        <v>27</v>
      </c>
      <c r="S1812" s="1187"/>
      <c r="T1812" s="1188" t="str">
        <f>'statement of marks'!$A$3</f>
        <v>11 'A'</v>
      </c>
      <c r="U1812" s="1188"/>
      <c r="V1812" s="1189"/>
    </row>
    <row r="1813" spans="1:22" ht="19.25" customHeight="1">
      <c r="A1813" s="1179"/>
      <c r="B1813" s="1190" t="s">
        <v>115</v>
      </c>
      <c r="C1813" s="1190"/>
      <c r="D1813" s="1191" t="str">
        <f>IF('statement of marks'!G75="","",'statement of marks'!G75)</f>
        <v/>
      </c>
      <c r="E1813" s="1192"/>
      <c r="F1813" s="1192"/>
      <c r="G1813" s="1192"/>
      <c r="H1813" s="1192"/>
      <c r="I1813" s="1192"/>
      <c r="J1813" s="1192"/>
      <c r="K1813" s="1192"/>
      <c r="L1813" s="1192"/>
      <c r="M1813" s="1192"/>
      <c r="N1813" s="1192"/>
      <c r="O1813" s="1192"/>
      <c r="P1813" s="1192"/>
      <c r="Q1813" s="1192"/>
      <c r="R1813" s="1193" t="s">
        <v>36</v>
      </c>
      <c r="S1813" s="1194"/>
      <c r="T1813" s="1195" t="str">
        <f>IF('statement of marks'!D75="","",'statement of marks'!D75)</f>
        <v/>
      </c>
      <c r="U1813" s="1195"/>
      <c r="V1813" s="1196"/>
    </row>
    <row r="1814" spans="1:22" ht="19.25" customHeight="1">
      <c r="A1814" s="1179"/>
      <c r="B1814" s="1190" t="s">
        <v>25</v>
      </c>
      <c r="C1814" s="1190"/>
      <c r="D1814" s="1191" t="str">
        <f>IF('statement of marks'!H75="","",'statement of marks'!H75)</f>
        <v/>
      </c>
      <c r="E1814" s="1192"/>
      <c r="F1814" s="1192"/>
      <c r="G1814" s="1192"/>
      <c r="H1814" s="1192"/>
      <c r="I1814" s="1192"/>
      <c r="J1814" s="1192"/>
      <c r="K1814" s="1192"/>
      <c r="L1814" s="1192"/>
      <c r="M1814" s="1192"/>
      <c r="N1814" s="1192"/>
      <c r="O1814" s="1192"/>
      <c r="P1814" s="1192"/>
      <c r="Q1814" s="1192"/>
      <c r="R1814" s="1193" t="s">
        <v>28</v>
      </c>
      <c r="S1814" s="1194"/>
      <c r="T1814" s="1195" t="str">
        <f>IF('statement of marks'!E75="","",'statement of marks'!E75)</f>
        <v/>
      </c>
      <c r="U1814" s="1195"/>
      <c r="V1814" s="1196"/>
    </row>
    <row r="1815" spans="1:22" ht="19.25" customHeight="1">
      <c r="A1815" s="1179"/>
      <c r="B1815" s="1197" t="s">
        <v>26</v>
      </c>
      <c r="C1815" s="1197"/>
      <c r="D1815" s="1191" t="str">
        <f>IF('statement of marks'!I75="","",'statement of marks'!I75)</f>
        <v/>
      </c>
      <c r="E1815" s="1192"/>
      <c r="F1815" s="1192"/>
      <c r="G1815" s="1192"/>
      <c r="H1815" s="1192"/>
      <c r="I1815" s="1192"/>
      <c r="J1815" s="1192"/>
      <c r="K1815" s="1192"/>
      <c r="L1815" s="1192"/>
      <c r="M1815" s="1192"/>
      <c r="N1815" s="1192"/>
      <c r="O1815" s="1192"/>
      <c r="P1815" s="1192"/>
      <c r="Q1815" s="1192"/>
      <c r="R1815" s="1193" t="s">
        <v>29</v>
      </c>
      <c r="S1815" s="1194"/>
      <c r="T1815" s="1198" t="str">
        <f>IF('statement of marks'!F75="","",'statement of marks'!F75)</f>
        <v/>
      </c>
      <c r="U1815" s="1198"/>
      <c r="V1815" s="1199"/>
    </row>
    <row r="1816" spans="1:22" ht="19.25" customHeight="1">
      <c r="A1816" s="1179"/>
      <c r="B1816" s="1200" t="s">
        <v>30</v>
      </c>
      <c r="C1816" s="1202" t="s">
        <v>202</v>
      </c>
      <c r="D1816" s="1204" t="s">
        <v>1</v>
      </c>
      <c r="E1816" s="1204" t="s">
        <v>43</v>
      </c>
      <c r="F1816" s="1204" t="s">
        <v>2</v>
      </c>
      <c r="G1816" s="1206" t="s">
        <v>144</v>
      </c>
      <c r="H1816" s="1206" t="s">
        <v>147</v>
      </c>
      <c r="I1816" s="1208" t="s">
        <v>146</v>
      </c>
      <c r="J1816" s="1210" t="s">
        <v>306</v>
      </c>
      <c r="K1816" s="1212" t="s">
        <v>288</v>
      </c>
      <c r="L1816" s="1214" t="s">
        <v>305</v>
      </c>
      <c r="M1816" s="1214" t="s">
        <v>296</v>
      </c>
      <c r="N1816" s="1216" t="s">
        <v>295</v>
      </c>
      <c r="O1816" s="1218" t="s">
        <v>274</v>
      </c>
      <c r="P1816" s="1218" t="s">
        <v>275</v>
      </c>
      <c r="Q1816" s="1220" t="s">
        <v>276</v>
      </c>
      <c r="R1816" s="1208" t="s">
        <v>14</v>
      </c>
      <c r="S1816" s="1210" t="s">
        <v>297</v>
      </c>
      <c r="T1816" s="1222" t="s">
        <v>298</v>
      </c>
      <c r="U1816" s="1288" t="s">
        <v>38</v>
      </c>
      <c r="V1816" s="1226" t="s">
        <v>287</v>
      </c>
    </row>
    <row r="1817" spans="1:22" ht="19.25" customHeight="1">
      <c r="A1817" s="1179"/>
      <c r="B1817" s="1201"/>
      <c r="C1817" s="1203"/>
      <c r="D1817" s="1205"/>
      <c r="E1817" s="1205"/>
      <c r="F1817" s="1205"/>
      <c r="G1817" s="1207"/>
      <c r="H1817" s="1207"/>
      <c r="I1817" s="1209"/>
      <c r="J1817" s="1211"/>
      <c r="K1817" s="1213"/>
      <c r="L1817" s="1215"/>
      <c r="M1817" s="1215"/>
      <c r="N1817" s="1217"/>
      <c r="O1817" s="1219"/>
      <c r="P1817" s="1219"/>
      <c r="Q1817" s="1221"/>
      <c r="R1817" s="1209"/>
      <c r="S1817" s="1211"/>
      <c r="T1817" s="1223"/>
      <c r="U1817" s="1289"/>
      <c r="V1817" s="1227"/>
    </row>
    <row r="1818" spans="1:22" ht="19.25" customHeight="1">
      <c r="A1818" s="1179"/>
      <c r="B1818" s="1228" t="s">
        <v>5</v>
      </c>
      <c r="C1818" s="1229"/>
      <c r="D1818" s="119">
        <v>10</v>
      </c>
      <c r="E1818" s="70">
        <v>10</v>
      </c>
      <c r="F1818" s="70">
        <v>10</v>
      </c>
      <c r="G1818" s="142" t="s">
        <v>308</v>
      </c>
      <c r="H1818" s="122">
        <f>'statement of marks'!$AR$6</f>
        <v>20</v>
      </c>
      <c r="I1818" s="73">
        <v>70</v>
      </c>
      <c r="J1818" s="146" t="s">
        <v>277</v>
      </c>
      <c r="K1818" s="124">
        <v>100</v>
      </c>
      <c r="L1818" s="142" t="s">
        <v>309</v>
      </c>
      <c r="M1818" s="122">
        <f>'statement of marks'!$AW$6</f>
        <v>30</v>
      </c>
      <c r="N1818" s="73">
        <v>100</v>
      </c>
      <c r="O1818" s="145" t="s">
        <v>310</v>
      </c>
      <c r="P1818" s="124"/>
      <c r="Q1818" s="124">
        <v>200</v>
      </c>
      <c r="R1818" s="304"/>
      <c r="S1818" s="304"/>
      <c r="T1818" s="305"/>
      <c r="U1818" s="306"/>
      <c r="V1818" s="147" t="str">
        <f>IF(OR(U1825=0,U1825&lt;S1825),"",Q1818)</f>
        <v/>
      </c>
    </row>
    <row r="1819" spans="1:22" ht="19.25" customHeight="1">
      <c r="A1819" s="1179"/>
      <c r="B1819" s="1230" t="str">
        <f>'statement of marks'!$J$3</f>
        <v>vfuok;Z fgUnh</v>
      </c>
      <c r="C1819" s="1231"/>
      <c r="D1819" s="289" t="str">
        <f>IF('statement of marks'!J75="","",'statement of marks'!J75)</f>
        <v/>
      </c>
      <c r="E1819" s="290" t="str">
        <f>IF('statement of marks'!K75="","",'statement of marks'!K75)</f>
        <v/>
      </c>
      <c r="F1819" s="290" t="str">
        <f>IF('statement of marks'!L75="","",'statement of marks'!L75)</f>
        <v/>
      </c>
      <c r="G1819" s="123" t="str">
        <f>IF('statement of marks'!N75="","",'statement of marks'!N75)</f>
        <v/>
      </c>
      <c r="H1819" s="123">
        <f>'statement of marks'!$BP$6</f>
        <v>20</v>
      </c>
      <c r="I1819" s="291" t="str">
        <f>IF(G1819="","",G1819)</f>
        <v/>
      </c>
      <c r="J1819" s="291" t="str">
        <f>IF(G1819="","",SUM(D1819,E1819,F1819,G1819))</f>
        <v/>
      </c>
      <c r="K1819" s="125" t="str">
        <f>J1819</f>
        <v/>
      </c>
      <c r="L1819" s="123" t="str">
        <f>IF('statement of marks'!P75="","",'statement of marks'!P75)</f>
        <v/>
      </c>
      <c r="M1819" s="122">
        <f>'statement of marks'!$BU$6</f>
        <v>30</v>
      </c>
      <c r="N1819" s="291" t="str">
        <f>IF(L1819="","",L1819)</f>
        <v/>
      </c>
      <c r="O1819" s="291" t="str">
        <f>IF(L1819="","",SUM(J1819,L1819))</f>
        <v/>
      </c>
      <c r="P1819" s="152">
        <f>SUM(H1819,M1819)</f>
        <v>50</v>
      </c>
      <c r="Q1819" s="125" t="str">
        <f>O1819</f>
        <v/>
      </c>
      <c r="R1819" s="290" t="str">
        <f>CONCATENATE('statement of marks'!EZ75,'statement of marks'!FA75,'statement of marks'!FB75)</f>
        <v/>
      </c>
      <c r="S1819" s="117" t="str">
        <f>IF(OR(R1819="S",R1819="RE"),100,"")</f>
        <v/>
      </c>
      <c r="T1819" s="128" t="str">
        <f>IF('result subject-wise'!U75="","",'result subject-wise'!U75)</f>
        <v/>
      </c>
      <c r="U1819" s="130" t="str">
        <f>IF('result subject-wise'!V75="","",'result subject-wise'!V75)</f>
        <v/>
      </c>
      <c r="V1819" s="147" t="str">
        <f>IF(OR(U1825=0,U1825&lt;S1825),"",IF(R1819="RE",SUM(Q1819,T1819),IF(R1819="S",T1819,Q1819)))</f>
        <v/>
      </c>
    </row>
    <row r="1820" spans="1:22" ht="19.25" customHeight="1">
      <c r="A1820" s="1179"/>
      <c r="B1820" s="1230" t="str">
        <f>'statement of marks'!$X$3</f>
        <v>vaxzsth</v>
      </c>
      <c r="C1820" s="1231"/>
      <c r="D1820" s="289" t="str">
        <f>IF('statement of marks'!X75="","",'statement of marks'!X75)</f>
        <v/>
      </c>
      <c r="E1820" s="290" t="str">
        <f>IF('statement of marks'!Y75="","",'statement of marks'!Y75)</f>
        <v/>
      </c>
      <c r="F1820" s="290" t="str">
        <f>IF('statement of marks'!Z75="","",'statement of marks'!Z75)</f>
        <v/>
      </c>
      <c r="G1820" s="123" t="str">
        <f>IF('statement of marks'!AB75="","",'statement of marks'!AB75)</f>
        <v/>
      </c>
      <c r="H1820" s="123">
        <f>'statement of marks'!$CN$6</f>
        <v>20</v>
      </c>
      <c r="I1820" s="291" t="str">
        <f>IF(G1820="","",G1820)</f>
        <v/>
      </c>
      <c r="J1820" s="291" t="str">
        <f t="shared" ref="J1820:J1823" si="661">IF(G1820="","",SUM(D1820,E1820,F1820,G1820))</f>
        <v/>
      </c>
      <c r="K1820" s="125" t="str">
        <f>J1820</f>
        <v/>
      </c>
      <c r="L1820" s="123" t="str">
        <f>IF('statement of marks'!AD75="","",'statement of marks'!AD75)</f>
        <v/>
      </c>
      <c r="M1820" s="122">
        <f>'statement of marks'!$CS$6</f>
        <v>30</v>
      </c>
      <c r="N1820" s="291" t="str">
        <f>IF(L1820="","",L1820)</f>
        <v/>
      </c>
      <c r="O1820" s="291" t="str">
        <f t="shared" ref="O1820" si="662">IF(L1820="","",SUM(J1820,L1820))</f>
        <v/>
      </c>
      <c r="P1820" s="152">
        <f t="shared" ref="P1820" si="663">SUM(H1820,M1820)</f>
        <v>50</v>
      </c>
      <c r="Q1820" s="125" t="str">
        <f>O1820</f>
        <v/>
      </c>
      <c r="R1820" s="290" t="str">
        <f>CONCATENATE('statement of marks'!FC75,'statement of marks'!FD75,'statement of marks'!FE75)</f>
        <v/>
      </c>
      <c r="S1820" s="117" t="str">
        <f>IF(OR(R1820="S",R1820="RE"),100,"")</f>
        <v/>
      </c>
      <c r="T1820" s="128" t="str">
        <f>IF('result subject-wise'!X75="","",'result subject-wise'!X75)</f>
        <v/>
      </c>
      <c r="U1820" s="130" t="str">
        <f>IF('result subject-wise'!Y75="","",'result subject-wise'!Y75)</f>
        <v/>
      </c>
      <c r="V1820" s="147" t="str">
        <f>IF(OR(U1825=0,U1825&lt;S1825),"",IF(R1820="RE",SUM(Q1820,T1820),IF(R1820="S",T1820,Q1820)))</f>
        <v/>
      </c>
    </row>
    <row r="1821" spans="1:22" ht="19.25" customHeight="1">
      <c r="A1821" s="1179"/>
      <c r="B1821" s="1232" t="b">
        <f>IF('statement of marks'!AL75="a",'statement of marks'!$AL$3,IF('statement of marks'!AL75="b",'statement of marks'!$AR$3,IF('statement of marks'!AL75="c",'statement of marks'!$AX$3,IF('statement of marks'!AL75="d",'statement of marks'!$BD$3))))</f>
        <v>0</v>
      </c>
      <c r="C1821" s="1233"/>
      <c r="D1821" s="289" t="str">
        <f>IF('statement of marks'!AM75="","",'statement of marks'!AM75)</f>
        <v/>
      </c>
      <c r="E1821" s="290" t="str">
        <f>IF('statement of marks'!AN75="","",'statement of marks'!AN75)</f>
        <v/>
      </c>
      <c r="F1821" s="290" t="str">
        <f>IF('statement of marks'!AO75="","",'statement of marks'!AO75)</f>
        <v/>
      </c>
      <c r="G1821" s="123" t="str">
        <f>IF('statement of marks'!AQ75="","",'statement of marks'!AQ75)</f>
        <v/>
      </c>
      <c r="H1821" s="123" t="str">
        <f>IF('statement of marks'!AR75="","",'statement of marks'!AR75)</f>
        <v/>
      </c>
      <c r="I1821" s="291" t="str">
        <f>IF(G1821="","",IF(AND(G1821="ML",H1821="ML"),"ML",IF(AND(G1821="ML",H1821=""),"ML",SUM(G1821,H1821))))</f>
        <v/>
      </c>
      <c r="J1821" s="291" t="str">
        <f t="shared" si="661"/>
        <v/>
      </c>
      <c r="K1821" s="125" t="str">
        <f>IF(J1821="","",SUM(H1821,J1821))</f>
        <v/>
      </c>
      <c r="L1821" s="123" t="str">
        <f>IF('statement of marks'!AV75="","",'statement of marks'!AV75)</f>
        <v/>
      </c>
      <c r="M1821" s="123" t="str">
        <f>IF('statement of marks'!AW75="","",'statement of marks'!AW75)</f>
        <v/>
      </c>
      <c r="N1821" s="291" t="str">
        <f>IF(L1821="","",IF(AND(L1821="ML",M1821="ML"),"ML",IF(AND(L1821="ML",M1821=""),"ML",SUM(L1821,M1821))))</f>
        <v/>
      </c>
      <c r="O1821" s="291" t="str">
        <f>IF(L1821="","",SUM(J1821,L1821))</f>
        <v/>
      </c>
      <c r="P1821" s="123" t="str">
        <f>IF(AND(H1821="",M1821=""),"",SUM(H1821,M1821))</f>
        <v/>
      </c>
      <c r="Q1821" s="125" t="str">
        <f>IF(O1821="","",SUM(O1821,P1821))</f>
        <v/>
      </c>
      <c r="R1821" s="290" t="str">
        <f>CONCATENATE('statement of marks'!FF75,'statement of marks'!FK75,'statement of marks'!FL75)</f>
        <v/>
      </c>
      <c r="S1821" s="117" t="str">
        <f>IF('result subject-wise'!Z75="","",'result subject-wise'!Z75)</f>
        <v/>
      </c>
      <c r="T1821" s="128" t="str">
        <f>IF('result subject-wise'!AB75="","",'result subject-wise'!AB75)</f>
        <v/>
      </c>
      <c r="U1821" s="130" t="str">
        <f>IF('result subject-wise'!AC75="","",'result subject-wise'!AC75)</f>
        <v/>
      </c>
      <c r="V1821" s="147" t="str">
        <f>IF(OR(U1825=0,U1825&lt;S1825),"",IF(OR(R1821="RE",R1821="REP"),SUM(Q1821,T1821),IF(R1821="S",T1821,Q1821)))</f>
        <v/>
      </c>
    </row>
    <row r="1822" spans="1:22" ht="19.25" customHeight="1">
      <c r="A1822" s="1179"/>
      <c r="B1822" s="1232" t="b">
        <f>IF('statement of marks'!BJ75="a",'statement of marks'!$BJ$3,IF('statement of marks'!BJ75="b",'statement of marks'!$BP$3,IF('statement of marks'!BJ75="c",'statement of marks'!$BV$3,IF('statement of marks'!BJ75="d",'statement of marks'!$CB$3))))</f>
        <v>0</v>
      </c>
      <c r="C1822" s="1233"/>
      <c r="D1822" s="289" t="str">
        <f>IF('statement of marks'!BK75="","",'statement of marks'!BK75)</f>
        <v/>
      </c>
      <c r="E1822" s="290" t="str">
        <f>IF('statement of marks'!BL75="","",'statement of marks'!BL75)</f>
        <v/>
      </c>
      <c r="F1822" s="290" t="str">
        <f>IF('statement of marks'!BM75="","",'statement of marks'!BM75)</f>
        <v/>
      </c>
      <c r="G1822" s="123" t="str">
        <f>IF('statement of marks'!BO75="","",'statement of marks'!BO75)</f>
        <v/>
      </c>
      <c r="H1822" s="123" t="str">
        <f>IF('statement of marks'!BP75="","",'statement of marks'!BP75)</f>
        <v/>
      </c>
      <c r="I1822" s="291" t="str">
        <f t="shared" ref="I1822" si="664">IF(G1822="","",IF(AND(G1822="ML",H1822="ML"),"ML",IF(AND(G1822="ML",H1822=""),"ML",SUM(G1822,H1822))))</f>
        <v/>
      </c>
      <c r="J1822" s="291" t="str">
        <f t="shared" si="661"/>
        <v/>
      </c>
      <c r="K1822" s="125" t="str">
        <f>IF(J1822="","",SUM(H1822,J1822))</f>
        <v/>
      </c>
      <c r="L1822" s="123" t="str">
        <f>IF('statement of marks'!BT75="","",'statement of marks'!BT75)</f>
        <v/>
      </c>
      <c r="M1822" s="123" t="str">
        <f>IF('statement of marks'!BU75="","",'statement of marks'!BU75)</f>
        <v/>
      </c>
      <c r="N1822" s="291" t="str">
        <f t="shared" ref="N1822" si="665">IF(L1822="","",IF(AND(L1822="ML",M1822="ML"),"ML",IF(AND(L1822="ML",M1822=""),"ML",SUM(L1822,M1822))))</f>
        <v/>
      </c>
      <c r="O1822" s="291" t="str">
        <f>IF(L1822="","",SUM(J1822,L1822))</f>
        <v/>
      </c>
      <c r="P1822" s="123" t="str">
        <f t="shared" ref="P1822:P1823" si="666">IF(AND(H1822="",M1822=""),"",SUM(H1822,M1822))</f>
        <v/>
      </c>
      <c r="Q1822" s="125" t="str">
        <f>IF(O1822="","",SUM(O1822,P1822))</f>
        <v/>
      </c>
      <c r="R1822" s="290" t="str">
        <f>CONCATENATE('statement of marks'!FM75,'statement of marks'!FR75,'statement of marks'!FS75)</f>
        <v/>
      </c>
      <c r="S1822" s="117" t="str">
        <f>IF('result subject-wise'!AD75="","",'result subject-wise'!AD75)</f>
        <v/>
      </c>
      <c r="T1822" s="128" t="str">
        <f>IF('result subject-wise'!AF75="","",'result subject-wise'!AF75)</f>
        <v/>
      </c>
      <c r="U1822" s="130" t="str">
        <f>IF('result subject-wise'!AG75="","",'result subject-wise'!AG75)</f>
        <v/>
      </c>
      <c r="V1822" s="147" t="str">
        <f>IF(OR(U1825=0,U1825&lt;S1825),"",IF(OR(R1822="RE",R1822="REP"),SUM(Q1822,T1822),IF(R1822="S",T1822,Q1822)))</f>
        <v/>
      </c>
    </row>
    <row r="1823" spans="1:22" ht="19.25" customHeight="1">
      <c r="A1823" s="1179"/>
      <c r="B1823" s="1232" t="b">
        <f>IF('statement of marks'!CH75="a",'statement of marks'!$CH$3,IF('statement of marks'!CH75="b",'statement of marks'!$CN$3,IF('statement of marks'!CH75="c",'statement of marks'!$CT$3,IF('statement of marks'!CH75="d",'statement of marks'!$CZ$3))))</f>
        <v>0</v>
      </c>
      <c r="C1823" s="1233"/>
      <c r="D1823" s="289" t="str">
        <f>IF('statement of marks'!CI75="","",'statement of marks'!CI75)</f>
        <v/>
      </c>
      <c r="E1823" s="290" t="str">
        <f>IF('statement of marks'!CJ75="","",'statement of marks'!CJ75)</f>
        <v/>
      </c>
      <c r="F1823" s="290" t="str">
        <f>IF('statement of marks'!CK75="","",'statement of marks'!CK75)</f>
        <v/>
      </c>
      <c r="G1823" s="123" t="str">
        <f>IF('statement of marks'!CM75="","",'statement of marks'!CM75)</f>
        <v/>
      </c>
      <c r="H1823" s="123" t="str">
        <f>IF('statement of marks'!CN75="","",'statement of marks'!CN75)</f>
        <v/>
      </c>
      <c r="I1823" s="291" t="str">
        <f>IF(G1823="","",IF(AND(G1823="ML",H1823="ML"),"ML",IF(AND(G1823="ML",H1823=""),"ML",SUM(G1823,H1823))))</f>
        <v/>
      </c>
      <c r="J1823" s="291" t="str">
        <f t="shared" si="661"/>
        <v/>
      </c>
      <c r="K1823" s="125" t="str">
        <f>IF(J1823="","",SUM(H1823,J1823))</f>
        <v/>
      </c>
      <c r="L1823" s="123" t="str">
        <f>IF('statement of marks'!CR75="","",'statement of marks'!CR75)</f>
        <v/>
      </c>
      <c r="M1823" s="123" t="str">
        <f>IF('statement of marks'!CS75="","",'statement of marks'!CS75)</f>
        <v/>
      </c>
      <c r="N1823" s="291" t="str">
        <f>IF(L1823="","",IF(AND(L1823="ML",M1823="ML"),"ML",IF(AND(L1823="ML",M1823=""),"ML",SUM(L1823,M1823))))</f>
        <v/>
      </c>
      <c r="O1823" s="291" t="str">
        <f>IF(L1823="","",SUM(J1823,L1823))</f>
        <v/>
      </c>
      <c r="P1823" s="123" t="str">
        <f t="shared" si="666"/>
        <v/>
      </c>
      <c r="Q1823" s="125" t="str">
        <f>IF(O1823="","",SUM(O1823,P1823))</f>
        <v/>
      </c>
      <c r="R1823" s="290" t="str">
        <f>CONCATENATE('statement of marks'!FT75,'statement of marks'!FY75,'statement of marks'!FZ75)</f>
        <v/>
      </c>
      <c r="S1823" s="117" t="str">
        <f>IF('result subject-wise'!AH75="","",'result subject-wise'!AH75)</f>
        <v/>
      </c>
      <c r="T1823" s="128" t="str">
        <f>IF('result subject-wise'!AJ75="","",'result subject-wise'!AJ75)</f>
        <v/>
      </c>
      <c r="U1823" s="130" t="str">
        <f>IF('result subject-wise'!AK75="","",'result subject-wise'!AK75)</f>
        <v/>
      </c>
      <c r="V1823" s="147" t="str">
        <f>IF(OR(U1825=0,U1825&lt;S1825),"",IF(OR(R1823="RE",R1823="REP"),SUM(Q1823,T1823),IF(R1823="S",T1823,Q1823)))</f>
        <v/>
      </c>
    </row>
    <row r="1824" spans="1:22" ht="19.25" customHeight="1">
      <c r="A1824" s="1179"/>
      <c r="B1824" s="1234" t="s">
        <v>148</v>
      </c>
      <c r="C1824" s="1235"/>
      <c r="D1824" s="157" t="str">
        <f>IF(AND(D1819="",D1820="",D1821="",D1822="",D1823=""),"",SUM(D1819:D1823))</f>
        <v/>
      </c>
      <c r="E1824" s="157" t="str">
        <f t="shared" ref="E1824:F1824" si="667">IF(AND(E1819="",E1820="",E1821="",E1822="",E1823=""),"",SUM(E1819:E1823))</f>
        <v/>
      </c>
      <c r="F1824" s="157" t="str">
        <f t="shared" si="667"/>
        <v/>
      </c>
      <c r="G1824" s="158" t="str">
        <f>IF(G1819="","",SUM(G1819:G1823))</f>
        <v/>
      </c>
      <c r="H1824" s="158">
        <f>SUM(H1821:H1823)</f>
        <v>0</v>
      </c>
      <c r="I1824" s="158" t="str">
        <f>IF(AND(I1819="",I1820="",I1821="",I1822="",I1823=""),"",SUM(I1819:I1823))</f>
        <v/>
      </c>
      <c r="J1824" s="159" t="str">
        <f>IF(J1823="","",SUM(J1819:J1823))</f>
        <v/>
      </c>
      <c r="K1824" s="160" t="str">
        <f>IF(K1819="","",SUM(K1819:K1823))</f>
        <v/>
      </c>
      <c r="L1824" s="158" t="str">
        <f>IF(L1819="","",SUM(L1819:L1823))</f>
        <v/>
      </c>
      <c r="M1824" s="158">
        <f>SUM(M1821:M1823)</f>
        <v>0</v>
      </c>
      <c r="N1824" s="158" t="str">
        <f t="shared" ref="N1824" si="668">IF(AND(N1819="",N1820="",N1821="",N1822="",N1823=""),"",SUM(N1819:N1823))</f>
        <v/>
      </c>
      <c r="O1824" s="159" t="str">
        <f>IF(L1824="","",SUM(J1824,L1824))</f>
        <v/>
      </c>
      <c r="P1824" s="160">
        <f>SUM(H1824,M1824)</f>
        <v>0</v>
      </c>
      <c r="Q1824" s="160" t="str">
        <f>IF(Q1819="","",SUM(Q1819:Q1823))</f>
        <v/>
      </c>
      <c r="R1824" s="159"/>
      <c r="S1824" s="159" t="str">
        <f>IF(AND(S1819="",S1820="",S1821="",S1822="",S1823=""),"",SUM(S1819:S1823))</f>
        <v/>
      </c>
      <c r="T1824" s="161" t="str">
        <f>IF(AND(T1819="",T1820="",T1821="",T1822="",T1823=""),"",SUM(T1819:T1823))</f>
        <v/>
      </c>
      <c r="U1824" s="162"/>
      <c r="V1824" s="163" t="str">
        <f>IF(V1819="","",SUM(V1819:V1823))</f>
        <v/>
      </c>
    </row>
    <row r="1825" spans="1:22" ht="19.25" customHeight="1">
      <c r="A1825" s="1179"/>
      <c r="B1825" s="1234" t="s">
        <v>145</v>
      </c>
      <c r="C1825" s="1235"/>
      <c r="D1825" s="119" t="str">
        <f>IF(D1824="","",50-(COUNTIF(D1819:D1823,"NA")*10+COUNTIF(D1819:D1823,"ML")*10))</f>
        <v/>
      </c>
      <c r="E1825" s="119" t="str">
        <f t="shared" ref="E1825:F1825" si="669">IF(E1824="","",50-(COUNTIF(E1819:E1823,"NA")*10+COUNTIF(E1819:E1823,"ML")*10))</f>
        <v/>
      </c>
      <c r="F1825" s="119" t="str">
        <f t="shared" si="669"/>
        <v/>
      </c>
      <c r="G1825" s="123">
        <f>I1825-H1825</f>
        <v>350</v>
      </c>
      <c r="H1825" s="158">
        <f>IF(H1824="","",(IF(OR(H1821="ML",H1821=""),0,H1818)+IF(OR(H1822="ML",H1822=""),0,H1819)+IF(OR(H1823="ML",H1823=""),0,H1820)))</f>
        <v>0</v>
      </c>
      <c r="I1825" s="123">
        <f>IF(I1824=0,0,350-H1827)</f>
        <v>350</v>
      </c>
      <c r="J1825" s="291" t="str">
        <f>IF(J1824="","",SUM(D1825:G1825))</f>
        <v/>
      </c>
      <c r="K1825" s="125" t="str">
        <f>IF(K1824="","",SUM(H1825,J1825))</f>
        <v/>
      </c>
      <c r="L1825" s="123">
        <f>N1825-M1825</f>
        <v>500</v>
      </c>
      <c r="M1825" s="117">
        <f>IF(M1824="","",(IF(OR(M1821="ML",M1821=""),0,M1818)+IF(OR(M1822="ML",M1822=""),0,M1819)+IF(OR(M1823="ML",M1823=""),0,M1820)))</f>
        <v>0</v>
      </c>
      <c r="N1825" s="123">
        <f>IF(N1824=0,0,500-M1827)</f>
        <v>500</v>
      </c>
      <c r="O1825" s="291">
        <f>IF(L1825="","",SUM(J1825,L1825))</f>
        <v>500</v>
      </c>
      <c r="P1825" s="125">
        <f>SUM(H1825,M1825)</f>
        <v>0</v>
      </c>
      <c r="Q1825" s="125" t="str">
        <f>IF(Q1824="","",SUM(O1825,P1825))</f>
        <v/>
      </c>
      <c r="R1825" s="307"/>
      <c r="S1825" s="141">
        <f>COUNTIF(R1819:R1828,"S")</f>
        <v>0</v>
      </c>
      <c r="T1825" s="141">
        <f>COUNTIF(R1819:R1828,"RE")+COUNTIF(R1819:R1828,"REP")</f>
        <v>0</v>
      </c>
      <c r="U1825" s="141">
        <f>COUNTIF(U1819:U1824,"P")+COUNTIF(U1827:U1828,"P")</f>
        <v>0</v>
      </c>
      <c r="V1825" s="149" t="str">
        <f>IF(OR(U1825=0,U1825&lt;(S1825+T1825)),"",(Q1825-(S1825*200)+S1824))</f>
        <v/>
      </c>
    </row>
    <row r="1826" spans="1:22" ht="19.25" customHeight="1">
      <c r="A1826" s="1179"/>
      <c r="B1826" s="1230" t="s">
        <v>12</v>
      </c>
      <c r="C1826" s="1231"/>
      <c r="D1826" s="120" t="str">
        <f t="shared" ref="D1826:Q1826" si="670">IF(D1825="","",D1824/D1825*100)</f>
        <v/>
      </c>
      <c r="E1826" s="120" t="str">
        <f t="shared" si="670"/>
        <v/>
      </c>
      <c r="F1826" s="120" t="str">
        <f t="shared" si="670"/>
        <v/>
      </c>
      <c r="G1826" s="120" t="e">
        <f t="shared" si="670"/>
        <v>#VALUE!</v>
      </c>
      <c r="H1826" s="151" t="e">
        <f t="shared" si="670"/>
        <v>#DIV/0!</v>
      </c>
      <c r="I1826" s="120" t="e">
        <f t="shared" si="670"/>
        <v>#VALUE!</v>
      </c>
      <c r="J1826" s="120" t="str">
        <f t="shared" si="670"/>
        <v/>
      </c>
      <c r="K1826" s="126" t="str">
        <f t="shared" si="670"/>
        <v/>
      </c>
      <c r="L1826" s="120" t="e">
        <f t="shared" si="670"/>
        <v>#VALUE!</v>
      </c>
      <c r="M1826" s="151" t="e">
        <f t="shared" si="670"/>
        <v>#DIV/0!</v>
      </c>
      <c r="N1826" s="120" t="e">
        <f t="shared" si="670"/>
        <v>#VALUE!</v>
      </c>
      <c r="O1826" s="120" t="e">
        <f t="shared" si="670"/>
        <v>#VALUE!</v>
      </c>
      <c r="P1826" s="126" t="e">
        <f t="shared" si="670"/>
        <v>#DIV/0!</v>
      </c>
      <c r="Q1826" s="126" t="str">
        <f t="shared" si="670"/>
        <v/>
      </c>
      <c r="R1826" s="304"/>
      <c r="S1826" s="304"/>
      <c r="T1826" s="305"/>
      <c r="U1826" s="308"/>
      <c r="V1826" s="150" t="str">
        <f>IF(V1825="","",V1824/V1825*100)</f>
        <v/>
      </c>
    </row>
    <row r="1827" spans="1:22" ht="19.25" customHeight="1">
      <c r="A1827" s="1179"/>
      <c r="B1827" s="1230" t="str">
        <f>'statement of marks'!$DG$3</f>
        <v>jktLFkku v/;;u</v>
      </c>
      <c r="C1827" s="1231"/>
      <c r="D1827" s="289" t="str">
        <f>IF('statement of marks'!DG75="","",'statement of marks'!DG75)</f>
        <v/>
      </c>
      <c r="E1827" s="290" t="str">
        <f>IF('statement of marks'!DH75="","",'statement of marks'!DH75)</f>
        <v/>
      </c>
      <c r="F1827" s="290" t="str">
        <f>IF('statement of marks'!DI75="","",'statement of marks'!DI75)</f>
        <v/>
      </c>
      <c r="G1827" s="290" t="str">
        <f>IF('statement of marks'!DK75="","",'statement of marks'!DK75)</f>
        <v/>
      </c>
      <c r="H1827" s="152">
        <f>IF(G1819="ML",70)+IF(G1820="ML",70)+IF(G1821="ML",70-H1818)+IF(G1822="ML",70-H1819)+IF(G1823="ML",70-H1820)+IF(H1821="ml",H1818)+IF(H1822="ml",H1819)+IF(H1823="ml",H1820)</f>
        <v>0</v>
      </c>
      <c r="I1827" s="291" t="str">
        <f>IF(G1827="","",SUM(G1827,H1827))</f>
        <v/>
      </c>
      <c r="J1827" s="291" t="str">
        <f>IF(G1827="","",SUM(D1827,E1827,F1827,G1827))</f>
        <v/>
      </c>
      <c r="K1827" s="125" t="str">
        <f>IF(J1827="","",SUM(H1827,J1827))</f>
        <v/>
      </c>
      <c r="L1827" s="290" t="str">
        <f>IF('statement of marks'!DM75="","",'statement of marks'!DM75)</f>
        <v/>
      </c>
      <c r="M1827" s="152">
        <f>IF(L1819="ML",100)+IF(L1820="ML",100)+IF(L1821="ML",100-M1818)+IF(L1822="ML",100-M1819)+IF(L1823="ML",100-M1820)+IF(M1821="ml",M1818)+IF(M1822="ml",M1819)+IF(M1823="ml",M1820)</f>
        <v>0</v>
      </c>
      <c r="N1827" s="291" t="str">
        <f>IF(L1827="","",SUM(L1827,M1827))</f>
        <v/>
      </c>
      <c r="O1827" s="291" t="str">
        <f>IF(L1827="","",SUM(K1827,L1827))</f>
        <v/>
      </c>
      <c r="P1827" s="152">
        <f>SUM(H1827,M1827)</f>
        <v>0</v>
      </c>
      <c r="Q1827" s="125" t="str">
        <f>IF(O1827="","",SUM(O1827,M1827))</f>
        <v/>
      </c>
      <c r="R1827" s="290" t="str">
        <f>IF('statement of marks'!GA75="","",'statement of marks'!GA75)</f>
        <v/>
      </c>
      <c r="S1827" s="117" t="str">
        <f>IF(OR(R1827="S",R1827="RE"),100,"")</f>
        <v/>
      </c>
      <c r="T1827" s="309" t="str">
        <f>IF('result subject-wise'!AL75="","",'result subject-wise'!AL75)</f>
        <v/>
      </c>
      <c r="U1827" s="310" t="str">
        <f>IF('result subject-wise'!AM75="","",'result subject-wise'!AM75)</f>
        <v/>
      </c>
      <c r="V1827" s="1236"/>
    </row>
    <row r="1828" spans="1:22" ht="19.25" customHeight="1">
      <c r="A1828" s="1179"/>
      <c r="B1828" s="1230" t="str">
        <f>'statement of marks'!$DT$3</f>
        <v>thou dkS'ky f'k{kk</v>
      </c>
      <c r="C1828" s="1231"/>
      <c r="D1828" s="1237" t="s">
        <v>294</v>
      </c>
      <c r="E1828" s="1238"/>
      <c r="F1828" s="291">
        <f>'statement of marks'!$DT$6</f>
        <v>30</v>
      </c>
      <c r="G1828" s="123" t="str">
        <f>IF('statement of marks'!DT75="","",'statement of marks'!DT75)</f>
        <v/>
      </c>
      <c r="H1828" s="1238" t="s">
        <v>313</v>
      </c>
      <c r="I1828" s="1238"/>
      <c r="J1828" s="291">
        <f>'statement of marks'!$DU$6</f>
        <v>30</v>
      </c>
      <c r="K1828" s="125" t="str">
        <f>IF('statement of marks'!DU75="","",'statement of marks'!DU75)</f>
        <v/>
      </c>
      <c r="L1828" s="1239" t="s">
        <v>172</v>
      </c>
      <c r="M1828" s="1239"/>
      <c r="N1828" s="291">
        <f>'statement of marks'!$DV$6</f>
        <v>40</v>
      </c>
      <c r="O1828" s="290" t="str">
        <f>IF('statement of marks'!DV75="","",'statement of marks'!DV75)</f>
        <v/>
      </c>
      <c r="P1828" s="304"/>
      <c r="Q1828" s="125" t="str">
        <f>IF(O1828="","",SUM(G1828,K1828,O1828))</f>
        <v/>
      </c>
      <c r="R1828" s="290" t="str">
        <f>IF('statement of marks'!GB75="","",'statement of marks'!GB75)</f>
        <v/>
      </c>
      <c r="S1828" s="117" t="str">
        <f>IF(OR(R1828="S",R1828="RE"),40,"")</f>
        <v/>
      </c>
      <c r="T1828" s="309" t="str">
        <f>IF('result subject-wise'!AN75="","",'result subject-wise'!AN75)</f>
        <v/>
      </c>
      <c r="U1828" s="310" t="str">
        <f>IF('result subject-wise'!AO75="","",'result subject-wise'!AO75)</f>
        <v/>
      </c>
      <c r="V1828" s="1236"/>
    </row>
    <row r="1829" spans="1:22" ht="19.25" customHeight="1">
      <c r="A1829" s="1179"/>
      <c r="B1829" s="1240" t="s">
        <v>20</v>
      </c>
      <c r="C1829" s="1241"/>
      <c r="D1829" s="1242" t="str">
        <f>IF('statement of marks'!GH75="","",'statement of marks'!GH75)</f>
        <v/>
      </c>
      <c r="E1829" s="1243"/>
      <c r="F1829" s="1243"/>
      <c r="G1829" s="1243"/>
      <c r="H1829" s="1243"/>
      <c r="I1829" s="1244"/>
      <c r="J1829" s="288" t="s">
        <v>7</v>
      </c>
      <c r="K1829" s="290" t="str">
        <f>IF('statement of marks'!GK75="","",'statement of marks'!GK75)</f>
        <v/>
      </c>
      <c r="L1829" s="1245" t="s">
        <v>8</v>
      </c>
      <c r="M1829" s="1246"/>
      <c r="N1829" s="1247"/>
      <c r="O1829" s="290" t="str">
        <f>IF('statement of marks'!GM75="","",'statement of marks'!GM75)</f>
        <v/>
      </c>
      <c r="P1829" s="1248" t="s">
        <v>286</v>
      </c>
      <c r="Q1829" s="1248"/>
      <c r="R1829" s="1248"/>
      <c r="S1829" s="1248"/>
      <c r="T1829" s="1248"/>
      <c r="U1829" s="1248"/>
      <c r="V1829" s="1249"/>
    </row>
    <row r="1830" spans="1:22" ht="19.25" customHeight="1">
      <c r="A1830" s="1179"/>
      <c r="B1830" s="1240" t="s">
        <v>50</v>
      </c>
      <c r="C1830" s="1241"/>
      <c r="D1830" s="1250" t="s">
        <v>290</v>
      </c>
      <c r="E1830" s="1251"/>
      <c r="F1830" s="1252" t="s">
        <v>291</v>
      </c>
      <c r="G1830" s="1252"/>
      <c r="H1830" s="1253" t="s">
        <v>292</v>
      </c>
      <c r="I1830" s="1253"/>
      <c r="J1830" s="1252" t="s">
        <v>314</v>
      </c>
      <c r="K1830" s="1252"/>
      <c r="L1830" s="1254" t="s">
        <v>284</v>
      </c>
      <c r="M1830" s="1254"/>
      <c r="N1830" s="1254"/>
      <c r="O1830" s="1254"/>
      <c r="P1830" s="1255" t="s">
        <v>20</v>
      </c>
      <c r="Q1830" s="1255"/>
      <c r="R1830" s="1255"/>
      <c r="S1830" s="1255"/>
      <c r="T1830" s="1256" t="str">
        <f>IF('result subject-wise'!AR75="","",'result subject-wise'!AR75)</f>
        <v/>
      </c>
      <c r="U1830" s="1256"/>
      <c r="V1830" s="1257"/>
    </row>
    <row r="1831" spans="1:22" ht="19.25" customHeight="1">
      <c r="A1831" s="1179"/>
      <c r="B1831" s="1234" t="s">
        <v>32</v>
      </c>
      <c r="C1831" s="1235"/>
      <c r="D1831" s="1258" t="str">
        <f>IF('statement of marks'!EP75="","",'statement of marks'!EP75)</f>
        <v/>
      </c>
      <c r="E1831" s="1259"/>
      <c r="F1831" s="1259" t="str">
        <f>IF('statement of marks'!ER75="","",'statement of marks'!ER75)</f>
        <v/>
      </c>
      <c r="G1831" s="1259"/>
      <c r="H1831" s="1259" t="str">
        <f>IF('statement of marks'!ET75="","",'statement of marks'!ET75)</f>
        <v/>
      </c>
      <c r="I1831" s="1259"/>
      <c r="J1831" s="1259" t="str">
        <f>IF('statement of marks'!EV75="","",'statement of marks'!EV75)</f>
        <v/>
      </c>
      <c r="K1831" s="1259"/>
      <c r="L1831" s="1259" t="str">
        <f>IF('statement of marks'!EX75="","",'statement of marks'!EX75)</f>
        <v/>
      </c>
      <c r="M1831" s="1259"/>
      <c r="N1831" s="1259"/>
      <c r="O1831" s="1259"/>
      <c r="P1831" s="1255" t="s">
        <v>7</v>
      </c>
      <c r="Q1831" s="1255"/>
      <c r="R1831" s="1255"/>
      <c r="S1831" s="1255"/>
      <c r="T1831" s="1256" t="str">
        <f>IF(AND(T1830="mRrh.kZ",V1826&gt;=60),"izFke",IF(AND(T1830="mRrh.kZ",V1826&gt;=48),"f}rh;",IF(AND(T1830="mRrh.kZ",V1826&gt;=36),"r`rh;","")))</f>
        <v/>
      </c>
      <c r="U1831" s="1256"/>
      <c r="V1831" s="1257"/>
    </row>
    <row r="1832" spans="1:22" ht="19.25" customHeight="1">
      <c r="A1832" s="1179"/>
      <c r="B1832" s="1234" t="s">
        <v>31</v>
      </c>
      <c r="C1832" s="1235"/>
      <c r="D1832" s="1260" t="str">
        <f>IF('statement of marks'!EO75="","",'statement of marks'!EO75)</f>
        <v/>
      </c>
      <c r="E1832" s="1261"/>
      <c r="F1832" s="1261" t="str">
        <f>IF('statement of marks'!EQ75="","",'statement of marks'!EQ75)</f>
        <v/>
      </c>
      <c r="G1832" s="1261"/>
      <c r="H1832" s="1261" t="str">
        <f>IF('statement of marks'!ES75="","",'statement of marks'!ES75)</f>
        <v/>
      </c>
      <c r="I1832" s="1261"/>
      <c r="J1832" s="1261" t="str">
        <f>IF('statement of marks'!EU75="","",'statement of marks'!EU75)</f>
        <v/>
      </c>
      <c r="K1832" s="1261"/>
      <c r="L1832" s="1261" t="str">
        <f>IF('statement of marks'!EW75="","",'statement of marks'!EW75)</f>
        <v/>
      </c>
      <c r="M1832" s="1261"/>
      <c r="N1832" s="1261"/>
      <c r="O1832" s="1261"/>
      <c r="P1832" s="1262" t="s">
        <v>312</v>
      </c>
      <c r="Q1832" s="1263"/>
      <c r="R1832" s="1263"/>
      <c r="S1832" s="1264"/>
      <c r="T1832" s="1265" t="str">
        <f>IF(T1830="","",'result subject-wise'!$G$117)</f>
        <v/>
      </c>
      <c r="U1832" s="1266"/>
      <c r="V1832" s="1267"/>
    </row>
    <row r="1833" spans="1:22" ht="19.25" customHeight="1">
      <c r="A1833" s="1179"/>
      <c r="B1833" s="1230" t="s">
        <v>133</v>
      </c>
      <c r="C1833" s="1231"/>
      <c r="D1833" s="1268"/>
      <c r="E1833" s="1269"/>
      <c r="F1833" s="1269"/>
      <c r="G1833" s="1269"/>
      <c r="H1833" s="1269"/>
      <c r="I1833" s="1269"/>
      <c r="J1833" s="1269"/>
      <c r="K1833" s="1269"/>
      <c r="L1833" s="1231" t="s">
        <v>133</v>
      </c>
      <c r="M1833" s="1231"/>
      <c r="N1833" s="1231"/>
      <c r="O1833" s="1231"/>
      <c r="P1833" s="1231"/>
      <c r="Q1833" s="1231"/>
      <c r="R1833" s="1270"/>
      <c r="S1833" s="1271"/>
      <c r="T1833" s="1271"/>
      <c r="U1833" s="1271"/>
      <c r="V1833" s="1272"/>
    </row>
    <row r="1834" spans="1:22" ht="19.25" customHeight="1">
      <c r="A1834" s="1179"/>
      <c r="B1834" s="1230" t="s">
        <v>285</v>
      </c>
      <c r="C1834" s="1231"/>
      <c r="D1834" s="1268"/>
      <c r="E1834" s="1269"/>
      <c r="F1834" s="1269"/>
      <c r="G1834" s="1269"/>
      <c r="H1834" s="1269"/>
      <c r="I1834" s="1269"/>
      <c r="J1834" s="1269"/>
      <c r="K1834" s="1269"/>
      <c r="L1834" s="1231" t="s">
        <v>111</v>
      </c>
      <c r="M1834" s="1231"/>
      <c r="N1834" s="1231"/>
      <c r="O1834" s="1231"/>
      <c r="P1834" s="1231"/>
      <c r="Q1834" s="1231"/>
      <c r="R1834" s="1273"/>
      <c r="S1834" s="1274"/>
      <c r="T1834" s="1274"/>
      <c r="U1834" s="1274"/>
      <c r="V1834" s="1275"/>
    </row>
    <row r="1835" spans="1:22" ht="19.25" customHeight="1">
      <c r="A1835" s="1179"/>
      <c r="B1835" s="1230" t="s">
        <v>152</v>
      </c>
      <c r="C1835" s="1231"/>
      <c r="D1835" s="1268"/>
      <c r="E1835" s="1269"/>
      <c r="F1835" s="1269"/>
      <c r="G1835" s="1269"/>
      <c r="H1835" s="1269"/>
      <c r="I1835" s="1269"/>
      <c r="J1835" s="1269"/>
      <c r="K1835" s="1269"/>
      <c r="L1835" s="1231" t="s">
        <v>285</v>
      </c>
      <c r="M1835" s="1231"/>
      <c r="N1835" s="1231"/>
      <c r="O1835" s="1231"/>
      <c r="P1835" s="1231"/>
      <c r="Q1835" s="1231"/>
      <c r="R1835" s="1276" t="s">
        <v>152</v>
      </c>
      <c r="S1835" s="1277"/>
      <c r="T1835" s="1277"/>
      <c r="U1835" s="1277"/>
      <c r="V1835" s="1278"/>
    </row>
    <row r="1836" spans="1:22" ht="19.25" customHeight="1">
      <c r="A1836" s="1180"/>
      <c r="B1836" s="1279" t="s">
        <v>151</v>
      </c>
      <c r="C1836" s="1280"/>
      <c r="D1836" s="1281"/>
      <c r="E1836" s="1282"/>
      <c r="F1836" s="1282"/>
      <c r="G1836" s="1282"/>
      <c r="H1836" s="1282"/>
      <c r="I1836" s="1282"/>
      <c r="J1836" s="1282"/>
      <c r="K1836" s="1282"/>
      <c r="L1836" s="1280" t="s">
        <v>113</v>
      </c>
      <c r="M1836" s="1280"/>
      <c r="N1836" s="1280"/>
      <c r="O1836" s="1280"/>
      <c r="P1836" s="1283">
        <f>'statement of marks'!$GH$109</f>
        <v>42460</v>
      </c>
      <c r="Q1836" s="1284"/>
      <c r="R1836" s="1285" t="s">
        <v>289</v>
      </c>
      <c r="S1836" s="1286"/>
      <c r="T1836" s="1286"/>
      <c r="U1836" s="1286"/>
      <c r="V1836" s="1287"/>
    </row>
    <row r="1837" spans="1:22" ht="19.25" customHeight="1">
      <c r="A1837" s="1173" t="s">
        <v>73</v>
      </c>
      <c r="B1837" s="1174"/>
      <c r="C1837" s="1174"/>
      <c r="D1837" s="1174"/>
      <c r="E1837" s="1174"/>
      <c r="F1837" s="1174"/>
      <c r="G1837" s="1174"/>
      <c r="H1837" s="1174"/>
      <c r="I1837" s="1174"/>
      <c r="J1837" s="1174"/>
      <c r="K1837" s="1174"/>
      <c r="L1837" s="1174"/>
      <c r="M1837" s="1174"/>
      <c r="N1837" s="1174"/>
      <c r="O1837" s="1174"/>
      <c r="P1837" s="1174"/>
      <c r="Q1837" s="1174"/>
      <c r="R1837" s="1174"/>
      <c r="S1837" s="1174"/>
      <c r="T1837" s="1174"/>
      <c r="U1837" s="1174"/>
      <c r="V1837" s="1175"/>
    </row>
    <row r="1838" spans="1:22" ht="19.25" customHeight="1">
      <c r="A1838" s="1176" t="str">
        <f>'statement of marks'!$A$1</f>
        <v>jktdh; ckfydk mPp ek/;fed fo|ky;] fuEckgsMk</v>
      </c>
      <c r="B1838" s="1177"/>
      <c r="C1838" s="1177"/>
      <c r="D1838" s="1177"/>
      <c r="E1838" s="1177"/>
      <c r="F1838" s="1177"/>
      <c r="G1838" s="1177"/>
      <c r="H1838" s="1177"/>
      <c r="I1838" s="1177"/>
      <c r="J1838" s="1177"/>
      <c r="K1838" s="1177"/>
      <c r="L1838" s="1177"/>
      <c r="M1838" s="1177"/>
      <c r="N1838" s="1177"/>
      <c r="O1838" s="1177"/>
      <c r="P1838" s="1177"/>
      <c r="Q1838" s="1177"/>
      <c r="R1838" s="1177"/>
      <c r="S1838" s="1177"/>
      <c r="T1838" s="1177"/>
      <c r="U1838" s="1177"/>
      <c r="V1838" s="1178"/>
    </row>
    <row r="1839" spans="1:22" ht="19.25" customHeight="1">
      <c r="A1839" s="1179"/>
      <c r="B1839" s="1181" t="s">
        <v>293</v>
      </c>
      <c r="C1839" s="1181"/>
      <c r="D1839" s="1182" t="str">
        <f>'statement of marks'!$F$3</f>
        <v>2015-16</v>
      </c>
      <c r="E1839" s="1183"/>
      <c r="F1839" s="1184" t="str">
        <f>IF(T1857="","eq[; ijh{kk",IF(D1856="iwjd","iwjd ijh{kk",IF(D1856="iqu% ijh{kk","iqu% ijh{kk",)))</f>
        <v>eq[; ijh{kk</v>
      </c>
      <c r="G1839" s="1185"/>
      <c r="H1839" s="1185"/>
      <c r="I1839" s="1185"/>
      <c r="J1839" s="1185"/>
      <c r="K1839" s="1185"/>
      <c r="L1839" s="1185"/>
      <c r="M1839" s="1185"/>
      <c r="N1839" s="1185"/>
      <c r="O1839" s="1185"/>
      <c r="P1839" s="1185"/>
      <c r="Q1839" s="1185"/>
      <c r="R1839" s="1186" t="s">
        <v>27</v>
      </c>
      <c r="S1839" s="1187"/>
      <c r="T1839" s="1188" t="str">
        <f>'statement of marks'!$A$3</f>
        <v>11 'A'</v>
      </c>
      <c r="U1839" s="1188"/>
      <c r="V1839" s="1189"/>
    </row>
    <row r="1840" spans="1:22" ht="19.25" customHeight="1">
      <c r="A1840" s="1179"/>
      <c r="B1840" s="1190" t="s">
        <v>115</v>
      </c>
      <c r="C1840" s="1190"/>
      <c r="D1840" s="1191" t="str">
        <f>IF('statement of marks'!G76="","",'statement of marks'!G76)</f>
        <v/>
      </c>
      <c r="E1840" s="1192"/>
      <c r="F1840" s="1192"/>
      <c r="G1840" s="1192"/>
      <c r="H1840" s="1192"/>
      <c r="I1840" s="1192"/>
      <c r="J1840" s="1192"/>
      <c r="K1840" s="1192"/>
      <c r="L1840" s="1192"/>
      <c r="M1840" s="1192"/>
      <c r="N1840" s="1192"/>
      <c r="O1840" s="1192"/>
      <c r="P1840" s="1192"/>
      <c r="Q1840" s="1192"/>
      <c r="R1840" s="1193" t="s">
        <v>36</v>
      </c>
      <c r="S1840" s="1194"/>
      <c r="T1840" s="1195" t="str">
        <f>IF('statement of marks'!D76="","",'statement of marks'!D76)</f>
        <v/>
      </c>
      <c r="U1840" s="1195"/>
      <c r="V1840" s="1196"/>
    </row>
    <row r="1841" spans="1:22" ht="19.25" customHeight="1">
      <c r="A1841" s="1179"/>
      <c r="B1841" s="1190" t="s">
        <v>25</v>
      </c>
      <c r="C1841" s="1190"/>
      <c r="D1841" s="1191" t="str">
        <f>IF('statement of marks'!H76="","",'statement of marks'!H76)</f>
        <v/>
      </c>
      <c r="E1841" s="1192"/>
      <c r="F1841" s="1192"/>
      <c r="G1841" s="1192"/>
      <c r="H1841" s="1192"/>
      <c r="I1841" s="1192"/>
      <c r="J1841" s="1192"/>
      <c r="K1841" s="1192"/>
      <c r="L1841" s="1192"/>
      <c r="M1841" s="1192"/>
      <c r="N1841" s="1192"/>
      <c r="O1841" s="1192"/>
      <c r="P1841" s="1192"/>
      <c r="Q1841" s="1192"/>
      <c r="R1841" s="1193" t="s">
        <v>28</v>
      </c>
      <c r="S1841" s="1194"/>
      <c r="T1841" s="1195" t="str">
        <f>IF('statement of marks'!E76="","",'statement of marks'!E76)</f>
        <v/>
      </c>
      <c r="U1841" s="1195"/>
      <c r="V1841" s="1196"/>
    </row>
    <row r="1842" spans="1:22" ht="19.25" customHeight="1">
      <c r="A1842" s="1179"/>
      <c r="B1842" s="1197" t="s">
        <v>26</v>
      </c>
      <c r="C1842" s="1197"/>
      <c r="D1842" s="1191" t="str">
        <f>IF('statement of marks'!I76="","",'statement of marks'!I76)</f>
        <v/>
      </c>
      <c r="E1842" s="1192"/>
      <c r="F1842" s="1192"/>
      <c r="G1842" s="1192"/>
      <c r="H1842" s="1192"/>
      <c r="I1842" s="1192"/>
      <c r="J1842" s="1192"/>
      <c r="K1842" s="1192"/>
      <c r="L1842" s="1192"/>
      <c r="M1842" s="1192"/>
      <c r="N1842" s="1192"/>
      <c r="O1842" s="1192"/>
      <c r="P1842" s="1192"/>
      <c r="Q1842" s="1192"/>
      <c r="R1842" s="1193" t="s">
        <v>29</v>
      </c>
      <c r="S1842" s="1194"/>
      <c r="T1842" s="1198" t="str">
        <f>IF('statement of marks'!F76="","",'statement of marks'!F76)</f>
        <v/>
      </c>
      <c r="U1842" s="1198"/>
      <c r="V1842" s="1199"/>
    </row>
    <row r="1843" spans="1:22" ht="19.25" customHeight="1">
      <c r="A1843" s="1179"/>
      <c r="B1843" s="1200" t="s">
        <v>30</v>
      </c>
      <c r="C1843" s="1202" t="s">
        <v>202</v>
      </c>
      <c r="D1843" s="1204" t="s">
        <v>1</v>
      </c>
      <c r="E1843" s="1204" t="s">
        <v>43</v>
      </c>
      <c r="F1843" s="1204" t="s">
        <v>2</v>
      </c>
      <c r="G1843" s="1206" t="s">
        <v>144</v>
      </c>
      <c r="H1843" s="1206" t="s">
        <v>147</v>
      </c>
      <c r="I1843" s="1208" t="s">
        <v>146</v>
      </c>
      <c r="J1843" s="1210" t="s">
        <v>306</v>
      </c>
      <c r="K1843" s="1212" t="s">
        <v>288</v>
      </c>
      <c r="L1843" s="1214" t="s">
        <v>305</v>
      </c>
      <c r="M1843" s="1214" t="s">
        <v>296</v>
      </c>
      <c r="N1843" s="1216" t="s">
        <v>295</v>
      </c>
      <c r="O1843" s="1218" t="s">
        <v>274</v>
      </c>
      <c r="P1843" s="1218" t="s">
        <v>275</v>
      </c>
      <c r="Q1843" s="1220" t="s">
        <v>276</v>
      </c>
      <c r="R1843" s="1208" t="s">
        <v>14</v>
      </c>
      <c r="S1843" s="1210" t="s">
        <v>297</v>
      </c>
      <c r="T1843" s="1222" t="s">
        <v>298</v>
      </c>
      <c r="U1843" s="1288" t="s">
        <v>38</v>
      </c>
      <c r="V1843" s="1226" t="s">
        <v>287</v>
      </c>
    </row>
    <row r="1844" spans="1:22" ht="19.25" customHeight="1">
      <c r="A1844" s="1179"/>
      <c r="B1844" s="1201"/>
      <c r="C1844" s="1203"/>
      <c r="D1844" s="1205"/>
      <c r="E1844" s="1205"/>
      <c r="F1844" s="1205"/>
      <c r="G1844" s="1207"/>
      <c r="H1844" s="1207"/>
      <c r="I1844" s="1209"/>
      <c r="J1844" s="1211"/>
      <c r="K1844" s="1213"/>
      <c r="L1844" s="1215"/>
      <c r="M1844" s="1215"/>
      <c r="N1844" s="1217"/>
      <c r="O1844" s="1219"/>
      <c r="P1844" s="1219"/>
      <c r="Q1844" s="1221"/>
      <c r="R1844" s="1209"/>
      <c r="S1844" s="1211"/>
      <c r="T1844" s="1223"/>
      <c r="U1844" s="1289"/>
      <c r="V1844" s="1227"/>
    </row>
    <row r="1845" spans="1:22" ht="19.25" customHeight="1">
      <c r="A1845" s="1179"/>
      <c r="B1845" s="1228" t="s">
        <v>5</v>
      </c>
      <c r="C1845" s="1229"/>
      <c r="D1845" s="119">
        <v>10</v>
      </c>
      <c r="E1845" s="70">
        <v>10</v>
      </c>
      <c r="F1845" s="70">
        <v>10</v>
      </c>
      <c r="G1845" s="142" t="s">
        <v>308</v>
      </c>
      <c r="H1845" s="122">
        <f>'statement of marks'!$AR$6</f>
        <v>20</v>
      </c>
      <c r="I1845" s="73">
        <v>70</v>
      </c>
      <c r="J1845" s="146" t="s">
        <v>277</v>
      </c>
      <c r="K1845" s="124">
        <v>100</v>
      </c>
      <c r="L1845" s="142" t="s">
        <v>309</v>
      </c>
      <c r="M1845" s="122">
        <f>'statement of marks'!$AW$6</f>
        <v>30</v>
      </c>
      <c r="N1845" s="73">
        <v>100</v>
      </c>
      <c r="O1845" s="145" t="s">
        <v>310</v>
      </c>
      <c r="P1845" s="124"/>
      <c r="Q1845" s="124">
        <v>200</v>
      </c>
      <c r="R1845" s="304"/>
      <c r="S1845" s="304"/>
      <c r="T1845" s="305"/>
      <c r="U1845" s="306"/>
      <c r="V1845" s="147" t="str">
        <f>IF(OR(U1852=0,U1852&lt;S1852),"",Q1845)</f>
        <v/>
      </c>
    </row>
    <row r="1846" spans="1:22" ht="19.25" customHeight="1">
      <c r="A1846" s="1179"/>
      <c r="B1846" s="1230" t="str">
        <f>'statement of marks'!$J$3</f>
        <v>vfuok;Z fgUnh</v>
      </c>
      <c r="C1846" s="1231"/>
      <c r="D1846" s="289" t="str">
        <f>IF('statement of marks'!J76="","",'statement of marks'!J76)</f>
        <v/>
      </c>
      <c r="E1846" s="290" t="str">
        <f>IF('statement of marks'!K76="","",'statement of marks'!K76)</f>
        <v/>
      </c>
      <c r="F1846" s="290" t="str">
        <f>IF('statement of marks'!L76="","",'statement of marks'!L76)</f>
        <v/>
      </c>
      <c r="G1846" s="123" t="str">
        <f>IF('statement of marks'!N76="","",'statement of marks'!N76)</f>
        <v/>
      </c>
      <c r="H1846" s="123">
        <f>'statement of marks'!$BP$6</f>
        <v>20</v>
      </c>
      <c r="I1846" s="291" t="str">
        <f>IF(G1846="","",G1846)</f>
        <v/>
      </c>
      <c r="J1846" s="291" t="str">
        <f>IF(G1846="","",SUM(D1846,E1846,F1846,G1846))</f>
        <v/>
      </c>
      <c r="K1846" s="125" t="str">
        <f>J1846</f>
        <v/>
      </c>
      <c r="L1846" s="123" t="str">
        <f>IF('statement of marks'!P76="","",'statement of marks'!P76)</f>
        <v/>
      </c>
      <c r="M1846" s="122">
        <f>'statement of marks'!$BU$6</f>
        <v>30</v>
      </c>
      <c r="N1846" s="291" t="str">
        <f>IF(L1846="","",L1846)</f>
        <v/>
      </c>
      <c r="O1846" s="291" t="str">
        <f>IF(L1846="","",SUM(J1846,L1846))</f>
        <v/>
      </c>
      <c r="P1846" s="152">
        <f>SUM(H1846,M1846)</f>
        <v>50</v>
      </c>
      <c r="Q1846" s="125" t="str">
        <f>O1846</f>
        <v/>
      </c>
      <c r="R1846" s="290" t="str">
        <f>CONCATENATE('statement of marks'!EZ76,'statement of marks'!FA76,'statement of marks'!FB76)</f>
        <v/>
      </c>
      <c r="S1846" s="117" t="str">
        <f>IF(OR(R1846="S",R1846="RE"),100,"")</f>
        <v/>
      </c>
      <c r="T1846" s="128" t="str">
        <f>IF('result subject-wise'!U76="","",'result subject-wise'!U76)</f>
        <v/>
      </c>
      <c r="U1846" s="130" t="str">
        <f>IF('result subject-wise'!V76="","",'result subject-wise'!V76)</f>
        <v/>
      </c>
      <c r="V1846" s="147" t="str">
        <f>IF(OR(U1852=0,U1852&lt;S1852),"",IF(R1846="RE",SUM(Q1846,T1846),IF(R1846="S",T1846,Q1846)))</f>
        <v/>
      </c>
    </row>
    <row r="1847" spans="1:22" ht="19.25" customHeight="1">
      <c r="A1847" s="1179"/>
      <c r="B1847" s="1230" t="str">
        <f>'statement of marks'!$X$3</f>
        <v>vaxzsth</v>
      </c>
      <c r="C1847" s="1231"/>
      <c r="D1847" s="289" t="str">
        <f>IF('statement of marks'!X76="","",'statement of marks'!X76)</f>
        <v/>
      </c>
      <c r="E1847" s="290" t="str">
        <f>IF('statement of marks'!Y76="","",'statement of marks'!Y76)</f>
        <v/>
      </c>
      <c r="F1847" s="290" t="str">
        <f>IF('statement of marks'!Z76="","",'statement of marks'!Z76)</f>
        <v/>
      </c>
      <c r="G1847" s="123" t="str">
        <f>IF('statement of marks'!AB76="","",'statement of marks'!AB76)</f>
        <v/>
      </c>
      <c r="H1847" s="123">
        <f>'statement of marks'!$CN$6</f>
        <v>20</v>
      </c>
      <c r="I1847" s="291" t="str">
        <f>IF(G1847="","",G1847)</f>
        <v/>
      </c>
      <c r="J1847" s="291" t="str">
        <f t="shared" ref="J1847:J1850" si="671">IF(G1847="","",SUM(D1847,E1847,F1847,G1847))</f>
        <v/>
      </c>
      <c r="K1847" s="125" t="str">
        <f>J1847</f>
        <v/>
      </c>
      <c r="L1847" s="123" t="str">
        <f>IF('statement of marks'!AD76="","",'statement of marks'!AD76)</f>
        <v/>
      </c>
      <c r="M1847" s="122">
        <f>'statement of marks'!$CS$6</f>
        <v>30</v>
      </c>
      <c r="N1847" s="291" t="str">
        <f>IF(L1847="","",L1847)</f>
        <v/>
      </c>
      <c r="O1847" s="291" t="str">
        <f t="shared" ref="O1847" si="672">IF(L1847="","",SUM(J1847,L1847))</f>
        <v/>
      </c>
      <c r="P1847" s="152">
        <f t="shared" ref="P1847" si="673">SUM(H1847,M1847)</f>
        <v>50</v>
      </c>
      <c r="Q1847" s="125" t="str">
        <f>O1847</f>
        <v/>
      </c>
      <c r="R1847" s="290" t="str">
        <f>CONCATENATE('statement of marks'!FC76,'statement of marks'!FD76,'statement of marks'!FE76)</f>
        <v/>
      </c>
      <c r="S1847" s="117" t="str">
        <f>IF(OR(R1847="S",R1847="RE"),100,"")</f>
        <v/>
      </c>
      <c r="T1847" s="128" t="str">
        <f>IF('result subject-wise'!X76="","",'result subject-wise'!X76)</f>
        <v/>
      </c>
      <c r="U1847" s="130" t="str">
        <f>IF('result subject-wise'!Y76="","",'result subject-wise'!Y76)</f>
        <v/>
      </c>
      <c r="V1847" s="147" t="str">
        <f>IF(OR(U1852=0,U1852&lt;S1852),"",IF(R1847="RE",SUM(Q1847,T1847),IF(R1847="S",T1847,Q1847)))</f>
        <v/>
      </c>
    </row>
    <row r="1848" spans="1:22" ht="19.25" customHeight="1">
      <c r="A1848" s="1179"/>
      <c r="B1848" s="1232" t="b">
        <f>IF('statement of marks'!AL76="a",'statement of marks'!$AL$3,IF('statement of marks'!AL76="b",'statement of marks'!$AR$3,IF('statement of marks'!AL76="c",'statement of marks'!$AX$3,IF('statement of marks'!AL76="d",'statement of marks'!$BD$3))))</f>
        <v>0</v>
      </c>
      <c r="C1848" s="1233"/>
      <c r="D1848" s="289" t="str">
        <f>IF('statement of marks'!AM76="","",'statement of marks'!AM76)</f>
        <v/>
      </c>
      <c r="E1848" s="290" t="str">
        <f>IF('statement of marks'!AN76="","",'statement of marks'!AN76)</f>
        <v/>
      </c>
      <c r="F1848" s="290" t="str">
        <f>IF('statement of marks'!AO76="","",'statement of marks'!AO76)</f>
        <v/>
      </c>
      <c r="G1848" s="123" t="str">
        <f>IF('statement of marks'!AQ76="","",'statement of marks'!AQ76)</f>
        <v/>
      </c>
      <c r="H1848" s="123" t="str">
        <f>IF('statement of marks'!AR76="","",'statement of marks'!AR76)</f>
        <v/>
      </c>
      <c r="I1848" s="291" t="str">
        <f>IF(G1848="","",IF(AND(G1848="ML",H1848="ML"),"ML",IF(AND(G1848="ML",H1848=""),"ML",SUM(G1848,H1848))))</f>
        <v/>
      </c>
      <c r="J1848" s="291" t="str">
        <f t="shared" si="671"/>
        <v/>
      </c>
      <c r="K1848" s="125" t="str">
        <f>IF(J1848="","",SUM(H1848,J1848))</f>
        <v/>
      </c>
      <c r="L1848" s="123" t="str">
        <f>IF('statement of marks'!AV76="","",'statement of marks'!AV76)</f>
        <v/>
      </c>
      <c r="M1848" s="123" t="str">
        <f>IF('statement of marks'!AW76="","",'statement of marks'!AW76)</f>
        <v/>
      </c>
      <c r="N1848" s="291" t="str">
        <f>IF(L1848="","",IF(AND(L1848="ML",M1848="ML"),"ML",IF(AND(L1848="ML",M1848=""),"ML",SUM(L1848,M1848))))</f>
        <v/>
      </c>
      <c r="O1848" s="291" t="str">
        <f>IF(L1848="","",SUM(J1848,L1848))</f>
        <v/>
      </c>
      <c r="P1848" s="123" t="str">
        <f>IF(AND(H1848="",M1848=""),"",SUM(H1848,M1848))</f>
        <v/>
      </c>
      <c r="Q1848" s="125" t="str">
        <f>IF(O1848="","",SUM(O1848,P1848))</f>
        <v/>
      </c>
      <c r="R1848" s="290" t="str">
        <f>CONCATENATE('statement of marks'!FF76,'statement of marks'!FK76,'statement of marks'!FL76)</f>
        <v/>
      </c>
      <c r="S1848" s="117" t="str">
        <f>IF('result subject-wise'!Z76="","",'result subject-wise'!Z76)</f>
        <v/>
      </c>
      <c r="T1848" s="128" t="str">
        <f>IF('result subject-wise'!AB76="","",'result subject-wise'!AB76)</f>
        <v/>
      </c>
      <c r="U1848" s="130" t="str">
        <f>IF('result subject-wise'!AC76="","",'result subject-wise'!AC76)</f>
        <v/>
      </c>
      <c r="V1848" s="147" t="str">
        <f>IF(OR(U1852=0,U1852&lt;S1852),"",IF(OR(R1848="RE",R1848="REP"),SUM(Q1848,T1848),IF(R1848="S",T1848,Q1848)))</f>
        <v/>
      </c>
    </row>
    <row r="1849" spans="1:22" ht="19.25" customHeight="1">
      <c r="A1849" s="1179"/>
      <c r="B1849" s="1232" t="b">
        <f>IF('statement of marks'!BJ76="a",'statement of marks'!$BJ$3,IF('statement of marks'!BJ76="b",'statement of marks'!$BP$3,IF('statement of marks'!BJ76="c",'statement of marks'!$BV$3,IF('statement of marks'!BJ76="d",'statement of marks'!$CB$3))))</f>
        <v>0</v>
      </c>
      <c r="C1849" s="1233"/>
      <c r="D1849" s="289" t="str">
        <f>IF('statement of marks'!BK76="","",'statement of marks'!BK76)</f>
        <v/>
      </c>
      <c r="E1849" s="290" t="str">
        <f>IF('statement of marks'!BL76="","",'statement of marks'!BL76)</f>
        <v/>
      </c>
      <c r="F1849" s="290" t="str">
        <f>IF('statement of marks'!BM76="","",'statement of marks'!BM76)</f>
        <v/>
      </c>
      <c r="G1849" s="123" t="str">
        <f>IF('statement of marks'!BO76="","",'statement of marks'!BO76)</f>
        <v/>
      </c>
      <c r="H1849" s="123" t="str">
        <f>IF('statement of marks'!BP76="","",'statement of marks'!BP76)</f>
        <v/>
      </c>
      <c r="I1849" s="291" t="str">
        <f t="shared" ref="I1849" si="674">IF(G1849="","",IF(AND(G1849="ML",H1849="ML"),"ML",IF(AND(G1849="ML",H1849=""),"ML",SUM(G1849,H1849))))</f>
        <v/>
      </c>
      <c r="J1849" s="291" t="str">
        <f t="shared" si="671"/>
        <v/>
      </c>
      <c r="K1849" s="125" t="str">
        <f>IF(J1849="","",SUM(H1849,J1849))</f>
        <v/>
      </c>
      <c r="L1849" s="123" t="str">
        <f>IF('statement of marks'!BT76="","",'statement of marks'!BT76)</f>
        <v/>
      </c>
      <c r="M1849" s="123" t="str">
        <f>IF('statement of marks'!BU76="","",'statement of marks'!BU76)</f>
        <v/>
      </c>
      <c r="N1849" s="291" t="str">
        <f t="shared" ref="N1849" si="675">IF(L1849="","",IF(AND(L1849="ML",M1849="ML"),"ML",IF(AND(L1849="ML",M1849=""),"ML",SUM(L1849,M1849))))</f>
        <v/>
      </c>
      <c r="O1849" s="291" t="str">
        <f>IF(L1849="","",SUM(J1849,L1849))</f>
        <v/>
      </c>
      <c r="P1849" s="123" t="str">
        <f t="shared" ref="P1849:P1850" si="676">IF(AND(H1849="",M1849=""),"",SUM(H1849,M1849))</f>
        <v/>
      </c>
      <c r="Q1849" s="125" t="str">
        <f>IF(O1849="","",SUM(O1849,P1849))</f>
        <v/>
      </c>
      <c r="R1849" s="290" t="str">
        <f>CONCATENATE('statement of marks'!FM76,'statement of marks'!FR76,'statement of marks'!FS76)</f>
        <v/>
      </c>
      <c r="S1849" s="117" t="str">
        <f>IF('result subject-wise'!AD76="","",'result subject-wise'!AD76)</f>
        <v/>
      </c>
      <c r="T1849" s="128" t="str">
        <f>IF('result subject-wise'!AF76="","",'result subject-wise'!AF76)</f>
        <v/>
      </c>
      <c r="U1849" s="130" t="str">
        <f>IF('result subject-wise'!AG76="","",'result subject-wise'!AG76)</f>
        <v/>
      </c>
      <c r="V1849" s="147" t="str">
        <f>IF(OR(U1852=0,U1852&lt;S1852),"",IF(OR(R1849="RE",R1849="REP"),SUM(Q1849,T1849),IF(R1849="S",T1849,Q1849)))</f>
        <v/>
      </c>
    </row>
    <row r="1850" spans="1:22" ht="19.25" customHeight="1">
      <c r="A1850" s="1179"/>
      <c r="B1850" s="1232" t="b">
        <f>IF('statement of marks'!CH76="a",'statement of marks'!$CH$3,IF('statement of marks'!CH76="b",'statement of marks'!$CN$3,IF('statement of marks'!CH76="c",'statement of marks'!$CT$3,IF('statement of marks'!CH76="d",'statement of marks'!$CZ$3))))</f>
        <v>0</v>
      </c>
      <c r="C1850" s="1233"/>
      <c r="D1850" s="289" t="str">
        <f>IF('statement of marks'!CI76="","",'statement of marks'!CI76)</f>
        <v/>
      </c>
      <c r="E1850" s="290" t="str">
        <f>IF('statement of marks'!CJ76="","",'statement of marks'!CJ76)</f>
        <v/>
      </c>
      <c r="F1850" s="290" t="str">
        <f>IF('statement of marks'!CK76="","",'statement of marks'!CK76)</f>
        <v/>
      </c>
      <c r="G1850" s="123" t="str">
        <f>IF('statement of marks'!CM76="","",'statement of marks'!CM76)</f>
        <v/>
      </c>
      <c r="H1850" s="123" t="str">
        <f>IF('statement of marks'!CN76="","",'statement of marks'!CN76)</f>
        <v/>
      </c>
      <c r="I1850" s="291" t="str">
        <f>IF(G1850="","",IF(AND(G1850="ML",H1850="ML"),"ML",IF(AND(G1850="ML",H1850=""),"ML",SUM(G1850,H1850))))</f>
        <v/>
      </c>
      <c r="J1850" s="291" t="str">
        <f t="shared" si="671"/>
        <v/>
      </c>
      <c r="K1850" s="125" t="str">
        <f>IF(J1850="","",SUM(H1850,J1850))</f>
        <v/>
      </c>
      <c r="L1850" s="123" t="str">
        <f>IF('statement of marks'!CR76="","",'statement of marks'!CR76)</f>
        <v/>
      </c>
      <c r="M1850" s="123" t="str">
        <f>IF('statement of marks'!CS76="","",'statement of marks'!CS76)</f>
        <v/>
      </c>
      <c r="N1850" s="291" t="str">
        <f>IF(L1850="","",IF(AND(L1850="ML",M1850="ML"),"ML",IF(AND(L1850="ML",M1850=""),"ML",SUM(L1850,M1850))))</f>
        <v/>
      </c>
      <c r="O1850" s="291" t="str">
        <f>IF(L1850="","",SUM(J1850,L1850))</f>
        <v/>
      </c>
      <c r="P1850" s="123" t="str">
        <f t="shared" si="676"/>
        <v/>
      </c>
      <c r="Q1850" s="125" t="str">
        <f>IF(O1850="","",SUM(O1850,P1850))</f>
        <v/>
      </c>
      <c r="R1850" s="290" t="str">
        <f>CONCATENATE('statement of marks'!FT76,'statement of marks'!FY76,'statement of marks'!FZ76)</f>
        <v/>
      </c>
      <c r="S1850" s="117" t="str">
        <f>IF('result subject-wise'!AH76="","",'result subject-wise'!AH76)</f>
        <v/>
      </c>
      <c r="T1850" s="128" t="str">
        <f>IF('result subject-wise'!AJ76="","",'result subject-wise'!AJ76)</f>
        <v/>
      </c>
      <c r="U1850" s="130" t="str">
        <f>IF('result subject-wise'!AK76="","",'result subject-wise'!AK76)</f>
        <v/>
      </c>
      <c r="V1850" s="147" t="str">
        <f>IF(OR(U1852=0,U1852&lt;S1852),"",IF(OR(R1850="RE",R1850="REP"),SUM(Q1850,T1850),IF(R1850="S",T1850,Q1850)))</f>
        <v/>
      </c>
    </row>
    <row r="1851" spans="1:22" ht="19.25" customHeight="1">
      <c r="A1851" s="1179"/>
      <c r="B1851" s="1234" t="s">
        <v>148</v>
      </c>
      <c r="C1851" s="1235"/>
      <c r="D1851" s="157" t="str">
        <f>IF(AND(D1846="",D1847="",D1848="",D1849="",D1850=""),"",SUM(D1846:D1850))</f>
        <v/>
      </c>
      <c r="E1851" s="157" t="str">
        <f t="shared" ref="E1851:F1851" si="677">IF(AND(E1846="",E1847="",E1848="",E1849="",E1850=""),"",SUM(E1846:E1850))</f>
        <v/>
      </c>
      <c r="F1851" s="157" t="str">
        <f t="shared" si="677"/>
        <v/>
      </c>
      <c r="G1851" s="158" t="str">
        <f>IF(G1846="","",SUM(G1846:G1850))</f>
        <v/>
      </c>
      <c r="H1851" s="158">
        <f>SUM(H1848:H1850)</f>
        <v>0</v>
      </c>
      <c r="I1851" s="158" t="str">
        <f>IF(AND(I1846="",I1847="",I1848="",I1849="",I1850=""),"",SUM(I1846:I1850))</f>
        <v/>
      </c>
      <c r="J1851" s="159" t="str">
        <f>IF(J1850="","",SUM(J1846:J1850))</f>
        <v/>
      </c>
      <c r="K1851" s="160" t="str">
        <f>IF(K1846="","",SUM(K1846:K1850))</f>
        <v/>
      </c>
      <c r="L1851" s="158" t="str">
        <f>IF(L1846="","",SUM(L1846:L1850))</f>
        <v/>
      </c>
      <c r="M1851" s="158">
        <f>SUM(M1848:M1850)</f>
        <v>0</v>
      </c>
      <c r="N1851" s="158" t="str">
        <f t="shared" ref="N1851" si="678">IF(AND(N1846="",N1847="",N1848="",N1849="",N1850=""),"",SUM(N1846:N1850))</f>
        <v/>
      </c>
      <c r="O1851" s="159" t="str">
        <f>IF(L1851="","",SUM(J1851,L1851))</f>
        <v/>
      </c>
      <c r="P1851" s="160">
        <f>SUM(H1851,M1851)</f>
        <v>0</v>
      </c>
      <c r="Q1851" s="160" t="str">
        <f>IF(Q1846="","",SUM(Q1846:Q1850))</f>
        <v/>
      </c>
      <c r="R1851" s="159"/>
      <c r="S1851" s="159" t="str">
        <f>IF(AND(S1846="",S1847="",S1848="",S1849="",S1850=""),"",SUM(S1846:S1850))</f>
        <v/>
      </c>
      <c r="T1851" s="161" t="str">
        <f>IF(AND(T1846="",T1847="",T1848="",T1849="",T1850=""),"",SUM(T1846:T1850))</f>
        <v/>
      </c>
      <c r="U1851" s="162"/>
      <c r="V1851" s="163" t="str">
        <f>IF(V1846="","",SUM(V1846:V1850))</f>
        <v/>
      </c>
    </row>
    <row r="1852" spans="1:22" ht="19.25" customHeight="1">
      <c r="A1852" s="1179"/>
      <c r="B1852" s="1234" t="s">
        <v>145</v>
      </c>
      <c r="C1852" s="1235"/>
      <c r="D1852" s="119" t="str">
        <f>IF(D1851="","",50-(COUNTIF(D1846:D1850,"NA")*10+COUNTIF(D1846:D1850,"ML")*10))</f>
        <v/>
      </c>
      <c r="E1852" s="119" t="str">
        <f t="shared" ref="E1852:F1852" si="679">IF(E1851="","",50-(COUNTIF(E1846:E1850,"NA")*10+COUNTIF(E1846:E1850,"ML")*10))</f>
        <v/>
      </c>
      <c r="F1852" s="119" t="str">
        <f t="shared" si="679"/>
        <v/>
      </c>
      <c r="G1852" s="123">
        <f>I1852-H1852</f>
        <v>350</v>
      </c>
      <c r="H1852" s="158">
        <f>IF(H1851="","",(IF(OR(H1848="ML",H1848=""),0,H1845)+IF(OR(H1849="ML",H1849=""),0,H1846)+IF(OR(H1850="ML",H1850=""),0,H1847)))</f>
        <v>0</v>
      </c>
      <c r="I1852" s="123">
        <f>IF(I1851=0,0,350-H1854)</f>
        <v>350</v>
      </c>
      <c r="J1852" s="291" t="str">
        <f>IF(J1851="","",SUM(D1852:G1852))</f>
        <v/>
      </c>
      <c r="K1852" s="125" t="str">
        <f>IF(K1851="","",SUM(H1852,J1852))</f>
        <v/>
      </c>
      <c r="L1852" s="123">
        <f>N1852-M1852</f>
        <v>500</v>
      </c>
      <c r="M1852" s="117">
        <f>IF(M1851="","",(IF(OR(M1848="ML",M1848=""),0,M1845)+IF(OR(M1849="ML",M1849=""),0,M1846)+IF(OR(M1850="ML",M1850=""),0,M1847)))</f>
        <v>0</v>
      </c>
      <c r="N1852" s="123">
        <f>IF(N1851=0,0,500-M1854)</f>
        <v>500</v>
      </c>
      <c r="O1852" s="291">
        <f>IF(L1852="","",SUM(J1852,L1852))</f>
        <v>500</v>
      </c>
      <c r="P1852" s="125">
        <f>SUM(H1852,M1852)</f>
        <v>0</v>
      </c>
      <c r="Q1852" s="125" t="str">
        <f>IF(Q1851="","",SUM(O1852,P1852))</f>
        <v/>
      </c>
      <c r="R1852" s="307"/>
      <c r="S1852" s="141">
        <f>COUNTIF(R1846:R1855,"S")</f>
        <v>0</v>
      </c>
      <c r="T1852" s="141">
        <f>COUNTIF(R1846:R1855,"RE")+COUNTIF(R1846:R1855,"REP")</f>
        <v>0</v>
      </c>
      <c r="U1852" s="141">
        <f>COUNTIF(U1846:U1851,"P")+COUNTIF(U1854:U1855,"P")</f>
        <v>0</v>
      </c>
      <c r="V1852" s="149" t="str">
        <f>IF(OR(U1852=0,U1852&lt;(S1852+T1852)),"",(Q1852-(S1852*200)+S1851))</f>
        <v/>
      </c>
    </row>
    <row r="1853" spans="1:22" ht="19.25" customHeight="1">
      <c r="A1853" s="1179"/>
      <c r="B1853" s="1230" t="s">
        <v>12</v>
      </c>
      <c r="C1853" s="1231"/>
      <c r="D1853" s="120" t="str">
        <f t="shared" ref="D1853:Q1853" si="680">IF(D1852="","",D1851/D1852*100)</f>
        <v/>
      </c>
      <c r="E1853" s="120" t="str">
        <f t="shared" si="680"/>
        <v/>
      </c>
      <c r="F1853" s="120" t="str">
        <f t="shared" si="680"/>
        <v/>
      </c>
      <c r="G1853" s="120" t="e">
        <f t="shared" si="680"/>
        <v>#VALUE!</v>
      </c>
      <c r="H1853" s="151" t="e">
        <f t="shared" si="680"/>
        <v>#DIV/0!</v>
      </c>
      <c r="I1853" s="120" t="e">
        <f t="shared" si="680"/>
        <v>#VALUE!</v>
      </c>
      <c r="J1853" s="120" t="str">
        <f t="shared" si="680"/>
        <v/>
      </c>
      <c r="K1853" s="126" t="str">
        <f t="shared" si="680"/>
        <v/>
      </c>
      <c r="L1853" s="120" t="e">
        <f t="shared" si="680"/>
        <v>#VALUE!</v>
      </c>
      <c r="M1853" s="151" t="e">
        <f t="shared" si="680"/>
        <v>#DIV/0!</v>
      </c>
      <c r="N1853" s="120" t="e">
        <f t="shared" si="680"/>
        <v>#VALUE!</v>
      </c>
      <c r="O1853" s="120" t="e">
        <f t="shared" si="680"/>
        <v>#VALUE!</v>
      </c>
      <c r="P1853" s="126" t="e">
        <f t="shared" si="680"/>
        <v>#DIV/0!</v>
      </c>
      <c r="Q1853" s="126" t="str">
        <f t="shared" si="680"/>
        <v/>
      </c>
      <c r="R1853" s="304"/>
      <c r="S1853" s="304"/>
      <c r="T1853" s="305"/>
      <c r="U1853" s="308"/>
      <c r="V1853" s="150" t="str">
        <f>IF(V1852="","",V1851/V1852*100)</f>
        <v/>
      </c>
    </row>
    <row r="1854" spans="1:22" ht="19.25" customHeight="1">
      <c r="A1854" s="1179"/>
      <c r="B1854" s="1230" t="str">
        <f>'statement of marks'!$DG$3</f>
        <v>jktLFkku v/;;u</v>
      </c>
      <c r="C1854" s="1231"/>
      <c r="D1854" s="289" t="str">
        <f>IF('statement of marks'!DG76="","",'statement of marks'!DG76)</f>
        <v/>
      </c>
      <c r="E1854" s="290" t="str">
        <f>IF('statement of marks'!DH76="","",'statement of marks'!DH76)</f>
        <v/>
      </c>
      <c r="F1854" s="290" t="str">
        <f>IF('statement of marks'!DI76="","",'statement of marks'!DI76)</f>
        <v/>
      </c>
      <c r="G1854" s="290" t="str">
        <f>IF('statement of marks'!DK76="","",'statement of marks'!DK76)</f>
        <v/>
      </c>
      <c r="H1854" s="152">
        <f>IF(G1846="ML",70)+IF(G1847="ML",70)+IF(G1848="ML",70-H1845)+IF(G1849="ML",70-H1846)+IF(G1850="ML",70-H1847)+IF(H1848="ml",H1845)+IF(H1849="ml",H1846)+IF(H1850="ml",H1847)</f>
        <v>0</v>
      </c>
      <c r="I1854" s="291" t="str">
        <f>IF(G1854="","",SUM(G1854,H1854))</f>
        <v/>
      </c>
      <c r="J1854" s="291" t="str">
        <f>IF(G1854="","",SUM(D1854,E1854,F1854,G1854))</f>
        <v/>
      </c>
      <c r="K1854" s="125" t="str">
        <f>IF(J1854="","",SUM(H1854,J1854))</f>
        <v/>
      </c>
      <c r="L1854" s="290" t="str">
        <f>IF('statement of marks'!DM76="","",'statement of marks'!DM76)</f>
        <v/>
      </c>
      <c r="M1854" s="152">
        <f>IF(L1846="ML",100)+IF(L1847="ML",100)+IF(L1848="ML",100-M1845)+IF(L1849="ML",100-M1846)+IF(L1850="ML",100-M1847)+IF(M1848="ml",M1845)+IF(M1849="ml",M1846)+IF(M1850="ml",M1847)</f>
        <v>0</v>
      </c>
      <c r="N1854" s="291" t="str">
        <f>IF(L1854="","",SUM(L1854,M1854))</f>
        <v/>
      </c>
      <c r="O1854" s="291" t="str">
        <f>IF(L1854="","",SUM(K1854,L1854))</f>
        <v/>
      </c>
      <c r="P1854" s="152">
        <f>SUM(H1854,M1854)</f>
        <v>0</v>
      </c>
      <c r="Q1854" s="125" t="str">
        <f>IF(O1854="","",SUM(O1854,M1854))</f>
        <v/>
      </c>
      <c r="R1854" s="290" t="str">
        <f>IF('statement of marks'!GA76="","",'statement of marks'!GA76)</f>
        <v/>
      </c>
      <c r="S1854" s="117" t="str">
        <f>IF(OR(R1854="S",R1854="RE"),100,"")</f>
        <v/>
      </c>
      <c r="T1854" s="309" t="str">
        <f>IF('result subject-wise'!AL76="","",'result subject-wise'!AL76)</f>
        <v/>
      </c>
      <c r="U1854" s="310" t="str">
        <f>IF('result subject-wise'!AM76="","",'result subject-wise'!AM76)</f>
        <v/>
      </c>
      <c r="V1854" s="1236"/>
    </row>
    <row r="1855" spans="1:22" ht="19.25" customHeight="1">
      <c r="A1855" s="1179"/>
      <c r="B1855" s="1230" t="str">
        <f>'statement of marks'!$DT$3</f>
        <v>thou dkS'ky f'k{kk</v>
      </c>
      <c r="C1855" s="1231"/>
      <c r="D1855" s="1237" t="s">
        <v>294</v>
      </c>
      <c r="E1855" s="1238"/>
      <c r="F1855" s="291">
        <f>'statement of marks'!$DT$6</f>
        <v>30</v>
      </c>
      <c r="G1855" s="123" t="str">
        <f>IF('statement of marks'!DT76="","",'statement of marks'!DT76)</f>
        <v/>
      </c>
      <c r="H1855" s="1238" t="s">
        <v>313</v>
      </c>
      <c r="I1855" s="1238"/>
      <c r="J1855" s="291">
        <f>'statement of marks'!$DU$6</f>
        <v>30</v>
      </c>
      <c r="K1855" s="125" t="str">
        <f>IF('statement of marks'!DU76="","",'statement of marks'!DU76)</f>
        <v/>
      </c>
      <c r="L1855" s="1239" t="s">
        <v>172</v>
      </c>
      <c r="M1855" s="1239"/>
      <c r="N1855" s="291">
        <f>'statement of marks'!$DV$6</f>
        <v>40</v>
      </c>
      <c r="O1855" s="290" t="str">
        <f>IF('statement of marks'!DV76="","",'statement of marks'!DV76)</f>
        <v/>
      </c>
      <c r="P1855" s="304"/>
      <c r="Q1855" s="125" t="str">
        <f>IF(O1855="","",SUM(G1855,K1855,O1855))</f>
        <v/>
      </c>
      <c r="R1855" s="290" t="str">
        <f>IF('statement of marks'!GB76="","",'statement of marks'!GB76)</f>
        <v/>
      </c>
      <c r="S1855" s="117" t="str">
        <f>IF(OR(R1855="S",R1855="RE"),40,"")</f>
        <v/>
      </c>
      <c r="T1855" s="309" t="str">
        <f>IF('result subject-wise'!AN76="","",'result subject-wise'!AN76)</f>
        <v/>
      </c>
      <c r="U1855" s="310" t="str">
        <f>IF('result subject-wise'!AO76="","",'result subject-wise'!AO76)</f>
        <v/>
      </c>
      <c r="V1855" s="1236"/>
    </row>
    <row r="1856" spans="1:22" ht="19.25" customHeight="1">
      <c r="A1856" s="1179"/>
      <c r="B1856" s="1240" t="s">
        <v>20</v>
      </c>
      <c r="C1856" s="1241"/>
      <c r="D1856" s="1242" t="str">
        <f>IF('statement of marks'!GH76="","",'statement of marks'!GH76)</f>
        <v/>
      </c>
      <c r="E1856" s="1243"/>
      <c r="F1856" s="1243"/>
      <c r="G1856" s="1243"/>
      <c r="H1856" s="1243"/>
      <c r="I1856" s="1244"/>
      <c r="J1856" s="288" t="s">
        <v>7</v>
      </c>
      <c r="K1856" s="290" t="str">
        <f>IF('statement of marks'!GK76="","",'statement of marks'!GK76)</f>
        <v/>
      </c>
      <c r="L1856" s="1245" t="s">
        <v>8</v>
      </c>
      <c r="M1856" s="1246"/>
      <c r="N1856" s="1247"/>
      <c r="O1856" s="290" t="str">
        <f>IF('statement of marks'!GM76="","",'statement of marks'!GM76)</f>
        <v/>
      </c>
      <c r="P1856" s="1248" t="s">
        <v>286</v>
      </c>
      <c r="Q1856" s="1248"/>
      <c r="R1856" s="1248"/>
      <c r="S1856" s="1248"/>
      <c r="T1856" s="1248"/>
      <c r="U1856" s="1248"/>
      <c r="V1856" s="1249"/>
    </row>
    <row r="1857" spans="1:22" ht="19.25" customHeight="1">
      <c r="A1857" s="1179"/>
      <c r="B1857" s="1240" t="s">
        <v>50</v>
      </c>
      <c r="C1857" s="1241"/>
      <c r="D1857" s="1250" t="s">
        <v>290</v>
      </c>
      <c r="E1857" s="1251"/>
      <c r="F1857" s="1252" t="s">
        <v>291</v>
      </c>
      <c r="G1857" s="1252"/>
      <c r="H1857" s="1253" t="s">
        <v>292</v>
      </c>
      <c r="I1857" s="1253"/>
      <c r="J1857" s="1252" t="s">
        <v>314</v>
      </c>
      <c r="K1857" s="1252"/>
      <c r="L1857" s="1254" t="s">
        <v>284</v>
      </c>
      <c r="M1857" s="1254"/>
      <c r="N1857" s="1254"/>
      <c r="O1857" s="1254"/>
      <c r="P1857" s="1255" t="s">
        <v>20</v>
      </c>
      <c r="Q1857" s="1255"/>
      <c r="R1857" s="1255"/>
      <c r="S1857" s="1255"/>
      <c r="T1857" s="1256" t="str">
        <f>IF('result subject-wise'!AR76="","",'result subject-wise'!AR76)</f>
        <v/>
      </c>
      <c r="U1857" s="1256"/>
      <c r="V1857" s="1257"/>
    </row>
    <row r="1858" spans="1:22" ht="19.25" customHeight="1">
      <c r="A1858" s="1179"/>
      <c r="B1858" s="1234" t="s">
        <v>32</v>
      </c>
      <c r="C1858" s="1235"/>
      <c r="D1858" s="1258" t="str">
        <f>IF('statement of marks'!EP76="","",'statement of marks'!EP76)</f>
        <v/>
      </c>
      <c r="E1858" s="1259"/>
      <c r="F1858" s="1259" t="str">
        <f>IF('statement of marks'!ER76="","",'statement of marks'!ER76)</f>
        <v/>
      </c>
      <c r="G1858" s="1259"/>
      <c r="H1858" s="1259" t="str">
        <f>IF('statement of marks'!ET76="","",'statement of marks'!ET76)</f>
        <v/>
      </c>
      <c r="I1858" s="1259"/>
      <c r="J1858" s="1259" t="str">
        <f>IF('statement of marks'!EV76="","",'statement of marks'!EV76)</f>
        <v/>
      </c>
      <c r="K1858" s="1259"/>
      <c r="L1858" s="1259" t="str">
        <f>IF('statement of marks'!EX76="","",'statement of marks'!EX76)</f>
        <v/>
      </c>
      <c r="M1858" s="1259"/>
      <c r="N1858" s="1259"/>
      <c r="O1858" s="1259"/>
      <c r="P1858" s="1255" t="s">
        <v>7</v>
      </c>
      <c r="Q1858" s="1255"/>
      <c r="R1858" s="1255"/>
      <c r="S1858" s="1255"/>
      <c r="T1858" s="1256" t="str">
        <f>IF(AND(T1857="mRrh.kZ",V1853&gt;=60),"izFke",IF(AND(T1857="mRrh.kZ",V1853&gt;=48),"f}rh;",IF(AND(T1857="mRrh.kZ",V1853&gt;=36),"r`rh;","")))</f>
        <v/>
      </c>
      <c r="U1858" s="1256"/>
      <c r="V1858" s="1257"/>
    </row>
    <row r="1859" spans="1:22" ht="19.25" customHeight="1">
      <c r="A1859" s="1179"/>
      <c r="B1859" s="1234" t="s">
        <v>31</v>
      </c>
      <c r="C1859" s="1235"/>
      <c r="D1859" s="1260" t="str">
        <f>IF('statement of marks'!EO76="","",'statement of marks'!EO76)</f>
        <v/>
      </c>
      <c r="E1859" s="1261"/>
      <c r="F1859" s="1261" t="str">
        <f>IF('statement of marks'!EQ76="","",'statement of marks'!EQ76)</f>
        <v/>
      </c>
      <c r="G1859" s="1261"/>
      <c r="H1859" s="1261" t="str">
        <f>IF('statement of marks'!ES76="","",'statement of marks'!ES76)</f>
        <v/>
      </c>
      <c r="I1859" s="1261"/>
      <c r="J1859" s="1261" t="str">
        <f>IF('statement of marks'!EU76="","",'statement of marks'!EU76)</f>
        <v/>
      </c>
      <c r="K1859" s="1261"/>
      <c r="L1859" s="1261" t="str">
        <f>IF('statement of marks'!EW76="","",'statement of marks'!EW76)</f>
        <v/>
      </c>
      <c r="M1859" s="1261"/>
      <c r="N1859" s="1261"/>
      <c r="O1859" s="1261"/>
      <c r="P1859" s="1262" t="s">
        <v>312</v>
      </c>
      <c r="Q1859" s="1263"/>
      <c r="R1859" s="1263"/>
      <c r="S1859" s="1264"/>
      <c r="T1859" s="1265" t="str">
        <f>IF(T1857="","",'result subject-wise'!$G$117)</f>
        <v/>
      </c>
      <c r="U1859" s="1266"/>
      <c r="V1859" s="1267"/>
    </row>
    <row r="1860" spans="1:22" ht="19.25" customHeight="1">
      <c r="A1860" s="1179"/>
      <c r="B1860" s="1230" t="s">
        <v>133</v>
      </c>
      <c r="C1860" s="1231"/>
      <c r="D1860" s="1268"/>
      <c r="E1860" s="1269"/>
      <c r="F1860" s="1269"/>
      <c r="G1860" s="1269"/>
      <c r="H1860" s="1269"/>
      <c r="I1860" s="1269"/>
      <c r="J1860" s="1269"/>
      <c r="K1860" s="1269"/>
      <c r="L1860" s="1231" t="s">
        <v>133</v>
      </c>
      <c r="M1860" s="1231"/>
      <c r="N1860" s="1231"/>
      <c r="O1860" s="1231"/>
      <c r="P1860" s="1231"/>
      <c r="Q1860" s="1231"/>
      <c r="R1860" s="1270"/>
      <c r="S1860" s="1271"/>
      <c r="T1860" s="1271"/>
      <c r="U1860" s="1271"/>
      <c r="V1860" s="1272"/>
    </row>
    <row r="1861" spans="1:22" ht="19.25" customHeight="1">
      <c r="A1861" s="1179"/>
      <c r="B1861" s="1230" t="s">
        <v>285</v>
      </c>
      <c r="C1861" s="1231"/>
      <c r="D1861" s="1268"/>
      <c r="E1861" s="1269"/>
      <c r="F1861" s="1269"/>
      <c r="G1861" s="1269"/>
      <c r="H1861" s="1269"/>
      <c r="I1861" s="1269"/>
      <c r="J1861" s="1269"/>
      <c r="K1861" s="1269"/>
      <c r="L1861" s="1231" t="s">
        <v>111</v>
      </c>
      <c r="M1861" s="1231"/>
      <c r="N1861" s="1231"/>
      <c r="O1861" s="1231"/>
      <c r="P1861" s="1231"/>
      <c r="Q1861" s="1231"/>
      <c r="R1861" s="1273"/>
      <c r="S1861" s="1274"/>
      <c r="T1861" s="1274"/>
      <c r="U1861" s="1274"/>
      <c r="V1861" s="1275"/>
    </row>
    <row r="1862" spans="1:22" ht="19.25" customHeight="1">
      <c r="A1862" s="1179"/>
      <c r="B1862" s="1230" t="s">
        <v>152</v>
      </c>
      <c r="C1862" s="1231"/>
      <c r="D1862" s="1268"/>
      <c r="E1862" s="1269"/>
      <c r="F1862" s="1269"/>
      <c r="G1862" s="1269"/>
      <c r="H1862" s="1269"/>
      <c r="I1862" s="1269"/>
      <c r="J1862" s="1269"/>
      <c r="K1862" s="1269"/>
      <c r="L1862" s="1231" t="s">
        <v>285</v>
      </c>
      <c r="M1862" s="1231"/>
      <c r="N1862" s="1231"/>
      <c r="O1862" s="1231"/>
      <c r="P1862" s="1231"/>
      <c r="Q1862" s="1231"/>
      <c r="R1862" s="1276" t="s">
        <v>152</v>
      </c>
      <c r="S1862" s="1277"/>
      <c r="T1862" s="1277"/>
      <c r="U1862" s="1277"/>
      <c r="V1862" s="1278"/>
    </row>
    <row r="1863" spans="1:22" ht="19.25" customHeight="1">
      <c r="A1863" s="1180"/>
      <c r="B1863" s="1279" t="s">
        <v>151</v>
      </c>
      <c r="C1863" s="1280"/>
      <c r="D1863" s="1281"/>
      <c r="E1863" s="1282"/>
      <c r="F1863" s="1282"/>
      <c r="G1863" s="1282"/>
      <c r="H1863" s="1282"/>
      <c r="I1863" s="1282"/>
      <c r="J1863" s="1282"/>
      <c r="K1863" s="1282"/>
      <c r="L1863" s="1280" t="s">
        <v>113</v>
      </c>
      <c r="M1863" s="1280"/>
      <c r="N1863" s="1280"/>
      <c r="O1863" s="1280"/>
      <c r="P1863" s="1283">
        <f>'statement of marks'!$GH$109</f>
        <v>42460</v>
      </c>
      <c r="Q1863" s="1284"/>
      <c r="R1863" s="1285" t="s">
        <v>289</v>
      </c>
      <c r="S1863" s="1286"/>
      <c r="T1863" s="1286"/>
      <c r="U1863" s="1286"/>
      <c r="V1863" s="1287"/>
    </row>
    <row r="1864" spans="1:22" ht="19.25" customHeight="1">
      <c r="A1864" s="1173" t="s">
        <v>73</v>
      </c>
      <c r="B1864" s="1174"/>
      <c r="C1864" s="1174"/>
      <c r="D1864" s="1174"/>
      <c r="E1864" s="1174"/>
      <c r="F1864" s="1174"/>
      <c r="G1864" s="1174"/>
      <c r="H1864" s="1174"/>
      <c r="I1864" s="1174"/>
      <c r="J1864" s="1174"/>
      <c r="K1864" s="1174"/>
      <c r="L1864" s="1174"/>
      <c r="M1864" s="1174"/>
      <c r="N1864" s="1174"/>
      <c r="O1864" s="1174"/>
      <c r="P1864" s="1174"/>
      <c r="Q1864" s="1174"/>
      <c r="R1864" s="1174"/>
      <c r="S1864" s="1174"/>
      <c r="T1864" s="1174"/>
      <c r="U1864" s="1174"/>
      <c r="V1864" s="1175"/>
    </row>
    <row r="1865" spans="1:22" ht="19.25" customHeight="1">
      <c r="A1865" s="1176" t="str">
        <f>'statement of marks'!$A$1</f>
        <v>jktdh; ckfydk mPp ek/;fed fo|ky;] fuEckgsMk</v>
      </c>
      <c r="B1865" s="1177"/>
      <c r="C1865" s="1177"/>
      <c r="D1865" s="1177"/>
      <c r="E1865" s="1177"/>
      <c r="F1865" s="1177"/>
      <c r="G1865" s="1177"/>
      <c r="H1865" s="1177"/>
      <c r="I1865" s="1177"/>
      <c r="J1865" s="1177"/>
      <c r="K1865" s="1177"/>
      <c r="L1865" s="1177"/>
      <c r="M1865" s="1177"/>
      <c r="N1865" s="1177"/>
      <c r="O1865" s="1177"/>
      <c r="P1865" s="1177"/>
      <c r="Q1865" s="1177"/>
      <c r="R1865" s="1177"/>
      <c r="S1865" s="1177"/>
      <c r="T1865" s="1177"/>
      <c r="U1865" s="1177"/>
      <c r="V1865" s="1178"/>
    </row>
    <row r="1866" spans="1:22" ht="19.25" customHeight="1">
      <c r="A1866" s="1179"/>
      <c r="B1866" s="1181" t="s">
        <v>293</v>
      </c>
      <c r="C1866" s="1181"/>
      <c r="D1866" s="1182" t="str">
        <f>'statement of marks'!$F$3</f>
        <v>2015-16</v>
      </c>
      <c r="E1866" s="1183"/>
      <c r="F1866" s="1184" t="str">
        <f>IF(T1884="","eq[; ijh{kk",IF(D1883="iwjd","iwjd ijh{kk",IF(D1883="iqu% ijh{kk","iqu% ijh{kk",)))</f>
        <v>eq[; ijh{kk</v>
      </c>
      <c r="G1866" s="1185"/>
      <c r="H1866" s="1185"/>
      <c r="I1866" s="1185"/>
      <c r="J1866" s="1185"/>
      <c r="K1866" s="1185"/>
      <c r="L1866" s="1185"/>
      <c r="M1866" s="1185"/>
      <c r="N1866" s="1185"/>
      <c r="O1866" s="1185"/>
      <c r="P1866" s="1185"/>
      <c r="Q1866" s="1185"/>
      <c r="R1866" s="1186" t="s">
        <v>27</v>
      </c>
      <c r="S1866" s="1187"/>
      <c r="T1866" s="1188" t="str">
        <f>'statement of marks'!$A$3</f>
        <v>11 'A'</v>
      </c>
      <c r="U1866" s="1188"/>
      <c r="V1866" s="1189"/>
    </row>
    <row r="1867" spans="1:22" ht="19.25" customHeight="1">
      <c r="A1867" s="1179"/>
      <c r="B1867" s="1190" t="s">
        <v>115</v>
      </c>
      <c r="C1867" s="1190"/>
      <c r="D1867" s="1191" t="str">
        <f>IF('statement of marks'!G77="","",'statement of marks'!G77)</f>
        <v/>
      </c>
      <c r="E1867" s="1192"/>
      <c r="F1867" s="1192"/>
      <c r="G1867" s="1192"/>
      <c r="H1867" s="1192"/>
      <c r="I1867" s="1192"/>
      <c r="J1867" s="1192"/>
      <c r="K1867" s="1192"/>
      <c r="L1867" s="1192"/>
      <c r="M1867" s="1192"/>
      <c r="N1867" s="1192"/>
      <c r="O1867" s="1192"/>
      <c r="P1867" s="1192"/>
      <c r="Q1867" s="1192"/>
      <c r="R1867" s="1193" t="s">
        <v>36</v>
      </c>
      <c r="S1867" s="1194"/>
      <c r="T1867" s="1195" t="str">
        <f>IF('statement of marks'!D77="","",'statement of marks'!D77)</f>
        <v/>
      </c>
      <c r="U1867" s="1195"/>
      <c r="V1867" s="1196"/>
    </row>
    <row r="1868" spans="1:22" ht="19.25" customHeight="1">
      <c r="A1868" s="1179"/>
      <c r="B1868" s="1190" t="s">
        <v>25</v>
      </c>
      <c r="C1868" s="1190"/>
      <c r="D1868" s="1191" t="str">
        <f>IF('statement of marks'!H77="","",'statement of marks'!H77)</f>
        <v/>
      </c>
      <c r="E1868" s="1192"/>
      <c r="F1868" s="1192"/>
      <c r="G1868" s="1192"/>
      <c r="H1868" s="1192"/>
      <c r="I1868" s="1192"/>
      <c r="J1868" s="1192"/>
      <c r="K1868" s="1192"/>
      <c r="L1868" s="1192"/>
      <c r="M1868" s="1192"/>
      <c r="N1868" s="1192"/>
      <c r="O1868" s="1192"/>
      <c r="P1868" s="1192"/>
      <c r="Q1868" s="1192"/>
      <c r="R1868" s="1193" t="s">
        <v>28</v>
      </c>
      <c r="S1868" s="1194"/>
      <c r="T1868" s="1195" t="str">
        <f>IF('statement of marks'!E77="","",'statement of marks'!E77)</f>
        <v/>
      </c>
      <c r="U1868" s="1195"/>
      <c r="V1868" s="1196"/>
    </row>
    <row r="1869" spans="1:22" ht="19.25" customHeight="1">
      <c r="A1869" s="1179"/>
      <c r="B1869" s="1197" t="s">
        <v>26</v>
      </c>
      <c r="C1869" s="1197"/>
      <c r="D1869" s="1191" t="str">
        <f>IF('statement of marks'!I77="","",'statement of marks'!I77)</f>
        <v/>
      </c>
      <c r="E1869" s="1192"/>
      <c r="F1869" s="1192"/>
      <c r="G1869" s="1192"/>
      <c r="H1869" s="1192"/>
      <c r="I1869" s="1192"/>
      <c r="J1869" s="1192"/>
      <c r="K1869" s="1192"/>
      <c r="L1869" s="1192"/>
      <c r="M1869" s="1192"/>
      <c r="N1869" s="1192"/>
      <c r="O1869" s="1192"/>
      <c r="P1869" s="1192"/>
      <c r="Q1869" s="1192"/>
      <c r="R1869" s="1193" t="s">
        <v>29</v>
      </c>
      <c r="S1869" s="1194"/>
      <c r="T1869" s="1198" t="str">
        <f>IF('statement of marks'!F77="","",'statement of marks'!F77)</f>
        <v/>
      </c>
      <c r="U1869" s="1198"/>
      <c r="V1869" s="1199"/>
    </row>
    <row r="1870" spans="1:22" ht="19.25" customHeight="1">
      <c r="A1870" s="1179"/>
      <c r="B1870" s="1200" t="s">
        <v>30</v>
      </c>
      <c r="C1870" s="1202" t="s">
        <v>202</v>
      </c>
      <c r="D1870" s="1204" t="s">
        <v>1</v>
      </c>
      <c r="E1870" s="1204" t="s">
        <v>43</v>
      </c>
      <c r="F1870" s="1204" t="s">
        <v>2</v>
      </c>
      <c r="G1870" s="1206" t="s">
        <v>144</v>
      </c>
      <c r="H1870" s="1206" t="s">
        <v>147</v>
      </c>
      <c r="I1870" s="1208" t="s">
        <v>146</v>
      </c>
      <c r="J1870" s="1210" t="s">
        <v>306</v>
      </c>
      <c r="K1870" s="1212" t="s">
        <v>288</v>
      </c>
      <c r="L1870" s="1214" t="s">
        <v>305</v>
      </c>
      <c r="M1870" s="1214" t="s">
        <v>296</v>
      </c>
      <c r="N1870" s="1216" t="s">
        <v>295</v>
      </c>
      <c r="O1870" s="1218" t="s">
        <v>274</v>
      </c>
      <c r="P1870" s="1218" t="s">
        <v>275</v>
      </c>
      <c r="Q1870" s="1220" t="s">
        <v>276</v>
      </c>
      <c r="R1870" s="1208" t="s">
        <v>14</v>
      </c>
      <c r="S1870" s="1210" t="s">
        <v>297</v>
      </c>
      <c r="T1870" s="1222" t="s">
        <v>298</v>
      </c>
      <c r="U1870" s="1288" t="s">
        <v>38</v>
      </c>
      <c r="V1870" s="1226" t="s">
        <v>287</v>
      </c>
    </row>
    <row r="1871" spans="1:22" ht="19.25" customHeight="1">
      <c r="A1871" s="1179"/>
      <c r="B1871" s="1201"/>
      <c r="C1871" s="1203"/>
      <c r="D1871" s="1205"/>
      <c r="E1871" s="1205"/>
      <c r="F1871" s="1205"/>
      <c r="G1871" s="1207"/>
      <c r="H1871" s="1207"/>
      <c r="I1871" s="1209"/>
      <c r="J1871" s="1211"/>
      <c r="K1871" s="1213"/>
      <c r="L1871" s="1215"/>
      <c r="M1871" s="1215"/>
      <c r="N1871" s="1217"/>
      <c r="O1871" s="1219"/>
      <c r="P1871" s="1219"/>
      <c r="Q1871" s="1221"/>
      <c r="R1871" s="1209"/>
      <c r="S1871" s="1211"/>
      <c r="T1871" s="1223"/>
      <c r="U1871" s="1289"/>
      <c r="V1871" s="1227"/>
    </row>
    <row r="1872" spans="1:22" ht="19.25" customHeight="1">
      <c r="A1872" s="1179"/>
      <c r="B1872" s="1228" t="s">
        <v>5</v>
      </c>
      <c r="C1872" s="1229"/>
      <c r="D1872" s="119">
        <v>10</v>
      </c>
      <c r="E1872" s="70">
        <v>10</v>
      </c>
      <c r="F1872" s="70">
        <v>10</v>
      </c>
      <c r="G1872" s="142" t="s">
        <v>308</v>
      </c>
      <c r="H1872" s="122">
        <f>'statement of marks'!$AR$6</f>
        <v>20</v>
      </c>
      <c r="I1872" s="73">
        <v>70</v>
      </c>
      <c r="J1872" s="146" t="s">
        <v>277</v>
      </c>
      <c r="K1872" s="124">
        <v>100</v>
      </c>
      <c r="L1872" s="142" t="s">
        <v>309</v>
      </c>
      <c r="M1872" s="122">
        <f>'statement of marks'!$AW$6</f>
        <v>30</v>
      </c>
      <c r="N1872" s="73">
        <v>100</v>
      </c>
      <c r="O1872" s="145" t="s">
        <v>310</v>
      </c>
      <c r="P1872" s="124"/>
      <c r="Q1872" s="124">
        <v>200</v>
      </c>
      <c r="R1872" s="304"/>
      <c r="S1872" s="304"/>
      <c r="T1872" s="305"/>
      <c r="U1872" s="306"/>
      <c r="V1872" s="147" t="str">
        <f>IF(OR(U1879=0,U1879&lt;S1879),"",Q1872)</f>
        <v/>
      </c>
    </row>
    <row r="1873" spans="1:22" ht="19.25" customHeight="1">
      <c r="A1873" s="1179"/>
      <c r="B1873" s="1230" t="str">
        <f>'statement of marks'!$J$3</f>
        <v>vfuok;Z fgUnh</v>
      </c>
      <c r="C1873" s="1231"/>
      <c r="D1873" s="289" t="str">
        <f>IF('statement of marks'!J77="","",'statement of marks'!J77)</f>
        <v/>
      </c>
      <c r="E1873" s="290" t="str">
        <f>IF('statement of marks'!K77="","",'statement of marks'!K77)</f>
        <v/>
      </c>
      <c r="F1873" s="290" t="str">
        <f>IF('statement of marks'!L77="","",'statement of marks'!L77)</f>
        <v/>
      </c>
      <c r="G1873" s="123" t="str">
        <f>IF('statement of marks'!N77="","",'statement of marks'!N77)</f>
        <v/>
      </c>
      <c r="H1873" s="123">
        <f>'statement of marks'!$BP$6</f>
        <v>20</v>
      </c>
      <c r="I1873" s="291" t="str">
        <f>IF(G1873="","",G1873)</f>
        <v/>
      </c>
      <c r="J1873" s="291" t="str">
        <f>IF(G1873="","",SUM(D1873,E1873,F1873,G1873))</f>
        <v/>
      </c>
      <c r="K1873" s="125" t="str">
        <f>J1873</f>
        <v/>
      </c>
      <c r="L1873" s="123" t="str">
        <f>IF('statement of marks'!P77="","",'statement of marks'!P77)</f>
        <v/>
      </c>
      <c r="M1873" s="122">
        <f>'statement of marks'!$BU$6</f>
        <v>30</v>
      </c>
      <c r="N1873" s="291" t="str">
        <f>IF(L1873="","",L1873)</f>
        <v/>
      </c>
      <c r="O1873" s="291" t="str">
        <f>IF(L1873="","",SUM(J1873,L1873))</f>
        <v/>
      </c>
      <c r="P1873" s="152">
        <f>SUM(H1873,M1873)</f>
        <v>50</v>
      </c>
      <c r="Q1873" s="125" t="str">
        <f>O1873</f>
        <v/>
      </c>
      <c r="R1873" s="290" t="str">
        <f>CONCATENATE('statement of marks'!EZ77,'statement of marks'!FA77,'statement of marks'!FB77)</f>
        <v/>
      </c>
      <c r="S1873" s="117" t="str">
        <f>IF(OR(R1873="S",R1873="RE"),100,"")</f>
        <v/>
      </c>
      <c r="T1873" s="128" t="str">
        <f>IF('result subject-wise'!U77="","",'result subject-wise'!U77)</f>
        <v/>
      </c>
      <c r="U1873" s="130" t="str">
        <f>IF('result subject-wise'!V77="","",'result subject-wise'!V77)</f>
        <v/>
      </c>
      <c r="V1873" s="147" t="str">
        <f>IF(OR(U1879=0,U1879&lt;S1879),"",IF(R1873="RE",SUM(Q1873,T1873),IF(R1873="S",T1873,Q1873)))</f>
        <v/>
      </c>
    </row>
    <row r="1874" spans="1:22" ht="19.25" customHeight="1">
      <c r="A1874" s="1179"/>
      <c r="B1874" s="1230" t="str">
        <f>'statement of marks'!$X$3</f>
        <v>vaxzsth</v>
      </c>
      <c r="C1874" s="1231"/>
      <c r="D1874" s="289" t="str">
        <f>IF('statement of marks'!X77="","",'statement of marks'!X77)</f>
        <v/>
      </c>
      <c r="E1874" s="290" t="str">
        <f>IF('statement of marks'!Y77="","",'statement of marks'!Y77)</f>
        <v/>
      </c>
      <c r="F1874" s="290" t="str">
        <f>IF('statement of marks'!Z77="","",'statement of marks'!Z77)</f>
        <v/>
      </c>
      <c r="G1874" s="123" t="str">
        <f>IF('statement of marks'!AB77="","",'statement of marks'!AB77)</f>
        <v/>
      </c>
      <c r="H1874" s="123">
        <f>'statement of marks'!$CN$6</f>
        <v>20</v>
      </c>
      <c r="I1874" s="291" t="str">
        <f>IF(G1874="","",G1874)</f>
        <v/>
      </c>
      <c r="J1874" s="291" t="str">
        <f t="shared" ref="J1874:J1877" si="681">IF(G1874="","",SUM(D1874,E1874,F1874,G1874))</f>
        <v/>
      </c>
      <c r="K1874" s="125" t="str">
        <f>J1874</f>
        <v/>
      </c>
      <c r="L1874" s="123" t="str">
        <f>IF('statement of marks'!AD77="","",'statement of marks'!AD77)</f>
        <v/>
      </c>
      <c r="M1874" s="122">
        <f>'statement of marks'!$CS$6</f>
        <v>30</v>
      </c>
      <c r="N1874" s="291" t="str">
        <f>IF(L1874="","",L1874)</f>
        <v/>
      </c>
      <c r="O1874" s="291" t="str">
        <f t="shared" ref="O1874" si="682">IF(L1874="","",SUM(J1874,L1874))</f>
        <v/>
      </c>
      <c r="P1874" s="152">
        <f t="shared" ref="P1874" si="683">SUM(H1874,M1874)</f>
        <v>50</v>
      </c>
      <c r="Q1874" s="125" t="str">
        <f>O1874</f>
        <v/>
      </c>
      <c r="R1874" s="290" t="str">
        <f>CONCATENATE('statement of marks'!FC77,'statement of marks'!FD77,'statement of marks'!FE77)</f>
        <v/>
      </c>
      <c r="S1874" s="117" t="str">
        <f>IF(OR(R1874="S",R1874="RE"),100,"")</f>
        <v/>
      </c>
      <c r="T1874" s="128" t="str">
        <f>IF('result subject-wise'!X77="","",'result subject-wise'!X77)</f>
        <v/>
      </c>
      <c r="U1874" s="130" t="str">
        <f>IF('result subject-wise'!Y77="","",'result subject-wise'!Y77)</f>
        <v/>
      </c>
      <c r="V1874" s="147" t="str">
        <f>IF(OR(U1879=0,U1879&lt;S1879),"",IF(R1874="RE",SUM(Q1874,T1874),IF(R1874="S",T1874,Q1874)))</f>
        <v/>
      </c>
    </row>
    <row r="1875" spans="1:22" ht="19.25" customHeight="1">
      <c r="A1875" s="1179"/>
      <c r="B1875" s="1232" t="b">
        <f>IF('statement of marks'!AL77="a",'statement of marks'!$AL$3,IF('statement of marks'!AL77="b",'statement of marks'!$AR$3,IF('statement of marks'!AL77="c",'statement of marks'!$AX$3,IF('statement of marks'!AL77="d",'statement of marks'!$BD$3))))</f>
        <v>0</v>
      </c>
      <c r="C1875" s="1233"/>
      <c r="D1875" s="289" t="str">
        <f>IF('statement of marks'!AM77="","",'statement of marks'!AM77)</f>
        <v/>
      </c>
      <c r="E1875" s="290" t="str">
        <f>IF('statement of marks'!AN77="","",'statement of marks'!AN77)</f>
        <v/>
      </c>
      <c r="F1875" s="290" t="str">
        <f>IF('statement of marks'!AO77="","",'statement of marks'!AO77)</f>
        <v/>
      </c>
      <c r="G1875" s="123" t="str">
        <f>IF('statement of marks'!AQ77="","",'statement of marks'!AQ77)</f>
        <v/>
      </c>
      <c r="H1875" s="123" t="str">
        <f>IF('statement of marks'!AR77="","",'statement of marks'!AR77)</f>
        <v/>
      </c>
      <c r="I1875" s="291" t="str">
        <f>IF(G1875="","",IF(AND(G1875="ML",H1875="ML"),"ML",IF(AND(G1875="ML",H1875=""),"ML",SUM(G1875,H1875))))</f>
        <v/>
      </c>
      <c r="J1875" s="291" t="str">
        <f t="shared" si="681"/>
        <v/>
      </c>
      <c r="K1875" s="125" t="str">
        <f>IF(J1875="","",SUM(H1875,J1875))</f>
        <v/>
      </c>
      <c r="L1875" s="123" t="str">
        <f>IF('statement of marks'!AV77="","",'statement of marks'!AV77)</f>
        <v/>
      </c>
      <c r="M1875" s="123" t="str">
        <f>IF('statement of marks'!AW77="","",'statement of marks'!AW77)</f>
        <v/>
      </c>
      <c r="N1875" s="291" t="str">
        <f>IF(L1875="","",IF(AND(L1875="ML",M1875="ML"),"ML",IF(AND(L1875="ML",M1875=""),"ML",SUM(L1875,M1875))))</f>
        <v/>
      </c>
      <c r="O1875" s="291" t="str">
        <f>IF(L1875="","",SUM(J1875,L1875))</f>
        <v/>
      </c>
      <c r="P1875" s="123" t="str">
        <f>IF(AND(H1875="",M1875=""),"",SUM(H1875,M1875))</f>
        <v/>
      </c>
      <c r="Q1875" s="125" t="str">
        <f>IF(O1875="","",SUM(O1875,P1875))</f>
        <v/>
      </c>
      <c r="R1875" s="290" t="str">
        <f>CONCATENATE('statement of marks'!FF77,'statement of marks'!FK77,'statement of marks'!FL77)</f>
        <v/>
      </c>
      <c r="S1875" s="117" t="str">
        <f>IF('result subject-wise'!Z77="","",'result subject-wise'!Z77)</f>
        <v/>
      </c>
      <c r="T1875" s="128" t="str">
        <f>IF('result subject-wise'!AB77="","",'result subject-wise'!AB77)</f>
        <v/>
      </c>
      <c r="U1875" s="130" t="str">
        <f>IF('result subject-wise'!AC77="","",'result subject-wise'!AC77)</f>
        <v/>
      </c>
      <c r="V1875" s="147" t="str">
        <f>IF(OR(U1879=0,U1879&lt;S1879),"",IF(OR(R1875="RE",R1875="REP"),SUM(Q1875,T1875),IF(R1875="S",T1875,Q1875)))</f>
        <v/>
      </c>
    </row>
    <row r="1876" spans="1:22" ht="19.25" customHeight="1">
      <c r="A1876" s="1179"/>
      <c r="B1876" s="1232" t="b">
        <f>IF('statement of marks'!BJ77="a",'statement of marks'!$BJ$3,IF('statement of marks'!BJ77="b",'statement of marks'!$BP$3,IF('statement of marks'!BJ77="c",'statement of marks'!$BV$3,IF('statement of marks'!BJ77="d",'statement of marks'!$CB$3))))</f>
        <v>0</v>
      </c>
      <c r="C1876" s="1233"/>
      <c r="D1876" s="289" t="str">
        <f>IF('statement of marks'!BK77="","",'statement of marks'!BK77)</f>
        <v/>
      </c>
      <c r="E1876" s="290" t="str">
        <f>IF('statement of marks'!BL77="","",'statement of marks'!BL77)</f>
        <v/>
      </c>
      <c r="F1876" s="290" t="str">
        <f>IF('statement of marks'!BM77="","",'statement of marks'!BM77)</f>
        <v/>
      </c>
      <c r="G1876" s="123" t="str">
        <f>IF('statement of marks'!BO77="","",'statement of marks'!BO77)</f>
        <v/>
      </c>
      <c r="H1876" s="123" t="str">
        <f>IF('statement of marks'!BP77="","",'statement of marks'!BP77)</f>
        <v/>
      </c>
      <c r="I1876" s="291" t="str">
        <f t="shared" ref="I1876" si="684">IF(G1876="","",IF(AND(G1876="ML",H1876="ML"),"ML",IF(AND(G1876="ML",H1876=""),"ML",SUM(G1876,H1876))))</f>
        <v/>
      </c>
      <c r="J1876" s="291" t="str">
        <f t="shared" si="681"/>
        <v/>
      </c>
      <c r="K1876" s="125" t="str">
        <f>IF(J1876="","",SUM(H1876,J1876))</f>
        <v/>
      </c>
      <c r="L1876" s="123" t="str">
        <f>IF('statement of marks'!BT77="","",'statement of marks'!BT77)</f>
        <v/>
      </c>
      <c r="M1876" s="123" t="str">
        <f>IF('statement of marks'!BU77="","",'statement of marks'!BU77)</f>
        <v/>
      </c>
      <c r="N1876" s="291" t="str">
        <f t="shared" ref="N1876" si="685">IF(L1876="","",IF(AND(L1876="ML",M1876="ML"),"ML",IF(AND(L1876="ML",M1876=""),"ML",SUM(L1876,M1876))))</f>
        <v/>
      </c>
      <c r="O1876" s="291" t="str">
        <f>IF(L1876="","",SUM(J1876,L1876))</f>
        <v/>
      </c>
      <c r="P1876" s="123" t="str">
        <f t="shared" ref="P1876:P1877" si="686">IF(AND(H1876="",M1876=""),"",SUM(H1876,M1876))</f>
        <v/>
      </c>
      <c r="Q1876" s="125" t="str">
        <f>IF(O1876="","",SUM(O1876,P1876))</f>
        <v/>
      </c>
      <c r="R1876" s="290" t="str">
        <f>CONCATENATE('statement of marks'!FM77,'statement of marks'!FR77,'statement of marks'!FS77)</f>
        <v/>
      </c>
      <c r="S1876" s="117" t="str">
        <f>IF('result subject-wise'!AD77="","",'result subject-wise'!AD77)</f>
        <v/>
      </c>
      <c r="T1876" s="128" t="str">
        <f>IF('result subject-wise'!AF77="","",'result subject-wise'!AF77)</f>
        <v/>
      </c>
      <c r="U1876" s="130" t="str">
        <f>IF('result subject-wise'!AG77="","",'result subject-wise'!AG77)</f>
        <v/>
      </c>
      <c r="V1876" s="147" t="str">
        <f>IF(OR(U1879=0,U1879&lt;S1879),"",IF(OR(R1876="RE",R1876="REP"),SUM(Q1876,T1876),IF(R1876="S",T1876,Q1876)))</f>
        <v/>
      </c>
    </row>
    <row r="1877" spans="1:22" ht="19.25" customHeight="1">
      <c r="A1877" s="1179"/>
      <c r="B1877" s="1232" t="b">
        <f>IF('statement of marks'!CH77="a",'statement of marks'!$CH$3,IF('statement of marks'!CH77="b",'statement of marks'!$CN$3,IF('statement of marks'!CH77="c",'statement of marks'!$CT$3,IF('statement of marks'!CH77="d",'statement of marks'!$CZ$3))))</f>
        <v>0</v>
      </c>
      <c r="C1877" s="1233"/>
      <c r="D1877" s="289" t="str">
        <f>IF('statement of marks'!CI77="","",'statement of marks'!CI77)</f>
        <v/>
      </c>
      <c r="E1877" s="290" t="str">
        <f>IF('statement of marks'!CJ77="","",'statement of marks'!CJ77)</f>
        <v/>
      </c>
      <c r="F1877" s="290" t="str">
        <f>IF('statement of marks'!CK77="","",'statement of marks'!CK77)</f>
        <v/>
      </c>
      <c r="G1877" s="123" t="str">
        <f>IF('statement of marks'!CM77="","",'statement of marks'!CM77)</f>
        <v/>
      </c>
      <c r="H1877" s="123" t="str">
        <f>IF('statement of marks'!CN77="","",'statement of marks'!CN77)</f>
        <v/>
      </c>
      <c r="I1877" s="291" t="str">
        <f>IF(G1877="","",IF(AND(G1877="ML",H1877="ML"),"ML",IF(AND(G1877="ML",H1877=""),"ML",SUM(G1877,H1877))))</f>
        <v/>
      </c>
      <c r="J1877" s="291" t="str">
        <f t="shared" si="681"/>
        <v/>
      </c>
      <c r="K1877" s="125" t="str">
        <f>IF(J1877="","",SUM(H1877,J1877))</f>
        <v/>
      </c>
      <c r="L1877" s="123" t="str">
        <f>IF('statement of marks'!CR77="","",'statement of marks'!CR77)</f>
        <v/>
      </c>
      <c r="M1877" s="123" t="str">
        <f>IF('statement of marks'!CS77="","",'statement of marks'!CS77)</f>
        <v/>
      </c>
      <c r="N1877" s="291" t="str">
        <f>IF(L1877="","",IF(AND(L1877="ML",M1877="ML"),"ML",IF(AND(L1877="ML",M1877=""),"ML",SUM(L1877,M1877))))</f>
        <v/>
      </c>
      <c r="O1877" s="291" t="str">
        <f>IF(L1877="","",SUM(J1877,L1877))</f>
        <v/>
      </c>
      <c r="P1877" s="123" t="str">
        <f t="shared" si="686"/>
        <v/>
      </c>
      <c r="Q1877" s="125" t="str">
        <f>IF(O1877="","",SUM(O1877,P1877))</f>
        <v/>
      </c>
      <c r="R1877" s="290" t="str">
        <f>CONCATENATE('statement of marks'!FT77,'statement of marks'!FY77,'statement of marks'!FZ77)</f>
        <v/>
      </c>
      <c r="S1877" s="117" t="str">
        <f>IF('result subject-wise'!AH77="","",'result subject-wise'!AH77)</f>
        <v/>
      </c>
      <c r="T1877" s="128" t="str">
        <f>IF('result subject-wise'!AJ77="","",'result subject-wise'!AJ77)</f>
        <v/>
      </c>
      <c r="U1877" s="130" t="str">
        <f>IF('result subject-wise'!AK77="","",'result subject-wise'!AK77)</f>
        <v/>
      </c>
      <c r="V1877" s="147" t="str">
        <f>IF(OR(U1879=0,U1879&lt;S1879),"",IF(OR(R1877="RE",R1877="REP"),SUM(Q1877,T1877),IF(R1877="S",T1877,Q1877)))</f>
        <v/>
      </c>
    </row>
    <row r="1878" spans="1:22" ht="19.25" customHeight="1">
      <c r="A1878" s="1179"/>
      <c r="B1878" s="1234" t="s">
        <v>148</v>
      </c>
      <c r="C1878" s="1235"/>
      <c r="D1878" s="157" t="str">
        <f>IF(AND(D1873="",D1874="",D1875="",D1876="",D1877=""),"",SUM(D1873:D1877))</f>
        <v/>
      </c>
      <c r="E1878" s="157" t="str">
        <f t="shared" ref="E1878:F1878" si="687">IF(AND(E1873="",E1874="",E1875="",E1876="",E1877=""),"",SUM(E1873:E1877))</f>
        <v/>
      </c>
      <c r="F1878" s="157" t="str">
        <f t="shared" si="687"/>
        <v/>
      </c>
      <c r="G1878" s="158" t="str">
        <f>IF(G1873="","",SUM(G1873:G1877))</f>
        <v/>
      </c>
      <c r="H1878" s="158">
        <f>SUM(H1875:H1877)</f>
        <v>0</v>
      </c>
      <c r="I1878" s="158" t="str">
        <f>IF(AND(I1873="",I1874="",I1875="",I1876="",I1877=""),"",SUM(I1873:I1877))</f>
        <v/>
      </c>
      <c r="J1878" s="159" t="str">
        <f>IF(J1877="","",SUM(J1873:J1877))</f>
        <v/>
      </c>
      <c r="K1878" s="160" t="str">
        <f>IF(K1873="","",SUM(K1873:K1877))</f>
        <v/>
      </c>
      <c r="L1878" s="158" t="str">
        <f>IF(L1873="","",SUM(L1873:L1877))</f>
        <v/>
      </c>
      <c r="M1878" s="158">
        <f>SUM(M1875:M1877)</f>
        <v>0</v>
      </c>
      <c r="N1878" s="158" t="str">
        <f t="shared" ref="N1878" si="688">IF(AND(N1873="",N1874="",N1875="",N1876="",N1877=""),"",SUM(N1873:N1877))</f>
        <v/>
      </c>
      <c r="O1878" s="159" t="str">
        <f>IF(L1878="","",SUM(J1878,L1878))</f>
        <v/>
      </c>
      <c r="P1878" s="160">
        <f>SUM(H1878,M1878)</f>
        <v>0</v>
      </c>
      <c r="Q1878" s="160" t="str">
        <f>IF(Q1873="","",SUM(Q1873:Q1877))</f>
        <v/>
      </c>
      <c r="R1878" s="159"/>
      <c r="S1878" s="159" t="str">
        <f>IF(AND(S1873="",S1874="",S1875="",S1876="",S1877=""),"",SUM(S1873:S1877))</f>
        <v/>
      </c>
      <c r="T1878" s="161" t="str">
        <f>IF(AND(T1873="",T1874="",T1875="",T1876="",T1877=""),"",SUM(T1873:T1877))</f>
        <v/>
      </c>
      <c r="U1878" s="162"/>
      <c r="V1878" s="163" t="str">
        <f>IF(V1873="","",SUM(V1873:V1877))</f>
        <v/>
      </c>
    </row>
    <row r="1879" spans="1:22" ht="19.25" customHeight="1">
      <c r="A1879" s="1179"/>
      <c r="B1879" s="1234" t="s">
        <v>145</v>
      </c>
      <c r="C1879" s="1235"/>
      <c r="D1879" s="119" t="str">
        <f>IF(D1878="","",50-(COUNTIF(D1873:D1877,"NA")*10+COUNTIF(D1873:D1877,"ML")*10))</f>
        <v/>
      </c>
      <c r="E1879" s="119" t="str">
        <f t="shared" ref="E1879:F1879" si="689">IF(E1878="","",50-(COUNTIF(E1873:E1877,"NA")*10+COUNTIF(E1873:E1877,"ML")*10))</f>
        <v/>
      </c>
      <c r="F1879" s="119" t="str">
        <f t="shared" si="689"/>
        <v/>
      </c>
      <c r="G1879" s="123">
        <f>I1879-H1879</f>
        <v>350</v>
      </c>
      <c r="H1879" s="158">
        <f>IF(H1878="","",(IF(OR(H1875="ML",H1875=""),0,H1872)+IF(OR(H1876="ML",H1876=""),0,H1873)+IF(OR(H1877="ML",H1877=""),0,H1874)))</f>
        <v>0</v>
      </c>
      <c r="I1879" s="123">
        <f>IF(I1878=0,0,350-H1881)</f>
        <v>350</v>
      </c>
      <c r="J1879" s="291" t="str">
        <f>IF(J1878="","",SUM(D1879:G1879))</f>
        <v/>
      </c>
      <c r="K1879" s="125" t="str">
        <f>IF(K1878="","",SUM(H1879,J1879))</f>
        <v/>
      </c>
      <c r="L1879" s="123">
        <f>N1879-M1879</f>
        <v>500</v>
      </c>
      <c r="M1879" s="117">
        <f>IF(M1878="","",(IF(OR(M1875="ML",M1875=""),0,M1872)+IF(OR(M1876="ML",M1876=""),0,M1873)+IF(OR(M1877="ML",M1877=""),0,M1874)))</f>
        <v>0</v>
      </c>
      <c r="N1879" s="123">
        <f>IF(N1878=0,0,500-M1881)</f>
        <v>500</v>
      </c>
      <c r="O1879" s="291">
        <f>IF(L1879="","",SUM(J1879,L1879))</f>
        <v>500</v>
      </c>
      <c r="P1879" s="125">
        <f>SUM(H1879,M1879)</f>
        <v>0</v>
      </c>
      <c r="Q1879" s="125" t="str">
        <f>IF(Q1878="","",SUM(O1879,P1879))</f>
        <v/>
      </c>
      <c r="R1879" s="307"/>
      <c r="S1879" s="141">
        <f>COUNTIF(R1873:R1882,"S")</f>
        <v>0</v>
      </c>
      <c r="T1879" s="141">
        <f>COUNTIF(R1873:R1882,"RE")+COUNTIF(R1873:R1882,"REP")</f>
        <v>0</v>
      </c>
      <c r="U1879" s="141">
        <f>COUNTIF(U1873:U1878,"P")+COUNTIF(U1881:U1882,"P")</f>
        <v>0</v>
      </c>
      <c r="V1879" s="149" t="str">
        <f>IF(OR(U1879=0,U1879&lt;(S1879+T1879)),"",(Q1879-(S1879*200)+S1878))</f>
        <v/>
      </c>
    </row>
    <row r="1880" spans="1:22" ht="19.25" customHeight="1">
      <c r="A1880" s="1179"/>
      <c r="B1880" s="1230" t="s">
        <v>12</v>
      </c>
      <c r="C1880" s="1231"/>
      <c r="D1880" s="120" t="str">
        <f t="shared" ref="D1880:Q1880" si="690">IF(D1879="","",D1878/D1879*100)</f>
        <v/>
      </c>
      <c r="E1880" s="120" t="str">
        <f t="shared" si="690"/>
        <v/>
      </c>
      <c r="F1880" s="120" t="str">
        <f t="shared" si="690"/>
        <v/>
      </c>
      <c r="G1880" s="120" t="e">
        <f t="shared" si="690"/>
        <v>#VALUE!</v>
      </c>
      <c r="H1880" s="151" t="e">
        <f t="shared" si="690"/>
        <v>#DIV/0!</v>
      </c>
      <c r="I1880" s="120" t="e">
        <f t="shared" si="690"/>
        <v>#VALUE!</v>
      </c>
      <c r="J1880" s="120" t="str">
        <f t="shared" si="690"/>
        <v/>
      </c>
      <c r="K1880" s="126" t="str">
        <f t="shared" si="690"/>
        <v/>
      </c>
      <c r="L1880" s="120" t="e">
        <f t="shared" si="690"/>
        <v>#VALUE!</v>
      </c>
      <c r="M1880" s="151" t="e">
        <f t="shared" si="690"/>
        <v>#DIV/0!</v>
      </c>
      <c r="N1880" s="120" t="e">
        <f t="shared" si="690"/>
        <v>#VALUE!</v>
      </c>
      <c r="O1880" s="120" t="e">
        <f t="shared" si="690"/>
        <v>#VALUE!</v>
      </c>
      <c r="P1880" s="126" t="e">
        <f t="shared" si="690"/>
        <v>#DIV/0!</v>
      </c>
      <c r="Q1880" s="126" t="str">
        <f t="shared" si="690"/>
        <v/>
      </c>
      <c r="R1880" s="304"/>
      <c r="S1880" s="304"/>
      <c r="T1880" s="305"/>
      <c r="U1880" s="308"/>
      <c r="V1880" s="150" t="str">
        <f>IF(V1879="","",V1878/V1879*100)</f>
        <v/>
      </c>
    </row>
    <row r="1881" spans="1:22" ht="19.25" customHeight="1">
      <c r="A1881" s="1179"/>
      <c r="B1881" s="1230" t="str">
        <f>'statement of marks'!$DG$3</f>
        <v>jktLFkku v/;;u</v>
      </c>
      <c r="C1881" s="1231"/>
      <c r="D1881" s="289" t="str">
        <f>IF('statement of marks'!DG77="","",'statement of marks'!DG77)</f>
        <v/>
      </c>
      <c r="E1881" s="290" t="str">
        <f>IF('statement of marks'!DH77="","",'statement of marks'!DH77)</f>
        <v/>
      </c>
      <c r="F1881" s="290" t="str">
        <f>IF('statement of marks'!DI77="","",'statement of marks'!DI77)</f>
        <v/>
      </c>
      <c r="G1881" s="290" t="str">
        <f>IF('statement of marks'!DK77="","",'statement of marks'!DK77)</f>
        <v/>
      </c>
      <c r="H1881" s="152">
        <f>IF(G1873="ML",70)+IF(G1874="ML",70)+IF(G1875="ML",70-H1872)+IF(G1876="ML",70-H1873)+IF(G1877="ML",70-H1874)+IF(H1875="ml",H1872)+IF(H1876="ml",H1873)+IF(H1877="ml",H1874)</f>
        <v>0</v>
      </c>
      <c r="I1881" s="291" t="str">
        <f>IF(G1881="","",SUM(G1881,H1881))</f>
        <v/>
      </c>
      <c r="J1881" s="291" t="str">
        <f>IF(G1881="","",SUM(D1881,E1881,F1881,G1881))</f>
        <v/>
      </c>
      <c r="K1881" s="125" t="str">
        <f>IF(J1881="","",SUM(H1881,J1881))</f>
        <v/>
      </c>
      <c r="L1881" s="290" t="str">
        <f>IF('statement of marks'!DM77="","",'statement of marks'!DM77)</f>
        <v/>
      </c>
      <c r="M1881" s="152">
        <f>IF(L1873="ML",100)+IF(L1874="ML",100)+IF(L1875="ML",100-M1872)+IF(L1876="ML",100-M1873)+IF(L1877="ML",100-M1874)+IF(M1875="ml",M1872)+IF(M1876="ml",M1873)+IF(M1877="ml",M1874)</f>
        <v>0</v>
      </c>
      <c r="N1881" s="291" t="str">
        <f>IF(L1881="","",SUM(L1881,M1881))</f>
        <v/>
      </c>
      <c r="O1881" s="291" t="str">
        <f>IF(L1881="","",SUM(K1881,L1881))</f>
        <v/>
      </c>
      <c r="P1881" s="152">
        <f>SUM(H1881,M1881)</f>
        <v>0</v>
      </c>
      <c r="Q1881" s="125" t="str">
        <f>IF(O1881="","",SUM(O1881,M1881))</f>
        <v/>
      </c>
      <c r="R1881" s="290" t="str">
        <f>IF('statement of marks'!GA77="","",'statement of marks'!GA77)</f>
        <v/>
      </c>
      <c r="S1881" s="117" t="str">
        <f>IF(OR(R1881="S",R1881="RE"),100,"")</f>
        <v/>
      </c>
      <c r="T1881" s="309" t="str">
        <f>IF('result subject-wise'!AL77="","",'result subject-wise'!AL77)</f>
        <v/>
      </c>
      <c r="U1881" s="310" t="str">
        <f>IF('result subject-wise'!AM77="","",'result subject-wise'!AM77)</f>
        <v/>
      </c>
      <c r="V1881" s="1236"/>
    </row>
    <row r="1882" spans="1:22" ht="19.25" customHeight="1">
      <c r="A1882" s="1179"/>
      <c r="B1882" s="1230" t="str">
        <f>'statement of marks'!$DT$3</f>
        <v>thou dkS'ky f'k{kk</v>
      </c>
      <c r="C1882" s="1231"/>
      <c r="D1882" s="1237" t="s">
        <v>294</v>
      </c>
      <c r="E1882" s="1238"/>
      <c r="F1882" s="291">
        <f>'statement of marks'!$DT$6</f>
        <v>30</v>
      </c>
      <c r="G1882" s="123" t="str">
        <f>IF('statement of marks'!DT77="","",'statement of marks'!DT77)</f>
        <v/>
      </c>
      <c r="H1882" s="1238" t="s">
        <v>313</v>
      </c>
      <c r="I1882" s="1238"/>
      <c r="J1882" s="291">
        <f>'statement of marks'!$DU$6</f>
        <v>30</v>
      </c>
      <c r="K1882" s="125" t="str">
        <f>IF('statement of marks'!DU77="","",'statement of marks'!DU77)</f>
        <v/>
      </c>
      <c r="L1882" s="1239" t="s">
        <v>172</v>
      </c>
      <c r="M1882" s="1239"/>
      <c r="N1882" s="291">
        <f>'statement of marks'!$DV$6</f>
        <v>40</v>
      </c>
      <c r="O1882" s="290" t="str">
        <f>IF('statement of marks'!DV77="","",'statement of marks'!DV77)</f>
        <v/>
      </c>
      <c r="P1882" s="304"/>
      <c r="Q1882" s="125" t="str">
        <f>IF(O1882="","",SUM(G1882,K1882,O1882))</f>
        <v/>
      </c>
      <c r="R1882" s="290" t="str">
        <f>IF('statement of marks'!GB77="","",'statement of marks'!GB77)</f>
        <v/>
      </c>
      <c r="S1882" s="117" t="str">
        <f>IF(OR(R1882="S",R1882="RE"),40,"")</f>
        <v/>
      </c>
      <c r="T1882" s="309" t="str">
        <f>IF('result subject-wise'!AN77="","",'result subject-wise'!AN77)</f>
        <v/>
      </c>
      <c r="U1882" s="310" t="str">
        <f>IF('result subject-wise'!AO77="","",'result subject-wise'!AO77)</f>
        <v/>
      </c>
      <c r="V1882" s="1236"/>
    </row>
    <row r="1883" spans="1:22" ht="19.25" customHeight="1">
      <c r="A1883" s="1179"/>
      <c r="B1883" s="1240" t="s">
        <v>20</v>
      </c>
      <c r="C1883" s="1241"/>
      <c r="D1883" s="1242" t="str">
        <f>IF('statement of marks'!GH77="","",'statement of marks'!GH77)</f>
        <v/>
      </c>
      <c r="E1883" s="1243"/>
      <c r="F1883" s="1243"/>
      <c r="G1883" s="1243"/>
      <c r="H1883" s="1243"/>
      <c r="I1883" s="1244"/>
      <c r="J1883" s="288" t="s">
        <v>7</v>
      </c>
      <c r="K1883" s="290" t="str">
        <f>IF('statement of marks'!GK77="","",'statement of marks'!GK77)</f>
        <v/>
      </c>
      <c r="L1883" s="1245" t="s">
        <v>8</v>
      </c>
      <c r="M1883" s="1246"/>
      <c r="N1883" s="1247"/>
      <c r="O1883" s="290" t="str">
        <f>IF('statement of marks'!GM77="","",'statement of marks'!GM77)</f>
        <v/>
      </c>
      <c r="P1883" s="1248" t="s">
        <v>286</v>
      </c>
      <c r="Q1883" s="1248"/>
      <c r="R1883" s="1248"/>
      <c r="S1883" s="1248"/>
      <c r="T1883" s="1248"/>
      <c r="U1883" s="1248"/>
      <c r="V1883" s="1249"/>
    </row>
    <row r="1884" spans="1:22" ht="19.25" customHeight="1">
      <c r="A1884" s="1179"/>
      <c r="B1884" s="1240" t="s">
        <v>50</v>
      </c>
      <c r="C1884" s="1241"/>
      <c r="D1884" s="1250" t="s">
        <v>290</v>
      </c>
      <c r="E1884" s="1251"/>
      <c r="F1884" s="1252" t="s">
        <v>291</v>
      </c>
      <c r="G1884" s="1252"/>
      <c r="H1884" s="1253" t="s">
        <v>292</v>
      </c>
      <c r="I1884" s="1253"/>
      <c r="J1884" s="1252" t="s">
        <v>314</v>
      </c>
      <c r="K1884" s="1252"/>
      <c r="L1884" s="1254" t="s">
        <v>284</v>
      </c>
      <c r="M1884" s="1254"/>
      <c r="N1884" s="1254"/>
      <c r="O1884" s="1254"/>
      <c r="P1884" s="1255" t="s">
        <v>20</v>
      </c>
      <c r="Q1884" s="1255"/>
      <c r="R1884" s="1255"/>
      <c r="S1884" s="1255"/>
      <c r="T1884" s="1256" t="str">
        <f>IF('result subject-wise'!AR77="","",'result subject-wise'!AR77)</f>
        <v/>
      </c>
      <c r="U1884" s="1256"/>
      <c r="V1884" s="1257"/>
    </row>
    <row r="1885" spans="1:22" ht="19.25" customHeight="1">
      <c r="A1885" s="1179"/>
      <c r="B1885" s="1234" t="s">
        <v>32</v>
      </c>
      <c r="C1885" s="1235"/>
      <c r="D1885" s="1258" t="str">
        <f>IF('statement of marks'!EP77="","",'statement of marks'!EP77)</f>
        <v/>
      </c>
      <c r="E1885" s="1259"/>
      <c r="F1885" s="1259" t="str">
        <f>IF('statement of marks'!ER77="","",'statement of marks'!ER77)</f>
        <v/>
      </c>
      <c r="G1885" s="1259"/>
      <c r="H1885" s="1259" t="str">
        <f>IF('statement of marks'!ET77="","",'statement of marks'!ET77)</f>
        <v/>
      </c>
      <c r="I1885" s="1259"/>
      <c r="J1885" s="1259" t="str">
        <f>IF('statement of marks'!EV77="","",'statement of marks'!EV77)</f>
        <v/>
      </c>
      <c r="K1885" s="1259"/>
      <c r="L1885" s="1259" t="str">
        <f>IF('statement of marks'!EX77="","",'statement of marks'!EX77)</f>
        <v/>
      </c>
      <c r="M1885" s="1259"/>
      <c r="N1885" s="1259"/>
      <c r="O1885" s="1259"/>
      <c r="P1885" s="1255" t="s">
        <v>7</v>
      </c>
      <c r="Q1885" s="1255"/>
      <c r="R1885" s="1255"/>
      <c r="S1885" s="1255"/>
      <c r="T1885" s="1256" t="str">
        <f>IF(AND(T1884="mRrh.kZ",V1880&gt;=60),"izFke",IF(AND(T1884="mRrh.kZ",V1880&gt;=48),"f}rh;",IF(AND(T1884="mRrh.kZ",V1880&gt;=36),"r`rh;","")))</f>
        <v/>
      </c>
      <c r="U1885" s="1256"/>
      <c r="V1885" s="1257"/>
    </row>
    <row r="1886" spans="1:22" ht="19.25" customHeight="1">
      <c r="A1886" s="1179"/>
      <c r="B1886" s="1234" t="s">
        <v>31</v>
      </c>
      <c r="C1886" s="1235"/>
      <c r="D1886" s="1260" t="str">
        <f>IF('statement of marks'!EO77="","",'statement of marks'!EO77)</f>
        <v/>
      </c>
      <c r="E1886" s="1261"/>
      <c r="F1886" s="1261" t="str">
        <f>IF('statement of marks'!EQ77="","",'statement of marks'!EQ77)</f>
        <v/>
      </c>
      <c r="G1886" s="1261"/>
      <c r="H1886" s="1261" t="str">
        <f>IF('statement of marks'!ES77="","",'statement of marks'!ES77)</f>
        <v/>
      </c>
      <c r="I1886" s="1261"/>
      <c r="J1886" s="1261" t="str">
        <f>IF('statement of marks'!EU77="","",'statement of marks'!EU77)</f>
        <v/>
      </c>
      <c r="K1886" s="1261"/>
      <c r="L1886" s="1261" t="str">
        <f>IF('statement of marks'!EW77="","",'statement of marks'!EW77)</f>
        <v/>
      </c>
      <c r="M1886" s="1261"/>
      <c r="N1886" s="1261"/>
      <c r="O1886" s="1261"/>
      <c r="P1886" s="1262" t="s">
        <v>312</v>
      </c>
      <c r="Q1886" s="1263"/>
      <c r="R1886" s="1263"/>
      <c r="S1886" s="1264"/>
      <c r="T1886" s="1265" t="str">
        <f>IF(T1884="","",'result subject-wise'!$G$117)</f>
        <v/>
      </c>
      <c r="U1886" s="1266"/>
      <c r="V1886" s="1267"/>
    </row>
    <row r="1887" spans="1:22" ht="19.25" customHeight="1">
      <c r="A1887" s="1179"/>
      <c r="B1887" s="1230" t="s">
        <v>133</v>
      </c>
      <c r="C1887" s="1231"/>
      <c r="D1887" s="1268"/>
      <c r="E1887" s="1269"/>
      <c r="F1887" s="1269"/>
      <c r="G1887" s="1269"/>
      <c r="H1887" s="1269"/>
      <c r="I1887" s="1269"/>
      <c r="J1887" s="1269"/>
      <c r="K1887" s="1269"/>
      <c r="L1887" s="1231" t="s">
        <v>133</v>
      </c>
      <c r="M1887" s="1231"/>
      <c r="N1887" s="1231"/>
      <c r="O1887" s="1231"/>
      <c r="P1887" s="1231"/>
      <c r="Q1887" s="1231"/>
      <c r="R1887" s="1270"/>
      <c r="S1887" s="1271"/>
      <c r="T1887" s="1271"/>
      <c r="U1887" s="1271"/>
      <c r="V1887" s="1272"/>
    </row>
    <row r="1888" spans="1:22" ht="19.25" customHeight="1">
      <c r="A1888" s="1179"/>
      <c r="B1888" s="1230" t="s">
        <v>285</v>
      </c>
      <c r="C1888" s="1231"/>
      <c r="D1888" s="1268"/>
      <c r="E1888" s="1269"/>
      <c r="F1888" s="1269"/>
      <c r="G1888" s="1269"/>
      <c r="H1888" s="1269"/>
      <c r="I1888" s="1269"/>
      <c r="J1888" s="1269"/>
      <c r="K1888" s="1269"/>
      <c r="L1888" s="1231" t="s">
        <v>111</v>
      </c>
      <c r="M1888" s="1231"/>
      <c r="N1888" s="1231"/>
      <c r="O1888" s="1231"/>
      <c r="P1888" s="1231"/>
      <c r="Q1888" s="1231"/>
      <c r="R1888" s="1273"/>
      <c r="S1888" s="1274"/>
      <c r="T1888" s="1274"/>
      <c r="U1888" s="1274"/>
      <c r="V1888" s="1275"/>
    </row>
    <row r="1889" spans="1:22" ht="19.25" customHeight="1">
      <c r="A1889" s="1179"/>
      <c r="B1889" s="1230" t="s">
        <v>152</v>
      </c>
      <c r="C1889" s="1231"/>
      <c r="D1889" s="1268"/>
      <c r="E1889" s="1269"/>
      <c r="F1889" s="1269"/>
      <c r="G1889" s="1269"/>
      <c r="H1889" s="1269"/>
      <c r="I1889" s="1269"/>
      <c r="J1889" s="1269"/>
      <c r="K1889" s="1269"/>
      <c r="L1889" s="1231" t="s">
        <v>285</v>
      </c>
      <c r="M1889" s="1231"/>
      <c r="N1889" s="1231"/>
      <c r="O1889" s="1231"/>
      <c r="P1889" s="1231"/>
      <c r="Q1889" s="1231"/>
      <c r="R1889" s="1276" t="s">
        <v>152</v>
      </c>
      <c r="S1889" s="1277"/>
      <c r="T1889" s="1277"/>
      <c r="U1889" s="1277"/>
      <c r="V1889" s="1278"/>
    </row>
    <row r="1890" spans="1:22" ht="19.25" customHeight="1">
      <c r="A1890" s="1180"/>
      <c r="B1890" s="1279" t="s">
        <v>151</v>
      </c>
      <c r="C1890" s="1280"/>
      <c r="D1890" s="1281"/>
      <c r="E1890" s="1282"/>
      <c r="F1890" s="1282"/>
      <c r="G1890" s="1282"/>
      <c r="H1890" s="1282"/>
      <c r="I1890" s="1282"/>
      <c r="J1890" s="1282"/>
      <c r="K1890" s="1282"/>
      <c r="L1890" s="1280" t="s">
        <v>113</v>
      </c>
      <c r="M1890" s="1280"/>
      <c r="N1890" s="1280"/>
      <c r="O1890" s="1280"/>
      <c r="P1890" s="1283">
        <f>'statement of marks'!$GH$109</f>
        <v>42460</v>
      </c>
      <c r="Q1890" s="1284"/>
      <c r="R1890" s="1285" t="s">
        <v>289</v>
      </c>
      <c r="S1890" s="1286"/>
      <c r="T1890" s="1286"/>
      <c r="U1890" s="1286"/>
      <c r="V1890" s="1287"/>
    </row>
    <row r="1891" spans="1:22" ht="19.25" customHeight="1">
      <c r="A1891" s="1173" t="s">
        <v>73</v>
      </c>
      <c r="B1891" s="1174"/>
      <c r="C1891" s="1174"/>
      <c r="D1891" s="1174"/>
      <c r="E1891" s="1174"/>
      <c r="F1891" s="1174"/>
      <c r="G1891" s="1174"/>
      <c r="H1891" s="1174"/>
      <c r="I1891" s="1174"/>
      <c r="J1891" s="1174"/>
      <c r="K1891" s="1174"/>
      <c r="L1891" s="1174"/>
      <c r="M1891" s="1174"/>
      <c r="N1891" s="1174"/>
      <c r="O1891" s="1174"/>
      <c r="P1891" s="1174"/>
      <c r="Q1891" s="1174"/>
      <c r="R1891" s="1174"/>
      <c r="S1891" s="1174"/>
      <c r="T1891" s="1174"/>
      <c r="U1891" s="1174"/>
      <c r="V1891" s="1175"/>
    </row>
    <row r="1892" spans="1:22" ht="19.25" customHeight="1">
      <c r="A1892" s="1176" t="str">
        <f>'statement of marks'!$A$1</f>
        <v>jktdh; ckfydk mPp ek/;fed fo|ky;] fuEckgsMk</v>
      </c>
      <c r="B1892" s="1177"/>
      <c r="C1892" s="1177"/>
      <c r="D1892" s="1177"/>
      <c r="E1892" s="1177"/>
      <c r="F1892" s="1177"/>
      <c r="G1892" s="1177"/>
      <c r="H1892" s="1177"/>
      <c r="I1892" s="1177"/>
      <c r="J1892" s="1177"/>
      <c r="K1892" s="1177"/>
      <c r="L1892" s="1177"/>
      <c r="M1892" s="1177"/>
      <c r="N1892" s="1177"/>
      <c r="O1892" s="1177"/>
      <c r="P1892" s="1177"/>
      <c r="Q1892" s="1177"/>
      <c r="R1892" s="1177"/>
      <c r="S1892" s="1177"/>
      <c r="T1892" s="1177"/>
      <c r="U1892" s="1177"/>
      <c r="V1892" s="1178"/>
    </row>
    <row r="1893" spans="1:22" ht="19.25" customHeight="1">
      <c r="A1893" s="1179"/>
      <c r="B1893" s="1181" t="s">
        <v>293</v>
      </c>
      <c r="C1893" s="1181"/>
      <c r="D1893" s="1182" t="str">
        <f>'statement of marks'!$F$3</f>
        <v>2015-16</v>
      </c>
      <c r="E1893" s="1183"/>
      <c r="F1893" s="1184" t="str">
        <f>IF(T1911="","eq[; ijh{kk",IF(D1910="iwjd","iwjd ijh{kk",IF(D1910="iqu% ijh{kk","iqu% ijh{kk",)))</f>
        <v>eq[; ijh{kk</v>
      </c>
      <c r="G1893" s="1185"/>
      <c r="H1893" s="1185"/>
      <c r="I1893" s="1185"/>
      <c r="J1893" s="1185"/>
      <c r="K1893" s="1185"/>
      <c r="L1893" s="1185"/>
      <c r="M1893" s="1185"/>
      <c r="N1893" s="1185"/>
      <c r="O1893" s="1185"/>
      <c r="P1893" s="1185"/>
      <c r="Q1893" s="1185"/>
      <c r="R1893" s="1186" t="s">
        <v>27</v>
      </c>
      <c r="S1893" s="1187"/>
      <c r="T1893" s="1188" t="str">
        <f>'statement of marks'!$A$3</f>
        <v>11 'A'</v>
      </c>
      <c r="U1893" s="1188"/>
      <c r="V1893" s="1189"/>
    </row>
    <row r="1894" spans="1:22" ht="19.25" customHeight="1">
      <c r="A1894" s="1179"/>
      <c r="B1894" s="1190" t="s">
        <v>115</v>
      </c>
      <c r="C1894" s="1190"/>
      <c r="D1894" s="1191" t="str">
        <f>IF('statement of marks'!G78="","",'statement of marks'!G78)</f>
        <v/>
      </c>
      <c r="E1894" s="1192"/>
      <c r="F1894" s="1192"/>
      <c r="G1894" s="1192"/>
      <c r="H1894" s="1192"/>
      <c r="I1894" s="1192"/>
      <c r="J1894" s="1192"/>
      <c r="K1894" s="1192"/>
      <c r="L1894" s="1192"/>
      <c r="M1894" s="1192"/>
      <c r="N1894" s="1192"/>
      <c r="O1894" s="1192"/>
      <c r="P1894" s="1192"/>
      <c r="Q1894" s="1192"/>
      <c r="R1894" s="1193" t="s">
        <v>36</v>
      </c>
      <c r="S1894" s="1194"/>
      <c r="T1894" s="1195" t="str">
        <f>IF('statement of marks'!D78="","",'statement of marks'!D78)</f>
        <v/>
      </c>
      <c r="U1894" s="1195"/>
      <c r="V1894" s="1196"/>
    </row>
    <row r="1895" spans="1:22" ht="19.25" customHeight="1">
      <c r="A1895" s="1179"/>
      <c r="B1895" s="1190" t="s">
        <v>25</v>
      </c>
      <c r="C1895" s="1190"/>
      <c r="D1895" s="1191" t="str">
        <f>IF('statement of marks'!H78="","",'statement of marks'!H78)</f>
        <v/>
      </c>
      <c r="E1895" s="1192"/>
      <c r="F1895" s="1192"/>
      <c r="G1895" s="1192"/>
      <c r="H1895" s="1192"/>
      <c r="I1895" s="1192"/>
      <c r="J1895" s="1192"/>
      <c r="K1895" s="1192"/>
      <c r="L1895" s="1192"/>
      <c r="M1895" s="1192"/>
      <c r="N1895" s="1192"/>
      <c r="O1895" s="1192"/>
      <c r="P1895" s="1192"/>
      <c r="Q1895" s="1192"/>
      <c r="R1895" s="1193" t="s">
        <v>28</v>
      </c>
      <c r="S1895" s="1194"/>
      <c r="T1895" s="1195" t="str">
        <f>IF('statement of marks'!E78="","",'statement of marks'!E78)</f>
        <v/>
      </c>
      <c r="U1895" s="1195"/>
      <c r="V1895" s="1196"/>
    </row>
    <row r="1896" spans="1:22" ht="19.25" customHeight="1">
      <c r="A1896" s="1179"/>
      <c r="B1896" s="1197" t="s">
        <v>26</v>
      </c>
      <c r="C1896" s="1197"/>
      <c r="D1896" s="1191" t="str">
        <f>IF('statement of marks'!I78="","",'statement of marks'!I78)</f>
        <v/>
      </c>
      <c r="E1896" s="1192"/>
      <c r="F1896" s="1192"/>
      <c r="G1896" s="1192"/>
      <c r="H1896" s="1192"/>
      <c r="I1896" s="1192"/>
      <c r="J1896" s="1192"/>
      <c r="K1896" s="1192"/>
      <c r="L1896" s="1192"/>
      <c r="M1896" s="1192"/>
      <c r="N1896" s="1192"/>
      <c r="O1896" s="1192"/>
      <c r="P1896" s="1192"/>
      <c r="Q1896" s="1192"/>
      <c r="R1896" s="1193" t="s">
        <v>29</v>
      </c>
      <c r="S1896" s="1194"/>
      <c r="T1896" s="1198" t="str">
        <f>IF('statement of marks'!F78="","",'statement of marks'!F78)</f>
        <v/>
      </c>
      <c r="U1896" s="1198"/>
      <c r="V1896" s="1199"/>
    </row>
    <row r="1897" spans="1:22" ht="19.25" customHeight="1">
      <c r="A1897" s="1179"/>
      <c r="B1897" s="1200" t="s">
        <v>30</v>
      </c>
      <c r="C1897" s="1202" t="s">
        <v>202</v>
      </c>
      <c r="D1897" s="1204" t="s">
        <v>1</v>
      </c>
      <c r="E1897" s="1204" t="s">
        <v>43</v>
      </c>
      <c r="F1897" s="1204" t="s">
        <v>2</v>
      </c>
      <c r="G1897" s="1206" t="s">
        <v>144</v>
      </c>
      <c r="H1897" s="1206" t="s">
        <v>147</v>
      </c>
      <c r="I1897" s="1208" t="s">
        <v>146</v>
      </c>
      <c r="J1897" s="1210" t="s">
        <v>306</v>
      </c>
      <c r="K1897" s="1212" t="s">
        <v>288</v>
      </c>
      <c r="L1897" s="1214" t="s">
        <v>305</v>
      </c>
      <c r="M1897" s="1214" t="s">
        <v>296</v>
      </c>
      <c r="N1897" s="1216" t="s">
        <v>295</v>
      </c>
      <c r="O1897" s="1218" t="s">
        <v>274</v>
      </c>
      <c r="P1897" s="1218" t="s">
        <v>275</v>
      </c>
      <c r="Q1897" s="1220" t="s">
        <v>276</v>
      </c>
      <c r="R1897" s="1208" t="s">
        <v>14</v>
      </c>
      <c r="S1897" s="1210" t="s">
        <v>297</v>
      </c>
      <c r="T1897" s="1222" t="s">
        <v>298</v>
      </c>
      <c r="U1897" s="1288" t="s">
        <v>38</v>
      </c>
      <c r="V1897" s="1226" t="s">
        <v>287</v>
      </c>
    </row>
    <row r="1898" spans="1:22" ht="19.25" customHeight="1">
      <c r="A1898" s="1179"/>
      <c r="B1898" s="1201"/>
      <c r="C1898" s="1203"/>
      <c r="D1898" s="1205"/>
      <c r="E1898" s="1205"/>
      <c r="F1898" s="1205"/>
      <c r="G1898" s="1207"/>
      <c r="H1898" s="1207"/>
      <c r="I1898" s="1209"/>
      <c r="J1898" s="1211"/>
      <c r="K1898" s="1213"/>
      <c r="L1898" s="1215"/>
      <c r="M1898" s="1215"/>
      <c r="N1898" s="1217"/>
      <c r="O1898" s="1219"/>
      <c r="P1898" s="1219"/>
      <c r="Q1898" s="1221"/>
      <c r="R1898" s="1209"/>
      <c r="S1898" s="1211"/>
      <c r="T1898" s="1223"/>
      <c r="U1898" s="1289"/>
      <c r="V1898" s="1227"/>
    </row>
    <row r="1899" spans="1:22" ht="19.25" customHeight="1">
      <c r="A1899" s="1179"/>
      <c r="B1899" s="1228" t="s">
        <v>5</v>
      </c>
      <c r="C1899" s="1229"/>
      <c r="D1899" s="119">
        <v>10</v>
      </c>
      <c r="E1899" s="70">
        <v>10</v>
      </c>
      <c r="F1899" s="70">
        <v>10</v>
      </c>
      <c r="G1899" s="142" t="s">
        <v>308</v>
      </c>
      <c r="H1899" s="122">
        <f>'statement of marks'!$AR$6</f>
        <v>20</v>
      </c>
      <c r="I1899" s="73">
        <v>70</v>
      </c>
      <c r="J1899" s="146" t="s">
        <v>277</v>
      </c>
      <c r="K1899" s="124">
        <v>100</v>
      </c>
      <c r="L1899" s="142" t="s">
        <v>309</v>
      </c>
      <c r="M1899" s="122">
        <f>'statement of marks'!$AW$6</f>
        <v>30</v>
      </c>
      <c r="N1899" s="73">
        <v>100</v>
      </c>
      <c r="O1899" s="145" t="s">
        <v>310</v>
      </c>
      <c r="P1899" s="124"/>
      <c r="Q1899" s="124">
        <v>200</v>
      </c>
      <c r="R1899" s="304"/>
      <c r="S1899" s="304"/>
      <c r="T1899" s="305"/>
      <c r="U1899" s="306"/>
      <c r="V1899" s="147" t="str">
        <f>IF(OR(U1906=0,U1906&lt;S1906),"",Q1899)</f>
        <v/>
      </c>
    </row>
    <row r="1900" spans="1:22" ht="19.25" customHeight="1">
      <c r="A1900" s="1179"/>
      <c r="B1900" s="1230" t="str">
        <f>'statement of marks'!$J$3</f>
        <v>vfuok;Z fgUnh</v>
      </c>
      <c r="C1900" s="1231"/>
      <c r="D1900" s="289" t="str">
        <f>IF('statement of marks'!J78="","",'statement of marks'!J78)</f>
        <v/>
      </c>
      <c r="E1900" s="290" t="str">
        <f>IF('statement of marks'!K78="","",'statement of marks'!K78)</f>
        <v/>
      </c>
      <c r="F1900" s="290" t="str">
        <f>IF('statement of marks'!L78="","",'statement of marks'!L78)</f>
        <v/>
      </c>
      <c r="G1900" s="123" t="str">
        <f>IF('statement of marks'!N78="","",'statement of marks'!N78)</f>
        <v/>
      </c>
      <c r="H1900" s="123">
        <f>'statement of marks'!$BP$6</f>
        <v>20</v>
      </c>
      <c r="I1900" s="291" t="str">
        <f>IF(G1900="","",G1900)</f>
        <v/>
      </c>
      <c r="J1900" s="291" t="str">
        <f>IF(G1900="","",SUM(D1900,E1900,F1900,G1900))</f>
        <v/>
      </c>
      <c r="K1900" s="125" t="str">
        <f>J1900</f>
        <v/>
      </c>
      <c r="L1900" s="123" t="str">
        <f>IF('statement of marks'!P78="","",'statement of marks'!P78)</f>
        <v/>
      </c>
      <c r="M1900" s="122">
        <f>'statement of marks'!$BU$6</f>
        <v>30</v>
      </c>
      <c r="N1900" s="291" t="str">
        <f>IF(L1900="","",L1900)</f>
        <v/>
      </c>
      <c r="O1900" s="291" t="str">
        <f>IF(L1900="","",SUM(J1900,L1900))</f>
        <v/>
      </c>
      <c r="P1900" s="152">
        <f>SUM(H1900,M1900)</f>
        <v>50</v>
      </c>
      <c r="Q1900" s="125" t="str">
        <f>O1900</f>
        <v/>
      </c>
      <c r="R1900" s="290" t="str">
        <f>CONCATENATE('statement of marks'!EZ78,'statement of marks'!FA78,'statement of marks'!FB78)</f>
        <v/>
      </c>
      <c r="S1900" s="117" t="str">
        <f>IF(OR(R1900="S",R1900="RE"),100,"")</f>
        <v/>
      </c>
      <c r="T1900" s="128" t="str">
        <f>IF('result subject-wise'!U78="","",'result subject-wise'!U78)</f>
        <v/>
      </c>
      <c r="U1900" s="130" t="str">
        <f>IF('result subject-wise'!V78="","",'result subject-wise'!V78)</f>
        <v/>
      </c>
      <c r="V1900" s="147" t="str">
        <f>IF(OR(U1906=0,U1906&lt;S1906),"",IF(R1900="RE",SUM(Q1900,T1900),IF(R1900="S",T1900,Q1900)))</f>
        <v/>
      </c>
    </row>
    <row r="1901" spans="1:22" ht="19.25" customHeight="1">
      <c r="A1901" s="1179"/>
      <c r="B1901" s="1230" t="str">
        <f>'statement of marks'!$X$3</f>
        <v>vaxzsth</v>
      </c>
      <c r="C1901" s="1231"/>
      <c r="D1901" s="289" t="str">
        <f>IF('statement of marks'!X78="","",'statement of marks'!X78)</f>
        <v/>
      </c>
      <c r="E1901" s="290" t="str">
        <f>IF('statement of marks'!Y78="","",'statement of marks'!Y78)</f>
        <v/>
      </c>
      <c r="F1901" s="290" t="str">
        <f>IF('statement of marks'!Z78="","",'statement of marks'!Z78)</f>
        <v/>
      </c>
      <c r="G1901" s="123" t="str">
        <f>IF('statement of marks'!AB78="","",'statement of marks'!AB78)</f>
        <v/>
      </c>
      <c r="H1901" s="123">
        <f>'statement of marks'!$CN$6</f>
        <v>20</v>
      </c>
      <c r="I1901" s="291" t="str">
        <f>IF(G1901="","",G1901)</f>
        <v/>
      </c>
      <c r="J1901" s="291" t="str">
        <f t="shared" ref="J1901:J1904" si="691">IF(G1901="","",SUM(D1901,E1901,F1901,G1901))</f>
        <v/>
      </c>
      <c r="K1901" s="125" t="str">
        <f>J1901</f>
        <v/>
      </c>
      <c r="L1901" s="123" t="str">
        <f>IF('statement of marks'!AD78="","",'statement of marks'!AD78)</f>
        <v/>
      </c>
      <c r="M1901" s="122">
        <f>'statement of marks'!$CS$6</f>
        <v>30</v>
      </c>
      <c r="N1901" s="291" t="str">
        <f>IF(L1901="","",L1901)</f>
        <v/>
      </c>
      <c r="O1901" s="291" t="str">
        <f t="shared" ref="O1901" si="692">IF(L1901="","",SUM(J1901,L1901))</f>
        <v/>
      </c>
      <c r="P1901" s="152">
        <f t="shared" ref="P1901:P1904" si="693">SUM(H1901,M1901)</f>
        <v>50</v>
      </c>
      <c r="Q1901" s="125" t="str">
        <f>O1901</f>
        <v/>
      </c>
      <c r="R1901" s="290" t="str">
        <f>CONCATENATE('statement of marks'!FC78,'statement of marks'!FD78,'statement of marks'!FE78)</f>
        <v/>
      </c>
      <c r="S1901" s="117" t="str">
        <f>IF(OR(R1901="S",R1901="RE"),100,"")</f>
        <v/>
      </c>
      <c r="T1901" s="128" t="str">
        <f>IF('result subject-wise'!X78="","",'result subject-wise'!X78)</f>
        <v/>
      </c>
      <c r="U1901" s="130" t="str">
        <f>IF('result subject-wise'!Y78="","",'result subject-wise'!Y78)</f>
        <v/>
      </c>
      <c r="V1901" s="147" t="str">
        <f>IF(OR(U1906=0,U1906&lt;S1906),"",IF(R1901="RE",SUM(Q1901,T1901),IF(R1901="S",T1901,Q1901)))</f>
        <v/>
      </c>
    </row>
    <row r="1902" spans="1:22" ht="19.25" customHeight="1">
      <c r="A1902" s="1179"/>
      <c r="B1902" s="1232" t="b">
        <f>IF('statement of marks'!AL78="a",'statement of marks'!$AL$3,IF('statement of marks'!AL78="b",'statement of marks'!$AR$3,IF('statement of marks'!AL78="c",'statement of marks'!$AX$3,IF('statement of marks'!AL78="d",'statement of marks'!$BD$3))))</f>
        <v>0</v>
      </c>
      <c r="C1902" s="1233"/>
      <c r="D1902" s="289" t="str">
        <f>IF('statement of marks'!AM78="","",'statement of marks'!AM78)</f>
        <v/>
      </c>
      <c r="E1902" s="290" t="str">
        <f>IF('statement of marks'!AN78="","",'statement of marks'!AN78)</f>
        <v/>
      </c>
      <c r="F1902" s="290" t="str">
        <f>IF('statement of marks'!AO78="","",'statement of marks'!AO78)</f>
        <v/>
      </c>
      <c r="G1902" s="123" t="str">
        <f>IF('statement of marks'!AQ78="","",'statement of marks'!AQ78)</f>
        <v/>
      </c>
      <c r="H1902" s="123" t="str">
        <f>IF('statement of marks'!AR78="","",'statement of marks'!AR78)</f>
        <v/>
      </c>
      <c r="I1902" s="291" t="str">
        <f>IF(G1902="","",IF(AND(G1902="ML",H1902="ML"),"ML",IF(AND(G1902="ML",H1902=""),"ML",SUM(G1902,H1902))))</f>
        <v/>
      </c>
      <c r="J1902" s="291" t="str">
        <f t="shared" si="691"/>
        <v/>
      </c>
      <c r="K1902" s="125" t="str">
        <f>IF(J1902="","",SUM(H1902,J1902))</f>
        <v/>
      </c>
      <c r="L1902" s="123" t="str">
        <f>IF('statement of marks'!AV78="","",'statement of marks'!AV78)</f>
        <v/>
      </c>
      <c r="M1902" s="123" t="str">
        <f>IF('statement of marks'!AW78="","",'statement of marks'!AW78)</f>
        <v/>
      </c>
      <c r="N1902" s="291" t="str">
        <f>IF(L1902="","",IF(AND(L1902="ML",M1902="ML"),"ML",IF(AND(L1902="ML",M1902=""),"ML",SUM(L1902,M1902))))</f>
        <v/>
      </c>
      <c r="O1902" s="291" t="str">
        <f>IF(L1902="","",SUM(J1902,L1902))</f>
        <v/>
      </c>
      <c r="P1902" s="123">
        <f t="shared" si="693"/>
        <v>0</v>
      </c>
      <c r="Q1902" s="125" t="str">
        <f>IF(O1902="","",SUM(O1902,P1902))</f>
        <v/>
      </c>
      <c r="R1902" s="290" t="str">
        <f>CONCATENATE('statement of marks'!FF78,'statement of marks'!FK78,'statement of marks'!FL78)</f>
        <v/>
      </c>
      <c r="S1902" s="117" t="str">
        <f>IF('result subject-wise'!Z78="","",'result subject-wise'!Z78)</f>
        <v/>
      </c>
      <c r="T1902" s="128" t="str">
        <f>IF('result subject-wise'!AB78="","",'result subject-wise'!AB78)</f>
        <v/>
      </c>
      <c r="U1902" s="130" t="str">
        <f>IF('result subject-wise'!AC78="","",'result subject-wise'!AC78)</f>
        <v/>
      </c>
      <c r="V1902" s="147" t="str">
        <f>IF(OR(U1906=0,U1906&lt;S1906),"",IF(OR(R1902="RE",R1902="REP"),SUM(Q1902,T1902),IF(R1902="S",T1902,Q1902)))</f>
        <v/>
      </c>
    </row>
    <row r="1903" spans="1:22" ht="19.25" customHeight="1">
      <c r="A1903" s="1179"/>
      <c r="B1903" s="1232" t="b">
        <f>IF('statement of marks'!BJ78="a",'statement of marks'!$BJ$3,IF('statement of marks'!BJ78="b",'statement of marks'!$BP$3,IF('statement of marks'!BJ78="c",'statement of marks'!$BV$3,IF('statement of marks'!BJ78="d",'statement of marks'!$CB$3))))</f>
        <v>0</v>
      </c>
      <c r="C1903" s="1233"/>
      <c r="D1903" s="289" t="str">
        <f>IF('statement of marks'!BK78="","",'statement of marks'!BK78)</f>
        <v/>
      </c>
      <c r="E1903" s="290" t="str">
        <f>IF('statement of marks'!BL78="","",'statement of marks'!BL78)</f>
        <v/>
      </c>
      <c r="F1903" s="290" t="str">
        <f>IF('statement of marks'!BM78="","",'statement of marks'!BM78)</f>
        <v/>
      </c>
      <c r="G1903" s="123" t="str">
        <f>IF('statement of marks'!BO78="","",'statement of marks'!BO78)</f>
        <v/>
      </c>
      <c r="H1903" s="123" t="str">
        <f>IF('statement of marks'!BP78="","",'statement of marks'!BP78)</f>
        <v/>
      </c>
      <c r="I1903" s="291" t="str">
        <f t="shared" ref="I1903" si="694">IF(G1903="","",IF(AND(G1903="ML",H1903="ML"),"ML",IF(AND(G1903="ML",H1903=""),"ML",SUM(G1903,H1903))))</f>
        <v/>
      </c>
      <c r="J1903" s="291" t="str">
        <f t="shared" si="691"/>
        <v/>
      </c>
      <c r="K1903" s="125" t="str">
        <f>IF(J1903="","",SUM(H1903,J1903))</f>
        <v/>
      </c>
      <c r="L1903" s="123" t="str">
        <f>IF('statement of marks'!BT78="","",'statement of marks'!BT78)</f>
        <v/>
      </c>
      <c r="M1903" s="123" t="str">
        <f>IF('statement of marks'!BU78="","",'statement of marks'!BU78)</f>
        <v/>
      </c>
      <c r="N1903" s="291" t="str">
        <f t="shared" ref="N1903" si="695">IF(L1903="","",IF(AND(L1903="ML",M1903="ML"),"ML",IF(AND(L1903="ML",M1903=""),"ML",SUM(L1903,M1903))))</f>
        <v/>
      </c>
      <c r="O1903" s="291" t="str">
        <f>IF(L1903="","",SUM(J1903,L1903))</f>
        <v/>
      </c>
      <c r="P1903" s="123">
        <f t="shared" si="693"/>
        <v>0</v>
      </c>
      <c r="Q1903" s="125" t="str">
        <f>IF(O1903="","",SUM(O1903,P1903))</f>
        <v/>
      </c>
      <c r="R1903" s="290" t="str">
        <f>CONCATENATE('statement of marks'!FM78,'statement of marks'!FR78,'statement of marks'!FS78)</f>
        <v/>
      </c>
      <c r="S1903" s="117" t="str">
        <f>IF('result subject-wise'!AD78="","",'result subject-wise'!AD78)</f>
        <v/>
      </c>
      <c r="T1903" s="128" t="str">
        <f>IF('result subject-wise'!AF78="","",'result subject-wise'!AF78)</f>
        <v/>
      </c>
      <c r="U1903" s="130" t="str">
        <f>IF('result subject-wise'!AG78="","",'result subject-wise'!AG78)</f>
        <v/>
      </c>
      <c r="V1903" s="147" t="str">
        <f>IF(OR(U1906=0,U1906&lt;S1906),"",IF(OR(R1903="RE",R1903="REP"),SUM(Q1903,T1903),IF(R1903="S",T1903,Q1903)))</f>
        <v/>
      </c>
    </row>
    <row r="1904" spans="1:22" ht="19.25" customHeight="1">
      <c r="A1904" s="1179"/>
      <c r="B1904" s="1232" t="b">
        <f>IF('statement of marks'!CH78="a",'statement of marks'!$CH$3,IF('statement of marks'!CH78="b",'statement of marks'!$CN$3,IF('statement of marks'!CH78="c",'statement of marks'!$CT$3,IF('statement of marks'!CH78="d",'statement of marks'!$CZ$3))))</f>
        <v>0</v>
      </c>
      <c r="C1904" s="1233"/>
      <c r="D1904" s="289" t="str">
        <f>IF('statement of marks'!CI78="","",'statement of marks'!CI78)</f>
        <v/>
      </c>
      <c r="E1904" s="290" t="str">
        <f>IF('statement of marks'!CJ78="","",'statement of marks'!CJ78)</f>
        <v/>
      </c>
      <c r="F1904" s="290" t="str">
        <f>IF('statement of marks'!CK78="","",'statement of marks'!CK78)</f>
        <v/>
      </c>
      <c r="G1904" s="123" t="str">
        <f>IF('statement of marks'!CM78="","",'statement of marks'!CM78)</f>
        <v/>
      </c>
      <c r="H1904" s="123" t="str">
        <f>IF('statement of marks'!CN78="","",'statement of marks'!CN78)</f>
        <v/>
      </c>
      <c r="I1904" s="291" t="str">
        <f>IF(G1904="","",IF(AND(G1904="ML",H1904="ML"),"ML",IF(AND(G1904="ML",H1904=""),"ML",SUM(G1904,H1904))))</f>
        <v/>
      </c>
      <c r="J1904" s="291" t="str">
        <f t="shared" si="691"/>
        <v/>
      </c>
      <c r="K1904" s="125" t="str">
        <f>IF(J1904="","",SUM(H1904,J1904))</f>
        <v/>
      </c>
      <c r="L1904" s="123" t="str">
        <f>IF('statement of marks'!CR78="","",'statement of marks'!CR78)</f>
        <v/>
      </c>
      <c r="M1904" s="123" t="str">
        <f>IF('statement of marks'!CS78="","",'statement of marks'!CS78)</f>
        <v/>
      </c>
      <c r="N1904" s="291" t="str">
        <f>IF(L1904="","",IF(AND(L1904="ML",M1904="ML"),"ML",IF(AND(L1904="ML",M1904=""),"ML",SUM(L1904,M1904))))</f>
        <v/>
      </c>
      <c r="O1904" s="291" t="str">
        <f>IF(L1904="","",SUM(J1904,L1904))</f>
        <v/>
      </c>
      <c r="P1904" s="123">
        <f t="shared" si="693"/>
        <v>0</v>
      </c>
      <c r="Q1904" s="125" t="str">
        <f>IF(O1904="","",SUM(O1904,P1904))</f>
        <v/>
      </c>
      <c r="R1904" s="290" t="str">
        <f>CONCATENATE('statement of marks'!FT78,'statement of marks'!FY78,'statement of marks'!FZ78)</f>
        <v/>
      </c>
      <c r="S1904" s="117" t="str">
        <f>IF('result subject-wise'!AH78="","",'result subject-wise'!AH78)</f>
        <v/>
      </c>
      <c r="T1904" s="128" t="str">
        <f>IF('result subject-wise'!AJ78="","",'result subject-wise'!AJ78)</f>
        <v/>
      </c>
      <c r="U1904" s="130" t="str">
        <f>IF('result subject-wise'!AK78="","",'result subject-wise'!AK78)</f>
        <v/>
      </c>
      <c r="V1904" s="147" t="str">
        <f>IF(OR(U1906=0,U1906&lt;S1906),"",IF(OR(R1904="RE",R1904="REP"),SUM(Q1904,T1904),IF(R1904="S",T1904,Q1904)))</f>
        <v/>
      </c>
    </row>
    <row r="1905" spans="1:22" ht="19.25" customHeight="1">
      <c r="A1905" s="1179"/>
      <c r="B1905" s="1234" t="s">
        <v>148</v>
      </c>
      <c r="C1905" s="1235"/>
      <c r="D1905" s="157" t="str">
        <f>IF(AND(D1900="",D1901="",D1902="",D1903="",D1904=""),"",SUM(D1900:D1904))</f>
        <v/>
      </c>
      <c r="E1905" s="157" t="str">
        <f t="shared" ref="E1905:F1905" si="696">IF(AND(E1900="",E1901="",E1902="",E1903="",E1904=""),"",SUM(E1900:E1904))</f>
        <v/>
      </c>
      <c r="F1905" s="157" t="str">
        <f t="shared" si="696"/>
        <v/>
      </c>
      <c r="G1905" s="158" t="str">
        <f>IF(G1900="","",SUM(G1900:G1904))</f>
        <v/>
      </c>
      <c r="H1905" s="158">
        <f>SUM(H1902:H1904)</f>
        <v>0</v>
      </c>
      <c r="I1905" s="158" t="str">
        <f>IF(AND(I1900="",I1901="",I1902="",I1903="",I1904=""),"",SUM(I1900:I1904))</f>
        <v/>
      </c>
      <c r="J1905" s="159" t="str">
        <f>IF(J1904="","",SUM(J1900:J1904))</f>
        <v/>
      </c>
      <c r="K1905" s="160" t="str">
        <f>IF(K1900="","",SUM(K1900:K1904))</f>
        <v/>
      </c>
      <c r="L1905" s="158" t="str">
        <f>IF(L1900="","",SUM(L1900:L1904))</f>
        <v/>
      </c>
      <c r="M1905" s="158">
        <f>SUM(M1902:M1904)</f>
        <v>0</v>
      </c>
      <c r="N1905" s="158" t="str">
        <f t="shared" ref="N1905" si="697">IF(AND(N1900="",N1901="",N1902="",N1903="",N1904=""),"",SUM(N1900:N1904))</f>
        <v/>
      </c>
      <c r="O1905" s="159" t="str">
        <f>IF(L1905="","",SUM(J1905,L1905))</f>
        <v/>
      </c>
      <c r="P1905" s="160">
        <f>SUM(H1905,M1905)</f>
        <v>0</v>
      </c>
      <c r="Q1905" s="160" t="str">
        <f>IF(Q1900="","",SUM(Q1900:Q1904))</f>
        <v/>
      </c>
      <c r="R1905" s="159"/>
      <c r="S1905" s="159" t="str">
        <f>IF(AND(S1900="",S1901="",S1902="",S1903="",S1904=""),"",SUM(S1900:S1904))</f>
        <v/>
      </c>
      <c r="T1905" s="161" t="str">
        <f>IF(AND(T1900="",T1901="",T1902="",T1903="",T1904=""),"",SUM(T1900:T1904))</f>
        <v/>
      </c>
      <c r="U1905" s="162"/>
      <c r="V1905" s="163" t="str">
        <f>IF(V1900="","",SUM(V1900:V1904))</f>
        <v/>
      </c>
    </row>
    <row r="1906" spans="1:22" ht="19.25" customHeight="1">
      <c r="A1906" s="1179"/>
      <c r="B1906" s="1234" t="s">
        <v>145</v>
      </c>
      <c r="C1906" s="1235"/>
      <c r="D1906" s="119" t="str">
        <f>IF(D1905="","",50-(COUNTIF(D1900:D1904,"NA")*10+COUNTIF(D1900:D1904,"ML")*10))</f>
        <v/>
      </c>
      <c r="E1906" s="119" t="str">
        <f t="shared" ref="E1906:F1906" si="698">IF(E1905="","",50-(COUNTIF(E1900:E1904,"NA")*10+COUNTIF(E1900:E1904,"ML")*10))</f>
        <v/>
      </c>
      <c r="F1906" s="119" t="str">
        <f t="shared" si="698"/>
        <v/>
      </c>
      <c r="G1906" s="123">
        <f>I1906-H1906</f>
        <v>350</v>
      </c>
      <c r="H1906" s="158">
        <f>IF(H1905="","",(IF(OR(H1902="ML",H1902=""),0,H1899)+IF(OR(H1903="ML",H1903=""),0,H1900)+IF(OR(H1904="ML",H1904=""),0,H1901)))</f>
        <v>0</v>
      </c>
      <c r="I1906" s="123">
        <f>IF(I1905=0,0,350-H1908)</f>
        <v>350</v>
      </c>
      <c r="J1906" s="291" t="str">
        <f>IF(J1905="","",SUM(D1906:G1906))</f>
        <v/>
      </c>
      <c r="K1906" s="125" t="str">
        <f>IF(K1905="","",SUM(H1906,J1906))</f>
        <v/>
      </c>
      <c r="L1906" s="123">
        <f>N1906-M1906</f>
        <v>500</v>
      </c>
      <c r="M1906" s="117">
        <f>IF(M1905="","",(IF(OR(M1902="ML",M1902=""),0,M1899)+IF(OR(M1903="ML",M1903=""),0,M1900)+IF(OR(M1904="ML",M1904=""),0,M1901)))</f>
        <v>0</v>
      </c>
      <c r="N1906" s="123">
        <f>IF(N1905=0,0,500-M1908)</f>
        <v>500</v>
      </c>
      <c r="O1906" s="291">
        <f>IF(L1906="","",SUM(J1906,L1906))</f>
        <v>500</v>
      </c>
      <c r="P1906" s="125">
        <f>SUM(H1906,M1906)</f>
        <v>0</v>
      </c>
      <c r="Q1906" s="125" t="str">
        <f>IF(Q1905="","",SUM(O1906,P1906))</f>
        <v/>
      </c>
      <c r="R1906" s="307"/>
      <c r="S1906" s="141">
        <f>COUNTIF(R1900:R1909,"S")</f>
        <v>0</v>
      </c>
      <c r="T1906" s="141">
        <f>COUNTIF(R1900:R1909,"RE")+COUNTIF(R1900:R1909,"REP")</f>
        <v>0</v>
      </c>
      <c r="U1906" s="141">
        <f>COUNTIF(U1900:U1905,"P")+COUNTIF(U1908:U1909,"P")</f>
        <v>0</v>
      </c>
      <c r="V1906" s="149" t="str">
        <f>IF(OR(U1906=0,U1906&lt;(S1906+T1906)),"",(Q1906-(S1906*200)+S1905))</f>
        <v/>
      </c>
    </row>
    <row r="1907" spans="1:22" ht="19.25" customHeight="1">
      <c r="A1907" s="1179"/>
      <c r="B1907" s="1230" t="s">
        <v>12</v>
      </c>
      <c r="C1907" s="1231"/>
      <c r="D1907" s="120" t="str">
        <f t="shared" ref="D1907:Q1907" si="699">IF(D1906="","",D1905/D1906*100)</f>
        <v/>
      </c>
      <c r="E1907" s="120" t="str">
        <f t="shared" si="699"/>
        <v/>
      </c>
      <c r="F1907" s="120" t="str">
        <f t="shared" si="699"/>
        <v/>
      </c>
      <c r="G1907" s="120" t="e">
        <f t="shared" si="699"/>
        <v>#VALUE!</v>
      </c>
      <c r="H1907" s="151" t="e">
        <f t="shared" si="699"/>
        <v>#DIV/0!</v>
      </c>
      <c r="I1907" s="120" t="e">
        <f t="shared" si="699"/>
        <v>#VALUE!</v>
      </c>
      <c r="J1907" s="120" t="str">
        <f t="shared" si="699"/>
        <v/>
      </c>
      <c r="K1907" s="126" t="str">
        <f t="shared" si="699"/>
        <v/>
      </c>
      <c r="L1907" s="120" t="e">
        <f t="shared" si="699"/>
        <v>#VALUE!</v>
      </c>
      <c r="M1907" s="151" t="e">
        <f t="shared" si="699"/>
        <v>#DIV/0!</v>
      </c>
      <c r="N1907" s="120" t="e">
        <f t="shared" si="699"/>
        <v>#VALUE!</v>
      </c>
      <c r="O1907" s="120" t="e">
        <f t="shared" si="699"/>
        <v>#VALUE!</v>
      </c>
      <c r="P1907" s="126" t="e">
        <f t="shared" si="699"/>
        <v>#DIV/0!</v>
      </c>
      <c r="Q1907" s="126" t="str">
        <f t="shared" si="699"/>
        <v/>
      </c>
      <c r="R1907" s="304"/>
      <c r="S1907" s="304"/>
      <c r="T1907" s="305"/>
      <c r="U1907" s="308"/>
      <c r="V1907" s="150" t="str">
        <f>IF(V1906="","",V1905/V1906*100)</f>
        <v/>
      </c>
    </row>
    <row r="1908" spans="1:22" ht="19.25" customHeight="1">
      <c r="A1908" s="1179"/>
      <c r="B1908" s="1230" t="str">
        <f>'statement of marks'!$DG$3</f>
        <v>jktLFkku v/;;u</v>
      </c>
      <c r="C1908" s="1231"/>
      <c r="D1908" s="289" t="str">
        <f>IF('statement of marks'!DG78="","",'statement of marks'!DG78)</f>
        <v/>
      </c>
      <c r="E1908" s="290" t="str">
        <f>IF('statement of marks'!DH78="","",'statement of marks'!DH78)</f>
        <v/>
      </c>
      <c r="F1908" s="290" t="str">
        <f>IF('statement of marks'!DI78="","",'statement of marks'!DI78)</f>
        <v/>
      </c>
      <c r="G1908" s="290" t="str">
        <f>IF('statement of marks'!DK78="","",'statement of marks'!DK78)</f>
        <v/>
      </c>
      <c r="H1908" s="152">
        <f>IF(G1900="ML",70)+IF(G1901="ML",70)+IF(G1902="ML",70-H1899)+IF(G1903="ML",70-H1900)+IF(G1904="ML",70-H1901)+IF(H1902="ml",H1899)+IF(H1903="ml",H1900)+IF(H1904="ml",H1901)</f>
        <v>0</v>
      </c>
      <c r="I1908" s="291" t="str">
        <f>IF(G1908="","",SUM(G1908,H1908))</f>
        <v/>
      </c>
      <c r="J1908" s="291" t="str">
        <f>IF(G1908="","",SUM(D1908,E1908,F1908,G1908))</f>
        <v/>
      </c>
      <c r="K1908" s="125" t="str">
        <f>IF(J1908="","",SUM(H1908,J1908))</f>
        <v/>
      </c>
      <c r="L1908" s="290" t="str">
        <f>IF('statement of marks'!DM78="","",'statement of marks'!DM78)</f>
        <v/>
      </c>
      <c r="M1908" s="152">
        <f>IF(L1900="ML",100)+IF(L1901="ML",100)+IF(L1902="ML",100-M1899)+IF(L1903="ML",100-M1900)+IF(L1904="ML",100-M1901)+IF(M1902="ml",M1899)+IF(M1903="ml",M1900)+IF(M1904="ml",M1901)</f>
        <v>0</v>
      </c>
      <c r="N1908" s="291" t="str">
        <f>IF(L1908="","",SUM(L1908,M1908))</f>
        <v/>
      </c>
      <c r="O1908" s="291" t="str">
        <f>IF(L1908="","",SUM(K1908,L1908))</f>
        <v/>
      </c>
      <c r="P1908" s="152">
        <f>SUM(H1908,M1908)</f>
        <v>0</v>
      </c>
      <c r="Q1908" s="125" t="str">
        <f>IF(O1908="","",SUM(O1908,M1908))</f>
        <v/>
      </c>
      <c r="R1908" s="290" t="str">
        <f>IF('statement of marks'!GA78="","",'statement of marks'!GA78)</f>
        <v/>
      </c>
      <c r="S1908" s="117" t="str">
        <f>IF(OR(R1908="S",R1908="RE"),100,"")</f>
        <v/>
      </c>
      <c r="T1908" s="309" t="str">
        <f>IF('result subject-wise'!AL78="","",'result subject-wise'!AL78)</f>
        <v/>
      </c>
      <c r="U1908" s="310" t="str">
        <f>IF('result subject-wise'!AM78="","",'result subject-wise'!AM78)</f>
        <v/>
      </c>
      <c r="V1908" s="1236"/>
    </row>
    <row r="1909" spans="1:22" ht="19.25" customHeight="1">
      <c r="A1909" s="1179"/>
      <c r="B1909" s="1230" t="str">
        <f>'statement of marks'!$DT$3</f>
        <v>thou dkS'ky f'k{kk</v>
      </c>
      <c r="C1909" s="1231"/>
      <c r="D1909" s="1237" t="s">
        <v>294</v>
      </c>
      <c r="E1909" s="1238"/>
      <c r="F1909" s="291">
        <f>'statement of marks'!$DT$6</f>
        <v>30</v>
      </c>
      <c r="G1909" s="123" t="str">
        <f>IF('statement of marks'!DT78="","",'statement of marks'!DT78)</f>
        <v/>
      </c>
      <c r="H1909" s="1238" t="s">
        <v>313</v>
      </c>
      <c r="I1909" s="1238"/>
      <c r="J1909" s="291">
        <f>'statement of marks'!$DU$6</f>
        <v>30</v>
      </c>
      <c r="K1909" s="125" t="str">
        <f>IF('statement of marks'!DU78="","",'statement of marks'!DU78)</f>
        <v/>
      </c>
      <c r="L1909" s="1239" t="s">
        <v>172</v>
      </c>
      <c r="M1909" s="1239"/>
      <c r="N1909" s="291">
        <f>'statement of marks'!$DV$6</f>
        <v>40</v>
      </c>
      <c r="O1909" s="290" t="str">
        <f>IF('statement of marks'!DV78="","",'statement of marks'!DV78)</f>
        <v/>
      </c>
      <c r="P1909" s="304"/>
      <c r="Q1909" s="125" t="str">
        <f>IF(O1909="","",SUM(G1909,K1909,O1909))</f>
        <v/>
      </c>
      <c r="R1909" s="290" t="str">
        <f>IF('statement of marks'!GB78="","",'statement of marks'!GB78)</f>
        <v/>
      </c>
      <c r="S1909" s="117" t="str">
        <f>IF(OR(R1909="S",R1909="RE"),40,"")</f>
        <v/>
      </c>
      <c r="T1909" s="309" t="str">
        <f>IF('result subject-wise'!AN78="","",'result subject-wise'!AN78)</f>
        <v/>
      </c>
      <c r="U1909" s="310" t="str">
        <f>IF('result subject-wise'!AO78="","",'result subject-wise'!AO78)</f>
        <v/>
      </c>
      <c r="V1909" s="1236"/>
    </row>
    <row r="1910" spans="1:22" ht="19.25" customHeight="1">
      <c r="A1910" s="1179"/>
      <c r="B1910" s="1240" t="s">
        <v>20</v>
      </c>
      <c r="C1910" s="1241"/>
      <c r="D1910" s="1242" t="str">
        <f>IF('statement of marks'!GH78="","",'statement of marks'!GH78)</f>
        <v/>
      </c>
      <c r="E1910" s="1243"/>
      <c r="F1910" s="1243"/>
      <c r="G1910" s="1243"/>
      <c r="H1910" s="1243"/>
      <c r="I1910" s="1244"/>
      <c r="J1910" s="288" t="s">
        <v>7</v>
      </c>
      <c r="K1910" s="290" t="str">
        <f>IF('statement of marks'!GK78="","",'statement of marks'!GK78)</f>
        <v/>
      </c>
      <c r="L1910" s="1245" t="s">
        <v>8</v>
      </c>
      <c r="M1910" s="1246"/>
      <c r="N1910" s="1247"/>
      <c r="O1910" s="290" t="str">
        <f>IF('statement of marks'!GM78="","",'statement of marks'!GM78)</f>
        <v/>
      </c>
      <c r="P1910" s="1248" t="s">
        <v>286</v>
      </c>
      <c r="Q1910" s="1248"/>
      <c r="R1910" s="1248"/>
      <c r="S1910" s="1248"/>
      <c r="T1910" s="1248"/>
      <c r="U1910" s="1248"/>
      <c r="V1910" s="1249"/>
    </row>
    <row r="1911" spans="1:22" ht="19.25" customHeight="1">
      <c r="A1911" s="1179"/>
      <c r="B1911" s="1240" t="s">
        <v>50</v>
      </c>
      <c r="C1911" s="1241"/>
      <c r="D1911" s="1250" t="s">
        <v>290</v>
      </c>
      <c r="E1911" s="1251"/>
      <c r="F1911" s="1252" t="s">
        <v>291</v>
      </c>
      <c r="G1911" s="1252"/>
      <c r="H1911" s="1253" t="s">
        <v>292</v>
      </c>
      <c r="I1911" s="1253"/>
      <c r="J1911" s="1252" t="s">
        <v>314</v>
      </c>
      <c r="K1911" s="1252"/>
      <c r="L1911" s="1254" t="s">
        <v>284</v>
      </c>
      <c r="M1911" s="1254"/>
      <c r="N1911" s="1254"/>
      <c r="O1911" s="1254"/>
      <c r="P1911" s="1255" t="s">
        <v>20</v>
      </c>
      <c r="Q1911" s="1255"/>
      <c r="R1911" s="1255"/>
      <c r="S1911" s="1255"/>
      <c r="T1911" s="1256" t="str">
        <f>IF('result subject-wise'!AR78="","",'result subject-wise'!AR78)</f>
        <v/>
      </c>
      <c r="U1911" s="1256"/>
      <c r="V1911" s="1257"/>
    </row>
    <row r="1912" spans="1:22" ht="19.25" customHeight="1">
      <c r="A1912" s="1179"/>
      <c r="B1912" s="1234" t="s">
        <v>32</v>
      </c>
      <c r="C1912" s="1235"/>
      <c r="D1912" s="1258" t="str">
        <f>IF('statement of marks'!EP78="","",'statement of marks'!EP78)</f>
        <v/>
      </c>
      <c r="E1912" s="1259"/>
      <c r="F1912" s="1259" t="str">
        <f>IF('statement of marks'!ER78="","",'statement of marks'!ER78)</f>
        <v/>
      </c>
      <c r="G1912" s="1259"/>
      <c r="H1912" s="1259" t="str">
        <f>IF('statement of marks'!ET78="","",'statement of marks'!ET78)</f>
        <v/>
      </c>
      <c r="I1912" s="1259"/>
      <c r="J1912" s="1259" t="str">
        <f>IF('statement of marks'!EV78="","",'statement of marks'!EV78)</f>
        <v/>
      </c>
      <c r="K1912" s="1259"/>
      <c r="L1912" s="1259" t="str">
        <f>IF('statement of marks'!EX78="","",'statement of marks'!EX78)</f>
        <v/>
      </c>
      <c r="M1912" s="1259"/>
      <c r="N1912" s="1259"/>
      <c r="O1912" s="1259"/>
      <c r="P1912" s="1255" t="s">
        <v>7</v>
      </c>
      <c r="Q1912" s="1255"/>
      <c r="R1912" s="1255"/>
      <c r="S1912" s="1255"/>
      <c r="T1912" s="1256" t="str">
        <f>IF(AND(T1911="mRrh.kZ",V1907&gt;=60),"izFke",IF(AND(T1911="mRrh.kZ",V1907&gt;=48),"f}rh;",IF(AND(T1911="mRrh.kZ",V1907&gt;=36),"r`rh;","")))</f>
        <v/>
      </c>
      <c r="U1912" s="1256"/>
      <c r="V1912" s="1257"/>
    </row>
    <row r="1913" spans="1:22" ht="19.25" customHeight="1">
      <c r="A1913" s="1179"/>
      <c r="B1913" s="1234" t="s">
        <v>31</v>
      </c>
      <c r="C1913" s="1235"/>
      <c r="D1913" s="1260" t="str">
        <f>IF('statement of marks'!EO78="","",'statement of marks'!EO78)</f>
        <v/>
      </c>
      <c r="E1913" s="1261"/>
      <c r="F1913" s="1261" t="str">
        <f>IF('statement of marks'!EQ78="","",'statement of marks'!EQ78)</f>
        <v/>
      </c>
      <c r="G1913" s="1261"/>
      <c r="H1913" s="1261" t="str">
        <f>IF('statement of marks'!ES78="","",'statement of marks'!ES78)</f>
        <v/>
      </c>
      <c r="I1913" s="1261"/>
      <c r="J1913" s="1261" t="str">
        <f>IF('statement of marks'!EU78="","",'statement of marks'!EU78)</f>
        <v/>
      </c>
      <c r="K1913" s="1261"/>
      <c r="L1913" s="1261" t="str">
        <f>IF('statement of marks'!EW78="","",'statement of marks'!EW78)</f>
        <v/>
      </c>
      <c r="M1913" s="1261"/>
      <c r="N1913" s="1261"/>
      <c r="O1913" s="1261"/>
      <c r="P1913" s="1262" t="s">
        <v>312</v>
      </c>
      <c r="Q1913" s="1263"/>
      <c r="R1913" s="1263"/>
      <c r="S1913" s="1264"/>
      <c r="T1913" s="1265" t="str">
        <f>IF(T1911="","",'result subject-wise'!$G$117)</f>
        <v/>
      </c>
      <c r="U1913" s="1266"/>
      <c r="V1913" s="1267"/>
    </row>
    <row r="1914" spans="1:22" ht="19.25" customHeight="1">
      <c r="A1914" s="1179"/>
      <c r="B1914" s="1230" t="s">
        <v>133</v>
      </c>
      <c r="C1914" s="1231"/>
      <c r="D1914" s="1268"/>
      <c r="E1914" s="1269"/>
      <c r="F1914" s="1269"/>
      <c r="G1914" s="1269"/>
      <c r="H1914" s="1269"/>
      <c r="I1914" s="1269"/>
      <c r="J1914" s="1269"/>
      <c r="K1914" s="1269"/>
      <c r="L1914" s="1231" t="s">
        <v>133</v>
      </c>
      <c r="M1914" s="1231"/>
      <c r="N1914" s="1231"/>
      <c r="O1914" s="1231"/>
      <c r="P1914" s="1231"/>
      <c r="Q1914" s="1231"/>
      <c r="R1914" s="1270"/>
      <c r="S1914" s="1271"/>
      <c r="T1914" s="1271"/>
      <c r="U1914" s="1271"/>
      <c r="V1914" s="1272"/>
    </row>
    <row r="1915" spans="1:22" ht="19.25" customHeight="1">
      <c r="A1915" s="1179"/>
      <c r="B1915" s="1230" t="s">
        <v>285</v>
      </c>
      <c r="C1915" s="1231"/>
      <c r="D1915" s="1268"/>
      <c r="E1915" s="1269"/>
      <c r="F1915" s="1269"/>
      <c r="G1915" s="1269"/>
      <c r="H1915" s="1269"/>
      <c r="I1915" s="1269"/>
      <c r="J1915" s="1269"/>
      <c r="K1915" s="1269"/>
      <c r="L1915" s="1231" t="s">
        <v>111</v>
      </c>
      <c r="M1915" s="1231"/>
      <c r="N1915" s="1231"/>
      <c r="O1915" s="1231"/>
      <c r="P1915" s="1231"/>
      <c r="Q1915" s="1231"/>
      <c r="R1915" s="1273"/>
      <c r="S1915" s="1274"/>
      <c r="T1915" s="1274"/>
      <c r="U1915" s="1274"/>
      <c r="V1915" s="1275"/>
    </row>
    <row r="1916" spans="1:22" ht="19.25" customHeight="1">
      <c r="A1916" s="1179"/>
      <c r="B1916" s="1230" t="s">
        <v>152</v>
      </c>
      <c r="C1916" s="1231"/>
      <c r="D1916" s="1268"/>
      <c r="E1916" s="1269"/>
      <c r="F1916" s="1269"/>
      <c r="G1916" s="1269"/>
      <c r="H1916" s="1269"/>
      <c r="I1916" s="1269"/>
      <c r="J1916" s="1269"/>
      <c r="K1916" s="1269"/>
      <c r="L1916" s="1231" t="s">
        <v>285</v>
      </c>
      <c r="M1916" s="1231"/>
      <c r="N1916" s="1231"/>
      <c r="O1916" s="1231"/>
      <c r="P1916" s="1231"/>
      <c r="Q1916" s="1231"/>
      <c r="R1916" s="1276" t="s">
        <v>152</v>
      </c>
      <c r="S1916" s="1277"/>
      <c r="T1916" s="1277"/>
      <c r="U1916" s="1277"/>
      <c r="V1916" s="1278"/>
    </row>
    <row r="1917" spans="1:22" ht="19.25" customHeight="1">
      <c r="A1917" s="1180"/>
      <c r="B1917" s="1279" t="s">
        <v>151</v>
      </c>
      <c r="C1917" s="1280"/>
      <c r="D1917" s="1281"/>
      <c r="E1917" s="1282"/>
      <c r="F1917" s="1282"/>
      <c r="G1917" s="1282"/>
      <c r="H1917" s="1282"/>
      <c r="I1917" s="1282"/>
      <c r="J1917" s="1282"/>
      <c r="K1917" s="1282"/>
      <c r="L1917" s="1280" t="s">
        <v>113</v>
      </c>
      <c r="M1917" s="1280"/>
      <c r="N1917" s="1280"/>
      <c r="O1917" s="1280"/>
      <c r="P1917" s="1283">
        <f>'statement of marks'!$GH$109</f>
        <v>42460</v>
      </c>
      <c r="Q1917" s="1284"/>
      <c r="R1917" s="1285" t="s">
        <v>289</v>
      </c>
      <c r="S1917" s="1286"/>
      <c r="T1917" s="1286"/>
      <c r="U1917" s="1286"/>
      <c r="V1917" s="1287"/>
    </row>
    <row r="1918" spans="1:22" ht="19.25" customHeight="1">
      <c r="A1918" s="1173" t="s">
        <v>73</v>
      </c>
      <c r="B1918" s="1174"/>
      <c r="C1918" s="1174"/>
      <c r="D1918" s="1174"/>
      <c r="E1918" s="1174"/>
      <c r="F1918" s="1174"/>
      <c r="G1918" s="1174"/>
      <c r="H1918" s="1174"/>
      <c r="I1918" s="1174"/>
      <c r="J1918" s="1174"/>
      <c r="K1918" s="1174"/>
      <c r="L1918" s="1174"/>
      <c r="M1918" s="1174"/>
      <c r="N1918" s="1174"/>
      <c r="O1918" s="1174"/>
      <c r="P1918" s="1174"/>
      <c r="Q1918" s="1174"/>
      <c r="R1918" s="1174"/>
      <c r="S1918" s="1174"/>
      <c r="T1918" s="1174"/>
      <c r="U1918" s="1174"/>
      <c r="V1918" s="1175"/>
    </row>
    <row r="1919" spans="1:22" ht="19.25" customHeight="1">
      <c r="A1919" s="1176" t="str">
        <f>'statement of marks'!$A$1</f>
        <v>jktdh; ckfydk mPp ek/;fed fo|ky;] fuEckgsMk</v>
      </c>
      <c r="B1919" s="1177"/>
      <c r="C1919" s="1177"/>
      <c r="D1919" s="1177"/>
      <c r="E1919" s="1177"/>
      <c r="F1919" s="1177"/>
      <c r="G1919" s="1177"/>
      <c r="H1919" s="1177"/>
      <c r="I1919" s="1177"/>
      <c r="J1919" s="1177"/>
      <c r="K1919" s="1177"/>
      <c r="L1919" s="1177"/>
      <c r="M1919" s="1177"/>
      <c r="N1919" s="1177"/>
      <c r="O1919" s="1177"/>
      <c r="P1919" s="1177"/>
      <c r="Q1919" s="1177"/>
      <c r="R1919" s="1177"/>
      <c r="S1919" s="1177"/>
      <c r="T1919" s="1177"/>
      <c r="U1919" s="1177"/>
      <c r="V1919" s="1178"/>
    </row>
    <row r="1920" spans="1:22" ht="19.25" customHeight="1">
      <c r="A1920" s="1179"/>
      <c r="B1920" s="1181" t="s">
        <v>293</v>
      </c>
      <c r="C1920" s="1181"/>
      <c r="D1920" s="1182" t="str">
        <f>'statement of marks'!$F$3</f>
        <v>2015-16</v>
      </c>
      <c r="E1920" s="1183"/>
      <c r="F1920" s="1184" t="str">
        <f>IF(T1938="","eq[; ijh{kk",IF(D1937="iwjd","iwjd ijh{kk",IF(D1937="iqu% ijh{kk","iqu% ijh{kk",)))</f>
        <v>eq[; ijh{kk</v>
      </c>
      <c r="G1920" s="1185"/>
      <c r="H1920" s="1185"/>
      <c r="I1920" s="1185"/>
      <c r="J1920" s="1185"/>
      <c r="K1920" s="1185"/>
      <c r="L1920" s="1185"/>
      <c r="M1920" s="1185"/>
      <c r="N1920" s="1185"/>
      <c r="O1920" s="1185"/>
      <c r="P1920" s="1185"/>
      <c r="Q1920" s="1185"/>
      <c r="R1920" s="1186" t="s">
        <v>27</v>
      </c>
      <c r="S1920" s="1187"/>
      <c r="T1920" s="1188" t="str">
        <f>'statement of marks'!$A$3</f>
        <v>11 'A'</v>
      </c>
      <c r="U1920" s="1188"/>
      <c r="V1920" s="1189"/>
    </row>
    <row r="1921" spans="1:22" ht="19.25" customHeight="1">
      <c r="A1921" s="1179"/>
      <c r="B1921" s="1190" t="s">
        <v>115</v>
      </c>
      <c r="C1921" s="1190"/>
      <c r="D1921" s="1191" t="str">
        <f>IF('statement of marks'!G79="","",'statement of marks'!G79)</f>
        <v/>
      </c>
      <c r="E1921" s="1192"/>
      <c r="F1921" s="1192"/>
      <c r="G1921" s="1192"/>
      <c r="H1921" s="1192"/>
      <c r="I1921" s="1192"/>
      <c r="J1921" s="1192"/>
      <c r="K1921" s="1192"/>
      <c r="L1921" s="1192"/>
      <c r="M1921" s="1192"/>
      <c r="N1921" s="1192"/>
      <c r="O1921" s="1192"/>
      <c r="P1921" s="1192"/>
      <c r="Q1921" s="1192"/>
      <c r="R1921" s="1193" t="s">
        <v>36</v>
      </c>
      <c r="S1921" s="1194"/>
      <c r="T1921" s="1195" t="str">
        <f>IF('statement of marks'!D79="","",'statement of marks'!D79)</f>
        <v/>
      </c>
      <c r="U1921" s="1195"/>
      <c r="V1921" s="1196"/>
    </row>
    <row r="1922" spans="1:22" ht="19.25" customHeight="1">
      <c r="A1922" s="1179"/>
      <c r="B1922" s="1190" t="s">
        <v>25</v>
      </c>
      <c r="C1922" s="1190"/>
      <c r="D1922" s="1191" t="str">
        <f>IF('statement of marks'!H79="","",'statement of marks'!H79)</f>
        <v/>
      </c>
      <c r="E1922" s="1192"/>
      <c r="F1922" s="1192"/>
      <c r="G1922" s="1192"/>
      <c r="H1922" s="1192"/>
      <c r="I1922" s="1192"/>
      <c r="J1922" s="1192"/>
      <c r="K1922" s="1192"/>
      <c r="L1922" s="1192"/>
      <c r="M1922" s="1192"/>
      <c r="N1922" s="1192"/>
      <c r="O1922" s="1192"/>
      <c r="P1922" s="1192"/>
      <c r="Q1922" s="1192"/>
      <c r="R1922" s="1193" t="s">
        <v>28</v>
      </c>
      <c r="S1922" s="1194"/>
      <c r="T1922" s="1195" t="str">
        <f>IF('statement of marks'!E79="","",'statement of marks'!E79)</f>
        <v/>
      </c>
      <c r="U1922" s="1195"/>
      <c r="V1922" s="1196"/>
    </row>
    <row r="1923" spans="1:22" ht="19.25" customHeight="1">
      <c r="A1923" s="1179"/>
      <c r="B1923" s="1197" t="s">
        <v>26</v>
      </c>
      <c r="C1923" s="1197"/>
      <c r="D1923" s="1191" t="str">
        <f>IF('statement of marks'!I79="","",'statement of marks'!I79)</f>
        <v/>
      </c>
      <c r="E1923" s="1192"/>
      <c r="F1923" s="1192"/>
      <c r="G1923" s="1192"/>
      <c r="H1923" s="1192"/>
      <c r="I1923" s="1192"/>
      <c r="J1923" s="1192"/>
      <c r="K1923" s="1192"/>
      <c r="L1923" s="1192"/>
      <c r="M1923" s="1192"/>
      <c r="N1923" s="1192"/>
      <c r="O1923" s="1192"/>
      <c r="P1923" s="1192"/>
      <c r="Q1923" s="1192"/>
      <c r="R1923" s="1193" t="s">
        <v>29</v>
      </c>
      <c r="S1923" s="1194"/>
      <c r="T1923" s="1198" t="str">
        <f>IF('statement of marks'!F79="","",'statement of marks'!F79)</f>
        <v/>
      </c>
      <c r="U1923" s="1198"/>
      <c r="V1923" s="1199"/>
    </row>
    <row r="1924" spans="1:22" ht="19.25" customHeight="1">
      <c r="A1924" s="1179"/>
      <c r="B1924" s="1200" t="s">
        <v>30</v>
      </c>
      <c r="C1924" s="1202" t="s">
        <v>202</v>
      </c>
      <c r="D1924" s="1204" t="s">
        <v>1</v>
      </c>
      <c r="E1924" s="1204" t="s">
        <v>43</v>
      </c>
      <c r="F1924" s="1204" t="s">
        <v>2</v>
      </c>
      <c r="G1924" s="1206" t="s">
        <v>144</v>
      </c>
      <c r="H1924" s="1206" t="s">
        <v>147</v>
      </c>
      <c r="I1924" s="1208" t="s">
        <v>146</v>
      </c>
      <c r="J1924" s="1210" t="s">
        <v>306</v>
      </c>
      <c r="K1924" s="1212" t="s">
        <v>288</v>
      </c>
      <c r="L1924" s="1214" t="s">
        <v>305</v>
      </c>
      <c r="M1924" s="1214" t="s">
        <v>296</v>
      </c>
      <c r="N1924" s="1216" t="s">
        <v>295</v>
      </c>
      <c r="O1924" s="1218" t="s">
        <v>274</v>
      </c>
      <c r="P1924" s="1218" t="s">
        <v>275</v>
      </c>
      <c r="Q1924" s="1220" t="s">
        <v>276</v>
      </c>
      <c r="R1924" s="1208" t="s">
        <v>14</v>
      </c>
      <c r="S1924" s="1210" t="s">
        <v>297</v>
      </c>
      <c r="T1924" s="1222" t="s">
        <v>298</v>
      </c>
      <c r="U1924" s="1288" t="s">
        <v>38</v>
      </c>
      <c r="V1924" s="1226" t="s">
        <v>287</v>
      </c>
    </row>
    <row r="1925" spans="1:22" ht="19.25" customHeight="1">
      <c r="A1925" s="1179"/>
      <c r="B1925" s="1201"/>
      <c r="C1925" s="1203"/>
      <c r="D1925" s="1205"/>
      <c r="E1925" s="1205"/>
      <c r="F1925" s="1205"/>
      <c r="G1925" s="1207"/>
      <c r="H1925" s="1207"/>
      <c r="I1925" s="1209"/>
      <c r="J1925" s="1211"/>
      <c r="K1925" s="1213"/>
      <c r="L1925" s="1215"/>
      <c r="M1925" s="1215"/>
      <c r="N1925" s="1217"/>
      <c r="O1925" s="1219"/>
      <c r="P1925" s="1219"/>
      <c r="Q1925" s="1221"/>
      <c r="R1925" s="1209"/>
      <c r="S1925" s="1211"/>
      <c r="T1925" s="1223"/>
      <c r="U1925" s="1289"/>
      <c r="V1925" s="1227"/>
    </row>
    <row r="1926" spans="1:22" ht="19.25" customHeight="1">
      <c r="A1926" s="1179"/>
      <c r="B1926" s="1228" t="s">
        <v>5</v>
      </c>
      <c r="C1926" s="1229"/>
      <c r="D1926" s="119">
        <v>10</v>
      </c>
      <c r="E1926" s="70">
        <v>10</v>
      </c>
      <c r="F1926" s="70">
        <v>10</v>
      </c>
      <c r="G1926" s="142" t="s">
        <v>308</v>
      </c>
      <c r="H1926" s="122">
        <f>'statement of marks'!$AR$6</f>
        <v>20</v>
      </c>
      <c r="I1926" s="73">
        <v>70</v>
      </c>
      <c r="J1926" s="146" t="s">
        <v>277</v>
      </c>
      <c r="K1926" s="124">
        <v>100</v>
      </c>
      <c r="L1926" s="142" t="s">
        <v>309</v>
      </c>
      <c r="M1926" s="122">
        <f>'statement of marks'!$AW$6</f>
        <v>30</v>
      </c>
      <c r="N1926" s="73">
        <v>100</v>
      </c>
      <c r="O1926" s="145" t="s">
        <v>310</v>
      </c>
      <c r="P1926" s="124"/>
      <c r="Q1926" s="124">
        <v>200</v>
      </c>
      <c r="R1926" s="304"/>
      <c r="S1926" s="304"/>
      <c r="T1926" s="305"/>
      <c r="U1926" s="306"/>
      <c r="V1926" s="147" t="str">
        <f>IF(OR(U1933=0,U1933&lt;S1933),"",Q1926)</f>
        <v/>
      </c>
    </row>
    <row r="1927" spans="1:22" ht="19.25" customHeight="1">
      <c r="A1927" s="1179"/>
      <c r="B1927" s="1230" t="str">
        <f>'statement of marks'!$J$3</f>
        <v>vfuok;Z fgUnh</v>
      </c>
      <c r="C1927" s="1231"/>
      <c r="D1927" s="289" t="str">
        <f>IF('statement of marks'!J79="","",'statement of marks'!J79)</f>
        <v/>
      </c>
      <c r="E1927" s="290" t="str">
        <f>IF('statement of marks'!K79="","",'statement of marks'!K79)</f>
        <v/>
      </c>
      <c r="F1927" s="290" t="str">
        <f>IF('statement of marks'!L79="","",'statement of marks'!L79)</f>
        <v/>
      </c>
      <c r="G1927" s="123" t="str">
        <f>IF('statement of marks'!N79="","",'statement of marks'!N79)</f>
        <v/>
      </c>
      <c r="H1927" s="123">
        <f>'statement of marks'!$BP$6</f>
        <v>20</v>
      </c>
      <c r="I1927" s="291" t="str">
        <f>IF(G1927="","",G1927)</f>
        <v/>
      </c>
      <c r="J1927" s="291" t="str">
        <f>IF(G1927="","",SUM(D1927,E1927,F1927,G1927))</f>
        <v/>
      </c>
      <c r="K1927" s="125" t="str">
        <f>J1927</f>
        <v/>
      </c>
      <c r="L1927" s="123" t="str">
        <f>IF('statement of marks'!P79="","",'statement of marks'!P79)</f>
        <v/>
      </c>
      <c r="M1927" s="122">
        <f>'statement of marks'!$BU$6</f>
        <v>30</v>
      </c>
      <c r="N1927" s="291" t="str">
        <f>IF(L1927="","",L1927)</f>
        <v/>
      </c>
      <c r="O1927" s="291" t="str">
        <f>IF(L1927="","",SUM(J1927,L1927))</f>
        <v/>
      </c>
      <c r="P1927" s="152">
        <f>SUM(H1927,M1927)</f>
        <v>50</v>
      </c>
      <c r="Q1927" s="125" t="str">
        <f>O1927</f>
        <v/>
      </c>
      <c r="R1927" s="290" t="str">
        <f>CONCATENATE('statement of marks'!EZ79,'statement of marks'!FA79,'statement of marks'!FB79)</f>
        <v/>
      </c>
      <c r="S1927" s="117" t="str">
        <f>IF(OR(R1927="S",R1927="RE"),100,"")</f>
        <v/>
      </c>
      <c r="T1927" s="128" t="str">
        <f>IF('result subject-wise'!U79="","",'result subject-wise'!U79)</f>
        <v/>
      </c>
      <c r="U1927" s="130" t="str">
        <f>IF('result subject-wise'!V79="","",'result subject-wise'!V79)</f>
        <v/>
      </c>
      <c r="V1927" s="147" t="str">
        <f>IF(OR(U1933=0,U1933&lt;S1933),"",IF(R1927="RE",SUM(Q1927,T1927),IF(R1927="S",T1927,Q1927)))</f>
        <v/>
      </c>
    </row>
    <row r="1928" spans="1:22" ht="19.25" customHeight="1">
      <c r="A1928" s="1179"/>
      <c r="B1928" s="1230" t="str">
        <f>'statement of marks'!$X$3</f>
        <v>vaxzsth</v>
      </c>
      <c r="C1928" s="1231"/>
      <c r="D1928" s="289" t="str">
        <f>IF('statement of marks'!X79="","",'statement of marks'!X79)</f>
        <v/>
      </c>
      <c r="E1928" s="290" t="str">
        <f>IF('statement of marks'!Y79="","",'statement of marks'!Y79)</f>
        <v/>
      </c>
      <c r="F1928" s="290" t="str">
        <f>IF('statement of marks'!Z79="","",'statement of marks'!Z79)</f>
        <v/>
      </c>
      <c r="G1928" s="123" t="str">
        <f>IF('statement of marks'!AB79="","",'statement of marks'!AB79)</f>
        <v/>
      </c>
      <c r="H1928" s="123">
        <f>'statement of marks'!$CN$6</f>
        <v>20</v>
      </c>
      <c r="I1928" s="291" t="str">
        <f>IF(G1928="","",G1928)</f>
        <v/>
      </c>
      <c r="J1928" s="291" t="str">
        <f t="shared" ref="J1928:J1931" si="700">IF(G1928="","",SUM(D1928,E1928,F1928,G1928))</f>
        <v/>
      </c>
      <c r="K1928" s="125" t="str">
        <f>J1928</f>
        <v/>
      </c>
      <c r="L1928" s="123" t="str">
        <f>IF('statement of marks'!AD79="","",'statement of marks'!AD79)</f>
        <v/>
      </c>
      <c r="M1928" s="122">
        <f>'statement of marks'!$CS$6</f>
        <v>30</v>
      </c>
      <c r="N1928" s="291" t="str">
        <f>IF(L1928="","",L1928)</f>
        <v/>
      </c>
      <c r="O1928" s="291" t="str">
        <f t="shared" ref="O1928" si="701">IF(L1928="","",SUM(J1928,L1928))</f>
        <v/>
      </c>
      <c r="P1928" s="152">
        <f t="shared" ref="P1928" si="702">SUM(H1928,M1928)</f>
        <v>50</v>
      </c>
      <c r="Q1928" s="125" t="str">
        <f>O1928</f>
        <v/>
      </c>
      <c r="R1928" s="290" t="str">
        <f>CONCATENATE('statement of marks'!FC79,'statement of marks'!FD79,'statement of marks'!FE79)</f>
        <v/>
      </c>
      <c r="S1928" s="117" t="str">
        <f>IF(OR(R1928="S",R1928="RE"),100,"")</f>
        <v/>
      </c>
      <c r="T1928" s="128" t="str">
        <f>IF('result subject-wise'!X79="","",'result subject-wise'!X79)</f>
        <v/>
      </c>
      <c r="U1928" s="130" t="str">
        <f>IF('result subject-wise'!Y79="","",'result subject-wise'!Y79)</f>
        <v/>
      </c>
      <c r="V1928" s="147" t="str">
        <f>IF(OR(U1933=0,U1933&lt;S1933),"",IF(R1928="RE",SUM(Q1928,T1928),IF(R1928="S",T1928,Q1928)))</f>
        <v/>
      </c>
    </row>
    <row r="1929" spans="1:22" ht="19.25" customHeight="1">
      <c r="A1929" s="1179"/>
      <c r="B1929" s="1232" t="b">
        <f>IF('statement of marks'!AL79="a",'statement of marks'!$AL$3,IF('statement of marks'!AL79="b",'statement of marks'!$AR$3,IF('statement of marks'!AL79="c",'statement of marks'!$AX$3,IF('statement of marks'!AL79="d",'statement of marks'!$BD$3))))</f>
        <v>0</v>
      </c>
      <c r="C1929" s="1233"/>
      <c r="D1929" s="289" t="str">
        <f>IF('statement of marks'!AM79="","",'statement of marks'!AM79)</f>
        <v/>
      </c>
      <c r="E1929" s="290" t="str">
        <f>IF('statement of marks'!AN79="","",'statement of marks'!AN79)</f>
        <v/>
      </c>
      <c r="F1929" s="290" t="str">
        <f>IF('statement of marks'!AO79="","",'statement of marks'!AO79)</f>
        <v/>
      </c>
      <c r="G1929" s="123" t="str">
        <f>IF('statement of marks'!AQ79="","",'statement of marks'!AQ79)</f>
        <v/>
      </c>
      <c r="H1929" s="123" t="str">
        <f>IF('statement of marks'!AR79="","",'statement of marks'!AR79)</f>
        <v/>
      </c>
      <c r="I1929" s="291" t="str">
        <f>IF(G1929="","",IF(AND(G1929="ML",H1929="ML"),"ML",IF(AND(G1929="ML",H1929=""),"ML",SUM(G1929,H1929))))</f>
        <v/>
      </c>
      <c r="J1929" s="291" t="str">
        <f t="shared" si="700"/>
        <v/>
      </c>
      <c r="K1929" s="125" t="str">
        <f>IF(J1929="","",SUM(H1929,J1929))</f>
        <v/>
      </c>
      <c r="L1929" s="123" t="str">
        <f>IF('statement of marks'!AV79="","",'statement of marks'!AV79)</f>
        <v/>
      </c>
      <c r="M1929" s="123" t="str">
        <f>IF('statement of marks'!AW79="","",'statement of marks'!AW79)</f>
        <v/>
      </c>
      <c r="N1929" s="291" t="str">
        <f>IF(L1929="","",IF(AND(L1929="ML",M1929="ML"),"ML",IF(AND(L1929="ML",M1929=""),"ML",SUM(L1929,M1929))))</f>
        <v/>
      </c>
      <c r="O1929" s="291" t="str">
        <f>IF(L1929="","",SUM(J1929,L1929))</f>
        <v/>
      </c>
      <c r="P1929" s="123" t="str">
        <f>IF(AND(H1929="",M1929=""),"",SUM(H1929,M1929))</f>
        <v/>
      </c>
      <c r="Q1929" s="125" t="str">
        <f>IF(O1929="","",SUM(O1929,P1929))</f>
        <v/>
      </c>
      <c r="R1929" s="290" t="str">
        <f>CONCATENATE('statement of marks'!FF79,'statement of marks'!FK79,'statement of marks'!FL79)</f>
        <v/>
      </c>
      <c r="S1929" s="117" t="str">
        <f>IF('result subject-wise'!Z79="","",'result subject-wise'!Z79)</f>
        <v/>
      </c>
      <c r="T1929" s="128" t="str">
        <f>IF('result subject-wise'!AB79="","",'result subject-wise'!AB79)</f>
        <v/>
      </c>
      <c r="U1929" s="130" t="str">
        <f>IF('result subject-wise'!AC79="","",'result subject-wise'!AC79)</f>
        <v/>
      </c>
      <c r="V1929" s="147" t="str">
        <f>IF(OR(U1933=0,U1933&lt;S1933),"",IF(OR(R1929="RE",R1929="REP"),SUM(Q1929,T1929),IF(R1929="S",T1929,Q1929)))</f>
        <v/>
      </c>
    </row>
    <row r="1930" spans="1:22" ht="19.25" customHeight="1">
      <c r="A1930" s="1179"/>
      <c r="B1930" s="1232" t="b">
        <f>IF('statement of marks'!BJ79="a",'statement of marks'!$BJ$3,IF('statement of marks'!BJ79="b",'statement of marks'!$BP$3,IF('statement of marks'!BJ79="c",'statement of marks'!$BV$3,IF('statement of marks'!BJ79="d",'statement of marks'!$CB$3))))</f>
        <v>0</v>
      </c>
      <c r="C1930" s="1233"/>
      <c r="D1930" s="289" t="str">
        <f>IF('statement of marks'!BK79="","",'statement of marks'!BK79)</f>
        <v/>
      </c>
      <c r="E1930" s="290" t="str">
        <f>IF('statement of marks'!BL79="","",'statement of marks'!BL79)</f>
        <v/>
      </c>
      <c r="F1930" s="290" t="str">
        <f>IF('statement of marks'!BM79="","",'statement of marks'!BM79)</f>
        <v/>
      </c>
      <c r="G1930" s="123" t="str">
        <f>IF('statement of marks'!BO79="","",'statement of marks'!BO79)</f>
        <v/>
      </c>
      <c r="H1930" s="123" t="str">
        <f>IF('statement of marks'!BP79="","",'statement of marks'!BP79)</f>
        <v/>
      </c>
      <c r="I1930" s="291" t="str">
        <f t="shared" ref="I1930" si="703">IF(G1930="","",IF(AND(G1930="ML",H1930="ML"),"ML",IF(AND(G1930="ML",H1930=""),"ML",SUM(G1930,H1930))))</f>
        <v/>
      </c>
      <c r="J1930" s="291" t="str">
        <f t="shared" si="700"/>
        <v/>
      </c>
      <c r="K1930" s="125" t="str">
        <f>IF(J1930="","",SUM(H1930,J1930))</f>
        <v/>
      </c>
      <c r="L1930" s="123" t="str">
        <f>IF('statement of marks'!BT79="","",'statement of marks'!BT79)</f>
        <v/>
      </c>
      <c r="M1930" s="123" t="str">
        <f>IF('statement of marks'!BU79="","",'statement of marks'!BU79)</f>
        <v/>
      </c>
      <c r="N1930" s="291" t="str">
        <f t="shared" ref="N1930" si="704">IF(L1930="","",IF(AND(L1930="ML",M1930="ML"),"ML",IF(AND(L1930="ML",M1930=""),"ML",SUM(L1930,M1930))))</f>
        <v/>
      </c>
      <c r="O1930" s="291" t="str">
        <f>IF(L1930="","",SUM(J1930,L1930))</f>
        <v/>
      </c>
      <c r="P1930" s="123" t="str">
        <f t="shared" ref="P1930:P1931" si="705">IF(AND(H1930="",M1930=""),"",SUM(H1930,M1930))</f>
        <v/>
      </c>
      <c r="Q1930" s="125" t="str">
        <f>IF(O1930="","",SUM(O1930,P1930))</f>
        <v/>
      </c>
      <c r="R1930" s="290" t="str">
        <f>CONCATENATE('statement of marks'!FM79,'statement of marks'!FR79,'statement of marks'!FS79)</f>
        <v/>
      </c>
      <c r="S1930" s="117" t="str">
        <f>IF('result subject-wise'!AD79="","",'result subject-wise'!AD79)</f>
        <v/>
      </c>
      <c r="T1930" s="128" t="str">
        <f>IF('result subject-wise'!AF79="","",'result subject-wise'!AF79)</f>
        <v/>
      </c>
      <c r="U1930" s="130" t="str">
        <f>IF('result subject-wise'!AG79="","",'result subject-wise'!AG79)</f>
        <v/>
      </c>
      <c r="V1930" s="147" t="str">
        <f>IF(OR(U1933=0,U1933&lt;S1933),"",IF(OR(R1930="RE",R1930="REP"),SUM(Q1930,T1930),IF(R1930="S",T1930,Q1930)))</f>
        <v/>
      </c>
    </row>
    <row r="1931" spans="1:22" ht="19.25" customHeight="1">
      <c r="A1931" s="1179"/>
      <c r="B1931" s="1232" t="b">
        <f>IF('statement of marks'!CH79="a",'statement of marks'!$CH$3,IF('statement of marks'!CH79="b",'statement of marks'!$CN$3,IF('statement of marks'!CH79="c",'statement of marks'!$CT$3,IF('statement of marks'!CH79="d",'statement of marks'!$CZ$3))))</f>
        <v>0</v>
      </c>
      <c r="C1931" s="1233"/>
      <c r="D1931" s="289" t="str">
        <f>IF('statement of marks'!CI79="","",'statement of marks'!CI79)</f>
        <v/>
      </c>
      <c r="E1931" s="290" t="str">
        <f>IF('statement of marks'!CJ79="","",'statement of marks'!CJ79)</f>
        <v/>
      </c>
      <c r="F1931" s="290" t="str">
        <f>IF('statement of marks'!CK79="","",'statement of marks'!CK79)</f>
        <v/>
      </c>
      <c r="G1931" s="123" t="str">
        <f>IF('statement of marks'!CM79="","",'statement of marks'!CM79)</f>
        <v/>
      </c>
      <c r="H1931" s="123" t="str">
        <f>IF('statement of marks'!CN79="","",'statement of marks'!CN79)</f>
        <v/>
      </c>
      <c r="I1931" s="291" t="str">
        <f>IF(G1931="","",IF(AND(G1931="ML",H1931="ML"),"ML",IF(AND(G1931="ML",H1931=""),"ML",SUM(G1931,H1931))))</f>
        <v/>
      </c>
      <c r="J1931" s="291" t="str">
        <f t="shared" si="700"/>
        <v/>
      </c>
      <c r="K1931" s="125" t="str">
        <f>IF(J1931="","",SUM(H1931,J1931))</f>
        <v/>
      </c>
      <c r="L1931" s="123" t="str">
        <f>IF('statement of marks'!CR79="","",'statement of marks'!CR79)</f>
        <v/>
      </c>
      <c r="M1931" s="123" t="str">
        <f>IF('statement of marks'!CS79="","",'statement of marks'!CS79)</f>
        <v/>
      </c>
      <c r="N1931" s="291" t="str">
        <f>IF(L1931="","",IF(AND(L1931="ML",M1931="ML"),"ML",IF(AND(L1931="ML",M1931=""),"ML",SUM(L1931,M1931))))</f>
        <v/>
      </c>
      <c r="O1931" s="291" t="str">
        <f>IF(L1931="","",SUM(J1931,L1931))</f>
        <v/>
      </c>
      <c r="P1931" s="123" t="str">
        <f t="shared" si="705"/>
        <v/>
      </c>
      <c r="Q1931" s="125" t="str">
        <f>IF(O1931="","",SUM(O1931,P1931))</f>
        <v/>
      </c>
      <c r="R1931" s="290" t="str">
        <f>CONCATENATE('statement of marks'!FT79,'statement of marks'!FY79,'statement of marks'!FZ79)</f>
        <v/>
      </c>
      <c r="S1931" s="117" t="str">
        <f>IF('result subject-wise'!AH79="","",'result subject-wise'!AH79)</f>
        <v/>
      </c>
      <c r="T1931" s="128" t="str">
        <f>IF('result subject-wise'!AJ79="","",'result subject-wise'!AJ79)</f>
        <v/>
      </c>
      <c r="U1931" s="130" t="str">
        <f>IF('result subject-wise'!AK79="","",'result subject-wise'!AK79)</f>
        <v/>
      </c>
      <c r="V1931" s="147" t="str">
        <f>IF(OR(U1933=0,U1933&lt;S1933),"",IF(OR(R1931="RE",R1931="REP"),SUM(Q1931,T1931),IF(R1931="S",T1931,Q1931)))</f>
        <v/>
      </c>
    </row>
    <row r="1932" spans="1:22" ht="19.25" customHeight="1">
      <c r="A1932" s="1179"/>
      <c r="B1932" s="1234" t="s">
        <v>148</v>
      </c>
      <c r="C1932" s="1235"/>
      <c r="D1932" s="157" t="str">
        <f>IF(AND(D1927="",D1928="",D1929="",D1930="",D1931=""),"",SUM(D1927:D1931))</f>
        <v/>
      </c>
      <c r="E1932" s="157" t="str">
        <f t="shared" ref="E1932:F1932" si="706">IF(AND(E1927="",E1928="",E1929="",E1930="",E1931=""),"",SUM(E1927:E1931))</f>
        <v/>
      </c>
      <c r="F1932" s="157" t="str">
        <f t="shared" si="706"/>
        <v/>
      </c>
      <c r="G1932" s="158" t="str">
        <f>IF(G1927="","",SUM(G1927:G1931))</f>
        <v/>
      </c>
      <c r="H1932" s="158">
        <f>SUM(H1929:H1931)</f>
        <v>0</v>
      </c>
      <c r="I1932" s="158" t="str">
        <f>IF(AND(I1927="",I1928="",I1929="",I1930="",I1931=""),"",SUM(I1927:I1931))</f>
        <v/>
      </c>
      <c r="J1932" s="159" t="str">
        <f>IF(J1931="","",SUM(J1927:J1931))</f>
        <v/>
      </c>
      <c r="K1932" s="160" t="str">
        <f>IF(K1927="","",SUM(K1927:K1931))</f>
        <v/>
      </c>
      <c r="L1932" s="158" t="str">
        <f>IF(L1927="","",SUM(L1927:L1931))</f>
        <v/>
      </c>
      <c r="M1932" s="158">
        <f>SUM(M1929:M1931)</f>
        <v>0</v>
      </c>
      <c r="N1932" s="158" t="str">
        <f t="shared" ref="N1932" si="707">IF(AND(N1927="",N1928="",N1929="",N1930="",N1931=""),"",SUM(N1927:N1931))</f>
        <v/>
      </c>
      <c r="O1932" s="159" t="str">
        <f>IF(L1932="","",SUM(J1932,L1932))</f>
        <v/>
      </c>
      <c r="P1932" s="160">
        <f>SUM(H1932,M1932)</f>
        <v>0</v>
      </c>
      <c r="Q1932" s="160" t="str">
        <f>IF(Q1927="","",SUM(Q1927:Q1931))</f>
        <v/>
      </c>
      <c r="R1932" s="159"/>
      <c r="S1932" s="159" t="str">
        <f>IF(AND(S1927="",S1928="",S1929="",S1930="",S1931=""),"",SUM(S1927:S1931))</f>
        <v/>
      </c>
      <c r="T1932" s="161" t="str">
        <f>IF(AND(T1927="",T1928="",T1929="",T1930="",T1931=""),"",SUM(T1927:T1931))</f>
        <v/>
      </c>
      <c r="U1932" s="162"/>
      <c r="V1932" s="163" t="str">
        <f>IF(V1927="","",SUM(V1927:V1931))</f>
        <v/>
      </c>
    </row>
    <row r="1933" spans="1:22" ht="19.25" customHeight="1">
      <c r="A1933" s="1179"/>
      <c r="B1933" s="1234" t="s">
        <v>145</v>
      </c>
      <c r="C1933" s="1235"/>
      <c r="D1933" s="119" t="str">
        <f>IF(D1932="","",50-(COUNTIF(D1927:D1931,"NA")*10+COUNTIF(D1927:D1931,"ML")*10))</f>
        <v/>
      </c>
      <c r="E1933" s="119" t="str">
        <f t="shared" ref="E1933:F1933" si="708">IF(E1932="","",50-(COUNTIF(E1927:E1931,"NA")*10+COUNTIF(E1927:E1931,"ML")*10))</f>
        <v/>
      </c>
      <c r="F1933" s="119" t="str">
        <f t="shared" si="708"/>
        <v/>
      </c>
      <c r="G1933" s="123">
        <f>I1933-H1933</f>
        <v>350</v>
      </c>
      <c r="H1933" s="158">
        <f>IF(H1932="","",(IF(OR(H1929="ML",H1929=""),0,H1926)+IF(OR(H1930="ML",H1930=""),0,H1927)+IF(OR(H1931="ML",H1931=""),0,H1928)))</f>
        <v>0</v>
      </c>
      <c r="I1933" s="123">
        <f>IF(I1932=0,0,350-H1935)</f>
        <v>350</v>
      </c>
      <c r="J1933" s="291" t="str">
        <f>IF(J1932="","",SUM(D1933:G1933))</f>
        <v/>
      </c>
      <c r="K1933" s="125" t="str">
        <f>IF(K1932="","",SUM(H1933,J1933))</f>
        <v/>
      </c>
      <c r="L1933" s="123">
        <f>N1933-M1933</f>
        <v>500</v>
      </c>
      <c r="M1933" s="117">
        <f>IF(M1932="","",(IF(OR(M1929="ML",M1929=""),0,M1926)+IF(OR(M1930="ML",M1930=""),0,M1927)+IF(OR(M1931="ML",M1931=""),0,M1928)))</f>
        <v>0</v>
      </c>
      <c r="N1933" s="123">
        <f>IF(N1932=0,0,500-M1935)</f>
        <v>500</v>
      </c>
      <c r="O1933" s="291">
        <f>IF(L1933="","",SUM(J1933,L1933))</f>
        <v>500</v>
      </c>
      <c r="P1933" s="125">
        <f>SUM(H1933,M1933)</f>
        <v>0</v>
      </c>
      <c r="Q1933" s="125" t="str">
        <f>IF(Q1932="","",SUM(O1933,P1933))</f>
        <v/>
      </c>
      <c r="R1933" s="307"/>
      <c r="S1933" s="141">
        <f>COUNTIF(R1927:R1936,"S")</f>
        <v>0</v>
      </c>
      <c r="T1933" s="141">
        <f>COUNTIF(R1927:R1936,"RE")+COUNTIF(R1927:R1936,"REP")</f>
        <v>0</v>
      </c>
      <c r="U1933" s="141">
        <f>COUNTIF(U1927:U1932,"P")+COUNTIF(U1935:U1936,"P")</f>
        <v>0</v>
      </c>
      <c r="V1933" s="149" t="str">
        <f>IF(OR(U1933=0,U1933&lt;(S1933+T1933)),"",(Q1933-(S1933*200)+S1932))</f>
        <v/>
      </c>
    </row>
    <row r="1934" spans="1:22" ht="19.25" customHeight="1">
      <c r="A1934" s="1179"/>
      <c r="B1934" s="1230" t="s">
        <v>12</v>
      </c>
      <c r="C1934" s="1231"/>
      <c r="D1934" s="120" t="str">
        <f t="shared" ref="D1934:Q1934" si="709">IF(D1933="","",D1932/D1933*100)</f>
        <v/>
      </c>
      <c r="E1934" s="120" t="str">
        <f t="shared" si="709"/>
        <v/>
      </c>
      <c r="F1934" s="120" t="str">
        <f t="shared" si="709"/>
        <v/>
      </c>
      <c r="G1934" s="120" t="e">
        <f t="shared" si="709"/>
        <v>#VALUE!</v>
      </c>
      <c r="H1934" s="151" t="e">
        <f t="shared" si="709"/>
        <v>#DIV/0!</v>
      </c>
      <c r="I1934" s="120" t="e">
        <f t="shared" si="709"/>
        <v>#VALUE!</v>
      </c>
      <c r="J1934" s="120" t="str">
        <f t="shared" si="709"/>
        <v/>
      </c>
      <c r="K1934" s="126" t="str">
        <f t="shared" si="709"/>
        <v/>
      </c>
      <c r="L1934" s="120" t="e">
        <f t="shared" si="709"/>
        <v>#VALUE!</v>
      </c>
      <c r="M1934" s="151" t="e">
        <f t="shared" si="709"/>
        <v>#DIV/0!</v>
      </c>
      <c r="N1934" s="120" t="e">
        <f t="shared" si="709"/>
        <v>#VALUE!</v>
      </c>
      <c r="O1934" s="120" t="e">
        <f t="shared" si="709"/>
        <v>#VALUE!</v>
      </c>
      <c r="P1934" s="126" t="e">
        <f t="shared" si="709"/>
        <v>#DIV/0!</v>
      </c>
      <c r="Q1934" s="126" t="str">
        <f t="shared" si="709"/>
        <v/>
      </c>
      <c r="R1934" s="304"/>
      <c r="S1934" s="304"/>
      <c r="T1934" s="305"/>
      <c r="U1934" s="308"/>
      <c r="V1934" s="150" t="str">
        <f>IF(V1933="","",V1932/V1933*100)</f>
        <v/>
      </c>
    </row>
    <row r="1935" spans="1:22" ht="19.25" customHeight="1">
      <c r="A1935" s="1179"/>
      <c r="B1935" s="1230" t="str">
        <f>'statement of marks'!$DG$3</f>
        <v>jktLFkku v/;;u</v>
      </c>
      <c r="C1935" s="1231"/>
      <c r="D1935" s="289" t="str">
        <f>IF('statement of marks'!DG79="","",'statement of marks'!DG79)</f>
        <v/>
      </c>
      <c r="E1935" s="290" t="str">
        <f>IF('statement of marks'!DH79="","",'statement of marks'!DH79)</f>
        <v/>
      </c>
      <c r="F1935" s="290" t="str">
        <f>IF('statement of marks'!DI79="","",'statement of marks'!DI79)</f>
        <v/>
      </c>
      <c r="G1935" s="290" t="str">
        <f>IF('statement of marks'!DK79="","",'statement of marks'!DK79)</f>
        <v/>
      </c>
      <c r="H1935" s="152">
        <f>IF(G1927="ML",70)+IF(G1928="ML",70)+IF(G1929="ML",70-H1926)+IF(G1930="ML",70-H1927)+IF(G1931="ML",70-H1928)+IF(H1929="ml",H1926)+IF(H1930="ml",H1927)+IF(H1931="ml",H1928)</f>
        <v>0</v>
      </c>
      <c r="I1935" s="291" t="str">
        <f>IF(G1935="","",SUM(G1935,H1935))</f>
        <v/>
      </c>
      <c r="J1935" s="291" t="str">
        <f>IF(G1935="","",SUM(D1935,E1935,F1935,G1935))</f>
        <v/>
      </c>
      <c r="K1935" s="125" t="str">
        <f>IF(J1935="","",SUM(H1935,J1935))</f>
        <v/>
      </c>
      <c r="L1935" s="290" t="str">
        <f>IF('statement of marks'!DM79="","",'statement of marks'!DM79)</f>
        <v/>
      </c>
      <c r="M1935" s="152">
        <f>IF(L1927="ML",100)+IF(L1928="ML",100)+IF(L1929="ML",100-M1926)+IF(L1930="ML",100-M1927)+IF(L1931="ML",100-M1928)+IF(M1929="ml",M1926)+IF(M1930="ml",M1927)+IF(M1931="ml",M1928)</f>
        <v>0</v>
      </c>
      <c r="N1935" s="291" t="str">
        <f>IF(L1935="","",SUM(L1935,M1935))</f>
        <v/>
      </c>
      <c r="O1935" s="291" t="str">
        <f>IF(L1935="","",SUM(K1935,L1935))</f>
        <v/>
      </c>
      <c r="P1935" s="152">
        <f>SUM(H1935,M1935)</f>
        <v>0</v>
      </c>
      <c r="Q1935" s="125" t="str">
        <f>IF(O1935="","",SUM(O1935,M1935))</f>
        <v/>
      </c>
      <c r="R1935" s="290" t="str">
        <f>IF('statement of marks'!GA79="","",'statement of marks'!GA79)</f>
        <v/>
      </c>
      <c r="S1935" s="117" t="str">
        <f>IF(OR(R1935="S",R1935="RE"),100,"")</f>
        <v/>
      </c>
      <c r="T1935" s="309" t="str">
        <f>IF('result subject-wise'!AL79="","",'result subject-wise'!AL79)</f>
        <v/>
      </c>
      <c r="U1935" s="310" t="str">
        <f>IF('result subject-wise'!AM79="","",'result subject-wise'!AM79)</f>
        <v/>
      </c>
      <c r="V1935" s="1236"/>
    </row>
    <row r="1936" spans="1:22" ht="19.25" customHeight="1">
      <c r="A1936" s="1179"/>
      <c r="B1936" s="1230" t="str">
        <f>'statement of marks'!$DT$3</f>
        <v>thou dkS'ky f'k{kk</v>
      </c>
      <c r="C1936" s="1231"/>
      <c r="D1936" s="1237" t="s">
        <v>294</v>
      </c>
      <c r="E1936" s="1238"/>
      <c r="F1936" s="291">
        <f>'statement of marks'!$DT$6</f>
        <v>30</v>
      </c>
      <c r="G1936" s="123" t="str">
        <f>IF('statement of marks'!DT79="","",'statement of marks'!DT79)</f>
        <v/>
      </c>
      <c r="H1936" s="1238" t="s">
        <v>313</v>
      </c>
      <c r="I1936" s="1238"/>
      <c r="J1936" s="291">
        <f>'statement of marks'!$DU$6</f>
        <v>30</v>
      </c>
      <c r="K1936" s="125" t="str">
        <f>IF('statement of marks'!DU79="","",'statement of marks'!DU79)</f>
        <v/>
      </c>
      <c r="L1936" s="1239" t="s">
        <v>172</v>
      </c>
      <c r="M1936" s="1239"/>
      <c r="N1936" s="291">
        <f>'statement of marks'!$DV$6</f>
        <v>40</v>
      </c>
      <c r="O1936" s="290" t="str">
        <f>IF('statement of marks'!DV79="","",'statement of marks'!DV79)</f>
        <v/>
      </c>
      <c r="P1936" s="304"/>
      <c r="Q1936" s="125" t="str">
        <f>IF(O1936="","",SUM(G1936,K1936,O1936))</f>
        <v/>
      </c>
      <c r="R1936" s="290" t="str">
        <f>IF('statement of marks'!GB79="","",'statement of marks'!GB79)</f>
        <v/>
      </c>
      <c r="S1936" s="117" t="str">
        <f>IF(OR(R1936="S",R1936="RE"),40,"")</f>
        <v/>
      </c>
      <c r="T1936" s="309" t="str">
        <f>IF('result subject-wise'!AN79="","",'result subject-wise'!AN79)</f>
        <v/>
      </c>
      <c r="U1936" s="310" t="str">
        <f>IF('result subject-wise'!AO79="","",'result subject-wise'!AO79)</f>
        <v/>
      </c>
      <c r="V1936" s="1236"/>
    </row>
    <row r="1937" spans="1:22" ht="19.25" customHeight="1">
      <c r="A1937" s="1179"/>
      <c r="B1937" s="1240" t="s">
        <v>20</v>
      </c>
      <c r="C1937" s="1241"/>
      <c r="D1937" s="1242" t="str">
        <f>IF('statement of marks'!GH79="","",'statement of marks'!GH79)</f>
        <v/>
      </c>
      <c r="E1937" s="1243"/>
      <c r="F1937" s="1243"/>
      <c r="G1937" s="1243"/>
      <c r="H1937" s="1243"/>
      <c r="I1937" s="1244"/>
      <c r="J1937" s="288" t="s">
        <v>7</v>
      </c>
      <c r="K1937" s="290" t="str">
        <f>IF('statement of marks'!GK79="","",'statement of marks'!GK79)</f>
        <v/>
      </c>
      <c r="L1937" s="1245" t="s">
        <v>8</v>
      </c>
      <c r="M1937" s="1246"/>
      <c r="N1937" s="1247"/>
      <c r="O1937" s="290" t="str">
        <f>IF('statement of marks'!GM79="","",'statement of marks'!GM79)</f>
        <v/>
      </c>
      <c r="P1937" s="1248" t="s">
        <v>286</v>
      </c>
      <c r="Q1937" s="1248"/>
      <c r="R1937" s="1248"/>
      <c r="S1937" s="1248"/>
      <c r="T1937" s="1248"/>
      <c r="U1937" s="1248"/>
      <c r="V1937" s="1249"/>
    </row>
    <row r="1938" spans="1:22" ht="19.25" customHeight="1">
      <c r="A1938" s="1179"/>
      <c r="B1938" s="1240" t="s">
        <v>50</v>
      </c>
      <c r="C1938" s="1241"/>
      <c r="D1938" s="1250" t="s">
        <v>290</v>
      </c>
      <c r="E1938" s="1251"/>
      <c r="F1938" s="1252" t="s">
        <v>291</v>
      </c>
      <c r="G1938" s="1252"/>
      <c r="H1938" s="1253" t="s">
        <v>292</v>
      </c>
      <c r="I1938" s="1253"/>
      <c r="J1938" s="1252" t="s">
        <v>314</v>
      </c>
      <c r="K1938" s="1252"/>
      <c r="L1938" s="1254" t="s">
        <v>284</v>
      </c>
      <c r="M1938" s="1254"/>
      <c r="N1938" s="1254"/>
      <c r="O1938" s="1254"/>
      <c r="P1938" s="1255" t="s">
        <v>20</v>
      </c>
      <c r="Q1938" s="1255"/>
      <c r="R1938" s="1255"/>
      <c r="S1938" s="1255"/>
      <c r="T1938" s="1256" t="str">
        <f>IF('result subject-wise'!AR79="","",'result subject-wise'!AR79)</f>
        <v/>
      </c>
      <c r="U1938" s="1256"/>
      <c r="V1938" s="1257"/>
    </row>
    <row r="1939" spans="1:22" ht="19.25" customHeight="1">
      <c r="A1939" s="1179"/>
      <c r="B1939" s="1234" t="s">
        <v>32</v>
      </c>
      <c r="C1939" s="1235"/>
      <c r="D1939" s="1258" t="str">
        <f>IF('statement of marks'!EP79="","",'statement of marks'!EP79)</f>
        <v/>
      </c>
      <c r="E1939" s="1259"/>
      <c r="F1939" s="1259" t="str">
        <f>IF('statement of marks'!ER79="","",'statement of marks'!ER79)</f>
        <v/>
      </c>
      <c r="G1939" s="1259"/>
      <c r="H1939" s="1259" t="str">
        <f>IF('statement of marks'!ET79="","",'statement of marks'!ET79)</f>
        <v/>
      </c>
      <c r="I1939" s="1259"/>
      <c r="J1939" s="1259" t="str">
        <f>IF('statement of marks'!EV79="","",'statement of marks'!EV79)</f>
        <v/>
      </c>
      <c r="K1939" s="1259"/>
      <c r="L1939" s="1259" t="str">
        <f>IF('statement of marks'!EX79="","",'statement of marks'!EX79)</f>
        <v/>
      </c>
      <c r="M1939" s="1259"/>
      <c r="N1939" s="1259"/>
      <c r="O1939" s="1259"/>
      <c r="P1939" s="1255" t="s">
        <v>7</v>
      </c>
      <c r="Q1939" s="1255"/>
      <c r="R1939" s="1255"/>
      <c r="S1939" s="1255"/>
      <c r="T1939" s="1256" t="str">
        <f>IF(AND(T1938="mRrh.kZ",V1934&gt;=60),"izFke",IF(AND(T1938="mRrh.kZ",V1934&gt;=48),"f}rh;",IF(AND(T1938="mRrh.kZ",V1934&gt;=36),"r`rh;","")))</f>
        <v/>
      </c>
      <c r="U1939" s="1256"/>
      <c r="V1939" s="1257"/>
    </row>
    <row r="1940" spans="1:22" ht="19.25" customHeight="1">
      <c r="A1940" s="1179"/>
      <c r="B1940" s="1234" t="s">
        <v>31</v>
      </c>
      <c r="C1940" s="1235"/>
      <c r="D1940" s="1260" t="str">
        <f>IF('statement of marks'!EO79="","",'statement of marks'!EO79)</f>
        <v/>
      </c>
      <c r="E1940" s="1261"/>
      <c r="F1940" s="1261" t="str">
        <f>IF('statement of marks'!EQ79="","",'statement of marks'!EQ79)</f>
        <v/>
      </c>
      <c r="G1940" s="1261"/>
      <c r="H1940" s="1261" t="str">
        <f>IF('statement of marks'!ES79="","",'statement of marks'!ES79)</f>
        <v/>
      </c>
      <c r="I1940" s="1261"/>
      <c r="J1940" s="1261" t="str">
        <f>IF('statement of marks'!EU79="","",'statement of marks'!EU79)</f>
        <v/>
      </c>
      <c r="K1940" s="1261"/>
      <c r="L1940" s="1261" t="str">
        <f>IF('statement of marks'!EW79="","",'statement of marks'!EW79)</f>
        <v/>
      </c>
      <c r="M1940" s="1261"/>
      <c r="N1940" s="1261"/>
      <c r="O1940" s="1261"/>
      <c r="P1940" s="1262" t="s">
        <v>312</v>
      </c>
      <c r="Q1940" s="1263"/>
      <c r="R1940" s="1263"/>
      <c r="S1940" s="1264"/>
      <c r="T1940" s="1265" t="str">
        <f>IF(T1938="","",'result subject-wise'!$G$117)</f>
        <v/>
      </c>
      <c r="U1940" s="1266"/>
      <c r="V1940" s="1267"/>
    </row>
    <row r="1941" spans="1:22" ht="19.25" customHeight="1">
      <c r="A1941" s="1179"/>
      <c r="B1941" s="1230" t="s">
        <v>133</v>
      </c>
      <c r="C1941" s="1231"/>
      <c r="D1941" s="1268"/>
      <c r="E1941" s="1269"/>
      <c r="F1941" s="1269"/>
      <c r="G1941" s="1269"/>
      <c r="H1941" s="1269"/>
      <c r="I1941" s="1269"/>
      <c r="J1941" s="1269"/>
      <c r="K1941" s="1269"/>
      <c r="L1941" s="1231" t="s">
        <v>133</v>
      </c>
      <c r="M1941" s="1231"/>
      <c r="N1941" s="1231"/>
      <c r="O1941" s="1231"/>
      <c r="P1941" s="1231"/>
      <c r="Q1941" s="1231"/>
      <c r="R1941" s="1270"/>
      <c r="S1941" s="1271"/>
      <c r="T1941" s="1271"/>
      <c r="U1941" s="1271"/>
      <c r="V1941" s="1272"/>
    </row>
    <row r="1942" spans="1:22" ht="19.25" customHeight="1">
      <c r="A1942" s="1179"/>
      <c r="B1942" s="1230" t="s">
        <v>285</v>
      </c>
      <c r="C1942" s="1231"/>
      <c r="D1942" s="1268"/>
      <c r="E1942" s="1269"/>
      <c r="F1942" s="1269"/>
      <c r="G1942" s="1269"/>
      <c r="H1942" s="1269"/>
      <c r="I1942" s="1269"/>
      <c r="J1942" s="1269"/>
      <c r="K1942" s="1269"/>
      <c r="L1942" s="1231" t="s">
        <v>111</v>
      </c>
      <c r="M1942" s="1231"/>
      <c r="N1942" s="1231"/>
      <c r="O1942" s="1231"/>
      <c r="P1942" s="1231"/>
      <c r="Q1942" s="1231"/>
      <c r="R1942" s="1273"/>
      <c r="S1942" s="1274"/>
      <c r="T1942" s="1274"/>
      <c r="U1942" s="1274"/>
      <c r="V1942" s="1275"/>
    </row>
    <row r="1943" spans="1:22" ht="19.25" customHeight="1">
      <c r="A1943" s="1179"/>
      <c r="B1943" s="1230" t="s">
        <v>152</v>
      </c>
      <c r="C1943" s="1231"/>
      <c r="D1943" s="1268"/>
      <c r="E1943" s="1269"/>
      <c r="F1943" s="1269"/>
      <c r="G1943" s="1269"/>
      <c r="H1943" s="1269"/>
      <c r="I1943" s="1269"/>
      <c r="J1943" s="1269"/>
      <c r="K1943" s="1269"/>
      <c r="L1943" s="1231" t="s">
        <v>285</v>
      </c>
      <c r="M1943" s="1231"/>
      <c r="N1943" s="1231"/>
      <c r="O1943" s="1231"/>
      <c r="P1943" s="1231"/>
      <c r="Q1943" s="1231"/>
      <c r="R1943" s="1276" t="s">
        <v>152</v>
      </c>
      <c r="S1943" s="1277"/>
      <c r="T1943" s="1277"/>
      <c r="U1943" s="1277"/>
      <c r="V1943" s="1278"/>
    </row>
    <row r="1944" spans="1:22" ht="19.25" customHeight="1">
      <c r="A1944" s="1180"/>
      <c r="B1944" s="1279" t="s">
        <v>151</v>
      </c>
      <c r="C1944" s="1280"/>
      <c r="D1944" s="1281"/>
      <c r="E1944" s="1282"/>
      <c r="F1944" s="1282"/>
      <c r="G1944" s="1282"/>
      <c r="H1944" s="1282"/>
      <c r="I1944" s="1282"/>
      <c r="J1944" s="1282"/>
      <c r="K1944" s="1282"/>
      <c r="L1944" s="1280" t="s">
        <v>113</v>
      </c>
      <c r="M1944" s="1280"/>
      <c r="N1944" s="1280"/>
      <c r="O1944" s="1280"/>
      <c r="P1944" s="1283">
        <f>'statement of marks'!$GH$109</f>
        <v>42460</v>
      </c>
      <c r="Q1944" s="1284"/>
      <c r="R1944" s="1285" t="s">
        <v>289</v>
      </c>
      <c r="S1944" s="1286"/>
      <c r="T1944" s="1286"/>
      <c r="U1944" s="1286"/>
      <c r="V1944" s="1287"/>
    </row>
    <row r="1945" spans="1:22" ht="19.25" customHeight="1">
      <c r="A1945" s="1173" t="s">
        <v>73</v>
      </c>
      <c r="B1945" s="1174"/>
      <c r="C1945" s="1174"/>
      <c r="D1945" s="1174"/>
      <c r="E1945" s="1174"/>
      <c r="F1945" s="1174"/>
      <c r="G1945" s="1174"/>
      <c r="H1945" s="1174"/>
      <c r="I1945" s="1174"/>
      <c r="J1945" s="1174"/>
      <c r="K1945" s="1174"/>
      <c r="L1945" s="1174"/>
      <c r="M1945" s="1174"/>
      <c r="N1945" s="1174"/>
      <c r="O1945" s="1174"/>
      <c r="P1945" s="1174"/>
      <c r="Q1945" s="1174"/>
      <c r="R1945" s="1174"/>
      <c r="S1945" s="1174"/>
      <c r="T1945" s="1174"/>
      <c r="U1945" s="1174"/>
      <c r="V1945" s="1175"/>
    </row>
    <row r="1946" spans="1:22" ht="19.25" customHeight="1">
      <c r="A1946" s="1176" t="str">
        <f>'statement of marks'!$A$1</f>
        <v>jktdh; ckfydk mPp ek/;fed fo|ky;] fuEckgsMk</v>
      </c>
      <c r="B1946" s="1177"/>
      <c r="C1946" s="1177"/>
      <c r="D1946" s="1177"/>
      <c r="E1946" s="1177"/>
      <c r="F1946" s="1177"/>
      <c r="G1946" s="1177"/>
      <c r="H1946" s="1177"/>
      <c r="I1946" s="1177"/>
      <c r="J1946" s="1177"/>
      <c r="K1946" s="1177"/>
      <c r="L1946" s="1177"/>
      <c r="M1946" s="1177"/>
      <c r="N1946" s="1177"/>
      <c r="O1946" s="1177"/>
      <c r="P1946" s="1177"/>
      <c r="Q1946" s="1177"/>
      <c r="R1946" s="1177"/>
      <c r="S1946" s="1177"/>
      <c r="T1946" s="1177"/>
      <c r="U1946" s="1177"/>
      <c r="V1946" s="1178"/>
    </row>
    <row r="1947" spans="1:22" ht="19.25" customHeight="1">
      <c r="A1947" s="1179"/>
      <c r="B1947" s="1181" t="s">
        <v>293</v>
      </c>
      <c r="C1947" s="1181"/>
      <c r="D1947" s="1182" t="str">
        <f>'statement of marks'!$F$3</f>
        <v>2015-16</v>
      </c>
      <c r="E1947" s="1183"/>
      <c r="F1947" s="1184" t="str">
        <f>IF(T1965="","eq[; ijh{kk",IF(D1964="iwjd","iwjd ijh{kk",IF(D1964="iqu% ijh{kk","iqu% ijh{kk",)))</f>
        <v>eq[; ijh{kk</v>
      </c>
      <c r="G1947" s="1185"/>
      <c r="H1947" s="1185"/>
      <c r="I1947" s="1185"/>
      <c r="J1947" s="1185"/>
      <c r="K1947" s="1185"/>
      <c r="L1947" s="1185"/>
      <c r="M1947" s="1185"/>
      <c r="N1947" s="1185"/>
      <c r="O1947" s="1185"/>
      <c r="P1947" s="1185"/>
      <c r="Q1947" s="1185"/>
      <c r="R1947" s="1186" t="s">
        <v>27</v>
      </c>
      <c r="S1947" s="1187"/>
      <c r="T1947" s="1188" t="str">
        <f>'statement of marks'!$A$3</f>
        <v>11 'A'</v>
      </c>
      <c r="U1947" s="1188"/>
      <c r="V1947" s="1189"/>
    </row>
    <row r="1948" spans="1:22" ht="19.25" customHeight="1">
      <c r="A1948" s="1179"/>
      <c r="B1948" s="1190" t="s">
        <v>115</v>
      </c>
      <c r="C1948" s="1190"/>
      <c r="D1948" s="1191" t="str">
        <f>IF('statement of marks'!G80="","",'statement of marks'!G80)</f>
        <v/>
      </c>
      <c r="E1948" s="1192"/>
      <c r="F1948" s="1192"/>
      <c r="G1948" s="1192"/>
      <c r="H1948" s="1192"/>
      <c r="I1948" s="1192"/>
      <c r="J1948" s="1192"/>
      <c r="K1948" s="1192"/>
      <c r="L1948" s="1192"/>
      <c r="M1948" s="1192"/>
      <c r="N1948" s="1192"/>
      <c r="O1948" s="1192"/>
      <c r="P1948" s="1192"/>
      <c r="Q1948" s="1192"/>
      <c r="R1948" s="1193" t="s">
        <v>36</v>
      </c>
      <c r="S1948" s="1194"/>
      <c r="T1948" s="1195" t="str">
        <f>IF('statement of marks'!D80="","",'statement of marks'!D80)</f>
        <v/>
      </c>
      <c r="U1948" s="1195"/>
      <c r="V1948" s="1196"/>
    </row>
    <row r="1949" spans="1:22" ht="19.25" customHeight="1">
      <c r="A1949" s="1179"/>
      <c r="B1949" s="1190" t="s">
        <v>25</v>
      </c>
      <c r="C1949" s="1190"/>
      <c r="D1949" s="1191" t="str">
        <f>IF('statement of marks'!H80="","",'statement of marks'!H80)</f>
        <v/>
      </c>
      <c r="E1949" s="1192"/>
      <c r="F1949" s="1192"/>
      <c r="G1949" s="1192"/>
      <c r="H1949" s="1192"/>
      <c r="I1949" s="1192"/>
      <c r="J1949" s="1192"/>
      <c r="K1949" s="1192"/>
      <c r="L1949" s="1192"/>
      <c r="M1949" s="1192"/>
      <c r="N1949" s="1192"/>
      <c r="O1949" s="1192"/>
      <c r="P1949" s="1192"/>
      <c r="Q1949" s="1192"/>
      <c r="R1949" s="1193" t="s">
        <v>28</v>
      </c>
      <c r="S1949" s="1194"/>
      <c r="T1949" s="1195" t="str">
        <f>IF('statement of marks'!E80="","",'statement of marks'!E80)</f>
        <v/>
      </c>
      <c r="U1949" s="1195"/>
      <c r="V1949" s="1196"/>
    </row>
    <row r="1950" spans="1:22" ht="19.25" customHeight="1">
      <c r="A1950" s="1179"/>
      <c r="B1950" s="1197" t="s">
        <v>26</v>
      </c>
      <c r="C1950" s="1197"/>
      <c r="D1950" s="1191" t="str">
        <f>IF('statement of marks'!I80="","",'statement of marks'!I80)</f>
        <v/>
      </c>
      <c r="E1950" s="1192"/>
      <c r="F1950" s="1192"/>
      <c r="G1950" s="1192"/>
      <c r="H1950" s="1192"/>
      <c r="I1950" s="1192"/>
      <c r="J1950" s="1192"/>
      <c r="K1950" s="1192"/>
      <c r="L1950" s="1192"/>
      <c r="M1950" s="1192"/>
      <c r="N1950" s="1192"/>
      <c r="O1950" s="1192"/>
      <c r="P1950" s="1192"/>
      <c r="Q1950" s="1192"/>
      <c r="R1950" s="1193" t="s">
        <v>29</v>
      </c>
      <c r="S1950" s="1194"/>
      <c r="T1950" s="1198" t="str">
        <f>IF('statement of marks'!F80="","",'statement of marks'!F80)</f>
        <v/>
      </c>
      <c r="U1950" s="1198"/>
      <c r="V1950" s="1199"/>
    </row>
    <row r="1951" spans="1:22" ht="19.25" customHeight="1">
      <c r="A1951" s="1179"/>
      <c r="B1951" s="1200" t="s">
        <v>30</v>
      </c>
      <c r="C1951" s="1202" t="s">
        <v>202</v>
      </c>
      <c r="D1951" s="1204" t="s">
        <v>1</v>
      </c>
      <c r="E1951" s="1204" t="s">
        <v>43</v>
      </c>
      <c r="F1951" s="1204" t="s">
        <v>2</v>
      </c>
      <c r="G1951" s="1206" t="s">
        <v>144</v>
      </c>
      <c r="H1951" s="1206" t="s">
        <v>147</v>
      </c>
      <c r="I1951" s="1208" t="s">
        <v>146</v>
      </c>
      <c r="J1951" s="1210" t="s">
        <v>306</v>
      </c>
      <c r="K1951" s="1212" t="s">
        <v>288</v>
      </c>
      <c r="L1951" s="1214" t="s">
        <v>305</v>
      </c>
      <c r="M1951" s="1214" t="s">
        <v>296</v>
      </c>
      <c r="N1951" s="1216" t="s">
        <v>295</v>
      </c>
      <c r="O1951" s="1218" t="s">
        <v>274</v>
      </c>
      <c r="P1951" s="1218" t="s">
        <v>275</v>
      </c>
      <c r="Q1951" s="1220" t="s">
        <v>276</v>
      </c>
      <c r="R1951" s="1208" t="s">
        <v>14</v>
      </c>
      <c r="S1951" s="1210" t="s">
        <v>297</v>
      </c>
      <c r="T1951" s="1222" t="s">
        <v>298</v>
      </c>
      <c r="U1951" s="1288" t="s">
        <v>38</v>
      </c>
      <c r="V1951" s="1226" t="s">
        <v>287</v>
      </c>
    </row>
    <row r="1952" spans="1:22" ht="19.25" customHeight="1">
      <c r="A1952" s="1179"/>
      <c r="B1952" s="1201"/>
      <c r="C1952" s="1203"/>
      <c r="D1952" s="1205"/>
      <c r="E1952" s="1205"/>
      <c r="F1952" s="1205"/>
      <c r="G1952" s="1207"/>
      <c r="H1952" s="1207"/>
      <c r="I1952" s="1209"/>
      <c r="J1952" s="1211"/>
      <c r="K1952" s="1213"/>
      <c r="L1952" s="1215"/>
      <c r="M1952" s="1215"/>
      <c r="N1952" s="1217"/>
      <c r="O1952" s="1219"/>
      <c r="P1952" s="1219"/>
      <c r="Q1952" s="1221"/>
      <c r="R1952" s="1209"/>
      <c r="S1952" s="1211"/>
      <c r="T1952" s="1223"/>
      <c r="U1952" s="1289"/>
      <c r="V1952" s="1227"/>
    </row>
    <row r="1953" spans="1:22" ht="19.25" customHeight="1">
      <c r="A1953" s="1179"/>
      <c r="B1953" s="1228" t="s">
        <v>5</v>
      </c>
      <c r="C1953" s="1229"/>
      <c r="D1953" s="119">
        <v>10</v>
      </c>
      <c r="E1953" s="70">
        <v>10</v>
      </c>
      <c r="F1953" s="70">
        <v>10</v>
      </c>
      <c r="G1953" s="142" t="s">
        <v>308</v>
      </c>
      <c r="H1953" s="122">
        <f>'statement of marks'!$AR$6</f>
        <v>20</v>
      </c>
      <c r="I1953" s="73">
        <v>70</v>
      </c>
      <c r="J1953" s="146" t="s">
        <v>277</v>
      </c>
      <c r="K1953" s="124">
        <v>100</v>
      </c>
      <c r="L1953" s="142" t="s">
        <v>309</v>
      </c>
      <c r="M1953" s="122">
        <f>'statement of marks'!$AW$6</f>
        <v>30</v>
      </c>
      <c r="N1953" s="73">
        <v>100</v>
      </c>
      <c r="O1953" s="145" t="s">
        <v>310</v>
      </c>
      <c r="P1953" s="124"/>
      <c r="Q1953" s="124">
        <v>200</v>
      </c>
      <c r="R1953" s="304"/>
      <c r="S1953" s="304"/>
      <c r="T1953" s="305"/>
      <c r="U1953" s="306"/>
      <c r="V1953" s="147" t="str">
        <f>IF(OR(U1960=0,U1960&lt;S1960),"",Q1953)</f>
        <v/>
      </c>
    </row>
    <row r="1954" spans="1:22" ht="19.25" customHeight="1">
      <c r="A1954" s="1179"/>
      <c r="B1954" s="1230" t="str">
        <f>'statement of marks'!$J$3</f>
        <v>vfuok;Z fgUnh</v>
      </c>
      <c r="C1954" s="1231"/>
      <c r="D1954" s="289" t="str">
        <f>IF('statement of marks'!J80="","",'statement of marks'!J80)</f>
        <v/>
      </c>
      <c r="E1954" s="290" t="str">
        <f>IF('statement of marks'!K80="","",'statement of marks'!K80)</f>
        <v/>
      </c>
      <c r="F1954" s="290" t="str">
        <f>IF('statement of marks'!L80="","",'statement of marks'!L80)</f>
        <v/>
      </c>
      <c r="G1954" s="123" t="str">
        <f>IF('statement of marks'!N80="","",'statement of marks'!N80)</f>
        <v/>
      </c>
      <c r="H1954" s="123">
        <f>'statement of marks'!$BP$6</f>
        <v>20</v>
      </c>
      <c r="I1954" s="291" t="str">
        <f>IF(G1954="","",G1954)</f>
        <v/>
      </c>
      <c r="J1954" s="291" t="str">
        <f>IF(G1954="","",SUM(D1954,E1954,F1954,G1954))</f>
        <v/>
      </c>
      <c r="K1954" s="125" t="str">
        <f>J1954</f>
        <v/>
      </c>
      <c r="L1954" s="123" t="str">
        <f>IF('statement of marks'!P80="","",'statement of marks'!P80)</f>
        <v/>
      </c>
      <c r="M1954" s="122">
        <f>'statement of marks'!$BU$6</f>
        <v>30</v>
      </c>
      <c r="N1954" s="291" t="str">
        <f>IF(L1954="","",L1954)</f>
        <v/>
      </c>
      <c r="O1954" s="291" t="str">
        <f>IF(L1954="","",SUM(J1954,L1954))</f>
        <v/>
      </c>
      <c r="P1954" s="152">
        <f>SUM(H1954,M1954)</f>
        <v>50</v>
      </c>
      <c r="Q1954" s="125" t="str">
        <f>O1954</f>
        <v/>
      </c>
      <c r="R1954" s="290" t="str">
        <f>CONCATENATE('statement of marks'!EZ80,'statement of marks'!FA80,'statement of marks'!FB80)</f>
        <v/>
      </c>
      <c r="S1954" s="117" t="str">
        <f>IF(OR(R1954="S",R1954="RE"),100,"")</f>
        <v/>
      </c>
      <c r="T1954" s="128" t="str">
        <f>IF('result subject-wise'!U80="","",'result subject-wise'!U80)</f>
        <v/>
      </c>
      <c r="U1954" s="130" t="str">
        <f>IF('result subject-wise'!V80="","",'result subject-wise'!V80)</f>
        <v/>
      </c>
      <c r="V1954" s="147" t="str">
        <f>IF(OR(U1960=0,U1960&lt;S1960),"",IF(R1954="RE",SUM(Q1954,T1954),IF(R1954="S",T1954,Q1954)))</f>
        <v/>
      </c>
    </row>
    <row r="1955" spans="1:22" ht="19.25" customHeight="1">
      <c r="A1955" s="1179"/>
      <c r="B1955" s="1230" t="str">
        <f>'statement of marks'!$X$3</f>
        <v>vaxzsth</v>
      </c>
      <c r="C1955" s="1231"/>
      <c r="D1955" s="289" t="str">
        <f>IF('statement of marks'!X80="","",'statement of marks'!X80)</f>
        <v/>
      </c>
      <c r="E1955" s="290" t="str">
        <f>IF('statement of marks'!Y80="","",'statement of marks'!Y80)</f>
        <v/>
      </c>
      <c r="F1955" s="290" t="str">
        <f>IF('statement of marks'!Z80="","",'statement of marks'!Z80)</f>
        <v/>
      </c>
      <c r="G1955" s="123" t="str">
        <f>IF('statement of marks'!AB80="","",'statement of marks'!AB80)</f>
        <v/>
      </c>
      <c r="H1955" s="123">
        <f>'statement of marks'!$CN$6</f>
        <v>20</v>
      </c>
      <c r="I1955" s="291" t="str">
        <f>IF(G1955="","",G1955)</f>
        <v/>
      </c>
      <c r="J1955" s="291" t="str">
        <f t="shared" ref="J1955:J1958" si="710">IF(G1955="","",SUM(D1955,E1955,F1955,G1955))</f>
        <v/>
      </c>
      <c r="K1955" s="125" t="str">
        <f>J1955</f>
        <v/>
      </c>
      <c r="L1955" s="123" t="str">
        <f>IF('statement of marks'!AD80="","",'statement of marks'!AD80)</f>
        <v/>
      </c>
      <c r="M1955" s="122">
        <f>'statement of marks'!$CS$6</f>
        <v>30</v>
      </c>
      <c r="N1955" s="291" t="str">
        <f>IF(L1955="","",L1955)</f>
        <v/>
      </c>
      <c r="O1955" s="291" t="str">
        <f t="shared" ref="O1955" si="711">IF(L1955="","",SUM(J1955,L1955))</f>
        <v/>
      </c>
      <c r="P1955" s="152">
        <f t="shared" ref="P1955" si="712">SUM(H1955,M1955)</f>
        <v>50</v>
      </c>
      <c r="Q1955" s="125" t="str">
        <f>O1955</f>
        <v/>
      </c>
      <c r="R1955" s="290" t="str">
        <f>CONCATENATE('statement of marks'!FC80,'statement of marks'!FD80,'statement of marks'!FE80)</f>
        <v/>
      </c>
      <c r="S1955" s="117" t="str">
        <f>IF(OR(R1955="S",R1955="RE"),100,"")</f>
        <v/>
      </c>
      <c r="T1955" s="128" t="str">
        <f>IF('result subject-wise'!X80="","",'result subject-wise'!X80)</f>
        <v/>
      </c>
      <c r="U1955" s="130" t="str">
        <f>IF('result subject-wise'!Y80="","",'result subject-wise'!Y80)</f>
        <v/>
      </c>
      <c r="V1955" s="147" t="str">
        <f>IF(OR(U1960=0,U1960&lt;S1960),"",IF(R1955="RE",SUM(Q1955,T1955),IF(R1955="S",T1955,Q1955)))</f>
        <v/>
      </c>
    </row>
    <row r="1956" spans="1:22" ht="19.25" customHeight="1">
      <c r="A1956" s="1179"/>
      <c r="B1956" s="1232" t="b">
        <f>IF('statement of marks'!AL80="a",'statement of marks'!$AL$3,IF('statement of marks'!AL80="b",'statement of marks'!$AR$3,IF('statement of marks'!AL80="c",'statement of marks'!$AX$3,IF('statement of marks'!AL80="d",'statement of marks'!$BD$3))))</f>
        <v>0</v>
      </c>
      <c r="C1956" s="1233"/>
      <c r="D1956" s="289" t="str">
        <f>IF('statement of marks'!AM80="","",'statement of marks'!AM80)</f>
        <v/>
      </c>
      <c r="E1956" s="290" t="str">
        <f>IF('statement of marks'!AN80="","",'statement of marks'!AN80)</f>
        <v/>
      </c>
      <c r="F1956" s="290" t="str">
        <f>IF('statement of marks'!AO80="","",'statement of marks'!AO80)</f>
        <v/>
      </c>
      <c r="G1956" s="123" t="str">
        <f>IF('statement of marks'!AQ80="","",'statement of marks'!AQ80)</f>
        <v/>
      </c>
      <c r="H1956" s="123" t="str">
        <f>IF('statement of marks'!AR80="","",'statement of marks'!AR80)</f>
        <v/>
      </c>
      <c r="I1956" s="291" t="str">
        <f>IF(G1956="","",IF(AND(G1956="ML",H1956="ML"),"ML",IF(AND(G1956="ML",H1956=""),"ML",SUM(G1956,H1956))))</f>
        <v/>
      </c>
      <c r="J1956" s="291" t="str">
        <f t="shared" si="710"/>
        <v/>
      </c>
      <c r="K1956" s="125" t="str">
        <f>IF(J1956="","",SUM(H1956,J1956))</f>
        <v/>
      </c>
      <c r="L1956" s="123" t="str">
        <f>IF('statement of marks'!AV80="","",'statement of marks'!AV80)</f>
        <v/>
      </c>
      <c r="M1956" s="123" t="str">
        <f>IF('statement of marks'!AW80="","",'statement of marks'!AW80)</f>
        <v/>
      </c>
      <c r="N1956" s="291" t="str">
        <f>IF(L1956="","",IF(AND(L1956="ML",M1956="ML"),"ML",IF(AND(L1956="ML",M1956=""),"ML",SUM(L1956,M1956))))</f>
        <v/>
      </c>
      <c r="O1956" s="291" t="str">
        <f>IF(L1956="","",SUM(J1956,L1956))</f>
        <v/>
      </c>
      <c r="P1956" s="123" t="str">
        <f>IF(AND(H1956="",M1956=""),"",SUM(H1956,M1956))</f>
        <v/>
      </c>
      <c r="Q1956" s="125" t="str">
        <f>IF(O1956="","",SUM(O1956,P1956))</f>
        <v/>
      </c>
      <c r="R1956" s="290" t="str">
        <f>CONCATENATE('statement of marks'!FF80,'statement of marks'!FK80,'statement of marks'!FL80)</f>
        <v/>
      </c>
      <c r="S1956" s="117" t="str">
        <f>IF('result subject-wise'!Z80="","",'result subject-wise'!Z80)</f>
        <v/>
      </c>
      <c r="T1956" s="128" t="str">
        <f>IF('result subject-wise'!AB80="","",'result subject-wise'!AB80)</f>
        <v/>
      </c>
      <c r="U1956" s="130" t="str">
        <f>IF('result subject-wise'!AC80="","",'result subject-wise'!AC80)</f>
        <v/>
      </c>
      <c r="V1956" s="147" t="str">
        <f>IF(OR(U1960=0,U1960&lt;S1960),"",IF(OR(R1956="RE",R1956="REP"),SUM(Q1956,T1956),IF(R1956="S",T1956,Q1956)))</f>
        <v/>
      </c>
    </row>
    <row r="1957" spans="1:22" ht="19.25" customHeight="1">
      <c r="A1957" s="1179"/>
      <c r="B1957" s="1232" t="b">
        <f>IF('statement of marks'!BJ80="a",'statement of marks'!$BJ$3,IF('statement of marks'!BJ80="b",'statement of marks'!$BP$3,IF('statement of marks'!BJ80="c",'statement of marks'!$BV$3,IF('statement of marks'!BJ80="d",'statement of marks'!$CB$3))))</f>
        <v>0</v>
      </c>
      <c r="C1957" s="1233"/>
      <c r="D1957" s="289" t="str">
        <f>IF('statement of marks'!BK80="","",'statement of marks'!BK80)</f>
        <v/>
      </c>
      <c r="E1957" s="290" t="str">
        <f>IF('statement of marks'!BL80="","",'statement of marks'!BL80)</f>
        <v/>
      </c>
      <c r="F1957" s="290" t="str">
        <f>IF('statement of marks'!BM80="","",'statement of marks'!BM80)</f>
        <v/>
      </c>
      <c r="G1957" s="123" t="str">
        <f>IF('statement of marks'!BO80="","",'statement of marks'!BO80)</f>
        <v/>
      </c>
      <c r="H1957" s="123" t="str">
        <f>IF('statement of marks'!BP80="","",'statement of marks'!BP80)</f>
        <v/>
      </c>
      <c r="I1957" s="291" t="str">
        <f t="shared" ref="I1957" si="713">IF(G1957="","",IF(AND(G1957="ML",H1957="ML"),"ML",IF(AND(G1957="ML",H1957=""),"ML",SUM(G1957,H1957))))</f>
        <v/>
      </c>
      <c r="J1957" s="291" t="str">
        <f t="shared" si="710"/>
        <v/>
      </c>
      <c r="K1957" s="125" t="str">
        <f>IF(J1957="","",SUM(H1957,J1957))</f>
        <v/>
      </c>
      <c r="L1957" s="123" t="str">
        <f>IF('statement of marks'!BT80="","",'statement of marks'!BT80)</f>
        <v/>
      </c>
      <c r="M1957" s="123" t="str">
        <f>IF('statement of marks'!BU80="","",'statement of marks'!BU80)</f>
        <v/>
      </c>
      <c r="N1957" s="291" t="str">
        <f t="shared" ref="N1957" si="714">IF(L1957="","",IF(AND(L1957="ML",M1957="ML"),"ML",IF(AND(L1957="ML",M1957=""),"ML",SUM(L1957,M1957))))</f>
        <v/>
      </c>
      <c r="O1957" s="291" t="str">
        <f>IF(L1957="","",SUM(J1957,L1957))</f>
        <v/>
      </c>
      <c r="P1957" s="123" t="str">
        <f t="shared" ref="P1957:P1958" si="715">IF(AND(H1957="",M1957=""),"",SUM(H1957,M1957))</f>
        <v/>
      </c>
      <c r="Q1957" s="125" t="str">
        <f>IF(O1957="","",SUM(O1957,P1957))</f>
        <v/>
      </c>
      <c r="R1957" s="290" t="str">
        <f>CONCATENATE('statement of marks'!FM80,'statement of marks'!FR80,'statement of marks'!FS80)</f>
        <v/>
      </c>
      <c r="S1957" s="117" t="str">
        <f>IF('result subject-wise'!AD80="","",'result subject-wise'!AD80)</f>
        <v/>
      </c>
      <c r="T1957" s="128" t="str">
        <f>IF('result subject-wise'!AF80="","",'result subject-wise'!AF80)</f>
        <v/>
      </c>
      <c r="U1957" s="130" t="str">
        <f>IF('result subject-wise'!AG80="","",'result subject-wise'!AG80)</f>
        <v/>
      </c>
      <c r="V1957" s="147" t="str">
        <f>IF(OR(U1960=0,U1960&lt;S1960),"",IF(OR(R1957="RE",R1957="REP"),SUM(Q1957,T1957),IF(R1957="S",T1957,Q1957)))</f>
        <v/>
      </c>
    </row>
    <row r="1958" spans="1:22" ht="19.25" customHeight="1">
      <c r="A1958" s="1179"/>
      <c r="B1958" s="1232" t="b">
        <f>IF('statement of marks'!CH80="a",'statement of marks'!$CH$3,IF('statement of marks'!CH80="b",'statement of marks'!$CN$3,IF('statement of marks'!CH80="c",'statement of marks'!$CT$3,IF('statement of marks'!CH80="d",'statement of marks'!$CZ$3))))</f>
        <v>0</v>
      </c>
      <c r="C1958" s="1233"/>
      <c r="D1958" s="289" t="str">
        <f>IF('statement of marks'!CI80="","",'statement of marks'!CI80)</f>
        <v/>
      </c>
      <c r="E1958" s="290" t="str">
        <f>IF('statement of marks'!CJ80="","",'statement of marks'!CJ80)</f>
        <v/>
      </c>
      <c r="F1958" s="290" t="str">
        <f>IF('statement of marks'!CK80="","",'statement of marks'!CK80)</f>
        <v/>
      </c>
      <c r="G1958" s="123" t="str">
        <f>IF('statement of marks'!CM80="","",'statement of marks'!CM80)</f>
        <v/>
      </c>
      <c r="H1958" s="123" t="str">
        <f>IF('statement of marks'!CN80="","",'statement of marks'!CN80)</f>
        <v/>
      </c>
      <c r="I1958" s="291" t="str">
        <f>IF(G1958="","",IF(AND(G1958="ML",H1958="ML"),"ML",IF(AND(G1958="ML",H1958=""),"ML",SUM(G1958,H1958))))</f>
        <v/>
      </c>
      <c r="J1958" s="291" t="str">
        <f t="shared" si="710"/>
        <v/>
      </c>
      <c r="K1958" s="125" t="str">
        <f>IF(J1958="","",SUM(H1958,J1958))</f>
        <v/>
      </c>
      <c r="L1958" s="123" t="str">
        <f>IF('statement of marks'!CR80="","",'statement of marks'!CR80)</f>
        <v/>
      </c>
      <c r="M1958" s="123" t="str">
        <f>IF('statement of marks'!CS80="","",'statement of marks'!CS80)</f>
        <v/>
      </c>
      <c r="N1958" s="291" t="str">
        <f>IF(L1958="","",IF(AND(L1958="ML",M1958="ML"),"ML",IF(AND(L1958="ML",M1958=""),"ML",SUM(L1958,M1958))))</f>
        <v/>
      </c>
      <c r="O1958" s="291" t="str">
        <f>IF(L1958="","",SUM(J1958,L1958))</f>
        <v/>
      </c>
      <c r="P1958" s="123" t="str">
        <f t="shared" si="715"/>
        <v/>
      </c>
      <c r="Q1958" s="125" t="str">
        <f>IF(O1958="","",SUM(O1958,P1958))</f>
        <v/>
      </c>
      <c r="R1958" s="290" t="str">
        <f>CONCATENATE('statement of marks'!FT80,'statement of marks'!FY80,'statement of marks'!FZ80)</f>
        <v/>
      </c>
      <c r="S1958" s="117" t="str">
        <f>IF('result subject-wise'!AH80="","",'result subject-wise'!AH80)</f>
        <v/>
      </c>
      <c r="T1958" s="128" t="str">
        <f>IF('result subject-wise'!AJ80="","",'result subject-wise'!AJ80)</f>
        <v/>
      </c>
      <c r="U1958" s="130" t="str">
        <f>IF('result subject-wise'!AK80="","",'result subject-wise'!AK80)</f>
        <v/>
      </c>
      <c r="V1958" s="147" t="str">
        <f>IF(OR(U1960=0,U1960&lt;S1960),"",IF(OR(R1958="RE",R1958="REP"),SUM(Q1958,T1958),IF(R1958="S",T1958,Q1958)))</f>
        <v/>
      </c>
    </row>
    <row r="1959" spans="1:22" ht="19.25" customHeight="1">
      <c r="A1959" s="1179"/>
      <c r="B1959" s="1234" t="s">
        <v>148</v>
      </c>
      <c r="C1959" s="1235"/>
      <c r="D1959" s="157" t="str">
        <f>IF(AND(D1954="",D1955="",D1956="",D1957="",D1958=""),"",SUM(D1954:D1958))</f>
        <v/>
      </c>
      <c r="E1959" s="157" t="str">
        <f t="shared" ref="E1959:F1959" si="716">IF(AND(E1954="",E1955="",E1956="",E1957="",E1958=""),"",SUM(E1954:E1958))</f>
        <v/>
      </c>
      <c r="F1959" s="157" t="str">
        <f t="shared" si="716"/>
        <v/>
      </c>
      <c r="G1959" s="158" t="str">
        <f>IF(G1954="","",SUM(G1954:G1958))</f>
        <v/>
      </c>
      <c r="H1959" s="158">
        <f>SUM(H1956:H1958)</f>
        <v>0</v>
      </c>
      <c r="I1959" s="158" t="str">
        <f>IF(AND(I1954="",I1955="",I1956="",I1957="",I1958=""),"",SUM(I1954:I1958))</f>
        <v/>
      </c>
      <c r="J1959" s="159" t="str">
        <f>IF(J1958="","",SUM(J1954:J1958))</f>
        <v/>
      </c>
      <c r="K1959" s="160" t="str">
        <f>IF(K1954="","",SUM(K1954:K1958))</f>
        <v/>
      </c>
      <c r="L1959" s="158" t="str">
        <f>IF(L1954="","",SUM(L1954:L1958))</f>
        <v/>
      </c>
      <c r="M1959" s="158">
        <f>SUM(M1956:M1958)</f>
        <v>0</v>
      </c>
      <c r="N1959" s="158" t="str">
        <f t="shared" ref="N1959" si="717">IF(AND(N1954="",N1955="",N1956="",N1957="",N1958=""),"",SUM(N1954:N1958))</f>
        <v/>
      </c>
      <c r="O1959" s="159" t="str">
        <f>IF(L1959="","",SUM(J1959,L1959))</f>
        <v/>
      </c>
      <c r="P1959" s="160">
        <f>SUM(H1959,M1959)</f>
        <v>0</v>
      </c>
      <c r="Q1959" s="160" t="str">
        <f>IF(Q1954="","",SUM(Q1954:Q1958))</f>
        <v/>
      </c>
      <c r="R1959" s="159"/>
      <c r="S1959" s="159" t="str">
        <f>IF(AND(S1954="",S1955="",S1956="",S1957="",S1958=""),"",SUM(S1954:S1958))</f>
        <v/>
      </c>
      <c r="T1959" s="161" t="str">
        <f>IF(AND(T1954="",T1955="",T1956="",T1957="",T1958=""),"",SUM(T1954:T1958))</f>
        <v/>
      </c>
      <c r="U1959" s="162"/>
      <c r="V1959" s="163" t="str">
        <f>IF(V1954="","",SUM(V1954:V1958))</f>
        <v/>
      </c>
    </row>
    <row r="1960" spans="1:22" ht="19.25" customHeight="1">
      <c r="A1960" s="1179"/>
      <c r="B1960" s="1234" t="s">
        <v>145</v>
      </c>
      <c r="C1960" s="1235"/>
      <c r="D1960" s="119" t="str">
        <f>IF(D1959="","",50-(COUNTIF(D1954:D1958,"NA")*10+COUNTIF(D1954:D1958,"ML")*10))</f>
        <v/>
      </c>
      <c r="E1960" s="119" t="str">
        <f t="shared" ref="E1960:F1960" si="718">IF(E1959="","",50-(COUNTIF(E1954:E1958,"NA")*10+COUNTIF(E1954:E1958,"ML")*10))</f>
        <v/>
      </c>
      <c r="F1960" s="119" t="str">
        <f t="shared" si="718"/>
        <v/>
      </c>
      <c r="G1960" s="123">
        <f>I1960-H1960</f>
        <v>350</v>
      </c>
      <c r="H1960" s="158">
        <f>IF(H1959="","",(IF(OR(H1956="ML",H1956=""),0,H1953)+IF(OR(H1957="ML",H1957=""),0,H1954)+IF(OR(H1958="ML",H1958=""),0,H1955)))</f>
        <v>0</v>
      </c>
      <c r="I1960" s="123">
        <f>IF(I1959=0,0,350-H1962)</f>
        <v>350</v>
      </c>
      <c r="J1960" s="291" t="str">
        <f>IF(J1959="","",SUM(D1960:G1960))</f>
        <v/>
      </c>
      <c r="K1960" s="125" t="str">
        <f>IF(K1959="","",SUM(H1960,J1960))</f>
        <v/>
      </c>
      <c r="L1960" s="123">
        <f>N1960-M1960</f>
        <v>500</v>
      </c>
      <c r="M1960" s="117">
        <f>IF(M1959="","",(IF(OR(M1956="ML",M1956=""),0,M1953)+IF(OR(M1957="ML",M1957=""),0,M1954)+IF(OR(M1958="ML",M1958=""),0,M1955)))</f>
        <v>0</v>
      </c>
      <c r="N1960" s="123">
        <f>IF(N1959=0,0,500-M1962)</f>
        <v>500</v>
      </c>
      <c r="O1960" s="291">
        <f>IF(L1960="","",SUM(J1960,L1960))</f>
        <v>500</v>
      </c>
      <c r="P1960" s="125">
        <f>SUM(H1960,M1960)</f>
        <v>0</v>
      </c>
      <c r="Q1960" s="125" t="str">
        <f>IF(Q1959="","",SUM(O1960,P1960))</f>
        <v/>
      </c>
      <c r="R1960" s="307"/>
      <c r="S1960" s="141">
        <f>COUNTIF(R1954:R1963,"S")</f>
        <v>0</v>
      </c>
      <c r="T1960" s="141">
        <f>COUNTIF(R1954:R1963,"RE")+COUNTIF(R1954:R1963,"REP")</f>
        <v>0</v>
      </c>
      <c r="U1960" s="141">
        <f>COUNTIF(U1954:U1959,"P")+COUNTIF(U1962:U1963,"P")</f>
        <v>0</v>
      </c>
      <c r="V1960" s="149" t="str">
        <f>IF(OR(U1960=0,U1960&lt;(S1960+T1960)),"",(Q1960-(S1960*200)+S1959))</f>
        <v/>
      </c>
    </row>
    <row r="1961" spans="1:22" ht="19.25" customHeight="1">
      <c r="A1961" s="1179"/>
      <c r="B1961" s="1230" t="s">
        <v>12</v>
      </c>
      <c r="C1961" s="1231"/>
      <c r="D1961" s="120" t="str">
        <f t="shared" ref="D1961:Q1961" si="719">IF(D1960="","",D1959/D1960*100)</f>
        <v/>
      </c>
      <c r="E1961" s="120" t="str">
        <f t="shared" si="719"/>
        <v/>
      </c>
      <c r="F1961" s="120" t="str">
        <f t="shared" si="719"/>
        <v/>
      </c>
      <c r="G1961" s="120" t="e">
        <f t="shared" si="719"/>
        <v>#VALUE!</v>
      </c>
      <c r="H1961" s="151" t="e">
        <f t="shared" si="719"/>
        <v>#DIV/0!</v>
      </c>
      <c r="I1961" s="120" t="e">
        <f t="shared" si="719"/>
        <v>#VALUE!</v>
      </c>
      <c r="J1961" s="120" t="str">
        <f t="shared" si="719"/>
        <v/>
      </c>
      <c r="K1961" s="126" t="str">
        <f t="shared" si="719"/>
        <v/>
      </c>
      <c r="L1961" s="120" t="e">
        <f t="shared" si="719"/>
        <v>#VALUE!</v>
      </c>
      <c r="M1961" s="151" t="e">
        <f t="shared" si="719"/>
        <v>#DIV/0!</v>
      </c>
      <c r="N1961" s="120" t="e">
        <f t="shared" si="719"/>
        <v>#VALUE!</v>
      </c>
      <c r="O1961" s="120" t="e">
        <f t="shared" si="719"/>
        <v>#VALUE!</v>
      </c>
      <c r="P1961" s="126" t="e">
        <f t="shared" si="719"/>
        <v>#DIV/0!</v>
      </c>
      <c r="Q1961" s="126" t="str">
        <f t="shared" si="719"/>
        <v/>
      </c>
      <c r="R1961" s="304"/>
      <c r="S1961" s="304"/>
      <c r="T1961" s="305"/>
      <c r="U1961" s="308"/>
      <c r="V1961" s="150" t="str">
        <f>IF(V1960="","",V1959/V1960*100)</f>
        <v/>
      </c>
    </row>
    <row r="1962" spans="1:22" ht="19.25" customHeight="1">
      <c r="A1962" s="1179"/>
      <c r="B1962" s="1230" t="str">
        <f>'statement of marks'!$DG$3</f>
        <v>jktLFkku v/;;u</v>
      </c>
      <c r="C1962" s="1231"/>
      <c r="D1962" s="289" t="str">
        <f>IF('statement of marks'!DG80="","",'statement of marks'!DG80)</f>
        <v/>
      </c>
      <c r="E1962" s="290" t="str">
        <f>IF('statement of marks'!DH80="","",'statement of marks'!DH80)</f>
        <v/>
      </c>
      <c r="F1962" s="290" t="str">
        <f>IF('statement of marks'!DI80="","",'statement of marks'!DI80)</f>
        <v/>
      </c>
      <c r="G1962" s="290" t="str">
        <f>IF('statement of marks'!DK80="","",'statement of marks'!DK80)</f>
        <v/>
      </c>
      <c r="H1962" s="152">
        <f>IF(G1954="ML",70)+IF(G1955="ML",70)+IF(G1956="ML",70-H1953)+IF(G1957="ML",70-H1954)+IF(G1958="ML",70-H1955)+IF(H1956="ml",H1953)+IF(H1957="ml",H1954)+IF(H1958="ml",H1955)</f>
        <v>0</v>
      </c>
      <c r="I1962" s="291" t="str">
        <f>IF(G1962="","",SUM(G1962,H1962))</f>
        <v/>
      </c>
      <c r="J1962" s="291" t="str">
        <f>IF(G1962="","",SUM(D1962,E1962,F1962,G1962))</f>
        <v/>
      </c>
      <c r="K1962" s="125" t="str">
        <f>IF(J1962="","",SUM(H1962,J1962))</f>
        <v/>
      </c>
      <c r="L1962" s="290" t="str">
        <f>IF('statement of marks'!DM80="","",'statement of marks'!DM80)</f>
        <v/>
      </c>
      <c r="M1962" s="152">
        <f>IF(L1954="ML",100)+IF(L1955="ML",100)+IF(L1956="ML",100-M1953)+IF(L1957="ML",100-M1954)+IF(L1958="ML",100-M1955)+IF(M1956="ml",M1953)+IF(M1957="ml",M1954)+IF(M1958="ml",M1955)</f>
        <v>0</v>
      </c>
      <c r="N1962" s="291" t="str">
        <f>IF(L1962="","",SUM(L1962,M1962))</f>
        <v/>
      </c>
      <c r="O1962" s="291" t="str">
        <f>IF(L1962="","",SUM(K1962,L1962))</f>
        <v/>
      </c>
      <c r="P1962" s="152">
        <f>SUM(H1962,M1962)</f>
        <v>0</v>
      </c>
      <c r="Q1962" s="125" t="str">
        <f>IF(O1962="","",SUM(O1962,M1962))</f>
        <v/>
      </c>
      <c r="R1962" s="290" t="str">
        <f>IF('statement of marks'!GA80="","",'statement of marks'!GA80)</f>
        <v/>
      </c>
      <c r="S1962" s="117" t="str">
        <f>IF(OR(R1962="S",R1962="RE"),100,"")</f>
        <v/>
      </c>
      <c r="T1962" s="309" t="str">
        <f>IF('result subject-wise'!AL80="","",'result subject-wise'!AL80)</f>
        <v/>
      </c>
      <c r="U1962" s="310" t="str">
        <f>IF('result subject-wise'!AM80="","",'result subject-wise'!AM80)</f>
        <v/>
      </c>
      <c r="V1962" s="1236"/>
    </row>
    <row r="1963" spans="1:22" ht="19.25" customHeight="1">
      <c r="A1963" s="1179"/>
      <c r="B1963" s="1230" t="str">
        <f>'statement of marks'!$DT$3</f>
        <v>thou dkS'ky f'k{kk</v>
      </c>
      <c r="C1963" s="1231"/>
      <c r="D1963" s="1237" t="s">
        <v>294</v>
      </c>
      <c r="E1963" s="1238"/>
      <c r="F1963" s="291">
        <f>'statement of marks'!$DT$6</f>
        <v>30</v>
      </c>
      <c r="G1963" s="123" t="str">
        <f>IF('statement of marks'!DT80="","",'statement of marks'!DT80)</f>
        <v/>
      </c>
      <c r="H1963" s="1238" t="s">
        <v>313</v>
      </c>
      <c r="I1963" s="1238"/>
      <c r="J1963" s="291">
        <f>'statement of marks'!$DU$6</f>
        <v>30</v>
      </c>
      <c r="K1963" s="125" t="str">
        <f>IF('statement of marks'!DU80="","",'statement of marks'!DU80)</f>
        <v/>
      </c>
      <c r="L1963" s="1239" t="s">
        <v>172</v>
      </c>
      <c r="M1963" s="1239"/>
      <c r="N1963" s="291">
        <f>'statement of marks'!$DV$6</f>
        <v>40</v>
      </c>
      <c r="O1963" s="290" t="str">
        <f>IF('statement of marks'!DV80="","",'statement of marks'!DV80)</f>
        <v/>
      </c>
      <c r="P1963" s="304"/>
      <c r="Q1963" s="125" t="str">
        <f>IF(O1963="","",SUM(G1963,K1963,O1963))</f>
        <v/>
      </c>
      <c r="R1963" s="290" t="str">
        <f>IF('statement of marks'!GB80="","",'statement of marks'!GB80)</f>
        <v/>
      </c>
      <c r="S1963" s="117" t="str">
        <f>IF(OR(R1963="S",R1963="RE"),40,"")</f>
        <v/>
      </c>
      <c r="T1963" s="309" t="str">
        <f>IF('result subject-wise'!AN80="","",'result subject-wise'!AN80)</f>
        <v/>
      </c>
      <c r="U1963" s="310" t="str">
        <f>IF('result subject-wise'!AO80="","",'result subject-wise'!AO80)</f>
        <v/>
      </c>
      <c r="V1963" s="1236"/>
    </row>
    <row r="1964" spans="1:22" ht="19.25" customHeight="1">
      <c r="A1964" s="1179"/>
      <c r="B1964" s="1240" t="s">
        <v>20</v>
      </c>
      <c r="C1964" s="1241"/>
      <c r="D1964" s="1242" t="str">
        <f>IF('statement of marks'!GH80="","",'statement of marks'!GH80)</f>
        <v/>
      </c>
      <c r="E1964" s="1243"/>
      <c r="F1964" s="1243"/>
      <c r="G1964" s="1243"/>
      <c r="H1964" s="1243"/>
      <c r="I1964" s="1244"/>
      <c r="J1964" s="288" t="s">
        <v>7</v>
      </c>
      <c r="K1964" s="290" t="str">
        <f>IF('statement of marks'!GK80="","",'statement of marks'!GK80)</f>
        <v/>
      </c>
      <c r="L1964" s="1245" t="s">
        <v>8</v>
      </c>
      <c r="M1964" s="1246"/>
      <c r="N1964" s="1247"/>
      <c r="O1964" s="290" t="str">
        <f>IF('statement of marks'!GM80="","",'statement of marks'!GM80)</f>
        <v/>
      </c>
      <c r="P1964" s="1248" t="s">
        <v>286</v>
      </c>
      <c r="Q1964" s="1248"/>
      <c r="R1964" s="1248"/>
      <c r="S1964" s="1248"/>
      <c r="T1964" s="1248"/>
      <c r="U1964" s="1248"/>
      <c r="V1964" s="1249"/>
    </row>
    <row r="1965" spans="1:22" ht="19.25" customHeight="1">
      <c r="A1965" s="1179"/>
      <c r="B1965" s="1240" t="s">
        <v>50</v>
      </c>
      <c r="C1965" s="1241"/>
      <c r="D1965" s="1250" t="s">
        <v>290</v>
      </c>
      <c r="E1965" s="1251"/>
      <c r="F1965" s="1252" t="s">
        <v>291</v>
      </c>
      <c r="G1965" s="1252"/>
      <c r="H1965" s="1253" t="s">
        <v>292</v>
      </c>
      <c r="I1965" s="1253"/>
      <c r="J1965" s="1252" t="s">
        <v>314</v>
      </c>
      <c r="K1965" s="1252"/>
      <c r="L1965" s="1254" t="s">
        <v>284</v>
      </c>
      <c r="M1965" s="1254"/>
      <c r="N1965" s="1254"/>
      <c r="O1965" s="1254"/>
      <c r="P1965" s="1255" t="s">
        <v>20</v>
      </c>
      <c r="Q1965" s="1255"/>
      <c r="R1965" s="1255"/>
      <c r="S1965" s="1255"/>
      <c r="T1965" s="1256" t="str">
        <f>IF('result subject-wise'!AR80="","",'result subject-wise'!AR80)</f>
        <v/>
      </c>
      <c r="U1965" s="1256"/>
      <c r="V1965" s="1257"/>
    </row>
    <row r="1966" spans="1:22" ht="19.25" customHeight="1">
      <c r="A1966" s="1179"/>
      <c r="B1966" s="1234" t="s">
        <v>32</v>
      </c>
      <c r="C1966" s="1235"/>
      <c r="D1966" s="1258" t="str">
        <f>IF('statement of marks'!EP80="","",'statement of marks'!EP80)</f>
        <v/>
      </c>
      <c r="E1966" s="1259"/>
      <c r="F1966" s="1259" t="str">
        <f>IF('statement of marks'!ER80="","",'statement of marks'!ER80)</f>
        <v/>
      </c>
      <c r="G1966" s="1259"/>
      <c r="H1966" s="1259" t="str">
        <f>IF('statement of marks'!ET80="","",'statement of marks'!ET80)</f>
        <v/>
      </c>
      <c r="I1966" s="1259"/>
      <c r="J1966" s="1259" t="str">
        <f>IF('statement of marks'!EV80="","",'statement of marks'!EV80)</f>
        <v/>
      </c>
      <c r="K1966" s="1259"/>
      <c r="L1966" s="1259" t="str">
        <f>IF('statement of marks'!EX80="","",'statement of marks'!EX80)</f>
        <v/>
      </c>
      <c r="M1966" s="1259"/>
      <c r="N1966" s="1259"/>
      <c r="O1966" s="1259"/>
      <c r="P1966" s="1255" t="s">
        <v>7</v>
      </c>
      <c r="Q1966" s="1255"/>
      <c r="R1966" s="1255"/>
      <c r="S1966" s="1255"/>
      <c r="T1966" s="1256" t="str">
        <f>IF(AND(T1965="mRrh.kZ",V1961&gt;=60),"izFke",IF(AND(T1965="mRrh.kZ",V1961&gt;=48),"f}rh;",IF(AND(T1965="mRrh.kZ",V1961&gt;=36),"r`rh;","")))</f>
        <v/>
      </c>
      <c r="U1966" s="1256"/>
      <c r="V1966" s="1257"/>
    </row>
    <row r="1967" spans="1:22" ht="19.25" customHeight="1">
      <c r="A1967" s="1179"/>
      <c r="B1967" s="1234" t="s">
        <v>31</v>
      </c>
      <c r="C1967" s="1235"/>
      <c r="D1967" s="1260" t="str">
        <f>IF('statement of marks'!EO80="","",'statement of marks'!EO80)</f>
        <v/>
      </c>
      <c r="E1967" s="1261"/>
      <c r="F1967" s="1261" t="str">
        <f>IF('statement of marks'!EQ80="","",'statement of marks'!EQ80)</f>
        <v/>
      </c>
      <c r="G1967" s="1261"/>
      <c r="H1967" s="1261" t="str">
        <f>IF('statement of marks'!ES80="","",'statement of marks'!ES80)</f>
        <v/>
      </c>
      <c r="I1967" s="1261"/>
      <c r="J1967" s="1261" t="str">
        <f>IF('statement of marks'!EU80="","",'statement of marks'!EU80)</f>
        <v/>
      </c>
      <c r="K1967" s="1261"/>
      <c r="L1967" s="1261" t="str">
        <f>IF('statement of marks'!EW80="","",'statement of marks'!EW80)</f>
        <v/>
      </c>
      <c r="M1967" s="1261"/>
      <c r="N1967" s="1261"/>
      <c r="O1967" s="1261"/>
      <c r="P1967" s="1262" t="s">
        <v>312</v>
      </c>
      <c r="Q1967" s="1263"/>
      <c r="R1967" s="1263"/>
      <c r="S1967" s="1264"/>
      <c r="T1967" s="1265" t="str">
        <f>IF(T1965="","",'result subject-wise'!$G$117)</f>
        <v/>
      </c>
      <c r="U1967" s="1266"/>
      <c r="V1967" s="1267"/>
    </row>
    <row r="1968" spans="1:22" ht="19.25" customHeight="1">
      <c r="A1968" s="1179"/>
      <c r="B1968" s="1230" t="s">
        <v>133</v>
      </c>
      <c r="C1968" s="1231"/>
      <c r="D1968" s="1268"/>
      <c r="E1968" s="1269"/>
      <c r="F1968" s="1269"/>
      <c r="G1968" s="1269"/>
      <c r="H1968" s="1269"/>
      <c r="I1968" s="1269"/>
      <c r="J1968" s="1269"/>
      <c r="K1968" s="1269"/>
      <c r="L1968" s="1231" t="s">
        <v>133</v>
      </c>
      <c r="M1968" s="1231"/>
      <c r="N1968" s="1231"/>
      <c r="O1968" s="1231"/>
      <c r="P1968" s="1231"/>
      <c r="Q1968" s="1231"/>
      <c r="R1968" s="1270"/>
      <c r="S1968" s="1271"/>
      <c r="T1968" s="1271"/>
      <c r="U1968" s="1271"/>
      <c r="V1968" s="1272"/>
    </row>
    <row r="1969" spans="1:22" ht="19.25" customHeight="1">
      <c r="A1969" s="1179"/>
      <c r="B1969" s="1230" t="s">
        <v>285</v>
      </c>
      <c r="C1969" s="1231"/>
      <c r="D1969" s="1268"/>
      <c r="E1969" s="1269"/>
      <c r="F1969" s="1269"/>
      <c r="G1969" s="1269"/>
      <c r="H1969" s="1269"/>
      <c r="I1969" s="1269"/>
      <c r="J1969" s="1269"/>
      <c r="K1969" s="1269"/>
      <c r="L1969" s="1231" t="s">
        <v>111</v>
      </c>
      <c r="M1969" s="1231"/>
      <c r="N1969" s="1231"/>
      <c r="O1969" s="1231"/>
      <c r="P1969" s="1231"/>
      <c r="Q1969" s="1231"/>
      <c r="R1969" s="1273"/>
      <c r="S1969" s="1274"/>
      <c r="T1969" s="1274"/>
      <c r="U1969" s="1274"/>
      <c r="V1969" s="1275"/>
    </row>
    <row r="1970" spans="1:22" ht="19.25" customHeight="1">
      <c r="A1970" s="1179"/>
      <c r="B1970" s="1230" t="s">
        <v>152</v>
      </c>
      <c r="C1970" s="1231"/>
      <c r="D1970" s="1268"/>
      <c r="E1970" s="1269"/>
      <c r="F1970" s="1269"/>
      <c r="G1970" s="1269"/>
      <c r="H1970" s="1269"/>
      <c r="I1970" s="1269"/>
      <c r="J1970" s="1269"/>
      <c r="K1970" s="1269"/>
      <c r="L1970" s="1231" t="s">
        <v>285</v>
      </c>
      <c r="M1970" s="1231"/>
      <c r="N1970" s="1231"/>
      <c r="O1970" s="1231"/>
      <c r="P1970" s="1231"/>
      <c r="Q1970" s="1231"/>
      <c r="R1970" s="1276" t="s">
        <v>152</v>
      </c>
      <c r="S1970" s="1277"/>
      <c r="T1970" s="1277"/>
      <c r="U1970" s="1277"/>
      <c r="V1970" s="1278"/>
    </row>
    <row r="1971" spans="1:22" ht="19.25" customHeight="1">
      <c r="A1971" s="1180"/>
      <c r="B1971" s="1279" t="s">
        <v>151</v>
      </c>
      <c r="C1971" s="1280"/>
      <c r="D1971" s="1281"/>
      <c r="E1971" s="1282"/>
      <c r="F1971" s="1282"/>
      <c r="G1971" s="1282"/>
      <c r="H1971" s="1282"/>
      <c r="I1971" s="1282"/>
      <c r="J1971" s="1282"/>
      <c r="K1971" s="1282"/>
      <c r="L1971" s="1280" t="s">
        <v>113</v>
      </c>
      <c r="M1971" s="1280"/>
      <c r="N1971" s="1280"/>
      <c r="O1971" s="1280"/>
      <c r="P1971" s="1283">
        <f>'statement of marks'!$GH$109</f>
        <v>42460</v>
      </c>
      <c r="Q1971" s="1284"/>
      <c r="R1971" s="1285" t="s">
        <v>289</v>
      </c>
      <c r="S1971" s="1286"/>
      <c r="T1971" s="1286"/>
      <c r="U1971" s="1286"/>
      <c r="V1971" s="1287"/>
    </row>
    <row r="1972" spans="1:22" ht="19.25" customHeight="1">
      <c r="A1972" s="1173" t="s">
        <v>73</v>
      </c>
      <c r="B1972" s="1174"/>
      <c r="C1972" s="1174"/>
      <c r="D1972" s="1174"/>
      <c r="E1972" s="1174"/>
      <c r="F1972" s="1174"/>
      <c r="G1972" s="1174"/>
      <c r="H1972" s="1174"/>
      <c r="I1972" s="1174"/>
      <c r="J1972" s="1174"/>
      <c r="K1972" s="1174"/>
      <c r="L1972" s="1174"/>
      <c r="M1972" s="1174"/>
      <c r="N1972" s="1174"/>
      <c r="O1972" s="1174"/>
      <c r="P1972" s="1174"/>
      <c r="Q1972" s="1174"/>
      <c r="R1972" s="1174"/>
      <c r="S1972" s="1174"/>
      <c r="T1972" s="1174"/>
      <c r="U1972" s="1174"/>
      <c r="V1972" s="1175"/>
    </row>
    <row r="1973" spans="1:22" ht="19.25" customHeight="1">
      <c r="A1973" s="1176" t="str">
        <f>'statement of marks'!$A$1</f>
        <v>jktdh; ckfydk mPp ek/;fed fo|ky;] fuEckgsMk</v>
      </c>
      <c r="B1973" s="1177"/>
      <c r="C1973" s="1177"/>
      <c r="D1973" s="1177"/>
      <c r="E1973" s="1177"/>
      <c r="F1973" s="1177"/>
      <c r="G1973" s="1177"/>
      <c r="H1973" s="1177"/>
      <c r="I1973" s="1177"/>
      <c r="J1973" s="1177"/>
      <c r="K1973" s="1177"/>
      <c r="L1973" s="1177"/>
      <c r="M1973" s="1177"/>
      <c r="N1973" s="1177"/>
      <c r="O1973" s="1177"/>
      <c r="P1973" s="1177"/>
      <c r="Q1973" s="1177"/>
      <c r="R1973" s="1177"/>
      <c r="S1973" s="1177"/>
      <c r="T1973" s="1177"/>
      <c r="U1973" s="1177"/>
      <c r="V1973" s="1178"/>
    </row>
    <row r="1974" spans="1:22" ht="19.25" customHeight="1">
      <c r="A1974" s="1179"/>
      <c r="B1974" s="1181" t="s">
        <v>293</v>
      </c>
      <c r="C1974" s="1181"/>
      <c r="D1974" s="1182" t="str">
        <f>'statement of marks'!$F$3</f>
        <v>2015-16</v>
      </c>
      <c r="E1974" s="1183"/>
      <c r="F1974" s="1184" t="str">
        <f>IF(T1992="","eq[; ijh{kk",IF(D1991="iwjd","iwjd ijh{kk",IF(D1991="iqu% ijh{kk","iqu% ijh{kk",)))</f>
        <v>eq[; ijh{kk</v>
      </c>
      <c r="G1974" s="1185"/>
      <c r="H1974" s="1185"/>
      <c r="I1974" s="1185"/>
      <c r="J1974" s="1185"/>
      <c r="K1974" s="1185"/>
      <c r="L1974" s="1185"/>
      <c r="M1974" s="1185"/>
      <c r="N1974" s="1185"/>
      <c r="O1974" s="1185"/>
      <c r="P1974" s="1185"/>
      <c r="Q1974" s="1185"/>
      <c r="R1974" s="1186" t="s">
        <v>27</v>
      </c>
      <c r="S1974" s="1187"/>
      <c r="T1974" s="1188" t="str">
        <f>'statement of marks'!$A$3</f>
        <v>11 'A'</v>
      </c>
      <c r="U1974" s="1188"/>
      <c r="V1974" s="1189"/>
    </row>
    <row r="1975" spans="1:22" ht="19.25" customHeight="1">
      <c r="A1975" s="1179"/>
      <c r="B1975" s="1190" t="s">
        <v>115</v>
      </c>
      <c r="C1975" s="1190"/>
      <c r="D1975" s="1191" t="str">
        <f>IF('statement of marks'!G81="","",'statement of marks'!G81)</f>
        <v/>
      </c>
      <c r="E1975" s="1192"/>
      <c r="F1975" s="1192"/>
      <c r="G1975" s="1192"/>
      <c r="H1975" s="1192"/>
      <c r="I1975" s="1192"/>
      <c r="J1975" s="1192"/>
      <c r="K1975" s="1192"/>
      <c r="L1975" s="1192"/>
      <c r="M1975" s="1192"/>
      <c r="N1975" s="1192"/>
      <c r="O1975" s="1192"/>
      <c r="P1975" s="1192"/>
      <c r="Q1975" s="1192"/>
      <c r="R1975" s="1193" t="s">
        <v>36</v>
      </c>
      <c r="S1975" s="1194"/>
      <c r="T1975" s="1195" t="str">
        <f>IF('statement of marks'!D81="","",'statement of marks'!D81)</f>
        <v/>
      </c>
      <c r="U1975" s="1195"/>
      <c r="V1975" s="1196"/>
    </row>
    <row r="1976" spans="1:22" ht="19.25" customHeight="1">
      <c r="A1976" s="1179"/>
      <c r="B1976" s="1190" t="s">
        <v>25</v>
      </c>
      <c r="C1976" s="1190"/>
      <c r="D1976" s="1191" t="str">
        <f>IF('statement of marks'!H81="","",'statement of marks'!H81)</f>
        <v/>
      </c>
      <c r="E1976" s="1192"/>
      <c r="F1976" s="1192"/>
      <c r="G1976" s="1192"/>
      <c r="H1976" s="1192"/>
      <c r="I1976" s="1192"/>
      <c r="J1976" s="1192"/>
      <c r="K1976" s="1192"/>
      <c r="L1976" s="1192"/>
      <c r="M1976" s="1192"/>
      <c r="N1976" s="1192"/>
      <c r="O1976" s="1192"/>
      <c r="P1976" s="1192"/>
      <c r="Q1976" s="1192"/>
      <c r="R1976" s="1193" t="s">
        <v>28</v>
      </c>
      <c r="S1976" s="1194"/>
      <c r="T1976" s="1195" t="str">
        <f>IF('statement of marks'!E81="","",'statement of marks'!E81)</f>
        <v/>
      </c>
      <c r="U1976" s="1195"/>
      <c r="V1976" s="1196"/>
    </row>
    <row r="1977" spans="1:22" ht="19.25" customHeight="1">
      <c r="A1977" s="1179"/>
      <c r="B1977" s="1197" t="s">
        <v>26</v>
      </c>
      <c r="C1977" s="1197"/>
      <c r="D1977" s="1191" t="str">
        <f>IF('statement of marks'!I81="","",'statement of marks'!I81)</f>
        <v/>
      </c>
      <c r="E1977" s="1192"/>
      <c r="F1977" s="1192"/>
      <c r="G1977" s="1192"/>
      <c r="H1977" s="1192"/>
      <c r="I1977" s="1192"/>
      <c r="J1977" s="1192"/>
      <c r="K1977" s="1192"/>
      <c r="L1977" s="1192"/>
      <c r="M1977" s="1192"/>
      <c r="N1977" s="1192"/>
      <c r="O1977" s="1192"/>
      <c r="P1977" s="1192"/>
      <c r="Q1977" s="1192"/>
      <c r="R1977" s="1193" t="s">
        <v>29</v>
      </c>
      <c r="S1977" s="1194"/>
      <c r="T1977" s="1198" t="str">
        <f>IF('statement of marks'!F81="","",'statement of marks'!F81)</f>
        <v/>
      </c>
      <c r="U1977" s="1198"/>
      <c r="V1977" s="1199"/>
    </row>
    <row r="1978" spans="1:22" ht="19.25" customHeight="1">
      <c r="A1978" s="1179"/>
      <c r="B1978" s="1200" t="s">
        <v>30</v>
      </c>
      <c r="C1978" s="1202" t="s">
        <v>202</v>
      </c>
      <c r="D1978" s="1204" t="s">
        <v>1</v>
      </c>
      <c r="E1978" s="1204" t="s">
        <v>43</v>
      </c>
      <c r="F1978" s="1204" t="s">
        <v>2</v>
      </c>
      <c r="G1978" s="1206" t="s">
        <v>144</v>
      </c>
      <c r="H1978" s="1206" t="s">
        <v>147</v>
      </c>
      <c r="I1978" s="1208" t="s">
        <v>146</v>
      </c>
      <c r="J1978" s="1210" t="s">
        <v>306</v>
      </c>
      <c r="K1978" s="1212" t="s">
        <v>288</v>
      </c>
      <c r="L1978" s="1214" t="s">
        <v>305</v>
      </c>
      <c r="M1978" s="1214" t="s">
        <v>296</v>
      </c>
      <c r="N1978" s="1216" t="s">
        <v>295</v>
      </c>
      <c r="O1978" s="1218" t="s">
        <v>274</v>
      </c>
      <c r="P1978" s="1218" t="s">
        <v>275</v>
      </c>
      <c r="Q1978" s="1220" t="s">
        <v>276</v>
      </c>
      <c r="R1978" s="1208" t="s">
        <v>14</v>
      </c>
      <c r="S1978" s="1210" t="s">
        <v>297</v>
      </c>
      <c r="T1978" s="1222" t="s">
        <v>298</v>
      </c>
      <c r="U1978" s="1288" t="s">
        <v>38</v>
      </c>
      <c r="V1978" s="1226" t="s">
        <v>287</v>
      </c>
    </row>
    <row r="1979" spans="1:22" ht="19.25" customHeight="1">
      <c r="A1979" s="1179"/>
      <c r="B1979" s="1201"/>
      <c r="C1979" s="1203"/>
      <c r="D1979" s="1205"/>
      <c r="E1979" s="1205"/>
      <c r="F1979" s="1205"/>
      <c r="G1979" s="1207"/>
      <c r="H1979" s="1207"/>
      <c r="I1979" s="1209"/>
      <c r="J1979" s="1211"/>
      <c r="K1979" s="1213"/>
      <c r="L1979" s="1215"/>
      <c r="M1979" s="1215"/>
      <c r="N1979" s="1217"/>
      <c r="O1979" s="1219"/>
      <c r="P1979" s="1219"/>
      <c r="Q1979" s="1221"/>
      <c r="R1979" s="1209"/>
      <c r="S1979" s="1211"/>
      <c r="T1979" s="1223"/>
      <c r="U1979" s="1289"/>
      <c r="V1979" s="1227"/>
    </row>
    <row r="1980" spans="1:22" ht="19.25" customHeight="1">
      <c r="A1980" s="1179"/>
      <c r="B1980" s="1228" t="s">
        <v>5</v>
      </c>
      <c r="C1980" s="1229"/>
      <c r="D1980" s="119">
        <v>10</v>
      </c>
      <c r="E1980" s="70">
        <v>10</v>
      </c>
      <c r="F1980" s="70">
        <v>10</v>
      </c>
      <c r="G1980" s="142" t="s">
        <v>308</v>
      </c>
      <c r="H1980" s="122">
        <f>'statement of marks'!$AR$6</f>
        <v>20</v>
      </c>
      <c r="I1980" s="73">
        <v>70</v>
      </c>
      <c r="J1980" s="146" t="s">
        <v>277</v>
      </c>
      <c r="K1980" s="124">
        <v>100</v>
      </c>
      <c r="L1980" s="142" t="s">
        <v>309</v>
      </c>
      <c r="M1980" s="122">
        <f>'statement of marks'!$AW$6</f>
        <v>30</v>
      </c>
      <c r="N1980" s="73">
        <v>100</v>
      </c>
      <c r="O1980" s="145" t="s">
        <v>310</v>
      </c>
      <c r="P1980" s="124"/>
      <c r="Q1980" s="124">
        <v>200</v>
      </c>
      <c r="R1980" s="304"/>
      <c r="S1980" s="304"/>
      <c r="T1980" s="305"/>
      <c r="U1980" s="306"/>
      <c r="V1980" s="147" t="str">
        <f>IF(OR(U1987=0,U1987&lt;S1987),"",Q1980)</f>
        <v/>
      </c>
    </row>
    <row r="1981" spans="1:22" ht="19.25" customHeight="1">
      <c r="A1981" s="1179"/>
      <c r="B1981" s="1230" t="str">
        <f>'statement of marks'!$J$3</f>
        <v>vfuok;Z fgUnh</v>
      </c>
      <c r="C1981" s="1231"/>
      <c r="D1981" s="289" t="str">
        <f>IF('statement of marks'!J81="","",'statement of marks'!J81)</f>
        <v/>
      </c>
      <c r="E1981" s="290" t="str">
        <f>IF('statement of marks'!K81="","",'statement of marks'!K81)</f>
        <v/>
      </c>
      <c r="F1981" s="290" t="str">
        <f>IF('statement of marks'!L81="","",'statement of marks'!L81)</f>
        <v/>
      </c>
      <c r="G1981" s="123" t="str">
        <f>IF('statement of marks'!N81="","",'statement of marks'!N81)</f>
        <v/>
      </c>
      <c r="H1981" s="123">
        <f>'statement of marks'!$BP$6</f>
        <v>20</v>
      </c>
      <c r="I1981" s="291" t="str">
        <f>IF(G1981="","",G1981)</f>
        <v/>
      </c>
      <c r="J1981" s="291" t="str">
        <f>IF(G1981="","",SUM(D1981,E1981,F1981,G1981))</f>
        <v/>
      </c>
      <c r="K1981" s="125" t="str">
        <f>J1981</f>
        <v/>
      </c>
      <c r="L1981" s="123" t="str">
        <f>IF('statement of marks'!P81="","",'statement of marks'!P81)</f>
        <v/>
      </c>
      <c r="M1981" s="122">
        <f>'statement of marks'!$BU$6</f>
        <v>30</v>
      </c>
      <c r="N1981" s="291" t="str">
        <f>IF(L1981="","",L1981)</f>
        <v/>
      </c>
      <c r="O1981" s="291" t="str">
        <f>IF(L1981="","",SUM(J1981,L1981))</f>
        <v/>
      </c>
      <c r="P1981" s="152">
        <f>SUM(H1981,M1981)</f>
        <v>50</v>
      </c>
      <c r="Q1981" s="125" t="str">
        <f>O1981</f>
        <v/>
      </c>
      <c r="R1981" s="290" t="str">
        <f>CONCATENATE('statement of marks'!EZ81,'statement of marks'!FA81,'statement of marks'!FB81)</f>
        <v/>
      </c>
      <c r="S1981" s="117" t="str">
        <f>IF(OR(R1981="S",R1981="RE"),100,"")</f>
        <v/>
      </c>
      <c r="T1981" s="128" t="str">
        <f>IF('result subject-wise'!U81="","",'result subject-wise'!U81)</f>
        <v/>
      </c>
      <c r="U1981" s="130" t="str">
        <f>IF('result subject-wise'!V81="","",'result subject-wise'!V81)</f>
        <v/>
      </c>
      <c r="V1981" s="147" t="str">
        <f>IF(OR(U1987=0,U1987&lt;S1987),"",IF(R1981="RE",SUM(Q1981,T1981),IF(R1981="S",T1981,Q1981)))</f>
        <v/>
      </c>
    </row>
    <row r="1982" spans="1:22" ht="19.25" customHeight="1">
      <c r="A1982" s="1179"/>
      <c r="B1982" s="1230" t="str">
        <f>'statement of marks'!$X$3</f>
        <v>vaxzsth</v>
      </c>
      <c r="C1982" s="1231"/>
      <c r="D1982" s="289" t="str">
        <f>IF('statement of marks'!X81="","",'statement of marks'!X81)</f>
        <v/>
      </c>
      <c r="E1982" s="290" t="str">
        <f>IF('statement of marks'!Y81="","",'statement of marks'!Y81)</f>
        <v/>
      </c>
      <c r="F1982" s="290" t="str">
        <f>IF('statement of marks'!Z81="","",'statement of marks'!Z81)</f>
        <v/>
      </c>
      <c r="G1982" s="123" t="str">
        <f>IF('statement of marks'!AB81="","",'statement of marks'!AB81)</f>
        <v/>
      </c>
      <c r="H1982" s="123">
        <f>'statement of marks'!$CN$6</f>
        <v>20</v>
      </c>
      <c r="I1982" s="291" t="str">
        <f>IF(G1982="","",G1982)</f>
        <v/>
      </c>
      <c r="J1982" s="291" t="str">
        <f t="shared" ref="J1982:J1985" si="720">IF(G1982="","",SUM(D1982,E1982,F1982,G1982))</f>
        <v/>
      </c>
      <c r="K1982" s="125" t="str">
        <f>J1982</f>
        <v/>
      </c>
      <c r="L1982" s="123" t="str">
        <f>IF('statement of marks'!AD81="","",'statement of marks'!AD81)</f>
        <v/>
      </c>
      <c r="M1982" s="122">
        <f>'statement of marks'!$CS$6</f>
        <v>30</v>
      </c>
      <c r="N1982" s="291" t="str">
        <f>IF(L1982="","",L1982)</f>
        <v/>
      </c>
      <c r="O1982" s="291" t="str">
        <f t="shared" ref="O1982" si="721">IF(L1982="","",SUM(J1982,L1982))</f>
        <v/>
      </c>
      <c r="P1982" s="152">
        <f t="shared" ref="P1982" si="722">SUM(H1982,M1982)</f>
        <v>50</v>
      </c>
      <c r="Q1982" s="125" t="str">
        <f>O1982</f>
        <v/>
      </c>
      <c r="R1982" s="290" t="str">
        <f>CONCATENATE('statement of marks'!FC81,'statement of marks'!FD81,'statement of marks'!FE81)</f>
        <v/>
      </c>
      <c r="S1982" s="117" t="str">
        <f>IF(OR(R1982="S",R1982="RE"),100,"")</f>
        <v/>
      </c>
      <c r="T1982" s="128" t="str">
        <f>IF('result subject-wise'!X81="","",'result subject-wise'!X81)</f>
        <v/>
      </c>
      <c r="U1982" s="130" t="str">
        <f>IF('result subject-wise'!Y81="","",'result subject-wise'!Y81)</f>
        <v/>
      </c>
      <c r="V1982" s="147" t="str">
        <f>IF(OR(U1987=0,U1987&lt;S1987),"",IF(R1982="RE",SUM(Q1982,T1982),IF(R1982="S",T1982,Q1982)))</f>
        <v/>
      </c>
    </row>
    <row r="1983" spans="1:22" ht="19.25" customHeight="1">
      <c r="A1983" s="1179"/>
      <c r="B1983" s="1232" t="b">
        <f>IF('statement of marks'!AL81="a",'statement of marks'!$AL$3,IF('statement of marks'!AL81="b",'statement of marks'!$AR$3,IF('statement of marks'!AL81="c",'statement of marks'!$AX$3,IF('statement of marks'!AL81="d",'statement of marks'!$BD$3))))</f>
        <v>0</v>
      </c>
      <c r="C1983" s="1233"/>
      <c r="D1983" s="289" t="str">
        <f>IF('statement of marks'!AM81="","",'statement of marks'!AM81)</f>
        <v/>
      </c>
      <c r="E1983" s="290" t="str">
        <f>IF('statement of marks'!AN81="","",'statement of marks'!AN81)</f>
        <v/>
      </c>
      <c r="F1983" s="290" t="str">
        <f>IF('statement of marks'!AO81="","",'statement of marks'!AO81)</f>
        <v/>
      </c>
      <c r="G1983" s="123" t="str">
        <f>IF('statement of marks'!AQ81="","",'statement of marks'!AQ81)</f>
        <v/>
      </c>
      <c r="H1983" s="123" t="str">
        <f>IF('statement of marks'!AR81="","",'statement of marks'!AR81)</f>
        <v/>
      </c>
      <c r="I1983" s="291" t="str">
        <f>IF(G1983="","",IF(AND(G1983="ML",H1983="ML"),"ML",IF(AND(G1983="ML",H1983=""),"ML",SUM(G1983,H1983))))</f>
        <v/>
      </c>
      <c r="J1983" s="291" t="str">
        <f t="shared" si="720"/>
        <v/>
      </c>
      <c r="K1983" s="125" t="str">
        <f>IF(J1983="","",SUM(H1983,J1983))</f>
        <v/>
      </c>
      <c r="L1983" s="123" t="str">
        <f>IF('statement of marks'!AV81="","",'statement of marks'!AV81)</f>
        <v/>
      </c>
      <c r="M1983" s="123" t="str">
        <f>IF('statement of marks'!AW81="","",'statement of marks'!AW81)</f>
        <v/>
      </c>
      <c r="N1983" s="291" t="str">
        <f>IF(L1983="","",IF(AND(L1983="ML",M1983="ML"),"ML",IF(AND(L1983="ML",M1983=""),"ML",SUM(L1983,M1983))))</f>
        <v/>
      </c>
      <c r="O1983" s="291" t="str">
        <f>IF(L1983="","",SUM(J1983,L1983))</f>
        <v/>
      </c>
      <c r="P1983" s="123" t="str">
        <f>IF(AND(H1983="",M1983=""),"",SUM(H1983,M1983))</f>
        <v/>
      </c>
      <c r="Q1983" s="125" t="str">
        <f>IF(O1983="","",SUM(O1983,P1983))</f>
        <v/>
      </c>
      <c r="R1983" s="290" t="str">
        <f>CONCATENATE('statement of marks'!FF81,'statement of marks'!FK81,'statement of marks'!FL81)</f>
        <v/>
      </c>
      <c r="S1983" s="117" t="str">
        <f>IF('result subject-wise'!Z81="","",'result subject-wise'!Z81)</f>
        <v/>
      </c>
      <c r="T1983" s="128" t="str">
        <f>IF('result subject-wise'!AB81="","",'result subject-wise'!AB81)</f>
        <v/>
      </c>
      <c r="U1983" s="130" t="str">
        <f>IF('result subject-wise'!AC81="","",'result subject-wise'!AC81)</f>
        <v/>
      </c>
      <c r="V1983" s="147" t="str">
        <f>IF(OR(U1987=0,U1987&lt;S1987),"",IF(OR(R1983="RE",R1983="REP"),SUM(Q1983,T1983),IF(R1983="S",T1983,Q1983)))</f>
        <v/>
      </c>
    </row>
    <row r="1984" spans="1:22" ht="19.25" customHeight="1">
      <c r="A1984" s="1179"/>
      <c r="B1984" s="1232" t="b">
        <f>IF('statement of marks'!BJ81="a",'statement of marks'!$BJ$3,IF('statement of marks'!BJ81="b",'statement of marks'!$BP$3,IF('statement of marks'!BJ81="c",'statement of marks'!$BV$3,IF('statement of marks'!BJ81="d",'statement of marks'!$CB$3))))</f>
        <v>0</v>
      </c>
      <c r="C1984" s="1233"/>
      <c r="D1984" s="289" t="str">
        <f>IF('statement of marks'!BK81="","",'statement of marks'!BK81)</f>
        <v/>
      </c>
      <c r="E1984" s="290" t="str">
        <f>IF('statement of marks'!BL81="","",'statement of marks'!BL81)</f>
        <v/>
      </c>
      <c r="F1984" s="290" t="str">
        <f>IF('statement of marks'!BM81="","",'statement of marks'!BM81)</f>
        <v/>
      </c>
      <c r="G1984" s="123" t="str">
        <f>IF('statement of marks'!BO81="","",'statement of marks'!BO81)</f>
        <v/>
      </c>
      <c r="H1984" s="123" t="str">
        <f>IF('statement of marks'!BP81="","",'statement of marks'!BP81)</f>
        <v/>
      </c>
      <c r="I1984" s="291" t="str">
        <f t="shared" ref="I1984" si="723">IF(G1984="","",IF(AND(G1984="ML",H1984="ML"),"ML",IF(AND(G1984="ML",H1984=""),"ML",SUM(G1984,H1984))))</f>
        <v/>
      </c>
      <c r="J1984" s="291" t="str">
        <f t="shared" si="720"/>
        <v/>
      </c>
      <c r="K1984" s="125" t="str">
        <f>IF(J1984="","",SUM(H1984,J1984))</f>
        <v/>
      </c>
      <c r="L1984" s="123" t="str">
        <f>IF('statement of marks'!BT81="","",'statement of marks'!BT81)</f>
        <v/>
      </c>
      <c r="M1984" s="123" t="str">
        <f>IF('statement of marks'!BU81="","",'statement of marks'!BU81)</f>
        <v/>
      </c>
      <c r="N1984" s="291" t="str">
        <f t="shared" ref="N1984" si="724">IF(L1984="","",IF(AND(L1984="ML",M1984="ML"),"ML",IF(AND(L1984="ML",M1984=""),"ML",SUM(L1984,M1984))))</f>
        <v/>
      </c>
      <c r="O1984" s="291" t="str">
        <f>IF(L1984="","",SUM(J1984,L1984))</f>
        <v/>
      </c>
      <c r="P1984" s="123" t="str">
        <f t="shared" ref="P1984:P1985" si="725">IF(AND(H1984="",M1984=""),"",SUM(H1984,M1984))</f>
        <v/>
      </c>
      <c r="Q1984" s="125" t="str">
        <f>IF(O1984="","",SUM(O1984,P1984))</f>
        <v/>
      </c>
      <c r="R1984" s="290" t="str">
        <f>CONCATENATE('statement of marks'!FM81,'statement of marks'!FR81,'statement of marks'!FS81)</f>
        <v/>
      </c>
      <c r="S1984" s="117" t="str">
        <f>IF('result subject-wise'!AD81="","",'result subject-wise'!AD81)</f>
        <v/>
      </c>
      <c r="T1984" s="128" t="str">
        <f>IF('result subject-wise'!AF81="","",'result subject-wise'!AF81)</f>
        <v/>
      </c>
      <c r="U1984" s="130" t="str">
        <f>IF('result subject-wise'!AG81="","",'result subject-wise'!AG81)</f>
        <v/>
      </c>
      <c r="V1984" s="147" t="str">
        <f>IF(OR(U1987=0,U1987&lt;S1987),"",IF(OR(R1984="RE",R1984="REP"),SUM(Q1984,T1984),IF(R1984="S",T1984,Q1984)))</f>
        <v/>
      </c>
    </row>
    <row r="1985" spans="1:22" ht="19.25" customHeight="1">
      <c r="A1985" s="1179"/>
      <c r="B1985" s="1232" t="b">
        <f>IF('statement of marks'!CH81="a",'statement of marks'!$CH$3,IF('statement of marks'!CH81="b",'statement of marks'!$CN$3,IF('statement of marks'!CH81="c",'statement of marks'!$CT$3,IF('statement of marks'!CH81="d",'statement of marks'!$CZ$3))))</f>
        <v>0</v>
      </c>
      <c r="C1985" s="1233"/>
      <c r="D1985" s="289" t="str">
        <f>IF('statement of marks'!CI81="","",'statement of marks'!CI81)</f>
        <v/>
      </c>
      <c r="E1985" s="290" t="str">
        <f>IF('statement of marks'!CJ81="","",'statement of marks'!CJ81)</f>
        <v/>
      </c>
      <c r="F1985" s="290" t="str">
        <f>IF('statement of marks'!CK81="","",'statement of marks'!CK81)</f>
        <v/>
      </c>
      <c r="G1985" s="123" t="str">
        <f>IF('statement of marks'!CM81="","",'statement of marks'!CM81)</f>
        <v/>
      </c>
      <c r="H1985" s="123" t="str">
        <f>IF('statement of marks'!CN81="","",'statement of marks'!CN81)</f>
        <v/>
      </c>
      <c r="I1985" s="291" t="str">
        <f>IF(G1985="","",IF(AND(G1985="ML",H1985="ML"),"ML",IF(AND(G1985="ML",H1985=""),"ML",SUM(G1985,H1985))))</f>
        <v/>
      </c>
      <c r="J1985" s="291" t="str">
        <f t="shared" si="720"/>
        <v/>
      </c>
      <c r="K1985" s="125" t="str">
        <f>IF(J1985="","",SUM(H1985,J1985))</f>
        <v/>
      </c>
      <c r="L1985" s="123" t="str">
        <f>IF('statement of marks'!CR81="","",'statement of marks'!CR81)</f>
        <v/>
      </c>
      <c r="M1985" s="123" t="str">
        <f>IF('statement of marks'!CS81="","",'statement of marks'!CS81)</f>
        <v/>
      </c>
      <c r="N1985" s="291" t="str">
        <f>IF(L1985="","",IF(AND(L1985="ML",M1985="ML"),"ML",IF(AND(L1985="ML",M1985=""),"ML",SUM(L1985,M1985))))</f>
        <v/>
      </c>
      <c r="O1985" s="291" t="str">
        <f>IF(L1985="","",SUM(J1985,L1985))</f>
        <v/>
      </c>
      <c r="P1985" s="123" t="str">
        <f t="shared" si="725"/>
        <v/>
      </c>
      <c r="Q1985" s="125" t="str">
        <f>IF(O1985="","",SUM(O1985,P1985))</f>
        <v/>
      </c>
      <c r="R1985" s="290" t="str">
        <f>CONCATENATE('statement of marks'!FT81,'statement of marks'!FY81,'statement of marks'!FZ81)</f>
        <v/>
      </c>
      <c r="S1985" s="117" t="str">
        <f>IF('result subject-wise'!AH81="","",'result subject-wise'!AH81)</f>
        <v/>
      </c>
      <c r="T1985" s="128" t="str">
        <f>IF('result subject-wise'!AJ81="","",'result subject-wise'!AJ81)</f>
        <v/>
      </c>
      <c r="U1985" s="130" t="str">
        <f>IF('result subject-wise'!AK81="","",'result subject-wise'!AK81)</f>
        <v/>
      </c>
      <c r="V1985" s="147" t="str">
        <f>IF(OR(U1987=0,U1987&lt;S1987),"",IF(OR(R1985="RE",R1985="REP"),SUM(Q1985,T1985),IF(R1985="S",T1985,Q1985)))</f>
        <v/>
      </c>
    </row>
    <row r="1986" spans="1:22" ht="19.25" customHeight="1">
      <c r="A1986" s="1179"/>
      <c r="B1986" s="1234" t="s">
        <v>148</v>
      </c>
      <c r="C1986" s="1235"/>
      <c r="D1986" s="157" t="str">
        <f>IF(AND(D1981="",D1982="",D1983="",D1984="",D1985=""),"",SUM(D1981:D1985))</f>
        <v/>
      </c>
      <c r="E1986" s="157" t="str">
        <f t="shared" ref="E1986:F1986" si="726">IF(AND(E1981="",E1982="",E1983="",E1984="",E1985=""),"",SUM(E1981:E1985))</f>
        <v/>
      </c>
      <c r="F1986" s="157" t="str">
        <f t="shared" si="726"/>
        <v/>
      </c>
      <c r="G1986" s="158" t="str">
        <f>IF(G1981="","",SUM(G1981:G1985))</f>
        <v/>
      </c>
      <c r="H1986" s="158">
        <f>SUM(H1983:H1985)</f>
        <v>0</v>
      </c>
      <c r="I1986" s="158" t="str">
        <f>IF(AND(I1981="",I1982="",I1983="",I1984="",I1985=""),"",SUM(I1981:I1985))</f>
        <v/>
      </c>
      <c r="J1986" s="159" t="str">
        <f>IF(J1985="","",SUM(J1981:J1985))</f>
        <v/>
      </c>
      <c r="K1986" s="160" t="str">
        <f>IF(K1981="","",SUM(K1981:K1985))</f>
        <v/>
      </c>
      <c r="L1986" s="158" t="str">
        <f>IF(L1981="","",SUM(L1981:L1985))</f>
        <v/>
      </c>
      <c r="M1986" s="158">
        <f>SUM(M1983:M1985)</f>
        <v>0</v>
      </c>
      <c r="N1986" s="158" t="str">
        <f t="shared" ref="N1986" si="727">IF(AND(N1981="",N1982="",N1983="",N1984="",N1985=""),"",SUM(N1981:N1985))</f>
        <v/>
      </c>
      <c r="O1986" s="159" t="str">
        <f>IF(L1986="","",SUM(J1986,L1986))</f>
        <v/>
      </c>
      <c r="P1986" s="160">
        <f>SUM(H1986,M1986)</f>
        <v>0</v>
      </c>
      <c r="Q1986" s="160" t="str">
        <f>IF(Q1981="","",SUM(Q1981:Q1985))</f>
        <v/>
      </c>
      <c r="R1986" s="159"/>
      <c r="S1986" s="159" t="str">
        <f>IF(AND(S1981="",S1982="",S1983="",S1984="",S1985=""),"",SUM(S1981:S1985))</f>
        <v/>
      </c>
      <c r="T1986" s="161" t="str">
        <f>IF(AND(T1981="",T1982="",T1983="",T1984="",T1985=""),"",SUM(T1981:T1985))</f>
        <v/>
      </c>
      <c r="U1986" s="162"/>
      <c r="V1986" s="163" t="str">
        <f>IF(V1981="","",SUM(V1981:V1985))</f>
        <v/>
      </c>
    </row>
    <row r="1987" spans="1:22" ht="19.25" customHeight="1">
      <c r="A1987" s="1179"/>
      <c r="B1987" s="1234" t="s">
        <v>145</v>
      </c>
      <c r="C1987" s="1235"/>
      <c r="D1987" s="119" t="str">
        <f>IF(D1986="","",50-(COUNTIF(D1981:D1985,"NA")*10+COUNTIF(D1981:D1985,"ML")*10))</f>
        <v/>
      </c>
      <c r="E1987" s="119" t="str">
        <f t="shared" ref="E1987:F1987" si="728">IF(E1986="","",50-(COUNTIF(E1981:E1985,"NA")*10+COUNTIF(E1981:E1985,"ML")*10))</f>
        <v/>
      </c>
      <c r="F1987" s="119" t="str">
        <f t="shared" si="728"/>
        <v/>
      </c>
      <c r="G1987" s="123">
        <f>I1987-H1987</f>
        <v>350</v>
      </c>
      <c r="H1987" s="158">
        <f>IF(H1986="","",(IF(OR(H1983="ML",H1983=""),0,H1980)+IF(OR(H1984="ML",H1984=""),0,H1981)+IF(OR(H1985="ML",H1985=""),0,H1982)))</f>
        <v>0</v>
      </c>
      <c r="I1987" s="123">
        <f>IF(I1986=0,0,350-H1989)</f>
        <v>350</v>
      </c>
      <c r="J1987" s="291" t="str">
        <f>IF(J1986="","",SUM(D1987:G1987))</f>
        <v/>
      </c>
      <c r="K1987" s="125" t="str">
        <f>IF(K1986="","",SUM(H1987,J1987))</f>
        <v/>
      </c>
      <c r="L1987" s="123">
        <f>N1987-M1987</f>
        <v>500</v>
      </c>
      <c r="M1987" s="117">
        <f>IF(M1986="","",(IF(OR(M1983="ML",M1983=""),0,M1980)+IF(OR(M1984="ML",M1984=""),0,M1981)+IF(OR(M1985="ML",M1985=""),0,M1982)))</f>
        <v>0</v>
      </c>
      <c r="N1987" s="123">
        <f>IF(N1986=0,0,500-M1989)</f>
        <v>500</v>
      </c>
      <c r="O1987" s="291">
        <f>IF(L1987="","",SUM(J1987,L1987))</f>
        <v>500</v>
      </c>
      <c r="P1987" s="125">
        <f>SUM(H1987,M1987)</f>
        <v>0</v>
      </c>
      <c r="Q1987" s="125" t="str">
        <f>IF(Q1986="","",SUM(O1987,P1987))</f>
        <v/>
      </c>
      <c r="R1987" s="307"/>
      <c r="S1987" s="141">
        <f>COUNTIF(R1981:R1990,"S")</f>
        <v>0</v>
      </c>
      <c r="T1987" s="141">
        <f>COUNTIF(R1981:R1990,"RE")+COUNTIF(R1981:R1990,"REP")</f>
        <v>0</v>
      </c>
      <c r="U1987" s="141">
        <f>COUNTIF(U1981:U1986,"P")+COUNTIF(U1989:U1990,"P")</f>
        <v>0</v>
      </c>
      <c r="V1987" s="149" t="str">
        <f>IF(OR(U1987=0,U1987&lt;(S1987+T1987)),"",(Q1987-(S1987*200)+S1986))</f>
        <v/>
      </c>
    </row>
    <row r="1988" spans="1:22" ht="19.25" customHeight="1">
      <c r="A1988" s="1179"/>
      <c r="B1988" s="1230" t="s">
        <v>12</v>
      </c>
      <c r="C1988" s="1231"/>
      <c r="D1988" s="120" t="str">
        <f t="shared" ref="D1988:Q1988" si="729">IF(D1987="","",D1986/D1987*100)</f>
        <v/>
      </c>
      <c r="E1988" s="120" t="str">
        <f t="shared" si="729"/>
        <v/>
      </c>
      <c r="F1988" s="120" t="str">
        <f t="shared" si="729"/>
        <v/>
      </c>
      <c r="G1988" s="120" t="e">
        <f t="shared" si="729"/>
        <v>#VALUE!</v>
      </c>
      <c r="H1988" s="151" t="e">
        <f t="shared" si="729"/>
        <v>#DIV/0!</v>
      </c>
      <c r="I1988" s="120" t="e">
        <f t="shared" si="729"/>
        <v>#VALUE!</v>
      </c>
      <c r="J1988" s="120" t="str">
        <f t="shared" si="729"/>
        <v/>
      </c>
      <c r="K1988" s="126" t="str">
        <f t="shared" si="729"/>
        <v/>
      </c>
      <c r="L1988" s="120" t="e">
        <f t="shared" si="729"/>
        <v>#VALUE!</v>
      </c>
      <c r="M1988" s="151" t="e">
        <f t="shared" si="729"/>
        <v>#DIV/0!</v>
      </c>
      <c r="N1988" s="120" t="e">
        <f t="shared" si="729"/>
        <v>#VALUE!</v>
      </c>
      <c r="O1988" s="120" t="e">
        <f t="shared" si="729"/>
        <v>#VALUE!</v>
      </c>
      <c r="P1988" s="126" t="e">
        <f t="shared" si="729"/>
        <v>#DIV/0!</v>
      </c>
      <c r="Q1988" s="126" t="str">
        <f t="shared" si="729"/>
        <v/>
      </c>
      <c r="R1988" s="304"/>
      <c r="S1988" s="304"/>
      <c r="T1988" s="305"/>
      <c r="U1988" s="308"/>
      <c r="V1988" s="150" t="str">
        <f>IF(V1987="","",V1986/V1987*100)</f>
        <v/>
      </c>
    </row>
    <row r="1989" spans="1:22" ht="19.25" customHeight="1">
      <c r="A1989" s="1179"/>
      <c r="B1989" s="1230" t="str">
        <f>'statement of marks'!$DG$3</f>
        <v>jktLFkku v/;;u</v>
      </c>
      <c r="C1989" s="1231"/>
      <c r="D1989" s="289" t="str">
        <f>IF('statement of marks'!DG81="","",'statement of marks'!DG81)</f>
        <v/>
      </c>
      <c r="E1989" s="290" t="str">
        <f>IF('statement of marks'!DH81="","",'statement of marks'!DH81)</f>
        <v/>
      </c>
      <c r="F1989" s="290" t="str">
        <f>IF('statement of marks'!DI81="","",'statement of marks'!DI81)</f>
        <v/>
      </c>
      <c r="G1989" s="290" t="str">
        <f>IF('statement of marks'!DK81="","",'statement of marks'!DK81)</f>
        <v/>
      </c>
      <c r="H1989" s="152">
        <f>IF(G1981="ML",70)+IF(G1982="ML",70)+IF(G1983="ML",70-H1980)+IF(G1984="ML",70-H1981)+IF(G1985="ML",70-H1982)+IF(H1983="ml",H1980)+IF(H1984="ml",H1981)+IF(H1985="ml",H1982)</f>
        <v>0</v>
      </c>
      <c r="I1989" s="291" t="str">
        <f>IF(G1989="","",SUM(G1989,H1989))</f>
        <v/>
      </c>
      <c r="J1989" s="291" t="str">
        <f>IF(G1989="","",SUM(D1989,E1989,F1989,G1989))</f>
        <v/>
      </c>
      <c r="K1989" s="125" t="str">
        <f>IF(J1989="","",SUM(H1989,J1989))</f>
        <v/>
      </c>
      <c r="L1989" s="290" t="str">
        <f>IF('statement of marks'!DM81="","",'statement of marks'!DM81)</f>
        <v/>
      </c>
      <c r="M1989" s="152">
        <f>IF(L1981="ML",100)+IF(L1982="ML",100)+IF(L1983="ML",100-M1980)+IF(L1984="ML",100-M1981)+IF(L1985="ML",100-M1982)+IF(M1983="ml",M1980)+IF(M1984="ml",M1981)+IF(M1985="ml",M1982)</f>
        <v>0</v>
      </c>
      <c r="N1989" s="291" t="str">
        <f>IF(L1989="","",SUM(L1989,M1989))</f>
        <v/>
      </c>
      <c r="O1989" s="291" t="str">
        <f>IF(L1989="","",SUM(K1989,L1989))</f>
        <v/>
      </c>
      <c r="P1989" s="152">
        <f>SUM(H1989,M1989)</f>
        <v>0</v>
      </c>
      <c r="Q1989" s="125" t="str">
        <f>IF(O1989="","",SUM(O1989,M1989))</f>
        <v/>
      </c>
      <c r="R1989" s="290" t="str">
        <f>IF('statement of marks'!GA81="","",'statement of marks'!GA81)</f>
        <v/>
      </c>
      <c r="S1989" s="117" t="str">
        <f>IF(OR(R1989="S",R1989="RE"),100,"")</f>
        <v/>
      </c>
      <c r="T1989" s="309" t="str">
        <f>IF('result subject-wise'!AL81="","",'result subject-wise'!AL81)</f>
        <v/>
      </c>
      <c r="U1989" s="310" t="str">
        <f>IF('result subject-wise'!AM81="","",'result subject-wise'!AM81)</f>
        <v/>
      </c>
      <c r="V1989" s="1236"/>
    </row>
    <row r="1990" spans="1:22" ht="19.25" customHeight="1">
      <c r="A1990" s="1179"/>
      <c r="B1990" s="1230" t="str">
        <f>'statement of marks'!$DT$3</f>
        <v>thou dkS'ky f'k{kk</v>
      </c>
      <c r="C1990" s="1231"/>
      <c r="D1990" s="1237" t="s">
        <v>294</v>
      </c>
      <c r="E1990" s="1238"/>
      <c r="F1990" s="291">
        <f>'statement of marks'!$DT$6</f>
        <v>30</v>
      </c>
      <c r="G1990" s="123" t="str">
        <f>IF('statement of marks'!DT81="","",'statement of marks'!DT81)</f>
        <v/>
      </c>
      <c r="H1990" s="1238" t="s">
        <v>313</v>
      </c>
      <c r="I1990" s="1238"/>
      <c r="J1990" s="291">
        <f>'statement of marks'!$DU$6</f>
        <v>30</v>
      </c>
      <c r="K1990" s="125" t="str">
        <f>IF('statement of marks'!DU81="","",'statement of marks'!DU81)</f>
        <v/>
      </c>
      <c r="L1990" s="1239" t="s">
        <v>172</v>
      </c>
      <c r="M1990" s="1239"/>
      <c r="N1990" s="291">
        <f>'statement of marks'!$DV$6</f>
        <v>40</v>
      </c>
      <c r="O1990" s="290" t="str">
        <f>IF('statement of marks'!DV81="","",'statement of marks'!DV81)</f>
        <v/>
      </c>
      <c r="P1990" s="304"/>
      <c r="Q1990" s="125" t="str">
        <f>IF(O1990="","",SUM(G1990,K1990,O1990))</f>
        <v/>
      </c>
      <c r="R1990" s="290" t="str">
        <f>IF('statement of marks'!GB81="","",'statement of marks'!GB81)</f>
        <v/>
      </c>
      <c r="S1990" s="117" t="str">
        <f>IF(OR(R1990="S",R1990="RE"),40,"")</f>
        <v/>
      </c>
      <c r="T1990" s="309" t="str">
        <f>IF('result subject-wise'!AN81="","",'result subject-wise'!AN81)</f>
        <v/>
      </c>
      <c r="U1990" s="310" t="str">
        <f>IF('result subject-wise'!AO81="","",'result subject-wise'!AO81)</f>
        <v/>
      </c>
      <c r="V1990" s="1236"/>
    </row>
    <row r="1991" spans="1:22" ht="19.25" customHeight="1">
      <c r="A1991" s="1179"/>
      <c r="B1991" s="1240" t="s">
        <v>20</v>
      </c>
      <c r="C1991" s="1241"/>
      <c r="D1991" s="1242" t="str">
        <f>IF('statement of marks'!GH81="","",'statement of marks'!GH81)</f>
        <v/>
      </c>
      <c r="E1991" s="1243"/>
      <c r="F1991" s="1243"/>
      <c r="G1991" s="1243"/>
      <c r="H1991" s="1243"/>
      <c r="I1991" s="1244"/>
      <c r="J1991" s="288" t="s">
        <v>7</v>
      </c>
      <c r="K1991" s="290" t="str">
        <f>IF('statement of marks'!GK81="","",'statement of marks'!GK81)</f>
        <v/>
      </c>
      <c r="L1991" s="1245" t="s">
        <v>8</v>
      </c>
      <c r="M1991" s="1246"/>
      <c r="N1991" s="1247"/>
      <c r="O1991" s="290" t="str">
        <f>IF('statement of marks'!GM81="","",'statement of marks'!GM81)</f>
        <v/>
      </c>
      <c r="P1991" s="1248" t="s">
        <v>286</v>
      </c>
      <c r="Q1991" s="1248"/>
      <c r="R1991" s="1248"/>
      <c r="S1991" s="1248"/>
      <c r="T1991" s="1248"/>
      <c r="U1991" s="1248"/>
      <c r="V1991" s="1249"/>
    </row>
    <row r="1992" spans="1:22" ht="19.25" customHeight="1">
      <c r="A1992" s="1179"/>
      <c r="B1992" s="1240" t="s">
        <v>50</v>
      </c>
      <c r="C1992" s="1241"/>
      <c r="D1992" s="1250" t="s">
        <v>290</v>
      </c>
      <c r="E1992" s="1251"/>
      <c r="F1992" s="1252" t="s">
        <v>291</v>
      </c>
      <c r="G1992" s="1252"/>
      <c r="H1992" s="1253" t="s">
        <v>292</v>
      </c>
      <c r="I1992" s="1253"/>
      <c r="J1992" s="1252" t="s">
        <v>314</v>
      </c>
      <c r="K1992" s="1252"/>
      <c r="L1992" s="1254" t="s">
        <v>284</v>
      </c>
      <c r="M1992" s="1254"/>
      <c r="N1992" s="1254"/>
      <c r="O1992" s="1254"/>
      <c r="P1992" s="1255" t="s">
        <v>20</v>
      </c>
      <c r="Q1992" s="1255"/>
      <c r="R1992" s="1255"/>
      <c r="S1992" s="1255"/>
      <c r="T1992" s="1256" t="str">
        <f>IF('result subject-wise'!AR81="","",'result subject-wise'!AR81)</f>
        <v/>
      </c>
      <c r="U1992" s="1256"/>
      <c r="V1992" s="1257"/>
    </row>
    <row r="1993" spans="1:22" ht="19.25" customHeight="1">
      <c r="A1993" s="1179"/>
      <c r="B1993" s="1234" t="s">
        <v>32</v>
      </c>
      <c r="C1993" s="1235"/>
      <c r="D1993" s="1258" t="str">
        <f>IF('statement of marks'!EP81="","",'statement of marks'!EP81)</f>
        <v/>
      </c>
      <c r="E1993" s="1259"/>
      <c r="F1993" s="1259" t="str">
        <f>IF('statement of marks'!ER81="","",'statement of marks'!ER81)</f>
        <v/>
      </c>
      <c r="G1993" s="1259"/>
      <c r="H1993" s="1259" t="str">
        <f>IF('statement of marks'!ET81="","",'statement of marks'!ET81)</f>
        <v/>
      </c>
      <c r="I1993" s="1259"/>
      <c r="J1993" s="1259" t="str">
        <f>IF('statement of marks'!EV81="","",'statement of marks'!EV81)</f>
        <v/>
      </c>
      <c r="K1993" s="1259"/>
      <c r="L1993" s="1259" t="str">
        <f>IF('statement of marks'!EX81="","",'statement of marks'!EX81)</f>
        <v/>
      </c>
      <c r="M1993" s="1259"/>
      <c r="N1993" s="1259"/>
      <c r="O1993" s="1259"/>
      <c r="P1993" s="1255" t="s">
        <v>7</v>
      </c>
      <c r="Q1993" s="1255"/>
      <c r="R1993" s="1255"/>
      <c r="S1993" s="1255"/>
      <c r="T1993" s="1256" t="str">
        <f>IF(AND(T1992="mRrh.kZ",V1988&gt;=60),"izFke",IF(AND(T1992="mRrh.kZ",V1988&gt;=48),"f}rh;",IF(AND(T1992="mRrh.kZ",V1988&gt;=36),"r`rh;","")))</f>
        <v/>
      </c>
      <c r="U1993" s="1256"/>
      <c r="V1993" s="1257"/>
    </row>
    <row r="1994" spans="1:22" ht="19.25" customHeight="1">
      <c r="A1994" s="1179"/>
      <c r="B1994" s="1234" t="s">
        <v>31</v>
      </c>
      <c r="C1994" s="1235"/>
      <c r="D1994" s="1260" t="str">
        <f>IF('statement of marks'!EO81="","",'statement of marks'!EO81)</f>
        <v/>
      </c>
      <c r="E1994" s="1261"/>
      <c r="F1994" s="1261" t="str">
        <f>IF('statement of marks'!EQ81="","",'statement of marks'!EQ81)</f>
        <v/>
      </c>
      <c r="G1994" s="1261"/>
      <c r="H1994" s="1261" t="str">
        <f>IF('statement of marks'!ES81="","",'statement of marks'!ES81)</f>
        <v/>
      </c>
      <c r="I1994" s="1261"/>
      <c r="J1994" s="1261" t="str">
        <f>IF('statement of marks'!EU81="","",'statement of marks'!EU81)</f>
        <v/>
      </c>
      <c r="K1994" s="1261"/>
      <c r="L1994" s="1261" t="str">
        <f>IF('statement of marks'!EW81="","",'statement of marks'!EW81)</f>
        <v/>
      </c>
      <c r="M1994" s="1261"/>
      <c r="N1994" s="1261"/>
      <c r="O1994" s="1261"/>
      <c r="P1994" s="1262" t="s">
        <v>312</v>
      </c>
      <c r="Q1994" s="1263"/>
      <c r="R1994" s="1263"/>
      <c r="S1994" s="1264"/>
      <c r="T1994" s="1265" t="str">
        <f>IF(T1992="","",'result subject-wise'!$G$117)</f>
        <v/>
      </c>
      <c r="U1994" s="1266"/>
      <c r="V1994" s="1267"/>
    </row>
    <row r="1995" spans="1:22" ht="19.25" customHeight="1">
      <c r="A1995" s="1179"/>
      <c r="B1995" s="1230" t="s">
        <v>133</v>
      </c>
      <c r="C1995" s="1231"/>
      <c r="D1995" s="1268"/>
      <c r="E1995" s="1269"/>
      <c r="F1995" s="1269"/>
      <c r="G1995" s="1269"/>
      <c r="H1995" s="1269"/>
      <c r="I1995" s="1269"/>
      <c r="J1995" s="1269"/>
      <c r="K1995" s="1269"/>
      <c r="L1995" s="1231" t="s">
        <v>133</v>
      </c>
      <c r="M1995" s="1231"/>
      <c r="N1995" s="1231"/>
      <c r="O1995" s="1231"/>
      <c r="P1995" s="1231"/>
      <c r="Q1995" s="1231"/>
      <c r="R1995" s="1270"/>
      <c r="S1995" s="1271"/>
      <c r="T1995" s="1271"/>
      <c r="U1995" s="1271"/>
      <c r="V1995" s="1272"/>
    </row>
    <row r="1996" spans="1:22" ht="19.25" customHeight="1">
      <c r="A1996" s="1179"/>
      <c r="B1996" s="1230" t="s">
        <v>285</v>
      </c>
      <c r="C1996" s="1231"/>
      <c r="D1996" s="1268"/>
      <c r="E1996" s="1269"/>
      <c r="F1996" s="1269"/>
      <c r="G1996" s="1269"/>
      <c r="H1996" s="1269"/>
      <c r="I1996" s="1269"/>
      <c r="J1996" s="1269"/>
      <c r="K1996" s="1269"/>
      <c r="L1996" s="1231" t="s">
        <v>111</v>
      </c>
      <c r="M1996" s="1231"/>
      <c r="N1996" s="1231"/>
      <c r="O1996" s="1231"/>
      <c r="P1996" s="1231"/>
      <c r="Q1996" s="1231"/>
      <c r="R1996" s="1273"/>
      <c r="S1996" s="1274"/>
      <c r="T1996" s="1274"/>
      <c r="U1996" s="1274"/>
      <c r="V1996" s="1275"/>
    </row>
    <row r="1997" spans="1:22" ht="19.25" customHeight="1">
      <c r="A1997" s="1179"/>
      <c r="B1997" s="1230" t="s">
        <v>152</v>
      </c>
      <c r="C1997" s="1231"/>
      <c r="D1997" s="1268"/>
      <c r="E1997" s="1269"/>
      <c r="F1997" s="1269"/>
      <c r="G1997" s="1269"/>
      <c r="H1997" s="1269"/>
      <c r="I1997" s="1269"/>
      <c r="J1997" s="1269"/>
      <c r="K1997" s="1269"/>
      <c r="L1997" s="1231" t="s">
        <v>285</v>
      </c>
      <c r="M1997" s="1231"/>
      <c r="N1997" s="1231"/>
      <c r="O1997" s="1231"/>
      <c r="P1997" s="1231"/>
      <c r="Q1997" s="1231"/>
      <c r="R1997" s="1276" t="s">
        <v>152</v>
      </c>
      <c r="S1997" s="1277"/>
      <c r="T1997" s="1277"/>
      <c r="U1997" s="1277"/>
      <c r="V1997" s="1278"/>
    </row>
    <row r="1998" spans="1:22" ht="19.25" customHeight="1">
      <c r="A1998" s="1180"/>
      <c r="B1998" s="1279" t="s">
        <v>151</v>
      </c>
      <c r="C1998" s="1280"/>
      <c r="D1998" s="1281"/>
      <c r="E1998" s="1282"/>
      <c r="F1998" s="1282"/>
      <c r="G1998" s="1282"/>
      <c r="H1998" s="1282"/>
      <c r="I1998" s="1282"/>
      <c r="J1998" s="1282"/>
      <c r="K1998" s="1282"/>
      <c r="L1998" s="1280" t="s">
        <v>113</v>
      </c>
      <c r="M1998" s="1280"/>
      <c r="N1998" s="1280"/>
      <c r="O1998" s="1280"/>
      <c r="P1998" s="1283">
        <f>'statement of marks'!$GH$109</f>
        <v>42460</v>
      </c>
      <c r="Q1998" s="1284"/>
      <c r="R1998" s="1285" t="s">
        <v>289</v>
      </c>
      <c r="S1998" s="1286"/>
      <c r="T1998" s="1286"/>
      <c r="U1998" s="1286"/>
      <c r="V1998" s="1287"/>
    </row>
    <row r="1999" spans="1:22" ht="19.25" customHeight="1">
      <c r="A1999" s="1173" t="s">
        <v>73</v>
      </c>
      <c r="B1999" s="1174"/>
      <c r="C1999" s="1174"/>
      <c r="D1999" s="1174"/>
      <c r="E1999" s="1174"/>
      <c r="F1999" s="1174"/>
      <c r="G1999" s="1174"/>
      <c r="H1999" s="1174"/>
      <c r="I1999" s="1174"/>
      <c r="J1999" s="1174"/>
      <c r="K1999" s="1174"/>
      <c r="L1999" s="1174"/>
      <c r="M1999" s="1174"/>
      <c r="N1999" s="1174"/>
      <c r="O1999" s="1174"/>
      <c r="P1999" s="1174"/>
      <c r="Q1999" s="1174"/>
      <c r="R1999" s="1174"/>
      <c r="S1999" s="1174"/>
      <c r="T1999" s="1174"/>
      <c r="U1999" s="1174"/>
      <c r="V1999" s="1175"/>
    </row>
    <row r="2000" spans="1:22" ht="19.25" customHeight="1">
      <c r="A2000" s="1176" t="str">
        <f>'statement of marks'!$A$1</f>
        <v>jktdh; ckfydk mPp ek/;fed fo|ky;] fuEckgsMk</v>
      </c>
      <c r="B2000" s="1177"/>
      <c r="C2000" s="1177"/>
      <c r="D2000" s="1177"/>
      <c r="E2000" s="1177"/>
      <c r="F2000" s="1177"/>
      <c r="G2000" s="1177"/>
      <c r="H2000" s="1177"/>
      <c r="I2000" s="1177"/>
      <c r="J2000" s="1177"/>
      <c r="K2000" s="1177"/>
      <c r="L2000" s="1177"/>
      <c r="M2000" s="1177"/>
      <c r="N2000" s="1177"/>
      <c r="O2000" s="1177"/>
      <c r="P2000" s="1177"/>
      <c r="Q2000" s="1177"/>
      <c r="R2000" s="1177"/>
      <c r="S2000" s="1177"/>
      <c r="T2000" s="1177"/>
      <c r="U2000" s="1177"/>
      <c r="V2000" s="1178"/>
    </row>
    <row r="2001" spans="1:22" ht="19.25" customHeight="1">
      <c r="A2001" s="1179"/>
      <c r="B2001" s="1181" t="s">
        <v>293</v>
      </c>
      <c r="C2001" s="1181"/>
      <c r="D2001" s="1182" t="str">
        <f>'statement of marks'!$F$3</f>
        <v>2015-16</v>
      </c>
      <c r="E2001" s="1183"/>
      <c r="F2001" s="1184" t="str">
        <f>IF(T2019="","eq[; ijh{kk",IF(D2018="iwjd","iwjd ijh{kk",IF(D2018="iqu% ijh{kk","iqu% ijh{kk",)))</f>
        <v>eq[; ijh{kk</v>
      </c>
      <c r="G2001" s="1185"/>
      <c r="H2001" s="1185"/>
      <c r="I2001" s="1185"/>
      <c r="J2001" s="1185"/>
      <c r="K2001" s="1185"/>
      <c r="L2001" s="1185"/>
      <c r="M2001" s="1185"/>
      <c r="N2001" s="1185"/>
      <c r="O2001" s="1185"/>
      <c r="P2001" s="1185"/>
      <c r="Q2001" s="1185"/>
      <c r="R2001" s="1186" t="s">
        <v>27</v>
      </c>
      <c r="S2001" s="1187"/>
      <c r="T2001" s="1188" t="str">
        <f>'statement of marks'!$A$3</f>
        <v>11 'A'</v>
      </c>
      <c r="U2001" s="1188"/>
      <c r="V2001" s="1189"/>
    </row>
    <row r="2002" spans="1:22" ht="19.25" customHeight="1">
      <c r="A2002" s="1179"/>
      <c r="B2002" s="1190" t="s">
        <v>115</v>
      </c>
      <c r="C2002" s="1190"/>
      <c r="D2002" s="1191" t="str">
        <f>IF('statement of marks'!G82="","",'statement of marks'!G82)</f>
        <v/>
      </c>
      <c r="E2002" s="1192"/>
      <c r="F2002" s="1192"/>
      <c r="G2002" s="1192"/>
      <c r="H2002" s="1192"/>
      <c r="I2002" s="1192"/>
      <c r="J2002" s="1192"/>
      <c r="K2002" s="1192"/>
      <c r="L2002" s="1192"/>
      <c r="M2002" s="1192"/>
      <c r="N2002" s="1192"/>
      <c r="O2002" s="1192"/>
      <c r="P2002" s="1192"/>
      <c r="Q2002" s="1192"/>
      <c r="R2002" s="1193" t="s">
        <v>36</v>
      </c>
      <c r="S2002" s="1194"/>
      <c r="T2002" s="1195" t="str">
        <f>IF('statement of marks'!D82="","",'statement of marks'!D82)</f>
        <v/>
      </c>
      <c r="U2002" s="1195"/>
      <c r="V2002" s="1196"/>
    </row>
    <row r="2003" spans="1:22" ht="19.25" customHeight="1">
      <c r="A2003" s="1179"/>
      <c r="B2003" s="1190" t="s">
        <v>25</v>
      </c>
      <c r="C2003" s="1190"/>
      <c r="D2003" s="1191" t="str">
        <f>IF('statement of marks'!H82="","",'statement of marks'!H82)</f>
        <v/>
      </c>
      <c r="E2003" s="1192"/>
      <c r="F2003" s="1192"/>
      <c r="G2003" s="1192"/>
      <c r="H2003" s="1192"/>
      <c r="I2003" s="1192"/>
      <c r="J2003" s="1192"/>
      <c r="K2003" s="1192"/>
      <c r="L2003" s="1192"/>
      <c r="M2003" s="1192"/>
      <c r="N2003" s="1192"/>
      <c r="O2003" s="1192"/>
      <c r="P2003" s="1192"/>
      <c r="Q2003" s="1192"/>
      <c r="R2003" s="1193" t="s">
        <v>28</v>
      </c>
      <c r="S2003" s="1194"/>
      <c r="T2003" s="1195" t="str">
        <f>IF('statement of marks'!E82="","",'statement of marks'!E82)</f>
        <v/>
      </c>
      <c r="U2003" s="1195"/>
      <c r="V2003" s="1196"/>
    </row>
    <row r="2004" spans="1:22" ht="19.25" customHeight="1">
      <c r="A2004" s="1179"/>
      <c r="B2004" s="1197" t="s">
        <v>26</v>
      </c>
      <c r="C2004" s="1197"/>
      <c r="D2004" s="1191" t="str">
        <f>IF('statement of marks'!I82="","",'statement of marks'!I82)</f>
        <v/>
      </c>
      <c r="E2004" s="1192"/>
      <c r="F2004" s="1192"/>
      <c r="G2004" s="1192"/>
      <c r="H2004" s="1192"/>
      <c r="I2004" s="1192"/>
      <c r="J2004" s="1192"/>
      <c r="K2004" s="1192"/>
      <c r="L2004" s="1192"/>
      <c r="M2004" s="1192"/>
      <c r="N2004" s="1192"/>
      <c r="O2004" s="1192"/>
      <c r="P2004" s="1192"/>
      <c r="Q2004" s="1192"/>
      <c r="R2004" s="1193" t="s">
        <v>29</v>
      </c>
      <c r="S2004" s="1194"/>
      <c r="T2004" s="1198" t="str">
        <f>IF('statement of marks'!F82="","",'statement of marks'!F82)</f>
        <v/>
      </c>
      <c r="U2004" s="1198"/>
      <c r="V2004" s="1199"/>
    </row>
    <row r="2005" spans="1:22" ht="19.25" customHeight="1">
      <c r="A2005" s="1179"/>
      <c r="B2005" s="1200" t="s">
        <v>30</v>
      </c>
      <c r="C2005" s="1202" t="s">
        <v>202</v>
      </c>
      <c r="D2005" s="1204" t="s">
        <v>1</v>
      </c>
      <c r="E2005" s="1204" t="s">
        <v>43</v>
      </c>
      <c r="F2005" s="1204" t="s">
        <v>2</v>
      </c>
      <c r="G2005" s="1206" t="s">
        <v>144</v>
      </c>
      <c r="H2005" s="1206" t="s">
        <v>147</v>
      </c>
      <c r="I2005" s="1208" t="s">
        <v>146</v>
      </c>
      <c r="J2005" s="1210" t="s">
        <v>306</v>
      </c>
      <c r="K2005" s="1212" t="s">
        <v>288</v>
      </c>
      <c r="L2005" s="1214" t="s">
        <v>305</v>
      </c>
      <c r="M2005" s="1214" t="s">
        <v>296</v>
      </c>
      <c r="N2005" s="1216" t="s">
        <v>295</v>
      </c>
      <c r="O2005" s="1218" t="s">
        <v>274</v>
      </c>
      <c r="P2005" s="1218" t="s">
        <v>275</v>
      </c>
      <c r="Q2005" s="1220" t="s">
        <v>276</v>
      </c>
      <c r="R2005" s="1208" t="s">
        <v>14</v>
      </c>
      <c r="S2005" s="1210" t="s">
        <v>297</v>
      </c>
      <c r="T2005" s="1222" t="s">
        <v>298</v>
      </c>
      <c r="U2005" s="1288" t="s">
        <v>38</v>
      </c>
      <c r="V2005" s="1226" t="s">
        <v>287</v>
      </c>
    </row>
    <row r="2006" spans="1:22" ht="19.25" customHeight="1">
      <c r="A2006" s="1179"/>
      <c r="B2006" s="1201"/>
      <c r="C2006" s="1203"/>
      <c r="D2006" s="1205"/>
      <c r="E2006" s="1205"/>
      <c r="F2006" s="1205"/>
      <c r="G2006" s="1207"/>
      <c r="H2006" s="1207"/>
      <c r="I2006" s="1209"/>
      <c r="J2006" s="1211"/>
      <c r="K2006" s="1213"/>
      <c r="L2006" s="1215"/>
      <c r="M2006" s="1215"/>
      <c r="N2006" s="1217"/>
      <c r="O2006" s="1219"/>
      <c r="P2006" s="1219"/>
      <c r="Q2006" s="1221"/>
      <c r="R2006" s="1209"/>
      <c r="S2006" s="1211"/>
      <c r="T2006" s="1223"/>
      <c r="U2006" s="1289"/>
      <c r="V2006" s="1227"/>
    </row>
    <row r="2007" spans="1:22" ht="19.25" customHeight="1">
      <c r="A2007" s="1179"/>
      <c r="B2007" s="1228" t="s">
        <v>5</v>
      </c>
      <c r="C2007" s="1229"/>
      <c r="D2007" s="119">
        <v>10</v>
      </c>
      <c r="E2007" s="70">
        <v>10</v>
      </c>
      <c r="F2007" s="70">
        <v>10</v>
      </c>
      <c r="G2007" s="142" t="s">
        <v>308</v>
      </c>
      <c r="H2007" s="122">
        <f>'statement of marks'!$AR$6</f>
        <v>20</v>
      </c>
      <c r="I2007" s="73">
        <v>70</v>
      </c>
      <c r="J2007" s="146" t="s">
        <v>277</v>
      </c>
      <c r="K2007" s="124">
        <v>100</v>
      </c>
      <c r="L2007" s="142" t="s">
        <v>309</v>
      </c>
      <c r="M2007" s="122">
        <f>'statement of marks'!$AW$6</f>
        <v>30</v>
      </c>
      <c r="N2007" s="73">
        <v>100</v>
      </c>
      <c r="O2007" s="145" t="s">
        <v>310</v>
      </c>
      <c r="P2007" s="124"/>
      <c r="Q2007" s="124">
        <v>200</v>
      </c>
      <c r="R2007" s="304"/>
      <c r="S2007" s="304"/>
      <c r="T2007" s="305"/>
      <c r="U2007" s="306"/>
      <c r="V2007" s="147" t="str">
        <f>IF(OR(U2014=0,U2014&lt;S2014),"",Q2007)</f>
        <v/>
      </c>
    </row>
    <row r="2008" spans="1:22" ht="19.25" customHeight="1">
      <c r="A2008" s="1179"/>
      <c r="B2008" s="1230" t="str">
        <f>'statement of marks'!$J$3</f>
        <v>vfuok;Z fgUnh</v>
      </c>
      <c r="C2008" s="1231"/>
      <c r="D2008" s="289" t="str">
        <f>IF('statement of marks'!J82="","",'statement of marks'!J82)</f>
        <v/>
      </c>
      <c r="E2008" s="290" t="str">
        <f>IF('statement of marks'!K82="","",'statement of marks'!K82)</f>
        <v/>
      </c>
      <c r="F2008" s="290" t="str">
        <f>IF('statement of marks'!L82="","",'statement of marks'!L82)</f>
        <v/>
      </c>
      <c r="G2008" s="123" t="str">
        <f>IF('statement of marks'!N82="","",'statement of marks'!N82)</f>
        <v/>
      </c>
      <c r="H2008" s="123">
        <f>'statement of marks'!$BP$6</f>
        <v>20</v>
      </c>
      <c r="I2008" s="291" t="str">
        <f>IF(G2008="","",G2008)</f>
        <v/>
      </c>
      <c r="J2008" s="291" t="str">
        <f>IF(G2008="","",SUM(D2008,E2008,F2008,G2008))</f>
        <v/>
      </c>
      <c r="K2008" s="125" t="str">
        <f>J2008</f>
        <v/>
      </c>
      <c r="L2008" s="123" t="str">
        <f>IF('statement of marks'!P82="","",'statement of marks'!P82)</f>
        <v/>
      </c>
      <c r="M2008" s="122">
        <f>'statement of marks'!$BU$6</f>
        <v>30</v>
      </c>
      <c r="N2008" s="291" t="str">
        <f>IF(L2008="","",L2008)</f>
        <v/>
      </c>
      <c r="O2008" s="291" t="str">
        <f>IF(L2008="","",SUM(J2008,L2008))</f>
        <v/>
      </c>
      <c r="P2008" s="152">
        <f>SUM(H2008,M2008)</f>
        <v>50</v>
      </c>
      <c r="Q2008" s="125" t="str">
        <f>O2008</f>
        <v/>
      </c>
      <c r="R2008" s="290" t="str">
        <f>CONCATENATE('statement of marks'!EZ82,'statement of marks'!FA82,'statement of marks'!FB82)</f>
        <v/>
      </c>
      <c r="S2008" s="117" t="str">
        <f>IF(OR(R2008="S",R2008="RE"),100,"")</f>
        <v/>
      </c>
      <c r="T2008" s="128" t="str">
        <f>IF('result subject-wise'!U82="","",'result subject-wise'!U82)</f>
        <v/>
      </c>
      <c r="U2008" s="130" t="str">
        <f>IF('result subject-wise'!V82="","",'result subject-wise'!V82)</f>
        <v/>
      </c>
      <c r="V2008" s="147" t="str">
        <f>IF(OR(U2014=0,U2014&lt;S2014),"",IF(R2008="RE",SUM(Q2008,T2008),IF(R2008="S",T2008,Q2008)))</f>
        <v/>
      </c>
    </row>
    <row r="2009" spans="1:22" ht="19.25" customHeight="1">
      <c r="A2009" s="1179"/>
      <c r="B2009" s="1230" t="str">
        <f>'statement of marks'!$X$3</f>
        <v>vaxzsth</v>
      </c>
      <c r="C2009" s="1231"/>
      <c r="D2009" s="289" t="str">
        <f>IF('statement of marks'!X82="","",'statement of marks'!X82)</f>
        <v/>
      </c>
      <c r="E2009" s="290" t="str">
        <f>IF('statement of marks'!Y82="","",'statement of marks'!Y82)</f>
        <v/>
      </c>
      <c r="F2009" s="290" t="str">
        <f>IF('statement of marks'!Z82="","",'statement of marks'!Z82)</f>
        <v/>
      </c>
      <c r="G2009" s="123" t="str">
        <f>IF('statement of marks'!AB82="","",'statement of marks'!AB82)</f>
        <v/>
      </c>
      <c r="H2009" s="123">
        <f>'statement of marks'!$CN$6</f>
        <v>20</v>
      </c>
      <c r="I2009" s="291" t="str">
        <f>IF(G2009="","",G2009)</f>
        <v/>
      </c>
      <c r="J2009" s="291" t="str">
        <f t="shared" ref="J2009:J2012" si="730">IF(G2009="","",SUM(D2009,E2009,F2009,G2009))</f>
        <v/>
      </c>
      <c r="K2009" s="125" t="str">
        <f>J2009</f>
        <v/>
      </c>
      <c r="L2009" s="123" t="str">
        <f>IF('statement of marks'!AD82="","",'statement of marks'!AD82)</f>
        <v/>
      </c>
      <c r="M2009" s="122">
        <f>'statement of marks'!$CS$6</f>
        <v>30</v>
      </c>
      <c r="N2009" s="291" t="str">
        <f>IF(L2009="","",L2009)</f>
        <v/>
      </c>
      <c r="O2009" s="291" t="str">
        <f t="shared" ref="O2009" si="731">IF(L2009="","",SUM(J2009,L2009))</f>
        <v/>
      </c>
      <c r="P2009" s="152">
        <f t="shared" ref="P2009" si="732">SUM(H2009,M2009)</f>
        <v>50</v>
      </c>
      <c r="Q2009" s="125" t="str">
        <f>O2009</f>
        <v/>
      </c>
      <c r="R2009" s="290" t="str">
        <f>CONCATENATE('statement of marks'!FC82,'statement of marks'!FD82,'statement of marks'!FE82)</f>
        <v/>
      </c>
      <c r="S2009" s="117" t="str">
        <f>IF(OR(R2009="S",R2009="RE"),100,"")</f>
        <v/>
      </c>
      <c r="T2009" s="128" t="str">
        <f>IF('result subject-wise'!X82="","",'result subject-wise'!X82)</f>
        <v/>
      </c>
      <c r="U2009" s="130" t="str">
        <f>IF('result subject-wise'!Y82="","",'result subject-wise'!Y82)</f>
        <v/>
      </c>
      <c r="V2009" s="147" t="str">
        <f>IF(OR(U2014=0,U2014&lt;S2014),"",IF(R2009="RE",SUM(Q2009,T2009),IF(R2009="S",T2009,Q2009)))</f>
        <v/>
      </c>
    </row>
    <row r="2010" spans="1:22" ht="19.25" customHeight="1">
      <c r="A2010" s="1179"/>
      <c r="B2010" s="1232" t="b">
        <f>IF('statement of marks'!AL82="a",'statement of marks'!$AL$3,IF('statement of marks'!AL82="b",'statement of marks'!$AR$3,IF('statement of marks'!AL82="c",'statement of marks'!$AX$3,IF('statement of marks'!AL82="d",'statement of marks'!$BD$3))))</f>
        <v>0</v>
      </c>
      <c r="C2010" s="1233"/>
      <c r="D2010" s="289" t="str">
        <f>IF('statement of marks'!AM82="","",'statement of marks'!AM82)</f>
        <v/>
      </c>
      <c r="E2010" s="290" t="str">
        <f>IF('statement of marks'!AN82="","",'statement of marks'!AN82)</f>
        <v/>
      </c>
      <c r="F2010" s="290" t="str">
        <f>IF('statement of marks'!AO82="","",'statement of marks'!AO82)</f>
        <v/>
      </c>
      <c r="G2010" s="123" t="str">
        <f>IF('statement of marks'!AQ82="","",'statement of marks'!AQ82)</f>
        <v/>
      </c>
      <c r="H2010" s="123" t="str">
        <f>IF('statement of marks'!AR82="","",'statement of marks'!AR82)</f>
        <v/>
      </c>
      <c r="I2010" s="291" t="str">
        <f>IF(G2010="","",IF(AND(G2010="ML",H2010="ML"),"ML",IF(AND(G2010="ML",H2010=""),"ML",SUM(G2010,H2010))))</f>
        <v/>
      </c>
      <c r="J2010" s="291" t="str">
        <f t="shared" si="730"/>
        <v/>
      </c>
      <c r="K2010" s="125" t="str">
        <f>IF(J2010="","",SUM(H2010,J2010))</f>
        <v/>
      </c>
      <c r="L2010" s="123" t="str">
        <f>IF('statement of marks'!AV82="","",'statement of marks'!AV82)</f>
        <v/>
      </c>
      <c r="M2010" s="123" t="str">
        <f>IF('statement of marks'!AW82="","",'statement of marks'!AW82)</f>
        <v/>
      </c>
      <c r="N2010" s="291" t="str">
        <f>IF(L2010="","",IF(AND(L2010="ML",M2010="ML"),"ML",IF(AND(L2010="ML",M2010=""),"ML",SUM(L2010,M2010))))</f>
        <v/>
      </c>
      <c r="O2010" s="291" t="str">
        <f>IF(L2010="","",SUM(J2010,L2010))</f>
        <v/>
      </c>
      <c r="P2010" s="123" t="str">
        <f>IF(AND(H2010="",M2010=""),"",SUM(H2010,M2010))</f>
        <v/>
      </c>
      <c r="Q2010" s="125" t="str">
        <f>IF(O2010="","",SUM(O2010,P2010))</f>
        <v/>
      </c>
      <c r="R2010" s="290" t="str">
        <f>CONCATENATE('statement of marks'!FF82,'statement of marks'!FK82,'statement of marks'!FL82)</f>
        <v/>
      </c>
      <c r="S2010" s="117" t="str">
        <f>IF('result subject-wise'!Z82="","",'result subject-wise'!Z82)</f>
        <v/>
      </c>
      <c r="T2010" s="128" t="str">
        <f>IF('result subject-wise'!AB82="","",'result subject-wise'!AB82)</f>
        <v/>
      </c>
      <c r="U2010" s="130" t="str">
        <f>IF('result subject-wise'!AC82="","",'result subject-wise'!AC82)</f>
        <v/>
      </c>
      <c r="V2010" s="147" t="str">
        <f>IF(OR(U2014=0,U2014&lt;S2014),"",IF(OR(R2010="RE",R2010="REP"),SUM(Q2010,T2010),IF(R2010="S",T2010,Q2010)))</f>
        <v/>
      </c>
    </row>
    <row r="2011" spans="1:22" ht="19.25" customHeight="1">
      <c r="A2011" s="1179"/>
      <c r="B2011" s="1232" t="b">
        <f>IF('statement of marks'!BJ82="a",'statement of marks'!$BJ$3,IF('statement of marks'!BJ82="b",'statement of marks'!$BP$3,IF('statement of marks'!BJ82="c",'statement of marks'!$BV$3,IF('statement of marks'!BJ82="d",'statement of marks'!$CB$3))))</f>
        <v>0</v>
      </c>
      <c r="C2011" s="1233"/>
      <c r="D2011" s="289" t="str">
        <f>IF('statement of marks'!BK82="","",'statement of marks'!BK82)</f>
        <v/>
      </c>
      <c r="E2011" s="290" t="str">
        <f>IF('statement of marks'!BL82="","",'statement of marks'!BL82)</f>
        <v/>
      </c>
      <c r="F2011" s="290" t="str">
        <f>IF('statement of marks'!BM82="","",'statement of marks'!BM82)</f>
        <v/>
      </c>
      <c r="G2011" s="123" t="str">
        <f>IF('statement of marks'!BO82="","",'statement of marks'!BO82)</f>
        <v/>
      </c>
      <c r="H2011" s="123" t="str">
        <f>IF('statement of marks'!BP82="","",'statement of marks'!BP82)</f>
        <v/>
      </c>
      <c r="I2011" s="291" t="str">
        <f t="shared" ref="I2011" si="733">IF(G2011="","",IF(AND(G2011="ML",H2011="ML"),"ML",IF(AND(G2011="ML",H2011=""),"ML",SUM(G2011,H2011))))</f>
        <v/>
      </c>
      <c r="J2011" s="291" t="str">
        <f t="shared" si="730"/>
        <v/>
      </c>
      <c r="K2011" s="125" t="str">
        <f>IF(J2011="","",SUM(H2011,J2011))</f>
        <v/>
      </c>
      <c r="L2011" s="123" t="str">
        <f>IF('statement of marks'!BT82="","",'statement of marks'!BT82)</f>
        <v/>
      </c>
      <c r="M2011" s="123" t="str">
        <f>IF('statement of marks'!BU82="","",'statement of marks'!BU82)</f>
        <v/>
      </c>
      <c r="N2011" s="291" t="str">
        <f t="shared" ref="N2011" si="734">IF(L2011="","",IF(AND(L2011="ML",M2011="ML"),"ML",IF(AND(L2011="ML",M2011=""),"ML",SUM(L2011,M2011))))</f>
        <v/>
      </c>
      <c r="O2011" s="291" t="str">
        <f>IF(L2011="","",SUM(J2011,L2011))</f>
        <v/>
      </c>
      <c r="P2011" s="123" t="str">
        <f t="shared" ref="P2011:P2012" si="735">IF(AND(H2011="",M2011=""),"",SUM(H2011,M2011))</f>
        <v/>
      </c>
      <c r="Q2011" s="125" t="str">
        <f>IF(O2011="","",SUM(O2011,P2011))</f>
        <v/>
      </c>
      <c r="R2011" s="290" t="str">
        <f>CONCATENATE('statement of marks'!FM82,'statement of marks'!FR82,'statement of marks'!FS82)</f>
        <v/>
      </c>
      <c r="S2011" s="117" t="str">
        <f>IF('result subject-wise'!AD82="","",'result subject-wise'!AD82)</f>
        <v/>
      </c>
      <c r="T2011" s="128" t="str">
        <f>IF('result subject-wise'!AF82="","",'result subject-wise'!AF82)</f>
        <v/>
      </c>
      <c r="U2011" s="130" t="str">
        <f>IF('result subject-wise'!AG82="","",'result subject-wise'!AG82)</f>
        <v/>
      </c>
      <c r="V2011" s="147" t="str">
        <f>IF(OR(U2014=0,U2014&lt;S2014),"",IF(OR(R2011="RE",R2011="REP"),SUM(Q2011,T2011),IF(R2011="S",T2011,Q2011)))</f>
        <v/>
      </c>
    </row>
    <row r="2012" spans="1:22" ht="19.25" customHeight="1">
      <c r="A2012" s="1179"/>
      <c r="B2012" s="1232" t="b">
        <f>IF('statement of marks'!CH82="a",'statement of marks'!$CH$3,IF('statement of marks'!CH82="b",'statement of marks'!$CN$3,IF('statement of marks'!CH82="c",'statement of marks'!$CT$3,IF('statement of marks'!CH82="d",'statement of marks'!$CZ$3))))</f>
        <v>0</v>
      </c>
      <c r="C2012" s="1233"/>
      <c r="D2012" s="289" t="str">
        <f>IF('statement of marks'!CI82="","",'statement of marks'!CI82)</f>
        <v/>
      </c>
      <c r="E2012" s="290" t="str">
        <f>IF('statement of marks'!CJ82="","",'statement of marks'!CJ82)</f>
        <v/>
      </c>
      <c r="F2012" s="290" t="str">
        <f>IF('statement of marks'!CK82="","",'statement of marks'!CK82)</f>
        <v/>
      </c>
      <c r="G2012" s="123" t="str">
        <f>IF('statement of marks'!CM82="","",'statement of marks'!CM82)</f>
        <v/>
      </c>
      <c r="H2012" s="123" t="str">
        <f>IF('statement of marks'!CN82="","",'statement of marks'!CN82)</f>
        <v/>
      </c>
      <c r="I2012" s="291" t="str">
        <f>IF(G2012="","",IF(AND(G2012="ML",H2012="ML"),"ML",IF(AND(G2012="ML",H2012=""),"ML",SUM(G2012,H2012))))</f>
        <v/>
      </c>
      <c r="J2012" s="291" t="str">
        <f t="shared" si="730"/>
        <v/>
      </c>
      <c r="K2012" s="125" t="str">
        <f>IF(J2012="","",SUM(H2012,J2012))</f>
        <v/>
      </c>
      <c r="L2012" s="123" t="str">
        <f>IF('statement of marks'!CR82="","",'statement of marks'!CR82)</f>
        <v/>
      </c>
      <c r="M2012" s="123" t="str">
        <f>IF('statement of marks'!CS82="","",'statement of marks'!CS82)</f>
        <v/>
      </c>
      <c r="N2012" s="291" t="str">
        <f>IF(L2012="","",IF(AND(L2012="ML",M2012="ML"),"ML",IF(AND(L2012="ML",M2012=""),"ML",SUM(L2012,M2012))))</f>
        <v/>
      </c>
      <c r="O2012" s="291" t="str">
        <f>IF(L2012="","",SUM(J2012,L2012))</f>
        <v/>
      </c>
      <c r="P2012" s="123" t="str">
        <f t="shared" si="735"/>
        <v/>
      </c>
      <c r="Q2012" s="125" t="str">
        <f>IF(O2012="","",SUM(O2012,P2012))</f>
        <v/>
      </c>
      <c r="R2012" s="290" t="str">
        <f>CONCATENATE('statement of marks'!FT82,'statement of marks'!FY82,'statement of marks'!FZ82)</f>
        <v/>
      </c>
      <c r="S2012" s="117" t="str">
        <f>IF('result subject-wise'!AH82="","",'result subject-wise'!AH82)</f>
        <v/>
      </c>
      <c r="T2012" s="128" t="str">
        <f>IF('result subject-wise'!AJ82="","",'result subject-wise'!AJ82)</f>
        <v/>
      </c>
      <c r="U2012" s="130" t="str">
        <f>IF('result subject-wise'!AK82="","",'result subject-wise'!AK82)</f>
        <v/>
      </c>
      <c r="V2012" s="147" t="str">
        <f>IF(OR(U2014=0,U2014&lt;S2014),"",IF(OR(R2012="RE",R2012="REP"),SUM(Q2012,T2012),IF(R2012="S",T2012,Q2012)))</f>
        <v/>
      </c>
    </row>
    <row r="2013" spans="1:22" ht="19.25" customHeight="1">
      <c r="A2013" s="1179"/>
      <c r="B2013" s="1234" t="s">
        <v>148</v>
      </c>
      <c r="C2013" s="1235"/>
      <c r="D2013" s="157" t="str">
        <f>IF(AND(D2008="",D2009="",D2010="",D2011="",D2012=""),"",SUM(D2008:D2012))</f>
        <v/>
      </c>
      <c r="E2013" s="157" t="str">
        <f t="shared" ref="E2013:F2013" si="736">IF(AND(E2008="",E2009="",E2010="",E2011="",E2012=""),"",SUM(E2008:E2012))</f>
        <v/>
      </c>
      <c r="F2013" s="157" t="str">
        <f t="shared" si="736"/>
        <v/>
      </c>
      <c r="G2013" s="158" t="str">
        <f>IF(G2008="","",SUM(G2008:G2012))</f>
        <v/>
      </c>
      <c r="H2013" s="158">
        <f>SUM(H2010:H2012)</f>
        <v>0</v>
      </c>
      <c r="I2013" s="158" t="str">
        <f>IF(AND(I2008="",I2009="",I2010="",I2011="",I2012=""),"",SUM(I2008:I2012))</f>
        <v/>
      </c>
      <c r="J2013" s="159" t="str">
        <f>IF(J2012="","",SUM(J2008:J2012))</f>
        <v/>
      </c>
      <c r="K2013" s="160" t="str">
        <f>IF(K2008="","",SUM(K2008:K2012))</f>
        <v/>
      </c>
      <c r="L2013" s="158" t="str">
        <f>IF(L2008="","",SUM(L2008:L2012))</f>
        <v/>
      </c>
      <c r="M2013" s="158">
        <f>SUM(M2010:M2012)</f>
        <v>0</v>
      </c>
      <c r="N2013" s="158" t="str">
        <f t="shared" ref="N2013" si="737">IF(AND(N2008="",N2009="",N2010="",N2011="",N2012=""),"",SUM(N2008:N2012))</f>
        <v/>
      </c>
      <c r="O2013" s="159" t="str">
        <f>IF(L2013="","",SUM(J2013,L2013))</f>
        <v/>
      </c>
      <c r="P2013" s="160">
        <f>SUM(H2013,M2013)</f>
        <v>0</v>
      </c>
      <c r="Q2013" s="160" t="str">
        <f>IF(Q2008="","",SUM(Q2008:Q2012))</f>
        <v/>
      </c>
      <c r="R2013" s="159"/>
      <c r="S2013" s="159" t="str">
        <f>IF(AND(S2008="",S2009="",S2010="",S2011="",S2012=""),"",SUM(S2008:S2012))</f>
        <v/>
      </c>
      <c r="T2013" s="161" t="str">
        <f>IF(AND(T2008="",T2009="",T2010="",T2011="",T2012=""),"",SUM(T2008:T2012))</f>
        <v/>
      </c>
      <c r="U2013" s="162"/>
      <c r="V2013" s="163" t="str">
        <f>IF(V2008="","",SUM(V2008:V2012))</f>
        <v/>
      </c>
    </row>
    <row r="2014" spans="1:22" ht="19.25" customHeight="1">
      <c r="A2014" s="1179"/>
      <c r="B2014" s="1234" t="s">
        <v>145</v>
      </c>
      <c r="C2014" s="1235"/>
      <c r="D2014" s="119" t="str">
        <f>IF(D2013="","",50-(COUNTIF(D2008:D2012,"NA")*10+COUNTIF(D2008:D2012,"ML")*10))</f>
        <v/>
      </c>
      <c r="E2014" s="119" t="str">
        <f t="shared" ref="E2014:F2014" si="738">IF(E2013="","",50-(COUNTIF(E2008:E2012,"NA")*10+COUNTIF(E2008:E2012,"ML")*10))</f>
        <v/>
      </c>
      <c r="F2014" s="119" t="str">
        <f t="shared" si="738"/>
        <v/>
      </c>
      <c r="G2014" s="123">
        <f>I2014-H2014</f>
        <v>350</v>
      </c>
      <c r="H2014" s="158">
        <f>IF(H2013="","",(IF(OR(H2010="ML",H2010=""),0,H2007)+IF(OR(H2011="ML",H2011=""),0,H2008)+IF(OR(H2012="ML",H2012=""),0,H2009)))</f>
        <v>0</v>
      </c>
      <c r="I2014" s="123">
        <f>IF(I2013=0,0,350-H2016)</f>
        <v>350</v>
      </c>
      <c r="J2014" s="291" t="str">
        <f>IF(J2013="","",SUM(D2014:G2014))</f>
        <v/>
      </c>
      <c r="K2014" s="125" t="str">
        <f>IF(K2013="","",SUM(H2014,J2014))</f>
        <v/>
      </c>
      <c r="L2014" s="123">
        <f>N2014-M2014</f>
        <v>500</v>
      </c>
      <c r="M2014" s="117">
        <f>IF(M2013="","",(IF(OR(M2010="ML",M2010=""),0,M2007)+IF(OR(M2011="ML",M2011=""),0,M2008)+IF(OR(M2012="ML",M2012=""),0,M2009)))</f>
        <v>0</v>
      </c>
      <c r="N2014" s="123">
        <f>IF(N2013=0,0,500-M2016)</f>
        <v>500</v>
      </c>
      <c r="O2014" s="291">
        <f>IF(L2014="","",SUM(J2014,L2014))</f>
        <v>500</v>
      </c>
      <c r="P2014" s="125">
        <f>SUM(H2014,M2014)</f>
        <v>0</v>
      </c>
      <c r="Q2014" s="125" t="str">
        <f>IF(Q2013="","",SUM(O2014,P2014))</f>
        <v/>
      </c>
      <c r="R2014" s="307"/>
      <c r="S2014" s="141">
        <f>COUNTIF(R2008:R2017,"S")</f>
        <v>0</v>
      </c>
      <c r="T2014" s="141">
        <f>COUNTIF(R2008:R2017,"RE")+COUNTIF(R2008:R2017,"REP")</f>
        <v>0</v>
      </c>
      <c r="U2014" s="141">
        <f>COUNTIF(U2008:U2013,"P")+COUNTIF(U2016:U2017,"P")</f>
        <v>0</v>
      </c>
      <c r="V2014" s="149" t="str">
        <f>IF(OR(U2014=0,U2014&lt;(S2014+T2014)),"",(Q2014-(S2014*200)+S2013))</f>
        <v/>
      </c>
    </row>
    <row r="2015" spans="1:22" ht="19.25" customHeight="1">
      <c r="A2015" s="1179"/>
      <c r="B2015" s="1230" t="s">
        <v>12</v>
      </c>
      <c r="C2015" s="1231"/>
      <c r="D2015" s="120" t="str">
        <f t="shared" ref="D2015:Q2015" si="739">IF(D2014="","",D2013/D2014*100)</f>
        <v/>
      </c>
      <c r="E2015" s="120" t="str">
        <f t="shared" si="739"/>
        <v/>
      </c>
      <c r="F2015" s="120" t="str">
        <f t="shared" si="739"/>
        <v/>
      </c>
      <c r="G2015" s="120" t="e">
        <f t="shared" si="739"/>
        <v>#VALUE!</v>
      </c>
      <c r="H2015" s="151" t="e">
        <f t="shared" si="739"/>
        <v>#DIV/0!</v>
      </c>
      <c r="I2015" s="120" t="e">
        <f t="shared" si="739"/>
        <v>#VALUE!</v>
      </c>
      <c r="J2015" s="120" t="str">
        <f t="shared" si="739"/>
        <v/>
      </c>
      <c r="K2015" s="126" t="str">
        <f t="shared" si="739"/>
        <v/>
      </c>
      <c r="L2015" s="120" t="e">
        <f t="shared" si="739"/>
        <v>#VALUE!</v>
      </c>
      <c r="M2015" s="151" t="e">
        <f t="shared" si="739"/>
        <v>#DIV/0!</v>
      </c>
      <c r="N2015" s="120" t="e">
        <f t="shared" si="739"/>
        <v>#VALUE!</v>
      </c>
      <c r="O2015" s="120" t="e">
        <f t="shared" si="739"/>
        <v>#VALUE!</v>
      </c>
      <c r="P2015" s="126" t="e">
        <f t="shared" si="739"/>
        <v>#DIV/0!</v>
      </c>
      <c r="Q2015" s="126" t="str">
        <f t="shared" si="739"/>
        <v/>
      </c>
      <c r="R2015" s="304"/>
      <c r="S2015" s="304"/>
      <c r="T2015" s="305"/>
      <c r="U2015" s="308"/>
      <c r="V2015" s="150" t="str">
        <f>IF(V2014="","",V2013/V2014*100)</f>
        <v/>
      </c>
    </row>
    <row r="2016" spans="1:22" ht="19.25" customHeight="1">
      <c r="A2016" s="1179"/>
      <c r="B2016" s="1230" t="str">
        <f>'statement of marks'!$DG$3</f>
        <v>jktLFkku v/;;u</v>
      </c>
      <c r="C2016" s="1231"/>
      <c r="D2016" s="289" t="str">
        <f>IF('statement of marks'!DG82="","",'statement of marks'!DG82)</f>
        <v/>
      </c>
      <c r="E2016" s="290" t="str">
        <f>IF('statement of marks'!DH82="","",'statement of marks'!DH82)</f>
        <v/>
      </c>
      <c r="F2016" s="290" t="str">
        <f>IF('statement of marks'!DI82="","",'statement of marks'!DI82)</f>
        <v/>
      </c>
      <c r="G2016" s="290" t="str">
        <f>IF('statement of marks'!DK82="","",'statement of marks'!DK82)</f>
        <v/>
      </c>
      <c r="H2016" s="152">
        <f>IF(G2008="ML",70)+IF(G2009="ML",70)+IF(G2010="ML",70-H2007)+IF(G2011="ML",70-H2008)+IF(G2012="ML",70-H2009)+IF(H2010="ml",H2007)+IF(H2011="ml",H2008)+IF(H2012="ml",H2009)</f>
        <v>0</v>
      </c>
      <c r="I2016" s="291" t="str">
        <f>IF(G2016="","",SUM(G2016,H2016))</f>
        <v/>
      </c>
      <c r="J2016" s="291" t="str">
        <f>IF(G2016="","",SUM(D2016,E2016,F2016,G2016))</f>
        <v/>
      </c>
      <c r="K2016" s="125" t="str">
        <f>IF(J2016="","",SUM(H2016,J2016))</f>
        <v/>
      </c>
      <c r="L2016" s="290" t="str">
        <f>IF('statement of marks'!DM82="","",'statement of marks'!DM82)</f>
        <v/>
      </c>
      <c r="M2016" s="152">
        <f>IF(L2008="ML",100)+IF(L2009="ML",100)+IF(L2010="ML",100-M2007)+IF(L2011="ML",100-M2008)+IF(L2012="ML",100-M2009)+IF(M2010="ml",M2007)+IF(M2011="ml",M2008)+IF(M2012="ml",M2009)</f>
        <v>0</v>
      </c>
      <c r="N2016" s="291" t="str">
        <f>IF(L2016="","",SUM(L2016,M2016))</f>
        <v/>
      </c>
      <c r="O2016" s="291" t="str">
        <f>IF(L2016="","",SUM(K2016,L2016))</f>
        <v/>
      </c>
      <c r="P2016" s="152">
        <f>SUM(H2016,M2016)</f>
        <v>0</v>
      </c>
      <c r="Q2016" s="125" t="str">
        <f>IF(O2016="","",SUM(O2016,M2016))</f>
        <v/>
      </c>
      <c r="R2016" s="290" t="str">
        <f>IF('statement of marks'!GA82="","",'statement of marks'!GA82)</f>
        <v/>
      </c>
      <c r="S2016" s="117" t="str">
        <f>IF(OR(R2016="S",R2016="RE"),100,"")</f>
        <v/>
      </c>
      <c r="T2016" s="309" t="str">
        <f>IF('result subject-wise'!AL82="","",'result subject-wise'!AL82)</f>
        <v/>
      </c>
      <c r="U2016" s="310" t="str">
        <f>IF('result subject-wise'!AM82="","",'result subject-wise'!AM82)</f>
        <v/>
      </c>
      <c r="V2016" s="1236"/>
    </row>
    <row r="2017" spans="1:22" ht="19.25" customHeight="1">
      <c r="A2017" s="1179"/>
      <c r="B2017" s="1230" t="str">
        <f>'statement of marks'!$DT$3</f>
        <v>thou dkS'ky f'k{kk</v>
      </c>
      <c r="C2017" s="1231"/>
      <c r="D2017" s="1237" t="s">
        <v>294</v>
      </c>
      <c r="E2017" s="1238"/>
      <c r="F2017" s="291">
        <f>'statement of marks'!$DT$6</f>
        <v>30</v>
      </c>
      <c r="G2017" s="123" t="str">
        <f>IF('statement of marks'!DT82="","",'statement of marks'!DT82)</f>
        <v/>
      </c>
      <c r="H2017" s="1238" t="s">
        <v>313</v>
      </c>
      <c r="I2017" s="1238"/>
      <c r="J2017" s="291">
        <f>'statement of marks'!$DU$6</f>
        <v>30</v>
      </c>
      <c r="K2017" s="125" t="str">
        <f>IF('statement of marks'!DU82="","",'statement of marks'!DU82)</f>
        <v/>
      </c>
      <c r="L2017" s="1239" t="s">
        <v>172</v>
      </c>
      <c r="M2017" s="1239"/>
      <c r="N2017" s="291">
        <f>'statement of marks'!$DV$6</f>
        <v>40</v>
      </c>
      <c r="O2017" s="290" t="str">
        <f>IF('statement of marks'!DV82="","",'statement of marks'!DV82)</f>
        <v/>
      </c>
      <c r="P2017" s="304"/>
      <c r="Q2017" s="125" t="str">
        <f>IF(O2017="","",SUM(G2017,K2017,O2017))</f>
        <v/>
      </c>
      <c r="R2017" s="290" t="str">
        <f>IF('statement of marks'!GB82="","",'statement of marks'!GB82)</f>
        <v/>
      </c>
      <c r="S2017" s="117" t="str">
        <f>IF(OR(R2017="S",R2017="RE"),40,"")</f>
        <v/>
      </c>
      <c r="T2017" s="309" t="str">
        <f>IF('result subject-wise'!AN82="","",'result subject-wise'!AN82)</f>
        <v/>
      </c>
      <c r="U2017" s="310" t="str">
        <f>IF('result subject-wise'!AO82="","",'result subject-wise'!AO82)</f>
        <v/>
      </c>
      <c r="V2017" s="1236"/>
    </row>
    <row r="2018" spans="1:22" ht="19.25" customHeight="1">
      <c r="A2018" s="1179"/>
      <c r="B2018" s="1240" t="s">
        <v>20</v>
      </c>
      <c r="C2018" s="1241"/>
      <c r="D2018" s="1242" t="str">
        <f>IF('statement of marks'!GH82="","",'statement of marks'!GH82)</f>
        <v/>
      </c>
      <c r="E2018" s="1243"/>
      <c r="F2018" s="1243"/>
      <c r="G2018" s="1243"/>
      <c r="H2018" s="1243"/>
      <c r="I2018" s="1244"/>
      <c r="J2018" s="288" t="s">
        <v>7</v>
      </c>
      <c r="K2018" s="290" t="str">
        <f>IF('statement of marks'!GK82="","",'statement of marks'!GK82)</f>
        <v/>
      </c>
      <c r="L2018" s="1245" t="s">
        <v>8</v>
      </c>
      <c r="M2018" s="1246"/>
      <c r="N2018" s="1247"/>
      <c r="O2018" s="290" t="str">
        <f>IF('statement of marks'!GM82="","",'statement of marks'!GM82)</f>
        <v/>
      </c>
      <c r="P2018" s="1248" t="s">
        <v>286</v>
      </c>
      <c r="Q2018" s="1248"/>
      <c r="R2018" s="1248"/>
      <c r="S2018" s="1248"/>
      <c r="T2018" s="1248"/>
      <c r="U2018" s="1248"/>
      <c r="V2018" s="1249"/>
    </row>
    <row r="2019" spans="1:22" ht="19.25" customHeight="1">
      <c r="A2019" s="1179"/>
      <c r="B2019" s="1240" t="s">
        <v>50</v>
      </c>
      <c r="C2019" s="1241"/>
      <c r="D2019" s="1250" t="s">
        <v>290</v>
      </c>
      <c r="E2019" s="1251"/>
      <c r="F2019" s="1252" t="s">
        <v>291</v>
      </c>
      <c r="G2019" s="1252"/>
      <c r="H2019" s="1253" t="s">
        <v>292</v>
      </c>
      <c r="I2019" s="1253"/>
      <c r="J2019" s="1252" t="s">
        <v>314</v>
      </c>
      <c r="K2019" s="1252"/>
      <c r="L2019" s="1254" t="s">
        <v>284</v>
      </c>
      <c r="M2019" s="1254"/>
      <c r="N2019" s="1254"/>
      <c r="O2019" s="1254"/>
      <c r="P2019" s="1255" t="s">
        <v>20</v>
      </c>
      <c r="Q2019" s="1255"/>
      <c r="R2019" s="1255"/>
      <c r="S2019" s="1255"/>
      <c r="T2019" s="1256" t="str">
        <f>IF('result subject-wise'!AR82="","",'result subject-wise'!AR82)</f>
        <v/>
      </c>
      <c r="U2019" s="1256"/>
      <c r="V2019" s="1257"/>
    </row>
    <row r="2020" spans="1:22" ht="19.25" customHeight="1">
      <c r="A2020" s="1179"/>
      <c r="B2020" s="1234" t="s">
        <v>32</v>
      </c>
      <c r="C2020" s="1235"/>
      <c r="D2020" s="1258" t="str">
        <f>IF('statement of marks'!EP82="","",'statement of marks'!EP82)</f>
        <v/>
      </c>
      <c r="E2020" s="1259"/>
      <c r="F2020" s="1259" t="str">
        <f>IF('statement of marks'!ER82="","",'statement of marks'!ER82)</f>
        <v/>
      </c>
      <c r="G2020" s="1259"/>
      <c r="H2020" s="1259" t="str">
        <f>IF('statement of marks'!ET82="","",'statement of marks'!ET82)</f>
        <v/>
      </c>
      <c r="I2020" s="1259"/>
      <c r="J2020" s="1259" t="str">
        <f>IF('statement of marks'!EV82="","",'statement of marks'!EV82)</f>
        <v/>
      </c>
      <c r="K2020" s="1259"/>
      <c r="L2020" s="1259" t="str">
        <f>IF('statement of marks'!EX82="","",'statement of marks'!EX82)</f>
        <v/>
      </c>
      <c r="M2020" s="1259"/>
      <c r="N2020" s="1259"/>
      <c r="O2020" s="1259"/>
      <c r="P2020" s="1255" t="s">
        <v>7</v>
      </c>
      <c r="Q2020" s="1255"/>
      <c r="R2020" s="1255"/>
      <c r="S2020" s="1255"/>
      <c r="T2020" s="1256" t="str">
        <f>IF(AND(T2019="mRrh.kZ",V2015&gt;=60),"izFke",IF(AND(T2019="mRrh.kZ",V2015&gt;=48),"f}rh;",IF(AND(T2019="mRrh.kZ",V2015&gt;=36),"r`rh;","")))</f>
        <v/>
      </c>
      <c r="U2020" s="1256"/>
      <c r="V2020" s="1257"/>
    </row>
    <row r="2021" spans="1:22" ht="19.25" customHeight="1">
      <c r="A2021" s="1179"/>
      <c r="B2021" s="1234" t="s">
        <v>31</v>
      </c>
      <c r="C2021" s="1235"/>
      <c r="D2021" s="1260" t="str">
        <f>IF('statement of marks'!EO82="","",'statement of marks'!EO82)</f>
        <v/>
      </c>
      <c r="E2021" s="1261"/>
      <c r="F2021" s="1261" t="str">
        <f>IF('statement of marks'!EQ82="","",'statement of marks'!EQ82)</f>
        <v/>
      </c>
      <c r="G2021" s="1261"/>
      <c r="H2021" s="1261" t="str">
        <f>IF('statement of marks'!ES82="","",'statement of marks'!ES82)</f>
        <v/>
      </c>
      <c r="I2021" s="1261"/>
      <c r="J2021" s="1261" t="str">
        <f>IF('statement of marks'!EU82="","",'statement of marks'!EU82)</f>
        <v/>
      </c>
      <c r="K2021" s="1261"/>
      <c r="L2021" s="1261" t="str">
        <f>IF('statement of marks'!EW82="","",'statement of marks'!EW82)</f>
        <v/>
      </c>
      <c r="M2021" s="1261"/>
      <c r="N2021" s="1261"/>
      <c r="O2021" s="1261"/>
      <c r="P2021" s="1262" t="s">
        <v>312</v>
      </c>
      <c r="Q2021" s="1263"/>
      <c r="R2021" s="1263"/>
      <c r="S2021" s="1264"/>
      <c r="T2021" s="1265" t="str">
        <f>IF(T2019="","",'result subject-wise'!$G$117)</f>
        <v/>
      </c>
      <c r="U2021" s="1266"/>
      <c r="V2021" s="1267"/>
    </row>
    <row r="2022" spans="1:22" ht="19.25" customHeight="1">
      <c r="A2022" s="1179"/>
      <c r="B2022" s="1230" t="s">
        <v>133</v>
      </c>
      <c r="C2022" s="1231"/>
      <c r="D2022" s="1268"/>
      <c r="E2022" s="1269"/>
      <c r="F2022" s="1269"/>
      <c r="G2022" s="1269"/>
      <c r="H2022" s="1269"/>
      <c r="I2022" s="1269"/>
      <c r="J2022" s="1269"/>
      <c r="K2022" s="1269"/>
      <c r="L2022" s="1231" t="s">
        <v>133</v>
      </c>
      <c r="M2022" s="1231"/>
      <c r="N2022" s="1231"/>
      <c r="O2022" s="1231"/>
      <c r="P2022" s="1231"/>
      <c r="Q2022" s="1231"/>
      <c r="R2022" s="1270"/>
      <c r="S2022" s="1271"/>
      <c r="T2022" s="1271"/>
      <c r="U2022" s="1271"/>
      <c r="V2022" s="1272"/>
    </row>
    <row r="2023" spans="1:22" ht="19.25" customHeight="1">
      <c r="A2023" s="1179"/>
      <c r="B2023" s="1230" t="s">
        <v>285</v>
      </c>
      <c r="C2023" s="1231"/>
      <c r="D2023" s="1268"/>
      <c r="E2023" s="1269"/>
      <c r="F2023" s="1269"/>
      <c r="G2023" s="1269"/>
      <c r="H2023" s="1269"/>
      <c r="I2023" s="1269"/>
      <c r="J2023" s="1269"/>
      <c r="K2023" s="1269"/>
      <c r="L2023" s="1231" t="s">
        <v>111</v>
      </c>
      <c r="M2023" s="1231"/>
      <c r="N2023" s="1231"/>
      <c r="O2023" s="1231"/>
      <c r="P2023" s="1231"/>
      <c r="Q2023" s="1231"/>
      <c r="R2023" s="1273"/>
      <c r="S2023" s="1274"/>
      <c r="T2023" s="1274"/>
      <c r="U2023" s="1274"/>
      <c r="V2023" s="1275"/>
    </row>
    <row r="2024" spans="1:22" ht="19.25" customHeight="1">
      <c r="A2024" s="1179"/>
      <c r="B2024" s="1230" t="s">
        <v>152</v>
      </c>
      <c r="C2024" s="1231"/>
      <c r="D2024" s="1268"/>
      <c r="E2024" s="1269"/>
      <c r="F2024" s="1269"/>
      <c r="G2024" s="1269"/>
      <c r="H2024" s="1269"/>
      <c r="I2024" s="1269"/>
      <c r="J2024" s="1269"/>
      <c r="K2024" s="1269"/>
      <c r="L2024" s="1231" t="s">
        <v>285</v>
      </c>
      <c r="M2024" s="1231"/>
      <c r="N2024" s="1231"/>
      <c r="O2024" s="1231"/>
      <c r="P2024" s="1231"/>
      <c r="Q2024" s="1231"/>
      <c r="R2024" s="1276" t="s">
        <v>152</v>
      </c>
      <c r="S2024" s="1277"/>
      <c r="T2024" s="1277"/>
      <c r="U2024" s="1277"/>
      <c r="V2024" s="1278"/>
    </row>
    <row r="2025" spans="1:22" ht="19.25" customHeight="1">
      <c r="A2025" s="1180"/>
      <c r="B2025" s="1279" t="s">
        <v>151</v>
      </c>
      <c r="C2025" s="1280"/>
      <c r="D2025" s="1281"/>
      <c r="E2025" s="1282"/>
      <c r="F2025" s="1282"/>
      <c r="G2025" s="1282"/>
      <c r="H2025" s="1282"/>
      <c r="I2025" s="1282"/>
      <c r="J2025" s="1282"/>
      <c r="K2025" s="1282"/>
      <c r="L2025" s="1280" t="s">
        <v>113</v>
      </c>
      <c r="M2025" s="1280"/>
      <c r="N2025" s="1280"/>
      <c r="O2025" s="1280"/>
      <c r="P2025" s="1283">
        <f>'statement of marks'!$GH$109</f>
        <v>42460</v>
      </c>
      <c r="Q2025" s="1284"/>
      <c r="R2025" s="1285" t="s">
        <v>289</v>
      </c>
      <c r="S2025" s="1286"/>
      <c r="T2025" s="1286"/>
      <c r="U2025" s="1286"/>
      <c r="V2025" s="1287"/>
    </row>
    <row r="2026" spans="1:22" ht="19.25" customHeight="1">
      <c r="A2026" s="1173" t="s">
        <v>73</v>
      </c>
      <c r="B2026" s="1174"/>
      <c r="C2026" s="1174"/>
      <c r="D2026" s="1174"/>
      <c r="E2026" s="1174"/>
      <c r="F2026" s="1174"/>
      <c r="G2026" s="1174"/>
      <c r="H2026" s="1174"/>
      <c r="I2026" s="1174"/>
      <c r="J2026" s="1174"/>
      <c r="K2026" s="1174"/>
      <c r="L2026" s="1174"/>
      <c r="M2026" s="1174"/>
      <c r="N2026" s="1174"/>
      <c r="O2026" s="1174"/>
      <c r="P2026" s="1174"/>
      <c r="Q2026" s="1174"/>
      <c r="R2026" s="1174"/>
      <c r="S2026" s="1174"/>
      <c r="T2026" s="1174"/>
      <c r="U2026" s="1174"/>
      <c r="V2026" s="1175"/>
    </row>
    <row r="2027" spans="1:22" ht="19.25" customHeight="1">
      <c r="A2027" s="1176" t="str">
        <f>'statement of marks'!$A$1</f>
        <v>jktdh; ckfydk mPp ek/;fed fo|ky;] fuEckgsMk</v>
      </c>
      <c r="B2027" s="1177"/>
      <c r="C2027" s="1177"/>
      <c r="D2027" s="1177"/>
      <c r="E2027" s="1177"/>
      <c r="F2027" s="1177"/>
      <c r="G2027" s="1177"/>
      <c r="H2027" s="1177"/>
      <c r="I2027" s="1177"/>
      <c r="J2027" s="1177"/>
      <c r="K2027" s="1177"/>
      <c r="L2027" s="1177"/>
      <c r="M2027" s="1177"/>
      <c r="N2027" s="1177"/>
      <c r="O2027" s="1177"/>
      <c r="P2027" s="1177"/>
      <c r="Q2027" s="1177"/>
      <c r="R2027" s="1177"/>
      <c r="S2027" s="1177"/>
      <c r="T2027" s="1177"/>
      <c r="U2027" s="1177"/>
      <c r="V2027" s="1178"/>
    </row>
    <row r="2028" spans="1:22" ht="19.25" customHeight="1">
      <c r="A2028" s="1179"/>
      <c r="B2028" s="1181" t="s">
        <v>293</v>
      </c>
      <c r="C2028" s="1181"/>
      <c r="D2028" s="1182" t="str">
        <f>'statement of marks'!$F$3</f>
        <v>2015-16</v>
      </c>
      <c r="E2028" s="1183"/>
      <c r="F2028" s="1184" t="str">
        <f>IF(T2046="","eq[; ijh{kk",IF(D2045="iwjd","iwjd ijh{kk",IF(D2045="iqu% ijh{kk","iqu% ijh{kk",)))</f>
        <v>eq[; ijh{kk</v>
      </c>
      <c r="G2028" s="1185"/>
      <c r="H2028" s="1185"/>
      <c r="I2028" s="1185"/>
      <c r="J2028" s="1185"/>
      <c r="K2028" s="1185"/>
      <c r="L2028" s="1185"/>
      <c r="M2028" s="1185"/>
      <c r="N2028" s="1185"/>
      <c r="O2028" s="1185"/>
      <c r="P2028" s="1185"/>
      <c r="Q2028" s="1185"/>
      <c r="R2028" s="1186" t="s">
        <v>27</v>
      </c>
      <c r="S2028" s="1187"/>
      <c r="T2028" s="1188" t="str">
        <f>'statement of marks'!$A$3</f>
        <v>11 'A'</v>
      </c>
      <c r="U2028" s="1188"/>
      <c r="V2028" s="1189"/>
    </row>
    <row r="2029" spans="1:22" ht="19.25" customHeight="1">
      <c r="A2029" s="1179"/>
      <c r="B2029" s="1190" t="s">
        <v>115</v>
      </c>
      <c r="C2029" s="1190"/>
      <c r="D2029" s="1191" t="str">
        <f>IF('statement of marks'!G83="","",'statement of marks'!G83)</f>
        <v/>
      </c>
      <c r="E2029" s="1192"/>
      <c r="F2029" s="1192"/>
      <c r="G2029" s="1192"/>
      <c r="H2029" s="1192"/>
      <c r="I2029" s="1192"/>
      <c r="J2029" s="1192"/>
      <c r="K2029" s="1192"/>
      <c r="L2029" s="1192"/>
      <c r="M2029" s="1192"/>
      <c r="N2029" s="1192"/>
      <c r="O2029" s="1192"/>
      <c r="P2029" s="1192"/>
      <c r="Q2029" s="1192"/>
      <c r="R2029" s="1193" t="s">
        <v>36</v>
      </c>
      <c r="S2029" s="1194"/>
      <c r="T2029" s="1195" t="str">
        <f>IF('statement of marks'!D83="","",'statement of marks'!D83)</f>
        <v/>
      </c>
      <c r="U2029" s="1195"/>
      <c r="V2029" s="1196"/>
    </row>
    <row r="2030" spans="1:22" ht="19.25" customHeight="1">
      <c r="A2030" s="1179"/>
      <c r="B2030" s="1190" t="s">
        <v>25</v>
      </c>
      <c r="C2030" s="1190"/>
      <c r="D2030" s="1191" t="str">
        <f>IF('statement of marks'!H83="","",'statement of marks'!H83)</f>
        <v/>
      </c>
      <c r="E2030" s="1192"/>
      <c r="F2030" s="1192"/>
      <c r="G2030" s="1192"/>
      <c r="H2030" s="1192"/>
      <c r="I2030" s="1192"/>
      <c r="J2030" s="1192"/>
      <c r="K2030" s="1192"/>
      <c r="L2030" s="1192"/>
      <c r="M2030" s="1192"/>
      <c r="N2030" s="1192"/>
      <c r="O2030" s="1192"/>
      <c r="P2030" s="1192"/>
      <c r="Q2030" s="1192"/>
      <c r="R2030" s="1193" t="s">
        <v>28</v>
      </c>
      <c r="S2030" s="1194"/>
      <c r="T2030" s="1195" t="str">
        <f>IF('statement of marks'!E83="","",'statement of marks'!E83)</f>
        <v/>
      </c>
      <c r="U2030" s="1195"/>
      <c r="V2030" s="1196"/>
    </row>
    <row r="2031" spans="1:22" ht="19.25" customHeight="1">
      <c r="A2031" s="1179"/>
      <c r="B2031" s="1197" t="s">
        <v>26</v>
      </c>
      <c r="C2031" s="1197"/>
      <c r="D2031" s="1191" t="str">
        <f>IF('statement of marks'!I83="","",'statement of marks'!I83)</f>
        <v/>
      </c>
      <c r="E2031" s="1192"/>
      <c r="F2031" s="1192"/>
      <c r="G2031" s="1192"/>
      <c r="H2031" s="1192"/>
      <c r="I2031" s="1192"/>
      <c r="J2031" s="1192"/>
      <c r="K2031" s="1192"/>
      <c r="L2031" s="1192"/>
      <c r="M2031" s="1192"/>
      <c r="N2031" s="1192"/>
      <c r="O2031" s="1192"/>
      <c r="P2031" s="1192"/>
      <c r="Q2031" s="1192"/>
      <c r="R2031" s="1193" t="s">
        <v>29</v>
      </c>
      <c r="S2031" s="1194"/>
      <c r="T2031" s="1198" t="str">
        <f>IF('statement of marks'!F83="","",'statement of marks'!F83)</f>
        <v/>
      </c>
      <c r="U2031" s="1198"/>
      <c r="V2031" s="1199"/>
    </row>
    <row r="2032" spans="1:22" ht="19.25" customHeight="1">
      <c r="A2032" s="1179"/>
      <c r="B2032" s="1200" t="s">
        <v>30</v>
      </c>
      <c r="C2032" s="1202" t="s">
        <v>202</v>
      </c>
      <c r="D2032" s="1204" t="s">
        <v>1</v>
      </c>
      <c r="E2032" s="1204" t="s">
        <v>43</v>
      </c>
      <c r="F2032" s="1204" t="s">
        <v>2</v>
      </c>
      <c r="G2032" s="1206" t="s">
        <v>144</v>
      </c>
      <c r="H2032" s="1206" t="s">
        <v>147</v>
      </c>
      <c r="I2032" s="1208" t="s">
        <v>146</v>
      </c>
      <c r="J2032" s="1210" t="s">
        <v>306</v>
      </c>
      <c r="K2032" s="1212" t="s">
        <v>288</v>
      </c>
      <c r="L2032" s="1214" t="s">
        <v>305</v>
      </c>
      <c r="M2032" s="1214" t="s">
        <v>296</v>
      </c>
      <c r="N2032" s="1216" t="s">
        <v>295</v>
      </c>
      <c r="O2032" s="1218" t="s">
        <v>274</v>
      </c>
      <c r="P2032" s="1218" t="s">
        <v>275</v>
      </c>
      <c r="Q2032" s="1220" t="s">
        <v>276</v>
      </c>
      <c r="R2032" s="1208" t="s">
        <v>14</v>
      </c>
      <c r="S2032" s="1210" t="s">
        <v>297</v>
      </c>
      <c r="T2032" s="1222" t="s">
        <v>298</v>
      </c>
      <c r="U2032" s="1288" t="s">
        <v>38</v>
      </c>
      <c r="V2032" s="1226" t="s">
        <v>287</v>
      </c>
    </row>
    <row r="2033" spans="1:22" ht="19.25" customHeight="1">
      <c r="A2033" s="1179"/>
      <c r="B2033" s="1201"/>
      <c r="C2033" s="1203"/>
      <c r="D2033" s="1205"/>
      <c r="E2033" s="1205"/>
      <c r="F2033" s="1205"/>
      <c r="G2033" s="1207"/>
      <c r="H2033" s="1207"/>
      <c r="I2033" s="1209"/>
      <c r="J2033" s="1211"/>
      <c r="K2033" s="1213"/>
      <c r="L2033" s="1215"/>
      <c r="M2033" s="1215"/>
      <c r="N2033" s="1217"/>
      <c r="O2033" s="1219"/>
      <c r="P2033" s="1219"/>
      <c r="Q2033" s="1221"/>
      <c r="R2033" s="1209"/>
      <c r="S2033" s="1211"/>
      <c r="T2033" s="1223"/>
      <c r="U2033" s="1289"/>
      <c r="V2033" s="1227"/>
    </row>
    <row r="2034" spans="1:22" ht="19.25" customHeight="1">
      <c r="A2034" s="1179"/>
      <c r="B2034" s="1228" t="s">
        <v>5</v>
      </c>
      <c r="C2034" s="1229"/>
      <c r="D2034" s="119">
        <v>10</v>
      </c>
      <c r="E2034" s="70">
        <v>10</v>
      </c>
      <c r="F2034" s="70">
        <v>10</v>
      </c>
      <c r="G2034" s="142" t="s">
        <v>308</v>
      </c>
      <c r="H2034" s="122">
        <f>'statement of marks'!$AR$6</f>
        <v>20</v>
      </c>
      <c r="I2034" s="73">
        <v>70</v>
      </c>
      <c r="J2034" s="146" t="s">
        <v>277</v>
      </c>
      <c r="K2034" s="124">
        <v>100</v>
      </c>
      <c r="L2034" s="142" t="s">
        <v>309</v>
      </c>
      <c r="M2034" s="122">
        <f>'statement of marks'!$AW$6</f>
        <v>30</v>
      </c>
      <c r="N2034" s="73">
        <v>100</v>
      </c>
      <c r="O2034" s="145" t="s">
        <v>310</v>
      </c>
      <c r="P2034" s="124"/>
      <c r="Q2034" s="124">
        <v>200</v>
      </c>
      <c r="R2034" s="304"/>
      <c r="S2034" s="304"/>
      <c r="T2034" s="305"/>
      <c r="U2034" s="306"/>
      <c r="V2034" s="147" t="str">
        <f>IF(OR(U2041=0,U2041&lt;S2041),"",Q2034)</f>
        <v/>
      </c>
    </row>
    <row r="2035" spans="1:22" ht="19.25" customHeight="1">
      <c r="A2035" s="1179"/>
      <c r="B2035" s="1230" t="str">
        <f>'statement of marks'!$J$3</f>
        <v>vfuok;Z fgUnh</v>
      </c>
      <c r="C2035" s="1231"/>
      <c r="D2035" s="289" t="str">
        <f>IF('statement of marks'!J83="","",'statement of marks'!J83)</f>
        <v/>
      </c>
      <c r="E2035" s="290" t="str">
        <f>IF('statement of marks'!K83="","",'statement of marks'!K83)</f>
        <v/>
      </c>
      <c r="F2035" s="290" t="str">
        <f>IF('statement of marks'!L83="","",'statement of marks'!L83)</f>
        <v/>
      </c>
      <c r="G2035" s="123" t="str">
        <f>IF('statement of marks'!N83="","",'statement of marks'!N83)</f>
        <v/>
      </c>
      <c r="H2035" s="123">
        <f>'statement of marks'!$BP$6</f>
        <v>20</v>
      </c>
      <c r="I2035" s="291" t="str">
        <f>IF(G2035="","",G2035)</f>
        <v/>
      </c>
      <c r="J2035" s="291" t="str">
        <f>IF(G2035="","",SUM(D2035,E2035,F2035,G2035))</f>
        <v/>
      </c>
      <c r="K2035" s="125" t="str">
        <f>J2035</f>
        <v/>
      </c>
      <c r="L2035" s="123" t="str">
        <f>IF('statement of marks'!P83="","",'statement of marks'!P83)</f>
        <v/>
      </c>
      <c r="M2035" s="122">
        <f>'statement of marks'!$BU$6</f>
        <v>30</v>
      </c>
      <c r="N2035" s="291" t="str">
        <f>IF(L2035="","",L2035)</f>
        <v/>
      </c>
      <c r="O2035" s="291" t="str">
        <f>IF(L2035="","",SUM(J2035,L2035))</f>
        <v/>
      </c>
      <c r="P2035" s="152">
        <f>SUM(H2035,M2035)</f>
        <v>50</v>
      </c>
      <c r="Q2035" s="125" t="str">
        <f>O2035</f>
        <v/>
      </c>
      <c r="R2035" s="290" t="str">
        <f>CONCATENATE('statement of marks'!EZ83,'statement of marks'!FA83,'statement of marks'!FB83)</f>
        <v/>
      </c>
      <c r="S2035" s="117" t="str">
        <f>IF(OR(R2035="S",R2035="RE"),100,"")</f>
        <v/>
      </c>
      <c r="T2035" s="128" t="str">
        <f>IF('result subject-wise'!U83="","",'result subject-wise'!U83)</f>
        <v/>
      </c>
      <c r="U2035" s="130" t="str">
        <f>IF('result subject-wise'!V83="","",'result subject-wise'!V83)</f>
        <v/>
      </c>
      <c r="V2035" s="147" t="str">
        <f>IF(OR(U2041=0,U2041&lt;S2041),"",IF(R2035="RE",SUM(Q2035,T2035),IF(R2035="S",T2035,Q2035)))</f>
        <v/>
      </c>
    </row>
    <row r="2036" spans="1:22" ht="19.25" customHeight="1">
      <c r="A2036" s="1179"/>
      <c r="B2036" s="1230" t="str">
        <f>'statement of marks'!$X$3</f>
        <v>vaxzsth</v>
      </c>
      <c r="C2036" s="1231"/>
      <c r="D2036" s="289" t="str">
        <f>IF('statement of marks'!X83="","",'statement of marks'!X83)</f>
        <v/>
      </c>
      <c r="E2036" s="290" t="str">
        <f>IF('statement of marks'!Y83="","",'statement of marks'!Y83)</f>
        <v/>
      </c>
      <c r="F2036" s="290" t="str">
        <f>IF('statement of marks'!Z83="","",'statement of marks'!Z83)</f>
        <v/>
      </c>
      <c r="G2036" s="123" t="str">
        <f>IF('statement of marks'!AB83="","",'statement of marks'!AB83)</f>
        <v/>
      </c>
      <c r="H2036" s="123">
        <f>'statement of marks'!$CN$6</f>
        <v>20</v>
      </c>
      <c r="I2036" s="291" t="str">
        <f>IF(G2036="","",G2036)</f>
        <v/>
      </c>
      <c r="J2036" s="291" t="str">
        <f t="shared" ref="J2036:J2039" si="740">IF(G2036="","",SUM(D2036,E2036,F2036,G2036))</f>
        <v/>
      </c>
      <c r="K2036" s="125" t="str">
        <f>J2036</f>
        <v/>
      </c>
      <c r="L2036" s="123" t="str">
        <f>IF('statement of marks'!AD83="","",'statement of marks'!AD83)</f>
        <v/>
      </c>
      <c r="M2036" s="122">
        <f>'statement of marks'!$CS$6</f>
        <v>30</v>
      </c>
      <c r="N2036" s="291" t="str">
        <f>IF(L2036="","",L2036)</f>
        <v/>
      </c>
      <c r="O2036" s="291" t="str">
        <f t="shared" ref="O2036" si="741">IF(L2036="","",SUM(J2036,L2036))</f>
        <v/>
      </c>
      <c r="P2036" s="152">
        <f t="shared" ref="P2036" si="742">SUM(H2036,M2036)</f>
        <v>50</v>
      </c>
      <c r="Q2036" s="125" t="str">
        <f>O2036</f>
        <v/>
      </c>
      <c r="R2036" s="290" t="str">
        <f>CONCATENATE('statement of marks'!FC83,'statement of marks'!FD83,'statement of marks'!FE83)</f>
        <v/>
      </c>
      <c r="S2036" s="117" t="str">
        <f>IF(OR(R2036="S",R2036="RE"),100,"")</f>
        <v/>
      </c>
      <c r="T2036" s="128" t="str">
        <f>IF('result subject-wise'!X83="","",'result subject-wise'!X83)</f>
        <v/>
      </c>
      <c r="U2036" s="130" t="str">
        <f>IF('result subject-wise'!Y83="","",'result subject-wise'!Y83)</f>
        <v/>
      </c>
      <c r="V2036" s="147" t="str">
        <f>IF(OR(U2041=0,U2041&lt;S2041),"",IF(R2036="RE",SUM(Q2036,T2036),IF(R2036="S",T2036,Q2036)))</f>
        <v/>
      </c>
    </row>
    <row r="2037" spans="1:22" ht="19.25" customHeight="1">
      <c r="A2037" s="1179"/>
      <c r="B2037" s="1232" t="b">
        <f>IF('statement of marks'!AL83="a",'statement of marks'!$AL$3,IF('statement of marks'!AL83="b",'statement of marks'!$AR$3,IF('statement of marks'!AL83="c",'statement of marks'!$AX$3,IF('statement of marks'!AL83="d",'statement of marks'!$BD$3))))</f>
        <v>0</v>
      </c>
      <c r="C2037" s="1233"/>
      <c r="D2037" s="289" t="str">
        <f>IF('statement of marks'!AM83="","",'statement of marks'!AM83)</f>
        <v/>
      </c>
      <c r="E2037" s="290" t="str">
        <f>IF('statement of marks'!AN83="","",'statement of marks'!AN83)</f>
        <v/>
      </c>
      <c r="F2037" s="290" t="str">
        <f>IF('statement of marks'!AO83="","",'statement of marks'!AO83)</f>
        <v/>
      </c>
      <c r="G2037" s="123" t="str">
        <f>IF('statement of marks'!AQ83="","",'statement of marks'!AQ83)</f>
        <v/>
      </c>
      <c r="H2037" s="123" t="str">
        <f>IF('statement of marks'!AR83="","",'statement of marks'!AR83)</f>
        <v/>
      </c>
      <c r="I2037" s="291" t="str">
        <f>IF(G2037="","",IF(AND(G2037="ML",H2037="ML"),"ML",IF(AND(G2037="ML",H2037=""),"ML",SUM(G2037,H2037))))</f>
        <v/>
      </c>
      <c r="J2037" s="291" t="str">
        <f t="shared" si="740"/>
        <v/>
      </c>
      <c r="K2037" s="125" t="str">
        <f>IF(J2037="","",SUM(H2037,J2037))</f>
        <v/>
      </c>
      <c r="L2037" s="123" t="str">
        <f>IF('statement of marks'!AV83="","",'statement of marks'!AV83)</f>
        <v/>
      </c>
      <c r="M2037" s="123" t="str">
        <f>IF('statement of marks'!AW83="","",'statement of marks'!AW83)</f>
        <v/>
      </c>
      <c r="N2037" s="291" t="str">
        <f>IF(L2037="","",IF(AND(L2037="ML",M2037="ML"),"ML",IF(AND(L2037="ML",M2037=""),"ML",SUM(L2037,M2037))))</f>
        <v/>
      </c>
      <c r="O2037" s="291" t="str">
        <f>IF(L2037="","",SUM(J2037,L2037))</f>
        <v/>
      </c>
      <c r="P2037" s="123" t="str">
        <f>IF(AND(H2037="",M2037=""),"",SUM(H2037,M2037))</f>
        <v/>
      </c>
      <c r="Q2037" s="125" t="str">
        <f>IF(O2037="","",SUM(O2037,P2037))</f>
        <v/>
      </c>
      <c r="R2037" s="290" t="str">
        <f>CONCATENATE('statement of marks'!FF83,'statement of marks'!FK83,'statement of marks'!FL83)</f>
        <v/>
      </c>
      <c r="S2037" s="117" t="str">
        <f>IF('result subject-wise'!Z83="","",'result subject-wise'!Z83)</f>
        <v/>
      </c>
      <c r="T2037" s="128" t="str">
        <f>IF('result subject-wise'!AB83="","",'result subject-wise'!AB83)</f>
        <v/>
      </c>
      <c r="U2037" s="130" t="str">
        <f>IF('result subject-wise'!AC83="","",'result subject-wise'!AC83)</f>
        <v/>
      </c>
      <c r="V2037" s="147" t="str">
        <f>IF(OR(U2041=0,U2041&lt;S2041),"",IF(OR(R2037="RE",R2037="REP"),SUM(Q2037,T2037),IF(R2037="S",T2037,Q2037)))</f>
        <v/>
      </c>
    </row>
    <row r="2038" spans="1:22" ht="19.25" customHeight="1">
      <c r="A2038" s="1179"/>
      <c r="B2038" s="1232" t="b">
        <f>IF('statement of marks'!BJ83="a",'statement of marks'!$BJ$3,IF('statement of marks'!BJ83="b",'statement of marks'!$BP$3,IF('statement of marks'!BJ83="c",'statement of marks'!$BV$3,IF('statement of marks'!BJ83="d",'statement of marks'!$CB$3))))</f>
        <v>0</v>
      </c>
      <c r="C2038" s="1233"/>
      <c r="D2038" s="289" t="str">
        <f>IF('statement of marks'!BK83="","",'statement of marks'!BK83)</f>
        <v/>
      </c>
      <c r="E2038" s="290" t="str">
        <f>IF('statement of marks'!BL83="","",'statement of marks'!BL83)</f>
        <v/>
      </c>
      <c r="F2038" s="290" t="str">
        <f>IF('statement of marks'!BM83="","",'statement of marks'!BM83)</f>
        <v/>
      </c>
      <c r="G2038" s="123" t="str">
        <f>IF('statement of marks'!BO83="","",'statement of marks'!BO83)</f>
        <v/>
      </c>
      <c r="H2038" s="123" t="str">
        <f>IF('statement of marks'!BP83="","",'statement of marks'!BP83)</f>
        <v/>
      </c>
      <c r="I2038" s="291" t="str">
        <f t="shared" ref="I2038" si="743">IF(G2038="","",IF(AND(G2038="ML",H2038="ML"),"ML",IF(AND(G2038="ML",H2038=""),"ML",SUM(G2038,H2038))))</f>
        <v/>
      </c>
      <c r="J2038" s="291" t="str">
        <f t="shared" si="740"/>
        <v/>
      </c>
      <c r="K2038" s="125" t="str">
        <f>IF(J2038="","",SUM(H2038,J2038))</f>
        <v/>
      </c>
      <c r="L2038" s="123" t="str">
        <f>IF('statement of marks'!BT83="","",'statement of marks'!BT83)</f>
        <v/>
      </c>
      <c r="M2038" s="123" t="str">
        <f>IF('statement of marks'!BU83="","",'statement of marks'!BU83)</f>
        <v/>
      </c>
      <c r="N2038" s="291" t="str">
        <f t="shared" ref="N2038" si="744">IF(L2038="","",IF(AND(L2038="ML",M2038="ML"),"ML",IF(AND(L2038="ML",M2038=""),"ML",SUM(L2038,M2038))))</f>
        <v/>
      </c>
      <c r="O2038" s="291" t="str">
        <f>IF(L2038="","",SUM(J2038,L2038))</f>
        <v/>
      </c>
      <c r="P2038" s="123" t="str">
        <f t="shared" ref="P2038:P2039" si="745">IF(AND(H2038="",M2038=""),"",SUM(H2038,M2038))</f>
        <v/>
      </c>
      <c r="Q2038" s="125" t="str">
        <f>IF(O2038="","",SUM(O2038,P2038))</f>
        <v/>
      </c>
      <c r="R2038" s="290" t="str">
        <f>CONCATENATE('statement of marks'!FM83,'statement of marks'!FR83,'statement of marks'!FS83)</f>
        <v/>
      </c>
      <c r="S2038" s="117" t="str">
        <f>IF('result subject-wise'!AD83="","",'result subject-wise'!AD83)</f>
        <v/>
      </c>
      <c r="T2038" s="128" t="str">
        <f>IF('result subject-wise'!AF83="","",'result subject-wise'!AF83)</f>
        <v/>
      </c>
      <c r="U2038" s="130" t="str">
        <f>IF('result subject-wise'!AG83="","",'result subject-wise'!AG83)</f>
        <v/>
      </c>
      <c r="V2038" s="147" t="str">
        <f>IF(OR(U2041=0,U2041&lt;S2041),"",IF(OR(R2038="RE",R2038="REP"),SUM(Q2038,T2038),IF(R2038="S",T2038,Q2038)))</f>
        <v/>
      </c>
    </row>
    <row r="2039" spans="1:22" ht="19.25" customHeight="1">
      <c r="A2039" s="1179"/>
      <c r="B2039" s="1232" t="b">
        <f>IF('statement of marks'!CH83="a",'statement of marks'!$CH$3,IF('statement of marks'!CH83="b",'statement of marks'!$CN$3,IF('statement of marks'!CH83="c",'statement of marks'!$CT$3,IF('statement of marks'!CH83="d",'statement of marks'!$CZ$3))))</f>
        <v>0</v>
      </c>
      <c r="C2039" s="1233"/>
      <c r="D2039" s="289" t="str">
        <f>IF('statement of marks'!CI83="","",'statement of marks'!CI83)</f>
        <v/>
      </c>
      <c r="E2039" s="290" t="str">
        <f>IF('statement of marks'!CJ83="","",'statement of marks'!CJ83)</f>
        <v/>
      </c>
      <c r="F2039" s="290" t="str">
        <f>IF('statement of marks'!CK83="","",'statement of marks'!CK83)</f>
        <v/>
      </c>
      <c r="G2039" s="123" t="str">
        <f>IF('statement of marks'!CM83="","",'statement of marks'!CM83)</f>
        <v/>
      </c>
      <c r="H2039" s="123" t="str">
        <f>IF('statement of marks'!CN83="","",'statement of marks'!CN83)</f>
        <v/>
      </c>
      <c r="I2039" s="291" t="str">
        <f>IF(G2039="","",IF(AND(G2039="ML",H2039="ML"),"ML",IF(AND(G2039="ML",H2039=""),"ML",SUM(G2039,H2039))))</f>
        <v/>
      </c>
      <c r="J2039" s="291" t="str">
        <f t="shared" si="740"/>
        <v/>
      </c>
      <c r="K2039" s="125" t="str">
        <f>IF(J2039="","",SUM(H2039,J2039))</f>
        <v/>
      </c>
      <c r="L2039" s="123" t="str">
        <f>IF('statement of marks'!CR83="","",'statement of marks'!CR83)</f>
        <v/>
      </c>
      <c r="M2039" s="123" t="str">
        <f>IF('statement of marks'!CS83="","",'statement of marks'!CS83)</f>
        <v/>
      </c>
      <c r="N2039" s="291" t="str">
        <f>IF(L2039="","",IF(AND(L2039="ML",M2039="ML"),"ML",IF(AND(L2039="ML",M2039=""),"ML",SUM(L2039,M2039))))</f>
        <v/>
      </c>
      <c r="O2039" s="291" t="str">
        <f>IF(L2039="","",SUM(J2039,L2039))</f>
        <v/>
      </c>
      <c r="P2039" s="123" t="str">
        <f t="shared" si="745"/>
        <v/>
      </c>
      <c r="Q2039" s="125" t="str">
        <f>IF(O2039="","",SUM(O2039,P2039))</f>
        <v/>
      </c>
      <c r="R2039" s="290" t="str">
        <f>CONCATENATE('statement of marks'!FT83,'statement of marks'!FY83,'statement of marks'!FZ83)</f>
        <v/>
      </c>
      <c r="S2039" s="117" t="str">
        <f>IF('result subject-wise'!AH83="","",'result subject-wise'!AH83)</f>
        <v/>
      </c>
      <c r="T2039" s="128" t="str">
        <f>IF('result subject-wise'!AJ83="","",'result subject-wise'!AJ83)</f>
        <v/>
      </c>
      <c r="U2039" s="130" t="str">
        <f>IF('result subject-wise'!AK83="","",'result subject-wise'!AK83)</f>
        <v/>
      </c>
      <c r="V2039" s="147" t="str">
        <f>IF(OR(U2041=0,U2041&lt;S2041),"",IF(OR(R2039="RE",R2039="REP"),SUM(Q2039,T2039),IF(R2039="S",T2039,Q2039)))</f>
        <v/>
      </c>
    </row>
    <row r="2040" spans="1:22" ht="19.25" customHeight="1">
      <c r="A2040" s="1179"/>
      <c r="B2040" s="1234" t="s">
        <v>148</v>
      </c>
      <c r="C2040" s="1235"/>
      <c r="D2040" s="157" t="str">
        <f>IF(AND(D2035="",D2036="",D2037="",D2038="",D2039=""),"",SUM(D2035:D2039))</f>
        <v/>
      </c>
      <c r="E2040" s="157" t="str">
        <f t="shared" ref="E2040:F2040" si="746">IF(AND(E2035="",E2036="",E2037="",E2038="",E2039=""),"",SUM(E2035:E2039))</f>
        <v/>
      </c>
      <c r="F2040" s="157" t="str">
        <f t="shared" si="746"/>
        <v/>
      </c>
      <c r="G2040" s="158" t="str">
        <f>IF(G2035="","",SUM(G2035:G2039))</f>
        <v/>
      </c>
      <c r="H2040" s="158">
        <f>SUM(H2037:H2039)</f>
        <v>0</v>
      </c>
      <c r="I2040" s="158" t="str">
        <f>IF(AND(I2035="",I2036="",I2037="",I2038="",I2039=""),"",SUM(I2035:I2039))</f>
        <v/>
      </c>
      <c r="J2040" s="159" t="str">
        <f>IF(J2039="","",SUM(J2035:J2039))</f>
        <v/>
      </c>
      <c r="K2040" s="160" t="str">
        <f>IF(K2035="","",SUM(K2035:K2039))</f>
        <v/>
      </c>
      <c r="L2040" s="158" t="str">
        <f>IF(L2035="","",SUM(L2035:L2039))</f>
        <v/>
      </c>
      <c r="M2040" s="158">
        <f>SUM(M2037:M2039)</f>
        <v>0</v>
      </c>
      <c r="N2040" s="158" t="str">
        <f t="shared" ref="N2040" si="747">IF(AND(N2035="",N2036="",N2037="",N2038="",N2039=""),"",SUM(N2035:N2039))</f>
        <v/>
      </c>
      <c r="O2040" s="159" t="str">
        <f>IF(L2040="","",SUM(J2040,L2040))</f>
        <v/>
      </c>
      <c r="P2040" s="160">
        <f>SUM(H2040,M2040)</f>
        <v>0</v>
      </c>
      <c r="Q2040" s="160" t="str">
        <f>IF(Q2035="","",SUM(Q2035:Q2039))</f>
        <v/>
      </c>
      <c r="R2040" s="159"/>
      <c r="S2040" s="159" t="str">
        <f>IF(AND(S2035="",S2036="",S2037="",S2038="",S2039=""),"",SUM(S2035:S2039))</f>
        <v/>
      </c>
      <c r="T2040" s="161" t="str">
        <f>IF(AND(T2035="",T2036="",T2037="",T2038="",T2039=""),"",SUM(T2035:T2039))</f>
        <v/>
      </c>
      <c r="U2040" s="162"/>
      <c r="V2040" s="163" t="str">
        <f>IF(V2035="","",SUM(V2035:V2039))</f>
        <v/>
      </c>
    </row>
    <row r="2041" spans="1:22" ht="19.25" customHeight="1">
      <c r="A2041" s="1179"/>
      <c r="B2041" s="1234" t="s">
        <v>145</v>
      </c>
      <c r="C2041" s="1235"/>
      <c r="D2041" s="119" t="str">
        <f>IF(D2040="","",50-(COUNTIF(D2035:D2039,"NA")*10+COUNTIF(D2035:D2039,"ML")*10))</f>
        <v/>
      </c>
      <c r="E2041" s="119" t="str">
        <f t="shared" ref="E2041:F2041" si="748">IF(E2040="","",50-(COUNTIF(E2035:E2039,"NA")*10+COUNTIF(E2035:E2039,"ML")*10))</f>
        <v/>
      </c>
      <c r="F2041" s="119" t="str">
        <f t="shared" si="748"/>
        <v/>
      </c>
      <c r="G2041" s="123">
        <f>I2041-H2041</f>
        <v>350</v>
      </c>
      <c r="H2041" s="158">
        <f>IF(H2040="","",(IF(OR(H2037="ML",H2037=""),0,H2034)+IF(OR(H2038="ML",H2038=""),0,H2035)+IF(OR(H2039="ML",H2039=""),0,H2036)))</f>
        <v>0</v>
      </c>
      <c r="I2041" s="123">
        <f>IF(I2040=0,0,350-H2043)</f>
        <v>350</v>
      </c>
      <c r="J2041" s="291" t="str">
        <f>IF(J2040="","",SUM(D2041:G2041))</f>
        <v/>
      </c>
      <c r="K2041" s="125" t="str">
        <f>IF(K2040="","",SUM(H2041,J2041))</f>
        <v/>
      </c>
      <c r="L2041" s="123">
        <f>N2041-M2041</f>
        <v>500</v>
      </c>
      <c r="M2041" s="117">
        <f>IF(M2040="","",(IF(OR(M2037="ML",M2037=""),0,M2034)+IF(OR(M2038="ML",M2038=""),0,M2035)+IF(OR(M2039="ML",M2039=""),0,M2036)))</f>
        <v>0</v>
      </c>
      <c r="N2041" s="123">
        <f>IF(N2040=0,0,500-M2043)</f>
        <v>500</v>
      </c>
      <c r="O2041" s="291">
        <f>IF(L2041="","",SUM(J2041,L2041))</f>
        <v>500</v>
      </c>
      <c r="P2041" s="125">
        <f>SUM(H2041,M2041)</f>
        <v>0</v>
      </c>
      <c r="Q2041" s="125" t="str">
        <f>IF(Q2040="","",SUM(O2041,P2041))</f>
        <v/>
      </c>
      <c r="R2041" s="307"/>
      <c r="S2041" s="141">
        <f>COUNTIF(R2035:R2044,"S")</f>
        <v>0</v>
      </c>
      <c r="T2041" s="141">
        <f>COUNTIF(R2035:R2044,"RE")+COUNTIF(R2035:R2044,"REP")</f>
        <v>0</v>
      </c>
      <c r="U2041" s="141">
        <f>COUNTIF(U2035:U2040,"P")+COUNTIF(U2043:U2044,"P")</f>
        <v>0</v>
      </c>
      <c r="V2041" s="149" t="str">
        <f>IF(OR(U2041=0,U2041&lt;(S2041+T2041)),"",(Q2041-(S2041*200)+S2040))</f>
        <v/>
      </c>
    </row>
    <row r="2042" spans="1:22" ht="19.25" customHeight="1">
      <c r="A2042" s="1179"/>
      <c r="B2042" s="1230" t="s">
        <v>12</v>
      </c>
      <c r="C2042" s="1231"/>
      <c r="D2042" s="120" t="str">
        <f t="shared" ref="D2042:Q2042" si="749">IF(D2041="","",D2040/D2041*100)</f>
        <v/>
      </c>
      <c r="E2042" s="120" t="str">
        <f t="shared" si="749"/>
        <v/>
      </c>
      <c r="F2042" s="120" t="str">
        <f t="shared" si="749"/>
        <v/>
      </c>
      <c r="G2042" s="120" t="e">
        <f t="shared" si="749"/>
        <v>#VALUE!</v>
      </c>
      <c r="H2042" s="151" t="e">
        <f t="shared" si="749"/>
        <v>#DIV/0!</v>
      </c>
      <c r="I2042" s="120" t="e">
        <f t="shared" si="749"/>
        <v>#VALUE!</v>
      </c>
      <c r="J2042" s="120" t="str">
        <f t="shared" si="749"/>
        <v/>
      </c>
      <c r="K2042" s="126" t="str">
        <f t="shared" si="749"/>
        <v/>
      </c>
      <c r="L2042" s="120" t="e">
        <f t="shared" si="749"/>
        <v>#VALUE!</v>
      </c>
      <c r="M2042" s="151" t="e">
        <f t="shared" si="749"/>
        <v>#DIV/0!</v>
      </c>
      <c r="N2042" s="120" t="e">
        <f t="shared" si="749"/>
        <v>#VALUE!</v>
      </c>
      <c r="O2042" s="120" t="e">
        <f t="shared" si="749"/>
        <v>#VALUE!</v>
      </c>
      <c r="P2042" s="126" t="e">
        <f t="shared" si="749"/>
        <v>#DIV/0!</v>
      </c>
      <c r="Q2042" s="126" t="str">
        <f t="shared" si="749"/>
        <v/>
      </c>
      <c r="R2042" s="304"/>
      <c r="S2042" s="304"/>
      <c r="T2042" s="305"/>
      <c r="U2042" s="308"/>
      <c r="V2042" s="150" t="str">
        <f>IF(V2041="","",V2040/V2041*100)</f>
        <v/>
      </c>
    </row>
    <row r="2043" spans="1:22" ht="19.25" customHeight="1">
      <c r="A2043" s="1179"/>
      <c r="B2043" s="1230" t="str">
        <f>'statement of marks'!$DG$3</f>
        <v>jktLFkku v/;;u</v>
      </c>
      <c r="C2043" s="1231"/>
      <c r="D2043" s="289" t="str">
        <f>IF('statement of marks'!DG83="","",'statement of marks'!DG83)</f>
        <v/>
      </c>
      <c r="E2043" s="290" t="str">
        <f>IF('statement of marks'!DH83="","",'statement of marks'!DH83)</f>
        <v/>
      </c>
      <c r="F2043" s="290" t="str">
        <f>IF('statement of marks'!DI83="","",'statement of marks'!DI83)</f>
        <v/>
      </c>
      <c r="G2043" s="290" t="str">
        <f>IF('statement of marks'!DK83="","",'statement of marks'!DK83)</f>
        <v/>
      </c>
      <c r="H2043" s="152">
        <f>IF(G2035="ML",70)+IF(G2036="ML",70)+IF(G2037="ML",70-H2034)+IF(G2038="ML",70-H2035)+IF(G2039="ML",70-H2036)+IF(H2037="ml",H2034)+IF(H2038="ml",H2035)+IF(H2039="ml",H2036)</f>
        <v>0</v>
      </c>
      <c r="I2043" s="291" t="str">
        <f>IF(G2043="","",SUM(G2043,H2043))</f>
        <v/>
      </c>
      <c r="J2043" s="291" t="str">
        <f>IF(G2043="","",SUM(D2043,E2043,F2043,G2043))</f>
        <v/>
      </c>
      <c r="K2043" s="125" t="str">
        <f>IF(J2043="","",SUM(H2043,J2043))</f>
        <v/>
      </c>
      <c r="L2043" s="290" t="str">
        <f>IF('statement of marks'!DM83="","",'statement of marks'!DM83)</f>
        <v/>
      </c>
      <c r="M2043" s="152">
        <f>IF(L2035="ML",100)+IF(L2036="ML",100)+IF(L2037="ML",100-M2034)+IF(L2038="ML",100-M2035)+IF(L2039="ML",100-M2036)+IF(M2037="ml",M2034)+IF(M2038="ml",M2035)+IF(M2039="ml",M2036)</f>
        <v>0</v>
      </c>
      <c r="N2043" s="291" t="str">
        <f>IF(L2043="","",SUM(L2043,M2043))</f>
        <v/>
      </c>
      <c r="O2043" s="291" t="str">
        <f>IF(L2043="","",SUM(K2043,L2043))</f>
        <v/>
      </c>
      <c r="P2043" s="152">
        <f>SUM(H2043,M2043)</f>
        <v>0</v>
      </c>
      <c r="Q2043" s="125" t="str">
        <f>IF(O2043="","",SUM(O2043,M2043))</f>
        <v/>
      </c>
      <c r="R2043" s="290" t="str">
        <f>IF('statement of marks'!GA83="","",'statement of marks'!GA83)</f>
        <v/>
      </c>
      <c r="S2043" s="117" t="str">
        <f>IF(OR(R2043="S",R2043="RE"),100,"")</f>
        <v/>
      </c>
      <c r="T2043" s="309" t="str">
        <f>IF('result subject-wise'!AL83="","",'result subject-wise'!AL83)</f>
        <v/>
      </c>
      <c r="U2043" s="310" t="str">
        <f>IF('result subject-wise'!AM83="","",'result subject-wise'!AM83)</f>
        <v/>
      </c>
      <c r="V2043" s="1236"/>
    </row>
    <row r="2044" spans="1:22" ht="19.25" customHeight="1">
      <c r="A2044" s="1179"/>
      <c r="B2044" s="1230" t="str">
        <f>'statement of marks'!$DT$3</f>
        <v>thou dkS'ky f'k{kk</v>
      </c>
      <c r="C2044" s="1231"/>
      <c r="D2044" s="1237" t="s">
        <v>294</v>
      </c>
      <c r="E2044" s="1238"/>
      <c r="F2044" s="291">
        <f>'statement of marks'!$DT$6</f>
        <v>30</v>
      </c>
      <c r="G2044" s="123" t="str">
        <f>IF('statement of marks'!DT83="","",'statement of marks'!DT83)</f>
        <v/>
      </c>
      <c r="H2044" s="1238" t="s">
        <v>313</v>
      </c>
      <c r="I2044" s="1238"/>
      <c r="J2044" s="291">
        <f>'statement of marks'!$DU$6</f>
        <v>30</v>
      </c>
      <c r="K2044" s="125" t="str">
        <f>IF('statement of marks'!DU83="","",'statement of marks'!DU83)</f>
        <v/>
      </c>
      <c r="L2044" s="1239" t="s">
        <v>172</v>
      </c>
      <c r="M2044" s="1239"/>
      <c r="N2044" s="291">
        <f>'statement of marks'!$DV$6</f>
        <v>40</v>
      </c>
      <c r="O2044" s="290" t="str">
        <f>IF('statement of marks'!DV83="","",'statement of marks'!DV83)</f>
        <v/>
      </c>
      <c r="P2044" s="304"/>
      <c r="Q2044" s="125" t="str">
        <f>IF(O2044="","",SUM(G2044,K2044,O2044))</f>
        <v/>
      </c>
      <c r="R2044" s="290" t="str">
        <f>IF('statement of marks'!GB83="","",'statement of marks'!GB83)</f>
        <v/>
      </c>
      <c r="S2044" s="117" t="str">
        <f>IF(OR(R2044="S",R2044="RE"),40,"")</f>
        <v/>
      </c>
      <c r="T2044" s="309" t="str">
        <f>IF('result subject-wise'!AN83="","",'result subject-wise'!AN83)</f>
        <v/>
      </c>
      <c r="U2044" s="310" t="str">
        <f>IF('result subject-wise'!AO83="","",'result subject-wise'!AO83)</f>
        <v/>
      </c>
      <c r="V2044" s="1236"/>
    </row>
    <row r="2045" spans="1:22" ht="19.25" customHeight="1">
      <c r="A2045" s="1179"/>
      <c r="B2045" s="1240" t="s">
        <v>20</v>
      </c>
      <c r="C2045" s="1241"/>
      <c r="D2045" s="1242" t="str">
        <f>IF('statement of marks'!GH83="","",'statement of marks'!GH83)</f>
        <v/>
      </c>
      <c r="E2045" s="1243"/>
      <c r="F2045" s="1243"/>
      <c r="G2045" s="1243"/>
      <c r="H2045" s="1243"/>
      <c r="I2045" s="1244"/>
      <c r="J2045" s="288" t="s">
        <v>7</v>
      </c>
      <c r="K2045" s="290" t="str">
        <f>IF('statement of marks'!GK83="","",'statement of marks'!GK83)</f>
        <v/>
      </c>
      <c r="L2045" s="1245" t="s">
        <v>8</v>
      </c>
      <c r="M2045" s="1246"/>
      <c r="N2045" s="1247"/>
      <c r="O2045" s="290" t="str">
        <f>IF('statement of marks'!GM83="","",'statement of marks'!GM83)</f>
        <v/>
      </c>
      <c r="P2045" s="1248" t="s">
        <v>286</v>
      </c>
      <c r="Q2045" s="1248"/>
      <c r="R2045" s="1248"/>
      <c r="S2045" s="1248"/>
      <c r="T2045" s="1248"/>
      <c r="U2045" s="1248"/>
      <c r="V2045" s="1249"/>
    </row>
    <row r="2046" spans="1:22" ht="19.25" customHeight="1">
      <c r="A2046" s="1179"/>
      <c r="B2046" s="1240" t="s">
        <v>50</v>
      </c>
      <c r="C2046" s="1241"/>
      <c r="D2046" s="1250" t="s">
        <v>290</v>
      </c>
      <c r="E2046" s="1251"/>
      <c r="F2046" s="1252" t="s">
        <v>291</v>
      </c>
      <c r="G2046" s="1252"/>
      <c r="H2046" s="1253" t="s">
        <v>292</v>
      </c>
      <c r="I2046" s="1253"/>
      <c r="J2046" s="1252" t="s">
        <v>314</v>
      </c>
      <c r="K2046" s="1252"/>
      <c r="L2046" s="1254" t="s">
        <v>284</v>
      </c>
      <c r="M2046" s="1254"/>
      <c r="N2046" s="1254"/>
      <c r="O2046" s="1254"/>
      <c r="P2046" s="1255" t="s">
        <v>20</v>
      </c>
      <c r="Q2046" s="1255"/>
      <c r="R2046" s="1255"/>
      <c r="S2046" s="1255"/>
      <c r="T2046" s="1256" t="str">
        <f>IF('result subject-wise'!AR83="","",'result subject-wise'!AR83)</f>
        <v/>
      </c>
      <c r="U2046" s="1256"/>
      <c r="V2046" s="1257"/>
    </row>
    <row r="2047" spans="1:22" ht="19.25" customHeight="1">
      <c r="A2047" s="1179"/>
      <c r="B2047" s="1234" t="s">
        <v>32</v>
      </c>
      <c r="C2047" s="1235"/>
      <c r="D2047" s="1258" t="str">
        <f>IF('statement of marks'!EP83="","",'statement of marks'!EP83)</f>
        <v/>
      </c>
      <c r="E2047" s="1259"/>
      <c r="F2047" s="1259" t="str">
        <f>IF('statement of marks'!ER83="","",'statement of marks'!ER83)</f>
        <v/>
      </c>
      <c r="G2047" s="1259"/>
      <c r="H2047" s="1259" t="str">
        <f>IF('statement of marks'!ET83="","",'statement of marks'!ET83)</f>
        <v/>
      </c>
      <c r="I2047" s="1259"/>
      <c r="J2047" s="1259" t="str">
        <f>IF('statement of marks'!EV83="","",'statement of marks'!EV83)</f>
        <v/>
      </c>
      <c r="K2047" s="1259"/>
      <c r="L2047" s="1259" t="str">
        <f>IF('statement of marks'!EX83="","",'statement of marks'!EX83)</f>
        <v/>
      </c>
      <c r="M2047" s="1259"/>
      <c r="N2047" s="1259"/>
      <c r="O2047" s="1259"/>
      <c r="P2047" s="1255" t="s">
        <v>7</v>
      </c>
      <c r="Q2047" s="1255"/>
      <c r="R2047" s="1255"/>
      <c r="S2047" s="1255"/>
      <c r="T2047" s="1256" t="str">
        <f>IF(AND(T2046="mRrh.kZ",V2042&gt;=60),"izFke",IF(AND(T2046="mRrh.kZ",V2042&gt;=48),"f}rh;",IF(AND(T2046="mRrh.kZ",V2042&gt;=36),"r`rh;","")))</f>
        <v/>
      </c>
      <c r="U2047" s="1256"/>
      <c r="V2047" s="1257"/>
    </row>
    <row r="2048" spans="1:22" ht="19.25" customHeight="1">
      <c r="A2048" s="1179"/>
      <c r="B2048" s="1234" t="s">
        <v>31</v>
      </c>
      <c r="C2048" s="1235"/>
      <c r="D2048" s="1260" t="str">
        <f>IF('statement of marks'!EO83="","",'statement of marks'!EO83)</f>
        <v/>
      </c>
      <c r="E2048" s="1261"/>
      <c r="F2048" s="1261" t="str">
        <f>IF('statement of marks'!EQ83="","",'statement of marks'!EQ83)</f>
        <v/>
      </c>
      <c r="G2048" s="1261"/>
      <c r="H2048" s="1261" t="str">
        <f>IF('statement of marks'!ES83="","",'statement of marks'!ES83)</f>
        <v/>
      </c>
      <c r="I2048" s="1261"/>
      <c r="J2048" s="1261" t="str">
        <f>IF('statement of marks'!EU83="","",'statement of marks'!EU83)</f>
        <v/>
      </c>
      <c r="K2048" s="1261"/>
      <c r="L2048" s="1261" t="str">
        <f>IF('statement of marks'!EW83="","",'statement of marks'!EW83)</f>
        <v/>
      </c>
      <c r="M2048" s="1261"/>
      <c r="N2048" s="1261"/>
      <c r="O2048" s="1261"/>
      <c r="P2048" s="1262" t="s">
        <v>312</v>
      </c>
      <c r="Q2048" s="1263"/>
      <c r="R2048" s="1263"/>
      <c r="S2048" s="1264"/>
      <c r="T2048" s="1265" t="str">
        <f>IF(T2046="","",'result subject-wise'!$G$117)</f>
        <v/>
      </c>
      <c r="U2048" s="1266"/>
      <c r="V2048" s="1267"/>
    </row>
    <row r="2049" spans="1:22" ht="19.25" customHeight="1">
      <c r="A2049" s="1179"/>
      <c r="B2049" s="1230" t="s">
        <v>133</v>
      </c>
      <c r="C2049" s="1231"/>
      <c r="D2049" s="1268"/>
      <c r="E2049" s="1269"/>
      <c r="F2049" s="1269"/>
      <c r="G2049" s="1269"/>
      <c r="H2049" s="1269"/>
      <c r="I2049" s="1269"/>
      <c r="J2049" s="1269"/>
      <c r="K2049" s="1269"/>
      <c r="L2049" s="1231" t="s">
        <v>133</v>
      </c>
      <c r="M2049" s="1231"/>
      <c r="N2049" s="1231"/>
      <c r="O2049" s="1231"/>
      <c r="P2049" s="1231"/>
      <c r="Q2049" s="1231"/>
      <c r="R2049" s="1270"/>
      <c r="S2049" s="1271"/>
      <c r="T2049" s="1271"/>
      <c r="U2049" s="1271"/>
      <c r="V2049" s="1272"/>
    </row>
    <row r="2050" spans="1:22" ht="19.25" customHeight="1">
      <c r="A2050" s="1179"/>
      <c r="B2050" s="1230" t="s">
        <v>285</v>
      </c>
      <c r="C2050" s="1231"/>
      <c r="D2050" s="1268"/>
      <c r="E2050" s="1269"/>
      <c r="F2050" s="1269"/>
      <c r="G2050" s="1269"/>
      <c r="H2050" s="1269"/>
      <c r="I2050" s="1269"/>
      <c r="J2050" s="1269"/>
      <c r="K2050" s="1269"/>
      <c r="L2050" s="1231" t="s">
        <v>111</v>
      </c>
      <c r="M2050" s="1231"/>
      <c r="N2050" s="1231"/>
      <c r="O2050" s="1231"/>
      <c r="P2050" s="1231"/>
      <c r="Q2050" s="1231"/>
      <c r="R2050" s="1273"/>
      <c r="S2050" s="1274"/>
      <c r="T2050" s="1274"/>
      <c r="U2050" s="1274"/>
      <c r="V2050" s="1275"/>
    </row>
    <row r="2051" spans="1:22" ht="19.25" customHeight="1">
      <c r="A2051" s="1179"/>
      <c r="B2051" s="1230" t="s">
        <v>152</v>
      </c>
      <c r="C2051" s="1231"/>
      <c r="D2051" s="1268"/>
      <c r="E2051" s="1269"/>
      <c r="F2051" s="1269"/>
      <c r="G2051" s="1269"/>
      <c r="H2051" s="1269"/>
      <c r="I2051" s="1269"/>
      <c r="J2051" s="1269"/>
      <c r="K2051" s="1269"/>
      <c r="L2051" s="1231" t="s">
        <v>285</v>
      </c>
      <c r="M2051" s="1231"/>
      <c r="N2051" s="1231"/>
      <c r="O2051" s="1231"/>
      <c r="P2051" s="1231"/>
      <c r="Q2051" s="1231"/>
      <c r="R2051" s="1276" t="s">
        <v>152</v>
      </c>
      <c r="S2051" s="1277"/>
      <c r="T2051" s="1277"/>
      <c r="U2051" s="1277"/>
      <c r="V2051" s="1278"/>
    </row>
    <row r="2052" spans="1:22" ht="19.25" customHeight="1">
      <c r="A2052" s="1180"/>
      <c r="B2052" s="1279" t="s">
        <v>151</v>
      </c>
      <c r="C2052" s="1280"/>
      <c r="D2052" s="1281"/>
      <c r="E2052" s="1282"/>
      <c r="F2052" s="1282"/>
      <c r="G2052" s="1282"/>
      <c r="H2052" s="1282"/>
      <c r="I2052" s="1282"/>
      <c r="J2052" s="1282"/>
      <c r="K2052" s="1282"/>
      <c r="L2052" s="1280" t="s">
        <v>113</v>
      </c>
      <c r="M2052" s="1280"/>
      <c r="N2052" s="1280"/>
      <c r="O2052" s="1280"/>
      <c r="P2052" s="1283">
        <f>'statement of marks'!$GH$109</f>
        <v>42460</v>
      </c>
      <c r="Q2052" s="1284"/>
      <c r="R2052" s="1285" t="s">
        <v>289</v>
      </c>
      <c r="S2052" s="1286"/>
      <c r="T2052" s="1286"/>
      <c r="U2052" s="1286"/>
      <c r="V2052" s="1287"/>
    </row>
    <row r="2053" spans="1:22" ht="19.25" customHeight="1">
      <c r="A2053" s="1173" t="s">
        <v>73</v>
      </c>
      <c r="B2053" s="1174"/>
      <c r="C2053" s="1174"/>
      <c r="D2053" s="1174"/>
      <c r="E2053" s="1174"/>
      <c r="F2053" s="1174"/>
      <c r="G2053" s="1174"/>
      <c r="H2053" s="1174"/>
      <c r="I2053" s="1174"/>
      <c r="J2053" s="1174"/>
      <c r="K2053" s="1174"/>
      <c r="L2053" s="1174"/>
      <c r="M2053" s="1174"/>
      <c r="N2053" s="1174"/>
      <c r="O2053" s="1174"/>
      <c r="P2053" s="1174"/>
      <c r="Q2053" s="1174"/>
      <c r="R2053" s="1174"/>
      <c r="S2053" s="1174"/>
      <c r="T2053" s="1174"/>
      <c r="U2053" s="1174"/>
      <c r="V2053" s="1175"/>
    </row>
    <row r="2054" spans="1:22" ht="19.25" customHeight="1">
      <c r="A2054" s="1176" t="str">
        <f>'statement of marks'!$A$1</f>
        <v>jktdh; ckfydk mPp ek/;fed fo|ky;] fuEckgsMk</v>
      </c>
      <c r="B2054" s="1177"/>
      <c r="C2054" s="1177"/>
      <c r="D2054" s="1177"/>
      <c r="E2054" s="1177"/>
      <c r="F2054" s="1177"/>
      <c r="G2054" s="1177"/>
      <c r="H2054" s="1177"/>
      <c r="I2054" s="1177"/>
      <c r="J2054" s="1177"/>
      <c r="K2054" s="1177"/>
      <c r="L2054" s="1177"/>
      <c r="M2054" s="1177"/>
      <c r="N2054" s="1177"/>
      <c r="O2054" s="1177"/>
      <c r="P2054" s="1177"/>
      <c r="Q2054" s="1177"/>
      <c r="R2054" s="1177"/>
      <c r="S2054" s="1177"/>
      <c r="T2054" s="1177"/>
      <c r="U2054" s="1177"/>
      <c r="V2054" s="1178"/>
    </row>
    <row r="2055" spans="1:22" ht="19.25" customHeight="1">
      <c r="A2055" s="1179"/>
      <c r="B2055" s="1181" t="s">
        <v>293</v>
      </c>
      <c r="C2055" s="1181"/>
      <c r="D2055" s="1182" t="str">
        <f>'statement of marks'!$F$3</f>
        <v>2015-16</v>
      </c>
      <c r="E2055" s="1183"/>
      <c r="F2055" s="1184" t="str">
        <f>IF(T2073="","eq[; ijh{kk",IF(D2072="iwjd","iwjd ijh{kk",IF(D2072="iqu% ijh{kk","iqu% ijh{kk",)))</f>
        <v>eq[; ijh{kk</v>
      </c>
      <c r="G2055" s="1185"/>
      <c r="H2055" s="1185"/>
      <c r="I2055" s="1185"/>
      <c r="J2055" s="1185"/>
      <c r="K2055" s="1185"/>
      <c r="L2055" s="1185"/>
      <c r="M2055" s="1185"/>
      <c r="N2055" s="1185"/>
      <c r="O2055" s="1185"/>
      <c r="P2055" s="1185"/>
      <c r="Q2055" s="1185"/>
      <c r="R2055" s="1186" t="s">
        <v>27</v>
      </c>
      <c r="S2055" s="1187"/>
      <c r="T2055" s="1188" t="str">
        <f>'statement of marks'!$A$3</f>
        <v>11 'A'</v>
      </c>
      <c r="U2055" s="1188"/>
      <c r="V2055" s="1189"/>
    </row>
    <row r="2056" spans="1:22" ht="19.25" customHeight="1">
      <c r="A2056" s="1179"/>
      <c r="B2056" s="1190" t="s">
        <v>115</v>
      </c>
      <c r="C2056" s="1190"/>
      <c r="D2056" s="1191" t="str">
        <f>IF('statement of marks'!G84="","",'statement of marks'!G84)</f>
        <v/>
      </c>
      <c r="E2056" s="1192"/>
      <c r="F2056" s="1192"/>
      <c r="G2056" s="1192"/>
      <c r="H2056" s="1192"/>
      <c r="I2056" s="1192"/>
      <c r="J2056" s="1192"/>
      <c r="K2056" s="1192"/>
      <c r="L2056" s="1192"/>
      <c r="M2056" s="1192"/>
      <c r="N2056" s="1192"/>
      <c r="O2056" s="1192"/>
      <c r="P2056" s="1192"/>
      <c r="Q2056" s="1192"/>
      <c r="R2056" s="1193" t="s">
        <v>36</v>
      </c>
      <c r="S2056" s="1194"/>
      <c r="T2056" s="1195" t="str">
        <f>IF('statement of marks'!D84="","",'statement of marks'!D84)</f>
        <v/>
      </c>
      <c r="U2056" s="1195"/>
      <c r="V2056" s="1196"/>
    </row>
    <row r="2057" spans="1:22" ht="19.25" customHeight="1">
      <c r="A2057" s="1179"/>
      <c r="B2057" s="1190" t="s">
        <v>25</v>
      </c>
      <c r="C2057" s="1190"/>
      <c r="D2057" s="1191" t="str">
        <f>IF('statement of marks'!H84="","",'statement of marks'!H84)</f>
        <v/>
      </c>
      <c r="E2057" s="1192"/>
      <c r="F2057" s="1192"/>
      <c r="G2057" s="1192"/>
      <c r="H2057" s="1192"/>
      <c r="I2057" s="1192"/>
      <c r="J2057" s="1192"/>
      <c r="K2057" s="1192"/>
      <c r="L2057" s="1192"/>
      <c r="M2057" s="1192"/>
      <c r="N2057" s="1192"/>
      <c r="O2057" s="1192"/>
      <c r="P2057" s="1192"/>
      <c r="Q2057" s="1192"/>
      <c r="R2057" s="1193" t="s">
        <v>28</v>
      </c>
      <c r="S2057" s="1194"/>
      <c r="T2057" s="1195" t="str">
        <f>IF('statement of marks'!E84="","",'statement of marks'!E84)</f>
        <v/>
      </c>
      <c r="U2057" s="1195"/>
      <c r="V2057" s="1196"/>
    </row>
    <row r="2058" spans="1:22" ht="19.25" customHeight="1">
      <c r="A2058" s="1179"/>
      <c r="B2058" s="1197" t="s">
        <v>26</v>
      </c>
      <c r="C2058" s="1197"/>
      <c r="D2058" s="1191" t="str">
        <f>IF('statement of marks'!I84="","",'statement of marks'!I84)</f>
        <v/>
      </c>
      <c r="E2058" s="1192"/>
      <c r="F2058" s="1192"/>
      <c r="G2058" s="1192"/>
      <c r="H2058" s="1192"/>
      <c r="I2058" s="1192"/>
      <c r="J2058" s="1192"/>
      <c r="K2058" s="1192"/>
      <c r="L2058" s="1192"/>
      <c r="M2058" s="1192"/>
      <c r="N2058" s="1192"/>
      <c r="O2058" s="1192"/>
      <c r="P2058" s="1192"/>
      <c r="Q2058" s="1192"/>
      <c r="R2058" s="1193" t="s">
        <v>29</v>
      </c>
      <c r="S2058" s="1194"/>
      <c r="T2058" s="1198" t="str">
        <f>IF('statement of marks'!F84="","",'statement of marks'!F84)</f>
        <v/>
      </c>
      <c r="U2058" s="1198"/>
      <c r="V2058" s="1199"/>
    </row>
    <row r="2059" spans="1:22" ht="19.25" customHeight="1">
      <c r="A2059" s="1179"/>
      <c r="B2059" s="1200" t="s">
        <v>30</v>
      </c>
      <c r="C2059" s="1202" t="s">
        <v>202</v>
      </c>
      <c r="D2059" s="1204" t="s">
        <v>1</v>
      </c>
      <c r="E2059" s="1204" t="s">
        <v>43</v>
      </c>
      <c r="F2059" s="1204" t="s">
        <v>2</v>
      </c>
      <c r="G2059" s="1206" t="s">
        <v>144</v>
      </c>
      <c r="H2059" s="1206" t="s">
        <v>147</v>
      </c>
      <c r="I2059" s="1208" t="s">
        <v>146</v>
      </c>
      <c r="J2059" s="1210" t="s">
        <v>306</v>
      </c>
      <c r="K2059" s="1212" t="s">
        <v>288</v>
      </c>
      <c r="L2059" s="1214" t="s">
        <v>305</v>
      </c>
      <c r="M2059" s="1214" t="s">
        <v>296</v>
      </c>
      <c r="N2059" s="1216" t="s">
        <v>295</v>
      </c>
      <c r="O2059" s="1218" t="s">
        <v>274</v>
      </c>
      <c r="P2059" s="1218" t="s">
        <v>275</v>
      </c>
      <c r="Q2059" s="1220" t="s">
        <v>276</v>
      </c>
      <c r="R2059" s="1208" t="s">
        <v>14</v>
      </c>
      <c r="S2059" s="1210" t="s">
        <v>297</v>
      </c>
      <c r="T2059" s="1222" t="s">
        <v>298</v>
      </c>
      <c r="U2059" s="1224" t="s">
        <v>38</v>
      </c>
      <c r="V2059" s="1226" t="s">
        <v>287</v>
      </c>
    </row>
    <row r="2060" spans="1:22" ht="19.25" customHeight="1">
      <c r="A2060" s="1179"/>
      <c r="B2060" s="1201"/>
      <c r="C2060" s="1203"/>
      <c r="D2060" s="1205"/>
      <c r="E2060" s="1205"/>
      <c r="F2060" s="1205"/>
      <c r="G2060" s="1207"/>
      <c r="H2060" s="1207"/>
      <c r="I2060" s="1209"/>
      <c r="J2060" s="1211"/>
      <c r="K2060" s="1213"/>
      <c r="L2060" s="1215"/>
      <c r="M2060" s="1215"/>
      <c r="N2060" s="1217"/>
      <c r="O2060" s="1219"/>
      <c r="P2060" s="1219"/>
      <c r="Q2060" s="1221"/>
      <c r="R2060" s="1209"/>
      <c r="S2060" s="1211"/>
      <c r="T2060" s="1223"/>
      <c r="U2060" s="1225"/>
      <c r="V2060" s="1227"/>
    </row>
    <row r="2061" spans="1:22" ht="19.25" customHeight="1">
      <c r="A2061" s="1179"/>
      <c r="B2061" s="1228" t="s">
        <v>5</v>
      </c>
      <c r="C2061" s="1229"/>
      <c r="D2061" s="119">
        <v>10</v>
      </c>
      <c r="E2061" s="70">
        <v>10</v>
      </c>
      <c r="F2061" s="70">
        <v>10</v>
      </c>
      <c r="G2061" s="142" t="s">
        <v>308</v>
      </c>
      <c r="H2061" s="122">
        <f>'statement of marks'!$AR$6</f>
        <v>20</v>
      </c>
      <c r="I2061" s="73">
        <v>70</v>
      </c>
      <c r="J2061" s="146" t="s">
        <v>277</v>
      </c>
      <c r="K2061" s="124">
        <v>100</v>
      </c>
      <c r="L2061" s="142" t="s">
        <v>309</v>
      </c>
      <c r="M2061" s="122">
        <f>'statement of marks'!$AW$6</f>
        <v>30</v>
      </c>
      <c r="N2061" s="73">
        <v>100</v>
      </c>
      <c r="O2061" s="145" t="s">
        <v>310</v>
      </c>
      <c r="P2061" s="124"/>
      <c r="Q2061" s="124">
        <v>200</v>
      </c>
      <c r="R2061" s="304"/>
      <c r="S2061" s="304"/>
      <c r="T2061" s="305"/>
      <c r="U2061" s="306"/>
      <c r="V2061" s="147" t="str">
        <f>IF(OR(U2068=0,U2068&lt;S2068),"",Q2061)</f>
        <v/>
      </c>
    </row>
    <row r="2062" spans="1:22" ht="19.25" customHeight="1">
      <c r="A2062" s="1179"/>
      <c r="B2062" s="1230" t="str">
        <f>'statement of marks'!$J$3</f>
        <v>vfuok;Z fgUnh</v>
      </c>
      <c r="C2062" s="1231"/>
      <c r="D2062" s="289" t="str">
        <f>IF('statement of marks'!J84="","",'statement of marks'!J84)</f>
        <v/>
      </c>
      <c r="E2062" s="290" t="str">
        <f>IF('statement of marks'!K84="","",'statement of marks'!K84)</f>
        <v/>
      </c>
      <c r="F2062" s="290" t="str">
        <f>IF('statement of marks'!L84="","",'statement of marks'!L84)</f>
        <v/>
      </c>
      <c r="G2062" s="123" t="str">
        <f>IF('statement of marks'!N84="","",'statement of marks'!N84)</f>
        <v/>
      </c>
      <c r="H2062" s="123">
        <f>'statement of marks'!$BP$6</f>
        <v>20</v>
      </c>
      <c r="I2062" s="291" t="str">
        <f>IF(G2062="","",G2062)</f>
        <v/>
      </c>
      <c r="J2062" s="291" t="str">
        <f>IF(G2062="","",SUM(D2062,E2062,F2062,G2062))</f>
        <v/>
      </c>
      <c r="K2062" s="125" t="str">
        <f>J2062</f>
        <v/>
      </c>
      <c r="L2062" s="123" t="str">
        <f>IF('statement of marks'!P84="","",'statement of marks'!P84)</f>
        <v/>
      </c>
      <c r="M2062" s="122">
        <f>'statement of marks'!$BU$6</f>
        <v>30</v>
      </c>
      <c r="N2062" s="291" t="str">
        <f>IF(L2062="","",L2062)</f>
        <v/>
      </c>
      <c r="O2062" s="291" t="str">
        <f>IF(L2062="","",SUM(J2062,L2062))</f>
        <v/>
      </c>
      <c r="P2062" s="152">
        <f>SUM(H2062,M2062)</f>
        <v>50</v>
      </c>
      <c r="Q2062" s="125" t="str">
        <f>O2062</f>
        <v/>
      </c>
      <c r="R2062" s="290" t="str">
        <f>CONCATENATE('statement of marks'!EZ84,'statement of marks'!FA84,'statement of marks'!FB84)</f>
        <v/>
      </c>
      <c r="S2062" s="117" t="str">
        <f>IF(OR(R2062="S",R2062="RE"),100,"")</f>
        <v/>
      </c>
      <c r="T2062" s="128" t="str">
        <f>IF('result subject-wise'!U84="","",'result subject-wise'!U84)</f>
        <v/>
      </c>
      <c r="U2062" s="130" t="str">
        <f>IF('result subject-wise'!V84="","",'result subject-wise'!V84)</f>
        <v/>
      </c>
      <c r="V2062" s="147" t="str">
        <f>IF(OR(U2068=0,U2068&lt;S2068),"",IF(R2062="RE",SUM(Q2062,T2062),IF(R2062="S",T2062,Q2062)))</f>
        <v/>
      </c>
    </row>
    <row r="2063" spans="1:22" ht="19.25" customHeight="1">
      <c r="A2063" s="1179"/>
      <c r="B2063" s="1230" t="str">
        <f>'statement of marks'!$X$3</f>
        <v>vaxzsth</v>
      </c>
      <c r="C2063" s="1231"/>
      <c r="D2063" s="289" t="str">
        <f>IF('statement of marks'!X84="","",'statement of marks'!X84)</f>
        <v/>
      </c>
      <c r="E2063" s="290" t="str">
        <f>IF('statement of marks'!Y84="","",'statement of marks'!Y84)</f>
        <v/>
      </c>
      <c r="F2063" s="290" t="str">
        <f>IF('statement of marks'!Z84="","",'statement of marks'!Z84)</f>
        <v/>
      </c>
      <c r="G2063" s="123" t="str">
        <f>IF('statement of marks'!AB84="","",'statement of marks'!AB84)</f>
        <v/>
      </c>
      <c r="H2063" s="123">
        <f>'statement of marks'!$CN$6</f>
        <v>20</v>
      </c>
      <c r="I2063" s="291" t="str">
        <f>IF(G2063="","",G2063)</f>
        <v/>
      </c>
      <c r="J2063" s="291" t="str">
        <f t="shared" ref="J2063:J2066" si="750">IF(G2063="","",SUM(D2063,E2063,F2063,G2063))</f>
        <v/>
      </c>
      <c r="K2063" s="125" t="str">
        <f>J2063</f>
        <v/>
      </c>
      <c r="L2063" s="123" t="str">
        <f>IF('statement of marks'!AD84="","",'statement of marks'!AD84)</f>
        <v/>
      </c>
      <c r="M2063" s="122">
        <f>'statement of marks'!$CS$6</f>
        <v>30</v>
      </c>
      <c r="N2063" s="291" t="str">
        <f>IF(L2063="","",L2063)</f>
        <v/>
      </c>
      <c r="O2063" s="291" t="str">
        <f t="shared" ref="O2063" si="751">IF(L2063="","",SUM(J2063,L2063))</f>
        <v/>
      </c>
      <c r="P2063" s="152">
        <f t="shared" ref="P2063" si="752">SUM(H2063,M2063)</f>
        <v>50</v>
      </c>
      <c r="Q2063" s="125" t="str">
        <f>O2063</f>
        <v/>
      </c>
      <c r="R2063" s="290" t="str">
        <f>CONCATENATE('statement of marks'!FC84,'statement of marks'!FD84,'statement of marks'!FE84)</f>
        <v/>
      </c>
      <c r="S2063" s="117" t="str">
        <f>IF(OR(R2063="S",R2063="RE"),100,"")</f>
        <v/>
      </c>
      <c r="T2063" s="128" t="str">
        <f>IF('result subject-wise'!X84="","",'result subject-wise'!X84)</f>
        <v/>
      </c>
      <c r="U2063" s="130" t="str">
        <f>IF('result subject-wise'!Y84="","",'result subject-wise'!Y84)</f>
        <v/>
      </c>
      <c r="V2063" s="147" t="str">
        <f>IF(OR(U2068=0,U2068&lt;S2068),"",IF(R2063="RE",SUM(Q2063,T2063),IF(R2063="S",T2063,Q2063)))</f>
        <v/>
      </c>
    </row>
    <row r="2064" spans="1:22" ht="19.25" customHeight="1">
      <c r="A2064" s="1179"/>
      <c r="B2064" s="1232" t="b">
        <f>IF('statement of marks'!AL84="a",'statement of marks'!$AL$3,IF('statement of marks'!AL84="b",'statement of marks'!$AR$3,IF('statement of marks'!AL84="c",'statement of marks'!$AX$3,IF('statement of marks'!AL84="d",'statement of marks'!$BD$3))))</f>
        <v>0</v>
      </c>
      <c r="C2064" s="1233"/>
      <c r="D2064" s="289" t="str">
        <f>IF('statement of marks'!AM84="","",'statement of marks'!AM84)</f>
        <v/>
      </c>
      <c r="E2064" s="290" t="str">
        <f>IF('statement of marks'!AN84="","",'statement of marks'!AN84)</f>
        <v/>
      </c>
      <c r="F2064" s="290" t="str">
        <f>IF('statement of marks'!AO84="","",'statement of marks'!AO84)</f>
        <v/>
      </c>
      <c r="G2064" s="123" t="str">
        <f>IF('statement of marks'!AQ84="","",'statement of marks'!AQ84)</f>
        <v/>
      </c>
      <c r="H2064" s="123" t="str">
        <f>IF('statement of marks'!AR84="","",'statement of marks'!AR84)</f>
        <v/>
      </c>
      <c r="I2064" s="291" t="str">
        <f>IF(G2064="","",IF(AND(G2064="ML",H2064="ML"),"ML",IF(AND(G2064="ML",H2064=""),"ML",SUM(G2064,H2064))))</f>
        <v/>
      </c>
      <c r="J2064" s="291" t="str">
        <f t="shared" si="750"/>
        <v/>
      </c>
      <c r="K2064" s="125" t="str">
        <f>IF(J2064="","",SUM(H2064,J2064))</f>
        <v/>
      </c>
      <c r="L2064" s="123" t="str">
        <f>IF('statement of marks'!AV84="","",'statement of marks'!AV84)</f>
        <v/>
      </c>
      <c r="M2064" s="123" t="str">
        <f>IF('statement of marks'!AW84="","",'statement of marks'!AW84)</f>
        <v/>
      </c>
      <c r="N2064" s="291" t="str">
        <f>IF(L2064="","",IF(AND(L2064="ML",M2064="ML"),"ML",IF(AND(L2064="ML",M2064=""),"ML",SUM(L2064,M2064))))</f>
        <v/>
      </c>
      <c r="O2064" s="291" t="str">
        <f>IF(L2064="","",SUM(J2064,L2064))</f>
        <v/>
      </c>
      <c r="P2064" s="123" t="str">
        <f>IF(AND(H2064="",M2064=""),"",SUM(H2064,M2064))</f>
        <v/>
      </c>
      <c r="Q2064" s="125" t="str">
        <f>IF(O2064="","",SUM(O2064,P2064))</f>
        <v/>
      </c>
      <c r="R2064" s="290" t="str">
        <f>CONCATENATE('statement of marks'!FF84,'statement of marks'!FK84,'statement of marks'!FL84)</f>
        <v/>
      </c>
      <c r="S2064" s="117" t="str">
        <f>IF('result subject-wise'!Z84="","",'result subject-wise'!Z84)</f>
        <v/>
      </c>
      <c r="T2064" s="128" t="str">
        <f>IF('result subject-wise'!AB84="","",'result subject-wise'!AB84)</f>
        <v/>
      </c>
      <c r="U2064" s="130" t="str">
        <f>IF('result subject-wise'!AC84="","",'result subject-wise'!AC84)</f>
        <v/>
      </c>
      <c r="V2064" s="147" t="str">
        <f>IF(OR(U2068=0,U2068&lt;S2068),"",IF(OR(R2064="RE",R2064="REP"),SUM(Q2064,T2064),IF(R2064="S",T2064,Q2064)))</f>
        <v/>
      </c>
    </row>
    <row r="2065" spans="1:22" ht="19.25" customHeight="1">
      <c r="A2065" s="1179"/>
      <c r="B2065" s="1232" t="b">
        <f>IF('statement of marks'!BJ84="a",'statement of marks'!$BJ$3,IF('statement of marks'!BJ84="b",'statement of marks'!$BP$3,IF('statement of marks'!BJ84="c",'statement of marks'!$BV$3,IF('statement of marks'!BJ84="d",'statement of marks'!$CB$3))))</f>
        <v>0</v>
      </c>
      <c r="C2065" s="1233"/>
      <c r="D2065" s="289" t="str">
        <f>IF('statement of marks'!BK84="","",'statement of marks'!BK84)</f>
        <v/>
      </c>
      <c r="E2065" s="290" t="str">
        <f>IF('statement of marks'!BL84="","",'statement of marks'!BL84)</f>
        <v/>
      </c>
      <c r="F2065" s="290" t="str">
        <f>IF('statement of marks'!BM84="","",'statement of marks'!BM84)</f>
        <v/>
      </c>
      <c r="G2065" s="123" t="str">
        <f>IF('statement of marks'!BO84="","",'statement of marks'!BO84)</f>
        <v/>
      </c>
      <c r="H2065" s="123" t="str">
        <f>IF('statement of marks'!BP84="","",'statement of marks'!BP84)</f>
        <v/>
      </c>
      <c r="I2065" s="291" t="str">
        <f t="shared" ref="I2065" si="753">IF(G2065="","",IF(AND(G2065="ML",H2065="ML"),"ML",IF(AND(G2065="ML",H2065=""),"ML",SUM(G2065,H2065))))</f>
        <v/>
      </c>
      <c r="J2065" s="291" t="str">
        <f t="shared" si="750"/>
        <v/>
      </c>
      <c r="K2065" s="125" t="str">
        <f>IF(J2065="","",SUM(H2065,J2065))</f>
        <v/>
      </c>
      <c r="L2065" s="123" t="str">
        <f>IF('statement of marks'!BT84="","",'statement of marks'!BT84)</f>
        <v/>
      </c>
      <c r="M2065" s="123" t="str">
        <f>IF('statement of marks'!BU84="","",'statement of marks'!BU84)</f>
        <v/>
      </c>
      <c r="N2065" s="291" t="str">
        <f t="shared" ref="N2065" si="754">IF(L2065="","",IF(AND(L2065="ML",M2065="ML"),"ML",IF(AND(L2065="ML",M2065=""),"ML",SUM(L2065,M2065))))</f>
        <v/>
      </c>
      <c r="O2065" s="291" t="str">
        <f>IF(L2065="","",SUM(J2065,L2065))</f>
        <v/>
      </c>
      <c r="P2065" s="123" t="str">
        <f t="shared" ref="P2065:P2066" si="755">IF(AND(H2065="",M2065=""),"",SUM(H2065,M2065))</f>
        <v/>
      </c>
      <c r="Q2065" s="125" t="str">
        <f>IF(O2065="","",SUM(O2065,P2065))</f>
        <v/>
      </c>
      <c r="R2065" s="290" t="str">
        <f>CONCATENATE('statement of marks'!FM84,'statement of marks'!FR84,'statement of marks'!FS84)</f>
        <v/>
      </c>
      <c r="S2065" s="117" t="str">
        <f>IF('result subject-wise'!AD84="","",'result subject-wise'!AD84)</f>
        <v/>
      </c>
      <c r="T2065" s="128" t="str">
        <f>IF('result subject-wise'!AF84="","",'result subject-wise'!AF84)</f>
        <v/>
      </c>
      <c r="U2065" s="130" t="str">
        <f>IF('result subject-wise'!AG84="","",'result subject-wise'!AG84)</f>
        <v/>
      </c>
      <c r="V2065" s="147" t="str">
        <f>IF(OR(U2068=0,U2068&lt;S2068),"",IF(OR(R2065="RE",R2065="REP"),SUM(Q2065,T2065),IF(R2065="S",T2065,Q2065)))</f>
        <v/>
      </c>
    </row>
    <row r="2066" spans="1:22" ht="19.25" customHeight="1">
      <c r="A2066" s="1179"/>
      <c r="B2066" s="1232" t="b">
        <f>IF('statement of marks'!CH84="a",'statement of marks'!$CH$3,IF('statement of marks'!CH84="b",'statement of marks'!$CN$3,IF('statement of marks'!CH84="c",'statement of marks'!$CT$3,IF('statement of marks'!CH84="d",'statement of marks'!$CZ$3))))</f>
        <v>0</v>
      </c>
      <c r="C2066" s="1233"/>
      <c r="D2066" s="289" t="str">
        <f>IF('statement of marks'!CI84="","",'statement of marks'!CI84)</f>
        <v/>
      </c>
      <c r="E2066" s="290" t="str">
        <f>IF('statement of marks'!CJ84="","",'statement of marks'!CJ84)</f>
        <v/>
      </c>
      <c r="F2066" s="290" t="str">
        <f>IF('statement of marks'!CK84="","",'statement of marks'!CK84)</f>
        <v/>
      </c>
      <c r="G2066" s="123" t="str">
        <f>IF('statement of marks'!CM84="","",'statement of marks'!CM84)</f>
        <v/>
      </c>
      <c r="H2066" s="123" t="str">
        <f>IF('statement of marks'!CN84="","",'statement of marks'!CN84)</f>
        <v/>
      </c>
      <c r="I2066" s="291" t="str">
        <f>IF(G2066="","",IF(AND(G2066="ML",H2066="ML"),"ML",IF(AND(G2066="ML",H2066=""),"ML",SUM(G2066,H2066))))</f>
        <v/>
      </c>
      <c r="J2066" s="291" t="str">
        <f t="shared" si="750"/>
        <v/>
      </c>
      <c r="K2066" s="125" t="str">
        <f>IF(J2066="","",SUM(H2066,J2066))</f>
        <v/>
      </c>
      <c r="L2066" s="123" t="str">
        <f>IF('statement of marks'!CR84="","",'statement of marks'!CR84)</f>
        <v/>
      </c>
      <c r="M2066" s="123" t="str">
        <f>IF('statement of marks'!CS84="","",'statement of marks'!CS84)</f>
        <v/>
      </c>
      <c r="N2066" s="291" t="str">
        <f>IF(L2066="","",IF(AND(L2066="ML",M2066="ML"),"ML",IF(AND(L2066="ML",M2066=""),"ML",SUM(L2066,M2066))))</f>
        <v/>
      </c>
      <c r="O2066" s="291" t="str">
        <f>IF(L2066="","",SUM(J2066,L2066))</f>
        <v/>
      </c>
      <c r="P2066" s="123" t="str">
        <f t="shared" si="755"/>
        <v/>
      </c>
      <c r="Q2066" s="125" t="str">
        <f>IF(O2066="","",SUM(O2066,P2066))</f>
        <v/>
      </c>
      <c r="R2066" s="290" t="str">
        <f>CONCATENATE('statement of marks'!FT84,'statement of marks'!FY84,'statement of marks'!FZ84)</f>
        <v/>
      </c>
      <c r="S2066" s="117" t="str">
        <f>IF('result subject-wise'!AH84="","",'result subject-wise'!AH84)</f>
        <v/>
      </c>
      <c r="T2066" s="128" t="str">
        <f>IF('result subject-wise'!AJ84="","",'result subject-wise'!AJ84)</f>
        <v/>
      </c>
      <c r="U2066" s="130" t="str">
        <f>IF('result subject-wise'!AK84="","",'result subject-wise'!AK84)</f>
        <v/>
      </c>
      <c r="V2066" s="147" t="str">
        <f>IF(OR(U2068=0,U2068&lt;S2068),"",IF(OR(R2066="RE",R2066="REP"),SUM(Q2066,T2066),IF(R2066="S",T2066,Q2066)))</f>
        <v/>
      </c>
    </row>
    <row r="2067" spans="1:22" ht="19.25" customHeight="1">
      <c r="A2067" s="1179"/>
      <c r="B2067" s="1234" t="s">
        <v>148</v>
      </c>
      <c r="C2067" s="1235"/>
      <c r="D2067" s="157" t="str">
        <f>IF(AND(D2062="",D2063="",D2064="",D2065="",D2066=""),"",SUM(D2062:D2066))</f>
        <v/>
      </c>
      <c r="E2067" s="157" t="str">
        <f t="shared" ref="E2067:F2067" si="756">IF(AND(E2062="",E2063="",E2064="",E2065="",E2066=""),"",SUM(E2062:E2066))</f>
        <v/>
      </c>
      <c r="F2067" s="157" t="str">
        <f t="shared" si="756"/>
        <v/>
      </c>
      <c r="G2067" s="158" t="str">
        <f>IF(G2062="","",SUM(G2062:G2066))</f>
        <v/>
      </c>
      <c r="H2067" s="158">
        <f>SUM(H2064:H2066)</f>
        <v>0</v>
      </c>
      <c r="I2067" s="158" t="str">
        <f>IF(AND(I2062="",I2063="",I2064="",I2065="",I2066=""),"",SUM(I2062:I2066))</f>
        <v/>
      </c>
      <c r="J2067" s="159" t="str">
        <f>IF(J2066="","",SUM(J2062:J2066))</f>
        <v/>
      </c>
      <c r="K2067" s="160" t="str">
        <f>IF(K2062="","",SUM(K2062:K2066))</f>
        <v/>
      </c>
      <c r="L2067" s="158" t="str">
        <f>IF(L2062="","",SUM(L2062:L2066))</f>
        <v/>
      </c>
      <c r="M2067" s="158">
        <f>SUM(M2064:M2066)</f>
        <v>0</v>
      </c>
      <c r="N2067" s="158" t="str">
        <f t="shared" ref="N2067" si="757">IF(AND(N2062="",N2063="",N2064="",N2065="",N2066=""),"",SUM(N2062:N2066))</f>
        <v/>
      </c>
      <c r="O2067" s="159" t="str">
        <f>IF(L2067="","",SUM(J2067,L2067))</f>
        <v/>
      </c>
      <c r="P2067" s="160">
        <f>SUM(H2067,M2067)</f>
        <v>0</v>
      </c>
      <c r="Q2067" s="160" t="str">
        <f>IF(Q2062="","",SUM(Q2062:Q2066))</f>
        <v/>
      </c>
      <c r="R2067" s="159"/>
      <c r="S2067" s="159" t="str">
        <f>IF(AND(S2062="",S2063="",S2064="",S2065="",S2066=""),"",SUM(S2062:S2066))</f>
        <v/>
      </c>
      <c r="T2067" s="161" t="str">
        <f>IF(AND(T2062="",T2063="",T2064="",T2065="",T2066=""),"",SUM(T2062:T2066))</f>
        <v/>
      </c>
      <c r="U2067" s="162"/>
      <c r="V2067" s="163" t="str">
        <f>IF(V2062="","",SUM(V2062:V2066))</f>
        <v/>
      </c>
    </row>
    <row r="2068" spans="1:22" ht="19.25" customHeight="1">
      <c r="A2068" s="1179"/>
      <c r="B2068" s="1234" t="s">
        <v>145</v>
      </c>
      <c r="C2068" s="1235"/>
      <c r="D2068" s="119" t="str">
        <f>IF(D2067="","",50-(COUNTIF(D2062:D2066,"NA")*10+COUNTIF(D2062:D2066,"ML")*10))</f>
        <v/>
      </c>
      <c r="E2068" s="119" t="str">
        <f t="shared" ref="E2068:F2068" si="758">IF(E2067="","",50-(COUNTIF(E2062:E2066,"NA")*10+COUNTIF(E2062:E2066,"ML")*10))</f>
        <v/>
      </c>
      <c r="F2068" s="119" t="str">
        <f t="shared" si="758"/>
        <v/>
      </c>
      <c r="G2068" s="123">
        <f>I2068-H2068</f>
        <v>350</v>
      </c>
      <c r="H2068" s="158">
        <f>IF(H2067="","",(IF(OR(H2064="ML",H2064=""),0,H2061)+IF(OR(H2065="ML",H2065=""),0,H2062)+IF(OR(H2066="ML",H2066=""),0,H2063)))</f>
        <v>0</v>
      </c>
      <c r="I2068" s="123">
        <f>IF(I2067=0,0,350-H2070)</f>
        <v>350</v>
      </c>
      <c r="J2068" s="291" t="str">
        <f>IF(J2067="","",SUM(D2068:G2068))</f>
        <v/>
      </c>
      <c r="K2068" s="125" t="str">
        <f>IF(K2067="","",SUM(H2068,J2068))</f>
        <v/>
      </c>
      <c r="L2068" s="123">
        <f>N2068-M2068</f>
        <v>500</v>
      </c>
      <c r="M2068" s="117">
        <f>IF(M2067="","",(IF(OR(M2064="ML",M2064=""),0,M2061)+IF(OR(M2065="ML",M2065=""),0,M2062)+IF(OR(M2066="ML",M2066=""),0,M2063)))</f>
        <v>0</v>
      </c>
      <c r="N2068" s="123">
        <f>IF(N2067=0,0,500-M2070)</f>
        <v>500</v>
      </c>
      <c r="O2068" s="291">
        <f>IF(L2068="","",SUM(J2068,L2068))</f>
        <v>500</v>
      </c>
      <c r="P2068" s="125">
        <f>SUM(H2068,M2068)</f>
        <v>0</v>
      </c>
      <c r="Q2068" s="125" t="str">
        <f>IF(Q2067="","",SUM(O2068,P2068))</f>
        <v/>
      </c>
      <c r="R2068" s="307"/>
      <c r="S2068" s="141">
        <f>COUNTIF(R2062:R2071,"S")</f>
        <v>0</v>
      </c>
      <c r="T2068" s="141">
        <f>COUNTIF(R2062:R2071,"RE")+COUNTIF(R2062:R2071,"REP")</f>
        <v>0</v>
      </c>
      <c r="U2068" s="141">
        <f>COUNTIF(U2062:U2067,"P")+COUNTIF(U2070:U2071,"P")</f>
        <v>0</v>
      </c>
      <c r="V2068" s="149" t="str">
        <f>IF(OR(U2068=0,U2068&lt;(S2068+T2068)),"",(Q2068-(S2068*200)+S2067))</f>
        <v/>
      </c>
    </row>
    <row r="2069" spans="1:22" ht="19.25" customHeight="1">
      <c r="A2069" s="1179"/>
      <c r="B2069" s="1230" t="s">
        <v>12</v>
      </c>
      <c r="C2069" s="1231"/>
      <c r="D2069" s="120" t="str">
        <f t="shared" ref="D2069:Q2069" si="759">IF(D2068="","",D2067/D2068*100)</f>
        <v/>
      </c>
      <c r="E2069" s="120" t="str">
        <f t="shared" si="759"/>
        <v/>
      </c>
      <c r="F2069" s="120" t="str">
        <f t="shared" si="759"/>
        <v/>
      </c>
      <c r="G2069" s="120" t="e">
        <f t="shared" si="759"/>
        <v>#VALUE!</v>
      </c>
      <c r="H2069" s="151" t="e">
        <f t="shared" si="759"/>
        <v>#DIV/0!</v>
      </c>
      <c r="I2069" s="120" t="e">
        <f t="shared" si="759"/>
        <v>#VALUE!</v>
      </c>
      <c r="J2069" s="120" t="str">
        <f t="shared" si="759"/>
        <v/>
      </c>
      <c r="K2069" s="126" t="str">
        <f t="shared" si="759"/>
        <v/>
      </c>
      <c r="L2069" s="120" t="e">
        <f t="shared" si="759"/>
        <v>#VALUE!</v>
      </c>
      <c r="M2069" s="151" t="e">
        <f t="shared" si="759"/>
        <v>#DIV/0!</v>
      </c>
      <c r="N2069" s="120" t="e">
        <f t="shared" si="759"/>
        <v>#VALUE!</v>
      </c>
      <c r="O2069" s="120" t="e">
        <f t="shared" si="759"/>
        <v>#VALUE!</v>
      </c>
      <c r="P2069" s="126" t="e">
        <f t="shared" si="759"/>
        <v>#DIV/0!</v>
      </c>
      <c r="Q2069" s="126" t="str">
        <f t="shared" si="759"/>
        <v/>
      </c>
      <c r="R2069" s="304"/>
      <c r="S2069" s="304"/>
      <c r="T2069" s="305"/>
      <c r="U2069" s="308"/>
      <c r="V2069" s="150" t="str">
        <f>IF(V2068="","",V2067/V2068*100)</f>
        <v/>
      </c>
    </row>
    <row r="2070" spans="1:22" ht="19.25" customHeight="1">
      <c r="A2070" s="1179"/>
      <c r="B2070" s="1230" t="str">
        <f>'statement of marks'!$DG$3</f>
        <v>jktLFkku v/;;u</v>
      </c>
      <c r="C2070" s="1231"/>
      <c r="D2070" s="289" t="str">
        <f>IF('statement of marks'!DG84="","",'statement of marks'!DG84)</f>
        <v/>
      </c>
      <c r="E2070" s="290" t="str">
        <f>IF('statement of marks'!DH84="","",'statement of marks'!DH84)</f>
        <v/>
      </c>
      <c r="F2070" s="290" t="str">
        <f>IF('statement of marks'!DI84="","",'statement of marks'!DI84)</f>
        <v/>
      </c>
      <c r="G2070" s="290" t="str">
        <f>IF('statement of marks'!DK84="","",'statement of marks'!DK84)</f>
        <v/>
      </c>
      <c r="H2070" s="152">
        <f>IF(G2062="ML",70)+IF(G2063="ML",70)+IF(G2064="ML",70-H2061)+IF(G2065="ML",70-H2062)+IF(G2066="ML",70-H2063)+IF(H2064="ml",H2061)+IF(H2065="ml",H2062)+IF(H2066="ml",H2063)</f>
        <v>0</v>
      </c>
      <c r="I2070" s="291" t="str">
        <f>IF(G2070="","",SUM(G2070,H2070))</f>
        <v/>
      </c>
      <c r="J2070" s="291" t="str">
        <f>IF(G2070="","",SUM(D2070,E2070,F2070,G2070))</f>
        <v/>
      </c>
      <c r="K2070" s="125" t="str">
        <f>IF(J2070="","",SUM(H2070,J2070))</f>
        <v/>
      </c>
      <c r="L2070" s="290" t="str">
        <f>IF('statement of marks'!DM84="","",'statement of marks'!DM84)</f>
        <v/>
      </c>
      <c r="M2070" s="152">
        <f>IF(L2062="ML",100)+IF(L2063="ML",100)+IF(L2064="ML",100-M2061)+IF(L2065="ML",100-M2062)+IF(L2066="ML",100-M2063)+IF(M2064="ml",M2061)+IF(M2065="ml",M2062)+IF(M2066="ml",M2063)</f>
        <v>0</v>
      </c>
      <c r="N2070" s="291" t="str">
        <f>IF(L2070="","",SUM(L2070,M2070))</f>
        <v/>
      </c>
      <c r="O2070" s="291" t="str">
        <f>IF(L2070="","",SUM(K2070,L2070))</f>
        <v/>
      </c>
      <c r="P2070" s="152">
        <f>SUM(H2070,M2070)</f>
        <v>0</v>
      </c>
      <c r="Q2070" s="125" t="str">
        <f>IF(O2070="","",SUM(O2070,M2070))</f>
        <v/>
      </c>
      <c r="R2070" s="290" t="str">
        <f>IF('statement of marks'!GA84="","",'statement of marks'!GA84)</f>
        <v/>
      </c>
      <c r="S2070" s="117" t="str">
        <f>IF(OR(R2070="S",R2070="RE"),100,"")</f>
        <v/>
      </c>
      <c r="T2070" s="309" t="str">
        <f>IF('result subject-wise'!AL84="","",'result subject-wise'!AL84)</f>
        <v/>
      </c>
      <c r="U2070" s="310" t="str">
        <f>IF('result subject-wise'!AM84="","",'result subject-wise'!AM84)</f>
        <v/>
      </c>
      <c r="V2070" s="1236"/>
    </row>
    <row r="2071" spans="1:22" ht="19.25" customHeight="1">
      <c r="A2071" s="1179"/>
      <c r="B2071" s="1230" t="str">
        <f>'statement of marks'!$DT$3</f>
        <v>thou dkS'ky f'k{kk</v>
      </c>
      <c r="C2071" s="1231"/>
      <c r="D2071" s="1237" t="s">
        <v>294</v>
      </c>
      <c r="E2071" s="1238"/>
      <c r="F2071" s="291">
        <f>'statement of marks'!$DT$6</f>
        <v>30</v>
      </c>
      <c r="G2071" s="123" t="str">
        <f>IF('statement of marks'!DT84="","",'statement of marks'!DT84)</f>
        <v/>
      </c>
      <c r="H2071" s="1238" t="s">
        <v>313</v>
      </c>
      <c r="I2071" s="1238"/>
      <c r="J2071" s="291">
        <f>'statement of marks'!$DU$6</f>
        <v>30</v>
      </c>
      <c r="K2071" s="125" t="str">
        <f>IF('statement of marks'!DU84="","",'statement of marks'!DU84)</f>
        <v/>
      </c>
      <c r="L2071" s="1239" t="s">
        <v>172</v>
      </c>
      <c r="M2071" s="1239"/>
      <c r="N2071" s="291">
        <f>'statement of marks'!$DV$6</f>
        <v>40</v>
      </c>
      <c r="O2071" s="290" t="str">
        <f>IF('statement of marks'!DV84="","",'statement of marks'!DV84)</f>
        <v/>
      </c>
      <c r="P2071" s="304"/>
      <c r="Q2071" s="125" t="str">
        <f>IF(O2071="","",SUM(G2071,K2071,O2071))</f>
        <v/>
      </c>
      <c r="R2071" s="290" t="str">
        <f>IF('statement of marks'!GB84="","",'statement of marks'!GB84)</f>
        <v/>
      </c>
      <c r="S2071" s="117" t="str">
        <f>IF(OR(R2071="S",R2071="RE"),40,"")</f>
        <v/>
      </c>
      <c r="T2071" s="309" t="str">
        <f>IF('result subject-wise'!AN84="","",'result subject-wise'!AN84)</f>
        <v/>
      </c>
      <c r="U2071" s="310" t="str">
        <f>IF('result subject-wise'!AO84="","",'result subject-wise'!AO84)</f>
        <v/>
      </c>
      <c r="V2071" s="1236"/>
    </row>
    <row r="2072" spans="1:22" ht="19.25" customHeight="1">
      <c r="A2072" s="1179"/>
      <c r="B2072" s="1240" t="s">
        <v>20</v>
      </c>
      <c r="C2072" s="1241"/>
      <c r="D2072" s="1242" t="str">
        <f>IF('statement of marks'!GH84="","",'statement of marks'!GH84)</f>
        <v/>
      </c>
      <c r="E2072" s="1243"/>
      <c r="F2072" s="1243"/>
      <c r="G2072" s="1243"/>
      <c r="H2072" s="1243"/>
      <c r="I2072" s="1244"/>
      <c r="J2072" s="288" t="s">
        <v>7</v>
      </c>
      <c r="K2072" s="290" t="str">
        <f>IF('statement of marks'!GK84="","",'statement of marks'!GK84)</f>
        <v/>
      </c>
      <c r="L2072" s="1245" t="s">
        <v>8</v>
      </c>
      <c r="M2072" s="1246"/>
      <c r="N2072" s="1247"/>
      <c r="O2072" s="290" t="str">
        <f>IF('statement of marks'!GM84="","",'statement of marks'!GM84)</f>
        <v/>
      </c>
      <c r="P2072" s="1248" t="s">
        <v>286</v>
      </c>
      <c r="Q2072" s="1248"/>
      <c r="R2072" s="1248"/>
      <c r="S2072" s="1248"/>
      <c r="T2072" s="1248"/>
      <c r="U2072" s="1248"/>
      <c r="V2072" s="1249"/>
    </row>
    <row r="2073" spans="1:22" ht="19.25" customHeight="1">
      <c r="A2073" s="1179"/>
      <c r="B2073" s="1240" t="s">
        <v>50</v>
      </c>
      <c r="C2073" s="1241"/>
      <c r="D2073" s="1250" t="s">
        <v>290</v>
      </c>
      <c r="E2073" s="1251"/>
      <c r="F2073" s="1252" t="s">
        <v>291</v>
      </c>
      <c r="G2073" s="1252"/>
      <c r="H2073" s="1253" t="s">
        <v>292</v>
      </c>
      <c r="I2073" s="1253"/>
      <c r="J2073" s="1252" t="s">
        <v>314</v>
      </c>
      <c r="K2073" s="1252"/>
      <c r="L2073" s="1254" t="s">
        <v>284</v>
      </c>
      <c r="M2073" s="1254"/>
      <c r="N2073" s="1254"/>
      <c r="O2073" s="1254"/>
      <c r="P2073" s="1255" t="s">
        <v>20</v>
      </c>
      <c r="Q2073" s="1255"/>
      <c r="R2073" s="1255"/>
      <c r="S2073" s="1255"/>
      <c r="T2073" s="1256" t="str">
        <f>IF('result subject-wise'!AR84="","",'result subject-wise'!AR84)</f>
        <v/>
      </c>
      <c r="U2073" s="1256"/>
      <c r="V2073" s="1257"/>
    </row>
    <row r="2074" spans="1:22" ht="19.25" customHeight="1">
      <c r="A2074" s="1179"/>
      <c r="B2074" s="1234" t="s">
        <v>32</v>
      </c>
      <c r="C2074" s="1235"/>
      <c r="D2074" s="1258" t="str">
        <f>IF('statement of marks'!EP84="","",'statement of marks'!EP84)</f>
        <v/>
      </c>
      <c r="E2074" s="1259"/>
      <c r="F2074" s="1259" t="str">
        <f>IF('statement of marks'!ER84="","",'statement of marks'!ER84)</f>
        <v/>
      </c>
      <c r="G2074" s="1259"/>
      <c r="H2074" s="1259" t="str">
        <f>IF('statement of marks'!ET84="","",'statement of marks'!ET84)</f>
        <v/>
      </c>
      <c r="I2074" s="1259"/>
      <c r="J2074" s="1259" t="str">
        <f>IF('statement of marks'!EV84="","",'statement of marks'!EV84)</f>
        <v/>
      </c>
      <c r="K2074" s="1259"/>
      <c r="L2074" s="1259" t="str">
        <f>IF('statement of marks'!EX84="","",'statement of marks'!EX84)</f>
        <v/>
      </c>
      <c r="M2074" s="1259"/>
      <c r="N2074" s="1259"/>
      <c r="O2074" s="1259"/>
      <c r="P2074" s="1255" t="s">
        <v>7</v>
      </c>
      <c r="Q2074" s="1255"/>
      <c r="R2074" s="1255"/>
      <c r="S2074" s="1255"/>
      <c r="T2074" s="1256" t="str">
        <f>IF(AND(T2073="mRrh.kZ",V2069&gt;=60),"izFke",IF(AND(T2073="mRrh.kZ",V2069&gt;=48),"f}rh;",IF(AND(T2073="mRrh.kZ",V2069&gt;=36),"r`rh;","")))</f>
        <v/>
      </c>
      <c r="U2074" s="1256"/>
      <c r="V2074" s="1257"/>
    </row>
    <row r="2075" spans="1:22" ht="19.25" customHeight="1">
      <c r="A2075" s="1179"/>
      <c r="B2075" s="1234" t="s">
        <v>31</v>
      </c>
      <c r="C2075" s="1235"/>
      <c r="D2075" s="1260" t="str">
        <f>IF('statement of marks'!EO84="","",'statement of marks'!EO84)</f>
        <v/>
      </c>
      <c r="E2075" s="1261"/>
      <c r="F2075" s="1261" t="str">
        <f>IF('statement of marks'!EQ84="","",'statement of marks'!EQ84)</f>
        <v/>
      </c>
      <c r="G2075" s="1261"/>
      <c r="H2075" s="1261" t="str">
        <f>IF('statement of marks'!ES84="","",'statement of marks'!ES84)</f>
        <v/>
      </c>
      <c r="I2075" s="1261"/>
      <c r="J2075" s="1261" t="str">
        <f>IF('statement of marks'!EU84="","",'statement of marks'!EU84)</f>
        <v/>
      </c>
      <c r="K2075" s="1261"/>
      <c r="L2075" s="1261" t="str">
        <f>IF('statement of marks'!EW84="","",'statement of marks'!EW84)</f>
        <v/>
      </c>
      <c r="M2075" s="1261"/>
      <c r="N2075" s="1261"/>
      <c r="O2075" s="1261"/>
      <c r="P2075" s="1262" t="s">
        <v>312</v>
      </c>
      <c r="Q2075" s="1263"/>
      <c r="R2075" s="1263"/>
      <c r="S2075" s="1264"/>
      <c r="T2075" s="1265" t="str">
        <f>IF(T2073="","",'result subject-wise'!$G$117)</f>
        <v/>
      </c>
      <c r="U2075" s="1266"/>
      <c r="V2075" s="1267"/>
    </row>
    <row r="2076" spans="1:22" ht="19.25" customHeight="1">
      <c r="A2076" s="1179"/>
      <c r="B2076" s="1230" t="s">
        <v>133</v>
      </c>
      <c r="C2076" s="1231"/>
      <c r="D2076" s="1268"/>
      <c r="E2076" s="1269"/>
      <c r="F2076" s="1269"/>
      <c r="G2076" s="1269"/>
      <c r="H2076" s="1269"/>
      <c r="I2076" s="1269"/>
      <c r="J2076" s="1269"/>
      <c r="K2076" s="1269"/>
      <c r="L2076" s="1231" t="s">
        <v>133</v>
      </c>
      <c r="M2076" s="1231"/>
      <c r="N2076" s="1231"/>
      <c r="O2076" s="1231"/>
      <c r="P2076" s="1231"/>
      <c r="Q2076" s="1231"/>
      <c r="R2076" s="1270"/>
      <c r="S2076" s="1271"/>
      <c r="T2076" s="1271"/>
      <c r="U2076" s="1271"/>
      <c r="V2076" s="1272"/>
    </row>
    <row r="2077" spans="1:22" ht="19.25" customHeight="1">
      <c r="A2077" s="1179"/>
      <c r="B2077" s="1230" t="s">
        <v>285</v>
      </c>
      <c r="C2077" s="1231"/>
      <c r="D2077" s="1268"/>
      <c r="E2077" s="1269"/>
      <c r="F2077" s="1269"/>
      <c r="G2077" s="1269"/>
      <c r="H2077" s="1269"/>
      <c r="I2077" s="1269"/>
      <c r="J2077" s="1269"/>
      <c r="K2077" s="1269"/>
      <c r="L2077" s="1231" t="s">
        <v>111</v>
      </c>
      <c r="M2077" s="1231"/>
      <c r="N2077" s="1231"/>
      <c r="O2077" s="1231"/>
      <c r="P2077" s="1231"/>
      <c r="Q2077" s="1231"/>
      <c r="R2077" s="1273"/>
      <c r="S2077" s="1274"/>
      <c r="T2077" s="1274"/>
      <c r="U2077" s="1274"/>
      <c r="V2077" s="1275"/>
    </row>
    <row r="2078" spans="1:22" ht="19.25" customHeight="1">
      <c r="A2078" s="1179"/>
      <c r="B2078" s="1230" t="s">
        <v>152</v>
      </c>
      <c r="C2078" s="1231"/>
      <c r="D2078" s="1268"/>
      <c r="E2078" s="1269"/>
      <c r="F2078" s="1269"/>
      <c r="G2078" s="1269"/>
      <c r="H2078" s="1269"/>
      <c r="I2078" s="1269"/>
      <c r="J2078" s="1269"/>
      <c r="K2078" s="1269"/>
      <c r="L2078" s="1231" t="s">
        <v>285</v>
      </c>
      <c r="M2078" s="1231"/>
      <c r="N2078" s="1231"/>
      <c r="O2078" s="1231"/>
      <c r="P2078" s="1231"/>
      <c r="Q2078" s="1231"/>
      <c r="R2078" s="1276" t="s">
        <v>152</v>
      </c>
      <c r="S2078" s="1277"/>
      <c r="T2078" s="1277"/>
      <c r="U2078" s="1277"/>
      <c r="V2078" s="1278"/>
    </row>
    <row r="2079" spans="1:22" ht="19.25" customHeight="1">
      <c r="A2079" s="1180"/>
      <c r="B2079" s="1279" t="s">
        <v>151</v>
      </c>
      <c r="C2079" s="1280"/>
      <c r="D2079" s="1281"/>
      <c r="E2079" s="1282"/>
      <c r="F2079" s="1282"/>
      <c r="G2079" s="1282"/>
      <c r="H2079" s="1282"/>
      <c r="I2079" s="1282"/>
      <c r="J2079" s="1282"/>
      <c r="K2079" s="1282"/>
      <c r="L2079" s="1280" t="s">
        <v>113</v>
      </c>
      <c r="M2079" s="1280"/>
      <c r="N2079" s="1280"/>
      <c r="O2079" s="1280"/>
      <c r="P2079" s="1283">
        <f>'statement of marks'!$GH$109</f>
        <v>42460</v>
      </c>
      <c r="Q2079" s="1284"/>
      <c r="R2079" s="1285" t="s">
        <v>289</v>
      </c>
      <c r="S2079" s="1286"/>
      <c r="T2079" s="1286"/>
      <c r="U2079" s="1286"/>
      <c r="V2079" s="1287"/>
    </row>
    <row r="2080" spans="1:22" ht="19.25" customHeight="1">
      <c r="A2080" s="1173" t="s">
        <v>73</v>
      </c>
      <c r="B2080" s="1174"/>
      <c r="C2080" s="1174"/>
      <c r="D2080" s="1174"/>
      <c r="E2080" s="1174"/>
      <c r="F2080" s="1174"/>
      <c r="G2080" s="1174"/>
      <c r="H2080" s="1174"/>
      <c r="I2080" s="1174"/>
      <c r="J2080" s="1174"/>
      <c r="K2080" s="1174"/>
      <c r="L2080" s="1174"/>
      <c r="M2080" s="1174"/>
      <c r="N2080" s="1174"/>
      <c r="O2080" s="1174"/>
      <c r="P2080" s="1174"/>
      <c r="Q2080" s="1174"/>
      <c r="R2080" s="1174"/>
      <c r="S2080" s="1174"/>
      <c r="T2080" s="1174"/>
      <c r="U2080" s="1174"/>
      <c r="V2080" s="1175"/>
    </row>
    <row r="2081" spans="1:22" ht="19.25" customHeight="1">
      <c r="A2081" s="1176" t="str">
        <f>'statement of marks'!$A$1</f>
        <v>jktdh; ckfydk mPp ek/;fed fo|ky;] fuEckgsMk</v>
      </c>
      <c r="B2081" s="1177"/>
      <c r="C2081" s="1177"/>
      <c r="D2081" s="1177"/>
      <c r="E2081" s="1177"/>
      <c r="F2081" s="1177"/>
      <c r="G2081" s="1177"/>
      <c r="H2081" s="1177"/>
      <c r="I2081" s="1177"/>
      <c r="J2081" s="1177"/>
      <c r="K2081" s="1177"/>
      <c r="L2081" s="1177"/>
      <c r="M2081" s="1177"/>
      <c r="N2081" s="1177"/>
      <c r="O2081" s="1177"/>
      <c r="P2081" s="1177"/>
      <c r="Q2081" s="1177"/>
      <c r="R2081" s="1177"/>
      <c r="S2081" s="1177"/>
      <c r="T2081" s="1177"/>
      <c r="U2081" s="1177"/>
      <c r="V2081" s="1178"/>
    </row>
    <row r="2082" spans="1:22" ht="19.25" customHeight="1">
      <c r="A2082" s="1179"/>
      <c r="B2082" s="1181" t="s">
        <v>293</v>
      </c>
      <c r="C2082" s="1181"/>
      <c r="D2082" s="1182" t="str">
        <f>'statement of marks'!$F$3</f>
        <v>2015-16</v>
      </c>
      <c r="E2082" s="1183"/>
      <c r="F2082" s="1184" t="str">
        <f>IF(T2100="","eq[; ijh{kk",IF(D2099="iwjd","iwjd ijh{kk",IF(D2099="iqu% ijh{kk","iqu% ijh{kk",)))</f>
        <v>eq[; ijh{kk</v>
      </c>
      <c r="G2082" s="1185"/>
      <c r="H2082" s="1185"/>
      <c r="I2082" s="1185"/>
      <c r="J2082" s="1185"/>
      <c r="K2082" s="1185"/>
      <c r="L2082" s="1185"/>
      <c r="M2082" s="1185"/>
      <c r="N2082" s="1185"/>
      <c r="O2082" s="1185"/>
      <c r="P2082" s="1185"/>
      <c r="Q2082" s="1185"/>
      <c r="R2082" s="1186" t="s">
        <v>27</v>
      </c>
      <c r="S2082" s="1187"/>
      <c r="T2082" s="1188" t="str">
        <f>'statement of marks'!$A$3</f>
        <v>11 'A'</v>
      </c>
      <c r="U2082" s="1188"/>
      <c r="V2082" s="1189"/>
    </row>
    <row r="2083" spans="1:22" ht="19.25" customHeight="1">
      <c r="A2083" s="1179"/>
      <c r="B2083" s="1190" t="s">
        <v>115</v>
      </c>
      <c r="C2083" s="1190"/>
      <c r="D2083" s="1191" t="str">
        <f>IF('statement of marks'!G85="","",'statement of marks'!G85)</f>
        <v/>
      </c>
      <c r="E2083" s="1192"/>
      <c r="F2083" s="1192"/>
      <c r="G2083" s="1192"/>
      <c r="H2083" s="1192"/>
      <c r="I2083" s="1192"/>
      <c r="J2083" s="1192"/>
      <c r="K2083" s="1192"/>
      <c r="L2083" s="1192"/>
      <c r="M2083" s="1192"/>
      <c r="N2083" s="1192"/>
      <c r="O2083" s="1192"/>
      <c r="P2083" s="1192"/>
      <c r="Q2083" s="1192"/>
      <c r="R2083" s="1193" t="s">
        <v>36</v>
      </c>
      <c r="S2083" s="1194"/>
      <c r="T2083" s="1195" t="str">
        <f>IF('statement of marks'!D85="","",'statement of marks'!D85)</f>
        <v/>
      </c>
      <c r="U2083" s="1195"/>
      <c r="V2083" s="1196"/>
    </row>
    <row r="2084" spans="1:22" ht="19.25" customHeight="1">
      <c r="A2084" s="1179"/>
      <c r="B2084" s="1190" t="s">
        <v>25</v>
      </c>
      <c r="C2084" s="1190"/>
      <c r="D2084" s="1191" t="str">
        <f>IF('statement of marks'!H85="","",'statement of marks'!H85)</f>
        <v/>
      </c>
      <c r="E2084" s="1192"/>
      <c r="F2084" s="1192"/>
      <c r="G2084" s="1192"/>
      <c r="H2084" s="1192"/>
      <c r="I2084" s="1192"/>
      <c r="J2084" s="1192"/>
      <c r="K2084" s="1192"/>
      <c r="L2084" s="1192"/>
      <c r="M2084" s="1192"/>
      <c r="N2084" s="1192"/>
      <c r="O2084" s="1192"/>
      <c r="P2084" s="1192"/>
      <c r="Q2084" s="1192"/>
      <c r="R2084" s="1193" t="s">
        <v>28</v>
      </c>
      <c r="S2084" s="1194"/>
      <c r="T2084" s="1195" t="str">
        <f>IF('statement of marks'!E85="","",'statement of marks'!E85)</f>
        <v/>
      </c>
      <c r="U2084" s="1195"/>
      <c r="V2084" s="1196"/>
    </row>
    <row r="2085" spans="1:22" ht="19.25" customHeight="1">
      <c r="A2085" s="1179"/>
      <c r="B2085" s="1197" t="s">
        <v>26</v>
      </c>
      <c r="C2085" s="1197"/>
      <c r="D2085" s="1191" t="str">
        <f>IF('statement of marks'!I85="","",'statement of marks'!I85)</f>
        <v/>
      </c>
      <c r="E2085" s="1192"/>
      <c r="F2085" s="1192"/>
      <c r="G2085" s="1192"/>
      <c r="H2085" s="1192"/>
      <c r="I2085" s="1192"/>
      <c r="J2085" s="1192"/>
      <c r="K2085" s="1192"/>
      <c r="L2085" s="1192"/>
      <c r="M2085" s="1192"/>
      <c r="N2085" s="1192"/>
      <c r="O2085" s="1192"/>
      <c r="P2085" s="1192"/>
      <c r="Q2085" s="1192"/>
      <c r="R2085" s="1193" t="s">
        <v>29</v>
      </c>
      <c r="S2085" s="1194"/>
      <c r="T2085" s="1198" t="str">
        <f>IF('statement of marks'!F85="","",'statement of marks'!F85)</f>
        <v/>
      </c>
      <c r="U2085" s="1198"/>
      <c r="V2085" s="1199"/>
    </row>
    <row r="2086" spans="1:22" ht="19.25" customHeight="1">
      <c r="A2086" s="1179"/>
      <c r="B2086" s="1200" t="s">
        <v>30</v>
      </c>
      <c r="C2086" s="1202" t="s">
        <v>202</v>
      </c>
      <c r="D2086" s="1204" t="s">
        <v>1</v>
      </c>
      <c r="E2086" s="1204" t="s">
        <v>43</v>
      </c>
      <c r="F2086" s="1204" t="s">
        <v>2</v>
      </c>
      <c r="G2086" s="1206" t="s">
        <v>144</v>
      </c>
      <c r="H2086" s="1206" t="s">
        <v>147</v>
      </c>
      <c r="I2086" s="1208" t="s">
        <v>146</v>
      </c>
      <c r="J2086" s="1210" t="s">
        <v>306</v>
      </c>
      <c r="K2086" s="1212" t="s">
        <v>288</v>
      </c>
      <c r="L2086" s="1214" t="s">
        <v>305</v>
      </c>
      <c r="M2086" s="1214" t="s">
        <v>296</v>
      </c>
      <c r="N2086" s="1216" t="s">
        <v>295</v>
      </c>
      <c r="O2086" s="1218" t="s">
        <v>274</v>
      </c>
      <c r="P2086" s="1218" t="s">
        <v>275</v>
      </c>
      <c r="Q2086" s="1220" t="s">
        <v>276</v>
      </c>
      <c r="R2086" s="1208" t="s">
        <v>14</v>
      </c>
      <c r="S2086" s="1210" t="s">
        <v>297</v>
      </c>
      <c r="T2086" s="1222" t="s">
        <v>298</v>
      </c>
      <c r="U2086" s="1288" t="s">
        <v>38</v>
      </c>
      <c r="V2086" s="1226" t="s">
        <v>287</v>
      </c>
    </row>
    <row r="2087" spans="1:22" ht="19.25" customHeight="1">
      <c r="A2087" s="1179"/>
      <c r="B2087" s="1201"/>
      <c r="C2087" s="1203"/>
      <c r="D2087" s="1205"/>
      <c r="E2087" s="1205"/>
      <c r="F2087" s="1205"/>
      <c r="G2087" s="1207"/>
      <c r="H2087" s="1207"/>
      <c r="I2087" s="1209"/>
      <c r="J2087" s="1211"/>
      <c r="K2087" s="1213"/>
      <c r="L2087" s="1215"/>
      <c r="M2087" s="1215"/>
      <c r="N2087" s="1217"/>
      <c r="O2087" s="1219"/>
      <c r="P2087" s="1219"/>
      <c r="Q2087" s="1221"/>
      <c r="R2087" s="1209"/>
      <c r="S2087" s="1211"/>
      <c r="T2087" s="1223"/>
      <c r="U2087" s="1289"/>
      <c r="V2087" s="1227"/>
    </row>
    <row r="2088" spans="1:22" ht="19.25" customHeight="1">
      <c r="A2088" s="1179"/>
      <c r="B2088" s="1228" t="s">
        <v>5</v>
      </c>
      <c r="C2088" s="1229"/>
      <c r="D2088" s="119">
        <v>10</v>
      </c>
      <c r="E2088" s="70">
        <v>10</v>
      </c>
      <c r="F2088" s="70">
        <v>10</v>
      </c>
      <c r="G2088" s="142" t="s">
        <v>308</v>
      </c>
      <c r="H2088" s="122">
        <f>'statement of marks'!$AR$6</f>
        <v>20</v>
      </c>
      <c r="I2088" s="73">
        <v>70</v>
      </c>
      <c r="J2088" s="146" t="s">
        <v>277</v>
      </c>
      <c r="K2088" s="124">
        <v>100</v>
      </c>
      <c r="L2088" s="142" t="s">
        <v>309</v>
      </c>
      <c r="M2088" s="122">
        <f>'statement of marks'!$AW$6</f>
        <v>30</v>
      </c>
      <c r="N2088" s="73">
        <v>100</v>
      </c>
      <c r="O2088" s="145" t="s">
        <v>310</v>
      </c>
      <c r="P2088" s="124"/>
      <c r="Q2088" s="124">
        <v>200</v>
      </c>
      <c r="R2088" s="304"/>
      <c r="S2088" s="304"/>
      <c r="T2088" s="305"/>
      <c r="U2088" s="306"/>
      <c r="V2088" s="147" t="str">
        <f>IF(OR(U2095=0,U2095&lt;S2095),"",Q2088)</f>
        <v/>
      </c>
    </row>
    <row r="2089" spans="1:22" ht="19.25" customHeight="1">
      <c r="A2089" s="1179"/>
      <c r="B2089" s="1230" t="str">
        <f>'statement of marks'!$J$3</f>
        <v>vfuok;Z fgUnh</v>
      </c>
      <c r="C2089" s="1231"/>
      <c r="D2089" s="289" t="str">
        <f>IF('statement of marks'!J85="","",'statement of marks'!J85)</f>
        <v/>
      </c>
      <c r="E2089" s="290" t="str">
        <f>IF('statement of marks'!K85="","",'statement of marks'!K85)</f>
        <v/>
      </c>
      <c r="F2089" s="290" t="str">
        <f>IF('statement of marks'!L85="","",'statement of marks'!L85)</f>
        <v/>
      </c>
      <c r="G2089" s="123" t="str">
        <f>IF('statement of marks'!N85="","",'statement of marks'!N85)</f>
        <v/>
      </c>
      <c r="H2089" s="123">
        <f>'statement of marks'!$BP$6</f>
        <v>20</v>
      </c>
      <c r="I2089" s="291" t="str">
        <f>IF(G2089="","",G2089)</f>
        <v/>
      </c>
      <c r="J2089" s="291" t="str">
        <f>IF(G2089="","",SUM(D2089,E2089,F2089,G2089))</f>
        <v/>
      </c>
      <c r="K2089" s="125" t="str">
        <f>J2089</f>
        <v/>
      </c>
      <c r="L2089" s="123" t="str">
        <f>IF('statement of marks'!P85="","",'statement of marks'!P85)</f>
        <v/>
      </c>
      <c r="M2089" s="122">
        <f>'statement of marks'!$BU$6</f>
        <v>30</v>
      </c>
      <c r="N2089" s="291" t="str">
        <f>IF(L2089="","",L2089)</f>
        <v/>
      </c>
      <c r="O2089" s="291" t="str">
        <f>IF(L2089="","",SUM(J2089,L2089))</f>
        <v/>
      </c>
      <c r="P2089" s="152">
        <f>SUM(H2089,M2089)</f>
        <v>50</v>
      </c>
      <c r="Q2089" s="125" t="str">
        <f>O2089</f>
        <v/>
      </c>
      <c r="R2089" s="290" t="str">
        <f>CONCATENATE('statement of marks'!EZ85,'statement of marks'!FA85,'statement of marks'!FB85)</f>
        <v/>
      </c>
      <c r="S2089" s="117" t="str">
        <f>IF(OR(R2089="S",R2089="RE"),100,"")</f>
        <v/>
      </c>
      <c r="T2089" s="128" t="str">
        <f>IF('result subject-wise'!U85="","",'result subject-wise'!U85)</f>
        <v/>
      </c>
      <c r="U2089" s="130" t="str">
        <f>IF('result subject-wise'!V85="","",'result subject-wise'!V85)</f>
        <v/>
      </c>
      <c r="V2089" s="147" t="str">
        <f>IF(OR(U2095=0,U2095&lt;S2095),"",IF(R2089="RE",SUM(Q2089,T2089),IF(R2089="S",T2089,Q2089)))</f>
        <v/>
      </c>
    </row>
    <row r="2090" spans="1:22" ht="19.25" customHeight="1">
      <c r="A2090" s="1179"/>
      <c r="B2090" s="1230" t="str">
        <f>'statement of marks'!$X$3</f>
        <v>vaxzsth</v>
      </c>
      <c r="C2090" s="1231"/>
      <c r="D2090" s="289" t="str">
        <f>IF('statement of marks'!X85="","",'statement of marks'!X85)</f>
        <v/>
      </c>
      <c r="E2090" s="290" t="str">
        <f>IF('statement of marks'!Y85="","",'statement of marks'!Y85)</f>
        <v/>
      </c>
      <c r="F2090" s="290" t="str">
        <f>IF('statement of marks'!Z85="","",'statement of marks'!Z85)</f>
        <v/>
      </c>
      <c r="G2090" s="123" t="str">
        <f>IF('statement of marks'!AB85="","",'statement of marks'!AB85)</f>
        <v/>
      </c>
      <c r="H2090" s="123">
        <f>'statement of marks'!$CN$6</f>
        <v>20</v>
      </c>
      <c r="I2090" s="291" t="str">
        <f>IF(G2090="","",G2090)</f>
        <v/>
      </c>
      <c r="J2090" s="291" t="str">
        <f t="shared" ref="J2090:J2093" si="760">IF(G2090="","",SUM(D2090,E2090,F2090,G2090))</f>
        <v/>
      </c>
      <c r="K2090" s="125" t="str">
        <f>J2090</f>
        <v/>
      </c>
      <c r="L2090" s="123" t="str">
        <f>IF('statement of marks'!AD85="","",'statement of marks'!AD85)</f>
        <v/>
      </c>
      <c r="M2090" s="122">
        <f>'statement of marks'!$CS$6</f>
        <v>30</v>
      </c>
      <c r="N2090" s="291" t="str">
        <f>IF(L2090="","",L2090)</f>
        <v/>
      </c>
      <c r="O2090" s="291" t="str">
        <f t="shared" ref="O2090" si="761">IF(L2090="","",SUM(J2090,L2090))</f>
        <v/>
      </c>
      <c r="P2090" s="152">
        <f t="shared" ref="P2090" si="762">SUM(H2090,M2090)</f>
        <v>50</v>
      </c>
      <c r="Q2090" s="125" t="str">
        <f>O2090</f>
        <v/>
      </c>
      <c r="R2090" s="290" t="str">
        <f>CONCATENATE('statement of marks'!FC85,'statement of marks'!FD85,'statement of marks'!FE85)</f>
        <v/>
      </c>
      <c r="S2090" s="117" t="str">
        <f>IF(OR(R2090="S",R2090="RE"),100,"")</f>
        <v/>
      </c>
      <c r="T2090" s="128" t="str">
        <f>IF('result subject-wise'!X85="","",'result subject-wise'!X85)</f>
        <v/>
      </c>
      <c r="U2090" s="130" t="str">
        <f>IF('result subject-wise'!Y85="","",'result subject-wise'!Y85)</f>
        <v/>
      </c>
      <c r="V2090" s="147" t="str">
        <f>IF(OR(U2095=0,U2095&lt;S2095),"",IF(R2090="RE",SUM(Q2090,T2090),IF(R2090="S",T2090,Q2090)))</f>
        <v/>
      </c>
    </row>
    <row r="2091" spans="1:22" ht="19.25" customHeight="1">
      <c r="A2091" s="1179"/>
      <c r="B2091" s="1232" t="b">
        <f>IF('statement of marks'!AL85="a",'statement of marks'!$AL$3,IF('statement of marks'!AL85="b",'statement of marks'!$AR$3,IF('statement of marks'!AL85="c",'statement of marks'!$AX$3,IF('statement of marks'!AL85="d",'statement of marks'!$BD$3))))</f>
        <v>0</v>
      </c>
      <c r="C2091" s="1233"/>
      <c r="D2091" s="289" t="str">
        <f>IF('statement of marks'!AM85="","",'statement of marks'!AM85)</f>
        <v/>
      </c>
      <c r="E2091" s="290" t="str">
        <f>IF('statement of marks'!AN85="","",'statement of marks'!AN85)</f>
        <v/>
      </c>
      <c r="F2091" s="290" t="str">
        <f>IF('statement of marks'!AO85="","",'statement of marks'!AO85)</f>
        <v/>
      </c>
      <c r="G2091" s="123" t="str">
        <f>IF('statement of marks'!AQ85="","",'statement of marks'!AQ85)</f>
        <v/>
      </c>
      <c r="H2091" s="123" t="str">
        <f>IF('statement of marks'!AR85="","",'statement of marks'!AR85)</f>
        <v/>
      </c>
      <c r="I2091" s="291" t="str">
        <f>IF(G2091="","",IF(AND(G2091="ML",H2091="ML"),"ML",IF(AND(G2091="ML",H2091=""),"ML",SUM(G2091,H2091))))</f>
        <v/>
      </c>
      <c r="J2091" s="291" t="str">
        <f t="shared" si="760"/>
        <v/>
      </c>
      <c r="K2091" s="125" t="str">
        <f>IF(J2091="","",SUM(H2091,J2091))</f>
        <v/>
      </c>
      <c r="L2091" s="123" t="str">
        <f>IF('statement of marks'!AV85="","",'statement of marks'!AV85)</f>
        <v/>
      </c>
      <c r="M2091" s="123" t="str">
        <f>IF('statement of marks'!AW85="","",'statement of marks'!AW85)</f>
        <v/>
      </c>
      <c r="N2091" s="291" t="str">
        <f>IF(L2091="","",IF(AND(L2091="ML",M2091="ML"),"ML",IF(AND(L2091="ML",M2091=""),"ML",SUM(L2091,M2091))))</f>
        <v/>
      </c>
      <c r="O2091" s="291" t="str">
        <f>IF(L2091="","",SUM(J2091,L2091))</f>
        <v/>
      </c>
      <c r="P2091" s="123" t="str">
        <f>IF(AND(H2091="",M2091=""),"",SUM(H2091,M2091))</f>
        <v/>
      </c>
      <c r="Q2091" s="125" t="str">
        <f>IF(O2091="","",SUM(O2091,P2091))</f>
        <v/>
      </c>
      <c r="R2091" s="290" t="str">
        <f>CONCATENATE('statement of marks'!FF85,'statement of marks'!FK85,'statement of marks'!FL85)</f>
        <v/>
      </c>
      <c r="S2091" s="117" t="str">
        <f>IF('result subject-wise'!Z85="","",'result subject-wise'!Z85)</f>
        <v/>
      </c>
      <c r="T2091" s="128" t="str">
        <f>IF('result subject-wise'!AB85="","",'result subject-wise'!AB85)</f>
        <v/>
      </c>
      <c r="U2091" s="130" t="str">
        <f>IF('result subject-wise'!AC85="","",'result subject-wise'!AC85)</f>
        <v/>
      </c>
      <c r="V2091" s="147" t="str">
        <f>IF(OR(U2095=0,U2095&lt;S2095),"",IF(OR(R2091="RE",R2091="REP"),SUM(Q2091,T2091),IF(R2091="S",T2091,Q2091)))</f>
        <v/>
      </c>
    </row>
    <row r="2092" spans="1:22" ht="19.25" customHeight="1">
      <c r="A2092" s="1179"/>
      <c r="B2092" s="1232" t="b">
        <f>IF('statement of marks'!BJ85="a",'statement of marks'!$BJ$3,IF('statement of marks'!BJ85="b",'statement of marks'!$BP$3,IF('statement of marks'!BJ85="c",'statement of marks'!$BV$3,IF('statement of marks'!BJ85="d",'statement of marks'!$CB$3))))</f>
        <v>0</v>
      </c>
      <c r="C2092" s="1233"/>
      <c r="D2092" s="289" t="str">
        <f>IF('statement of marks'!BK85="","",'statement of marks'!BK85)</f>
        <v/>
      </c>
      <c r="E2092" s="290" t="str">
        <f>IF('statement of marks'!BL85="","",'statement of marks'!BL85)</f>
        <v/>
      </c>
      <c r="F2092" s="290" t="str">
        <f>IF('statement of marks'!BM85="","",'statement of marks'!BM85)</f>
        <v/>
      </c>
      <c r="G2092" s="123" t="str">
        <f>IF('statement of marks'!BO85="","",'statement of marks'!BO85)</f>
        <v/>
      </c>
      <c r="H2092" s="123" t="str">
        <f>IF('statement of marks'!BP85="","",'statement of marks'!BP85)</f>
        <v/>
      </c>
      <c r="I2092" s="291" t="str">
        <f t="shared" ref="I2092" si="763">IF(G2092="","",IF(AND(G2092="ML",H2092="ML"),"ML",IF(AND(G2092="ML",H2092=""),"ML",SUM(G2092,H2092))))</f>
        <v/>
      </c>
      <c r="J2092" s="291" t="str">
        <f t="shared" si="760"/>
        <v/>
      </c>
      <c r="K2092" s="125" t="str">
        <f>IF(J2092="","",SUM(H2092,J2092))</f>
        <v/>
      </c>
      <c r="L2092" s="123" t="str">
        <f>IF('statement of marks'!BT85="","",'statement of marks'!BT85)</f>
        <v/>
      </c>
      <c r="M2092" s="123" t="str">
        <f>IF('statement of marks'!BU85="","",'statement of marks'!BU85)</f>
        <v/>
      </c>
      <c r="N2092" s="291" t="str">
        <f t="shared" ref="N2092" si="764">IF(L2092="","",IF(AND(L2092="ML",M2092="ML"),"ML",IF(AND(L2092="ML",M2092=""),"ML",SUM(L2092,M2092))))</f>
        <v/>
      </c>
      <c r="O2092" s="291" t="str">
        <f>IF(L2092="","",SUM(J2092,L2092))</f>
        <v/>
      </c>
      <c r="P2092" s="123" t="str">
        <f t="shared" ref="P2092:P2093" si="765">IF(AND(H2092="",M2092=""),"",SUM(H2092,M2092))</f>
        <v/>
      </c>
      <c r="Q2092" s="125" t="str">
        <f>IF(O2092="","",SUM(O2092,P2092))</f>
        <v/>
      </c>
      <c r="R2092" s="290" t="str">
        <f>CONCATENATE('statement of marks'!FM85,'statement of marks'!FR85,'statement of marks'!FS85)</f>
        <v/>
      </c>
      <c r="S2092" s="117" t="str">
        <f>IF('result subject-wise'!AD85="","",'result subject-wise'!AD85)</f>
        <v/>
      </c>
      <c r="T2092" s="128" t="str">
        <f>IF('result subject-wise'!AF85="","",'result subject-wise'!AF85)</f>
        <v/>
      </c>
      <c r="U2092" s="130" t="str">
        <f>IF('result subject-wise'!AG85="","",'result subject-wise'!AG85)</f>
        <v/>
      </c>
      <c r="V2092" s="147" t="str">
        <f>IF(OR(U2095=0,U2095&lt;S2095),"",IF(OR(R2092="RE",R2092="REP"),SUM(Q2092,T2092),IF(R2092="S",T2092,Q2092)))</f>
        <v/>
      </c>
    </row>
    <row r="2093" spans="1:22" ht="19.25" customHeight="1">
      <c r="A2093" s="1179"/>
      <c r="B2093" s="1232" t="b">
        <f>IF('statement of marks'!CH85="a",'statement of marks'!$CH$3,IF('statement of marks'!CH85="b",'statement of marks'!$CN$3,IF('statement of marks'!CH85="c",'statement of marks'!$CT$3,IF('statement of marks'!CH85="d",'statement of marks'!$CZ$3))))</f>
        <v>0</v>
      </c>
      <c r="C2093" s="1233"/>
      <c r="D2093" s="289" t="str">
        <f>IF('statement of marks'!CI85="","",'statement of marks'!CI85)</f>
        <v/>
      </c>
      <c r="E2093" s="290" t="str">
        <f>IF('statement of marks'!CJ85="","",'statement of marks'!CJ85)</f>
        <v/>
      </c>
      <c r="F2093" s="290" t="str">
        <f>IF('statement of marks'!CK85="","",'statement of marks'!CK85)</f>
        <v/>
      </c>
      <c r="G2093" s="123" t="str">
        <f>IF('statement of marks'!CM85="","",'statement of marks'!CM85)</f>
        <v/>
      </c>
      <c r="H2093" s="123" t="str">
        <f>IF('statement of marks'!CN85="","",'statement of marks'!CN85)</f>
        <v/>
      </c>
      <c r="I2093" s="291" t="str">
        <f>IF(G2093="","",IF(AND(G2093="ML",H2093="ML"),"ML",IF(AND(G2093="ML",H2093=""),"ML",SUM(G2093,H2093))))</f>
        <v/>
      </c>
      <c r="J2093" s="291" t="str">
        <f t="shared" si="760"/>
        <v/>
      </c>
      <c r="K2093" s="125" t="str">
        <f>IF(J2093="","",SUM(H2093,J2093))</f>
        <v/>
      </c>
      <c r="L2093" s="123" t="str">
        <f>IF('statement of marks'!CR85="","",'statement of marks'!CR85)</f>
        <v/>
      </c>
      <c r="M2093" s="123" t="str">
        <f>IF('statement of marks'!CS85="","",'statement of marks'!CS85)</f>
        <v/>
      </c>
      <c r="N2093" s="291" t="str">
        <f>IF(L2093="","",IF(AND(L2093="ML",M2093="ML"),"ML",IF(AND(L2093="ML",M2093=""),"ML",SUM(L2093,M2093))))</f>
        <v/>
      </c>
      <c r="O2093" s="291" t="str">
        <f>IF(L2093="","",SUM(J2093,L2093))</f>
        <v/>
      </c>
      <c r="P2093" s="123" t="str">
        <f t="shared" si="765"/>
        <v/>
      </c>
      <c r="Q2093" s="125" t="str">
        <f>IF(O2093="","",SUM(O2093,P2093))</f>
        <v/>
      </c>
      <c r="R2093" s="290" t="str">
        <f>CONCATENATE('statement of marks'!FT85,'statement of marks'!FY85,'statement of marks'!FZ85)</f>
        <v/>
      </c>
      <c r="S2093" s="117" t="str">
        <f>IF('result subject-wise'!AH85="","",'result subject-wise'!AH85)</f>
        <v/>
      </c>
      <c r="T2093" s="128" t="str">
        <f>IF('result subject-wise'!AJ85="","",'result subject-wise'!AJ85)</f>
        <v/>
      </c>
      <c r="U2093" s="130" t="str">
        <f>IF('result subject-wise'!AK85="","",'result subject-wise'!AK85)</f>
        <v/>
      </c>
      <c r="V2093" s="147" t="str">
        <f>IF(OR(U2095=0,U2095&lt;S2095),"",IF(OR(R2093="RE",R2093="REP"),SUM(Q2093,T2093),IF(R2093="S",T2093,Q2093)))</f>
        <v/>
      </c>
    </row>
    <row r="2094" spans="1:22" ht="19.25" customHeight="1">
      <c r="A2094" s="1179"/>
      <c r="B2094" s="1234" t="s">
        <v>148</v>
      </c>
      <c r="C2094" s="1235"/>
      <c r="D2094" s="157" t="str">
        <f>IF(AND(D2089="",D2090="",D2091="",D2092="",D2093=""),"",SUM(D2089:D2093))</f>
        <v/>
      </c>
      <c r="E2094" s="157" t="str">
        <f t="shared" ref="E2094:F2094" si="766">IF(AND(E2089="",E2090="",E2091="",E2092="",E2093=""),"",SUM(E2089:E2093))</f>
        <v/>
      </c>
      <c r="F2094" s="157" t="str">
        <f t="shared" si="766"/>
        <v/>
      </c>
      <c r="G2094" s="158" t="str">
        <f>IF(G2089="","",SUM(G2089:G2093))</f>
        <v/>
      </c>
      <c r="H2094" s="158">
        <f>SUM(H2091:H2093)</f>
        <v>0</v>
      </c>
      <c r="I2094" s="158" t="str">
        <f>IF(AND(I2089="",I2090="",I2091="",I2092="",I2093=""),"",SUM(I2089:I2093))</f>
        <v/>
      </c>
      <c r="J2094" s="159" t="str">
        <f>IF(J2093="","",SUM(J2089:J2093))</f>
        <v/>
      </c>
      <c r="K2094" s="160" t="str">
        <f>IF(K2089="","",SUM(K2089:K2093))</f>
        <v/>
      </c>
      <c r="L2094" s="158" t="str">
        <f>IF(L2089="","",SUM(L2089:L2093))</f>
        <v/>
      </c>
      <c r="M2094" s="158">
        <f>SUM(M2091:M2093)</f>
        <v>0</v>
      </c>
      <c r="N2094" s="158" t="str">
        <f t="shared" ref="N2094" si="767">IF(AND(N2089="",N2090="",N2091="",N2092="",N2093=""),"",SUM(N2089:N2093))</f>
        <v/>
      </c>
      <c r="O2094" s="159" t="str">
        <f>IF(L2094="","",SUM(J2094,L2094))</f>
        <v/>
      </c>
      <c r="P2094" s="160">
        <f>SUM(H2094,M2094)</f>
        <v>0</v>
      </c>
      <c r="Q2094" s="160" t="str">
        <f>IF(Q2089="","",SUM(Q2089:Q2093))</f>
        <v/>
      </c>
      <c r="R2094" s="159"/>
      <c r="S2094" s="159" t="str">
        <f>IF(AND(S2089="",S2090="",S2091="",S2092="",S2093=""),"",SUM(S2089:S2093))</f>
        <v/>
      </c>
      <c r="T2094" s="161" t="str">
        <f>IF(AND(T2089="",T2090="",T2091="",T2092="",T2093=""),"",SUM(T2089:T2093))</f>
        <v/>
      </c>
      <c r="U2094" s="162"/>
      <c r="V2094" s="163" t="str">
        <f>IF(V2089="","",SUM(V2089:V2093))</f>
        <v/>
      </c>
    </row>
    <row r="2095" spans="1:22" ht="19.25" customHeight="1">
      <c r="A2095" s="1179"/>
      <c r="B2095" s="1234" t="s">
        <v>145</v>
      </c>
      <c r="C2095" s="1235"/>
      <c r="D2095" s="119" t="str">
        <f>IF(D2094="","",50-(COUNTIF(D2089:D2093,"NA")*10+COUNTIF(D2089:D2093,"ML")*10))</f>
        <v/>
      </c>
      <c r="E2095" s="119" t="str">
        <f t="shared" ref="E2095:F2095" si="768">IF(E2094="","",50-(COUNTIF(E2089:E2093,"NA")*10+COUNTIF(E2089:E2093,"ML")*10))</f>
        <v/>
      </c>
      <c r="F2095" s="119" t="str">
        <f t="shared" si="768"/>
        <v/>
      </c>
      <c r="G2095" s="123">
        <f>I2095-H2095</f>
        <v>350</v>
      </c>
      <c r="H2095" s="158">
        <f>IF(H2094="","",(IF(OR(H2091="ML",H2091=""),0,H2088)+IF(OR(H2092="ML",H2092=""),0,H2089)+IF(OR(H2093="ML",H2093=""),0,H2090)))</f>
        <v>0</v>
      </c>
      <c r="I2095" s="123">
        <f>IF(I2094=0,0,350-H2097)</f>
        <v>350</v>
      </c>
      <c r="J2095" s="291" t="str">
        <f>IF(J2094="","",SUM(D2095:G2095))</f>
        <v/>
      </c>
      <c r="K2095" s="125" t="str">
        <f>IF(K2094="","",SUM(H2095,J2095))</f>
        <v/>
      </c>
      <c r="L2095" s="123">
        <f>N2095-M2095</f>
        <v>500</v>
      </c>
      <c r="M2095" s="117">
        <f>IF(M2094="","",(IF(OR(M2091="ML",M2091=""),0,M2088)+IF(OR(M2092="ML",M2092=""),0,M2089)+IF(OR(M2093="ML",M2093=""),0,M2090)))</f>
        <v>0</v>
      </c>
      <c r="N2095" s="123">
        <f>IF(N2094=0,0,500-M2097)</f>
        <v>500</v>
      </c>
      <c r="O2095" s="291">
        <f>IF(L2095="","",SUM(J2095,L2095))</f>
        <v>500</v>
      </c>
      <c r="P2095" s="125">
        <f>SUM(H2095,M2095)</f>
        <v>0</v>
      </c>
      <c r="Q2095" s="125" t="str">
        <f>IF(Q2094="","",SUM(O2095,P2095))</f>
        <v/>
      </c>
      <c r="R2095" s="307"/>
      <c r="S2095" s="141">
        <f>COUNTIF(R2089:R2098,"S")</f>
        <v>0</v>
      </c>
      <c r="T2095" s="141">
        <f>COUNTIF(R2089:R2098,"RE")+COUNTIF(R2089:R2098,"REP")</f>
        <v>0</v>
      </c>
      <c r="U2095" s="141">
        <f>COUNTIF(U2089:U2094,"P")+COUNTIF(U2097:U2098,"P")</f>
        <v>0</v>
      </c>
      <c r="V2095" s="149" t="str">
        <f>IF(OR(U2095=0,U2095&lt;(S2095+T2095)),"",(Q2095-(S2095*200)+S2094))</f>
        <v/>
      </c>
    </row>
    <row r="2096" spans="1:22" ht="19.25" customHeight="1">
      <c r="A2096" s="1179"/>
      <c r="B2096" s="1230" t="s">
        <v>12</v>
      </c>
      <c r="C2096" s="1231"/>
      <c r="D2096" s="120" t="str">
        <f t="shared" ref="D2096:Q2096" si="769">IF(D2095="","",D2094/D2095*100)</f>
        <v/>
      </c>
      <c r="E2096" s="120" t="str">
        <f t="shared" si="769"/>
        <v/>
      </c>
      <c r="F2096" s="120" t="str">
        <f t="shared" si="769"/>
        <v/>
      </c>
      <c r="G2096" s="120" t="e">
        <f t="shared" si="769"/>
        <v>#VALUE!</v>
      </c>
      <c r="H2096" s="151" t="e">
        <f t="shared" si="769"/>
        <v>#DIV/0!</v>
      </c>
      <c r="I2096" s="120" t="e">
        <f t="shared" si="769"/>
        <v>#VALUE!</v>
      </c>
      <c r="J2096" s="120" t="str">
        <f t="shared" si="769"/>
        <v/>
      </c>
      <c r="K2096" s="126" t="str">
        <f t="shared" si="769"/>
        <v/>
      </c>
      <c r="L2096" s="120" t="e">
        <f t="shared" si="769"/>
        <v>#VALUE!</v>
      </c>
      <c r="M2096" s="151" t="e">
        <f t="shared" si="769"/>
        <v>#DIV/0!</v>
      </c>
      <c r="N2096" s="120" t="e">
        <f t="shared" si="769"/>
        <v>#VALUE!</v>
      </c>
      <c r="O2096" s="120" t="e">
        <f t="shared" si="769"/>
        <v>#VALUE!</v>
      </c>
      <c r="P2096" s="126" t="e">
        <f t="shared" si="769"/>
        <v>#DIV/0!</v>
      </c>
      <c r="Q2096" s="126" t="str">
        <f t="shared" si="769"/>
        <v/>
      </c>
      <c r="R2096" s="304"/>
      <c r="S2096" s="304"/>
      <c r="T2096" s="305"/>
      <c r="U2096" s="308"/>
      <c r="V2096" s="150" t="str">
        <f>IF(V2095="","",V2094/V2095*100)</f>
        <v/>
      </c>
    </row>
    <row r="2097" spans="1:22" ht="19.25" customHeight="1">
      <c r="A2097" s="1179"/>
      <c r="B2097" s="1230" t="str">
        <f>'statement of marks'!$DG$3</f>
        <v>jktLFkku v/;;u</v>
      </c>
      <c r="C2097" s="1231"/>
      <c r="D2097" s="289" t="str">
        <f>IF('statement of marks'!DG85="","",'statement of marks'!DG85)</f>
        <v/>
      </c>
      <c r="E2097" s="290" t="str">
        <f>IF('statement of marks'!DH85="","",'statement of marks'!DH85)</f>
        <v/>
      </c>
      <c r="F2097" s="290" t="str">
        <f>IF('statement of marks'!DI85="","",'statement of marks'!DI85)</f>
        <v/>
      </c>
      <c r="G2097" s="290" t="str">
        <f>IF('statement of marks'!DK85="","",'statement of marks'!DK85)</f>
        <v/>
      </c>
      <c r="H2097" s="152">
        <f>IF(G2089="ML",70)+IF(G2090="ML",70)+IF(G2091="ML",70-H2088)+IF(G2092="ML",70-H2089)+IF(G2093="ML",70-H2090)+IF(H2091="ml",H2088)+IF(H2092="ml",H2089)+IF(H2093="ml",H2090)</f>
        <v>0</v>
      </c>
      <c r="I2097" s="291" t="str">
        <f>IF(G2097="","",SUM(G2097,H2097))</f>
        <v/>
      </c>
      <c r="J2097" s="291" t="str">
        <f>IF(G2097="","",SUM(D2097,E2097,F2097,G2097))</f>
        <v/>
      </c>
      <c r="K2097" s="125" t="str">
        <f>IF(J2097="","",SUM(H2097,J2097))</f>
        <v/>
      </c>
      <c r="L2097" s="290" t="str">
        <f>IF('statement of marks'!DM85="","",'statement of marks'!DM85)</f>
        <v/>
      </c>
      <c r="M2097" s="152">
        <f>IF(L2089="ML",100)+IF(L2090="ML",100)+IF(L2091="ML",100-M2088)+IF(L2092="ML",100-M2089)+IF(L2093="ML",100-M2090)+IF(M2091="ml",M2088)+IF(M2092="ml",M2089)+IF(M2093="ml",M2090)</f>
        <v>0</v>
      </c>
      <c r="N2097" s="291" t="str">
        <f>IF(L2097="","",SUM(L2097,M2097))</f>
        <v/>
      </c>
      <c r="O2097" s="291" t="str">
        <f>IF(L2097="","",SUM(K2097,L2097))</f>
        <v/>
      </c>
      <c r="P2097" s="152">
        <f>SUM(H2097,M2097)</f>
        <v>0</v>
      </c>
      <c r="Q2097" s="125" t="str">
        <f>IF(O2097="","",SUM(O2097,M2097))</f>
        <v/>
      </c>
      <c r="R2097" s="290" t="str">
        <f>IF('statement of marks'!GA85="","",'statement of marks'!GA85)</f>
        <v/>
      </c>
      <c r="S2097" s="117" t="str">
        <f>IF(OR(R2097="S",R2097="RE"),100,"")</f>
        <v/>
      </c>
      <c r="T2097" s="309" t="str">
        <f>IF('result subject-wise'!AL85="","",'result subject-wise'!AL85)</f>
        <v/>
      </c>
      <c r="U2097" s="310" t="str">
        <f>IF('result subject-wise'!AM85="","",'result subject-wise'!AM85)</f>
        <v/>
      </c>
      <c r="V2097" s="1236"/>
    </row>
    <row r="2098" spans="1:22" ht="19.25" customHeight="1">
      <c r="A2098" s="1179"/>
      <c r="B2098" s="1230" t="str">
        <f>'statement of marks'!$DT$3</f>
        <v>thou dkS'ky f'k{kk</v>
      </c>
      <c r="C2098" s="1231"/>
      <c r="D2098" s="1237" t="s">
        <v>294</v>
      </c>
      <c r="E2098" s="1238"/>
      <c r="F2098" s="291">
        <f>'statement of marks'!$DT$6</f>
        <v>30</v>
      </c>
      <c r="G2098" s="123" t="str">
        <f>IF('statement of marks'!DT85="","",'statement of marks'!DT85)</f>
        <v/>
      </c>
      <c r="H2098" s="1238" t="s">
        <v>313</v>
      </c>
      <c r="I2098" s="1238"/>
      <c r="J2098" s="291">
        <f>'statement of marks'!$DU$6</f>
        <v>30</v>
      </c>
      <c r="K2098" s="125" t="str">
        <f>IF('statement of marks'!DU85="","",'statement of marks'!DU85)</f>
        <v/>
      </c>
      <c r="L2098" s="1239" t="s">
        <v>172</v>
      </c>
      <c r="M2098" s="1239"/>
      <c r="N2098" s="291">
        <f>'statement of marks'!$DV$6</f>
        <v>40</v>
      </c>
      <c r="O2098" s="290" t="str">
        <f>IF('statement of marks'!DV85="","",'statement of marks'!DV85)</f>
        <v/>
      </c>
      <c r="P2098" s="304"/>
      <c r="Q2098" s="125" t="str">
        <f>IF(O2098="","",SUM(G2098,K2098,O2098))</f>
        <v/>
      </c>
      <c r="R2098" s="290" t="str">
        <f>IF('statement of marks'!GB85="","",'statement of marks'!GB85)</f>
        <v/>
      </c>
      <c r="S2098" s="117" t="str">
        <f>IF(OR(R2098="S",R2098="RE"),40,"")</f>
        <v/>
      </c>
      <c r="T2098" s="309" t="str">
        <f>IF('result subject-wise'!AN85="","",'result subject-wise'!AN85)</f>
        <v/>
      </c>
      <c r="U2098" s="310" t="str">
        <f>IF('result subject-wise'!AO85="","",'result subject-wise'!AO85)</f>
        <v/>
      </c>
      <c r="V2098" s="1236"/>
    </row>
    <row r="2099" spans="1:22" ht="19.25" customHeight="1">
      <c r="A2099" s="1179"/>
      <c r="B2099" s="1240" t="s">
        <v>20</v>
      </c>
      <c r="C2099" s="1241"/>
      <c r="D2099" s="1242" t="str">
        <f>IF('statement of marks'!GH85="","",'statement of marks'!GH85)</f>
        <v/>
      </c>
      <c r="E2099" s="1243"/>
      <c r="F2099" s="1243"/>
      <c r="G2099" s="1243"/>
      <c r="H2099" s="1243"/>
      <c r="I2099" s="1244"/>
      <c r="J2099" s="288" t="s">
        <v>7</v>
      </c>
      <c r="K2099" s="290" t="str">
        <f>IF('statement of marks'!GK85="","",'statement of marks'!GK85)</f>
        <v/>
      </c>
      <c r="L2099" s="1245" t="s">
        <v>8</v>
      </c>
      <c r="M2099" s="1246"/>
      <c r="N2099" s="1247"/>
      <c r="O2099" s="290" t="str">
        <f>IF('statement of marks'!GM85="","",'statement of marks'!GM85)</f>
        <v/>
      </c>
      <c r="P2099" s="1248" t="s">
        <v>286</v>
      </c>
      <c r="Q2099" s="1248"/>
      <c r="R2099" s="1248"/>
      <c r="S2099" s="1248"/>
      <c r="T2099" s="1248"/>
      <c r="U2099" s="1248"/>
      <c r="V2099" s="1249"/>
    </row>
    <row r="2100" spans="1:22" ht="19.25" customHeight="1">
      <c r="A2100" s="1179"/>
      <c r="B2100" s="1240" t="s">
        <v>50</v>
      </c>
      <c r="C2100" s="1241"/>
      <c r="D2100" s="1250" t="s">
        <v>290</v>
      </c>
      <c r="E2100" s="1251"/>
      <c r="F2100" s="1252" t="s">
        <v>291</v>
      </c>
      <c r="G2100" s="1252"/>
      <c r="H2100" s="1253" t="s">
        <v>292</v>
      </c>
      <c r="I2100" s="1253"/>
      <c r="J2100" s="1252" t="s">
        <v>314</v>
      </c>
      <c r="K2100" s="1252"/>
      <c r="L2100" s="1254" t="s">
        <v>284</v>
      </c>
      <c r="M2100" s="1254"/>
      <c r="N2100" s="1254"/>
      <c r="O2100" s="1254"/>
      <c r="P2100" s="1255" t="s">
        <v>20</v>
      </c>
      <c r="Q2100" s="1255"/>
      <c r="R2100" s="1255"/>
      <c r="S2100" s="1255"/>
      <c r="T2100" s="1256" t="str">
        <f>IF('result subject-wise'!AR85="","",'result subject-wise'!AR85)</f>
        <v/>
      </c>
      <c r="U2100" s="1256"/>
      <c r="V2100" s="1257"/>
    </row>
    <row r="2101" spans="1:22" ht="19.25" customHeight="1">
      <c r="A2101" s="1179"/>
      <c r="B2101" s="1234" t="s">
        <v>32</v>
      </c>
      <c r="C2101" s="1235"/>
      <c r="D2101" s="1258" t="str">
        <f>IF('statement of marks'!EP85="","",'statement of marks'!EP85)</f>
        <v/>
      </c>
      <c r="E2101" s="1259"/>
      <c r="F2101" s="1259" t="str">
        <f>IF('statement of marks'!ER85="","",'statement of marks'!ER85)</f>
        <v/>
      </c>
      <c r="G2101" s="1259"/>
      <c r="H2101" s="1259" t="str">
        <f>IF('statement of marks'!ET85="","",'statement of marks'!ET85)</f>
        <v/>
      </c>
      <c r="I2101" s="1259"/>
      <c r="J2101" s="1259" t="str">
        <f>IF('statement of marks'!EV85="","",'statement of marks'!EV85)</f>
        <v/>
      </c>
      <c r="K2101" s="1259"/>
      <c r="L2101" s="1259" t="str">
        <f>IF('statement of marks'!EX85="","",'statement of marks'!EX85)</f>
        <v/>
      </c>
      <c r="M2101" s="1259"/>
      <c r="N2101" s="1259"/>
      <c r="O2101" s="1259"/>
      <c r="P2101" s="1255" t="s">
        <v>7</v>
      </c>
      <c r="Q2101" s="1255"/>
      <c r="R2101" s="1255"/>
      <c r="S2101" s="1255"/>
      <c r="T2101" s="1256" t="str">
        <f>IF(AND(T2100="mRrh.kZ",V2096&gt;=60),"izFke",IF(AND(T2100="mRrh.kZ",V2096&gt;=48),"f}rh;",IF(AND(T2100="mRrh.kZ",V2096&gt;=36),"r`rh;","")))</f>
        <v/>
      </c>
      <c r="U2101" s="1256"/>
      <c r="V2101" s="1257"/>
    </row>
    <row r="2102" spans="1:22" ht="19.25" customHeight="1">
      <c r="A2102" s="1179"/>
      <c r="B2102" s="1234" t="s">
        <v>31</v>
      </c>
      <c r="C2102" s="1235"/>
      <c r="D2102" s="1260" t="str">
        <f>IF('statement of marks'!EO85="","",'statement of marks'!EO85)</f>
        <v/>
      </c>
      <c r="E2102" s="1261"/>
      <c r="F2102" s="1261" t="str">
        <f>IF('statement of marks'!EQ85="","",'statement of marks'!EQ85)</f>
        <v/>
      </c>
      <c r="G2102" s="1261"/>
      <c r="H2102" s="1261" t="str">
        <f>IF('statement of marks'!ES85="","",'statement of marks'!ES85)</f>
        <v/>
      </c>
      <c r="I2102" s="1261"/>
      <c r="J2102" s="1261" t="str">
        <f>IF('statement of marks'!EU85="","",'statement of marks'!EU85)</f>
        <v/>
      </c>
      <c r="K2102" s="1261"/>
      <c r="L2102" s="1261" t="str">
        <f>IF('statement of marks'!EW85="","",'statement of marks'!EW85)</f>
        <v/>
      </c>
      <c r="M2102" s="1261"/>
      <c r="N2102" s="1261"/>
      <c r="O2102" s="1261"/>
      <c r="P2102" s="1262" t="s">
        <v>312</v>
      </c>
      <c r="Q2102" s="1263"/>
      <c r="R2102" s="1263"/>
      <c r="S2102" s="1264"/>
      <c r="T2102" s="1265" t="str">
        <f>IF(T2100="","",'result subject-wise'!$G$117)</f>
        <v/>
      </c>
      <c r="U2102" s="1266"/>
      <c r="V2102" s="1267"/>
    </row>
    <row r="2103" spans="1:22" ht="19.25" customHeight="1">
      <c r="A2103" s="1179"/>
      <c r="B2103" s="1230" t="s">
        <v>133</v>
      </c>
      <c r="C2103" s="1231"/>
      <c r="D2103" s="1268"/>
      <c r="E2103" s="1269"/>
      <c r="F2103" s="1269"/>
      <c r="G2103" s="1269"/>
      <c r="H2103" s="1269"/>
      <c r="I2103" s="1269"/>
      <c r="J2103" s="1269"/>
      <c r="K2103" s="1269"/>
      <c r="L2103" s="1231" t="s">
        <v>133</v>
      </c>
      <c r="M2103" s="1231"/>
      <c r="N2103" s="1231"/>
      <c r="O2103" s="1231"/>
      <c r="P2103" s="1231"/>
      <c r="Q2103" s="1231"/>
      <c r="R2103" s="1270"/>
      <c r="S2103" s="1271"/>
      <c r="T2103" s="1271"/>
      <c r="U2103" s="1271"/>
      <c r="V2103" s="1272"/>
    </row>
    <row r="2104" spans="1:22" ht="19.25" customHeight="1">
      <c r="A2104" s="1179"/>
      <c r="B2104" s="1230" t="s">
        <v>285</v>
      </c>
      <c r="C2104" s="1231"/>
      <c r="D2104" s="1268"/>
      <c r="E2104" s="1269"/>
      <c r="F2104" s="1269"/>
      <c r="G2104" s="1269"/>
      <c r="H2104" s="1269"/>
      <c r="I2104" s="1269"/>
      <c r="J2104" s="1269"/>
      <c r="K2104" s="1269"/>
      <c r="L2104" s="1231" t="s">
        <v>111</v>
      </c>
      <c r="M2104" s="1231"/>
      <c r="N2104" s="1231"/>
      <c r="O2104" s="1231"/>
      <c r="P2104" s="1231"/>
      <c r="Q2104" s="1231"/>
      <c r="R2104" s="1273"/>
      <c r="S2104" s="1274"/>
      <c r="T2104" s="1274"/>
      <c r="U2104" s="1274"/>
      <c r="V2104" s="1275"/>
    </row>
    <row r="2105" spans="1:22" ht="19.25" customHeight="1">
      <c r="A2105" s="1179"/>
      <c r="B2105" s="1230" t="s">
        <v>152</v>
      </c>
      <c r="C2105" s="1231"/>
      <c r="D2105" s="1268"/>
      <c r="E2105" s="1269"/>
      <c r="F2105" s="1269"/>
      <c r="G2105" s="1269"/>
      <c r="H2105" s="1269"/>
      <c r="I2105" s="1269"/>
      <c r="J2105" s="1269"/>
      <c r="K2105" s="1269"/>
      <c r="L2105" s="1231" t="s">
        <v>285</v>
      </c>
      <c r="M2105" s="1231"/>
      <c r="N2105" s="1231"/>
      <c r="O2105" s="1231"/>
      <c r="P2105" s="1231"/>
      <c r="Q2105" s="1231"/>
      <c r="R2105" s="1276" t="s">
        <v>152</v>
      </c>
      <c r="S2105" s="1277"/>
      <c r="T2105" s="1277"/>
      <c r="U2105" s="1277"/>
      <c r="V2105" s="1278"/>
    </row>
    <row r="2106" spans="1:22" ht="19.25" customHeight="1">
      <c r="A2106" s="1180"/>
      <c r="B2106" s="1279" t="s">
        <v>151</v>
      </c>
      <c r="C2106" s="1280"/>
      <c r="D2106" s="1281"/>
      <c r="E2106" s="1282"/>
      <c r="F2106" s="1282"/>
      <c r="G2106" s="1282"/>
      <c r="H2106" s="1282"/>
      <c r="I2106" s="1282"/>
      <c r="J2106" s="1282"/>
      <c r="K2106" s="1282"/>
      <c r="L2106" s="1280" t="s">
        <v>113</v>
      </c>
      <c r="M2106" s="1280"/>
      <c r="N2106" s="1280"/>
      <c r="O2106" s="1280"/>
      <c r="P2106" s="1283">
        <f>'statement of marks'!$GH$109</f>
        <v>42460</v>
      </c>
      <c r="Q2106" s="1284"/>
      <c r="R2106" s="1285" t="s">
        <v>289</v>
      </c>
      <c r="S2106" s="1286"/>
      <c r="T2106" s="1286"/>
      <c r="U2106" s="1286"/>
      <c r="V2106" s="1287"/>
    </row>
    <row r="2107" spans="1:22" ht="19.25" customHeight="1">
      <c r="A2107" s="1173" t="s">
        <v>73</v>
      </c>
      <c r="B2107" s="1174"/>
      <c r="C2107" s="1174"/>
      <c r="D2107" s="1174"/>
      <c r="E2107" s="1174"/>
      <c r="F2107" s="1174"/>
      <c r="G2107" s="1174"/>
      <c r="H2107" s="1174"/>
      <c r="I2107" s="1174"/>
      <c r="J2107" s="1174"/>
      <c r="K2107" s="1174"/>
      <c r="L2107" s="1174"/>
      <c r="M2107" s="1174"/>
      <c r="N2107" s="1174"/>
      <c r="O2107" s="1174"/>
      <c r="P2107" s="1174"/>
      <c r="Q2107" s="1174"/>
      <c r="R2107" s="1174"/>
      <c r="S2107" s="1174"/>
      <c r="T2107" s="1174"/>
      <c r="U2107" s="1174"/>
      <c r="V2107" s="1175"/>
    </row>
    <row r="2108" spans="1:22" ht="19.25" customHeight="1">
      <c r="A2108" s="1176" t="str">
        <f>'statement of marks'!$A$1</f>
        <v>jktdh; ckfydk mPp ek/;fed fo|ky;] fuEckgsMk</v>
      </c>
      <c r="B2108" s="1177"/>
      <c r="C2108" s="1177"/>
      <c r="D2108" s="1177"/>
      <c r="E2108" s="1177"/>
      <c r="F2108" s="1177"/>
      <c r="G2108" s="1177"/>
      <c r="H2108" s="1177"/>
      <c r="I2108" s="1177"/>
      <c r="J2108" s="1177"/>
      <c r="K2108" s="1177"/>
      <c r="L2108" s="1177"/>
      <c r="M2108" s="1177"/>
      <c r="N2108" s="1177"/>
      <c r="O2108" s="1177"/>
      <c r="P2108" s="1177"/>
      <c r="Q2108" s="1177"/>
      <c r="R2108" s="1177"/>
      <c r="S2108" s="1177"/>
      <c r="T2108" s="1177"/>
      <c r="U2108" s="1177"/>
      <c r="V2108" s="1178"/>
    </row>
    <row r="2109" spans="1:22" ht="19.25" customHeight="1">
      <c r="A2109" s="1179"/>
      <c r="B2109" s="1181" t="s">
        <v>293</v>
      </c>
      <c r="C2109" s="1181"/>
      <c r="D2109" s="1182" t="str">
        <f>'statement of marks'!$F$3</f>
        <v>2015-16</v>
      </c>
      <c r="E2109" s="1183"/>
      <c r="F2109" s="1184" t="str">
        <f>IF(T2127="","eq[; ijh{kk",IF(D2126="iwjd","iwjd ijh{kk",IF(D2126="iqu% ijh{kk","iqu% ijh{kk",)))</f>
        <v>eq[; ijh{kk</v>
      </c>
      <c r="G2109" s="1185"/>
      <c r="H2109" s="1185"/>
      <c r="I2109" s="1185"/>
      <c r="J2109" s="1185"/>
      <c r="K2109" s="1185"/>
      <c r="L2109" s="1185"/>
      <c r="M2109" s="1185"/>
      <c r="N2109" s="1185"/>
      <c r="O2109" s="1185"/>
      <c r="P2109" s="1185"/>
      <c r="Q2109" s="1185"/>
      <c r="R2109" s="1186" t="s">
        <v>27</v>
      </c>
      <c r="S2109" s="1187"/>
      <c r="T2109" s="1188" t="str">
        <f>'statement of marks'!$A$3</f>
        <v>11 'A'</v>
      </c>
      <c r="U2109" s="1188"/>
      <c r="V2109" s="1189"/>
    </row>
    <row r="2110" spans="1:22" ht="19.25" customHeight="1">
      <c r="A2110" s="1179"/>
      <c r="B2110" s="1190" t="s">
        <v>115</v>
      </c>
      <c r="C2110" s="1190"/>
      <c r="D2110" s="1191" t="str">
        <f>IF('statement of marks'!G86="","",'statement of marks'!G86)</f>
        <v/>
      </c>
      <c r="E2110" s="1192"/>
      <c r="F2110" s="1192"/>
      <c r="G2110" s="1192"/>
      <c r="H2110" s="1192"/>
      <c r="I2110" s="1192"/>
      <c r="J2110" s="1192"/>
      <c r="K2110" s="1192"/>
      <c r="L2110" s="1192"/>
      <c r="M2110" s="1192"/>
      <c r="N2110" s="1192"/>
      <c r="O2110" s="1192"/>
      <c r="P2110" s="1192"/>
      <c r="Q2110" s="1192"/>
      <c r="R2110" s="1193" t="s">
        <v>36</v>
      </c>
      <c r="S2110" s="1194"/>
      <c r="T2110" s="1195" t="str">
        <f>IF('statement of marks'!D86="","",'statement of marks'!D86)</f>
        <v/>
      </c>
      <c r="U2110" s="1195"/>
      <c r="V2110" s="1196"/>
    </row>
    <row r="2111" spans="1:22" ht="19.25" customHeight="1">
      <c r="A2111" s="1179"/>
      <c r="B2111" s="1190" t="s">
        <v>25</v>
      </c>
      <c r="C2111" s="1190"/>
      <c r="D2111" s="1191" t="str">
        <f>IF('statement of marks'!H86="","",'statement of marks'!H86)</f>
        <v/>
      </c>
      <c r="E2111" s="1192"/>
      <c r="F2111" s="1192"/>
      <c r="G2111" s="1192"/>
      <c r="H2111" s="1192"/>
      <c r="I2111" s="1192"/>
      <c r="J2111" s="1192"/>
      <c r="K2111" s="1192"/>
      <c r="L2111" s="1192"/>
      <c r="M2111" s="1192"/>
      <c r="N2111" s="1192"/>
      <c r="O2111" s="1192"/>
      <c r="P2111" s="1192"/>
      <c r="Q2111" s="1192"/>
      <c r="R2111" s="1193" t="s">
        <v>28</v>
      </c>
      <c r="S2111" s="1194"/>
      <c r="T2111" s="1195" t="str">
        <f>IF('statement of marks'!E86="","",'statement of marks'!E86)</f>
        <v/>
      </c>
      <c r="U2111" s="1195"/>
      <c r="V2111" s="1196"/>
    </row>
    <row r="2112" spans="1:22" ht="19.25" customHeight="1">
      <c r="A2112" s="1179"/>
      <c r="B2112" s="1197" t="s">
        <v>26</v>
      </c>
      <c r="C2112" s="1197"/>
      <c r="D2112" s="1191" t="str">
        <f>IF('statement of marks'!I86="","",'statement of marks'!I86)</f>
        <v/>
      </c>
      <c r="E2112" s="1192"/>
      <c r="F2112" s="1192"/>
      <c r="G2112" s="1192"/>
      <c r="H2112" s="1192"/>
      <c r="I2112" s="1192"/>
      <c r="J2112" s="1192"/>
      <c r="K2112" s="1192"/>
      <c r="L2112" s="1192"/>
      <c r="M2112" s="1192"/>
      <c r="N2112" s="1192"/>
      <c r="O2112" s="1192"/>
      <c r="P2112" s="1192"/>
      <c r="Q2112" s="1192"/>
      <c r="R2112" s="1193" t="s">
        <v>29</v>
      </c>
      <c r="S2112" s="1194"/>
      <c r="T2112" s="1198" t="str">
        <f>IF('statement of marks'!F86="","",'statement of marks'!F86)</f>
        <v/>
      </c>
      <c r="U2112" s="1198"/>
      <c r="V2112" s="1199"/>
    </row>
    <row r="2113" spans="1:22" ht="19.25" customHeight="1">
      <c r="A2113" s="1179"/>
      <c r="B2113" s="1200" t="s">
        <v>30</v>
      </c>
      <c r="C2113" s="1202" t="s">
        <v>202</v>
      </c>
      <c r="D2113" s="1204" t="s">
        <v>1</v>
      </c>
      <c r="E2113" s="1204" t="s">
        <v>43</v>
      </c>
      <c r="F2113" s="1204" t="s">
        <v>2</v>
      </c>
      <c r="G2113" s="1206" t="s">
        <v>144</v>
      </c>
      <c r="H2113" s="1206" t="s">
        <v>147</v>
      </c>
      <c r="I2113" s="1208" t="s">
        <v>146</v>
      </c>
      <c r="J2113" s="1210" t="s">
        <v>306</v>
      </c>
      <c r="K2113" s="1212" t="s">
        <v>288</v>
      </c>
      <c r="L2113" s="1214" t="s">
        <v>305</v>
      </c>
      <c r="M2113" s="1214" t="s">
        <v>296</v>
      </c>
      <c r="N2113" s="1216" t="s">
        <v>295</v>
      </c>
      <c r="O2113" s="1218" t="s">
        <v>274</v>
      </c>
      <c r="P2113" s="1218" t="s">
        <v>275</v>
      </c>
      <c r="Q2113" s="1220" t="s">
        <v>276</v>
      </c>
      <c r="R2113" s="1208" t="s">
        <v>14</v>
      </c>
      <c r="S2113" s="1210" t="s">
        <v>297</v>
      </c>
      <c r="T2113" s="1222" t="s">
        <v>298</v>
      </c>
      <c r="U2113" s="1288" t="s">
        <v>38</v>
      </c>
      <c r="V2113" s="1226" t="s">
        <v>287</v>
      </c>
    </row>
    <row r="2114" spans="1:22" ht="19.25" customHeight="1">
      <c r="A2114" s="1179"/>
      <c r="B2114" s="1201"/>
      <c r="C2114" s="1203"/>
      <c r="D2114" s="1205"/>
      <c r="E2114" s="1205"/>
      <c r="F2114" s="1205"/>
      <c r="G2114" s="1207"/>
      <c r="H2114" s="1207"/>
      <c r="I2114" s="1209"/>
      <c r="J2114" s="1211"/>
      <c r="K2114" s="1213"/>
      <c r="L2114" s="1215"/>
      <c r="M2114" s="1215"/>
      <c r="N2114" s="1217"/>
      <c r="O2114" s="1219"/>
      <c r="P2114" s="1219"/>
      <c r="Q2114" s="1221"/>
      <c r="R2114" s="1209"/>
      <c r="S2114" s="1211"/>
      <c r="T2114" s="1223"/>
      <c r="U2114" s="1289"/>
      <c r="V2114" s="1227"/>
    </row>
    <row r="2115" spans="1:22" ht="19.25" customHeight="1">
      <c r="A2115" s="1179"/>
      <c r="B2115" s="1228" t="s">
        <v>5</v>
      </c>
      <c r="C2115" s="1229"/>
      <c r="D2115" s="119">
        <v>10</v>
      </c>
      <c r="E2115" s="70">
        <v>10</v>
      </c>
      <c r="F2115" s="70">
        <v>10</v>
      </c>
      <c r="G2115" s="142" t="s">
        <v>308</v>
      </c>
      <c r="H2115" s="122">
        <f>'statement of marks'!$AR$6</f>
        <v>20</v>
      </c>
      <c r="I2115" s="73">
        <v>70</v>
      </c>
      <c r="J2115" s="146" t="s">
        <v>277</v>
      </c>
      <c r="K2115" s="124">
        <v>100</v>
      </c>
      <c r="L2115" s="142" t="s">
        <v>309</v>
      </c>
      <c r="M2115" s="122">
        <f>'statement of marks'!$AW$6</f>
        <v>30</v>
      </c>
      <c r="N2115" s="73">
        <v>100</v>
      </c>
      <c r="O2115" s="145" t="s">
        <v>310</v>
      </c>
      <c r="P2115" s="124"/>
      <c r="Q2115" s="124">
        <v>200</v>
      </c>
      <c r="R2115" s="304"/>
      <c r="S2115" s="304"/>
      <c r="T2115" s="305"/>
      <c r="U2115" s="306"/>
      <c r="V2115" s="147" t="str">
        <f>IF(OR(U2122=0,U2122&lt;S2122),"",Q2115)</f>
        <v/>
      </c>
    </row>
    <row r="2116" spans="1:22" ht="19.25" customHeight="1">
      <c r="A2116" s="1179"/>
      <c r="B2116" s="1230" t="str">
        <f>'statement of marks'!$J$3</f>
        <v>vfuok;Z fgUnh</v>
      </c>
      <c r="C2116" s="1231"/>
      <c r="D2116" s="289" t="str">
        <f>IF('statement of marks'!J86="","",'statement of marks'!J86)</f>
        <v/>
      </c>
      <c r="E2116" s="290" t="str">
        <f>IF('statement of marks'!K86="","",'statement of marks'!K86)</f>
        <v/>
      </c>
      <c r="F2116" s="290" t="str">
        <f>IF('statement of marks'!L86="","",'statement of marks'!L86)</f>
        <v/>
      </c>
      <c r="G2116" s="123" t="str">
        <f>IF('statement of marks'!N86="","",'statement of marks'!N86)</f>
        <v/>
      </c>
      <c r="H2116" s="123">
        <f>'statement of marks'!$BP$6</f>
        <v>20</v>
      </c>
      <c r="I2116" s="291" t="str">
        <f>IF(G2116="","",G2116)</f>
        <v/>
      </c>
      <c r="J2116" s="291" t="str">
        <f>IF(G2116="","",SUM(D2116,E2116,F2116,G2116))</f>
        <v/>
      </c>
      <c r="K2116" s="125" t="str">
        <f>J2116</f>
        <v/>
      </c>
      <c r="L2116" s="123" t="str">
        <f>IF('statement of marks'!P86="","",'statement of marks'!P86)</f>
        <v/>
      </c>
      <c r="M2116" s="122">
        <f>'statement of marks'!$BU$6</f>
        <v>30</v>
      </c>
      <c r="N2116" s="291" t="str">
        <f>IF(L2116="","",L2116)</f>
        <v/>
      </c>
      <c r="O2116" s="291" t="str">
        <f>IF(L2116="","",SUM(J2116,L2116))</f>
        <v/>
      </c>
      <c r="P2116" s="152">
        <f>SUM(H2116,M2116)</f>
        <v>50</v>
      </c>
      <c r="Q2116" s="125" t="str">
        <f>O2116</f>
        <v/>
      </c>
      <c r="R2116" s="290" t="str">
        <f>CONCATENATE('statement of marks'!EZ86,'statement of marks'!FA86,'statement of marks'!FB86)</f>
        <v/>
      </c>
      <c r="S2116" s="117" t="str">
        <f>IF(OR(R2116="S",R2116="RE"),100,"")</f>
        <v/>
      </c>
      <c r="T2116" s="128" t="str">
        <f>IF('result subject-wise'!U86="","",'result subject-wise'!U86)</f>
        <v/>
      </c>
      <c r="U2116" s="130" t="str">
        <f>IF('result subject-wise'!V86="","",'result subject-wise'!V86)</f>
        <v/>
      </c>
      <c r="V2116" s="147" t="str">
        <f>IF(OR(U2122=0,U2122&lt;S2122),"",IF(R2116="RE",SUM(Q2116,T2116),IF(R2116="S",T2116,Q2116)))</f>
        <v/>
      </c>
    </row>
    <row r="2117" spans="1:22" ht="19.25" customHeight="1">
      <c r="A2117" s="1179"/>
      <c r="B2117" s="1230" t="str">
        <f>'statement of marks'!$X$3</f>
        <v>vaxzsth</v>
      </c>
      <c r="C2117" s="1231"/>
      <c r="D2117" s="289" t="str">
        <f>IF('statement of marks'!X86="","",'statement of marks'!X86)</f>
        <v/>
      </c>
      <c r="E2117" s="290" t="str">
        <f>IF('statement of marks'!Y86="","",'statement of marks'!Y86)</f>
        <v/>
      </c>
      <c r="F2117" s="290" t="str">
        <f>IF('statement of marks'!Z86="","",'statement of marks'!Z86)</f>
        <v/>
      </c>
      <c r="G2117" s="123" t="str">
        <f>IF('statement of marks'!AB86="","",'statement of marks'!AB86)</f>
        <v/>
      </c>
      <c r="H2117" s="123">
        <f>'statement of marks'!$CN$6</f>
        <v>20</v>
      </c>
      <c r="I2117" s="291" t="str">
        <f>IF(G2117="","",G2117)</f>
        <v/>
      </c>
      <c r="J2117" s="291" t="str">
        <f t="shared" ref="J2117:J2120" si="770">IF(G2117="","",SUM(D2117,E2117,F2117,G2117))</f>
        <v/>
      </c>
      <c r="K2117" s="125" t="str">
        <f>J2117</f>
        <v/>
      </c>
      <c r="L2117" s="123" t="str">
        <f>IF('statement of marks'!AD86="","",'statement of marks'!AD86)</f>
        <v/>
      </c>
      <c r="M2117" s="122">
        <f>'statement of marks'!$CS$6</f>
        <v>30</v>
      </c>
      <c r="N2117" s="291" t="str">
        <f>IF(L2117="","",L2117)</f>
        <v/>
      </c>
      <c r="O2117" s="291" t="str">
        <f t="shared" ref="O2117" si="771">IF(L2117="","",SUM(J2117,L2117))</f>
        <v/>
      </c>
      <c r="P2117" s="152">
        <f t="shared" ref="P2117:P2120" si="772">SUM(H2117,M2117)</f>
        <v>50</v>
      </c>
      <c r="Q2117" s="125" t="str">
        <f>O2117</f>
        <v/>
      </c>
      <c r="R2117" s="290" t="str">
        <f>CONCATENATE('statement of marks'!FC86,'statement of marks'!FD86,'statement of marks'!FE86)</f>
        <v/>
      </c>
      <c r="S2117" s="117" t="str">
        <f>IF(OR(R2117="S",R2117="RE"),100,"")</f>
        <v/>
      </c>
      <c r="T2117" s="128" t="str">
        <f>IF('result subject-wise'!X86="","",'result subject-wise'!X86)</f>
        <v/>
      </c>
      <c r="U2117" s="130" t="str">
        <f>IF('result subject-wise'!Y86="","",'result subject-wise'!Y86)</f>
        <v/>
      </c>
      <c r="V2117" s="147" t="str">
        <f>IF(OR(U2122=0,U2122&lt;S2122),"",IF(R2117="RE",SUM(Q2117,T2117),IF(R2117="S",T2117,Q2117)))</f>
        <v/>
      </c>
    </row>
    <row r="2118" spans="1:22" ht="19.25" customHeight="1">
      <c r="A2118" s="1179"/>
      <c r="B2118" s="1232" t="b">
        <f>IF('statement of marks'!AL86="a",'statement of marks'!$AL$3,IF('statement of marks'!AL86="b",'statement of marks'!$AR$3,IF('statement of marks'!AL86="c",'statement of marks'!$AX$3,IF('statement of marks'!AL86="d",'statement of marks'!$BD$3))))</f>
        <v>0</v>
      </c>
      <c r="C2118" s="1233"/>
      <c r="D2118" s="289" t="str">
        <f>IF('statement of marks'!AM86="","",'statement of marks'!AM86)</f>
        <v/>
      </c>
      <c r="E2118" s="290" t="str">
        <f>IF('statement of marks'!AN86="","",'statement of marks'!AN86)</f>
        <v/>
      </c>
      <c r="F2118" s="290" t="str">
        <f>IF('statement of marks'!AO86="","",'statement of marks'!AO86)</f>
        <v/>
      </c>
      <c r="G2118" s="123" t="str">
        <f>IF('statement of marks'!AQ86="","",'statement of marks'!AQ86)</f>
        <v/>
      </c>
      <c r="H2118" s="123" t="str">
        <f>IF('statement of marks'!AR86="","",'statement of marks'!AR86)</f>
        <v/>
      </c>
      <c r="I2118" s="291" t="str">
        <f>IF(G2118="","",IF(AND(G2118="ML",H2118="ML"),"ML",IF(AND(G2118="ML",H2118=""),"ML",SUM(G2118,H2118))))</f>
        <v/>
      </c>
      <c r="J2118" s="291" t="str">
        <f t="shared" si="770"/>
        <v/>
      </c>
      <c r="K2118" s="125" t="str">
        <f>IF(J2118="","",SUM(H2118,J2118))</f>
        <v/>
      </c>
      <c r="L2118" s="123" t="str">
        <f>IF('statement of marks'!AV86="","",'statement of marks'!AV86)</f>
        <v/>
      </c>
      <c r="M2118" s="123" t="str">
        <f>IF('statement of marks'!AW86="","",'statement of marks'!AW86)</f>
        <v/>
      </c>
      <c r="N2118" s="291" t="str">
        <f>IF(L2118="","",IF(AND(L2118="ML",M2118="ML"),"ML",IF(AND(L2118="ML",M2118=""),"ML",SUM(L2118,M2118))))</f>
        <v/>
      </c>
      <c r="O2118" s="291" t="str">
        <f>IF(L2118="","",SUM(J2118,L2118))</f>
        <v/>
      </c>
      <c r="P2118" s="123">
        <f t="shared" si="772"/>
        <v>0</v>
      </c>
      <c r="Q2118" s="125" t="str">
        <f>IF(O2118="","",SUM(O2118,P2118))</f>
        <v/>
      </c>
      <c r="R2118" s="290" t="str">
        <f>CONCATENATE('statement of marks'!FF86,'statement of marks'!FK86,'statement of marks'!FL86)</f>
        <v/>
      </c>
      <c r="S2118" s="117" t="str">
        <f>IF('result subject-wise'!Z86="","",'result subject-wise'!Z86)</f>
        <v/>
      </c>
      <c r="T2118" s="128" t="str">
        <f>IF('result subject-wise'!AB86="","",'result subject-wise'!AB86)</f>
        <v/>
      </c>
      <c r="U2118" s="130" t="str">
        <f>IF('result subject-wise'!AC86="","",'result subject-wise'!AC86)</f>
        <v/>
      </c>
      <c r="V2118" s="147" t="str">
        <f>IF(OR(U2122=0,U2122&lt;S2122),"",IF(OR(R2118="RE",R2118="REP"),SUM(Q2118,T2118),IF(R2118="S",T2118,Q2118)))</f>
        <v/>
      </c>
    </row>
    <row r="2119" spans="1:22" ht="19.25" customHeight="1">
      <c r="A2119" s="1179"/>
      <c r="B2119" s="1232" t="b">
        <f>IF('statement of marks'!BJ86="a",'statement of marks'!$BJ$3,IF('statement of marks'!BJ86="b",'statement of marks'!$BP$3,IF('statement of marks'!BJ86="c",'statement of marks'!$BV$3,IF('statement of marks'!BJ86="d",'statement of marks'!$CB$3))))</f>
        <v>0</v>
      </c>
      <c r="C2119" s="1233"/>
      <c r="D2119" s="289" t="str">
        <f>IF('statement of marks'!BK86="","",'statement of marks'!BK86)</f>
        <v/>
      </c>
      <c r="E2119" s="290" t="str">
        <f>IF('statement of marks'!BL86="","",'statement of marks'!BL86)</f>
        <v/>
      </c>
      <c r="F2119" s="290" t="str">
        <f>IF('statement of marks'!BM86="","",'statement of marks'!BM86)</f>
        <v/>
      </c>
      <c r="G2119" s="123" t="str">
        <f>IF('statement of marks'!BO86="","",'statement of marks'!BO86)</f>
        <v/>
      </c>
      <c r="H2119" s="123" t="str">
        <f>IF('statement of marks'!BP86="","",'statement of marks'!BP86)</f>
        <v/>
      </c>
      <c r="I2119" s="291" t="str">
        <f t="shared" ref="I2119" si="773">IF(G2119="","",IF(AND(G2119="ML",H2119="ML"),"ML",IF(AND(G2119="ML",H2119=""),"ML",SUM(G2119,H2119))))</f>
        <v/>
      </c>
      <c r="J2119" s="291" t="str">
        <f t="shared" si="770"/>
        <v/>
      </c>
      <c r="K2119" s="125" t="str">
        <f>IF(J2119="","",SUM(H2119,J2119))</f>
        <v/>
      </c>
      <c r="L2119" s="123" t="str">
        <f>IF('statement of marks'!BT86="","",'statement of marks'!BT86)</f>
        <v/>
      </c>
      <c r="M2119" s="123" t="str">
        <f>IF('statement of marks'!BU86="","",'statement of marks'!BU86)</f>
        <v/>
      </c>
      <c r="N2119" s="291" t="str">
        <f t="shared" ref="N2119" si="774">IF(L2119="","",IF(AND(L2119="ML",M2119="ML"),"ML",IF(AND(L2119="ML",M2119=""),"ML",SUM(L2119,M2119))))</f>
        <v/>
      </c>
      <c r="O2119" s="291" t="str">
        <f>IF(L2119="","",SUM(J2119,L2119))</f>
        <v/>
      </c>
      <c r="P2119" s="123">
        <f t="shared" si="772"/>
        <v>0</v>
      </c>
      <c r="Q2119" s="125" t="str">
        <f>IF(O2119="","",SUM(O2119,P2119))</f>
        <v/>
      </c>
      <c r="R2119" s="290" t="str">
        <f>CONCATENATE('statement of marks'!FM86,'statement of marks'!FR86,'statement of marks'!FS86)</f>
        <v/>
      </c>
      <c r="S2119" s="117" t="str">
        <f>IF('result subject-wise'!AD86="","",'result subject-wise'!AD86)</f>
        <v/>
      </c>
      <c r="T2119" s="128" t="str">
        <f>IF('result subject-wise'!AF86="","",'result subject-wise'!AF86)</f>
        <v/>
      </c>
      <c r="U2119" s="130" t="str">
        <f>IF('result subject-wise'!AG86="","",'result subject-wise'!AG86)</f>
        <v/>
      </c>
      <c r="V2119" s="147" t="str">
        <f>IF(OR(U2122=0,U2122&lt;S2122),"",IF(OR(R2119="RE",R2119="REP"),SUM(Q2119,T2119),IF(R2119="S",T2119,Q2119)))</f>
        <v/>
      </c>
    </row>
    <row r="2120" spans="1:22" ht="19.25" customHeight="1">
      <c r="A2120" s="1179"/>
      <c r="B2120" s="1232" t="b">
        <f>IF('statement of marks'!CH86="a",'statement of marks'!$CH$3,IF('statement of marks'!CH86="b",'statement of marks'!$CN$3,IF('statement of marks'!CH86="c",'statement of marks'!$CT$3,IF('statement of marks'!CH86="d",'statement of marks'!$CZ$3))))</f>
        <v>0</v>
      </c>
      <c r="C2120" s="1233"/>
      <c r="D2120" s="289" t="str">
        <f>IF('statement of marks'!CI86="","",'statement of marks'!CI86)</f>
        <v/>
      </c>
      <c r="E2120" s="290" t="str">
        <f>IF('statement of marks'!CJ86="","",'statement of marks'!CJ86)</f>
        <v/>
      </c>
      <c r="F2120" s="290" t="str">
        <f>IF('statement of marks'!CK86="","",'statement of marks'!CK86)</f>
        <v/>
      </c>
      <c r="G2120" s="123" t="str">
        <f>IF('statement of marks'!CM86="","",'statement of marks'!CM86)</f>
        <v/>
      </c>
      <c r="H2120" s="123" t="str">
        <f>IF('statement of marks'!CN86="","",'statement of marks'!CN86)</f>
        <v/>
      </c>
      <c r="I2120" s="291" t="str">
        <f>IF(G2120="","",IF(AND(G2120="ML",H2120="ML"),"ML",IF(AND(G2120="ML",H2120=""),"ML",SUM(G2120,H2120))))</f>
        <v/>
      </c>
      <c r="J2120" s="291" t="str">
        <f t="shared" si="770"/>
        <v/>
      </c>
      <c r="K2120" s="125" t="str">
        <f>IF(J2120="","",SUM(H2120,J2120))</f>
        <v/>
      </c>
      <c r="L2120" s="123" t="str">
        <f>IF('statement of marks'!CR86="","",'statement of marks'!CR86)</f>
        <v/>
      </c>
      <c r="M2120" s="123" t="str">
        <f>IF('statement of marks'!CS86="","",'statement of marks'!CS86)</f>
        <v/>
      </c>
      <c r="N2120" s="291" t="str">
        <f>IF(L2120="","",IF(AND(L2120="ML",M2120="ML"),"ML",IF(AND(L2120="ML",M2120=""),"ML",SUM(L2120,M2120))))</f>
        <v/>
      </c>
      <c r="O2120" s="291" t="str">
        <f>IF(L2120="","",SUM(J2120,L2120))</f>
        <v/>
      </c>
      <c r="P2120" s="123">
        <f t="shared" si="772"/>
        <v>0</v>
      </c>
      <c r="Q2120" s="125" t="str">
        <f>IF(O2120="","",SUM(O2120,P2120))</f>
        <v/>
      </c>
      <c r="R2120" s="290" t="str">
        <f>CONCATENATE('statement of marks'!FT86,'statement of marks'!FY86,'statement of marks'!FZ86)</f>
        <v/>
      </c>
      <c r="S2120" s="117" t="str">
        <f>IF('result subject-wise'!AH86="","",'result subject-wise'!AH86)</f>
        <v/>
      </c>
      <c r="T2120" s="128" t="str">
        <f>IF('result subject-wise'!AJ86="","",'result subject-wise'!AJ86)</f>
        <v/>
      </c>
      <c r="U2120" s="130" t="str">
        <f>IF('result subject-wise'!AK86="","",'result subject-wise'!AK86)</f>
        <v/>
      </c>
      <c r="V2120" s="147" t="str">
        <f>IF(OR(U2122=0,U2122&lt;S2122),"",IF(OR(R2120="RE",R2120="REP"),SUM(Q2120,T2120),IF(R2120="S",T2120,Q2120)))</f>
        <v/>
      </c>
    </row>
    <row r="2121" spans="1:22" ht="19.25" customHeight="1">
      <c r="A2121" s="1179"/>
      <c r="B2121" s="1234" t="s">
        <v>148</v>
      </c>
      <c r="C2121" s="1235"/>
      <c r="D2121" s="157" t="str">
        <f>IF(AND(D2116="",D2117="",D2118="",D2119="",D2120=""),"",SUM(D2116:D2120))</f>
        <v/>
      </c>
      <c r="E2121" s="157" t="str">
        <f t="shared" ref="E2121:F2121" si="775">IF(AND(E2116="",E2117="",E2118="",E2119="",E2120=""),"",SUM(E2116:E2120))</f>
        <v/>
      </c>
      <c r="F2121" s="157" t="str">
        <f t="shared" si="775"/>
        <v/>
      </c>
      <c r="G2121" s="158" t="str">
        <f>IF(G2116="","",SUM(G2116:G2120))</f>
        <v/>
      </c>
      <c r="H2121" s="158">
        <f>SUM(H2118:H2120)</f>
        <v>0</v>
      </c>
      <c r="I2121" s="158" t="str">
        <f>IF(AND(I2116="",I2117="",I2118="",I2119="",I2120=""),"",SUM(I2116:I2120))</f>
        <v/>
      </c>
      <c r="J2121" s="159" t="str">
        <f>IF(J2120="","",SUM(J2116:J2120))</f>
        <v/>
      </c>
      <c r="K2121" s="160" t="str">
        <f>IF(K2116="","",SUM(K2116:K2120))</f>
        <v/>
      </c>
      <c r="L2121" s="158" t="str">
        <f>IF(L2116="","",SUM(L2116:L2120))</f>
        <v/>
      </c>
      <c r="M2121" s="158">
        <f>SUM(M2118:M2120)</f>
        <v>0</v>
      </c>
      <c r="N2121" s="158" t="str">
        <f t="shared" ref="N2121" si="776">IF(AND(N2116="",N2117="",N2118="",N2119="",N2120=""),"",SUM(N2116:N2120))</f>
        <v/>
      </c>
      <c r="O2121" s="159" t="str">
        <f>IF(L2121="","",SUM(J2121,L2121))</f>
        <v/>
      </c>
      <c r="P2121" s="160">
        <f>SUM(H2121,M2121)</f>
        <v>0</v>
      </c>
      <c r="Q2121" s="160" t="str">
        <f>IF(Q2116="","",SUM(Q2116:Q2120))</f>
        <v/>
      </c>
      <c r="R2121" s="159"/>
      <c r="S2121" s="159" t="str">
        <f>IF(AND(S2116="",S2117="",S2118="",S2119="",S2120=""),"",SUM(S2116:S2120))</f>
        <v/>
      </c>
      <c r="T2121" s="161" t="str">
        <f>IF(AND(T2116="",T2117="",T2118="",T2119="",T2120=""),"",SUM(T2116:T2120))</f>
        <v/>
      </c>
      <c r="U2121" s="162"/>
      <c r="V2121" s="163" t="str">
        <f>IF(V2116="","",SUM(V2116:V2120))</f>
        <v/>
      </c>
    </row>
    <row r="2122" spans="1:22" ht="19.25" customHeight="1">
      <c r="A2122" s="1179"/>
      <c r="B2122" s="1234" t="s">
        <v>145</v>
      </c>
      <c r="C2122" s="1235"/>
      <c r="D2122" s="119" t="str">
        <f>IF(D2121="","",50-(COUNTIF(D2116:D2120,"NA")*10+COUNTIF(D2116:D2120,"ML")*10))</f>
        <v/>
      </c>
      <c r="E2122" s="119" t="str">
        <f t="shared" ref="E2122:F2122" si="777">IF(E2121="","",50-(COUNTIF(E2116:E2120,"NA")*10+COUNTIF(E2116:E2120,"ML")*10))</f>
        <v/>
      </c>
      <c r="F2122" s="119" t="str">
        <f t="shared" si="777"/>
        <v/>
      </c>
      <c r="G2122" s="123">
        <f>I2122-H2122</f>
        <v>350</v>
      </c>
      <c r="H2122" s="158">
        <f>IF(H2121="","",(IF(OR(H2118="ML",H2118=""),0,H2115)+IF(OR(H2119="ML",H2119=""),0,H2116)+IF(OR(H2120="ML",H2120=""),0,H2117)))</f>
        <v>0</v>
      </c>
      <c r="I2122" s="123">
        <f>IF(I2121=0,0,350-H2124)</f>
        <v>350</v>
      </c>
      <c r="J2122" s="291" t="str">
        <f>IF(J2121="","",SUM(D2122:G2122))</f>
        <v/>
      </c>
      <c r="K2122" s="125" t="str">
        <f>IF(K2121="","",SUM(H2122,J2122))</f>
        <v/>
      </c>
      <c r="L2122" s="123">
        <f>N2122-M2122</f>
        <v>500</v>
      </c>
      <c r="M2122" s="117">
        <f>IF(M2121="","",(IF(OR(M2118="ML",M2118=""),0,M2115)+IF(OR(M2119="ML",M2119=""),0,M2116)+IF(OR(M2120="ML",M2120=""),0,M2117)))</f>
        <v>0</v>
      </c>
      <c r="N2122" s="123">
        <f>IF(N2121=0,0,500-M2124)</f>
        <v>500</v>
      </c>
      <c r="O2122" s="291">
        <f>IF(L2122="","",SUM(J2122,L2122))</f>
        <v>500</v>
      </c>
      <c r="P2122" s="125">
        <f>SUM(H2122,M2122)</f>
        <v>0</v>
      </c>
      <c r="Q2122" s="125" t="str">
        <f>IF(Q2121="","",SUM(O2122,P2122))</f>
        <v/>
      </c>
      <c r="R2122" s="307"/>
      <c r="S2122" s="141">
        <f>COUNTIF(R2116:R2125,"S")</f>
        <v>0</v>
      </c>
      <c r="T2122" s="141">
        <f>COUNTIF(R2116:R2125,"RE")+COUNTIF(R2116:R2125,"REP")</f>
        <v>0</v>
      </c>
      <c r="U2122" s="141">
        <f>COUNTIF(U2116:U2121,"P")+COUNTIF(U2124:U2125,"P")</f>
        <v>0</v>
      </c>
      <c r="V2122" s="149" t="str">
        <f>IF(OR(U2122=0,U2122&lt;(S2122+T2122)),"",(Q2122-(S2122*200)+S2121))</f>
        <v/>
      </c>
    </row>
    <row r="2123" spans="1:22" ht="19.25" customHeight="1">
      <c r="A2123" s="1179"/>
      <c r="B2123" s="1230" t="s">
        <v>12</v>
      </c>
      <c r="C2123" s="1231"/>
      <c r="D2123" s="120" t="str">
        <f t="shared" ref="D2123:Q2123" si="778">IF(D2122="","",D2121/D2122*100)</f>
        <v/>
      </c>
      <c r="E2123" s="120" t="str">
        <f t="shared" si="778"/>
        <v/>
      </c>
      <c r="F2123" s="120" t="str">
        <f t="shared" si="778"/>
        <v/>
      </c>
      <c r="G2123" s="120" t="e">
        <f t="shared" si="778"/>
        <v>#VALUE!</v>
      </c>
      <c r="H2123" s="151" t="e">
        <f t="shared" si="778"/>
        <v>#DIV/0!</v>
      </c>
      <c r="I2123" s="120" t="e">
        <f t="shared" si="778"/>
        <v>#VALUE!</v>
      </c>
      <c r="J2123" s="120" t="str">
        <f t="shared" si="778"/>
        <v/>
      </c>
      <c r="K2123" s="126" t="str">
        <f t="shared" si="778"/>
        <v/>
      </c>
      <c r="L2123" s="120" t="e">
        <f t="shared" si="778"/>
        <v>#VALUE!</v>
      </c>
      <c r="M2123" s="151" t="e">
        <f t="shared" si="778"/>
        <v>#DIV/0!</v>
      </c>
      <c r="N2123" s="120" t="e">
        <f t="shared" si="778"/>
        <v>#VALUE!</v>
      </c>
      <c r="O2123" s="120" t="e">
        <f t="shared" si="778"/>
        <v>#VALUE!</v>
      </c>
      <c r="P2123" s="126" t="e">
        <f t="shared" si="778"/>
        <v>#DIV/0!</v>
      </c>
      <c r="Q2123" s="126" t="str">
        <f t="shared" si="778"/>
        <v/>
      </c>
      <c r="R2123" s="304"/>
      <c r="S2123" s="304"/>
      <c r="T2123" s="305"/>
      <c r="U2123" s="308"/>
      <c r="V2123" s="150" t="str">
        <f>IF(V2122="","",V2121/V2122*100)</f>
        <v/>
      </c>
    </row>
    <row r="2124" spans="1:22" ht="19.25" customHeight="1">
      <c r="A2124" s="1179"/>
      <c r="B2124" s="1230" t="str">
        <f>'statement of marks'!$DG$3</f>
        <v>jktLFkku v/;;u</v>
      </c>
      <c r="C2124" s="1231"/>
      <c r="D2124" s="289" t="str">
        <f>IF('statement of marks'!DG86="","",'statement of marks'!DG86)</f>
        <v/>
      </c>
      <c r="E2124" s="290" t="str">
        <f>IF('statement of marks'!DH86="","",'statement of marks'!DH86)</f>
        <v/>
      </c>
      <c r="F2124" s="290" t="str">
        <f>IF('statement of marks'!DI86="","",'statement of marks'!DI86)</f>
        <v/>
      </c>
      <c r="G2124" s="290" t="str">
        <f>IF('statement of marks'!DK86="","",'statement of marks'!DK86)</f>
        <v/>
      </c>
      <c r="H2124" s="152">
        <f>IF(G2116="ML",70)+IF(G2117="ML",70)+IF(G2118="ML",70-H2115)+IF(G2119="ML",70-H2116)+IF(G2120="ML",70-H2117)+IF(H2118="ml",H2115)+IF(H2119="ml",H2116)+IF(H2120="ml",H2117)</f>
        <v>0</v>
      </c>
      <c r="I2124" s="291" t="str">
        <f>IF(G2124="","",SUM(G2124,H2124))</f>
        <v/>
      </c>
      <c r="J2124" s="291" t="str">
        <f>IF(G2124="","",SUM(D2124,E2124,F2124,G2124))</f>
        <v/>
      </c>
      <c r="K2124" s="125" t="str">
        <f>IF(J2124="","",SUM(H2124,J2124))</f>
        <v/>
      </c>
      <c r="L2124" s="290" t="str">
        <f>IF('statement of marks'!DM86="","",'statement of marks'!DM86)</f>
        <v/>
      </c>
      <c r="M2124" s="152">
        <f>IF(L2116="ML",100)+IF(L2117="ML",100)+IF(L2118="ML",100-M2115)+IF(L2119="ML",100-M2116)+IF(L2120="ML",100-M2117)+IF(M2118="ml",M2115)+IF(M2119="ml",M2116)+IF(M2120="ml",M2117)</f>
        <v>0</v>
      </c>
      <c r="N2124" s="291" t="str">
        <f>IF(L2124="","",SUM(L2124,M2124))</f>
        <v/>
      </c>
      <c r="O2124" s="291" t="str">
        <f>IF(L2124="","",SUM(K2124,L2124))</f>
        <v/>
      </c>
      <c r="P2124" s="152">
        <f>SUM(H2124,M2124)</f>
        <v>0</v>
      </c>
      <c r="Q2124" s="125" t="str">
        <f>IF(O2124="","",SUM(O2124,M2124))</f>
        <v/>
      </c>
      <c r="R2124" s="290" t="str">
        <f>IF('statement of marks'!GA86="","",'statement of marks'!GA86)</f>
        <v/>
      </c>
      <c r="S2124" s="117" t="str">
        <f>IF(OR(R2124="S",R2124="RE"),100,"")</f>
        <v/>
      </c>
      <c r="T2124" s="309" t="str">
        <f>IF('result subject-wise'!AL86="","",'result subject-wise'!AL86)</f>
        <v/>
      </c>
      <c r="U2124" s="310" t="str">
        <f>IF('result subject-wise'!AM86="","",'result subject-wise'!AM86)</f>
        <v/>
      </c>
      <c r="V2124" s="1236"/>
    </row>
    <row r="2125" spans="1:22" ht="19.25" customHeight="1">
      <c r="A2125" s="1179"/>
      <c r="B2125" s="1230" t="str">
        <f>'statement of marks'!$DT$3</f>
        <v>thou dkS'ky f'k{kk</v>
      </c>
      <c r="C2125" s="1231"/>
      <c r="D2125" s="1237" t="s">
        <v>294</v>
      </c>
      <c r="E2125" s="1238"/>
      <c r="F2125" s="291">
        <f>'statement of marks'!$DT$6</f>
        <v>30</v>
      </c>
      <c r="G2125" s="123" t="str">
        <f>IF('statement of marks'!DT86="","",'statement of marks'!DT86)</f>
        <v/>
      </c>
      <c r="H2125" s="1238" t="s">
        <v>313</v>
      </c>
      <c r="I2125" s="1238"/>
      <c r="J2125" s="291">
        <f>'statement of marks'!$DU$6</f>
        <v>30</v>
      </c>
      <c r="K2125" s="125" t="str">
        <f>IF('statement of marks'!DU86="","",'statement of marks'!DU86)</f>
        <v/>
      </c>
      <c r="L2125" s="1239" t="s">
        <v>172</v>
      </c>
      <c r="M2125" s="1239"/>
      <c r="N2125" s="291">
        <f>'statement of marks'!$DV$6</f>
        <v>40</v>
      </c>
      <c r="O2125" s="290" t="str">
        <f>IF('statement of marks'!DV86="","",'statement of marks'!DV86)</f>
        <v/>
      </c>
      <c r="P2125" s="304"/>
      <c r="Q2125" s="125" t="str">
        <f>IF(O2125="","",SUM(G2125,K2125,O2125))</f>
        <v/>
      </c>
      <c r="R2125" s="290" t="str">
        <f>IF('statement of marks'!GB86="","",'statement of marks'!GB86)</f>
        <v/>
      </c>
      <c r="S2125" s="117" t="str">
        <f>IF(OR(R2125="S",R2125="RE"),40,"")</f>
        <v/>
      </c>
      <c r="T2125" s="309" t="str">
        <f>IF('result subject-wise'!AN86="","",'result subject-wise'!AN86)</f>
        <v/>
      </c>
      <c r="U2125" s="310" t="str">
        <f>IF('result subject-wise'!AO86="","",'result subject-wise'!AO86)</f>
        <v/>
      </c>
      <c r="V2125" s="1236"/>
    </row>
    <row r="2126" spans="1:22" ht="19.25" customHeight="1">
      <c r="A2126" s="1179"/>
      <c r="B2126" s="1240" t="s">
        <v>20</v>
      </c>
      <c r="C2126" s="1241"/>
      <c r="D2126" s="1242" t="str">
        <f>IF('statement of marks'!GH86="","",'statement of marks'!GH86)</f>
        <v/>
      </c>
      <c r="E2126" s="1243"/>
      <c r="F2126" s="1243"/>
      <c r="G2126" s="1243"/>
      <c r="H2126" s="1243"/>
      <c r="I2126" s="1244"/>
      <c r="J2126" s="288" t="s">
        <v>7</v>
      </c>
      <c r="K2126" s="290" t="str">
        <f>IF('statement of marks'!GK86="","",'statement of marks'!GK86)</f>
        <v/>
      </c>
      <c r="L2126" s="1245" t="s">
        <v>8</v>
      </c>
      <c r="M2126" s="1246"/>
      <c r="N2126" s="1247"/>
      <c r="O2126" s="290" t="str">
        <f>IF('statement of marks'!GM86="","",'statement of marks'!GM86)</f>
        <v/>
      </c>
      <c r="P2126" s="1248" t="s">
        <v>286</v>
      </c>
      <c r="Q2126" s="1248"/>
      <c r="R2126" s="1248"/>
      <c r="S2126" s="1248"/>
      <c r="T2126" s="1248"/>
      <c r="U2126" s="1248"/>
      <c r="V2126" s="1249"/>
    </row>
    <row r="2127" spans="1:22" ht="19.25" customHeight="1">
      <c r="A2127" s="1179"/>
      <c r="B2127" s="1240" t="s">
        <v>50</v>
      </c>
      <c r="C2127" s="1241"/>
      <c r="D2127" s="1250" t="s">
        <v>290</v>
      </c>
      <c r="E2127" s="1251"/>
      <c r="F2127" s="1252" t="s">
        <v>291</v>
      </c>
      <c r="G2127" s="1252"/>
      <c r="H2127" s="1253" t="s">
        <v>292</v>
      </c>
      <c r="I2127" s="1253"/>
      <c r="J2127" s="1252" t="s">
        <v>314</v>
      </c>
      <c r="K2127" s="1252"/>
      <c r="L2127" s="1254" t="s">
        <v>284</v>
      </c>
      <c r="M2127" s="1254"/>
      <c r="N2127" s="1254"/>
      <c r="O2127" s="1254"/>
      <c r="P2127" s="1255" t="s">
        <v>20</v>
      </c>
      <c r="Q2127" s="1255"/>
      <c r="R2127" s="1255"/>
      <c r="S2127" s="1255"/>
      <c r="T2127" s="1256" t="str">
        <f>IF('result subject-wise'!AR86="","",'result subject-wise'!AR86)</f>
        <v/>
      </c>
      <c r="U2127" s="1256"/>
      <c r="V2127" s="1257"/>
    </row>
    <row r="2128" spans="1:22" ht="19.25" customHeight="1">
      <c r="A2128" s="1179"/>
      <c r="B2128" s="1234" t="s">
        <v>32</v>
      </c>
      <c r="C2128" s="1235"/>
      <c r="D2128" s="1258" t="str">
        <f>IF('statement of marks'!EP86="","",'statement of marks'!EP86)</f>
        <v/>
      </c>
      <c r="E2128" s="1259"/>
      <c r="F2128" s="1259" t="str">
        <f>IF('statement of marks'!ER86="","",'statement of marks'!ER86)</f>
        <v/>
      </c>
      <c r="G2128" s="1259"/>
      <c r="H2128" s="1259" t="str">
        <f>IF('statement of marks'!ET86="","",'statement of marks'!ET86)</f>
        <v/>
      </c>
      <c r="I2128" s="1259"/>
      <c r="J2128" s="1259" t="str">
        <f>IF('statement of marks'!EV86="","",'statement of marks'!EV86)</f>
        <v/>
      </c>
      <c r="K2128" s="1259"/>
      <c r="L2128" s="1259" t="str">
        <f>IF('statement of marks'!EX86="","",'statement of marks'!EX86)</f>
        <v/>
      </c>
      <c r="M2128" s="1259"/>
      <c r="N2128" s="1259"/>
      <c r="O2128" s="1259"/>
      <c r="P2128" s="1255" t="s">
        <v>7</v>
      </c>
      <c r="Q2128" s="1255"/>
      <c r="R2128" s="1255"/>
      <c r="S2128" s="1255"/>
      <c r="T2128" s="1256" t="str">
        <f>IF(AND(T2127="mRrh.kZ",V2123&gt;=60),"izFke",IF(AND(T2127="mRrh.kZ",V2123&gt;=48),"f}rh;",IF(AND(T2127="mRrh.kZ",V2123&gt;=36),"r`rh;","")))</f>
        <v/>
      </c>
      <c r="U2128" s="1256"/>
      <c r="V2128" s="1257"/>
    </row>
    <row r="2129" spans="1:22" ht="19.25" customHeight="1">
      <c r="A2129" s="1179"/>
      <c r="B2129" s="1234" t="s">
        <v>31</v>
      </c>
      <c r="C2129" s="1235"/>
      <c r="D2129" s="1260" t="str">
        <f>IF('statement of marks'!EO86="","",'statement of marks'!EO86)</f>
        <v/>
      </c>
      <c r="E2129" s="1261"/>
      <c r="F2129" s="1261" t="str">
        <f>IF('statement of marks'!EQ86="","",'statement of marks'!EQ86)</f>
        <v/>
      </c>
      <c r="G2129" s="1261"/>
      <c r="H2129" s="1261" t="str">
        <f>IF('statement of marks'!ES86="","",'statement of marks'!ES86)</f>
        <v/>
      </c>
      <c r="I2129" s="1261"/>
      <c r="J2129" s="1261" t="str">
        <f>IF('statement of marks'!EU86="","",'statement of marks'!EU86)</f>
        <v/>
      </c>
      <c r="K2129" s="1261"/>
      <c r="L2129" s="1261" t="str">
        <f>IF('statement of marks'!EW86="","",'statement of marks'!EW86)</f>
        <v/>
      </c>
      <c r="M2129" s="1261"/>
      <c r="N2129" s="1261"/>
      <c r="O2129" s="1261"/>
      <c r="P2129" s="1262" t="s">
        <v>312</v>
      </c>
      <c r="Q2129" s="1263"/>
      <c r="R2129" s="1263"/>
      <c r="S2129" s="1264"/>
      <c r="T2129" s="1265" t="str">
        <f>IF(T2127="","",'result subject-wise'!$G$117)</f>
        <v/>
      </c>
      <c r="U2129" s="1266"/>
      <c r="V2129" s="1267"/>
    </row>
    <row r="2130" spans="1:22" ht="19.25" customHeight="1">
      <c r="A2130" s="1179"/>
      <c r="B2130" s="1230" t="s">
        <v>133</v>
      </c>
      <c r="C2130" s="1231"/>
      <c r="D2130" s="1268"/>
      <c r="E2130" s="1269"/>
      <c r="F2130" s="1269"/>
      <c r="G2130" s="1269"/>
      <c r="H2130" s="1269"/>
      <c r="I2130" s="1269"/>
      <c r="J2130" s="1269"/>
      <c r="K2130" s="1269"/>
      <c r="L2130" s="1231" t="s">
        <v>133</v>
      </c>
      <c r="M2130" s="1231"/>
      <c r="N2130" s="1231"/>
      <c r="O2130" s="1231"/>
      <c r="P2130" s="1231"/>
      <c r="Q2130" s="1231"/>
      <c r="R2130" s="1270"/>
      <c r="S2130" s="1271"/>
      <c r="T2130" s="1271"/>
      <c r="U2130" s="1271"/>
      <c r="V2130" s="1272"/>
    </row>
    <row r="2131" spans="1:22" ht="19.25" customHeight="1">
      <c r="A2131" s="1179"/>
      <c r="B2131" s="1230" t="s">
        <v>285</v>
      </c>
      <c r="C2131" s="1231"/>
      <c r="D2131" s="1268"/>
      <c r="E2131" s="1269"/>
      <c r="F2131" s="1269"/>
      <c r="G2131" s="1269"/>
      <c r="H2131" s="1269"/>
      <c r="I2131" s="1269"/>
      <c r="J2131" s="1269"/>
      <c r="K2131" s="1269"/>
      <c r="L2131" s="1231" t="s">
        <v>111</v>
      </c>
      <c r="M2131" s="1231"/>
      <c r="N2131" s="1231"/>
      <c r="O2131" s="1231"/>
      <c r="P2131" s="1231"/>
      <c r="Q2131" s="1231"/>
      <c r="R2131" s="1273"/>
      <c r="S2131" s="1274"/>
      <c r="T2131" s="1274"/>
      <c r="U2131" s="1274"/>
      <c r="V2131" s="1275"/>
    </row>
    <row r="2132" spans="1:22" ht="19.25" customHeight="1">
      <c r="A2132" s="1179"/>
      <c r="B2132" s="1230" t="s">
        <v>152</v>
      </c>
      <c r="C2132" s="1231"/>
      <c r="D2132" s="1268"/>
      <c r="E2132" s="1269"/>
      <c r="F2132" s="1269"/>
      <c r="G2132" s="1269"/>
      <c r="H2132" s="1269"/>
      <c r="I2132" s="1269"/>
      <c r="J2132" s="1269"/>
      <c r="K2132" s="1269"/>
      <c r="L2132" s="1231" t="s">
        <v>285</v>
      </c>
      <c r="M2132" s="1231"/>
      <c r="N2132" s="1231"/>
      <c r="O2132" s="1231"/>
      <c r="P2132" s="1231"/>
      <c r="Q2132" s="1231"/>
      <c r="R2132" s="1276" t="s">
        <v>152</v>
      </c>
      <c r="S2132" s="1277"/>
      <c r="T2132" s="1277"/>
      <c r="U2132" s="1277"/>
      <c r="V2132" s="1278"/>
    </row>
    <row r="2133" spans="1:22" ht="19.25" customHeight="1">
      <c r="A2133" s="1180"/>
      <c r="B2133" s="1279" t="s">
        <v>151</v>
      </c>
      <c r="C2133" s="1280"/>
      <c r="D2133" s="1281"/>
      <c r="E2133" s="1282"/>
      <c r="F2133" s="1282"/>
      <c r="G2133" s="1282"/>
      <c r="H2133" s="1282"/>
      <c r="I2133" s="1282"/>
      <c r="J2133" s="1282"/>
      <c r="K2133" s="1282"/>
      <c r="L2133" s="1280" t="s">
        <v>113</v>
      </c>
      <c r="M2133" s="1280"/>
      <c r="N2133" s="1280"/>
      <c r="O2133" s="1280"/>
      <c r="P2133" s="1283">
        <f>'statement of marks'!$GH$109</f>
        <v>42460</v>
      </c>
      <c r="Q2133" s="1284"/>
      <c r="R2133" s="1285" t="s">
        <v>289</v>
      </c>
      <c r="S2133" s="1286"/>
      <c r="T2133" s="1286"/>
      <c r="U2133" s="1286"/>
      <c r="V2133" s="1287"/>
    </row>
    <row r="2134" spans="1:22" ht="19.25" customHeight="1">
      <c r="A2134" s="1173" t="s">
        <v>73</v>
      </c>
      <c r="B2134" s="1174"/>
      <c r="C2134" s="1174"/>
      <c r="D2134" s="1174"/>
      <c r="E2134" s="1174"/>
      <c r="F2134" s="1174"/>
      <c r="G2134" s="1174"/>
      <c r="H2134" s="1174"/>
      <c r="I2134" s="1174"/>
      <c r="J2134" s="1174"/>
      <c r="K2134" s="1174"/>
      <c r="L2134" s="1174"/>
      <c r="M2134" s="1174"/>
      <c r="N2134" s="1174"/>
      <c r="O2134" s="1174"/>
      <c r="P2134" s="1174"/>
      <c r="Q2134" s="1174"/>
      <c r="R2134" s="1174"/>
      <c r="S2134" s="1174"/>
      <c r="T2134" s="1174"/>
      <c r="U2134" s="1174"/>
      <c r="V2134" s="1175"/>
    </row>
    <row r="2135" spans="1:22" ht="19.25" customHeight="1">
      <c r="A2135" s="1176" t="str">
        <f>'statement of marks'!$A$1</f>
        <v>jktdh; ckfydk mPp ek/;fed fo|ky;] fuEckgsMk</v>
      </c>
      <c r="B2135" s="1177"/>
      <c r="C2135" s="1177"/>
      <c r="D2135" s="1177"/>
      <c r="E2135" s="1177"/>
      <c r="F2135" s="1177"/>
      <c r="G2135" s="1177"/>
      <c r="H2135" s="1177"/>
      <c r="I2135" s="1177"/>
      <c r="J2135" s="1177"/>
      <c r="K2135" s="1177"/>
      <c r="L2135" s="1177"/>
      <c r="M2135" s="1177"/>
      <c r="N2135" s="1177"/>
      <c r="O2135" s="1177"/>
      <c r="P2135" s="1177"/>
      <c r="Q2135" s="1177"/>
      <c r="R2135" s="1177"/>
      <c r="S2135" s="1177"/>
      <c r="T2135" s="1177"/>
      <c r="U2135" s="1177"/>
      <c r="V2135" s="1178"/>
    </row>
    <row r="2136" spans="1:22" ht="19.25" customHeight="1">
      <c r="A2136" s="1179"/>
      <c r="B2136" s="1181" t="s">
        <v>293</v>
      </c>
      <c r="C2136" s="1181"/>
      <c r="D2136" s="1182" t="str">
        <f>'statement of marks'!$F$3</f>
        <v>2015-16</v>
      </c>
      <c r="E2136" s="1183"/>
      <c r="F2136" s="1184" t="str">
        <f>IF(T2154="","eq[; ijh{kk",IF(D2153="iwjd","iwjd ijh{kk",IF(D2153="iqu% ijh{kk","iqu% ijh{kk",)))</f>
        <v>eq[; ijh{kk</v>
      </c>
      <c r="G2136" s="1185"/>
      <c r="H2136" s="1185"/>
      <c r="I2136" s="1185"/>
      <c r="J2136" s="1185"/>
      <c r="K2136" s="1185"/>
      <c r="L2136" s="1185"/>
      <c r="M2136" s="1185"/>
      <c r="N2136" s="1185"/>
      <c r="O2136" s="1185"/>
      <c r="P2136" s="1185"/>
      <c r="Q2136" s="1185"/>
      <c r="R2136" s="1186" t="s">
        <v>27</v>
      </c>
      <c r="S2136" s="1187"/>
      <c r="T2136" s="1188" t="str">
        <f>'statement of marks'!$A$3</f>
        <v>11 'A'</v>
      </c>
      <c r="U2136" s="1188"/>
      <c r="V2136" s="1189"/>
    </row>
    <row r="2137" spans="1:22" ht="19.25" customHeight="1">
      <c r="A2137" s="1179"/>
      <c r="B2137" s="1190" t="s">
        <v>115</v>
      </c>
      <c r="C2137" s="1190"/>
      <c r="D2137" s="1191" t="str">
        <f>IF('statement of marks'!G87="","",'statement of marks'!G87)</f>
        <v/>
      </c>
      <c r="E2137" s="1192"/>
      <c r="F2137" s="1192"/>
      <c r="G2137" s="1192"/>
      <c r="H2137" s="1192"/>
      <c r="I2137" s="1192"/>
      <c r="J2137" s="1192"/>
      <c r="K2137" s="1192"/>
      <c r="L2137" s="1192"/>
      <c r="M2137" s="1192"/>
      <c r="N2137" s="1192"/>
      <c r="O2137" s="1192"/>
      <c r="P2137" s="1192"/>
      <c r="Q2137" s="1192"/>
      <c r="R2137" s="1193" t="s">
        <v>36</v>
      </c>
      <c r="S2137" s="1194"/>
      <c r="T2137" s="1195" t="str">
        <f>IF('statement of marks'!D87="","",'statement of marks'!D87)</f>
        <v/>
      </c>
      <c r="U2137" s="1195"/>
      <c r="V2137" s="1196"/>
    </row>
    <row r="2138" spans="1:22" ht="19.25" customHeight="1">
      <c r="A2138" s="1179"/>
      <c r="B2138" s="1190" t="s">
        <v>25</v>
      </c>
      <c r="C2138" s="1190"/>
      <c r="D2138" s="1191" t="str">
        <f>IF('statement of marks'!H87="","",'statement of marks'!H87)</f>
        <v/>
      </c>
      <c r="E2138" s="1192"/>
      <c r="F2138" s="1192"/>
      <c r="G2138" s="1192"/>
      <c r="H2138" s="1192"/>
      <c r="I2138" s="1192"/>
      <c r="J2138" s="1192"/>
      <c r="K2138" s="1192"/>
      <c r="L2138" s="1192"/>
      <c r="M2138" s="1192"/>
      <c r="N2138" s="1192"/>
      <c r="O2138" s="1192"/>
      <c r="P2138" s="1192"/>
      <c r="Q2138" s="1192"/>
      <c r="R2138" s="1193" t="s">
        <v>28</v>
      </c>
      <c r="S2138" s="1194"/>
      <c r="T2138" s="1195" t="str">
        <f>IF('statement of marks'!E87="","",'statement of marks'!E87)</f>
        <v/>
      </c>
      <c r="U2138" s="1195"/>
      <c r="V2138" s="1196"/>
    </row>
    <row r="2139" spans="1:22" ht="19.25" customHeight="1">
      <c r="A2139" s="1179"/>
      <c r="B2139" s="1197" t="s">
        <v>26</v>
      </c>
      <c r="C2139" s="1197"/>
      <c r="D2139" s="1191" t="str">
        <f>IF('statement of marks'!I87="","",'statement of marks'!I87)</f>
        <v/>
      </c>
      <c r="E2139" s="1192"/>
      <c r="F2139" s="1192"/>
      <c r="G2139" s="1192"/>
      <c r="H2139" s="1192"/>
      <c r="I2139" s="1192"/>
      <c r="J2139" s="1192"/>
      <c r="K2139" s="1192"/>
      <c r="L2139" s="1192"/>
      <c r="M2139" s="1192"/>
      <c r="N2139" s="1192"/>
      <c r="O2139" s="1192"/>
      <c r="P2139" s="1192"/>
      <c r="Q2139" s="1192"/>
      <c r="R2139" s="1193" t="s">
        <v>29</v>
      </c>
      <c r="S2139" s="1194"/>
      <c r="T2139" s="1198" t="str">
        <f>IF('statement of marks'!F87="","",'statement of marks'!F87)</f>
        <v/>
      </c>
      <c r="U2139" s="1198"/>
      <c r="V2139" s="1199"/>
    </row>
    <row r="2140" spans="1:22" ht="19.25" customHeight="1">
      <c r="A2140" s="1179"/>
      <c r="B2140" s="1200" t="s">
        <v>30</v>
      </c>
      <c r="C2140" s="1202" t="s">
        <v>202</v>
      </c>
      <c r="D2140" s="1204" t="s">
        <v>1</v>
      </c>
      <c r="E2140" s="1204" t="s">
        <v>43</v>
      </c>
      <c r="F2140" s="1204" t="s">
        <v>2</v>
      </c>
      <c r="G2140" s="1206" t="s">
        <v>144</v>
      </c>
      <c r="H2140" s="1206" t="s">
        <v>147</v>
      </c>
      <c r="I2140" s="1208" t="s">
        <v>146</v>
      </c>
      <c r="J2140" s="1210" t="s">
        <v>306</v>
      </c>
      <c r="K2140" s="1212" t="s">
        <v>288</v>
      </c>
      <c r="L2140" s="1214" t="s">
        <v>305</v>
      </c>
      <c r="M2140" s="1214" t="s">
        <v>296</v>
      </c>
      <c r="N2140" s="1216" t="s">
        <v>295</v>
      </c>
      <c r="O2140" s="1218" t="s">
        <v>274</v>
      </c>
      <c r="P2140" s="1218" t="s">
        <v>275</v>
      </c>
      <c r="Q2140" s="1220" t="s">
        <v>276</v>
      </c>
      <c r="R2140" s="1208" t="s">
        <v>14</v>
      </c>
      <c r="S2140" s="1210" t="s">
        <v>297</v>
      </c>
      <c r="T2140" s="1222" t="s">
        <v>298</v>
      </c>
      <c r="U2140" s="1288" t="s">
        <v>38</v>
      </c>
      <c r="V2140" s="1226" t="s">
        <v>287</v>
      </c>
    </row>
    <row r="2141" spans="1:22" ht="19.25" customHeight="1">
      <c r="A2141" s="1179"/>
      <c r="B2141" s="1201"/>
      <c r="C2141" s="1203"/>
      <c r="D2141" s="1205"/>
      <c r="E2141" s="1205"/>
      <c r="F2141" s="1205"/>
      <c r="G2141" s="1207"/>
      <c r="H2141" s="1207"/>
      <c r="I2141" s="1209"/>
      <c r="J2141" s="1211"/>
      <c r="K2141" s="1213"/>
      <c r="L2141" s="1215"/>
      <c r="M2141" s="1215"/>
      <c r="N2141" s="1217"/>
      <c r="O2141" s="1219"/>
      <c r="P2141" s="1219"/>
      <c r="Q2141" s="1221"/>
      <c r="R2141" s="1209"/>
      <c r="S2141" s="1211"/>
      <c r="T2141" s="1223"/>
      <c r="U2141" s="1289"/>
      <c r="V2141" s="1227"/>
    </row>
    <row r="2142" spans="1:22" ht="19.25" customHeight="1">
      <c r="A2142" s="1179"/>
      <c r="B2142" s="1228" t="s">
        <v>5</v>
      </c>
      <c r="C2142" s="1229"/>
      <c r="D2142" s="119">
        <v>10</v>
      </c>
      <c r="E2142" s="70">
        <v>10</v>
      </c>
      <c r="F2142" s="70">
        <v>10</v>
      </c>
      <c r="G2142" s="142" t="s">
        <v>308</v>
      </c>
      <c r="H2142" s="122">
        <f>'statement of marks'!$AR$6</f>
        <v>20</v>
      </c>
      <c r="I2142" s="73">
        <v>70</v>
      </c>
      <c r="J2142" s="146" t="s">
        <v>277</v>
      </c>
      <c r="K2142" s="124">
        <v>100</v>
      </c>
      <c r="L2142" s="142" t="s">
        <v>309</v>
      </c>
      <c r="M2142" s="122">
        <f>'statement of marks'!$AW$6</f>
        <v>30</v>
      </c>
      <c r="N2142" s="73">
        <v>100</v>
      </c>
      <c r="O2142" s="145" t="s">
        <v>310</v>
      </c>
      <c r="P2142" s="124"/>
      <c r="Q2142" s="124">
        <v>200</v>
      </c>
      <c r="R2142" s="304"/>
      <c r="S2142" s="304"/>
      <c r="T2142" s="305"/>
      <c r="U2142" s="306"/>
      <c r="V2142" s="147" t="str">
        <f>IF(OR(U2149=0,U2149&lt;S2149),"",Q2142)</f>
        <v/>
      </c>
    </row>
    <row r="2143" spans="1:22" ht="19.25" customHeight="1">
      <c r="A2143" s="1179"/>
      <c r="B2143" s="1230" t="str">
        <f>'statement of marks'!$J$3</f>
        <v>vfuok;Z fgUnh</v>
      </c>
      <c r="C2143" s="1231"/>
      <c r="D2143" s="289" t="str">
        <f>IF('statement of marks'!J87="","",'statement of marks'!J87)</f>
        <v/>
      </c>
      <c r="E2143" s="290" t="str">
        <f>IF('statement of marks'!K87="","",'statement of marks'!K87)</f>
        <v/>
      </c>
      <c r="F2143" s="290" t="str">
        <f>IF('statement of marks'!L87="","",'statement of marks'!L87)</f>
        <v/>
      </c>
      <c r="G2143" s="123" t="str">
        <f>IF('statement of marks'!N87="","",'statement of marks'!N87)</f>
        <v/>
      </c>
      <c r="H2143" s="123">
        <f>'statement of marks'!$BP$6</f>
        <v>20</v>
      </c>
      <c r="I2143" s="291" t="str">
        <f>IF(G2143="","",G2143)</f>
        <v/>
      </c>
      <c r="J2143" s="291" t="str">
        <f>IF(G2143="","",SUM(D2143,E2143,F2143,G2143))</f>
        <v/>
      </c>
      <c r="K2143" s="125" t="str">
        <f>J2143</f>
        <v/>
      </c>
      <c r="L2143" s="123" t="str">
        <f>IF('statement of marks'!P87="","",'statement of marks'!P87)</f>
        <v/>
      </c>
      <c r="M2143" s="122">
        <f>'statement of marks'!$BU$6</f>
        <v>30</v>
      </c>
      <c r="N2143" s="291" t="str">
        <f>IF(L2143="","",L2143)</f>
        <v/>
      </c>
      <c r="O2143" s="291" t="str">
        <f>IF(L2143="","",SUM(J2143,L2143))</f>
        <v/>
      </c>
      <c r="P2143" s="152">
        <f>SUM(H2143,M2143)</f>
        <v>50</v>
      </c>
      <c r="Q2143" s="125" t="str">
        <f>O2143</f>
        <v/>
      </c>
      <c r="R2143" s="290" t="str">
        <f>CONCATENATE('statement of marks'!EZ87,'statement of marks'!FA87,'statement of marks'!FB87)</f>
        <v/>
      </c>
      <c r="S2143" s="117" t="str">
        <f>IF(OR(R2143="S",R2143="RE"),100,"")</f>
        <v/>
      </c>
      <c r="T2143" s="128" t="str">
        <f>IF('result subject-wise'!U87="","",'result subject-wise'!U87)</f>
        <v/>
      </c>
      <c r="U2143" s="130" t="str">
        <f>IF('result subject-wise'!V87="","",'result subject-wise'!V87)</f>
        <v/>
      </c>
      <c r="V2143" s="147" t="str">
        <f>IF(OR(U2149=0,U2149&lt;S2149),"",IF(R2143="RE",SUM(Q2143,T2143),IF(R2143="S",T2143,Q2143)))</f>
        <v/>
      </c>
    </row>
    <row r="2144" spans="1:22" ht="19.25" customHeight="1">
      <c r="A2144" s="1179"/>
      <c r="B2144" s="1230" t="str">
        <f>'statement of marks'!$X$3</f>
        <v>vaxzsth</v>
      </c>
      <c r="C2144" s="1231"/>
      <c r="D2144" s="289" t="str">
        <f>IF('statement of marks'!X87="","",'statement of marks'!X87)</f>
        <v/>
      </c>
      <c r="E2144" s="290" t="str">
        <f>IF('statement of marks'!Y87="","",'statement of marks'!Y87)</f>
        <v/>
      </c>
      <c r="F2144" s="290" t="str">
        <f>IF('statement of marks'!Z87="","",'statement of marks'!Z87)</f>
        <v/>
      </c>
      <c r="G2144" s="123" t="str">
        <f>IF('statement of marks'!AB87="","",'statement of marks'!AB87)</f>
        <v/>
      </c>
      <c r="H2144" s="123">
        <f>'statement of marks'!$CN$6</f>
        <v>20</v>
      </c>
      <c r="I2144" s="291" t="str">
        <f>IF(G2144="","",G2144)</f>
        <v/>
      </c>
      <c r="J2144" s="291" t="str">
        <f t="shared" ref="J2144:J2147" si="779">IF(G2144="","",SUM(D2144,E2144,F2144,G2144))</f>
        <v/>
      </c>
      <c r="K2144" s="125" t="str">
        <f>J2144</f>
        <v/>
      </c>
      <c r="L2144" s="123" t="str">
        <f>IF('statement of marks'!AD87="","",'statement of marks'!AD87)</f>
        <v/>
      </c>
      <c r="M2144" s="122">
        <f>'statement of marks'!$CS$6</f>
        <v>30</v>
      </c>
      <c r="N2144" s="291" t="str">
        <f>IF(L2144="","",L2144)</f>
        <v/>
      </c>
      <c r="O2144" s="291" t="str">
        <f t="shared" ref="O2144" si="780">IF(L2144="","",SUM(J2144,L2144))</f>
        <v/>
      </c>
      <c r="P2144" s="152">
        <f t="shared" ref="P2144" si="781">SUM(H2144,M2144)</f>
        <v>50</v>
      </c>
      <c r="Q2144" s="125" t="str">
        <f>O2144</f>
        <v/>
      </c>
      <c r="R2144" s="290" t="str">
        <f>CONCATENATE('statement of marks'!FC87,'statement of marks'!FD87,'statement of marks'!FE87)</f>
        <v/>
      </c>
      <c r="S2144" s="117" t="str">
        <f>IF(OR(R2144="S",R2144="RE"),100,"")</f>
        <v/>
      </c>
      <c r="T2144" s="128" t="str">
        <f>IF('result subject-wise'!X87="","",'result subject-wise'!X87)</f>
        <v/>
      </c>
      <c r="U2144" s="130" t="str">
        <f>IF('result subject-wise'!Y87="","",'result subject-wise'!Y87)</f>
        <v/>
      </c>
      <c r="V2144" s="147" t="str">
        <f>IF(OR(U2149=0,U2149&lt;S2149),"",IF(R2144="RE",SUM(Q2144,T2144),IF(R2144="S",T2144,Q2144)))</f>
        <v/>
      </c>
    </row>
    <row r="2145" spans="1:22" ht="19.25" customHeight="1">
      <c r="A2145" s="1179"/>
      <c r="B2145" s="1232" t="b">
        <f>IF('statement of marks'!AL87="a",'statement of marks'!$AL$3,IF('statement of marks'!AL87="b",'statement of marks'!$AR$3,IF('statement of marks'!AL87="c",'statement of marks'!$AX$3,IF('statement of marks'!AL87="d",'statement of marks'!$BD$3))))</f>
        <v>0</v>
      </c>
      <c r="C2145" s="1233"/>
      <c r="D2145" s="289" t="str">
        <f>IF('statement of marks'!AM87="","",'statement of marks'!AM87)</f>
        <v/>
      </c>
      <c r="E2145" s="290" t="str">
        <f>IF('statement of marks'!AN87="","",'statement of marks'!AN87)</f>
        <v/>
      </c>
      <c r="F2145" s="290" t="str">
        <f>IF('statement of marks'!AO87="","",'statement of marks'!AO87)</f>
        <v/>
      </c>
      <c r="G2145" s="123" t="str">
        <f>IF('statement of marks'!AQ87="","",'statement of marks'!AQ87)</f>
        <v/>
      </c>
      <c r="H2145" s="123" t="str">
        <f>IF('statement of marks'!AR87="","",'statement of marks'!AR87)</f>
        <v/>
      </c>
      <c r="I2145" s="291" t="str">
        <f>IF(G2145="","",IF(AND(G2145="ML",H2145="ML"),"ML",IF(AND(G2145="ML",H2145=""),"ML",SUM(G2145,H2145))))</f>
        <v/>
      </c>
      <c r="J2145" s="291" t="str">
        <f t="shared" si="779"/>
        <v/>
      </c>
      <c r="K2145" s="125" t="str">
        <f>IF(J2145="","",SUM(H2145,J2145))</f>
        <v/>
      </c>
      <c r="L2145" s="123" t="str">
        <f>IF('statement of marks'!AV87="","",'statement of marks'!AV87)</f>
        <v/>
      </c>
      <c r="M2145" s="123" t="str">
        <f>IF('statement of marks'!AW87="","",'statement of marks'!AW87)</f>
        <v/>
      </c>
      <c r="N2145" s="291" t="str">
        <f>IF(L2145="","",IF(AND(L2145="ML",M2145="ML"),"ML",IF(AND(L2145="ML",M2145=""),"ML",SUM(L2145,M2145))))</f>
        <v/>
      </c>
      <c r="O2145" s="291" t="str">
        <f>IF(L2145="","",SUM(J2145,L2145))</f>
        <v/>
      </c>
      <c r="P2145" s="123" t="str">
        <f>IF(AND(H2145="",M2145=""),"",SUM(H2145,M2145))</f>
        <v/>
      </c>
      <c r="Q2145" s="125" t="str">
        <f>IF(O2145="","",SUM(O2145,P2145))</f>
        <v/>
      </c>
      <c r="R2145" s="290" t="str">
        <f>CONCATENATE('statement of marks'!FF87,'statement of marks'!FK87,'statement of marks'!FL87)</f>
        <v/>
      </c>
      <c r="S2145" s="117" t="str">
        <f>IF('result subject-wise'!Z87="","",'result subject-wise'!Z87)</f>
        <v/>
      </c>
      <c r="T2145" s="128" t="str">
        <f>IF('result subject-wise'!AB87="","",'result subject-wise'!AB87)</f>
        <v/>
      </c>
      <c r="U2145" s="130" t="str">
        <f>IF('result subject-wise'!AC87="","",'result subject-wise'!AC87)</f>
        <v/>
      </c>
      <c r="V2145" s="147" t="str">
        <f>IF(OR(U2149=0,U2149&lt;S2149),"",IF(OR(R2145="RE",R2145="REP"),SUM(Q2145,T2145),IF(R2145="S",T2145,Q2145)))</f>
        <v/>
      </c>
    </row>
    <row r="2146" spans="1:22" ht="19.25" customHeight="1">
      <c r="A2146" s="1179"/>
      <c r="B2146" s="1232" t="b">
        <f>IF('statement of marks'!BJ87="a",'statement of marks'!$BJ$3,IF('statement of marks'!BJ87="b",'statement of marks'!$BP$3,IF('statement of marks'!BJ87="c",'statement of marks'!$BV$3,IF('statement of marks'!BJ87="d",'statement of marks'!$CB$3))))</f>
        <v>0</v>
      </c>
      <c r="C2146" s="1233"/>
      <c r="D2146" s="289" t="str">
        <f>IF('statement of marks'!BK87="","",'statement of marks'!BK87)</f>
        <v/>
      </c>
      <c r="E2146" s="290" t="str">
        <f>IF('statement of marks'!BL87="","",'statement of marks'!BL87)</f>
        <v/>
      </c>
      <c r="F2146" s="290" t="str">
        <f>IF('statement of marks'!BM87="","",'statement of marks'!BM87)</f>
        <v/>
      </c>
      <c r="G2146" s="123" t="str">
        <f>IF('statement of marks'!BO87="","",'statement of marks'!BO87)</f>
        <v/>
      </c>
      <c r="H2146" s="123" t="str">
        <f>IF('statement of marks'!BP87="","",'statement of marks'!BP87)</f>
        <v/>
      </c>
      <c r="I2146" s="291" t="str">
        <f t="shared" ref="I2146" si="782">IF(G2146="","",IF(AND(G2146="ML",H2146="ML"),"ML",IF(AND(G2146="ML",H2146=""),"ML",SUM(G2146,H2146))))</f>
        <v/>
      </c>
      <c r="J2146" s="291" t="str">
        <f t="shared" si="779"/>
        <v/>
      </c>
      <c r="K2146" s="125" t="str">
        <f>IF(J2146="","",SUM(H2146,J2146))</f>
        <v/>
      </c>
      <c r="L2146" s="123" t="str">
        <f>IF('statement of marks'!BT87="","",'statement of marks'!BT87)</f>
        <v/>
      </c>
      <c r="M2146" s="123" t="str">
        <f>IF('statement of marks'!BU87="","",'statement of marks'!BU87)</f>
        <v/>
      </c>
      <c r="N2146" s="291" t="str">
        <f t="shared" ref="N2146" si="783">IF(L2146="","",IF(AND(L2146="ML",M2146="ML"),"ML",IF(AND(L2146="ML",M2146=""),"ML",SUM(L2146,M2146))))</f>
        <v/>
      </c>
      <c r="O2146" s="291" t="str">
        <f>IF(L2146="","",SUM(J2146,L2146))</f>
        <v/>
      </c>
      <c r="P2146" s="123" t="str">
        <f t="shared" ref="P2146:P2147" si="784">IF(AND(H2146="",M2146=""),"",SUM(H2146,M2146))</f>
        <v/>
      </c>
      <c r="Q2146" s="125" t="str">
        <f>IF(O2146="","",SUM(O2146,P2146))</f>
        <v/>
      </c>
      <c r="R2146" s="290" t="str">
        <f>CONCATENATE('statement of marks'!FM87,'statement of marks'!FR87,'statement of marks'!FS87)</f>
        <v/>
      </c>
      <c r="S2146" s="117" t="str">
        <f>IF('result subject-wise'!AD87="","",'result subject-wise'!AD87)</f>
        <v/>
      </c>
      <c r="T2146" s="128" t="str">
        <f>IF('result subject-wise'!AF87="","",'result subject-wise'!AF87)</f>
        <v/>
      </c>
      <c r="U2146" s="130" t="str">
        <f>IF('result subject-wise'!AG87="","",'result subject-wise'!AG87)</f>
        <v/>
      </c>
      <c r="V2146" s="147" t="str">
        <f>IF(OR(U2149=0,U2149&lt;S2149),"",IF(OR(R2146="RE",R2146="REP"),SUM(Q2146,T2146),IF(R2146="S",T2146,Q2146)))</f>
        <v/>
      </c>
    </row>
    <row r="2147" spans="1:22" ht="19.25" customHeight="1">
      <c r="A2147" s="1179"/>
      <c r="B2147" s="1232" t="b">
        <f>IF('statement of marks'!CH87="a",'statement of marks'!$CH$3,IF('statement of marks'!CH87="b",'statement of marks'!$CN$3,IF('statement of marks'!CH87="c",'statement of marks'!$CT$3,IF('statement of marks'!CH87="d",'statement of marks'!$CZ$3))))</f>
        <v>0</v>
      </c>
      <c r="C2147" s="1233"/>
      <c r="D2147" s="289" t="str">
        <f>IF('statement of marks'!CI87="","",'statement of marks'!CI87)</f>
        <v/>
      </c>
      <c r="E2147" s="290" t="str">
        <f>IF('statement of marks'!CJ87="","",'statement of marks'!CJ87)</f>
        <v/>
      </c>
      <c r="F2147" s="290" t="str">
        <f>IF('statement of marks'!CK87="","",'statement of marks'!CK87)</f>
        <v/>
      </c>
      <c r="G2147" s="123" t="str">
        <f>IF('statement of marks'!CM87="","",'statement of marks'!CM87)</f>
        <v/>
      </c>
      <c r="H2147" s="123" t="str">
        <f>IF('statement of marks'!CN87="","",'statement of marks'!CN87)</f>
        <v/>
      </c>
      <c r="I2147" s="291" t="str">
        <f>IF(G2147="","",IF(AND(G2147="ML",H2147="ML"),"ML",IF(AND(G2147="ML",H2147=""),"ML",SUM(G2147,H2147))))</f>
        <v/>
      </c>
      <c r="J2147" s="291" t="str">
        <f t="shared" si="779"/>
        <v/>
      </c>
      <c r="K2147" s="125" t="str">
        <f>IF(J2147="","",SUM(H2147,J2147))</f>
        <v/>
      </c>
      <c r="L2147" s="123" t="str">
        <f>IF('statement of marks'!CR87="","",'statement of marks'!CR87)</f>
        <v/>
      </c>
      <c r="M2147" s="123" t="str">
        <f>IF('statement of marks'!CS87="","",'statement of marks'!CS87)</f>
        <v/>
      </c>
      <c r="N2147" s="291" t="str">
        <f>IF(L2147="","",IF(AND(L2147="ML",M2147="ML"),"ML",IF(AND(L2147="ML",M2147=""),"ML",SUM(L2147,M2147))))</f>
        <v/>
      </c>
      <c r="O2147" s="291" t="str">
        <f>IF(L2147="","",SUM(J2147,L2147))</f>
        <v/>
      </c>
      <c r="P2147" s="123" t="str">
        <f t="shared" si="784"/>
        <v/>
      </c>
      <c r="Q2147" s="125" t="str">
        <f>IF(O2147="","",SUM(O2147,P2147))</f>
        <v/>
      </c>
      <c r="R2147" s="290" t="str">
        <f>CONCATENATE('statement of marks'!FT87,'statement of marks'!FY87,'statement of marks'!FZ87)</f>
        <v/>
      </c>
      <c r="S2147" s="117" t="str">
        <f>IF('result subject-wise'!AH87="","",'result subject-wise'!AH87)</f>
        <v/>
      </c>
      <c r="T2147" s="128" t="str">
        <f>IF('result subject-wise'!AJ87="","",'result subject-wise'!AJ87)</f>
        <v/>
      </c>
      <c r="U2147" s="130" t="str">
        <f>IF('result subject-wise'!AK87="","",'result subject-wise'!AK87)</f>
        <v/>
      </c>
      <c r="V2147" s="147" t="str">
        <f>IF(OR(U2149=0,U2149&lt;S2149),"",IF(OR(R2147="RE",R2147="REP"),SUM(Q2147,T2147),IF(R2147="S",T2147,Q2147)))</f>
        <v/>
      </c>
    </row>
    <row r="2148" spans="1:22" ht="19.25" customHeight="1">
      <c r="A2148" s="1179"/>
      <c r="B2148" s="1234" t="s">
        <v>148</v>
      </c>
      <c r="C2148" s="1235"/>
      <c r="D2148" s="157" t="str">
        <f>IF(AND(D2143="",D2144="",D2145="",D2146="",D2147=""),"",SUM(D2143:D2147))</f>
        <v/>
      </c>
      <c r="E2148" s="157" t="str">
        <f t="shared" ref="E2148:F2148" si="785">IF(AND(E2143="",E2144="",E2145="",E2146="",E2147=""),"",SUM(E2143:E2147))</f>
        <v/>
      </c>
      <c r="F2148" s="157" t="str">
        <f t="shared" si="785"/>
        <v/>
      </c>
      <c r="G2148" s="158" t="str">
        <f>IF(G2143="","",SUM(G2143:G2147))</f>
        <v/>
      </c>
      <c r="H2148" s="158">
        <f>SUM(H2145:H2147)</f>
        <v>0</v>
      </c>
      <c r="I2148" s="158" t="str">
        <f>IF(AND(I2143="",I2144="",I2145="",I2146="",I2147=""),"",SUM(I2143:I2147))</f>
        <v/>
      </c>
      <c r="J2148" s="159" t="str">
        <f>IF(J2147="","",SUM(J2143:J2147))</f>
        <v/>
      </c>
      <c r="K2148" s="160" t="str">
        <f>IF(K2143="","",SUM(K2143:K2147))</f>
        <v/>
      </c>
      <c r="L2148" s="158" t="str">
        <f>IF(L2143="","",SUM(L2143:L2147))</f>
        <v/>
      </c>
      <c r="M2148" s="158">
        <f>SUM(M2145:M2147)</f>
        <v>0</v>
      </c>
      <c r="N2148" s="158" t="str">
        <f t="shared" ref="N2148" si="786">IF(AND(N2143="",N2144="",N2145="",N2146="",N2147=""),"",SUM(N2143:N2147))</f>
        <v/>
      </c>
      <c r="O2148" s="159" t="str">
        <f>IF(L2148="","",SUM(J2148,L2148))</f>
        <v/>
      </c>
      <c r="P2148" s="160">
        <f>SUM(H2148,M2148)</f>
        <v>0</v>
      </c>
      <c r="Q2148" s="160" t="str">
        <f>IF(Q2143="","",SUM(Q2143:Q2147))</f>
        <v/>
      </c>
      <c r="R2148" s="159"/>
      <c r="S2148" s="159" t="str">
        <f>IF(AND(S2143="",S2144="",S2145="",S2146="",S2147=""),"",SUM(S2143:S2147))</f>
        <v/>
      </c>
      <c r="T2148" s="161" t="str">
        <f>IF(AND(T2143="",T2144="",T2145="",T2146="",T2147=""),"",SUM(T2143:T2147))</f>
        <v/>
      </c>
      <c r="U2148" s="162"/>
      <c r="V2148" s="163" t="str">
        <f>IF(V2143="","",SUM(V2143:V2147))</f>
        <v/>
      </c>
    </row>
    <row r="2149" spans="1:22" ht="19.25" customHeight="1">
      <c r="A2149" s="1179"/>
      <c r="B2149" s="1234" t="s">
        <v>145</v>
      </c>
      <c r="C2149" s="1235"/>
      <c r="D2149" s="119" t="str">
        <f>IF(D2148="","",50-(COUNTIF(D2143:D2147,"NA")*10+COUNTIF(D2143:D2147,"ML")*10))</f>
        <v/>
      </c>
      <c r="E2149" s="119" t="str">
        <f t="shared" ref="E2149:F2149" si="787">IF(E2148="","",50-(COUNTIF(E2143:E2147,"NA")*10+COUNTIF(E2143:E2147,"ML")*10))</f>
        <v/>
      </c>
      <c r="F2149" s="119" t="str">
        <f t="shared" si="787"/>
        <v/>
      </c>
      <c r="G2149" s="123">
        <f>I2149-H2149</f>
        <v>350</v>
      </c>
      <c r="H2149" s="158">
        <f>IF(H2148="","",(IF(OR(H2145="ML",H2145=""),0,H2142)+IF(OR(H2146="ML",H2146=""),0,H2143)+IF(OR(H2147="ML",H2147=""),0,H2144)))</f>
        <v>0</v>
      </c>
      <c r="I2149" s="123">
        <f>IF(I2148=0,0,350-H2151)</f>
        <v>350</v>
      </c>
      <c r="J2149" s="291" t="str">
        <f>IF(J2148="","",SUM(D2149:G2149))</f>
        <v/>
      </c>
      <c r="K2149" s="125" t="str">
        <f>IF(K2148="","",SUM(H2149,J2149))</f>
        <v/>
      </c>
      <c r="L2149" s="123">
        <f>N2149-M2149</f>
        <v>500</v>
      </c>
      <c r="M2149" s="117">
        <f>IF(M2148="","",(IF(OR(M2145="ML",M2145=""),0,M2142)+IF(OR(M2146="ML",M2146=""),0,M2143)+IF(OR(M2147="ML",M2147=""),0,M2144)))</f>
        <v>0</v>
      </c>
      <c r="N2149" s="123">
        <f>IF(N2148=0,0,500-M2151)</f>
        <v>500</v>
      </c>
      <c r="O2149" s="291">
        <f>IF(L2149="","",SUM(J2149,L2149))</f>
        <v>500</v>
      </c>
      <c r="P2149" s="125">
        <f>SUM(H2149,M2149)</f>
        <v>0</v>
      </c>
      <c r="Q2149" s="125" t="str">
        <f>IF(Q2148="","",SUM(O2149,P2149))</f>
        <v/>
      </c>
      <c r="R2149" s="307"/>
      <c r="S2149" s="141">
        <f>COUNTIF(R2143:R2152,"S")</f>
        <v>0</v>
      </c>
      <c r="T2149" s="141">
        <f>COUNTIF(R2143:R2152,"RE")+COUNTIF(R2143:R2152,"REP")</f>
        <v>0</v>
      </c>
      <c r="U2149" s="141">
        <f>COUNTIF(U2143:U2148,"P")+COUNTIF(U2151:U2152,"P")</f>
        <v>0</v>
      </c>
      <c r="V2149" s="149" t="str">
        <f>IF(OR(U2149=0,U2149&lt;(S2149+T2149)),"",(Q2149-(S2149*200)+S2148))</f>
        <v/>
      </c>
    </row>
    <row r="2150" spans="1:22" ht="19.25" customHeight="1">
      <c r="A2150" s="1179"/>
      <c r="B2150" s="1230" t="s">
        <v>12</v>
      </c>
      <c r="C2150" s="1231"/>
      <c r="D2150" s="120" t="str">
        <f t="shared" ref="D2150:Q2150" si="788">IF(D2149="","",D2148/D2149*100)</f>
        <v/>
      </c>
      <c r="E2150" s="120" t="str">
        <f t="shared" si="788"/>
        <v/>
      </c>
      <c r="F2150" s="120" t="str">
        <f t="shared" si="788"/>
        <v/>
      </c>
      <c r="G2150" s="120" t="e">
        <f t="shared" si="788"/>
        <v>#VALUE!</v>
      </c>
      <c r="H2150" s="151" t="e">
        <f t="shared" si="788"/>
        <v>#DIV/0!</v>
      </c>
      <c r="I2150" s="120" t="e">
        <f t="shared" si="788"/>
        <v>#VALUE!</v>
      </c>
      <c r="J2150" s="120" t="str">
        <f t="shared" si="788"/>
        <v/>
      </c>
      <c r="K2150" s="126" t="str">
        <f t="shared" si="788"/>
        <v/>
      </c>
      <c r="L2150" s="120" t="e">
        <f t="shared" si="788"/>
        <v>#VALUE!</v>
      </c>
      <c r="M2150" s="151" t="e">
        <f t="shared" si="788"/>
        <v>#DIV/0!</v>
      </c>
      <c r="N2150" s="120" t="e">
        <f t="shared" si="788"/>
        <v>#VALUE!</v>
      </c>
      <c r="O2150" s="120" t="e">
        <f t="shared" si="788"/>
        <v>#VALUE!</v>
      </c>
      <c r="P2150" s="126" t="e">
        <f t="shared" si="788"/>
        <v>#DIV/0!</v>
      </c>
      <c r="Q2150" s="126" t="str">
        <f t="shared" si="788"/>
        <v/>
      </c>
      <c r="R2150" s="304"/>
      <c r="S2150" s="304"/>
      <c r="T2150" s="305"/>
      <c r="U2150" s="308"/>
      <c r="V2150" s="150" t="str">
        <f>IF(V2149="","",V2148/V2149*100)</f>
        <v/>
      </c>
    </row>
    <row r="2151" spans="1:22" ht="19.25" customHeight="1">
      <c r="A2151" s="1179"/>
      <c r="B2151" s="1230" t="str">
        <f>'statement of marks'!$DG$3</f>
        <v>jktLFkku v/;;u</v>
      </c>
      <c r="C2151" s="1231"/>
      <c r="D2151" s="289" t="str">
        <f>IF('statement of marks'!DG87="","",'statement of marks'!DG87)</f>
        <v/>
      </c>
      <c r="E2151" s="290" t="str">
        <f>IF('statement of marks'!DH87="","",'statement of marks'!DH87)</f>
        <v/>
      </c>
      <c r="F2151" s="290" t="str">
        <f>IF('statement of marks'!DI87="","",'statement of marks'!DI87)</f>
        <v/>
      </c>
      <c r="G2151" s="290" t="str">
        <f>IF('statement of marks'!DK87="","",'statement of marks'!DK87)</f>
        <v/>
      </c>
      <c r="H2151" s="152">
        <f>IF(G2143="ML",70)+IF(G2144="ML",70)+IF(G2145="ML",70-H2142)+IF(G2146="ML",70-H2143)+IF(G2147="ML",70-H2144)+IF(H2145="ml",H2142)+IF(H2146="ml",H2143)+IF(H2147="ml",H2144)</f>
        <v>0</v>
      </c>
      <c r="I2151" s="291" t="str">
        <f>IF(G2151="","",SUM(G2151,H2151))</f>
        <v/>
      </c>
      <c r="J2151" s="291" t="str">
        <f>IF(G2151="","",SUM(D2151,E2151,F2151,G2151))</f>
        <v/>
      </c>
      <c r="K2151" s="125" t="str">
        <f>IF(J2151="","",SUM(H2151,J2151))</f>
        <v/>
      </c>
      <c r="L2151" s="290" t="str">
        <f>IF('statement of marks'!DM87="","",'statement of marks'!DM87)</f>
        <v/>
      </c>
      <c r="M2151" s="152">
        <f>IF(L2143="ML",100)+IF(L2144="ML",100)+IF(L2145="ML",100-M2142)+IF(L2146="ML",100-M2143)+IF(L2147="ML",100-M2144)+IF(M2145="ml",M2142)+IF(M2146="ml",M2143)+IF(M2147="ml",M2144)</f>
        <v>0</v>
      </c>
      <c r="N2151" s="291" t="str">
        <f>IF(L2151="","",SUM(L2151,M2151))</f>
        <v/>
      </c>
      <c r="O2151" s="291" t="str">
        <f>IF(L2151="","",SUM(K2151,L2151))</f>
        <v/>
      </c>
      <c r="P2151" s="152">
        <f>SUM(H2151,M2151)</f>
        <v>0</v>
      </c>
      <c r="Q2151" s="125" t="str">
        <f>IF(O2151="","",SUM(O2151,M2151))</f>
        <v/>
      </c>
      <c r="R2151" s="290" t="str">
        <f>IF('statement of marks'!GA87="","",'statement of marks'!GA87)</f>
        <v/>
      </c>
      <c r="S2151" s="117" t="str">
        <f>IF(OR(R2151="S",R2151="RE"),100,"")</f>
        <v/>
      </c>
      <c r="T2151" s="309" t="str">
        <f>IF('result subject-wise'!AL87="","",'result subject-wise'!AL87)</f>
        <v/>
      </c>
      <c r="U2151" s="310" t="str">
        <f>IF('result subject-wise'!AM87="","",'result subject-wise'!AM87)</f>
        <v/>
      </c>
      <c r="V2151" s="1236"/>
    </row>
    <row r="2152" spans="1:22" ht="19.25" customHeight="1">
      <c r="A2152" s="1179"/>
      <c r="B2152" s="1230" t="str">
        <f>'statement of marks'!$DT$3</f>
        <v>thou dkS'ky f'k{kk</v>
      </c>
      <c r="C2152" s="1231"/>
      <c r="D2152" s="1237" t="s">
        <v>294</v>
      </c>
      <c r="E2152" s="1238"/>
      <c r="F2152" s="291">
        <f>'statement of marks'!$DT$6</f>
        <v>30</v>
      </c>
      <c r="G2152" s="123" t="str">
        <f>IF('statement of marks'!DT87="","",'statement of marks'!DT87)</f>
        <v/>
      </c>
      <c r="H2152" s="1238" t="s">
        <v>313</v>
      </c>
      <c r="I2152" s="1238"/>
      <c r="J2152" s="291">
        <f>'statement of marks'!$DU$6</f>
        <v>30</v>
      </c>
      <c r="K2152" s="125" t="str">
        <f>IF('statement of marks'!DU87="","",'statement of marks'!DU87)</f>
        <v/>
      </c>
      <c r="L2152" s="1239" t="s">
        <v>172</v>
      </c>
      <c r="M2152" s="1239"/>
      <c r="N2152" s="291">
        <f>'statement of marks'!$DV$6</f>
        <v>40</v>
      </c>
      <c r="O2152" s="290" t="str">
        <f>IF('statement of marks'!DV87="","",'statement of marks'!DV87)</f>
        <v/>
      </c>
      <c r="P2152" s="304"/>
      <c r="Q2152" s="125" t="str">
        <f>IF(O2152="","",SUM(G2152,K2152,O2152))</f>
        <v/>
      </c>
      <c r="R2152" s="290" t="str">
        <f>IF('statement of marks'!GB87="","",'statement of marks'!GB87)</f>
        <v/>
      </c>
      <c r="S2152" s="117" t="str">
        <f>IF(OR(R2152="S",R2152="RE"),40,"")</f>
        <v/>
      </c>
      <c r="T2152" s="309" t="str">
        <f>IF('result subject-wise'!AN87="","",'result subject-wise'!AN87)</f>
        <v/>
      </c>
      <c r="U2152" s="310" t="str">
        <f>IF('result subject-wise'!AO87="","",'result subject-wise'!AO87)</f>
        <v/>
      </c>
      <c r="V2152" s="1236"/>
    </row>
    <row r="2153" spans="1:22" ht="19.25" customHeight="1">
      <c r="A2153" s="1179"/>
      <c r="B2153" s="1240" t="s">
        <v>20</v>
      </c>
      <c r="C2153" s="1241"/>
      <c r="D2153" s="1242" t="str">
        <f>IF('statement of marks'!GH87="","",'statement of marks'!GH87)</f>
        <v/>
      </c>
      <c r="E2153" s="1243"/>
      <c r="F2153" s="1243"/>
      <c r="G2153" s="1243"/>
      <c r="H2153" s="1243"/>
      <c r="I2153" s="1244"/>
      <c r="J2153" s="288" t="s">
        <v>7</v>
      </c>
      <c r="K2153" s="290" t="str">
        <f>IF('statement of marks'!GK87="","",'statement of marks'!GK87)</f>
        <v/>
      </c>
      <c r="L2153" s="1245" t="s">
        <v>8</v>
      </c>
      <c r="M2153" s="1246"/>
      <c r="N2153" s="1247"/>
      <c r="O2153" s="290" t="str">
        <f>IF('statement of marks'!GM87="","",'statement of marks'!GM87)</f>
        <v/>
      </c>
      <c r="P2153" s="1248" t="s">
        <v>286</v>
      </c>
      <c r="Q2153" s="1248"/>
      <c r="R2153" s="1248"/>
      <c r="S2153" s="1248"/>
      <c r="T2153" s="1248"/>
      <c r="U2153" s="1248"/>
      <c r="V2153" s="1249"/>
    </row>
    <row r="2154" spans="1:22" ht="19.25" customHeight="1">
      <c r="A2154" s="1179"/>
      <c r="B2154" s="1240" t="s">
        <v>50</v>
      </c>
      <c r="C2154" s="1241"/>
      <c r="D2154" s="1250" t="s">
        <v>290</v>
      </c>
      <c r="E2154" s="1251"/>
      <c r="F2154" s="1252" t="s">
        <v>291</v>
      </c>
      <c r="G2154" s="1252"/>
      <c r="H2154" s="1253" t="s">
        <v>292</v>
      </c>
      <c r="I2154" s="1253"/>
      <c r="J2154" s="1252" t="s">
        <v>314</v>
      </c>
      <c r="K2154" s="1252"/>
      <c r="L2154" s="1254" t="s">
        <v>284</v>
      </c>
      <c r="M2154" s="1254"/>
      <c r="N2154" s="1254"/>
      <c r="O2154" s="1254"/>
      <c r="P2154" s="1255" t="s">
        <v>20</v>
      </c>
      <c r="Q2154" s="1255"/>
      <c r="R2154" s="1255"/>
      <c r="S2154" s="1255"/>
      <c r="T2154" s="1256" t="str">
        <f>IF('result subject-wise'!AR87="","",'result subject-wise'!AR87)</f>
        <v/>
      </c>
      <c r="U2154" s="1256"/>
      <c r="V2154" s="1257"/>
    </row>
    <row r="2155" spans="1:22" ht="19.25" customHeight="1">
      <c r="A2155" s="1179"/>
      <c r="B2155" s="1234" t="s">
        <v>32</v>
      </c>
      <c r="C2155" s="1235"/>
      <c r="D2155" s="1258" t="str">
        <f>IF('statement of marks'!EP87="","",'statement of marks'!EP87)</f>
        <v/>
      </c>
      <c r="E2155" s="1259"/>
      <c r="F2155" s="1259" t="str">
        <f>IF('statement of marks'!ER87="","",'statement of marks'!ER87)</f>
        <v/>
      </c>
      <c r="G2155" s="1259"/>
      <c r="H2155" s="1259" t="str">
        <f>IF('statement of marks'!ET87="","",'statement of marks'!ET87)</f>
        <v/>
      </c>
      <c r="I2155" s="1259"/>
      <c r="J2155" s="1259" t="str">
        <f>IF('statement of marks'!EV87="","",'statement of marks'!EV87)</f>
        <v/>
      </c>
      <c r="K2155" s="1259"/>
      <c r="L2155" s="1259" t="str">
        <f>IF('statement of marks'!EX87="","",'statement of marks'!EX87)</f>
        <v/>
      </c>
      <c r="M2155" s="1259"/>
      <c r="N2155" s="1259"/>
      <c r="O2155" s="1259"/>
      <c r="P2155" s="1255" t="s">
        <v>7</v>
      </c>
      <c r="Q2155" s="1255"/>
      <c r="R2155" s="1255"/>
      <c r="S2155" s="1255"/>
      <c r="T2155" s="1256" t="str">
        <f>IF(AND(T2154="mRrh.kZ",V2150&gt;=60),"izFke",IF(AND(T2154="mRrh.kZ",V2150&gt;=48),"f}rh;",IF(AND(T2154="mRrh.kZ",V2150&gt;=36),"r`rh;","")))</f>
        <v/>
      </c>
      <c r="U2155" s="1256"/>
      <c r="V2155" s="1257"/>
    </row>
    <row r="2156" spans="1:22" ht="19.25" customHeight="1">
      <c r="A2156" s="1179"/>
      <c r="B2156" s="1234" t="s">
        <v>31</v>
      </c>
      <c r="C2156" s="1235"/>
      <c r="D2156" s="1260" t="str">
        <f>IF('statement of marks'!EO87="","",'statement of marks'!EO87)</f>
        <v/>
      </c>
      <c r="E2156" s="1261"/>
      <c r="F2156" s="1261" t="str">
        <f>IF('statement of marks'!EQ87="","",'statement of marks'!EQ87)</f>
        <v/>
      </c>
      <c r="G2156" s="1261"/>
      <c r="H2156" s="1261" t="str">
        <f>IF('statement of marks'!ES87="","",'statement of marks'!ES87)</f>
        <v/>
      </c>
      <c r="I2156" s="1261"/>
      <c r="J2156" s="1261" t="str">
        <f>IF('statement of marks'!EU87="","",'statement of marks'!EU87)</f>
        <v/>
      </c>
      <c r="K2156" s="1261"/>
      <c r="L2156" s="1261" t="str">
        <f>IF('statement of marks'!EW87="","",'statement of marks'!EW87)</f>
        <v/>
      </c>
      <c r="M2156" s="1261"/>
      <c r="N2156" s="1261"/>
      <c r="O2156" s="1261"/>
      <c r="P2156" s="1262" t="s">
        <v>312</v>
      </c>
      <c r="Q2156" s="1263"/>
      <c r="R2156" s="1263"/>
      <c r="S2156" s="1264"/>
      <c r="T2156" s="1265" t="str">
        <f>IF(T2154="","",'result subject-wise'!$G$117)</f>
        <v/>
      </c>
      <c r="U2156" s="1266"/>
      <c r="V2156" s="1267"/>
    </row>
    <row r="2157" spans="1:22" ht="19.25" customHeight="1">
      <c r="A2157" s="1179"/>
      <c r="B2157" s="1230" t="s">
        <v>133</v>
      </c>
      <c r="C2157" s="1231"/>
      <c r="D2157" s="1268"/>
      <c r="E2157" s="1269"/>
      <c r="F2157" s="1269"/>
      <c r="G2157" s="1269"/>
      <c r="H2157" s="1269"/>
      <c r="I2157" s="1269"/>
      <c r="J2157" s="1269"/>
      <c r="K2157" s="1269"/>
      <c r="L2157" s="1231" t="s">
        <v>133</v>
      </c>
      <c r="M2157" s="1231"/>
      <c r="N2157" s="1231"/>
      <c r="O2157" s="1231"/>
      <c r="P2157" s="1231"/>
      <c r="Q2157" s="1231"/>
      <c r="R2157" s="1270"/>
      <c r="S2157" s="1271"/>
      <c r="T2157" s="1271"/>
      <c r="U2157" s="1271"/>
      <c r="V2157" s="1272"/>
    </row>
    <row r="2158" spans="1:22" ht="19.25" customHeight="1">
      <c r="A2158" s="1179"/>
      <c r="B2158" s="1230" t="s">
        <v>285</v>
      </c>
      <c r="C2158" s="1231"/>
      <c r="D2158" s="1268"/>
      <c r="E2158" s="1269"/>
      <c r="F2158" s="1269"/>
      <c r="G2158" s="1269"/>
      <c r="H2158" s="1269"/>
      <c r="I2158" s="1269"/>
      <c r="J2158" s="1269"/>
      <c r="K2158" s="1269"/>
      <c r="L2158" s="1231" t="s">
        <v>111</v>
      </c>
      <c r="M2158" s="1231"/>
      <c r="N2158" s="1231"/>
      <c r="O2158" s="1231"/>
      <c r="P2158" s="1231"/>
      <c r="Q2158" s="1231"/>
      <c r="R2158" s="1273"/>
      <c r="S2158" s="1274"/>
      <c r="T2158" s="1274"/>
      <c r="U2158" s="1274"/>
      <c r="V2158" s="1275"/>
    </row>
    <row r="2159" spans="1:22" ht="19.25" customHeight="1">
      <c r="A2159" s="1179"/>
      <c r="B2159" s="1230" t="s">
        <v>152</v>
      </c>
      <c r="C2159" s="1231"/>
      <c r="D2159" s="1268"/>
      <c r="E2159" s="1269"/>
      <c r="F2159" s="1269"/>
      <c r="G2159" s="1269"/>
      <c r="H2159" s="1269"/>
      <c r="I2159" s="1269"/>
      <c r="J2159" s="1269"/>
      <c r="K2159" s="1269"/>
      <c r="L2159" s="1231" t="s">
        <v>285</v>
      </c>
      <c r="M2159" s="1231"/>
      <c r="N2159" s="1231"/>
      <c r="O2159" s="1231"/>
      <c r="P2159" s="1231"/>
      <c r="Q2159" s="1231"/>
      <c r="R2159" s="1276" t="s">
        <v>152</v>
      </c>
      <c r="S2159" s="1277"/>
      <c r="T2159" s="1277"/>
      <c r="U2159" s="1277"/>
      <c r="V2159" s="1278"/>
    </row>
    <row r="2160" spans="1:22" ht="19.25" customHeight="1">
      <c r="A2160" s="1180"/>
      <c r="B2160" s="1279" t="s">
        <v>151</v>
      </c>
      <c r="C2160" s="1280"/>
      <c r="D2160" s="1281"/>
      <c r="E2160" s="1282"/>
      <c r="F2160" s="1282"/>
      <c r="G2160" s="1282"/>
      <c r="H2160" s="1282"/>
      <c r="I2160" s="1282"/>
      <c r="J2160" s="1282"/>
      <c r="K2160" s="1282"/>
      <c r="L2160" s="1280" t="s">
        <v>113</v>
      </c>
      <c r="M2160" s="1280"/>
      <c r="N2160" s="1280"/>
      <c r="O2160" s="1280"/>
      <c r="P2160" s="1283">
        <f>'statement of marks'!$GH$109</f>
        <v>42460</v>
      </c>
      <c r="Q2160" s="1284"/>
      <c r="R2160" s="1285" t="s">
        <v>289</v>
      </c>
      <c r="S2160" s="1286"/>
      <c r="T2160" s="1286"/>
      <c r="U2160" s="1286"/>
      <c r="V2160" s="1287"/>
    </row>
    <row r="2161" spans="1:22" ht="19.25" customHeight="1">
      <c r="A2161" s="1173" t="s">
        <v>73</v>
      </c>
      <c r="B2161" s="1174"/>
      <c r="C2161" s="1174"/>
      <c r="D2161" s="1174"/>
      <c r="E2161" s="1174"/>
      <c r="F2161" s="1174"/>
      <c r="G2161" s="1174"/>
      <c r="H2161" s="1174"/>
      <c r="I2161" s="1174"/>
      <c r="J2161" s="1174"/>
      <c r="K2161" s="1174"/>
      <c r="L2161" s="1174"/>
      <c r="M2161" s="1174"/>
      <c r="N2161" s="1174"/>
      <c r="O2161" s="1174"/>
      <c r="P2161" s="1174"/>
      <c r="Q2161" s="1174"/>
      <c r="R2161" s="1174"/>
      <c r="S2161" s="1174"/>
      <c r="T2161" s="1174"/>
      <c r="U2161" s="1174"/>
      <c r="V2161" s="1175"/>
    </row>
    <row r="2162" spans="1:22" ht="19.25" customHeight="1">
      <c r="A2162" s="1176" t="str">
        <f>'statement of marks'!$A$1</f>
        <v>jktdh; ckfydk mPp ek/;fed fo|ky;] fuEckgsMk</v>
      </c>
      <c r="B2162" s="1177"/>
      <c r="C2162" s="1177"/>
      <c r="D2162" s="1177"/>
      <c r="E2162" s="1177"/>
      <c r="F2162" s="1177"/>
      <c r="G2162" s="1177"/>
      <c r="H2162" s="1177"/>
      <c r="I2162" s="1177"/>
      <c r="J2162" s="1177"/>
      <c r="K2162" s="1177"/>
      <c r="L2162" s="1177"/>
      <c r="M2162" s="1177"/>
      <c r="N2162" s="1177"/>
      <c r="O2162" s="1177"/>
      <c r="P2162" s="1177"/>
      <c r="Q2162" s="1177"/>
      <c r="R2162" s="1177"/>
      <c r="S2162" s="1177"/>
      <c r="T2162" s="1177"/>
      <c r="U2162" s="1177"/>
      <c r="V2162" s="1178"/>
    </row>
    <row r="2163" spans="1:22" ht="19.25" customHeight="1">
      <c r="A2163" s="1179"/>
      <c r="B2163" s="1181" t="s">
        <v>293</v>
      </c>
      <c r="C2163" s="1181"/>
      <c r="D2163" s="1182" t="str">
        <f>'statement of marks'!$F$3</f>
        <v>2015-16</v>
      </c>
      <c r="E2163" s="1183"/>
      <c r="F2163" s="1184" t="str">
        <f>IF(T2181="","eq[; ijh{kk",IF(D2180="iwjd","iwjd ijh{kk",IF(D2180="iqu% ijh{kk","iqu% ijh{kk",)))</f>
        <v>eq[; ijh{kk</v>
      </c>
      <c r="G2163" s="1185"/>
      <c r="H2163" s="1185"/>
      <c r="I2163" s="1185"/>
      <c r="J2163" s="1185"/>
      <c r="K2163" s="1185"/>
      <c r="L2163" s="1185"/>
      <c r="M2163" s="1185"/>
      <c r="N2163" s="1185"/>
      <c r="O2163" s="1185"/>
      <c r="P2163" s="1185"/>
      <c r="Q2163" s="1185"/>
      <c r="R2163" s="1186" t="s">
        <v>27</v>
      </c>
      <c r="S2163" s="1187"/>
      <c r="T2163" s="1188" t="str">
        <f>'statement of marks'!$A$3</f>
        <v>11 'A'</v>
      </c>
      <c r="U2163" s="1188"/>
      <c r="V2163" s="1189"/>
    </row>
    <row r="2164" spans="1:22" ht="19.25" customHeight="1">
      <c r="A2164" s="1179"/>
      <c r="B2164" s="1190" t="s">
        <v>115</v>
      </c>
      <c r="C2164" s="1190"/>
      <c r="D2164" s="1191" t="str">
        <f>IF('statement of marks'!G88="","",'statement of marks'!G88)</f>
        <v/>
      </c>
      <c r="E2164" s="1192"/>
      <c r="F2164" s="1192"/>
      <c r="G2164" s="1192"/>
      <c r="H2164" s="1192"/>
      <c r="I2164" s="1192"/>
      <c r="J2164" s="1192"/>
      <c r="K2164" s="1192"/>
      <c r="L2164" s="1192"/>
      <c r="M2164" s="1192"/>
      <c r="N2164" s="1192"/>
      <c r="O2164" s="1192"/>
      <c r="P2164" s="1192"/>
      <c r="Q2164" s="1192"/>
      <c r="R2164" s="1193" t="s">
        <v>36</v>
      </c>
      <c r="S2164" s="1194"/>
      <c r="T2164" s="1195" t="str">
        <f>IF('statement of marks'!D88="","",'statement of marks'!D88)</f>
        <v/>
      </c>
      <c r="U2164" s="1195"/>
      <c r="V2164" s="1196"/>
    </row>
    <row r="2165" spans="1:22" ht="19.25" customHeight="1">
      <c r="A2165" s="1179"/>
      <c r="B2165" s="1190" t="s">
        <v>25</v>
      </c>
      <c r="C2165" s="1190"/>
      <c r="D2165" s="1191" t="str">
        <f>IF('statement of marks'!H88="","",'statement of marks'!H88)</f>
        <v/>
      </c>
      <c r="E2165" s="1192"/>
      <c r="F2165" s="1192"/>
      <c r="G2165" s="1192"/>
      <c r="H2165" s="1192"/>
      <c r="I2165" s="1192"/>
      <c r="J2165" s="1192"/>
      <c r="K2165" s="1192"/>
      <c r="L2165" s="1192"/>
      <c r="M2165" s="1192"/>
      <c r="N2165" s="1192"/>
      <c r="O2165" s="1192"/>
      <c r="P2165" s="1192"/>
      <c r="Q2165" s="1192"/>
      <c r="R2165" s="1193" t="s">
        <v>28</v>
      </c>
      <c r="S2165" s="1194"/>
      <c r="T2165" s="1195" t="str">
        <f>IF('statement of marks'!E88="","",'statement of marks'!E88)</f>
        <v/>
      </c>
      <c r="U2165" s="1195"/>
      <c r="V2165" s="1196"/>
    </row>
    <row r="2166" spans="1:22" ht="19.25" customHeight="1">
      <c r="A2166" s="1179"/>
      <c r="B2166" s="1197" t="s">
        <v>26</v>
      </c>
      <c r="C2166" s="1197"/>
      <c r="D2166" s="1191" t="str">
        <f>IF('statement of marks'!I88="","",'statement of marks'!I88)</f>
        <v/>
      </c>
      <c r="E2166" s="1192"/>
      <c r="F2166" s="1192"/>
      <c r="G2166" s="1192"/>
      <c r="H2166" s="1192"/>
      <c r="I2166" s="1192"/>
      <c r="J2166" s="1192"/>
      <c r="K2166" s="1192"/>
      <c r="L2166" s="1192"/>
      <c r="M2166" s="1192"/>
      <c r="N2166" s="1192"/>
      <c r="O2166" s="1192"/>
      <c r="P2166" s="1192"/>
      <c r="Q2166" s="1192"/>
      <c r="R2166" s="1193" t="s">
        <v>29</v>
      </c>
      <c r="S2166" s="1194"/>
      <c r="T2166" s="1198" t="str">
        <f>IF('statement of marks'!F88="","",'statement of marks'!F88)</f>
        <v/>
      </c>
      <c r="U2166" s="1198"/>
      <c r="V2166" s="1199"/>
    </row>
    <row r="2167" spans="1:22" ht="19.25" customHeight="1">
      <c r="A2167" s="1179"/>
      <c r="B2167" s="1200" t="s">
        <v>30</v>
      </c>
      <c r="C2167" s="1202" t="s">
        <v>202</v>
      </c>
      <c r="D2167" s="1204" t="s">
        <v>1</v>
      </c>
      <c r="E2167" s="1204" t="s">
        <v>43</v>
      </c>
      <c r="F2167" s="1204" t="s">
        <v>2</v>
      </c>
      <c r="G2167" s="1206" t="s">
        <v>144</v>
      </c>
      <c r="H2167" s="1206" t="s">
        <v>147</v>
      </c>
      <c r="I2167" s="1208" t="s">
        <v>146</v>
      </c>
      <c r="J2167" s="1210" t="s">
        <v>306</v>
      </c>
      <c r="K2167" s="1212" t="s">
        <v>288</v>
      </c>
      <c r="L2167" s="1214" t="s">
        <v>305</v>
      </c>
      <c r="M2167" s="1214" t="s">
        <v>296</v>
      </c>
      <c r="N2167" s="1216" t="s">
        <v>295</v>
      </c>
      <c r="O2167" s="1218" t="s">
        <v>274</v>
      </c>
      <c r="P2167" s="1218" t="s">
        <v>275</v>
      </c>
      <c r="Q2167" s="1220" t="s">
        <v>276</v>
      </c>
      <c r="R2167" s="1208" t="s">
        <v>14</v>
      </c>
      <c r="S2167" s="1210" t="s">
        <v>297</v>
      </c>
      <c r="T2167" s="1222" t="s">
        <v>298</v>
      </c>
      <c r="U2167" s="1288" t="s">
        <v>38</v>
      </c>
      <c r="V2167" s="1226" t="s">
        <v>287</v>
      </c>
    </row>
    <row r="2168" spans="1:22" ht="19.25" customHeight="1">
      <c r="A2168" s="1179"/>
      <c r="B2168" s="1201"/>
      <c r="C2168" s="1203"/>
      <c r="D2168" s="1205"/>
      <c r="E2168" s="1205"/>
      <c r="F2168" s="1205"/>
      <c r="G2168" s="1207"/>
      <c r="H2168" s="1207"/>
      <c r="I2168" s="1209"/>
      <c r="J2168" s="1211"/>
      <c r="K2168" s="1213"/>
      <c r="L2168" s="1215"/>
      <c r="M2168" s="1215"/>
      <c r="N2168" s="1217"/>
      <c r="O2168" s="1219"/>
      <c r="P2168" s="1219"/>
      <c r="Q2168" s="1221"/>
      <c r="R2168" s="1209"/>
      <c r="S2168" s="1211"/>
      <c r="T2168" s="1223"/>
      <c r="U2168" s="1289"/>
      <c r="V2168" s="1227"/>
    </row>
    <row r="2169" spans="1:22" ht="19.25" customHeight="1">
      <c r="A2169" s="1179"/>
      <c r="B2169" s="1228" t="s">
        <v>5</v>
      </c>
      <c r="C2169" s="1229"/>
      <c r="D2169" s="119">
        <v>10</v>
      </c>
      <c r="E2169" s="70">
        <v>10</v>
      </c>
      <c r="F2169" s="70">
        <v>10</v>
      </c>
      <c r="G2169" s="142" t="s">
        <v>308</v>
      </c>
      <c r="H2169" s="122">
        <f>'statement of marks'!$AR$6</f>
        <v>20</v>
      </c>
      <c r="I2169" s="73">
        <v>70</v>
      </c>
      <c r="J2169" s="146" t="s">
        <v>277</v>
      </c>
      <c r="K2169" s="124">
        <v>100</v>
      </c>
      <c r="L2169" s="142" t="s">
        <v>309</v>
      </c>
      <c r="M2169" s="122">
        <f>'statement of marks'!$AW$6</f>
        <v>30</v>
      </c>
      <c r="N2169" s="73">
        <v>100</v>
      </c>
      <c r="O2169" s="145" t="s">
        <v>310</v>
      </c>
      <c r="P2169" s="124"/>
      <c r="Q2169" s="124">
        <v>200</v>
      </c>
      <c r="R2169" s="304"/>
      <c r="S2169" s="304"/>
      <c r="T2169" s="305"/>
      <c r="U2169" s="306"/>
      <c r="V2169" s="147" t="str">
        <f>IF(OR(U2176=0,U2176&lt;S2176),"",Q2169)</f>
        <v/>
      </c>
    </row>
    <row r="2170" spans="1:22" ht="19.25" customHeight="1">
      <c r="A2170" s="1179"/>
      <c r="B2170" s="1230" t="str">
        <f>'statement of marks'!$J$3</f>
        <v>vfuok;Z fgUnh</v>
      </c>
      <c r="C2170" s="1231"/>
      <c r="D2170" s="289" t="str">
        <f>IF('statement of marks'!J88="","",'statement of marks'!J88)</f>
        <v/>
      </c>
      <c r="E2170" s="290" t="str">
        <f>IF('statement of marks'!K88="","",'statement of marks'!K88)</f>
        <v/>
      </c>
      <c r="F2170" s="290" t="str">
        <f>IF('statement of marks'!L88="","",'statement of marks'!L88)</f>
        <v/>
      </c>
      <c r="G2170" s="123" t="str">
        <f>IF('statement of marks'!N88="","",'statement of marks'!N88)</f>
        <v/>
      </c>
      <c r="H2170" s="123">
        <f>'statement of marks'!$BP$6</f>
        <v>20</v>
      </c>
      <c r="I2170" s="291" t="str">
        <f>IF(G2170="","",G2170)</f>
        <v/>
      </c>
      <c r="J2170" s="291" t="str">
        <f>IF(G2170="","",SUM(D2170,E2170,F2170,G2170))</f>
        <v/>
      </c>
      <c r="K2170" s="125" t="str">
        <f>J2170</f>
        <v/>
      </c>
      <c r="L2170" s="123" t="str">
        <f>IF('statement of marks'!P88="","",'statement of marks'!P88)</f>
        <v/>
      </c>
      <c r="M2170" s="122">
        <f>'statement of marks'!$BU$6</f>
        <v>30</v>
      </c>
      <c r="N2170" s="291" t="str">
        <f>IF(L2170="","",L2170)</f>
        <v/>
      </c>
      <c r="O2170" s="291" t="str">
        <f>IF(L2170="","",SUM(J2170,L2170))</f>
        <v/>
      </c>
      <c r="P2170" s="152">
        <f>SUM(H2170,M2170)</f>
        <v>50</v>
      </c>
      <c r="Q2170" s="125" t="str">
        <f>O2170</f>
        <v/>
      </c>
      <c r="R2170" s="290" t="str">
        <f>CONCATENATE('statement of marks'!EZ88,'statement of marks'!FA88,'statement of marks'!FB88)</f>
        <v/>
      </c>
      <c r="S2170" s="117" t="str">
        <f>IF(OR(R2170="S",R2170="RE"),100,"")</f>
        <v/>
      </c>
      <c r="T2170" s="128" t="str">
        <f>IF('result subject-wise'!U88="","",'result subject-wise'!U88)</f>
        <v/>
      </c>
      <c r="U2170" s="130" t="str">
        <f>IF('result subject-wise'!V88="","",'result subject-wise'!V88)</f>
        <v/>
      </c>
      <c r="V2170" s="147" t="str">
        <f>IF(OR(U2176=0,U2176&lt;S2176),"",IF(R2170="RE",SUM(Q2170,T2170),IF(R2170="S",T2170,Q2170)))</f>
        <v/>
      </c>
    </row>
    <row r="2171" spans="1:22" ht="19.25" customHeight="1">
      <c r="A2171" s="1179"/>
      <c r="B2171" s="1230" t="str">
        <f>'statement of marks'!$X$3</f>
        <v>vaxzsth</v>
      </c>
      <c r="C2171" s="1231"/>
      <c r="D2171" s="289" t="str">
        <f>IF('statement of marks'!X88="","",'statement of marks'!X88)</f>
        <v/>
      </c>
      <c r="E2171" s="290" t="str">
        <f>IF('statement of marks'!Y88="","",'statement of marks'!Y88)</f>
        <v/>
      </c>
      <c r="F2171" s="290" t="str">
        <f>IF('statement of marks'!Z88="","",'statement of marks'!Z88)</f>
        <v/>
      </c>
      <c r="G2171" s="123" t="str">
        <f>IF('statement of marks'!AB88="","",'statement of marks'!AB88)</f>
        <v/>
      </c>
      <c r="H2171" s="123">
        <f>'statement of marks'!$CN$6</f>
        <v>20</v>
      </c>
      <c r="I2171" s="291" t="str">
        <f>IF(G2171="","",G2171)</f>
        <v/>
      </c>
      <c r="J2171" s="291" t="str">
        <f t="shared" ref="J2171:J2174" si="789">IF(G2171="","",SUM(D2171,E2171,F2171,G2171))</f>
        <v/>
      </c>
      <c r="K2171" s="125" t="str">
        <f>J2171</f>
        <v/>
      </c>
      <c r="L2171" s="123" t="str">
        <f>IF('statement of marks'!AD88="","",'statement of marks'!AD88)</f>
        <v/>
      </c>
      <c r="M2171" s="122">
        <f>'statement of marks'!$CS$6</f>
        <v>30</v>
      </c>
      <c r="N2171" s="291" t="str">
        <f>IF(L2171="","",L2171)</f>
        <v/>
      </c>
      <c r="O2171" s="291" t="str">
        <f t="shared" ref="O2171" si="790">IF(L2171="","",SUM(J2171,L2171))</f>
        <v/>
      </c>
      <c r="P2171" s="152">
        <f t="shared" ref="P2171" si="791">SUM(H2171,M2171)</f>
        <v>50</v>
      </c>
      <c r="Q2171" s="125" t="str">
        <f>O2171</f>
        <v/>
      </c>
      <c r="R2171" s="290" t="str">
        <f>CONCATENATE('statement of marks'!FC88,'statement of marks'!FD88,'statement of marks'!FE88)</f>
        <v/>
      </c>
      <c r="S2171" s="117" t="str">
        <f>IF(OR(R2171="S",R2171="RE"),100,"")</f>
        <v/>
      </c>
      <c r="T2171" s="128" t="str">
        <f>IF('result subject-wise'!X88="","",'result subject-wise'!X88)</f>
        <v/>
      </c>
      <c r="U2171" s="130" t="str">
        <f>IF('result subject-wise'!Y88="","",'result subject-wise'!Y88)</f>
        <v/>
      </c>
      <c r="V2171" s="147" t="str">
        <f>IF(OR(U2176=0,U2176&lt;S2176),"",IF(R2171="RE",SUM(Q2171,T2171),IF(R2171="S",T2171,Q2171)))</f>
        <v/>
      </c>
    </row>
    <row r="2172" spans="1:22" ht="19.25" customHeight="1">
      <c r="A2172" s="1179"/>
      <c r="B2172" s="1232" t="b">
        <f>IF('statement of marks'!AL88="a",'statement of marks'!$AL$3,IF('statement of marks'!AL88="b",'statement of marks'!$AR$3,IF('statement of marks'!AL88="c",'statement of marks'!$AX$3,IF('statement of marks'!AL88="d",'statement of marks'!$BD$3))))</f>
        <v>0</v>
      </c>
      <c r="C2172" s="1233"/>
      <c r="D2172" s="289" t="str">
        <f>IF('statement of marks'!AM88="","",'statement of marks'!AM88)</f>
        <v/>
      </c>
      <c r="E2172" s="290" t="str">
        <f>IF('statement of marks'!AN88="","",'statement of marks'!AN88)</f>
        <v/>
      </c>
      <c r="F2172" s="290" t="str">
        <f>IF('statement of marks'!AO88="","",'statement of marks'!AO88)</f>
        <v/>
      </c>
      <c r="G2172" s="123" t="str">
        <f>IF('statement of marks'!AQ88="","",'statement of marks'!AQ88)</f>
        <v/>
      </c>
      <c r="H2172" s="123" t="str">
        <f>IF('statement of marks'!AR88="","",'statement of marks'!AR88)</f>
        <v/>
      </c>
      <c r="I2172" s="291" t="str">
        <f>IF(G2172="","",IF(AND(G2172="ML",H2172="ML"),"ML",IF(AND(G2172="ML",H2172=""),"ML",SUM(G2172,H2172))))</f>
        <v/>
      </c>
      <c r="J2172" s="291" t="str">
        <f t="shared" si="789"/>
        <v/>
      </c>
      <c r="K2172" s="125" t="str">
        <f>IF(J2172="","",SUM(H2172,J2172))</f>
        <v/>
      </c>
      <c r="L2172" s="123" t="str">
        <f>IF('statement of marks'!AV88="","",'statement of marks'!AV88)</f>
        <v/>
      </c>
      <c r="M2172" s="123" t="str">
        <f>IF('statement of marks'!AW88="","",'statement of marks'!AW88)</f>
        <v/>
      </c>
      <c r="N2172" s="291" t="str">
        <f>IF(L2172="","",IF(AND(L2172="ML",M2172="ML"),"ML",IF(AND(L2172="ML",M2172=""),"ML",SUM(L2172,M2172))))</f>
        <v/>
      </c>
      <c r="O2172" s="291" t="str">
        <f>IF(L2172="","",SUM(J2172,L2172))</f>
        <v/>
      </c>
      <c r="P2172" s="123" t="str">
        <f>IF(AND(H2172="",M2172=""),"",SUM(H2172,M2172))</f>
        <v/>
      </c>
      <c r="Q2172" s="125" t="str">
        <f>IF(O2172="","",SUM(O2172,P2172))</f>
        <v/>
      </c>
      <c r="R2172" s="290" t="str">
        <f>CONCATENATE('statement of marks'!FF88,'statement of marks'!FK88,'statement of marks'!FL88)</f>
        <v/>
      </c>
      <c r="S2172" s="117" t="str">
        <f>IF('result subject-wise'!Z88="","",'result subject-wise'!Z88)</f>
        <v/>
      </c>
      <c r="T2172" s="128" t="str">
        <f>IF('result subject-wise'!AB88="","",'result subject-wise'!AB88)</f>
        <v/>
      </c>
      <c r="U2172" s="130" t="str">
        <f>IF('result subject-wise'!AC88="","",'result subject-wise'!AC88)</f>
        <v/>
      </c>
      <c r="V2172" s="147" t="str">
        <f>IF(OR(U2176=0,U2176&lt;S2176),"",IF(OR(R2172="RE",R2172="REP"),SUM(Q2172,T2172),IF(R2172="S",T2172,Q2172)))</f>
        <v/>
      </c>
    </row>
    <row r="2173" spans="1:22" ht="19.25" customHeight="1">
      <c r="A2173" s="1179"/>
      <c r="B2173" s="1232" t="b">
        <f>IF('statement of marks'!BJ88="a",'statement of marks'!$BJ$3,IF('statement of marks'!BJ88="b",'statement of marks'!$BP$3,IF('statement of marks'!BJ88="c",'statement of marks'!$BV$3,IF('statement of marks'!BJ88="d",'statement of marks'!$CB$3))))</f>
        <v>0</v>
      </c>
      <c r="C2173" s="1233"/>
      <c r="D2173" s="289" t="str">
        <f>IF('statement of marks'!BK88="","",'statement of marks'!BK88)</f>
        <v/>
      </c>
      <c r="E2173" s="290" t="str">
        <f>IF('statement of marks'!BL88="","",'statement of marks'!BL88)</f>
        <v/>
      </c>
      <c r="F2173" s="290" t="str">
        <f>IF('statement of marks'!BM88="","",'statement of marks'!BM88)</f>
        <v/>
      </c>
      <c r="G2173" s="123" t="str">
        <f>IF('statement of marks'!BO88="","",'statement of marks'!BO88)</f>
        <v/>
      </c>
      <c r="H2173" s="123" t="str">
        <f>IF('statement of marks'!BP88="","",'statement of marks'!BP88)</f>
        <v/>
      </c>
      <c r="I2173" s="291" t="str">
        <f t="shared" ref="I2173" si="792">IF(G2173="","",IF(AND(G2173="ML",H2173="ML"),"ML",IF(AND(G2173="ML",H2173=""),"ML",SUM(G2173,H2173))))</f>
        <v/>
      </c>
      <c r="J2173" s="291" t="str">
        <f t="shared" si="789"/>
        <v/>
      </c>
      <c r="K2173" s="125" t="str">
        <f>IF(J2173="","",SUM(H2173,J2173))</f>
        <v/>
      </c>
      <c r="L2173" s="123" t="str">
        <f>IF('statement of marks'!BT88="","",'statement of marks'!BT88)</f>
        <v/>
      </c>
      <c r="M2173" s="123" t="str">
        <f>IF('statement of marks'!BU88="","",'statement of marks'!BU88)</f>
        <v/>
      </c>
      <c r="N2173" s="291" t="str">
        <f t="shared" ref="N2173" si="793">IF(L2173="","",IF(AND(L2173="ML",M2173="ML"),"ML",IF(AND(L2173="ML",M2173=""),"ML",SUM(L2173,M2173))))</f>
        <v/>
      </c>
      <c r="O2173" s="291" t="str">
        <f>IF(L2173="","",SUM(J2173,L2173))</f>
        <v/>
      </c>
      <c r="P2173" s="123" t="str">
        <f t="shared" ref="P2173:P2174" si="794">IF(AND(H2173="",M2173=""),"",SUM(H2173,M2173))</f>
        <v/>
      </c>
      <c r="Q2173" s="125" t="str">
        <f>IF(O2173="","",SUM(O2173,P2173))</f>
        <v/>
      </c>
      <c r="R2173" s="290" t="str">
        <f>CONCATENATE('statement of marks'!FM88,'statement of marks'!FR88,'statement of marks'!FS88)</f>
        <v/>
      </c>
      <c r="S2173" s="117" t="str">
        <f>IF('result subject-wise'!AD88="","",'result subject-wise'!AD88)</f>
        <v/>
      </c>
      <c r="T2173" s="128" t="str">
        <f>IF('result subject-wise'!AF88="","",'result subject-wise'!AF88)</f>
        <v/>
      </c>
      <c r="U2173" s="130" t="str">
        <f>IF('result subject-wise'!AG88="","",'result subject-wise'!AG88)</f>
        <v/>
      </c>
      <c r="V2173" s="147" t="str">
        <f>IF(OR(U2176=0,U2176&lt;S2176),"",IF(OR(R2173="RE",R2173="REP"),SUM(Q2173,T2173),IF(R2173="S",T2173,Q2173)))</f>
        <v/>
      </c>
    </row>
    <row r="2174" spans="1:22" ht="19.25" customHeight="1">
      <c r="A2174" s="1179"/>
      <c r="B2174" s="1232" t="b">
        <f>IF('statement of marks'!CH88="a",'statement of marks'!$CH$3,IF('statement of marks'!CH88="b",'statement of marks'!$CN$3,IF('statement of marks'!CH88="c",'statement of marks'!$CT$3,IF('statement of marks'!CH88="d",'statement of marks'!$CZ$3))))</f>
        <v>0</v>
      </c>
      <c r="C2174" s="1233"/>
      <c r="D2174" s="289" t="str">
        <f>IF('statement of marks'!CI88="","",'statement of marks'!CI88)</f>
        <v/>
      </c>
      <c r="E2174" s="290" t="str">
        <f>IF('statement of marks'!CJ88="","",'statement of marks'!CJ88)</f>
        <v/>
      </c>
      <c r="F2174" s="290" t="str">
        <f>IF('statement of marks'!CK88="","",'statement of marks'!CK88)</f>
        <v/>
      </c>
      <c r="G2174" s="123" t="str">
        <f>IF('statement of marks'!CM88="","",'statement of marks'!CM88)</f>
        <v/>
      </c>
      <c r="H2174" s="123" t="str">
        <f>IF('statement of marks'!CN88="","",'statement of marks'!CN88)</f>
        <v/>
      </c>
      <c r="I2174" s="291" t="str">
        <f>IF(G2174="","",IF(AND(G2174="ML",H2174="ML"),"ML",IF(AND(G2174="ML",H2174=""),"ML",SUM(G2174,H2174))))</f>
        <v/>
      </c>
      <c r="J2174" s="291" t="str">
        <f t="shared" si="789"/>
        <v/>
      </c>
      <c r="K2174" s="125" t="str">
        <f>IF(J2174="","",SUM(H2174,J2174))</f>
        <v/>
      </c>
      <c r="L2174" s="123" t="str">
        <f>IF('statement of marks'!CR88="","",'statement of marks'!CR88)</f>
        <v/>
      </c>
      <c r="M2174" s="123" t="str">
        <f>IF('statement of marks'!CS88="","",'statement of marks'!CS88)</f>
        <v/>
      </c>
      <c r="N2174" s="291" t="str">
        <f>IF(L2174="","",IF(AND(L2174="ML",M2174="ML"),"ML",IF(AND(L2174="ML",M2174=""),"ML",SUM(L2174,M2174))))</f>
        <v/>
      </c>
      <c r="O2174" s="291" t="str">
        <f>IF(L2174="","",SUM(J2174,L2174))</f>
        <v/>
      </c>
      <c r="P2174" s="123" t="str">
        <f t="shared" si="794"/>
        <v/>
      </c>
      <c r="Q2174" s="125" t="str">
        <f>IF(O2174="","",SUM(O2174,P2174))</f>
        <v/>
      </c>
      <c r="R2174" s="290" t="str">
        <f>CONCATENATE('statement of marks'!FT88,'statement of marks'!FY88,'statement of marks'!FZ88)</f>
        <v/>
      </c>
      <c r="S2174" s="117" t="str">
        <f>IF('result subject-wise'!AH88="","",'result subject-wise'!AH88)</f>
        <v/>
      </c>
      <c r="T2174" s="128" t="str">
        <f>IF('result subject-wise'!AJ88="","",'result subject-wise'!AJ88)</f>
        <v/>
      </c>
      <c r="U2174" s="130" t="str">
        <f>IF('result subject-wise'!AK88="","",'result subject-wise'!AK88)</f>
        <v/>
      </c>
      <c r="V2174" s="147" t="str">
        <f>IF(OR(U2176=0,U2176&lt;S2176),"",IF(OR(R2174="RE",R2174="REP"),SUM(Q2174,T2174),IF(R2174="S",T2174,Q2174)))</f>
        <v/>
      </c>
    </row>
    <row r="2175" spans="1:22" ht="19.25" customHeight="1">
      <c r="A2175" s="1179"/>
      <c r="B2175" s="1234" t="s">
        <v>148</v>
      </c>
      <c r="C2175" s="1235"/>
      <c r="D2175" s="157" t="str">
        <f>IF(AND(D2170="",D2171="",D2172="",D2173="",D2174=""),"",SUM(D2170:D2174))</f>
        <v/>
      </c>
      <c r="E2175" s="157" t="str">
        <f t="shared" ref="E2175:F2175" si="795">IF(AND(E2170="",E2171="",E2172="",E2173="",E2174=""),"",SUM(E2170:E2174))</f>
        <v/>
      </c>
      <c r="F2175" s="157" t="str">
        <f t="shared" si="795"/>
        <v/>
      </c>
      <c r="G2175" s="158" t="str">
        <f>IF(G2170="","",SUM(G2170:G2174))</f>
        <v/>
      </c>
      <c r="H2175" s="158">
        <f>SUM(H2172:H2174)</f>
        <v>0</v>
      </c>
      <c r="I2175" s="158" t="str">
        <f>IF(AND(I2170="",I2171="",I2172="",I2173="",I2174=""),"",SUM(I2170:I2174))</f>
        <v/>
      </c>
      <c r="J2175" s="159" t="str">
        <f>IF(J2174="","",SUM(J2170:J2174))</f>
        <v/>
      </c>
      <c r="K2175" s="160" t="str">
        <f>IF(K2170="","",SUM(K2170:K2174))</f>
        <v/>
      </c>
      <c r="L2175" s="158" t="str">
        <f>IF(L2170="","",SUM(L2170:L2174))</f>
        <v/>
      </c>
      <c r="M2175" s="158">
        <f>SUM(M2172:M2174)</f>
        <v>0</v>
      </c>
      <c r="N2175" s="158" t="str">
        <f t="shared" ref="N2175" si="796">IF(AND(N2170="",N2171="",N2172="",N2173="",N2174=""),"",SUM(N2170:N2174))</f>
        <v/>
      </c>
      <c r="O2175" s="159" t="str">
        <f>IF(L2175="","",SUM(J2175,L2175))</f>
        <v/>
      </c>
      <c r="P2175" s="160">
        <f>SUM(H2175,M2175)</f>
        <v>0</v>
      </c>
      <c r="Q2175" s="160" t="str">
        <f>IF(Q2170="","",SUM(Q2170:Q2174))</f>
        <v/>
      </c>
      <c r="R2175" s="159"/>
      <c r="S2175" s="159" t="str">
        <f>IF(AND(S2170="",S2171="",S2172="",S2173="",S2174=""),"",SUM(S2170:S2174))</f>
        <v/>
      </c>
      <c r="T2175" s="161" t="str">
        <f>IF(AND(T2170="",T2171="",T2172="",T2173="",T2174=""),"",SUM(T2170:T2174))</f>
        <v/>
      </c>
      <c r="U2175" s="162"/>
      <c r="V2175" s="163" t="str">
        <f>IF(V2170="","",SUM(V2170:V2174))</f>
        <v/>
      </c>
    </row>
    <row r="2176" spans="1:22" ht="19.25" customHeight="1">
      <c r="A2176" s="1179"/>
      <c r="B2176" s="1234" t="s">
        <v>145</v>
      </c>
      <c r="C2176" s="1235"/>
      <c r="D2176" s="119" t="str">
        <f>IF(D2175="","",50-(COUNTIF(D2170:D2174,"NA")*10+COUNTIF(D2170:D2174,"ML")*10))</f>
        <v/>
      </c>
      <c r="E2176" s="119" t="str">
        <f t="shared" ref="E2176:F2176" si="797">IF(E2175="","",50-(COUNTIF(E2170:E2174,"NA")*10+COUNTIF(E2170:E2174,"ML")*10))</f>
        <v/>
      </c>
      <c r="F2176" s="119" t="str">
        <f t="shared" si="797"/>
        <v/>
      </c>
      <c r="G2176" s="123">
        <f>I2176-H2176</f>
        <v>350</v>
      </c>
      <c r="H2176" s="158">
        <f>IF(H2175="","",(IF(OR(H2172="ML",H2172=""),0,H2169)+IF(OR(H2173="ML",H2173=""),0,H2170)+IF(OR(H2174="ML",H2174=""),0,H2171)))</f>
        <v>0</v>
      </c>
      <c r="I2176" s="123">
        <f>IF(I2175=0,0,350-H2178)</f>
        <v>350</v>
      </c>
      <c r="J2176" s="291" t="str">
        <f>IF(J2175="","",SUM(D2176:G2176))</f>
        <v/>
      </c>
      <c r="K2176" s="125" t="str">
        <f>IF(K2175="","",SUM(H2176,J2176))</f>
        <v/>
      </c>
      <c r="L2176" s="123">
        <f>N2176-M2176</f>
        <v>500</v>
      </c>
      <c r="M2176" s="117">
        <f>IF(M2175="","",(IF(OR(M2172="ML",M2172=""),0,M2169)+IF(OR(M2173="ML",M2173=""),0,M2170)+IF(OR(M2174="ML",M2174=""),0,M2171)))</f>
        <v>0</v>
      </c>
      <c r="N2176" s="123">
        <f>IF(N2175=0,0,500-M2178)</f>
        <v>500</v>
      </c>
      <c r="O2176" s="291">
        <f>IF(L2176="","",SUM(J2176,L2176))</f>
        <v>500</v>
      </c>
      <c r="P2176" s="125">
        <f>SUM(H2176,M2176)</f>
        <v>0</v>
      </c>
      <c r="Q2176" s="125" t="str">
        <f>IF(Q2175="","",SUM(O2176,P2176))</f>
        <v/>
      </c>
      <c r="R2176" s="307"/>
      <c r="S2176" s="141">
        <f>COUNTIF(R2170:R2179,"S")</f>
        <v>0</v>
      </c>
      <c r="T2176" s="141">
        <f>COUNTIF(R2170:R2179,"RE")+COUNTIF(R2170:R2179,"REP")</f>
        <v>0</v>
      </c>
      <c r="U2176" s="141">
        <f>COUNTIF(U2170:U2175,"P")+COUNTIF(U2178:U2179,"P")</f>
        <v>0</v>
      </c>
      <c r="V2176" s="149" t="str">
        <f>IF(OR(U2176=0,U2176&lt;(S2176+T2176)),"",(Q2176-(S2176*200)+S2175))</f>
        <v/>
      </c>
    </row>
    <row r="2177" spans="1:22" ht="19.25" customHeight="1">
      <c r="A2177" s="1179"/>
      <c r="B2177" s="1230" t="s">
        <v>12</v>
      </c>
      <c r="C2177" s="1231"/>
      <c r="D2177" s="120" t="str">
        <f t="shared" ref="D2177:Q2177" si="798">IF(D2176="","",D2175/D2176*100)</f>
        <v/>
      </c>
      <c r="E2177" s="120" t="str">
        <f t="shared" si="798"/>
        <v/>
      </c>
      <c r="F2177" s="120" t="str">
        <f t="shared" si="798"/>
        <v/>
      </c>
      <c r="G2177" s="120" t="e">
        <f t="shared" si="798"/>
        <v>#VALUE!</v>
      </c>
      <c r="H2177" s="151" t="e">
        <f t="shared" si="798"/>
        <v>#DIV/0!</v>
      </c>
      <c r="I2177" s="120" t="e">
        <f t="shared" si="798"/>
        <v>#VALUE!</v>
      </c>
      <c r="J2177" s="120" t="str">
        <f t="shared" si="798"/>
        <v/>
      </c>
      <c r="K2177" s="126" t="str">
        <f t="shared" si="798"/>
        <v/>
      </c>
      <c r="L2177" s="120" t="e">
        <f t="shared" si="798"/>
        <v>#VALUE!</v>
      </c>
      <c r="M2177" s="151" t="e">
        <f t="shared" si="798"/>
        <v>#DIV/0!</v>
      </c>
      <c r="N2177" s="120" t="e">
        <f t="shared" si="798"/>
        <v>#VALUE!</v>
      </c>
      <c r="O2177" s="120" t="e">
        <f t="shared" si="798"/>
        <v>#VALUE!</v>
      </c>
      <c r="P2177" s="126" t="e">
        <f t="shared" si="798"/>
        <v>#DIV/0!</v>
      </c>
      <c r="Q2177" s="126" t="str">
        <f t="shared" si="798"/>
        <v/>
      </c>
      <c r="R2177" s="304"/>
      <c r="S2177" s="304"/>
      <c r="T2177" s="305"/>
      <c r="U2177" s="308"/>
      <c r="V2177" s="150" t="str">
        <f>IF(V2176="","",V2175/V2176*100)</f>
        <v/>
      </c>
    </row>
    <row r="2178" spans="1:22" ht="19.25" customHeight="1">
      <c r="A2178" s="1179"/>
      <c r="B2178" s="1230" t="str">
        <f>'statement of marks'!$DG$3</f>
        <v>jktLFkku v/;;u</v>
      </c>
      <c r="C2178" s="1231"/>
      <c r="D2178" s="289" t="str">
        <f>IF('statement of marks'!DG88="","",'statement of marks'!DG88)</f>
        <v/>
      </c>
      <c r="E2178" s="290" t="str">
        <f>IF('statement of marks'!DH88="","",'statement of marks'!DH88)</f>
        <v/>
      </c>
      <c r="F2178" s="290" t="str">
        <f>IF('statement of marks'!DI88="","",'statement of marks'!DI88)</f>
        <v/>
      </c>
      <c r="G2178" s="290" t="str">
        <f>IF('statement of marks'!DK88="","",'statement of marks'!DK88)</f>
        <v/>
      </c>
      <c r="H2178" s="152">
        <f>IF(G2170="ML",70)+IF(G2171="ML",70)+IF(G2172="ML",70-H2169)+IF(G2173="ML",70-H2170)+IF(G2174="ML",70-H2171)+IF(H2172="ml",H2169)+IF(H2173="ml",H2170)+IF(H2174="ml",H2171)</f>
        <v>0</v>
      </c>
      <c r="I2178" s="291" t="str">
        <f>IF(G2178="","",SUM(G2178,H2178))</f>
        <v/>
      </c>
      <c r="J2178" s="291" t="str">
        <f>IF(G2178="","",SUM(D2178,E2178,F2178,G2178))</f>
        <v/>
      </c>
      <c r="K2178" s="125" t="str">
        <f>IF(J2178="","",SUM(H2178,J2178))</f>
        <v/>
      </c>
      <c r="L2178" s="290" t="str">
        <f>IF('statement of marks'!DM88="","",'statement of marks'!DM88)</f>
        <v/>
      </c>
      <c r="M2178" s="152">
        <f>IF(L2170="ML",100)+IF(L2171="ML",100)+IF(L2172="ML",100-M2169)+IF(L2173="ML",100-M2170)+IF(L2174="ML",100-M2171)+IF(M2172="ml",M2169)+IF(M2173="ml",M2170)+IF(M2174="ml",M2171)</f>
        <v>0</v>
      </c>
      <c r="N2178" s="291" t="str">
        <f>IF(L2178="","",SUM(L2178,M2178))</f>
        <v/>
      </c>
      <c r="O2178" s="291" t="str">
        <f>IF(L2178="","",SUM(K2178,L2178))</f>
        <v/>
      </c>
      <c r="P2178" s="152">
        <f>SUM(H2178,M2178)</f>
        <v>0</v>
      </c>
      <c r="Q2178" s="125" t="str">
        <f>IF(O2178="","",SUM(O2178,M2178))</f>
        <v/>
      </c>
      <c r="R2178" s="290" t="str">
        <f>IF('statement of marks'!GA88="","",'statement of marks'!GA88)</f>
        <v/>
      </c>
      <c r="S2178" s="117" t="str">
        <f>IF(OR(R2178="S",R2178="RE"),100,"")</f>
        <v/>
      </c>
      <c r="T2178" s="309" t="str">
        <f>IF('result subject-wise'!AL88="","",'result subject-wise'!AL88)</f>
        <v/>
      </c>
      <c r="U2178" s="310" t="str">
        <f>IF('result subject-wise'!AM88="","",'result subject-wise'!AM88)</f>
        <v/>
      </c>
      <c r="V2178" s="1236"/>
    </row>
    <row r="2179" spans="1:22" ht="19.25" customHeight="1">
      <c r="A2179" s="1179"/>
      <c r="B2179" s="1230" t="str">
        <f>'statement of marks'!$DT$3</f>
        <v>thou dkS'ky f'k{kk</v>
      </c>
      <c r="C2179" s="1231"/>
      <c r="D2179" s="1237" t="s">
        <v>294</v>
      </c>
      <c r="E2179" s="1238"/>
      <c r="F2179" s="291">
        <f>'statement of marks'!$DT$6</f>
        <v>30</v>
      </c>
      <c r="G2179" s="123" t="str">
        <f>IF('statement of marks'!DT88="","",'statement of marks'!DT88)</f>
        <v/>
      </c>
      <c r="H2179" s="1238" t="s">
        <v>313</v>
      </c>
      <c r="I2179" s="1238"/>
      <c r="J2179" s="291">
        <f>'statement of marks'!$DU$6</f>
        <v>30</v>
      </c>
      <c r="K2179" s="125" t="str">
        <f>IF('statement of marks'!DU88="","",'statement of marks'!DU88)</f>
        <v/>
      </c>
      <c r="L2179" s="1239" t="s">
        <v>172</v>
      </c>
      <c r="M2179" s="1239"/>
      <c r="N2179" s="291">
        <f>'statement of marks'!$DV$6</f>
        <v>40</v>
      </c>
      <c r="O2179" s="290" t="str">
        <f>IF('statement of marks'!DV88="","",'statement of marks'!DV88)</f>
        <v/>
      </c>
      <c r="P2179" s="304"/>
      <c r="Q2179" s="125" t="str">
        <f>IF(O2179="","",SUM(G2179,K2179,O2179))</f>
        <v/>
      </c>
      <c r="R2179" s="290" t="str">
        <f>IF('statement of marks'!GB88="","",'statement of marks'!GB88)</f>
        <v/>
      </c>
      <c r="S2179" s="117" t="str">
        <f>IF(OR(R2179="S",R2179="RE"),40,"")</f>
        <v/>
      </c>
      <c r="T2179" s="309" t="str">
        <f>IF('result subject-wise'!AN88="","",'result subject-wise'!AN88)</f>
        <v/>
      </c>
      <c r="U2179" s="310" t="str">
        <f>IF('result subject-wise'!AO88="","",'result subject-wise'!AO88)</f>
        <v/>
      </c>
      <c r="V2179" s="1236"/>
    </row>
    <row r="2180" spans="1:22" ht="19.25" customHeight="1">
      <c r="A2180" s="1179"/>
      <c r="B2180" s="1240" t="s">
        <v>20</v>
      </c>
      <c r="C2180" s="1241"/>
      <c r="D2180" s="1242" t="str">
        <f>IF('statement of marks'!GH88="","",'statement of marks'!GH88)</f>
        <v/>
      </c>
      <c r="E2180" s="1243"/>
      <c r="F2180" s="1243"/>
      <c r="G2180" s="1243"/>
      <c r="H2180" s="1243"/>
      <c r="I2180" s="1244"/>
      <c r="J2180" s="288" t="s">
        <v>7</v>
      </c>
      <c r="K2180" s="290" t="str">
        <f>IF('statement of marks'!GK88="","",'statement of marks'!GK88)</f>
        <v/>
      </c>
      <c r="L2180" s="1245" t="s">
        <v>8</v>
      </c>
      <c r="M2180" s="1246"/>
      <c r="N2180" s="1247"/>
      <c r="O2180" s="290" t="str">
        <f>IF('statement of marks'!GM88="","",'statement of marks'!GM88)</f>
        <v/>
      </c>
      <c r="P2180" s="1248" t="s">
        <v>286</v>
      </c>
      <c r="Q2180" s="1248"/>
      <c r="R2180" s="1248"/>
      <c r="S2180" s="1248"/>
      <c r="T2180" s="1248"/>
      <c r="U2180" s="1248"/>
      <c r="V2180" s="1249"/>
    </row>
    <row r="2181" spans="1:22" ht="19.25" customHeight="1">
      <c r="A2181" s="1179"/>
      <c r="B2181" s="1240" t="s">
        <v>50</v>
      </c>
      <c r="C2181" s="1241"/>
      <c r="D2181" s="1250" t="s">
        <v>290</v>
      </c>
      <c r="E2181" s="1251"/>
      <c r="F2181" s="1252" t="s">
        <v>291</v>
      </c>
      <c r="G2181" s="1252"/>
      <c r="H2181" s="1253" t="s">
        <v>292</v>
      </c>
      <c r="I2181" s="1253"/>
      <c r="J2181" s="1252" t="s">
        <v>314</v>
      </c>
      <c r="K2181" s="1252"/>
      <c r="L2181" s="1254" t="s">
        <v>284</v>
      </c>
      <c r="M2181" s="1254"/>
      <c r="N2181" s="1254"/>
      <c r="O2181" s="1254"/>
      <c r="P2181" s="1255" t="s">
        <v>20</v>
      </c>
      <c r="Q2181" s="1255"/>
      <c r="R2181" s="1255"/>
      <c r="S2181" s="1255"/>
      <c r="T2181" s="1256" t="str">
        <f>IF('result subject-wise'!AR88="","",'result subject-wise'!AR88)</f>
        <v/>
      </c>
      <c r="U2181" s="1256"/>
      <c r="V2181" s="1257"/>
    </row>
    <row r="2182" spans="1:22" ht="19.25" customHeight="1">
      <c r="A2182" s="1179"/>
      <c r="B2182" s="1234" t="s">
        <v>32</v>
      </c>
      <c r="C2182" s="1235"/>
      <c r="D2182" s="1258" t="str">
        <f>IF('statement of marks'!EP88="","",'statement of marks'!EP88)</f>
        <v/>
      </c>
      <c r="E2182" s="1259"/>
      <c r="F2182" s="1259" t="str">
        <f>IF('statement of marks'!ER88="","",'statement of marks'!ER88)</f>
        <v/>
      </c>
      <c r="G2182" s="1259"/>
      <c r="H2182" s="1259" t="str">
        <f>IF('statement of marks'!ET88="","",'statement of marks'!ET88)</f>
        <v/>
      </c>
      <c r="I2182" s="1259"/>
      <c r="J2182" s="1259" t="str">
        <f>IF('statement of marks'!EV88="","",'statement of marks'!EV88)</f>
        <v/>
      </c>
      <c r="K2182" s="1259"/>
      <c r="L2182" s="1259" t="str">
        <f>IF('statement of marks'!EX88="","",'statement of marks'!EX88)</f>
        <v/>
      </c>
      <c r="M2182" s="1259"/>
      <c r="N2182" s="1259"/>
      <c r="O2182" s="1259"/>
      <c r="P2182" s="1255" t="s">
        <v>7</v>
      </c>
      <c r="Q2182" s="1255"/>
      <c r="R2182" s="1255"/>
      <c r="S2182" s="1255"/>
      <c r="T2182" s="1256" t="str">
        <f>IF(AND(T2181="mRrh.kZ",V2177&gt;=60),"izFke",IF(AND(T2181="mRrh.kZ",V2177&gt;=48),"f}rh;",IF(AND(T2181="mRrh.kZ",V2177&gt;=36),"r`rh;","")))</f>
        <v/>
      </c>
      <c r="U2182" s="1256"/>
      <c r="V2182" s="1257"/>
    </row>
    <row r="2183" spans="1:22" ht="19.25" customHeight="1">
      <c r="A2183" s="1179"/>
      <c r="B2183" s="1234" t="s">
        <v>31</v>
      </c>
      <c r="C2183" s="1235"/>
      <c r="D2183" s="1260" t="str">
        <f>IF('statement of marks'!EO88="","",'statement of marks'!EO88)</f>
        <v/>
      </c>
      <c r="E2183" s="1261"/>
      <c r="F2183" s="1261" t="str">
        <f>IF('statement of marks'!EQ88="","",'statement of marks'!EQ88)</f>
        <v/>
      </c>
      <c r="G2183" s="1261"/>
      <c r="H2183" s="1261" t="str">
        <f>IF('statement of marks'!ES88="","",'statement of marks'!ES88)</f>
        <v/>
      </c>
      <c r="I2183" s="1261"/>
      <c r="J2183" s="1261" t="str">
        <f>IF('statement of marks'!EU88="","",'statement of marks'!EU88)</f>
        <v/>
      </c>
      <c r="K2183" s="1261"/>
      <c r="L2183" s="1261" t="str">
        <f>IF('statement of marks'!EW88="","",'statement of marks'!EW88)</f>
        <v/>
      </c>
      <c r="M2183" s="1261"/>
      <c r="N2183" s="1261"/>
      <c r="O2183" s="1261"/>
      <c r="P2183" s="1262" t="s">
        <v>312</v>
      </c>
      <c r="Q2183" s="1263"/>
      <c r="R2183" s="1263"/>
      <c r="S2183" s="1264"/>
      <c r="T2183" s="1265" t="str">
        <f>IF(T2181="","",'result subject-wise'!$G$117)</f>
        <v/>
      </c>
      <c r="U2183" s="1266"/>
      <c r="V2183" s="1267"/>
    </row>
    <row r="2184" spans="1:22" ht="19.25" customHeight="1">
      <c r="A2184" s="1179"/>
      <c r="B2184" s="1230" t="s">
        <v>133</v>
      </c>
      <c r="C2184" s="1231"/>
      <c r="D2184" s="1268"/>
      <c r="E2184" s="1269"/>
      <c r="F2184" s="1269"/>
      <c r="G2184" s="1269"/>
      <c r="H2184" s="1269"/>
      <c r="I2184" s="1269"/>
      <c r="J2184" s="1269"/>
      <c r="K2184" s="1269"/>
      <c r="L2184" s="1231" t="s">
        <v>133</v>
      </c>
      <c r="M2184" s="1231"/>
      <c r="N2184" s="1231"/>
      <c r="O2184" s="1231"/>
      <c r="P2184" s="1231"/>
      <c r="Q2184" s="1231"/>
      <c r="R2184" s="1270"/>
      <c r="S2184" s="1271"/>
      <c r="T2184" s="1271"/>
      <c r="U2184" s="1271"/>
      <c r="V2184" s="1272"/>
    </row>
    <row r="2185" spans="1:22" ht="19.25" customHeight="1">
      <c r="A2185" s="1179"/>
      <c r="B2185" s="1230" t="s">
        <v>285</v>
      </c>
      <c r="C2185" s="1231"/>
      <c r="D2185" s="1268"/>
      <c r="E2185" s="1269"/>
      <c r="F2185" s="1269"/>
      <c r="G2185" s="1269"/>
      <c r="H2185" s="1269"/>
      <c r="I2185" s="1269"/>
      <c r="J2185" s="1269"/>
      <c r="K2185" s="1269"/>
      <c r="L2185" s="1231" t="s">
        <v>111</v>
      </c>
      <c r="M2185" s="1231"/>
      <c r="N2185" s="1231"/>
      <c r="O2185" s="1231"/>
      <c r="P2185" s="1231"/>
      <c r="Q2185" s="1231"/>
      <c r="R2185" s="1273"/>
      <c r="S2185" s="1274"/>
      <c r="T2185" s="1274"/>
      <c r="U2185" s="1274"/>
      <c r="V2185" s="1275"/>
    </row>
    <row r="2186" spans="1:22" ht="19.25" customHeight="1">
      <c r="A2186" s="1179"/>
      <c r="B2186" s="1230" t="s">
        <v>152</v>
      </c>
      <c r="C2186" s="1231"/>
      <c r="D2186" s="1268"/>
      <c r="E2186" s="1269"/>
      <c r="F2186" s="1269"/>
      <c r="G2186" s="1269"/>
      <c r="H2186" s="1269"/>
      <c r="I2186" s="1269"/>
      <c r="J2186" s="1269"/>
      <c r="K2186" s="1269"/>
      <c r="L2186" s="1231" t="s">
        <v>285</v>
      </c>
      <c r="M2186" s="1231"/>
      <c r="N2186" s="1231"/>
      <c r="O2186" s="1231"/>
      <c r="P2186" s="1231"/>
      <c r="Q2186" s="1231"/>
      <c r="R2186" s="1276" t="s">
        <v>152</v>
      </c>
      <c r="S2186" s="1277"/>
      <c r="T2186" s="1277"/>
      <c r="U2186" s="1277"/>
      <c r="V2186" s="1278"/>
    </row>
    <row r="2187" spans="1:22" ht="19.25" customHeight="1">
      <c r="A2187" s="1180"/>
      <c r="B2187" s="1279" t="s">
        <v>151</v>
      </c>
      <c r="C2187" s="1280"/>
      <c r="D2187" s="1281"/>
      <c r="E2187" s="1282"/>
      <c r="F2187" s="1282"/>
      <c r="G2187" s="1282"/>
      <c r="H2187" s="1282"/>
      <c r="I2187" s="1282"/>
      <c r="J2187" s="1282"/>
      <c r="K2187" s="1282"/>
      <c r="L2187" s="1280" t="s">
        <v>113</v>
      </c>
      <c r="M2187" s="1280"/>
      <c r="N2187" s="1280"/>
      <c r="O2187" s="1280"/>
      <c r="P2187" s="1283">
        <f>'statement of marks'!$GH$109</f>
        <v>42460</v>
      </c>
      <c r="Q2187" s="1284"/>
      <c r="R2187" s="1285" t="s">
        <v>289</v>
      </c>
      <c r="S2187" s="1286"/>
      <c r="T2187" s="1286"/>
      <c r="U2187" s="1286"/>
      <c r="V2187" s="1287"/>
    </row>
    <row r="2188" spans="1:22" ht="19.25" customHeight="1">
      <c r="A2188" s="1173" t="s">
        <v>73</v>
      </c>
      <c r="B2188" s="1174"/>
      <c r="C2188" s="1174"/>
      <c r="D2188" s="1174"/>
      <c r="E2188" s="1174"/>
      <c r="F2188" s="1174"/>
      <c r="G2188" s="1174"/>
      <c r="H2188" s="1174"/>
      <c r="I2188" s="1174"/>
      <c r="J2188" s="1174"/>
      <c r="K2188" s="1174"/>
      <c r="L2188" s="1174"/>
      <c r="M2188" s="1174"/>
      <c r="N2188" s="1174"/>
      <c r="O2188" s="1174"/>
      <c r="P2188" s="1174"/>
      <c r="Q2188" s="1174"/>
      <c r="R2188" s="1174"/>
      <c r="S2188" s="1174"/>
      <c r="T2188" s="1174"/>
      <c r="U2188" s="1174"/>
      <c r="V2188" s="1175"/>
    </row>
    <row r="2189" spans="1:22" ht="19.25" customHeight="1">
      <c r="A2189" s="1176" t="str">
        <f>'statement of marks'!$A$1</f>
        <v>jktdh; ckfydk mPp ek/;fed fo|ky;] fuEckgsMk</v>
      </c>
      <c r="B2189" s="1177"/>
      <c r="C2189" s="1177"/>
      <c r="D2189" s="1177"/>
      <c r="E2189" s="1177"/>
      <c r="F2189" s="1177"/>
      <c r="G2189" s="1177"/>
      <c r="H2189" s="1177"/>
      <c r="I2189" s="1177"/>
      <c r="J2189" s="1177"/>
      <c r="K2189" s="1177"/>
      <c r="L2189" s="1177"/>
      <c r="M2189" s="1177"/>
      <c r="N2189" s="1177"/>
      <c r="O2189" s="1177"/>
      <c r="P2189" s="1177"/>
      <c r="Q2189" s="1177"/>
      <c r="R2189" s="1177"/>
      <c r="S2189" s="1177"/>
      <c r="T2189" s="1177"/>
      <c r="U2189" s="1177"/>
      <c r="V2189" s="1178"/>
    </row>
    <row r="2190" spans="1:22" ht="19.25" customHeight="1">
      <c r="A2190" s="1179"/>
      <c r="B2190" s="1181" t="s">
        <v>293</v>
      </c>
      <c r="C2190" s="1181"/>
      <c r="D2190" s="1182" t="str">
        <f>'statement of marks'!$F$3</f>
        <v>2015-16</v>
      </c>
      <c r="E2190" s="1183"/>
      <c r="F2190" s="1184" t="str">
        <f>IF(T2208="","eq[; ijh{kk",IF(D2207="iwjd","iwjd ijh{kk",IF(D2207="iqu% ijh{kk","iqu% ijh{kk",)))</f>
        <v>eq[; ijh{kk</v>
      </c>
      <c r="G2190" s="1185"/>
      <c r="H2190" s="1185"/>
      <c r="I2190" s="1185"/>
      <c r="J2190" s="1185"/>
      <c r="K2190" s="1185"/>
      <c r="L2190" s="1185"/>
      <c r="M2190" s="1185"/>
      <c r="N2190" s="1185"/>
      <c r="O2190" s="1185"/>
      <c r="P2190" s="1185"/>
      <c r="Q2190" s="1185"/>
      <c r="R2190" s="1186" t="s">
        <v>27</v>
      </c>
      <c r="S2190" s="1187"/>
      <c r="T2190" s="1188" t="str">
        <f>'statement of marks'!$A$3</f>
        <v>11 'A'</v>
      </c>
      <c r="U2190" s="1188"/>
      <c r="V2190" s="1189"/>
    </row>
    <row r="2191" spans="1:22" ht="19.25" customHeight="1">
      <c r="A2191" s="1179"/>
      <c r="B2191" s="1190" t="s">
        <v>115</v>
      </c>
      <c r="C2191" s="1190"/>
      <c r="D2191" s="1191" t="str">
        <f>IF('statement of marks'!G89="","",'statement of marks'!G89)</f>
        <v/>
      </c>
      <c r="E2191" s="1192"/>
      <c r="F2191" s="1192"/>
      <c r="G2191" s="1192"/>
      <c r="H2191" s="1192"/>
      <c r="I2191" s="1192"/>
      <c r="J2191" s="1192"/>
      <c r="K2191" s="1192"/>
      <c r="L2191" s="1192"/>
      <c r="M2191" s="1192"/>
      <c r="N2191" s="1192"/>
      <c r="O2191" s="1192"/>
      <c r="P2191" s="1192"/>
      <c r="Q2191" s="1192"/>
      <c r="R2191" s="1193" t="s">
        <v>36</v>
      </c>
      <c r="S2191" s="1194"/>
      <c r="T2191" s="1195" t="str">
        <f>IF('statement of marks'!D89="","",'statement of marks'!D89)</f>
        <v/>
      </c>
      <c r="U2191" s="1195"/>
      <c r="V2191" s="1196"/>
    </row>
    <row r="2192" spans="1:22" ht="19.25" customHeight="1">
      <c r="A2192" s="1179"/>
      <c r="B2192" s="1190" t="s">
        <v>25</v>
      </c>
      <c r="C2192" s="1190"/>
      <c r="D2192" s="1191" t="str">
        <f>IF('statement of marks'!H89="","",'statement of marks'!H89)</f>
        <v/>
      </c>
      <c r="E2192" s="1192"/>
      <c r="F2192" s="1192"/>
      <c r="G2192" s="1192"/>
      <c r="H2192" s="1192"/>
      <c r="I2192" s="1192"/>
      <c r="J2192" s="1192"/>
      <c r="K2192" s="1192"/>
      <c r="L2192" s="1192"/>
      <c r="M2192" s="1192"/>
      <c r="N2192" s="1192"/>
      <c r="O2192" s="1192"/>
      <c r="P2192" s="1192"/>
      <c r="Q2192" s="1192"/>
      <c r="R2192" s="1193" t="s">
        <v>28</v>
      </c>
      <c r="S2192" s="1194"/>
      <c r="T2192" s="1195" t="str">
        <f>IF('statement of marks'!E89="","",'statement of marks'!E89)</f>
        <v/>
      </c>
      <c r="U2192" s="1195"/>
      <c r="V2192" s="1196"/>
    </row>
    <row r="2193" spans="1:22" ht="19.25" customHeight="1">
      <c r="A2193" s="1179"/>
      <c r="B2193" s="1197" t="s">
        <v>26</v>
      </c>
      <c r="C2193" s="1197"/>
      <c r="D2193" s="1191" t="str">
        <f>IF('statement of marks'!I89="","",'statement of marks'!I89)</f>
        <v/>
      </c>
      <c r="E2193" s="1192"/>
      <c r="F2193" s="1192"/>
      <c r="G2193" s="1192"/>
      <c r="H2193" s="1192"/>
      <c r="I2193" s="1192"/>
      <c r="J2193" s="1192"/>
      <c r="K2193" s="1192"/>
      <c r="L2193" s="1192"/>
      <c r="M2193" s="1192"/>
      <c r="N2193" s="1192"/>
      <c r="O2193" s="1192"/>
      <c r="P2193" s="1192"/>
      <c r="Q2193" s="1192"/>
      <c r="R2193" s="1193" t="s">
        <v>29</v>
      </c>
      <c r="S2193" s="1194"/>
      <c r="T2193" s="1198" t="str">
        <f>IF('statement of marks'!F89="","",'statement of marks'!F89)</f>
        <v/>
      </c>
      <c r="U2193" s="1198"/>
      <c r="V2193" s="1199"/>
    </row>
    <row r="2194" spans="1:22" ht="19.25" customHeight="1">
      <c r="A2194" s="1179"/>
      <c r="B2194" s="1200" t="s">
        <v>30</v>
      </c>
      <c r="C2194" s="1202" t="s">
        <v>202</v>
      </c>
      <c r="D2194" s="1204" t="s">
        <v>1</v>
      </c>
      <c r="E2194" s="1204" t="s">
        <v>43</v>
      </c>
      <c r="F2194" s="1204" t="s">
        <v>2</v>
      </c>
      <c r="G2194" s="1206" t="s">
        <v>144</v>
      </c>
      <c r="H2194" s="1206" t="s">
        <v>147</v>
      </c>
      <c r="I2194" s="1208" t="s">
        <v>146</v>
      </c>
      <c r="J2194" s="1210" t="s">
        <v>306</v>
      </c>
      <c r="K2194" s="1212" t="s">
        <v>288</v>
      </c>
      <c r="L2194" s="1214" t="s">
        <v>305</v>
      </c>
      <c r="M2194" s="1214" t="s">
        <v>296</v>
      </c>
      <c r="N2194" s="1216" t="s">
        <v>295</v>
      </c>
      <c r="O2194" s="1218" t="s">
        <v>274</v>
      </c>
      <c r="P2194" s="1218" t="s">
        <v>275</v>
      </c>
      <c r="Q2194" s="1220" t="s">
        <v>276</v>
      </c>
      <c r="R2194" s="1208" t="s">
        <v>14</v>
      </c>
      <c r="S2194" s="1210" t="s">
        <v>297</v>
      </c>
      <c r="T2194" s="1222" t="s">
        <v>298</v>
      </c>
      <c r="U2194" s="1288" t="s">
        <v>38</v>
      </c>
      <c r="V2194" s="1226" t="s">
        <v>287</v>
      </c>
    </row>
    <row r="2195" spans="1:22" ht="19.25" customHeight="1">
      <c r="A2195" s="1179"/>
      <c r="B2195" s="1201"/>
      <c r="C2195" s="1203"/>
      <c r="D2195" s="1205"/>
      <c r="E2195" s="1205"/>
      <c r="F2195" s="1205"/>
      <c r="G2195" s="1207"/>
      <c r="H2195" s="1207"/>
      <c r="I2195" s="1209"/>
      <c r="J2195" s="1211"/>
      <c r="K2195" s="1213"/>
      <c r="L2195" s="1215"/>
      <c r="M2195" s="1215"/>
      <c r="N2195" s="1217"/>
      <c r="O2195" s="1219"/>
      <c r="P2195" s="1219"/>
      <c r="Q2195" s="1221"/>
      <c r="R2195" s="1209"/>
      <c r="S2195" s="1211"/>
      <c r="T2195" s="1223"/>
      <c r="U2195" s="1289"/>
      <c r="V2195" s="1227"/>
    </row>
    <row r="2196" spans="1:22" ht="19.25" customHeight="1">
      <c r="A2196" s="1179"/>
      <c r="B2196" s="1228" t="s">
        <v>5</v>
      </c>
      <c r="C2196" s="1229"/>
      <c r="D2196" s="119">
        <v>10</v>
      </c>
      <c r="E2196" s="70">
        <v>10</v>
      </c>
      <c r="F2196" s="70">
        <v>10</v>
      </c>
      <c r="G2196" s="142" t="s">
        <v>308</v>
      </c>
      <c r="H2196" s="122">
        <f>'statement of marks'!$AR$6</f>
        <v>20</v>
      </c>
      <c r="I2196" s="73">
        <v>70</v>
      </c>
      <c r="J2196" s="146" t="s">
        <v>277</v>
      </c>
      <c r="K2196" s="124">
        <v>100</v>
      </c>
      <c r="L2196" s="142" t="s">
        <v>309</v>
      </c>
      <c r="M2196" s="122">
        <f>'statement of marks'!$AW$6</f>
        <v>30</v>
      </c>
      <c r="N2196" s="73">
        <v>100</v>
      </c>
      <c r="O2196" s="145" t="s">
        <v>310</v>
      </c>
      <c r="P2196" s="124"/>
      <c r="Q2196" s="124">
        <v>200</v>
      </c>
      <c r="R2196" s="304"/>
      <c r="S2196" s="304"/>
      <c r="T2196" s="305"/>
      <c r="U2196" s="306"/>
      <c r="V2196" s="147" t="str">
        <f>IF(OR(U2203=0,U2203&lt;S2203),"",Q2196)</f>
        <v/>
      </c>
    </row>
    <row r="2197" spans="1:22" ht="19.25" customHeight="1">
      <c r="A2197" s="1179"/>
      <c r="B2197" s="1230" t="str">
        <f>'statement of marks'!$J$3</f>
        <v>vfuok;Z fgUnh</v>
      </c>
      <c r="C2197" s="1231"/>
      <c r="D2197" s="289" t="str">
        <f>IF('statement of marks'!J89="","",'statement of marks'!J89)</f>
        <v/>
      </c>
      <c r="E2197" s="290" t="str">
        <f>IF('statement of marks'!K89="","",'statement of marks'!K89)</f>
        <v/>
      </c>
      <c r="F2197" s="290" t="str">
        <f>IF('statement of marks'!L89="","",'statement of marks'!L89)</f>
        <v/>
      </c>
      <c r="G2197" s="123" t="str">
        <f>IF('statement of marks'!N89="","",'statement of marks'!N89)</f>
        <v/>
      </c>
      <c r="H2197" s="123">
        <f>'statement of marks'!$BP$6</f>
        <v>20</v>
      </c>
      <c r="I2197" s="291" t="str">
        <f>IF(G2197="","",G2197)</f>
        <v/>
      </c>
      <c r="J2197" s="291" t="str">
        <f>IF(G2197="","",SUM(D2197,E2197,F2197,G2197))</f>
        <v/>
      </c>
      <c r="K2197" s="125" t="str">
        <f>J2197</f>
        <v/>
      </c>
      <c r="L2197" s="123" t="str">
        <f>IF('statement of marks'!P89="","",'statement of marks'!P89)</f>
        <v/>
      </c>
      <c r="M2197" s="122">
        <f>'statement of marks'!$BU$6</f>
        <v>30</v>
      </c>
      <c r="N2197" s="291" t="str">
        <f>IF(L2197="","",L2197)</f>
        <v/>
      </c>
      <c r="O2197" s="291" t="str">
        <f>IF(L2197="","",SUM(J2197,L2197))</f>
        <v/>
      </c>
      <c r="P2197" s="152">
        <f>SUM(H2197,M2197)</f>
        <v>50</v>
      </c>
      <c r="Q2197" s="125" t="str">
        <f>O2197</f>
        <v/>
      </c>
      <c r="R2197" s="290" t="str">
        <f>CONCATENATE('statement of marks'!EZ89,'statement of marks'!FA89,'statement of marks'!FB89)</f>
        <v/>
      </c>
      <c r="S2197" s="117" t="str">
        <f>IF(OR(R2197="S",R2197="RE"),100,"")</f>
        <v/>
      </c>
      <c r="T2197" s="128" t="str">
        <f>IF('result subject-wise'!U89="","",'result subject-wise'!U89)</f>
        <v/>
      </c>
      <c r="U2197" s="130" t="str">
        <f>IF('result subject-wise'!V89="","",'result subject-wise'!V89)</f>
        <v/>
      </c>
      <c r="V2197" s="147" t="str">
        <f>IF(OR(U2203=0,U2203&lt;S2203),"",IF(R2197="RE",SUM(Q2197,T2197),IF(R2197="S",T2197,Q2197)))</f>
        <v/>
      </c>
    </row>
    <row r="2198" spans="1:22" ht="19.25" customHeight="1">
      <c r="A2198" s="1179"/>
      <c r="B2198" s="1230" t="str">
        <f>'statement of marks'!$X$3</f>
        <v>vaxzsth</v>
      </c>
      <c r="C2198" s="1231"/>
      <c r="D2198" s="289" t="str">
        <f>IF('statement of marks'!X89="","",'statement of marks'!X89)</f>
        <v/>
      </c>
      <c r="E2198" s="290" t="str">
        <f>IF('statement of marks'!Y89="","",'statement of marks'!Y89)</f>
        <v/>
      </c>
      <c r="F2198" s="290" t="str">
        <f>IF('statement of marks'!Z89="","",'statement of marks'!Z89)</f>
        <v/>
      </c>
      <c r="G2198" s="123" t="str">
        <f>IF('statement of marks'!AB89="","",'statement of marks'!AB89)</f>
        <v/>
      </c>
      <c r="H2198" s="123">
        <f>'statement of marks'!$CN$6</f>
        <v>20</v>
      </c>
      <c r="I2198" s="291" t="str">
        <f>IF(G2198="","",G2198)</f>
        <v/>
      </c>
      <c r="J2198" s="291" t="str">
        <f t="shared" ref="J2198:J2201" si="799">IF(G2198="","",SUM(D2198,E2198,F2198,G2198))</f>
        <v/>
      </c>
      <c r="K2198" s="125" t="str">
        <f>J2198</f>
        <v/>
      </c>
      <c r="L2198" s="123" t="str">
        <f>IF('statement of marks'!AD89="","",'statement of marks'!AD89)</f>
        <v/>
      </c>
      <c r="M2198" s="122">
        <f>'statement of marks'!$CS$6</f>
        <v>30</v>
      </c>
      <c r="N2198" s="291" t="str">
        <f>IF(L2198="","",L2198)</f>
        <v/>
      </c>
      <c r="O2198" s="291" t="str">
        <f t="shared" ref="O2198" si="800">IF(L2198="","",SUM(J2198,L2198))</f>
        <v/>
      </c>
      <c r="P2198" s="152">
        <f t="shared" ref="P2198" si="801">SUM(H2198,M2198)</f>
        <v>50</v>
      </c>
      <c r="Q2198" s="125" t="str">
        <f>O2198</f>
        <v/>
      </c>
      <c r="R2198" s="290" t="str">
        <f>CONCATENATE('statement of marks'!FC89,'statement of marks'!FD89,'statement of marks'!FE89)</f>
        <v/>
      </c>
      <c r="S2198" s="117" t="str">
        <f>IF(OR(R2198="S",R2198="RE"),100,"")</f>
        <v/>
      </c>
      <c r="T2198" s="128" t="str">
        <f>IF('result subject-wise'!X89="","",'result subject-wise'!X89)</f>
        <v/>
      </c>
      <c r="U2198" s="130" t="str">
        <f>IF('result subject-wise'!Y89="","",'result subject-wise'!Y89)</f>
        <v/>
      </c>
      <c r="V2198" s="147" t="str">
        <f>IF(OR(U2203=0,U2203&lt;S2203),"",IF(R2198="RE",SUM(Q2198,T2198),IF(R2198="S",T2198,Q2198)))</f>
        <v/>
      </c>
    </row>
    <row r="2199" spans="1:22" ht="19.25" customHeight="1">
      <c r="A2199" s="1179"/>
      <c r="B2199" s="1232" t="b">
        <f>IF('statement of marks'!AL89="a",'statement of marks'!$AL$3,IF('statement of marks'!AL89="b",'statement of marks'!$AR$3,IF('statement of marks'!AL89="c",'statement of marks'!$AX$3,IF('statement of marks'!AL89="d",'statement of marks'!$BD$3))))</f>
        <v>0</v>
      </c>
      <c r="C2199" s="1233"/>
      <c r="D2199" s="289" t="str">
        <f>IF('statement of marks'!AM89="","",'statement of marks'!AM89)</f>
        <v/>
      </c>
      <c r="E2199" s="290" t="str">
        <f>IF('statement of marks'!AN89="","",'statement of marks'!AN89)</f>
        <v/>
      </c>
      <c r="F2199" s="290" t="str">
        <f>IF('statement of marks'!AO89="","",'statement of marks'!AO89)</f>
        <v/>
      </c>
      <c r="G2199" s="123" t="str">
        <f>IF('statement of marks'!AQ89="","",'statement of marks'!AQ89)</f>
        <v/>
      </c>
      <c r="H2199" s="123" t="str">
        <f>IF('statement of marks'!AR89="","",'statement of marks'!AR89)</f>
        <v/>
      </c>
      <c r="I2199" s="291" t="str">
        <f>IF(G2199="","",IF(AND(G2199="ML",H2199="ML"),"ML",IF(AND(G2199="ML",H2199=""),"ML",SUM(G2199,H2199))))</f>
        <v/>
      </c>
      <c r="J2199" s="291" t="str">
        <f t="shared" si="799"/>
        <v/>
      </c>
      <c r="K2199" s="125" t="str">
        <f>IF(J2199="","",SUM(H2199,J2199))</f>
        <v/>
      </c>
      <c r="L2199" s="123" t="str">
        <f>IF('statement of marks'!AV89="","",'statement of marks'!AV89)</f>
        <v/>
      </c>
      <c r="M2199" s="123" t="str">
        <f>IF('statement of marks'!AW89="","",'statement of marks'!AW89)</f>
        <v/>
      </c>
      <c r="N2199" s="291" t="str">
        <f>IF(L2199="","",IF(AND(L2199="ML",M2199="ML"),"ML",IF(AND(L2199="ML",M2199=""),"ML",SUM(L2199,M2199))))</f>
        <v/>
      </c>
      <c r="O2199" s="291" t="str">
        <f>IF(L2199="","",SUM(J2199,L2199))</f>
        <v/>
      </c>
      <c r="P2199" s="123" t="str">
        <f>IF(AND(H2199="",M2199=""),"",SUM(H2199,M2199))</f>
        <v/>
      </c>
      <c r="Q2199" s="125" t="str">
        <f>IF(O2199="","",SUM(O2199,P2199))</f>
        <v/>
      </c>
      <c r="R2199" s="290" t="str">
        <f>CONCATENATE('statement of marks'!FF89,'statement of marks'!FK89,'statement of marks'!FL89)</f>
        <v/>
      </c>
      <c r="S2199" s="117" t="str">
        <f>IF('result subject-wise'!Z89="","",'result subject-wise'!Z89)</f>
        <v/>
      </c>
      <c r="T2199" s="128" t="str">
        <f>IF('result subject-wise'!AB89="","",'result subject-wise'!AB89)</f>
        <v/>
      </c>
      <c r="U2199" s="130" t="str">
        <f>IF('result subject-wise'!AC89="","",'result subject-wise'!AC89)</f>
        <v/>
      </c>
      <c r="V2199" s="147" t="str">
        <f>IF(OR(U2203=0,U2203&lt;S2203),"",IF(OR(R2199="RE",R2199="REP"),SUM(Q2199,T2199),IF(R2199="S",T2199,Q2199)))</f>
        <v/>
      </c>
    </row>
    <row r="2200" spans="1:22" ht="19.25" customHeight="1">
      <c r="A2200" s="1179"/>
      <c r="B2200" s="1232" t="b">
        <f>IF('statement of marks'!BJ89="a",'statement of marks'!$BJ$3,IF('statement of marks'!BJ89="b",'statement of marks'!$BP$3,IF('statement of marks'!BJ89="c",'statement of marks'!$BV$3,IF('statement of marks'!BJ89="d",'statement of marks'!$CB$3))))</f>
        <v>0</v>
      </c>
      <c r="C2200" s="1233"/>
      <c r="D2200" s="289" t="str">
        <f>IF('statement of marks'!BK89="","",'statement of marks'!BK89)</f>
        <v/>
      </c>
      <c r="E2200" s="290" t="str">
        <f>IF('statement of marks'!BL89="","",'statement of marks'!BL89)</f>
        <v/>
      </c>
      <c r="F2200" s="290" t="str">
        <f>IF('statement of marks'!BM89="","",'statement of marks'!BM89)</f>
        <v/>
      </c>
      <c r="G2200" s="123" t="str">
        <f>IF('statement of marks'!BO89="","",'statement of marks'!BO89)</f>
        <v/>
      </c>
      <c r="H2200" s="123" t="str">
        <f>IF('statement of marks'!BP89="","",'statement of marks'!BP89)</f>
        <v/>
      </c>
      <c r="I2200" s="291" t="str">
        <f t="shared" ref="I2200" si="802">IF(G2200="","",IF(AND(G2200="ML",H2200="ML"),"ML",IF(AND(G2200="ML",H2200=""),"ML",SUM(G2200,H2200))))</f>
        <v/>
      </c>
      <c r="J2200" s="291" t="str">
        <f t="shared" si="799"/>
        <v/>
      </c>
      <c r="K2200" s="125" t="str">
        <f>IF(J2200="","",SUM(H2200,J2200))</f>
        <v/>
      </c>
      <c r="L2200" s="123" t="str">
        <f>IF('statement of marks'!BT89="","",'statement of marks'!BT89)</f>
        <v/>
      </c>
      <c r="M2200" s="123" t="str">
        <f>IF('statement of marks'!BU89="","",'statement of marks'!BU89)</f>
        <v/>
      </c>
      <c r="N2200" s="291" t="str">
        <f t="shared" ref="N2200" si="803">IF(L2200="","",IF(AND(L2200="ML",M2200="ML"),"ML",IF(AND(L2200="ML",M2200=""),"ML",SUM(L2200,M2200))))</f>
        <v/>
      </c>
      <c r="O2200" s="291" t="str">
        <f>IF(L2200="","",SUM(J2200,L2200))</f>
        <v/>
      </c>
      <c r="P2200" s="123" t="str">
        <f t="shared" ref="P2200:P2201" si="804">IF(AND(H2200="",M2200=""),"",SUM(H2200,M2200))</f>
        <v/>
      </c>
      <c r="Q2200" s="125" t="str">
        <f>IF(O2200="","",SUM(O2200,P2200))</f>
        <v/>
      </c>
      <c r="R2200" s="290" t="str">
        <f>CONCATENATE('statement of marks'!FM89,'statement of marks'!FR89,'statement of marks'!FS89)</f>
        <v/>
      </c>
      <c r="S2200" s="117" t="str">
        <f>IF('result subject-wise'!AD89="","",'result subject-wise'!AD89)</f>
        <v/>
      </c>
      <c r="T2200" s="128" t="str">
        <f>IF('result subject-wise'!AF89="","",'result subject-wise'!AF89)</f>
        <v/>
      </c>
      <c r="U2200" s="130" t="str">
        <f>IF('result subject-wise'!AG89="","",'result subject-wise'!AG89)</f>
        <v/>
      </c>
      <c r="V2200" s="147" t="str">
        <f>IF(OR(U2203=0,U2203&lt;S2203),"",IF(OR(R2200="RE",R2200="REP"),SUM(Q2200,T2200),IF(R2200="S",T2200,Q2200)))</f>
        <v/>
      </c>
    </row>
    <row r="2201" spans="1:22" ht="19.25" customHeight="1">
      <c r="A2201" s="1179"/>
      <c r="B2201" s="1232" t="b">
        <f>IF('statement of marks'!CH89="a",'statement of marks'!$CH$3,IF('statement of marks'!CH89="b",'statement of marks'!$CN$3,IF('statement of marks'!CH89="c",'statement of marks'!$CT$3,IF('statement of marks'!CH89="d",'statement of marks'!$CZ$3))))</f>
        <v>0</v>
      </c>
      <c r="C2201" s="1233"/>
      <c r="D2201" s="289" t="str">
        <f>IF('statement of marks'!CI89="","",'statement of marks'!CI89)</f>
        <v/>
      </c>
      <c r="E2201" s="290" t="str">
        <f>IF('statement of marks'!CJ89="","",'statement of marks'!CJ89)</f>
        <v/>
      </c>
      <c r="F2201" s="290" t="str">
        <f>IF('statement of marks'!CK89="","",'statement of marks'!CK89)</f>
        <v/>
      </c>
      <c r="G2201" s="123" t="str">
        <f>IF('statement of marks'!CM89="","",'statement of marks'!CM89)</f>
        <v/>
      </c>
      <c r="H2201" s="123" t="str">
        <f>IF('statement of marks'!CN89="","",'statement of marks'!CN89)</f>
        <v/>
      </c>
      <c r="I2201" s="291" t="str">
        <f>IF(G2201="","",IF(AND(G2201="ML",H2201="ML"),"ML",IF(AND(G2201="ML",H2201=""),"ML",SUM(G2201,H2201))))</f>
        <v/>
      </c>
      <c r="J2201" s="291" t="str">
        <f t="shared" si="799"/>
        <v/>
      </c>
      <c r="K2201" s="125" t="str">
        <f>IF(J2201="","",SUM(H2201,J2201))</f>
        <v/>
      </c>
      <c r="L2201" s="123" t="str">
        <f>IF('statement of marks'!CR89="","",'statement of marks'!CR89)</f>
        <v/>
      </c>
      <c r="M2201" s="123" t="str">
        <f>IF('statement of marks'!CS89="","",'statement of marks'!CS89)</f>
        <v/>
      </c>
      <c r="N2201" s="291" t="str">
        <f>IF(L2201="","",IF(AND(L2201="ML",M2201="ML"),"ML",IF(AND(L2201="ML",M2201=""),"ML",SUM(L2201,M2201))))</f>
        <v/>
      </c>
      <c r="O2201" s="291" t="str">
        <f>IF(L2201="","",SUM(J2201,L2201))</f>
        <v/>
      </c>
      <c r="P2201" s="123" t="str">
        <f t="shared" si="804"/>
        <v/>
      </c>
      <c r="Q2201" s="125" t="str">
        <f>IF(O2201="","",SUM(O2201,P2201))</f>
        <v/>
      </c>
      <c r="R2201" s="290" t="str">
        <f>CONCATENATE('statement of marks'!FT89,'statement of marks'!FY89,'statement of marks'!FZ89)</f>
        <v/>
      </c>
      <c r="S2201" s="117" t="str">
        <f>IF('result subject-wise'!AH89="","",'result subject-wise'!AH89)</f>
        <v/>
      </c>
      <c r="T2201" s="128" t="str">
        <f>IF('result subject-wise'!AJ89="","",'result subject-wise'!AJ89)</f>
        <v/>
      </c>
      <c r="U2201" s="130" t="str">
        <f>IF('result subject-wise'!AK89="","",'result subject-wise'!AK89)</f>
        <v/>
      </c>
      <c r="V2201" s="147" t="str">
        <f>IF(OR(U2203=0,U2203&lt;S2203),"",IF(OR(R2201="RE",R2201="REP"),SUM(Q2201,T2201),IF(R2201="S",T2201,Q2201)))</f>
        <v/>
      </c>
    </row>
    <row r="2202" spans="1:22" ht="19.25" customHeight="1">
      <c r="A2202" s="1179"/>
      <c r="B2202" s="1234" t="s">
        <v>148</v>
      </c>
      <c r="C2202" s="1235"/>
      <c r="D2202" s="157" t="str">
        <f>IF(AND(D2197="",D2198="",D2199="",D2200="",D2201=""),"",SUM(D2197:D2201))</f>
        <v/>
      </c>
      <c r="E2202" s="157" t="str">
        <f t="shared" ref="E2202:F2202" si="805">IF(AND(E2197="",E2198="",E2199="",E2200="",E2201=""),"",SUM(E2197:E2201))</f>
        <v/>
      </c>
      <c r="F2202" s="157" t="str">
        <f t="shared" si="805"/>
        <v/>
      </c>
      <c r="G2202" s="158" t="str">
        <f>IF(G2197="","",SUM(G2197:G2201))</f>
        <v/>
      </c>
      <c r="H2202" s="158">
        <f>SUM(H2199:H2201)</f>
        <v>0</v>
      </c>
      <c r="I2202" s="158" t="str">
        <f>IF(AND(I2197="",I2198="",I2199="",I2200="",I2201=""),"",SUM(I2197:I2201))</f>
        <v/>
      </c>
      <c r="J2202" s="159" t="str">
        <f>IF(J2201="","",SUM(J2197:J2201))</f>
        <v/>
      </c>
      <c r="K2202" s="160" t="str">
        <f>IF(K2197="","",SUM(K2197:K2201))</f>
        <v/>
      </c>
      <c r="L2202" s="158" t="str">
        <f>IF(L2197="","",SUM(L2197:L2201))</f>
        <v/>
      </c>
      <c r="M2202" s="158">
        <f>SUM(M2199:M2201)</f>
        <v>0</v>
      </c>
      <c r="N2202" s="158" t="str">
        <f t="shared" ref="N2202" si="806">IF(AND(N2197="",N2198="",N2199="",N2200="",N2201=""),"",SUM(N2197:N2201))</f>
        <v/>
      </c>
      <c r="O2202" s="159" t="str">
        <f>IF(L2202="","",SUM(J2202,L2202))</f>
        <v/>
      </c>
      <c r="P2202" s="160">
        <f>SUM(H2202,M2202)</f>
        <v>0</v>
      </c>
      <c r="Q2202" s="160" t="str">
        <f>IF(Q2197="","",SUM(Q2197:Q2201))</f>
        <v/>
      </c>
      <c r="R2202" s="159"/>
      <c r="S2202" s="159" t="str">
        <f>IF(AND(S2197="",S2198="",S2199="",S2200="",S2201=""),"",SUM(S2197:S2201))</f>
        <v/>
      </c>
      <c r="T2202" s="161" t="str">
        <f>IF(AND(T2197="",T2198="",T2199="",T2200="",T2201=""),"",SUM(T2197:T2201))</f>
        <v/>
      </c>
      <c r="U2202" s="162"/>
      <c r="V2202" s="163" t="str">
        <f>IF(V2197="","",SUM(V2197:V2201))</f>
        <v/>
      </c>
    </row>
    <row r="2203" spans="1:22" ht="19.25" customHeight="1">
      <c r="A2203" s="1179"/>
      <c r="B2203" s="1234" t="s">
        <v>145</v>
      </c>
      <c r="C2203" s="1235"/>
      <c r="D2203" s="119" t="str">
        <f>IF(D2202="","",50-(COUNTIF(D2197:D2201,"NA")*10+COUNTIF(D2197:D2201,"ML")*10))</f>
        <v/>
      </c>
      <c r="E2203" s="119" t="str">
        <f t="shared" ref="E2203:F2203" si="807">IF(E2202="","",50-(COUNTIF(E2197:E2201,"NA")*10+COUNTIF(E2197:E2201,"ML")*10))</f>
        <v/>
      </c>
      <c r="F2203" s="119" t="str">
        <f t="shared" si="807"/>
        <v/>
      </c>
      <c r="G2203" s="123">
        <f>I2203-H2203</f>
        <v>350</v>
      </c>
      <c r="H2203" s="158">
        <f>IF(H2202="","",(IF(OR(H2199="ML",H2199=""),0,H2196)+IF(OR(H2200="ML",H2200=""),0,H2197)+IF(OR(H2201="ML",H2201=""),0,H2198)))</f>
        <v>0</v>
      </c>
      <c r="I2203" s="123">
        <f>IF(I2202=0,0,350-H2205)</f>
        <v>350</v>
      </c>
      <c r="J2203" s="291" t="str">
        <f>IF(J2202="","",SUM(D2203:G2203))</f>
        <v/>
      </c>
      <c r="K2203" s="125" t="str">
        <f>IF(K2202="","",SUM(H2203,J2203))</f>
        <v/>
      </c>
      <c r="L2203" s="123">
        <f>N2203-M2203</f>
        <v>500</v>
      </c>
      <c r="M2203" s="117">
        <f>IF(M2202="","",(IF(OR(M2199="ML",M2199=""),0,M2196)+IF(OR(M2200="ML",M2200=""),0,M2197)+IF(OR(M2201="ML",M2201=""),0,M2198)))</f>
        <v>0</v>
      </c>
      <c r="N2203" s="123">
        <f>IF(N2202=0,0,500-M2205)</f>
        <v>500</v>
      </c>
      <c r="O2203" s="291">
        <f>IF(L2203="","",SUM(J2203,L2203))</f>
        <v>500</v>
      </c>
      <c r="P2203" s="125">
        <f>SUM(H2203,M2203)</f>
        <v>0</v>
      </c>
      <c r="Q2203" s="125" t="str">
        <f>IF(Q2202="","",SUM(O2203,P2203))</f>
        <v/>
      </c>
      <c r="R2203" s="307"/>
      <c r="S2203" s="141">
        <f>COUNTIF(R2197:R2206,"S")</f>
        <v>0</v>
      </c>
      <c r="T2203" s="141">
        <f>COUNTIF(R2197:R2206,"RE")+COUNTIF(R2197:R2206,"REP")</f>
        <v>0</v>
      </c>
      <c r="U2203" s="141">
        <f>COUNTIF(U2197:U2202,"P")+COUNTIF(U2205:U2206,"P")</f>
        <v>0</v>
      </c>
      <c r="V2203" s="149" t="str">
        <f>IF(OR(U2203=0,U2203&lt;(S2203+T2203)),"",(Q2203-(S2203*200)+S2202))</f>
        <v/>
      </c>
    </row>
    <row r="2204" spans="1:22" ht="19.25" customHeight="1">
      <c r="A2204" s="1179"/>
      <c r="B2204" s="1230" t="s">
        <v>12</v>
      </c>
      <c r="C2204" s="1231"/>
      <c r="D2204" s="120" t="str">
        <f t="shared" ref="D2204:Q2204" si="808">IF(D2203="","",D2202/D2203*100)</f>
        <v/>
      </c>
      <c r="E2204" s="120" t="str">
        <f t="shared" si="808"/>
        <v/>
      </c>
      <c r="F2204" s="120" t="str">
        <f t="shared" si="808"/>
        <v/>
      </c>
      <c r="G2204" s="120" t="e">
        <f t="shared" si="808"/>
        <v>#VALUE!</v>
      </c>
      <c r="H2204" s="151" t="e">
        <f t="shared" si="808"/>
        <v>#DIV/0!</v>
      </c>
      <c r="I2204" s="120" t="e">
        <f t="shared" si="808"/>
        <v>#VALUE!</v>
      </c>
      <c r="J2204" s="120" t="str">
        <f t="shared" si="808"/>
        <v/>
      </c>
      <c r="K2204" s="126" t="str">
        <f t="shared" si="808"/>
        <v/>
      </c>
      <c r="L2204" s="120" t="e">
        <f t="shared" si="808"/>
        <v>#VALUE!</v>
      </c>
      <c r="M2204" s="151" t="e">
        <f t="shared" si="808"/>
        <v>#DIV/0!</v>
      </c>
      <c r="N2204" s="120" t="e">
        <f t="shared" si="808"/>
        <v>#VALUE!</v>
      </c>
      <c r="O2204" s="120" t="e">
        <f t="shared" si="808"/>
        <v>#VALUE!</v>
      </c>
      <c r="P2204" s="126" t="e">
        <f t="shared" si="808"/>
        <v>#DIV/0!</v>
      </c>
      <c r="Q2204" s="126" t="str">
        <f t="shared" si="808"/>
        <v/>
      </c>
      <c r="R2204" s="304"/>
      <c r="S2204" s="304"/>
      <c r="T2204" s="305"/>
      <c r="U2204" s="308"/>
      <c r="V2204" s="150" t="str">
        <f>IF(V2203="","",V2202/V2203*100)</f>
        <v/>
      </c>
    </row>
    <row r="2205" spans="1:22" ht="19.25" customHeight="1">
      <c r="A2205" s="1179"/>
      <c r="B2205" s="1230" t="str">
        <f>'statement of marks'!$DG$3</f>
        <v>jktLFkku v/;;u</v>
      </c>
      <c r="C2205" s="1231"/>
      <c r="D2205" s="289" t="str">
        <f>IF('statement of marks'!DG89="","",'statement of marks'!DG89)</f>
        <v/>
      </c>
      <c r="E2205" s="290" t="str">
        <f>IF('statement of marks'!DH89="","",'statement of marks'!DH89)</f>
        <v/>
      </c>
      <c r="F2205" s="290" t="str">
        <f>IF('statement of marks'!DI89="","",'statement of marks'!DI89)</f>
        <v/>
      </c>
      <c r="G2205" s="290" t="str">
        <f>IF('statement of marks'!DK89="","",'statement of marks'!DK89)</f>
        <v/>
      </c>
      <c r="H2205" s="152">
        <f>IF(G2197="ML",70)+IF(G2198="ML",70)+IF(G2199="ML",70-H2196)+IF(G2200="ML",70-H2197)+IF(G2201="ML",70-H2198)+IF(H2199="ml",H2196)+IF(H2200="ml",H2197)+IF(H2201="ml",H2198)</f>
        <v>0</v>
      </c>
      <c r="I2205" s="291" t="str">
        <f>IF(G2205="","",SUM(G2205,H2205))</f>
        <v/>
      </c>
      <c r="J2205" s="291" t="str">
        <f>IF(G2205="","",SUM(D2205,E2205,F2205,G2205))</f>
        <v/>
      </c>
      <c r="K2205" s="125" t="str">
        <f>IF(J2205="","",SUM(H2205,J2205))</f>
        <v/>
      </c>
      <c r="L2205" s="290" t="str">
        <f>IF('statement of marks'!DM89="","",'statement of marks'!DM89)</f>
        <v/>
      </c>
      <c r="M2205" s="152">
        <f>IF(L2197="ML",100)+IF(L2198="ML",100)+IF(L2199="ML",100-M2196)+IF(L2200="ML",100-M2197)+IF(L2201="ML",100-M2198)+IF(M2199="ml",M2196)+IF(M2200="ml",M2197)+IF(M2201="ml",M2198)</f>
        <v>0</v>
      </c>
      <c r="N2205" s="291" t="str">
        <f>IF(L2205="","",SUM(L2205,M2205))</f>
        <v/>
      </c>
      <c r="O2205" s="291" t="str">
        <f>IF(L2205="","",SUM(K2205,L2205))</f>
        <v/>
      </c>
      <c r="P2205" s="152">
        <f>SUM(H2205,M2205)</f>
        <v>0</v>
      </c>
      <c r="Q2205" s="125" t="str">
        <f>IF(O2205="","",SUM(O2205,M2205))</f>
        <v/>
      </c>
      <c r="R2205" s="290" t="str">
        <f>IF('statement of marks'!GA89="","",'statement of marks'!GA89)</f>
        <v/>
      </c>
      <c r="S2205" s="117" t="str">
        <f>IF(OR(R2205="S",R2205="RE"),100,"")</f>
        <v/>
      </c>
      <c r="T2205" s="309" t="str">
        <f>IF('result subject-wise'!AL89="","",'result subject-wise'!AL89)</f>
        <v/>
      </c>
      <c r="U2205" s="310" t="str">
        <f>IF('result subject-wise'!AM89="","",'result subject-wise'!AM89)</f>
        <v/>
      </c>
      <c r="V2205" s="1236"/>
    </row>
    <row r="2206" spans="1:22" ht="19.25" customHeight="1">
      <c r="A2206" s="1179"/>
      <c r="B2206" s="1230" t="str">
        <f>'statement of marks'!$DT$3</f>
        <v>thou dkS'ky f'k{kk</v>
      </c>
      <c r="C2206" s="1231"/>
      <c r="D2206" s="1237" t="s">
        <v>294</v>
      </c>
      <c r="E2206" s="1238"/>
      <c r="F2206" s="291">
        <f>'statement of marks'!$DT$6</f>
        <v>30</v>
      </c>
      <c r="G2206" s="123" t="str">
        <f>IF('statement of marks'!DT89="","",'statement of marks'!DT89)</f>
        <v/>
      </c>
      <c r="H2206" s="1238" t="s">
        <v>313</v>
      </c>
      <c r="I2206" s="1238"/>
      <c r="J2206" s="291">
        <f>'statement of marks'!$DU$6</f>
        <v>30</v>
      </c>
      <c r="K2206" s="125" t="str">
        <f>IF('statement of marks'!DU89="","",'statement of marks'!DU89)</f>
        <v/>
      </c>
      <c r="L2206" s="1239" t="s">
        <v>172</v>
      </c>
      <c r="M2206" s="1239"/>
      <c r="N2206" s="291">
        <f>'statement of marks'!$DV$6</f>
        <v>40</v>
      </c>
      <c r="O2206" s="290" t="str">
        <f>IF('statement of marks'!DV89="","",'statement of marks'!DV89)</f>
        <v/>
      </c>
      <c r="P2206" s="304"/>
      <c r="Q2206" s="125" t="str">
        <f>IF(O2206="","",SUM(G2206,K2206,O2206))</f>
        <v/>
      </c>
      <c r="R2206" s="290" t="str">
        <f>IF('statement of marks'!GB89="","",'statement of marks'!GB89)</f>
        <v/>
      </c>
      <c r="S2206" s="117" t="str">
        <f>IF(OR(R2206="S",R2206="RE"),40,"")</f>
        <v/>
      </c>
      <c r="T2206" s="309" t="str">
        <f>IF('result subject-wise'!AN89="","",'result subject-wise'!AN89)</f>
        <v/>
      </c>
      <c r="U2206" s="310" t="str">
        <f>IF('result subject-wise'!AO89="","",'result subject-wise'!AO89)</f>
        <v/>
      </c>
      <c r="V2206" s="1236"/>
    </row>
    <row r="2207" spans="1:22" ht="19.25" customHeight="1">
      <c r="A2207" s="1179"/>
      <c r="B2207" s="1240" t="s">
        <v>20</v>
      </c>
      <c r="C2207" s="1241"/>
      <c r="D2207" s="1242" t="str">
        <f>IF('statement of marks'!GH89="","",'statement of marks'!GH89)</f>
        <v/>
      </c>
      <c r="E2207" s="1243"/>
      <c r="F2207" s="1243"/>
      <c r="G2207" s="1243"/>
      <c r="H2207" s="1243"/>
      <c r="I2207" s="1244"/>
      <c r="J2207" s="288" t="s">
        <v>7</v>
      </c>
      <c r="K2207" s="290" t="str">
        <f>IF('statement of marks'!GK89="","",'statement of marks'!GK89)</f>
        <v/>
      </c>
      <c r="L2207" s="1245" t="s">
        <v>8</v>
      </c>
      <c r="M2207" s="1246"/>
      <c r="N2207" s="1247"/>
      <c r="O2207" s="290" t="str">
        <f>IF('statement of marks'!GM89="","",'statement of marks'!GM89)</f>
        <v/>
      </c>
      <c r="P2207" s="1248" t="s">
        <v>286</v>
      </c>
      <c r="Q2207" s="1248"/>
      <c r="R2207" s="1248"/>
      <c r="S2207" s="1248"/>
      <c r="T2207" s="1248"/>
      <c r="U2207" s="1248"/>
      <c r="V2207" s="1249"/>
    </row>
    <row r="2208" spans="1:22" ht="19.25" customHeight="1">
      <c r="A2208" s="1179"/>
      <c r="B2208" s="1240" t="s">
        <v>50</v>
      </c>
      <c r="C2208" s="1241"/>
      <c r="D2208" s="1250" t="s">
        <v>290</v>
      </c>
      <c r="E2208" s="1251"/>
      <c r="F2208" s="1252" t="s">
        <v>291</v>
      </c>
      <c r="G2208" s="1252"/>
      <c r="H2208" s="1253" t="s">
        <v>292</v>
      </c>
      <c r="I2208" s="1253"/>
      <c r="J2208" s="1252" t="s">
        <v>314</v>
      </c>
      <c r="K2208" s="1252"/>
      <c r="L2208" s="1254" t="s">
        <v>284</v>
      </c>
      <c r="M2208" s="1254"/>
      <c r="N2208" s="1254"/>
      <c r="O2208" s="1254"/>
      <c r="P2208" s="1255" t="s">
        <v>20</v>
      </c>
      <c r="Q2208" s="1255"/>
      <c r="R2208" s="1255"/>
      <c r="S2208" s="1255"/>
      <c r="T2208" s="1256" t="str">
        <f>IF('result subject-wise'!AR89="","",'result subject-wise'!AR89)</f>
        <v/>
      </c>
      <c r="U2208" s="1256"/>
      <c r="V2208" s="1257"/>
    </row>
    <row r="2209" spans="1:22" ht="19.25" customHeight="1">
      <c r="A2209" s="1179"/>
      <c r="B2209" s="1234" t="s">
        <v>32</v>
      </c>
      <c r="C2209" s="1235"/>
      <c r="D2209" s="1258" t="str">
        <f>IF('statement of marks'!EP89="","",'statement of marks'!EP89)</f>
        <v/>
      </c>
      <c r="E2209" s="1259"/>
      <c r="F2209" s="1259" t="str">
        <f>IF('statement of marks'!ER89="","",'statement of marks'!ER89)</f>
        <v/>
      </c>
      <c r="G2209" s="1259"/>
      <c r="H2209" s="1259" t="str">
        <f>IF('statement of marks'!ET89="","",'statement of marks'!ET89)</f>
        <v/>
      </c>
      <c r="I2209" s="1259"/>
      <c r="J2209" s="1259" t="str">
        <f>IF('statement of marks'!EV89="","",'statement of marks'!EV89)</f>
        <v/>
      </c>
      <c r="K2209" s="1259"/>
      <c r="L2209" s="1259" t="str">
        <f>IF('statement of marks'!EX89="","",'statement of marks'!EX89)</f>
        <v/>
      </c>
      <c r="M2209" s="1259"/>
      <c r="N2209" s="1259"/>
      <c r="O2209" s="1259"/>
      <c r="P2209" s="1255" t="s">
        <v>7</v>
      </c>
      <c r="Q2209" s="1255"/>
      <c r="R2209" s="1255"/>
      <c r="S2209" s="1255"/>
      <c r="T2209" s="1256" t="str">
        <f>IF(AND(T2208="mRrh.kZ",V2204&gt;=60),"izFke",IF(AND(T2208="mRrh.kZ",V2204&gt;=48),"f}rh;",IF(AND(T2208="mRrh.kZ",V2204&gt;=36),"r`rh;","")))</f>
        <v/>
      </c>
      <c r="U2209" s="1256"/>
      <c r="V2209" s="1257"/>
    </row>
    <row r="2210" spans="1:22" ht="19.25" customHeight="1">
      <c r="A2210" s="1179"/>
      <c r="B2210" s="1234" t="s">
        <v>31</v>
      </c>
      <c r="C2210" s="1235"/>
      <c r="D2210" s="1260" t="str">
        <f>IF('statement of marks'!EO89="","",'statement of marks'!EO89)</f>
        <v/>
      </c>
      <c r="E2210" s="1261"/>
      <c r="F2210" s="1261" t="str">
        <f>IF('statement of marks'!EQ89="","",'statement of marks'!EQ89)</f>
        <v/>
      </c>
      <c r="G2210" s="1261"/>
      <c r="H2210" s="1261" t="str">
        <f>IF('statement of marks'!ES89="","",'statement of marks'!ES89)</f>
        <v/>
      </c>
      <c r="I2210" s="1261"/>
      <c r="J2210" s="1261" t="str">
        <f>IF('statement of marks'!EU89="","",'statement of marks'!EU89)</f>
        <v/>
      </c>
      <c r="K2210" s="1261"/>
      <c r="L2210" s="1261" t="str">
        <f>IF('statement of marks'!EW89="","",'statement of marks'!EW89)</f>
        <v/>
      </c>
      <c r="M2210" s="1261"/>
      <c r="N2210" s="1261"/>
      <c r="O2210" s="1261"/>
      <c r="P2210" s="1262" t="s">
        <v>312</v>
      </c>
      <c r="Q2210" s="1263"/>
      <c r="R2210" s="1263"/>
      <c r="S2210" s="1264"/>
      <c r="T2210" s="1265" t="str">
        <f>IF(T2208="","",'result subject-wise'!$G$117)</f>
        <v/>
      </c>
      <c r="U2210" s="1266"/>
      <c r="V2210" s="1267"/>
    </row>
    <row r="2211" spans="1:22" ht="19.25" customHeight="1">
      <c r="A2211" s="1179"/>
      <c r="B2211" s="1230" t="s">
        <v>133</v>
      </c>
      <c r="C2211" s="1231"/>
      <c r="D2211" s="1268"/>
      <c r="E2211" s="1269"/>
      <c r="F2211" s="1269"/>
      <c r="G2211" s="1269"/>
      <c r="H2211" s="1269"/>
      <c r="I2211" s="1269"/>
      <c r="J2211" s="1269"/>
      <c r="K2211" s="1269"/>
      <c r="L2211" s="1231" t="s">
        <v>133</v>
      </c>
      <c r="M2211" s="1231"/>
      <c r="N2211" s="1231"/>
      <c r="O2211" s="1231"/>
      <c r="P2211" s="1231"/>
      <c r="Q2211" s="1231"/>
      <c r="R2211" s="1270"/>
      <c r="S2211" s="1271"/>
      <c r="T2211" s="1271"/>
      <c r="U2211" s="1271"/>
      <c r="V2211" s="1272"/>
    </row>
    <row r="2212" spans="1:22" ht="19.25" customHeight="1">
      <c r="A2212" s="1179"/>
      <c r="B2212" s="1230" t="s">
        <v>285</v>
      </c>
      <c r="C2212" s="1231"/>
      <c r="D2212" s="1268"/>
      <c r="E2212" s="1269"/>
      <c r="F2212" s="1269"/>
      <c r="G2212" s="1269"/>
      <c r="H2212" s="1269"/>
      <c r="I2212" s="1269"/>
      <c r="J2212" s="1269"/>
      <c r="K2212" s="1269"/>
      <c r="L2212" s="1231" t="s">
        <v>111</v>
      </c>
      <c r="M2212" s="1231"/>
      <c r="N2212" s="1231"/>
      <c r="O2212" s="1231"/>
      <c r="P2212" s="1231"/>
      <c r="Q2212" s="1231"/>
      <c r="R2212" s="1273"/>
      <c r="S2212" s="1274"/>
      <c r="T2212" s="1274"/>
      <c r="U2212" s="1274"/>
      <c r="V2212" s="1275"/>
    </row>
    <row r="2213" spans="1:22" ht="19.25" customHeight="1">
      <c r="A2213" s="1179"/>
      <c r="B2213" s="1230" t="s">
        <v>152</v>
      </c>
      <c r="C2213" s="1231"/>
      <c r="D2213" s="1268"/>
      <c r="E2213" s="1269"/>
      <c r="F2213" s="1269"/>
      <c r="G2213" s="1269"/>
      <c r="H2213" s="1269"/>
      <c r="I2213" s="1269"/>
      <c r="J2213" s="1269"/>
      <c r="K2213" s="1269"/>
      <c r="L2213" s="1231" t="s">
        <v>285</v>
      </c>
      <c r="M2213" s="1231"/>
      <c r="N2213" s="1231"/>
      <c r="O2213" s="1231"/>
      <c r="P2213" s="1231"/>
      <c r="Q2213" s="1231"/>
      <c r="R2213" s="1276" t="s">
        <v>152</v>
      </c>
      <c r="S2213" s="1277"/>
      <c r="T2213" s="1277"/>
      <c r="U2213" s="1277"/>
      <c r="V2213" s="1278"/>
    </row>
    <row r="2214" spans="1:22" ht="19.25" customHeight="1">
      <c r="A2214" s="1180"/>
      <c r="B2214" s="1279" t="s">
        <v>151</v>
      </c>
      <c r="C2214" s="1280"/>
      <c r="D2214" s="1281"/>
      <c r="E2214" s="1282"/>
      <c r="F2214" s="1282"/>
      <c r="G2214" s="1282"/>
      <c r="H2214" s="1282"/>
      <c r="I2214" s="1282"/>
      <c r="J2214" s="1282"/>
      <c r="K2214" s="1282"/>
      <c r="L2214" s="1280" t="s">
        <v>113</v>
      </c>
      <c r="M2214" s="1280"/>
      <c r="N2214" s="1280"/>
      <c r="O2214" s="1280"/>
      <c r="P2214" s="1283">
        <f>'statement of marks'!$GH$109</f>
        <v>42460</v>
      </c>
      <c r="Q2214" s="1284"/>
      <c r="R2214" s="1285" t="s">
        <v>289</v>
      </c>
      <c r="S2214" s="1286"/>
      <c r="T2214" s="1286"/>
      <c r="U2214" s="1286"/>
      <c r="V2214" s="1287"/>
    </row>
    <row r="2215" spans="1:22" ht="19.25" customHeight="1">
      <c r="A2215" s="1173" t="s">
        <v>73</v>
      </c>
      <c r="B2215" s="1174"/>
      <c r="C2215" s="1174"/>
      <c r="D2215" s="1174"/>
      <c r="E2215" s="1174"/>
      <c r="F2215" s="1174"/>
      <c r="G2215" s="1174"/>
      <c r="H2215" s="1174"/>
      <c r="I2215" s="1174"/>
      <c r="J2215" s="1174"/>
      <c r="K2215" s="1174"/>
      <c r="L2215" s="1174"/>
      <c r="M2215" s="1174"/>
      <c r="N2215" s="1174"/>
      <c r="O2215" s="1174"/>
      <c r="P2215" s="1174"/>
      <c r="Q2215" s="1174"/>
      <c r="R2215" s="1174"/>
      <c r="S2215" s="1174"/>
      <c r="T2215" s="1174"/>
      <c r="U2215" s="1174"/>
      <c r="V2215" s="1175"/>
    </row>
    <row r="2216" spans="1:22" ht="19.25" customHeight="1">
      <c r="A2216" s="1176" t="str">
        <f>'statement of marks'!$A$1</f>
        <v>jktdh; ckfydk mPp ek/;fed fo|ky;] fuEckgsMk</v>
      </c>
      <c r="B2216" s="1177"/>
      <c r="C2216" s="1177"/>
      <c r="D2216" s="1177"/>
      <c r="E2216" s="1177"/>
      <c r="F2216" s="1177"/>
      <c r="G2216" s="1177"/>
      <c r="H2216" s="1177"/>
      <c r="I2216" s="1177"/>
      <c r="J2216" s="1177"/>
      <c r="K2216" s="1177"/>
      <c r="L2216" s="1177"/>
      <c r="M2216" s="1177"/>
      <c r="N2216" s="1177"/>
      <c r="O2216" s="1177"/>
      <c r="P2216" s="1177"/>
      <c r="Q2216" s="1177"/>
      <c r="R2216" s="1177"/>
      <c r="S2216" s="1177"/>
      <c r="T2216" s="1177"/>
      <c r="U2216" s="1177"/>
      <c r="V2216" s="1178"/>
    </row>
    <row r="2217" spans="1:22" ht="19.25" customHeight="1">
      <c r="A2217" s="1179"/>
      <c r="B2217" s="1181" t="s">
        <v>293</v>
      </c>
      <c r="C2217" s="1181"/>
      <c r="D2217" s="1182" t="str">
        <f>'statement of marks'!$F$3</f>
        <v>2015-16</v>
      </c>
      <c r="E2217" s="1183"/>
      <c r="F2217" s="1184" t="str">
        <f>IF(T2235="","eq[; ijh{kk",IF(D2234="iwjd","iwjd ijh{kk",IF(D2234="iqu% ijh{kk","iqu% ijh{kk",)))</f>
        <v>eq[; ijh{kk</v>
      </c>
      <c r="G2217" s="1185"/>
      <c r="H2217" s="1185"/>
      <c r="I2217" s="1185"/>
      <c r="J2217" s="1185"/>
      <c r="K2217" s="1185"/>
      <c r="L2217" s="1185"/>
      <c r="M2217" s="1185"/>
      <c r="N2217" s="1185"/>
      <c r="O2217" s="1185"/>
      <c r="P2217" s="1185"/>
      <c r="Q2217" s="1185"/>
      <c r="R2217" s="1186" t="s">
        <v>27</v>
      </c>
      <c r="S2217" s="1187"/>
      <c r="T2217" s="1188" t="str">
        <f>'statement of marks'!$A$3</f>
        <v>11 'A'</v>
      </c>
      <c r="U2217" s="1188"/>
      <c r="V2217" s="1189"/>
    </row>
    <row r="2218" spans="1:22" ht="19.25" customHeight="1">
      <c r="A2218" s="1179"/>
      <c r="B2218" s="1190" t="s">
        <v>115</v>
      </c>
      <c r="C2218" s="1190"/>
      <c r="D2218" s="1191" t="str">
        <f>IF('statement of marks'!G90="","",'statement of marks'!G90)</f>
        <v/>
      </c>
      <c r="E2218" s="1192"/>
      <c r="F2218" s="1192"/>
      <c r="G2218" s="1192"/>
      <c r="H2218" s="1192"/>
      <c r="I2218" s="1192"/>
      <c r="J2218" s="1192"/>
      <c r="K2218" s="1192"/>
      <c r="L2218" s="1192"/>
      <c r="M2218" s="1192"/>
      <c r="N2218" s="1192"/>
      <c r="O2218" s="1192"/>
      <c r="P2218" s="1192"/>
      <c r="Q2218" s="1192"/>
      <c r="R2218" s="1193" t="s">
        <v>36</v>
      </c>
      <c r="S2218" s="1194"/>
      <c r="T2218" s="1195" t="str">
        <f>IF('statement of marks'!D90="","",'statement of marks'!D90)</f>
        <v/>
      </c>
      <c r="U2218" s="1195"/>
      <c r="V2218" s="1196"/>
    </row>
    <row r="2219" spans="1:22" ht="19.25" customHeight="1">
      <c r="A2219" s="1179"/>
      <c r="B2219" s="1190" t="s">
        <v>25</v>
      </c>
      <c r="C2219" s="1190"/>
      <c r="D2219" s="1191" t="str">
        <f>IF('statement of marks'!H90="","",'statement of marks'!H90)</f>
        <v/>
      </c>
      <c r="E2219" s="1192"/>
      <c r="F2219" s="1192"/>
      <c r="G2219" s="1192"/>
      <c r="H2219" s="1192"/>
      <c r="I2219" s="1192"/>
      <c r="J2219" s="1192"/>
      <c r="K2219" s="1192"/>
      <c r="L2219" s="1192"/>
      <c r="M2219" s="1192"/>
      <c r="N2219" s="1192"/>
      <c r="O2219" s="1192"/>
      <c r="P2219" s="1192"/>
      <c r="Q2219" s="1192"/>
      <c r="R2219" s="1193" t="s">
        <v>28</v>
      </c>
      <c r="S2219" s="1194"/>
      <c r="T2219" s="1195" t="str">
        <f>IF('statement of marks'!E90="","",'statement of marks'!E90)</f>
        <v/>
      </c>
      <c r="U2219" s="1195"/>
      <c r="V2219" s="1196"/>
    </row>
    <row r="2220" spans="1:22" ht="19.25" customHeight="1">
      <c r="A2220" s="1179"/>
      <c r="B2220" s="1197" t="s">
        <v>26</v>
      </c>
      <c r="C2220" s="1197"/>
      <c r="D2220" s="1191" t="str">
        <f>IF('statement of marks'!I90="","",'statement of marks'!I90)</f>
        <v/>
      </c>
      <c r="E2220" s="1192"/>
      <c r="F2220" s="1192"/>
      <c r="G2220" s="1192"/>
      <c r="H2220" s="1192"/>
      <c r="I2220" s="1192"/>
      <c r="J2220" s="1192"/>
      <c r="K2220" s="1192"/>
      <c r="L2220" s="1192"/>
      <c r="M2220" s="1192"/>
      <c r="N2220" s="1192"/>
      <c r="O2220" s="1192"/>
      <c r="P2220" s="1192"/>
      <c r="Q2220" s="1192"/>
      <c r="R2220" s="1193" t="s">
        <v>29</v>
      </c>
      <c r="S2220" s="1194"/>
      <c r="T2220" s="1198" t="str">
        <f>IF('statement of marks'!F90="","",'statement of marks'!F90)</f>
        <v/>
      </c>
      <c r="U2220" s="1198"/>
      <c r="V2220" s="1199"/>
    </row>
    <row r="2221" spans="1:22" ht="19.25" customHeight="1">
      <c r="A2221" s="1179"/>
      <c r="B2221" s="1200" t="s">
        <v>30</v>
      </c>
      <c r="C2221" s="1202" t="s">
        <v>202</v>
      </c>
      <c r="D2221" s="1204" t="s">
        <v>1</v>
      </c>
      <c r="E2221" s="1204" t="s">
        <v>43</v>
      </c>
      <c r="F2221" s="1204" t="s">
        <v>2</v>
      </c>
      <c r="G2221" s="1206" t="s">
        <v>144</v>
      </c>
      <c r="H2221" s="1206" t="s">
        <v>147</v>
      </c>
      <c r="I2221" s="1208" t="s">
        <v>146</v>
      </c>
      <c r="J2221" s="1210" t="s">
        <v>306</v>
      </c>
      <c r="K2221" s="1212" t="s">
        <v>288</v>
      </c>
      <c r="L2221" s="1214" t="s">
        <v>305</v>
      </c>
      <c r="M2221" s="1214" t="s">
        <v>296</v>
      </c>
      <c r="N2221" s="1216" t="s">
        <v>295</v>
      </c>
      <c r="O2221" s="1218" t="s">
        <v>274</v>
      </c>
      <c r="P2221" s="1218" t="s">
        <v>275</v>
      </c>
      <c r="Q2221" s="1220" t="s">
        <v>276</v>
      </c>
      <c r="R2221" s="1208" t="s">
        <v>14</v>
      </c>
      <c r="S2221" s="1210" t="s">
        <v>297</v>
      </c>
      <c r="T2221" s="1222" t="s">
        <v>298</v>
      </c>
      <c r="U2221" s="1288" t="s">
        <v>38</v>
      </c>
      <c r="V2221" s="1226" t="s">
        <v>287</v>
      </c>
    </row>
    <row r="2222" spans="1:22" ht="19.25" customHeight="1">
      <c r="A2222" s="1179"/>
      <c r="B2222" s="1201"/>
      <c r="C2222" s="1203"/>
      <c r="D2222" s="1205"/>
      <c r="E2222" s="1205"/>
      <c r="F2222" s="1205"/>
      <c r="G2222" s="1207"/>
      <c r="H2222" s="1207"/>
      <c r="I2222" s="1209"/>
      <c r="J2222" s="1211"/>
      <c r="K2222" s="1213"/>
      <c r="L2222" s="1215"/>
      <c r="M2222" s="1215"/>
      <c r="N2222" s="1217"/>
      <c r="O2222" s="1219"/>
      <c r="P2222" s="1219"/>
      <c r="Q2222" s="1221"/>
      <c r="R2222" s="1209"/>
      <c r="S2222" s="1211"/>
      <c r="T2222" s="1223"/>
      <c r="U2222" s="1289"/>
      <c r="V2222" s="1227"/>
    </row>
    <row r="2223" spans="1:22" ht="19.25" customHeight="1">
      <c r="A2223" s="1179"/>
      <c r="B2223" s="1228" t="s">
        <v>5</v>
      </c>
      <c r="C2223" s="1229"/>
      <c r="D2223" s="119">
        <v>10</v>
      </c>
      <c r="E2223" s="70">
        <v>10</v>
      </c>
      <c r="F2223" s="70">
        <v>10</v>
      </c>
      <c r="G2223" s="142" t="s">
        <v>308</v>
      </c>
      <c r="H2223" s="122">
        <f>'statement of marks'!$AR$6</f>
        <v>20</v>
      </c>
      <c r="I2223" s="73">
        <v>70</v>
      </c>
      <c r="J2223" s="146" t="s">
        <v>277</v>
      </c>
      <c r="K2223" s="124">
        <v>100</v>
      </c>
      <c r="L2223" s="142" t="s">
        <v>309</v>
      </c>
      <c r="M2223" s="122">
        <f>'statement of marks'!$AW$6</f>
        <v>30</v>
      </c>
      <c r="N2223" s="73">
        <v>100</v>
      </c>
      <c r="O2223" s="145" t="s">
        <v>310</v>
      </c>
      <c r="P2223" s="124"/>
      <c r="Q2223" s="124">
        <v>200</v>
      </c>
      <c r="R2223" s="304"/>
      <c r="S2223" s="304"/>
      <c r="T2223" s="305"/>
      <c r="U2223" s="306"/>
      <c r="V2223" s="147" t="str">
        <f>IF(OR(U2230=0,U2230&lt;S2230),"",Q2223)</f>
        <v/>
      </c>
    </row>
    <row r="2224" spans="1:22" ht="19.25" customHeight="1">
      <c r="A2224" s="1179"/>
      <c r="B2224" s="1230" t="str">
        <f>'statement of marks'!$J$3</f>
        <v>vfuok;Z fgUnh</v>
      </c>
      <c r="C2224" s="1231"/>
      <c r="D2224" s="289" t="str">
        <f>IF('statement of marks'!J90="","",'statement of marks'!J90)</f>
        <v/>
      </c>
      <c r="E2224" s="290" t="str">
        <f>IF('statement of marks'!K90="","",'statement of marks'!K90)</f>
        <v/>
      </c>
      <c r="F2224" s="290" t="str">
        <f>IF('statement of marks'!L90="","",'statement of marks'!L90)</f>
        <v/>
      </c>
      <c r="G2224" s="123" t="str">
        <f>IF('statement of marks'!N90="","",'statement of marks'!N90)</f>
        <v/>
      </c>
      <c r="H2224" s="123">
        <f>'statement of marks'!$BP$6</f>
        <v>20</v>
      </c>
      <c r="I2224" s="291" t="str">
        <f>IF(G2224="","",G2224)</f>
        <v/>
      </c>
      <c r="J2224" s="291" t="str">
        <f>IF(G2224="","",SUM(D2224,E2224,F2224,G2224))</f>
        <v/>
      </c>
      <c r="K2224" s="125" t="str">
        <f>J2224</f>
        <v/>
      </c>
      <c r="L2224" s="123" t="str">
        <f>IF('statement of marks'!P90="","",'statement of marks'!P90)</f>
        <v/>
      </c>
      <c r="M2224" s="122">
        <f>'statement of marks'!$BU$6</f>
        <v>30</v>
      </c>
      <c r="N2224" s="291" t="str">
        <f>IF(L2224="","",L2224)</f>
        <v/>
      </c>
      <c r="O2224" s="291" t="str">
        <f>IF(L2224="","",SUM(J2224,L2224))</f>
        <v/>
      </c>
      <c r="P2224" s="152">
        <f>SUM(H2224,M2224)</f>
        <v>50</v>
      </c>
      <c r="Q2224" s="125" t="str">
        <f>O2224</f>
        <v/>
      </c>
      <c r="R2224" s="290" t="str">
        <f>CONCATENATE('statement of marks'!EZ90,'statement of marks'!FA90,'statement of marks'!FB90)</f>
        <v/>
      </c>
      <c r="S2224" s="117" t="str">
        <f>IF(OR(R2224="S",R2224="RE"),100,"")</f>
        <v/>
      </c>
      <c r="T2224" s="128" t="str">
        <f>IF('result subject-wise'!U90="","",'result subject-wise'!U90)</f>
        <v/>
      </c>
      <c r="U2224" s="130" t="str">
        <f>IF('result subject-wise'!V90="","",'result subject-wise'!V90)</f>
        <v/>
      </c>
      <c r="V2224" s="147" t="str">
        <f>IF(OR(U2230=0,U2230&lt;S2230),"",IF(R2224="RE",SUM(Q2224,T2224),IF(R2224="S",T2224,Q2224)))</f>
        <v/>
      </c>
    </row>
    <row r="2225" spans="1:22" ht="19.25" customHeight="1">
      <c r="A2225" s="1179"/>
      <c r="B2225" s="1230" t="str">
        <f>'statement of marks'!$X$3</f>
        <v>vaxzsth</v>
      </c>
      <c r="C2225" s="1231"/>
      <c r="D2225" s="289" t="str">
        <f>IF('statement of marks'!X90="","",'statement of marks'!X90)</f>
        <v/>
      </c>
      <c r="E2225" s="290" t="str">
        <f>IF('statement of marks'!Y90="","",'statement of marks'!Y90)</f>
        <v/>
      </c>
      <c r="F2225" s="290" t="str">
        <f>IF('statement of marks'!Z90="","",'statement of marks'!Z90)</f>
        <v/>
      </c>
      <c r="G2225" s="123" t="str">
        <f>IF('statement of marks'!AB90="","",'statement of marks'!AB90)</f>
        <v/>
      </c>
      <c r="H2225" s="123">
        <f>'statement of marks'!$CN$6</f>
        <v>20</v>
      </c>
      <c r="I2225" s="291" t="str">
        <f>IF(G2225="","",G2225)</f>
        <v/>
      </c>
      <c r="J2225" s="291" t="str">
        <f t="shared" ref="J2225:J2228" si="809">IF(G2225="","",SUM(D2225,E2225,F2225,G2225))</f>
        <v/>
      </c>
      <c r="K2225" s="125" t="str">
        <f>J2225</f>
        <v/>
      </c>
      <c r="L2225" s="123" t="str">
        <f>IF('statement of marks'!AD90="","",'statement of marks'!AD90)</f>
        <v/>
      </c>
      <c r="M2225" s="122">
        <f>'statement of marks'!$CS$6</f>
        <v>30</v>
      </c>
      <c r="N2225" s="291" t="str">
        <f>IF(L2225="","",L2225)</f>
        <v/>
      </c>
      <c r="O2225" s="291" t="str">
        <f t="shared" ref="O2225" si="810">IF(L2225="","",SUM(J2225,L2225))</f>
        <v/>
      </c>
      <c r="P2225" s="152">
        <f t="shared" ref="P2225:P2228" si="811">SUM(H2225,M2225)</f>
        <v>50</v>
      </c>
      <c r="Q2225" s="125" t="str">
        <f>O2225</f>
        <v/>
      </c>
      <c r="R2225" s="290" t="str">
        <f>CONCATENATE('statement of marks'!FC90,'statement of marks'!FD90,'statement of marks'!FE90)</f>
        <v/>
      </c>
      <c r="S2225" s="117" t="str">
        <f>IF(OR(R2225="S",R2225="RE"),100,"")</f>
        <v/>
      </c>
      <c r="T2225" s="128" t="str">
        <f>IF('result subject-wise'!X90="","",'result subject-wise'!X90)</f>
        <v/>
      </c>
      <c r="U2225" s="130" t="str">
        <f>IF('result subject-wise'!Y90="","",'result subject-wise'!Y90)</f>
        <v/>
      </c>
      <c r="V2225" s="147" t="str">
        <f>IF(OR(U2230=0,U2230&lt;S2230),"",IF(R2225="RE",SUM(Q2225,T2225),IF(R2225="S",T2225,Q2225)))</f>
        <v/>
      </c>
    </row>
    <row r="2226" spans="1:22" ht="19.25" customHeight="1">
      <c r="A2226" s="1179"/>
      <c r="B2226" s="1232" t="b">
        <f>IF('statement of marks'!AL90="a",'statement of marks'!$AL$3,IF('statement of marks'!AL90="b",'statement of marks'!$AR$3,IF('statement of marks'!AL90="c",'statement of marks'!$AX$3,IF('statement of marks'!AL90="d",'statement of marks'!$BD$3))))</f>
        <v>0</v>
      </c>
      <c r="C2226" s="1233"/>
      <c r="D2226" s="289" t="str">
        <f>IF('statement of marks'!AM90="","",'statement of marks'!AM90)</f>
        <v/>
      </c>
      <c r="E2226" s="290" t="str">
        <f>IF('statement of marks'!AN90="","",'statement of marks'!AN90)</f>
        <v/>
      </c>
      <c r="F2226" s="290" t="str">
        <f>IF('statement of marks'!AO90="","",'statement of marks'!AO90)</f>
        <v/>
      </c>
      <c r="G2226" s="123" t="str">
        <f>IF('statement of marks'!AQ90="","",'statement of marks'!AQ90)</f>
        <v/>
      </c>
      <c r="H2226" s="123" t="str">
        <f>IF('statement of marks'!AR90="","",'statement of marks'!AR90)</f>
        <v/>
      </c>
      <c r="I2226" s="291" t="str">
        <f>IF(G2226="","",IF(AND(G2226="ML",H2226="ML"),"ML",IF(AND(G2226="ML",H2226=""),"ML",SUM(G2226,H2226))))</f>
        <v/>
      </c>
      <c r="J2226" s="291" t="str">
        <f t="shared" si="809"/>
        <v/>
      </c>
      <c r="K2226" s="125" t="str">
        <f>IF(J2226="","",SUM(H2226,J2226))</f>
        <v/>
      </c>
      <c r="L2226" s="123" t="str">
        <f>IF('statement of marks'!AV90="","",'statement of marks'!AV90)</f>
        <v/>
      </c>
      <c r="M2226" s="123" t="str">
        <f>IF('statement of marks'!AW90="","",'statement of marks'!AW90)</f>
        <v/>
      </c>
      <c r="N2226" s="291" t="str">
        <f>IF(L2226="","",IF(AND(L2226="ML",M2226="ML"),"ML",IF(AND(L2226="ML",M2226=""),"ML",SUM(L2226,M2226))))</f>
        <v/>
      </c>
      <c r="O2226" s="291" t="str">
        <f>IF(L2226="","",SUM(J2226,L2226))</f>
        <v/>
      </c>
      <c r="P2226" s="123">
        <f t="shared" si="811"/>
        <v>0</v>
      </c>
      <c r="Q2226" s="125" t="str">
        <f>IF(O2226="","",SUM(O2226,P2226))</f>
        <v/>
      </c>
      <c r="R2226" s="290" t="str">
        <f>CONCATENATE('statement of marks'!FF90,'statement of marks'!FK90,'statement of marks'!FL90)</f>
        <v/>
      </c>
      <c r="S2226" s="117" t="str">
        <f>IF('result subject-wise'!Z90="","",'result subject-wise'!Z90)</f>
        <v/>
      </c>
      <c r="T2226" s="128" t="str">
        <f>IF('result subject-wise'!AB90="","",'result subject-wise'!AB90)</f>
        <v/>
      </c>
      <c r="U2226" s="130" t="str">
        <f>IF('result subject-wise'!AC90="","",'result subject-wise'!AC90)</f>
        <v/>
      </c>
      <c r="V2226" s="147" t="str">
        <f>IF(OR(U2230=0,U2230&lt;S2230),"",IF(OR(R2226="RE",R2226="REP"),SUM(Q2226,T2226),IF(R2226="S",T2226,Q2226)))</f>
        <v/>
      </c>
    </row>
    <row r="2227" spans="1:22" ht="19.25" customHeight="1">
      <c r="A2227" s="1179"/>
      <c r="B2227" s="1232" t="b">
        <f>IF('statement of marks'!BJ90="a",'statement of marks'!$BJ$3,IF('statement of marks'!BJ90="b",'statement of marks'!$BP$3,IF('statement of marks'!BJ90="c",'statement of marks'!$BV$3,IF('statement of marks'!BJ90="d",'statement of marks'!$CB$3))))</f>
        <v>0</v>
      </c>
      <c r="C2227" s="1233"/>
      <c r="D2227" s="289" t="str">
        <f>IF('statement of marks'!BK90="","",'statement of marks'!BK90)</f>
        <v/>
      </c>
      <c r="E2227" s="290" t="str">
        <f>IF('statement of marks'!BL90="","",'statement of marks'!BL90)</f>
        <v/>
      </c>
      <c r="F2227" s="290" t="str">
        <f>IF('statement of marks'!BM90="","",'statement of marks'!BM90)</f>
        <v/>
      </c>
      <c r="G2227" s="123" t="str">
        <f>IF('statement of marks'!BO90="","",'statement of marks'!BO90)</f>
        <v/>
      </c>
      <c r="H2227" s="123" t="str">
        <f>IF('statement of marks'!BP90="","",'statement of marks'!BP90)</f>
        <v/>
      </c>
      <c r="I2227" s="291" t="str">
        <f t="shared" ref="I2227" si="812">IF(G2227="","",IF(AND(G2227="ML",H2227="ML"),"ML",IF(AND(G2227="ML",H2227=""),"ML",SUM(G2227,H2227))))</f>
        <v/>
      </c>
      <c r="J2227" s="291" t="str">
        <f t="shared" si="809"/>
        <v/>
      </c>
      <c r="K2227" s="125" t="str">
        <f>IF(J2227="","",SUM(H2227,J2227))</f>
        <v/>
      </c>
      <c r="L2227" s="123" t="str">
        <f>IF('statement of marks'!BT90="","",'statement of marks'!BT90)</f>
        <v/>
      </c>
      <c r="M2227" s="123" t="str">
        <f>IF('statement of marks'!BU90="","",'statement of marks'!BU90)</f>
        <v/>
      </c>
      <c r="N2227" s="291" t="str">
        <f t="shared" ref="N2227" si="813">IF(L2227="","",IF(AND(L2227="ML",M2227="ML"),"ML",IF(AND(L2227="ML",M2227=""),"ML",SUM(L2227,M2227))))</f>
        <v/>
      </c>
      <c r="O2227" s="291" t="str">
        <f>IF(L2227="","",SUM(J2227,L2227))</f>
        <v/>
      </c>
      <c r="P2227" s="123">
        <f t="shared" si="811"/>
        <v>0</v>
      </c>
      <c r="Q2227" s="125" t="str">
        <f>IF(O2227="","",SUM(O2227,P2227))</f>
        <v/>
      </c>
      <c r="R2227" s="290" t="str">
        <f>CONCATENATE('statement of marks'!FM90,'statement of marks'!FR90,'statement of marks'!FS90)</f>
        <v/>
      </c>
      <c r="S2227" s="117" t="str">
        <f>IF('result subject-wise'!AD90="","",'result subject-wise'!AD90)</f>
        <v/>
      </c>
      <c r="T2227" s="128" t="str">
        <f>IF('result subject-wise'!AF90="","",'result subject-wise'!AF90)</f>
        <v/>
      </c>
      <c r="U2227" s="130" t="str">
        <f>IF('result subject-wise'!AG90="","",'result subject-wise'!AG90)</f>
        <v/>
      </c>
      <c r="V2227" s="147" t="str">
        <f>IF(OR(U2230=0,U2230&lt;S2230),"",IF(OR(R2227="RE",R2227="REP"),SUM(Q2227,T2227),IF(R2227="S",T2227,Q2227)))</f>
        <v/>
      </c>
    </row>
    <row r="2228" spans="1:22" ht="19.25" customHeight="1">
      <c r="A2228" s="1179"/>
      <c r="B2228" s="1232" t="b">
        <f>IF('statement of marks'!CH90="a",'statement of marks'!$CH$3,IF('statement of marks'!CH90="b",'statement of marks'!$CN$3,IF('statement of marks'!CH90="c",'statement of marks'!$CT$3,IF('statement of marks'!CH90="d",'statement of marks'!$CZ$3))))</f>
        <v>0</v>
      </c>
      <c r="C2228" s="1233"/>
      <c r="D2228" s="289" t="str">
        <f>IF('statement of marks'!CI90="","",'statement of marks'!CI90)</f>
        <v/>
      </c>
      <c r="E2228" s="290" t="str">
        <f>IF('statement of marks'!CJ90="","",'statement of marks'!CJ90)</f>
        <v/>
      </c>
      <c r="F2228" s="290" t="str">
        <f>IF('statement of marks'!CK90="","",'statement of marks'!CK90)</f>
        <v/>
      </c>
      <c r="G2228" s="123" t="str">
        <f>IF('statement of marks'!CM90="","",'statement of marks'!CM90)</f>
        <v/>
      </c>
      <c r="H2228" s="123" t="str">
        <f>IF('statement of marks'!CN90="","",'statement of marks'!CN90)</f>
        <v/>
      </c>
      <c r="I2228" s="291" t="str">
        <f>IF(G2228="","",IF(AND(G2228="ML",H2228="ML"),"ML",IF(AND(G2228="ML",H2228=""),"ML",SUM(G2228,H2228))))</f>
        <v/>
      </c>
      <c r="J2228" s="291" t="str">
        <f t="shared" si="809"/>
        <v/>
      </c>
      <c r="K2228" s="125" t="str">
        <f>IF(J2228="","",SUM(H2228,J2228))</f>
        <v/>
      </c>
      <c r="L2228" s="123" t="str">
        <f>IF('statement of marks'!CR90="","",'statement of marks'!CR90)</f>
        <v/>
      </c>
      <c r="M2228" s="123" t="str">
        <f>IF('statement of marks'!CS90="","",'statement of marks'!CS90)</f>
        <v/>
      </c>
      <c r="N2228" s="291" t="str">
        <f>IF(L2228="","",IF(AND(L2228="ML",M2228="ML"),"ML",IF(AND(L2228="ML",M2228=""),"ML",SUM(L2228,M2228))))</f>
        <v/>
      </c>
      <c r="O2228" s="291" t="str">
        <f>IF(L2228="","",SUM(J2228,L2228))</f>
        <v/>
      </c>
      <c r="P2228" s="123">
        <f t="shared" si="811"/>
        <v>0</v>
      </c>
      <c r="Q2228" s="125" t="str">
        <f>IF(O2228="","",SUM(O2228,P2228))</f>
        <v/>
      </c>
      <c r="R2228" s="290" t="str">
        <f>CONCATENATE('statement of marks'!FT90,'statement of marks'!FY90,'statement of marks'!FZ90)</f>
        <v/>
      </c>
      <c r="S2228" s="117" t="str">
        <f>IF('result subject-wise'!AH90="","",'result subject-wise'!AH90)</f>
        <v/>
      </c>
      <c r="T2228" s="128" t="str">
        <f>IF('result subject-wise'!AJ90="","",'result subject-wise'!AJ90)</f>
        <v/>
      </c>
      <c r="U2228" s="130" t="str">
        <f>IF('result subject-wise'!AK90="","",'result subject-wise'!AK90)</f>
        <v/>
      </c>
      <c r="V2228" s="147" t="str">
        <f>IF(OR(U2230=0,U2230&lt;S2230),"",IF(OR(R2228="RE",R2228="REP"),SUM(Q2228,T2228),IF(R2228="S",T2228,Q2228)))</f>
        <v/>
      </c>
    </row>
    <row r="2229" spans="1:22" ht="19.25" customHeight="1">
      <c r="A2229" s="1179"/>
      <c r="B2229" s="1234" t="s">
        <v>148</v>
      </c>
      <c r="C2229" s="1235"/>
      <c r="D2229" s="157" t="str">
        <f>IF(AND(D2224="",D2225="",D2226="",D2227="",D2228=""),"",SUM(D2224:D2228))</f>
        <v/>
      </c>
      <c r="E2229" s="157" t="str">
        <f t="shared" ref="E2229:F2229" si="814">IF(AND(E2224="",E2225="",E2226="",E2227="",E2228=""),"",SUM(E2224:E2228))</f>
        <v/>
      </c>
      <c r="F2229" s="157" t="str">
        <f t="shared" si="814"/>
        <v/>
      </c>
      <c r="G2229" s="158" t="str">
        <f>IF(G2224="","",SUM(G2224:G2228))</f>
        <v/>
      </c>
      <c r="H2229" s="158">
        <f>SUM(H2226:H2228)</f>
        <v>0</v>
      </c>
      <c r="I2229" s="158" t="str">
        <f>IF(AND(I2224="",I2225="",I2226="",I2227="",I2228=""),"",SUM(I2224:I2228))</f>
        <v/>
      </c>
      <c r="J2229" s="159" t="str">
        <f>IF(J2228="","",SUM(J2224:J2228))</f>
        <v/>
      </c>
      <c r="K2229" s="160" t="str">
        <f>IF(K2224="","",SUM(K2224:K2228))</f>
        <v/>
      </c>
      <c r="L2229" s="158" t="str">
        <f>IF(L2224="","",SUM(L2224:L2228))</f>
        <v/>
      </c>
      <c r="M2229" s="158">
        <f>SUM(M2226:M2228)</f>
        <v>0</v>
      </c>
      <c r="N2229" s="158" t="str">
        <f t="shared" ref="N2229" si="815">IF(AND(N2224="",N2225="",N2226="",N2227="",N2228=""),"",SUM(N2224:N2228))</f>
        <v/>
      </c>
      <c r="O2229" s="159" t="str">
        <f>IF(L2229="","",SUM(J2229,L2229))</f>
        <v/>
      </c>
      <c r="P2229" s="160">
        <f>SUM(H2229,M2229)</f>
        <v>0</v>
      </c>
      <c r="Q2229" s="160" t="str">
        <f>IF(Q2224="","",SUM(Q2224:Q2228))</f>
        <v/>
      </c>
      <c r="R2229" s="159"/>
      <c r="S2229" s="159" t="str">
        <f>IF(AND(S2224="",S2225="",S2226="",S2227="",S2228=""),"",SUM(S2224:S2228))</f>
        <v/>
      </c>
      <c r="T2229" s="161" t="str">
        <f>IF(AND(T2224="",T2225="",T2226="",T2227="",T2228=""),"",SUM(T2224:T2228))</f>
        <v/>
      </c>
      <c r="U2229" s="162"/>
      <c r="V2229" s="163" t="str">
        <f>IF(V2224="","",SUM(V2224:V2228))</f>
        <v/>
      </c>
    </row>
    <row r="2230" spans="1:22" ht="19.25" customHeight="1">
      <c r="A2230" s="1179"/>
      <c r="B2230" s="1234" t="s">
        <v>145</v>
      </c>
      <c r="C2230" s="1235"/>
      <c r="D2230" s="119" t="str">
        <f>IF(D2229="","",50-(COUNTIF(D2224:D2228,"NA")*10+COUNTIF(D2224:D2228,"ML")*10))</f>
        <v/>
      </c>
      <c r="E2230" s="119" t="str">
        <f t="shared" ref="E2230:F2230" si="816">IF(E2229="","",50-(COUNTIF(E2224:E2228,"NA")*10+COUNTIF(E2224:E2228,"ML")*10))</f>
        <v/>
      </c>
      <c r="F2230" s="119" t="str">
        <f t="shared" si="816"/>
        <v/>
      </c>
      <c r="G2230" s="123">
        <f>I2230-H2230</f>
        <v>350</v>
      </c>
      <c r="H2230" s="158">
        <f>IF(H2229="","",(IF(OR(H2226="ML",H2226=""),0,H2223)+IF(OR(H2227="ML",H2227=""),0,H2224)+IF(OR(H2228="ML",H2228=""),0,H2225)))</f>
        <v>0</v>
      </c>
      <c r="I2230" s="123">
        <f>IF(I2229=0,0,350-H2232)</f>
        <v>350</v>
      </c>
      <c r="J2230" s="291" t="str">
        <f>IF(J2229="","",SUM(D2230:G2230))</f>
        <v/>
      </c>
      <c r="K2230" s="125" t="str">
        <f>IF(K2229="","",SUM(H2230,J2230))</f>
        <v/>
      </c>
      <c r="L2230" s="123">
        <f>N2230-M2230</f>
        <v>500</v>
      </c>
      <c r="M2230" s="117">
        <f>IF(M2229="","",(IF(OR(M2226="ML",M2226=""),0,M2223)+IF(OR(M2227="ML",M2227=""),0,M2224)+IF(OR(M2228="ML",M2228=""),0,M2225)))</f>
        <v>0</v>
      </c>
      <c r="N2230" s="123">
        <f>IF(N2229=0,0,500-M2232)</f>
        <v>500</v>
      </c>
      <c r="O2230" s="291">
        <f>IF(L2230="","",SUM(J2230,L2230))</f>
        <v>500</v>
      </c>
      <c r="P2230" s="125">
        <f>SUM(H2230,M2230)</f>
        <v>0</v>
      </c>
      <c r="Q2230" s="125" t="str">
        <f>IF(Q2229="","",SUM(O2230,P2230))</f>
        <v/>
      </c>
      <c r="R2230" s="307"/>
      <c r="S2230" s="141">
        <f>COUNTIF(R2224:R2233,"S")</f>
        <v>0</v>
      </c>
      <c r="T2230" s="141">
        <f>COUNTIF(R2224:R2233,"RE")+COUNTIF(R2224:R2233,"REP")</f>
        <v>0</v>
      </c>
      <c r="U2230" s="141">
        <f>COUNTIF(U2224:U2229,"P")+COUNTIF(U2232:U2233,"P")</f>
        <v>0</v>
      </c>
      <c r="V2230" s="149" t="str">
        <f>IF(OR(U2230=0,U2230&lt;(S2230+T2230)),"",(Q2230-(S2230*200)+S2229))</f>
        <v/>
      </c>
    </row>
    <row r="2231" spans="1:22" ht="19.25" customHeight="1">
      <c r="A2231" s="1179"/>
      <c r="B2231" s="1230" t="s">
        <v>12</v>
      </c>
      <c r="C2231" s="1231"/>
      <c r="D2231" s="120" t="str">
        <f t="shared" ref="D2231:Q2231" si="817">IF(D2230="","",D2229/D2230*100)</f>
        <v/>
      </c>
      <c r="E2231" s="120" t="str">
        <f t="shared" si="817"/>
        <v/>
      </c>
      <c r="F2231" s="120" t="str">
        <f t="shared" si="817"/>
        <v/>
      </c>
      <c r="G2231" s="120" t="e">
        <f t="shared" si="817"/>
        <v>#VALUE!</v>
      </c>
      <c r="H2231" s="151" t="e">
        <f t="shared" si="817"/>
        <v>#DIV/0!</v>
      </c>
      <c r="I2231" s="120" t="e">
        <f t="shared" si="817"/>
        <v>#VALUE!</v>
      </c>
      <c r="J2231" s="120" t="str">
        <f t="shared" si="817"/>
        <v/>
      </c>
      <c r="K2231" s="126" t="str">
        <f t="shared" si="817"/>
        <v/>
      </c>
      <c r="L2231" s="120" t="e">
        <f t="shared" si="817"/>
        <v>#VALUE!</v>
      </c>
      <c r="M2231" s="151" t="e">
        <f t="shared" si="817"/>
        <v>#DIV/0!</v>
      </c>
      <c r="N2231" s="120" t="e">
        <f t="shared" si="817"/>
        <v>#VALUE!</v>
      </c>
      <c r="O2231" s="120" t="e">
        <f t="shared" si="817"/>
        <v>#VALUE!</v>
      </c>
      <c r="P2231" s="126" t="e">
        <f t="shared" si="817"/>
        <v>#DIV/0!</v>
      </c>
      <c r="Q2231" s="126" t="str">
        <f t="shared" si="817"/>
        <v/>
      </c>
      <c r="R2231" s="304"/>
      <c r="S2231" s="304"/>
      <c r="T2231" s="305"/>
      <c r="U2231" s="308"/>
      <c r="V2231" s="150" t="str">
        <f>IF(V2230="","",V2229/V2230*100)</f>
        <v/>
      </c>
    </row>
    <row r="2232" spans="1:22" ht="19.25" customHeight="1">
      <c r="A2232" s="1179"/>
      <c r="B2232" s="1230" t="str">
        <f>'statement of marks'!$DG$3</f>
        <v>jktLFkku v/;;u</v>
      </c>
      <c r="C2232" s="1231"/>
      <c r="D2232" s="289" t="str">
        <f>IF('statement of marks'!DG90="","",'statement of marks'!DG90)</f>
        <v/>
      </c>
      <c r="E2232" s="290" t="str">
        <f>IF('statement of marks'!DH90="","",'statement of marks'!DH90)</f>
        <v/>
      </c>
      <c r="F2232" s="290" t="str">
        <f>IF('statement of marks'!DI90="","",'statement of marks'!DI90)</f>
        <v/>
      </c>
      <c r="G2232" s="290" t="str">
        <f>IF('statement of marks'!DK90="","",'statement of marks'!DK90)</f>
        <v/>
      </c>
      <c r="H2232" s="152">
        <f>IF(G2224="ML",70)+IF(G2225="ML",70)+IF(G2226="ML",70-H2223)+IF(G2227="ML",70-H2224)+IF(G2228="ML",70-H2225)+IF(H2226="ml",H2223)+IF(H2227="ml",H2224)+IF(H2228="ml",H2225)</f>
        <v>0</v>
      </c>
      <c r="I2232" s="291" t="str">
        <f>IF(G2232="","",SUM(G2232,H2232))</f>
        <v/>
      </c>
      <c r="J2232" s="291" t="str">
        <f>IF(G2232="","",SUM(D2232,E2232,F2232,G2232))</f>
        <v/>
      </c>
      <c r="K2232" s="125" t="str">
        <f>IF(J2232="","",SUM(H2232,J2232))</f>
        <v/>
      </c>
      <c r="L2232" s="290" t="str">
        <f>IF('statement of marks'!DM90="","",'statement of marks'!DM90)</f>
        <v/>
      </c>
      <c r="M2232" s="152">
        <f>IF(L2224="ML",100)+IF(L2225="ML",100)+IF(L2226="ML",100-M2223)+IF(L2227="ML",100-M2224)+IF(L2228="ML",100-M2225)+IF(M2226="ml",M2223)+IF(M2227="ml",M2224)+IF(M2228="ml",M2225)</f>
        <v>0</v>
      </c>
      <c r="N2232" s="291" t="str">
        <f>IF(L2232="","",SUM(L2232,M2232))</f>
        <v/>
      </c>
      <c r="O2232" s="291" t="str">
        <f>IF(L2232="","",SUM(K2232,L2232))</f>
        <v/>
      </c>
      <c r="P2232" s="152">
        <f>SUM(H2232,M2232)</f>
        <v>0</v>
      </c>
      <c r="Q2232" s="125" t="str">
        <f>IF(O2232="","",SUM(O2232,M2232))</f>
        <v/>
      </c>
      <c r="R2232" s="290" t="str">
        <f>IF('statement of marks'!GA90="","",'statement of marks'!GA90)</f>
        <v/>
      </c>
      <c r="S2232" s="117" t="str">
        <f>IF(OR(R2232="S",R2232="RE"),100,"")</f>
        <v/>
      </c>
      <c r="T2232" s="309" t="str">
        <f>IF('result subject-wise'!AL90="","",'result subject-wise'!AL90)</f>
        <v/>
      </c>
      <c r="U2232" s="310" t="str">
        <f>IF('result subject-wise'!AM90="","",'result subject-wise'!AM90)</f>
        <v/>
      </c>
      <c r="V2232" s="1236"/>
    </row>
    <row r="2233" spans="1:22" ht="19.25" customHeight="1">
      <c r="A2233" s="1179"/>
      <c r="B2233" s="1230" t="str">
        <f>'statement of marks'!$DT$3</f>
        <v>thou dkS'ky f'k{kk</v>
      </c>
      <c r="C2233" s="1231"/>
      <c r="D2233" s="1237" t="s">
        <v>294</v>
      </c>
      <c r="E2233" s="1238"/>
      <c r="F2233" s="291">
        <f>'statement of marks'!$DT$6</f>
        <v>30</v>
      </c>
      <c r="G2233" s="123" t="str">
        <f>IF('statement of marks'!DT90="","",'statement of marks'!DT90)</f>
        <v/>
      </c>
      <c r="H2233" s="1238" t="s">
        <v>313</v>
      </c>
      <c r="I2233" s="1238"/>
      <c r="J2233" s="291">
        <f>'statement of marks'!$DU$6</f>
        <v>30</v>
      </c>
      <c r="K2233" s="125" t="str">
        <f>IF('statement of marks'!DU90="","",'statement of marks'!DU90)</f>
        <v/>
      </c>
      <c r="L2233" s="1239" t="s">
        <v>172</v>
      </c>
      <c r="M2233" s="1239"/>
      <c r="N2233" s="291">
        <f>'statement of marks'!$DV$6</f>
        <v>40</v>
      </c>
      <c r="O2233" s="290" t="str">
        <f>IF('statement of marks'!DV90="","",'statement of marks'!DV90)</f>
        <v/>
      </c>
      <c r="P2233" s="304"/>
      <c r="Q2233" s="125" t="str">
        <f>IF(O2233="","",SUM(G2233,K2233,O2233))</f>
        <v/>
      </c>
      <c r="R2233" s="290" t="str">
        <f>IF('statement of marks'!GB90="","",'statement of marks'!GB90)</f>
        <v/>
      </c>
      <c r="S2233" s="117" t="str">
        <f>IF(OR(R2233="S",R2233="RE"),40,"")</f>
        <v/>
      </c>
      <c r="T2233" s="309" t="str">
        <f>IF('result subject-wise'!AN90="","",'result subject-wise'!AN90)</f>
        <v/>
      </c>
      <c r="U2233" s="310" t="str">
        <f>IF('result subject-wise'!AO90="","",'result subject-wise'!AO90)</f>
        <v/>
      </c>
      <c r="V2233" s="1236"/>
    </row>
    <row r="2234" spans="1:22" ht="19.25" customHeight="1">
      <c r="A2234" s="1179"/>
      <c r="B2234" s="1240" t="s">
        <v>20</v>
      </c>
      <c r="C2234" s="1241"/>
      <c r="D2234" s="1242" t="str">
        <f>IF('statement of marks'!GH90="","",'statement of marks'!GH90)</f>
        <v/>
      </c>
      <c r="E2234" s="1243"/>
      <c r="F2234" s="1243"/>
      <c r="G2234" s="1243"/>
      <c r="H2234" s="1243"/>
      <c r="I2234" s="1244"/>
      <c r="J2234" s="288" t="s">
        <v>7</v>
      </c>
      <c r="K2234" s="290" t="str">
        <f>IF('statement of marks'!GK90="","",'statement of marks'!GK90)</f>
        <v/>
      </c>
      <c r="L2234" s="1245" t="s">
        <v>8</v>
      </c>
      <c r="M2234" s="1246"/>
      <c r="N2234" s="1247"/>
      <c r="O2234" s="290" t="str">
        <f>IF('statement of marks'!GM90="","",'statement of marks'!GM90)</f>
        <v/>
      </c>
      <c r="P2234" s="1248" t="s">
        <v>286</v>
      </c>
      <c r="Q2234" s="1248"/>
      <c r="R2234" s="1248"/>
      <c r="S2234" s="1248"/>
      <c r="T2234" s="1248"/>
      <c r="U2234" s="1248"/>
      <c r="V2234" s="1249"/>
    </row>
    <row r="2235" spans="1:22" ht="19.25" customHeight="1">
      <c r="A2235" s="1179"/>
      <c r="B2235" s="1240" t="s">
        <v>50</v>
      </c>
      <c r="C2235" s="1241"/>
      <c r="D2235" s="1250" t="s">
        <v>290</v>
      </c>
      <c r="E2235" s="1251"/>
      <c r="F2235" s="1252" t="s">
        <v>291</v>
      </c>
      <c r="G2235" s="1252"/>
      <c r="H2235" s="1253" t="s">
        <v>292</v>
      </c>
      <c r="I2235" s="1253"/>
      <c r="J2235" s="1252" t="s">
        <v>314</v>
      </c>
      <c r="K2235" s="1252"/>
      <c r="L2235" s="1254" t="s">
        <v>284</v>
      </c>
      <c r="M2235" s="1254"/>
      <c r="N2235" s="1254"/>
      <c r="O2235" s="1254"/>
      <c r="P2235" s="1255" t="s">
        <v>20</v>
      </c>
      <c r="Q2235" s="1255"/>
      <c r="R2235" s="1255"/>
      <c r="S2235" s="1255"/>
      <c r="T2235" s="1256" t="str">
        <f>IF('result subject-wise'!AR90="","",'result subject-wise'!AR90)</f>
        <v/>
      </c>
      <c r="U2235" s="1256"/>
      <c r="V2235" s="1257"/>
    </row>
    <row r="2236" spans="1:22" ht="19.25" customHeight="1">
      <c r="A2236" s="1179"/>
      <c r="B2236" s="1234" t="s">
        <v>32</v>
      </c>
      <c r="C2236" s="1235"/>
      <c r="D2236" s="1258" t="str">
        <f>IF('statement of marks'!EP90="","",'statement of marks'!EP90)</f>
        <v/>
      </c>
      <c r="E2236" s="1259"/>
      <c r="F2236" s="1259" t="str">
        <f>IF('statement of marks'!ER90="","",'statement of marks'!ER90)</f>
        <v/>
      </c>
      <c r="G2236" s="1259"/>
      <c r="H2236" s="1259" t="str">
        <f>IF('statement of marks'!ET90="","",'statement of marks'!ET90)</f>
        <v/>
      </c>
      <c r="I2236" s="1259"/>
      <c r="J2236" s="1259" t="str">
        <f>IF('statement of marks'!EV90="","",'statement of marks'!EV90)</f>
        <v/>
      </c>
      <c r="K2236" s="1259"/>
      <c r="L2236" s="1259" t="str">
        <f>IF('statement of marks'!EX90="","",'statement of marks'!EX90)</f>
        <v/>
      </c>
      <c r="M2236" s="1259"/>
      <c r="N2236" s="1259"/>
      <c r="O2236" s="1259"/>
      <c r="P2236" s="1255" t="s">
        <v>7</v>
      </c>
      <c r="Q2236" s="1255"/>
      <c r="R2236" s="1255"/>
      <c r="S2236" s="1255"/>
      <c r="T2236" s="1256" t="str">
        <f>IF(AND(T2235="mRrh.kZ",V2231&gt;=60),"izFke",IF(AND(T2235="mRrh.kZ",V2231&gt;=48),"f}rh;",IF(AND(T2235="mRrh.kZ",V2231&gt;=36),"r`rh;","")))</f>
        <v/>
      </c>
      <c r="U2236" s="1256"/>
      <c r="V2236" s="1257"/>
    </row>
    <row r="2237" spans="1:22" ht="19.25" customHeight="1">
      <c r="A2237" s="1179"/>
      <c r="B2237" s="1234" t="s">
        <v>31</v>
      </c>
      <c r="C2237" s="1235"/>
      <c r="D2237" s="1260" t="str">
        <f>IF('statement of marks'!EO90="","",'statement of marks'!EO90)</f>
        <v/>
      </c>
      <c r="E2237" s="1261"/>
      <c r="F2237" s="1261" t="str">
        <f>IF('statement of marks'!EQ90="","",'statement of marks'!EQ90)</f>
        <v/>
      </c>
      <c r="G2237" s="1261"/>
      <c r="H2237" s="1261" t="str">
        <f>IF('statement of marks'!ES90="","",'statement of marks'!ES90)</f>
        <v/>
      </c>
      <c r="I2237" s="1261"/>
      <c r="J2237" s="1261" t="str">
        <f>IF('statement of marks'!EU90="","",'statement of marks'!EU90)</f>
        <v/>
      </c>
      <c r="K2237" s="1261"/>
      <c r="L2237" s="1261" t="str">
        <f>IF('statement of marks'!EW90="","",'statement of marks'!EW90)</f>
        <v/>
      </c>
      <c r="M2237" s="1261"/>
      <c r="N2237" s="1261"/>
      <c r="O2237" s="1261"/>
      <c r="P2237" s="1262" t="s">
        <v>312</v>
      </c>
      <c r="Q2237" s="1263"/>
      <c r="R2237" s="1263"/>
      <c r="S2237" s="1264"/>
      <c r="T2237" s="1265" t="str">
        <f>IF(T2235="","",'result subject-wise'!$G$117)</f>
        <v/>
      </c>
      <c r="U2237" s="1266"/>
      <c r="V2237" s="1267"/>
    </row>
    <row r="2238" spans="1:22" ht="19.25" customHeight="1">
      <c r="A2238" s="1179"/>
      <c r="B2238" s="1230" t="s">
        <v>133</v>
      </c>
      <c r="C2238" s="1231"/>
      <c r="D2238" s="1268"/>
      <c r="E2238" s="1269"/>
      <c r="F2238" s="1269"/>
      <c r="G2238" s="1269"/>
      <c r="H2238" s="1269"/>
      <c r="I2238" s="1269"/>
      <c r="J2238" s="1269"/>
      <c r="K2238" s="1269"/>
      <c r="L2238" s="1231" t="s">
        <v>133</v>
      </c>
      <c r="M2238" s="1231"/>
      <c r="N2238" s="1231"/>
      <c r="O2238" s="1231"/>
      <c r="P2238" s="1231"/>
      <c r="Q2238" s="1231"/>
      <c r="R2238" s="1270"/>
      <c r="S2238" s="1271"/>
      <c r="T2238" s="1271"/>
      <c r="U2238" s="1271"/>
      <c r="V2238" s="1272"/>
    </row>
    <row r="2239" spans="1:22" ht="19.25" customHeight="1">
      <c r="A2239" s="1179"/>
      <c r="B2239" s="1230" t="s">
        <v>285</v>
      </c>
      <c r="C2239" s="1231"/>
      <c r="D2239" s="1268"/>
      <c r="E2239" s="1269"/>
      <c r="F2239" s="1269"/>
      <c r="G2239" s="1269"/>
      <c r="H2239" s="1269"/>
      <c r="I2239" s="1269"/>
      <c r="J2239" s="1269"/>
      <c r="K2239" s="1269"/>
      <c r="L2239" s="1231" t="s">
        <v>111</v>
      </c>
      <c r="M2239" s="1231"/>
      <c r="N2239" s="1231"/>
      <c r="O2239" s="1231"/>
      <c r="P2239" s="1231"/>
      <c r="Q2239" s="1231"/>
      <c r="R2239" s="1273"/>
      <c r="S2239" s="1274"/>
      <c r="T2239" s="1274"/>
      <c r="U2239" s="1274"/>
      <c r="V2239" s="1275"/>
    </row>
    <row r="2240" spans="1:22" ht="19.25" customHeight="1">
      <c r="A2240" s="1179"/>
      <c r="B2240" s="1230" t="s">
        <v>152</v>
      </c>
      <c r="C2240" s="1231"/>
      <c r="D2240" s="1268"/>
      <c r="E2240" s="1269"/>
      <c r="F2240" s="1269"/>
      <c r="G2240" s="1269"/>
      <c r="H2240" s="1269"/>
      <c r="I2240" s="1269"/>
      <c r="J2240" s="1269"/>
      <c r="K2240" s="1269"/>
      <c r="L2240" s="1231" t="s">
        <v>285</v>
      </c>
      <c r="M2240" s="1231"/>
      <c r="N2240" s="1231"/>
      <c r="O2240" s="1231"/>
      <c r="P2240" s="1231"/>
      <c r="Q2240" s="1231"/>
      <c r="R2240" s="1276" t="s">
        <v>152</v>
      </c>
      <c r="S2240" s="1277"/>
      <c r="T2240" s="1277"/>
      <c r="U2240" s="1277"/>
      <c r="V2240" s="1278"/>
    </row>
    <row r="2241" spans="1:22" ht="19.25" customHeight="1">
      <c r="A2241" s="1180"/>
      <c r="B2241" s="1279" t="s">
        <v>151</v>
      </c>
      <c r="C2241" s="1280"/>
      <c r="D2241" s="1281"/>
      <c r="E2241" s="1282"/>
      <c r="F2241" s="1282"/>
      <c r="G2241" s="1282"/>
      <c r="H2241" s="1282"/>
      <c r="I2241" s="1282"/>
      <c r="J2241" s="1282"/>
      <c r="K2241" s="1282"/>
      <c r="L2241" s="1280" t="s">
        <v>113</v>
      </c>
      <c r="M2241" s="1280"/>
      <c r="N2241" s="1280"/>
      <c r="O2241" s="1280"/>
      <c r="P2241" s="1283">
        <f>'statement of marks'!$GH$109</f>
        <v>42460</v>
      </c>
      <c r="Q2241" s="1284"/>
      <c r="R2241" s="1285" t="s">
        <v>289</v>
      </c>
      <c r="S2241" s="1286"/>
      <c r="T2241" s="1286"/>
      <c r="U2241" s="1286"/>
      <c r="V2241" s="1287"/>
    </row>
    <row r="2242" spans="1:22" ht="19.25" customHeight="1">
      <c r="A2242" s="1173" t="s">
        <v>73</v>
      </c>
      <c r="B2242" s="1174"/>
      <c r="C2242" s="1174"/>
      <c r="D2242" s="1174"/>
      <c r="E2242" s="1174"/>
      <c r="F2242" s="1174"/>
      <c r="G2242" s="1174"/>
      <c r="H2242" s="1174"/>
      <c r="I2242" s="1174"/>
      <c r="J2242" s="1174"/>
      <c r="K2242" s="1174"/>
      <c r="L2242" s="1174"/>
      <c r="M2242" s="1174"/>
      <c r="N2242" s="1174"/>
      <c r="O2242" s="1174"/>
      <c r="P2242" s="1174"/>
      <c r="Q2242" s="1174"/>
      <c r="R2242" s="1174"/>
      <c r="S2242" s="1174"/>
      <c r="T2242" s="1174"/>
      <c r="U2242" s="1174"/>
      <c r="V2242" s="1175"/>
    </row>
    <row r="2243" spans="1:22" ht="19.25" customHeight="1">
      <c r="A2243" s="1176" t="str">
        <f>'statement of marks'!$A$1</f>
        <v>jktdh; ckfydk mPp ek/;fed fo|ky;] fuEckgsMk</v>
      </c>
      <c r="B2243" s="1177"/>
      <c r="C2243" s="1177"/>
      <c r="D2243" s="1177"/>
      <c r="E2243" s="1177"/>
      <c r="F2243" s="1177"/>
      <c r="G2243" s="1177"/>
      <c r="H2243" s="1177"/>
      <c r="I2243" s="1177"/>
      <c r="J2243" s="1177"/>
      <c r="K2243" s="1177"/>
      <c r="L2243" s="1177"/>
      <c r="M2243" s="1177"/>
      <c r="N2243" s="1177"/>
      <c r="O2243" s="1177"/>
      <c r="P2243" s="1177"/>
      <c r="Q2243" s="1177"/>
      <c r="R2243" s="1177"/>
      <c r="S2243" s="1177"/>
      <c r="T2243" s="1177"/>
      <c r="U2243" s="1177"/>
      <c r="V2243" s="1178"/>
    </row>
    <row r="2244" spans="1:22" ht="19.25" customHeight="1">
      <c r="A2244" s="1179"/>
      <c r="B2244" s="1181" t="s">
        <v>293</v>
      </c>
      <c r="C2244" s="1181"/>
      <c r="D2244" s="1182" t="str">
        <f>'statement of marks'!$F$3</f>
        <v>2015-16</v>
      </c>
      <c r="E2244" s="1183"/>
      <c r="F2244" s="1184" t="str">
        <f>IF(T2262="","eq[; ijh{kk",IF(D2261="iwjd","iwjd ijh{kk",IF(D2261="iqu% ijh{kk","iqu% ijh{kk",)))</f>
        <v>eq[; ijh{kk</v>
      </c>
      <c r="G2244" s="1185"/>
      <c r="H2244" s="1185"/>
      <c r="I2244" s="1185"/>
      <c r="J2244" s="1185"/>
      <c r="K2244" s="1185"/>
      <c r="L2244" s="1185"/>
      <c r="M2244" s="1185"/>
      <c r="N2244" s="1185"/>
      <c r="O2244" s="1185"/>
      <c r="P2244" s="1185"/>
      <c r="Q2244" s="1185"/>
      <c r="R2244" s="1186" t="s">
        <v>27</v>
      </c>
      <c r="S2244" s="1187"/>
      <c r="T2244" s="1188" t="str">
        <f>'statement of marks'!$A$3</f>
        <v>11 'A'</v>
      </c>
      <c r="U2244" s="1188"/>
      <c r="V2244" s="1189"/>
    </row>
    <row r="2245" spans="1:22" ht="19.25" customHeight="1">
      <c r="A2245" s="1179"/>
      <c r="B2245" s="1190" t="s">
        <v>115</v>
      </c>
      <c r="C2245" s="1190"/>
      <c r="D2245" s="1191" t="str">
        <f>IF('statement of marks'!G91="","",'statement of marks'!G91)</f>
        <v/>
      </c>
      <c r="E2245" s="1192"/>
      <c r="F2245" s="1192"/>
      <c r="G2245" s="1192"/>
      <c r="H2245" s="1192"/>
      <c r="I2245" s="1192"/>
      <c r="J2245" s="1192"/>
      <c r="K2245" s="1192"/>
      <c r="L2245" s="1192"/>
      <c r="M2245" s="1192"/>
      <c r="N2245" s="1192"/>
      <c r="O2245" s="1192"/>
      <c r="P2245" s="1192"/>
      <c r="Q2245" s="1192"/>
      <c r="R2245" s="1193" t="s">
        <v>36</v>
      </c>
      <c r="S2245" s="1194"/>
      <c r="T2245" s="1195" t="str">
        <f>IF('statement of marks'!D91="","",'statement of marks'!D91)</f>
        <v/>
      </c>
      <c r="U2245" s="1195"/>
      <c r="V2245" s="1196"/>
    </row>
    <row r="2246" spans="1:22" ht="19.25" customHeight="1">
      <c r="A2246" s="1179"/>
      <c r="B2246" s="1190" t="s">
        <v>25</v>
      </c>
      <c r="C2246" s="1190"/>
      <c r="D2246" s="1191" t="str">
        <f>IF('statement of marks'!H91="","",'statement of marks'!H91)</f>
        <v/>
      </c>
      <c r="E2246" s="1192"/>
      <c r="F2246" s="1192"/>
      <c r="G2246" s="1192"/>
      <c r="H2246" s="1192"/>
      <c r="I2246" s="1192"/>
      <c r="J2246" s="1192"/>
      <c r="K2246" s="1192"/>
      <c r="L2246" s="1192"/>
      <c r="M2246" s="1192"/>
      <c r="N2246" s="1192"/>
      <c r="O2246" s="1192"/>
      <c r="P2246" s="1192"/>
      <c r="Q2246" s="1192"/>
      <c r="R2246" s="1193" t="s">
        <v>28</v>
      </c>
      <c r="S2246" s="1194"/>
      <c r="T2246" s="1195" t="str">
        <f>IF('statement of marks'!E91="","",'statement of marks'!E91)</f>
        <v/>
      </c>
      <c r="U2246" s="1195"/>
      <c r="V2246" s="1196"/>
    </row>
    <row r="2247" spans="1:22" ht="19.25" customHeight="1">
      <c r="A2247" s="1179"/>
      <c r="B2247" s="1197" t="s">
        <v>26</v>
      </c>
      <c r="C2247" s="1197"/>
      <c r="D2247" s="1191" t="str">
        <f>IF('statement of marks'!I91="","",'statement of marks'!I91)</f>
        <v/>
      </c>
      <c r="E2247" s="1192"/>
      <c r="F2247" s="1192"/>
      <c r="G2247" s="1192"/>
      <c r="H2247" s="1192"/>
      <c r="I2247" s="1192"/>
      <c r="J2247" s="1192"/>
      <c r="K2247" s="1192"/>
      <c r="L2247" s="1192"/>
      <c r="M2247" s="1192"/>
      <c r="N2247" s="1192"/>
      <c r="O2247" s="1192"/>
      <c r="P2247" s="1192"/>
      <c r="Q2247" s="1192"/>
      <c r="R2247" s="1193" t="s">
        <v>29</v>
      </c>
      <c r="S2247" s="1194"/>
      <c r="T2247" s="1198" t="str">
        <f>IF('statement of marks'!F91="","",'statement of marks'!F91)</f>
        <v/>
      </c>
      <c r="U2247" s="1198"/>
      <c r="V2247" s="1199"/>
    </row>
    <row r="2248" spans="1:22" ht="19.25" customHeight="1">
      <c r="A2248" s="1179"/>
      <c r="B2248" s="1200" t="s">
        <v>30</v>
      </c>
      <c r="C2248" s="1202" t="s">
        <v>202</v>
      </c>
      <c r="D2248" s="1204" t="s">
        <v>1</v>
      </c>
      <c r="E2248" s="1204" t="s">
        <v>43</v>
      </c>
      <c r="F2248" s="1204" t="s">
        <v>2</v>
      </c>
      <c r="G2248" s="1206" t="s">
        <v>144</v>
      </c>
      <c r="H2248" s="1206" t="s">
        <v>147</v>
      </c>
      <c r="I2248" s="1208" t="s">
        <v>146</v>
      </c>
      <c r="J2248" s="1210" t="s">
        <v>306</v>
      </c>
      <c r="K2248" s="1212" t="s">
        <v>288</v>
      </c>
      <c r="L2248" s="1214" t="s">
        <v>305</v>
      </c>
      <c r="M2248" s="1214" t="s">
        <v>296</v>
      </c>
      <c r="N2248" s="1216" t="s">
        <v>295</v>
      </c>
      <c r="O2248" s="1218" t="s">
        <v>274</v>
      </c>
      <c r="P2248" s="1218" t="s">
        <v>275</v>
      </c>
      <c r="Q2248" s="1220" t="s">
        <v>276</v>
      </c>
      <c r="R2248" s="1208" t="s">
        <v>14</v>
      </c>
      <c r="S2248" s="1210" t="s">
        <v>297</v>
      </c>
      <c r="T2248" s="1222" t="s">
        <v>298</v>
      </c>
      <c r="U2248" s="1224" t="s">
        <v>38</v>
      </c>
      <c r="V2248" s="1226" t="s">
        <v>287</v>
      </c>
    </row>
    <row r="2249" spans="1:22" ht="19.25" customHeight="1">
      <c r="A2249" s="1179"/>
      <c r="B2249" s="1201"/>
      <c r="C2249" s="1203"/>
      <c r="D2249" s="1205"/>
      <c r="E2249" s="1205"/>
      <c r="F2249" s="1205"/>
      <c r="G2249" s="1207"/>
      <c r="H2249" s="1207"/>
      <c r="I2249" s="1209"/>
      <c r="J2249" s="1211"/>
      <c r="K2249" s="1213"/>
      <c r="L2249" s="1215"/>
      <c r="M2249" s="1215"/>
      <c r="N2249" s="1217"/>
      <c r="O2249" s="1219"/>
      <c r="P2249" s="1219"/>
      <c r="Q2249" s="1221"/>
      <c r="R2249" s="1209"/>
      <c r="S2249" s="1211"/>
      <c r="T2249" s="1223"/>
      <c r="U2249" s="1225"/>
      <c r="V2249" s="1227"/>
    </row>
    <row r="2250" spans="1:22" ht="19.25" customHeight="1">
      <c r="A2250" s="1179"/>
      <c r="B2250" s="1228" t="s">
        <v>5</v>
      </c>
      <c r="C2250" s="1229"/>
      <c r="D2250" s="119">
        <v>10</v>
      </c>
      <c r="E2250" s="70">
        <v>10</v>
      </c>
      <c r="F2250" s="70">
        <v>10</v>
      </c>
      <c r="G2250" s="142" t="s">
        <v>308</v>
      </c>
      <c r="H2250" s="122">
        <f>'statement of marks'!$AR$6</f>
        <v>20</v>
      </c>
      <c r="I2250" s="73">
        <v>70</v>
      </c>
      <c r="J2250" s="146" t="s">
        <v>277</v>
      </c>
      <c r="K2250" s="124">
        <v>100</v>
      </c>
      <c r="L2250" s="142" t="s">
        <v>309</v>
      </c>
      <c r="M2250" s="122">
        <f>'statement of marks'!$AW$6</f>
        <v>30</v>
      </c>
      <c r="N2250" s="73">
        <v>100</v>
      </c>
      <c r="O2250" s="145" t="s">
        <v>310</v>
      </c>
      <c r="P2250" s="124"/>
      <c r="Q2250" s="124">
        <v>200</v>
      </c>
      <c r="R2250" s="304"/>
      <c r="S2250" s="304"/>
      <c r="T2250" s="305"/>
      <c r="U2250" s="306"/>
      <c r="V2250" s="147" t="str">
        <f>IF(OR(U2257=0,U2257&lt;S2257),"",Q2250)</f>
        <v/>
      </c>
    </row>
    <row r="2251" spans="1:22" ht="19.25" customHeight="1">
      <c r="A2251" s="1179"/>
      <c r="B2251" s="1230" t="str">
        <f>'statement of marks'!$J$3</f>
        <v>vfuok;Z fgUnh</v>
      </c>
      <c r="C2251" s="1231"/>
      <c r="D2251" s="289" t="str">
        <f>IF('statement of marks'!J91="","",'statement of marks'!J91)</f>
        <v/>
      </c>
      <c r="E2251" s="290" t="str">
        <f>IF('statement of marks'!K91="","",'statement of marks'!K91)</f>
        <v/>
      </c>
      <c r="F2251" s="290" t="str">
        <f>IF('statement of marks'!L91="","",'statement of marks'!L91)</f>
        <v/>
      </c>
      <c r="G2251" s="123" t="str">
        <f>IF('statement of marks'!N91="","",'statement of marks'!N91)</f>
        <v/>
      </c>
      <c r="H2251" s="123">
        <f>'statement of marks'!$BP$6</f>
        <v>20</v>
      </c>
      <c r="I2251" s="291" t="str">
        <f>IF(G2251="","",G2251)</f>
        <v/>
      </c>
      <c r="J2251" s="291" t="str">
        <f>IF(G2251="","",SUM(D2251,E2251,F2251,G2251))</f>
        <v/>
      </c>
      <c r="K2251" s="125" t="str">
        <f>J2251</f>
        <v/>
      </c>
      <c r="L2251" s="123" t="str">
        <f>IF('statement of marks'!P91="","",'statement of marks'!P91)</f>
        <v/>
      </c>
      <c r="M2251" s="122">
        <f>'statement of marks'!$BU$6</f>
        <v>30</v>
      </c>
      <c r="N2251" s="291" t="str">
        <f>IF(L2251="","",L2251)</f>
        <v/>
      </c>
      <c r="O2251" s="291" t="str">
        <f>IF(L2251="","",SUM(J2251,L2251))</f>
        <v/>
      </c>
      <c r="P2251" s="152">
        <f>SUM(H2251,M2251)</f>
        <v>50</v>
      </c>
      <c r="Q2251" s="125" t="str">
        <f>O2251</f>
        <v/>
      </c>
      <c r="R2251" s="290" t="str">
        <f>CONCATENATE('statement of marks'!EZ91,'statement of marks'!FA91,'statement of marks'!FB91)</f>
        <v/>
      </c>
      <c r="S2251" s="117" t="str">
        <f>IF(OR(R2251="S",R2251="RE"),100,"")</f>
        <v/>
      </c>
      <c r="T2251" s="128" t="str">
        <f>IF('result subject-wise'!U91="","",'result subject-wise'!U91)</f>
        <v/>
      </c>
      <c r="U2251" s="130" t="str">
        <f>IF('result subject-wise'!V91="","",'result subject-wise'!V91)</f>
        <v/>
      </c>
      <c r="V2251" s="147" t="str">
        <f>IF(OR(U2257=0,U2257&lt;S2257),"",IF(R2251="RE",SUM(Q2251,T2251),IF(R2251="S",T2251,Q2251)))</f>
        <v/>
      </c>
    </row>
    <row r="2252" spans="1:22" ht="19.25" customHeight="1">
      <c r="A2252" s="1179"/>
      <c r="B2252" s="1230" t="str">
        <f>'statement of marks'!$X$3</f>
        <v>vaxzsth</v>
      </c>
      <c r="C2252" s="1231"/>
      <c r="D2252" s="289" t="str">
        <f>IF('statement of marks'!X91="","",'statement of marks'!X91)</f>
        <v/>
      </c>
      <c r="E2252" s="290" t="str">
        <f>IF('statement of marks'!Y91="","",'statement of marks'!Y91)</f>
        <v/>
      </c>
      <c r="F2252" s="290" t="str">
        <f>IF('statement of marks'!Z91="","",'statement of marks'!Z91)</f>
        <v/>
      </c>
      <c r="G2252" s="123" t="str">
        <f>IF('statement of marks'!AB91="","",'statement of marks'!AB91)</f>
        <v/>
      </c>
      <c r="H2252" s="123">
        <f>'statement of marks'!$CN$6</f>
        <v>20</v>
      </c>
      <c r="I2252" s="291" t="str">
        <f>IF(G2252="","",G2252)</f>
        <v/>
      </c>
      <c r="J2252" s="291" t="str">
        <f t="shared" ref="J2252:J2255" si="818">IF(G2252="","",SUM(D2252,E2252,F2252,G2252))</f>
        <v/>
      </c>
      <c r="K2252" s="125" t="str">
        <f>J2252</f>
        <v/>
      </c>
      <c r="L2252" s="123" t="str">
        <f>IF('statement of marks'!AD91="","",'statement of marks'!AD91)</f>
        <v/>
      </c>
      <c r="M2252" s="122">
        <f>'statement of marks'!$CS$6</f>
        <v>30</v>
      </c>
      <c r="N2252" s="291" t="str">
        <f>IF(L2252="","",L2252)</f>
        <v/>
      </c>
      <c r="O2252" s="291" t="str">
        <f t="shared" ref="O2252" si="819">IF(L2252="","",SUM(J2252,L2252))</f>
        <v/>
      </c>
      <c r="P2252" s="152">
        <f t="shared" ref="P2252" si="820">SUM(H2252,M2252)</f>
        <v>50</v>
      </c>
      <c r="Q2252" s="125" t="str">
        <f>O2252</f>
        <v/>
      </c>
      <c r="R2252" s="290" t="str">
        <f>CONCATENATE('statement of marks'!FC91,'statement of marks'!FD91,'statement of marks'!FE91)</f>
        <v/>
      </c>
      <c r="S2252" s="117" t="str">
        <f>IF(OR(R2252="S",R2252="RE"),100,"")</f>
        <v/>
      </c>
      <c r="T2252" s="128" t="str">
        <f>IF('result subject-wise'!X91="","",'result subject-wise'!X91)</f>
        <v/>
      </c>
      <c r="U2252" s="130" t="str">
        <f>IF('result subject-wise'!Y91="","",'result subject-wise'!Y91)</f>
        <v/>
      </c>
      <c r="V2252" s="147" t="str">
        <f>IF(OR(U2257=0,U2257&lt;S2257),"",IF(R2252="RE",SUM(Q2252,T2252),IF(R2252="S",T2252,Q2252)))</f>
        <v/>
      </c>
    </row>
    <row r="2253" spans="1:22" ht="19.25" customHeight="1">
      <c r="A2253" s="1179"/>
      <c r="B2253" s="1232" t="b">
        <f>IF('statement of marks'!AL91="a",'statement of marks'!$AL$3,IF('statement of marks'!AL91="b",'statement of marks'!$AR$3,IF('statement of marks'!AL91="c",'statement of marks'!$AX$3,IF('statement of marks'!AL91="d",'statement of marks'!$BD$3))))</f>
        <v>0</v>
      </c>
      <c r="C2253" s="1233"/>
      <c r="D2253" s="289" t="str">
        <f>IF('statement of marks'!AM91="","",'statement of marks'!AM91)</f>
        <v/>
      </c>
      <c r="E2253" s="290" t="str">
        <f>IF('statement of marks'!AN91="","",'statement of marks'!AN91)</f>
        <v/>
      </c>
      <c r="F2253" s="290" t="str">
        <f>IF('statement of marks'!AO91="","",'statement of marks'!AO91)</f>
        <v/>
      </c>
      <c r="G2253" s="123" t="str">
        <f>IF('statement of marks'!AQ91="","",'statement of marks'!AQ91)</f>
        <v/>
      </c>
      <c r="H2253" s="123" t="str">
        <f>IF('statement of marks'!AR91="","",'statement of marks'!AR91)</f>
        <v/>
      </c>
      <c r="I2253" s="291" t="str">
        <f>IF(G2253="","",IF(AND(G2253="ML",H2253="ML"),"ML",IF(AND(G2253="ML",H2253=""),"ML",SUM(G2253,H2253))))</f>
        <v/>
      </c>
      <c r="J2253" s="291" t="str">
        <f t="shared" si="818"/>
        <v/>
      </c>
      <c r="K2253" s="125" t="str">
        <f>IF(J2253="","",SUM(H2253,J2253))</f>
        <v/>
      </c>
      <c r="L2253" s="123" t="str">
        <f>IF('statement of marks'!AV91="","",'statement of marks'!AV91)</f>
        <v/>
      </c>
      <c r="M2253" s="123" t="str">
        <f>IF('statement of marks'!AW91="","",'statement of marks'!AW91)</f>
        <v/>
      </c>
      <c r="N2253" s="291" t="str">
        <f>IF(L2253="","",IF(AND(L2253="ML",M2253="ML"),"ML",IF(AND(L2253="ML",M2253=""),"ML",SUM(L2253,M2253))))</f>
        <v/>
      </c>
      <c r="O2253" s="291" t="str">
        <f>IF(L2253="","",SUM(J2253,L2253))</f>
        <v/>
      </c>
      <c r="P2253" s="123" t="str">
        <f>IF(AND(H2253="",M2253=""),"",SUM(H2253,M2253))</f>
        <v/>
      </c>
      <c r="Q2253" s="125" t="str">
        <f>IF(O2253="","",SUM(O2253,P2253))</f>
        <v/>
      </c>
      <c r="R2253" s="290" t="str">
        <f>CONCATENATE('statement of marks'!FF91,'statement of marks'!FK91,'statement of marks'!FL91)</f>
        <v/>
      </c>
      <c r="S2253" s="117" t="str">
        <f>IF('result subject-wise'!Z91="","",'result subject-wise'!Z91)</f>
        <v/>
      </c>
      <c r="T2253" s="128" t="str">
        <f>IF('result subject-wise'!AB91="","",'result subject-wise'!AB91)</f>
        <v/>
      </c>
      <c r="U2253" s="130" t="str">
        <f>IF('result subject-wise'!AC91="","",'result subject-wise'!AC91)</f>
        <v/>
      </c>
      <c r="V2253" s="147" t="str">
        <f>IF(OR(U2257=0,U2257&lt;S2257),"",IF(OR(R2253="RE",R2253="REP"),SUM(Q2253,T2253),IF(R2253="S",T2253,Q2253)))</f>
        <v/>
      </c>
    </row>
    <row r="2254" spans="1:22" ht="19.25" customHeight="1">
      <c r="A2254" s="1179"/>
      <c r="B2254" s="1232" t="b">
        <f>IF('statement of marks'!BJ91="a",'statement of marks'!$BJ$3,IF('statement of marks'!BJ91="b",'statement of marks'!$BP$3,IF('statement of marks'!BJ91="c",'statement of marks'!$BV$3,IF('statement of marks'!BJ91="d",'statement of marks'!$CB$3))))</f>
        <v>0</v>
      </c>
      <c r="C2254" s="1233"/>
      <c r="D2254" s="289" t="str">
        <f>IF('statement of marks'!BK91="","",'statement of marks'!BK91)</f>
        <v/>
      </c>
      <c r="E2254" s="290" t="str">
        <f>IF('statement of marks'!BL91="","",'statement of marks'!BL91)</f>
        <v/>
      </c>
      <c r="F2254" s="290" t="str">
        <f>IF('statement of marks'!BM91="","",'statement of marks'!BM91)</f>
        <v/>
      </c>
      <c r="G2254" s="123" t="str">
        <f>IF('statement of marks'!BO91="","",'statement of marks'!BO91)</f>
        <v/>
      </c>
      <c r="H2254" s="123" t="str">
        <f>IF('statement of marks'!BP91="","",'statement of marks'!BP91)</f>
        <v/>
      </c>
      <c r="I2254" s="291" t="str">
        <f t="shared" ref="I2254" si="821">IF(G2254="","",IF(AND(G2254="ML",H2254="ML"),"ML",IF(AND(G2254="ML",H2254=""),"ML",SUM(G2254,H2254))))</f>
        <v/>
      </c>
      <c r="J2254" s="291" t="str">
        <f t="shared" si="818"/>
        <v/>
      </c>
      <c r="K2254" s="125" t="str">
        <f>IF(J2254="","",SUM(H2254,J2254))</f>
        <v/>
      </c>
      <c r="L2254" s="123" t="str">
        <f>IF('statement of marks'!BT91="","",'statement of marks'!BT91)</f>
        <v/>
      </c>
      <c r="M2254" s="123" t="str">
        <f>IF('statement of marks'!BU91="","",'statement of marks'!BU91)</f>
        <v/>
      </c>
      <c r="N2254" s="291" t="str">
        <f t="shared" ref="N2254" si="822">IF(L2254="","",IF(AND(L2254="ML",M2254="ML"),"ML",IF(AND(L2254="ML",M2254=""),"ML",SUM(L2254,M2254))))</f>
        <v/>
      </c>
      <c r="O2254" s="291" t="str">
        <f>IF(L2254="","",SUM(J2254,L2254))</f>
        <v/>
      </c>
      <c r="P2254" s="123" t="str">
        <f t="shared" ref="P2254:P2255" si="823">IF(AND(H2254="",M2254=""),"",SUM(H2254,M2254))</f>
        <v/>
      </c>
      <c r="Q2254" s="125" t="str">
        <f>IF(O2254="","",SUM(O2254,P2254))</f>
        <v/>
      </c>
      <c r="R2254" s="290" t="str">
        <f>CONCATENATE('statement of marks'!FM91,'statement of marks'!FR91,'statement of marks'!FS91)</f>
        <v/>
      </c>
      <c r="S2254" s="117" t="str">
        <f>IF('result subject-wise'!AD91="","",'result subject-wise'!AD91)</f>
        <v/>
      </c>
      <c r="T2254" s="128" t="str">
        <f>IF('result subject-wise'!AF91="","",'result subject-wise'!AF91)</f>
        <v/>
      </c>
      <c r="U2254" s="130" t="str">
        <f>IF('result subject-wise'!AG91="","",'result subject-wise'!AG91)</f>
        <v/>
      </c>
      <c r="V2254" s="147" t="str">
        <f>IF(OR(U2257=0,U2257&lt;S2257),"",IF(OR(R2254="RE",R2254="REP"),SUM(Q2254,T2254),IF(R2254="S",T2254,Q2254)))</f>
        <v/>
      </c>
    </row>
    <row r="2255" spans="1:22" ht="19.25" customHeight="1">
      <c r="A2255" s="1179"/>
      <c r="B2255" s="1232" t="b">
        <f>IF('statement of marks'!CH91="a",'statement of marks'!$CH$3,IF('statement of marks'!CH91="b",'statement of marks'!$CN$3,IF('statement of marks'!CH91="c",'statement of marks'!$CT$3,IF('statement of marks'!CH91="d",'statement of marks'!$CZ$3))))</f>
        <v>0</v>
      </c>
      <c r="C2255" s="1233"/>
      <c r="D2255" s="289" t="str">
        <f>IF('statement of marks'!CI91="","",'statement of marks'!CI91)</f>
        <v/>
      </c>
      <c r="E2255" s="290" t="str">
        <f>IF('statement of marks'!CJ91="","",'statement of marks'!CJ91)</f>
        <v/>
      </c>
      <c r="F2255" s="290" t="str">
        <f>IF('statement of marks'!CK91="","",'statement of marks'!CK91)</f>
        <v/>
      </c>
      <c r="G2255" s="123" t="str">
        <f>IF('statement of marks'!CM91="","",'statement of marks'!CM91)</f>
        <v/>
      </c>
      <c r="H2255" s="123" t="str">
        <f>IF('statement of marks'!CN91="","",'statement of marks'!CN91)</f>
        <v/>
      </c>
      <c r="I2255" s="291" t="str">
        <f>IF(G2255="","",IF(AND(G2255="ML",H2255="ML"),"ML",IF(AND(G2255="ML",H2255=""),"ML",SUM(G2255,H2255))))</f>
        <v/>
      </c>
      <c r="J2255" s="291" t="str">
        <f t="shared" si="818"/>
        <v/>
      </c>
      <c r="K2255" s="125" t="str">
        <f>IF(J2255="","",SUM(H2255,J2255))</f>
        <v/>
      </c>
      <c r="L2255" s="123" t="str">
        <f>IF('statement of marks'!CR91="","",'statement of marks'!CR91)</f>
        <v/>
      </c>
      <c r="M2255" s="123" t="str">
        <f>IF('statement of marks'!CS91="","",'statement of marks'!CS91)</f>
        <v/>
      </c>
      <c r="N2255" s="291" t="str">
        <f>IF(L2255="","",IF(AND(L2255="ML",M2255="ML"),"ML",IF(AND(L2255="ML",M2255=""),"ML",SUM(L2255,M2255))))</f>
        <v/>
      </c>
      <c r="O2255" s="291" t="str">
        <f>IF(L2255="","",SUM(J2255,L2255))</f>
        <v/>
      </c>
      <c r="P2255" s="123" t="str">
        <f t="shared" si="823"/>
        <v/>
      </c>
      <c r="Q2255" s="125" t="str">
        <f>IF(O2255="","",SUM(O2255,P2255))</f>
        <v/>
      </c>
      <c r="R2255" s="290" t="str">
        <f>CONCATENATE('statement of marks'!FT91,'statement of marks'!FY91,'statement of marks'!FZ91)</f>
        <v/>
      </c>
      <c r="S2255" s="117" t="str">
        <f>IF('result subject-wise'!AH91="","",'result subject-wise'!AH91)</f>
        <v/>
      </c>
      <c r="T2255" s="128" t="str">
        <f>IF('result subject-wise'!AJ91="","",'result subject-wise'!AJ91)</f>
        <v/>
      </c>
      <c r="U2255" s="130" t="str">
        <f>IF('result subject-wise'!AK91="","",'result subject-wise'!AK91)</f>
        <v/>
      </c>
      <c r="V2255" s="147" t="str">
        <f>IF(OR(U2257=0,U2257&lt;S2257),"",IF(OR(R2255="RE",R2255="REP"),SUM(Q2255,T2255),IF(R2255="S",T2255,Q2255)))</f>
        <v/>
      </c>
    </row>
    <row r="2256" spans="1:22" ht="19.25" customHeight="1">
      <c r="A2256" s="1179"/>
      <c r="B2256" s="1234" t="s">
        <v>148</v>
      </c>
      <c r="C2256" s="1235"/>
      <c r="D2256" s="157" t="str">
        <f>IF(AND(D2251="",D2252="",D2253="",D2254="",D2255=""),"",SUM(D2251:D2255))</f>
        <v/>
      </c>
      <c r="E2256" s="157" t="str">
        <f t="shared" ref="E2256:F2256" si="824">IF(AND(E2251="",E2252="",E2253="",E2254="",E2255=""),"",SUM(E2251:E2255))</f>
        <v/>
      </c>
      <c r="F2256" s="157" t="str">
        <f t="shared" si="824"/>
        <v/>
      </c>
      <c r="G2256" s="158" t="str">
        <f>IF(G2251="","",SUM(G2251:G2255))</f>
        <v/>
      </c>
      <c r="H2256" s="158">
        <f>SUM(H2253:H2255)</f>
        <v>0</v>
      </c>
      <c r="I2256" s="158" t="str">
        <f>IF(AND(I2251="",I2252="",I2253="",I2254="",I2255=""),"",SUM(I2251:I2255))</f>
        <v/>
      </c>
      <c r="J2256" s="159" t="str">
        <f>IF(J2255="","",SUM(J2251:J2255))</f>
        <v/>
      </c>
      <c r="K2256" s="160" t="str">
        <f>IF(K2251="","",SUM(K2251:K2255))</f>
        <v/>
      </c>
      <c r="L2256" s="158" t="str">
        <f>IF(L2251="","",SUM(L2251:L2255))</f>
        <v/>
      </c>
      <c r="M2256" s="158">
        <f>SUM(M2253:M2255)</f>
        <v>0</v>
      </c>
      <c r="N2256" s="158" t="str">
        <f t="shared" ref="N2256" si="825">IF(AND(N2251="",N2252="",N2253="",N2254="",N2255=""),"",SUM(N2251:N2255))</f>
        <v/>
      </c>
      <c r="O2256" s="159" t="str">
        <f>IF(L2256="","",SUM(J2256,L2256))</f>
        <v/>
      </c>
      <c r="P2256" s="160">
        <f>SUM(H2256,M2256)</f>
        <v>0</v>
      </c>
      <c r="Q2256" s="160" t="str">
        <f>IF(Q2251="","",SUM(Q2251:Q2255))</f>
        <v/>
      </c>
      <c r="R2256" s="159"/>
      <c r="S2256" s="159" t="str">
        <f>IF(AND(S2251="",S2252="",S2253="",S2254="",S2255=""),"",SUM(S2251:S2255))</f>
        <v/>
      </c>
      <c r="T2256" s="161" t="str">
        <f>IF(AND(T2251="",T2252="",T2253="",T2254="",T2255=""),"",SUM(T2251:T2255))</f>
        <v/>
      </c>
      <c r="U2256" s="162"/>
      <c r="V2256" s="163" t="str">
        <f>IF(V2251="","",SUM(V2251:V2255))</f>
        <v/>
      </c>
    </row>
    <row r="2257" spans="1:22" ht="19.25" customHeight="1">
      <c r="A2257" s="1179"/>
      <c r="B2257" s="1234" t="s">
        <v>145</v>
      </c>
      <c r="C2257" s="1235"/>
      <c r="D2257" s="119" t="str">
        <f>IF(D2256="","",50-(COUNTIF(D2251:D2255,"NA")*10+COUNTIF(D2251:D2255,"ML")*10))</f>
        <v/>
      </c>
      <c r="E2257" s="119" t="str">
        <f t="shared" ref="E2257:F2257" si="826">IF(E2256="","",50-(COUNTIF(E2251:E2255,"NA")*10+COUNTIF(E2251:E2255,"ML")*10))</f>
        <v/>
      </c>
      <c r="F2257" s="119" t="str">
        <f t="shared" si="826"/>
        <v/>
      </c>
      <c r="G2257" s="123">
        <f>I2257-H2257</f>
        <v>350</v>
      </c>
      <c r="H2257" s="158">
        <f>IF(H2256="","",(IF(OR(H2253="ML",H2253=""),0,H2250)+IF(OR(H2254="ML",H2254=""),0,H2251)+IF(OR(H2255="ML",H2255=""),0,H2252)))</f>
        <v>0</v>
      </c>
      <c r="I2257" s="123">
        <f>IF(I2256=0,0,350-H2259)</f>
        <v>350</v>
      </c>
      <c r="J2257" s="291" t="str">
        <f>IF(J2256="","",SUM(D2257:G2257))</f>
        <v/>
      </c>
      <c r="K2257" s="125" t="str">
        <f>IF(K2256="","",SUM(H2257,J2257))</f>
        <v/>
      </c>
      <c r="L2257" s="123">
        <f>N2257-M2257</f>
        <v>500</v>
      </c>
      <c r="M2257" s="117">
        <f>IF(M2256="","",(IF(OR(M2253="ML",M2253=""),0,M2250)+IF(OR(M2254="ML",M2254=""),0,M2251)+IF(OR(M2255="ML",M2255=""),0,M2252)))</f>
        <v>0</v>
      </c>
      <c r="N2257" s="123">
        <f>IF(N2256=0,0,500-M2259)</f>
        <v>500</v>
      </c>
      <c r="O2257" s="291">
        <f>IF(L2257="","",SUM(J2257,L2257))</f>
        <v>500</v>
      </c>
      <c r="P2257" s="125">
        <f>SUM(H2257,M2257)</f>
        <v>0</v>
      </c>
      <c r="Q2257" s="125" t="str">
        <f>IF(Q2256="","",SUM(O2257,P2257))</f>
        <v/>
      </c>
      <c r="R2257" s="307"/>
      <c r="S2257" s="141">
        <f>COUNTIF(R2251:R2260,"S")</f>
        <v>0</v>
      </c>
      <c r="T2257" s="141">
        <f>COUNTIF(R2251:R2260,"RE")+COUNTIF(R2251:R2260,"REP")</f>
        <v>0</v>
      </c>
      <c r="U2257" s="141">
        <f>COUNTIF(U2251:U2256,"P")+COUNTIF(U2259:U2260,"P")</f>
        <v>0</v>
      </c>
      <c r="V2257" s="149" t="str">
        <f>IF(OR(U2257=0,U2257&lt;(S2257+T2257)),"",(Q2257-(S2257*200)+S2256))</f>
        <v/>
      </c>
    </row>
    <row r="2258" spans="1:22" ht="19.25" customHeight="1">
      <c r="A2258" s="1179"/>
      <c r="B2258" s="1230" t="s">
        <v>12</v>
      </c>
      <c r="C2258" s="1231"/>
      <c r="D2258" s="120" t="str">
        <f t="shared" ref="D2258:Q2258" si="827">IF(D2257="","",D2256/D2257*100)</f>
        <v/>
      </c>
      <c r="E2258" s="120" t="str">
        <f t="shared" si="827"/>
        <v/>
      </c>
      <c r="F2258" s="120" t="str">
        <f t="shared" si="827"/>
        <v/>
      </c>
      <c r="G2258" s="120" t="e">
        <f t="shared" si="827"/>
        <v>#VALUE!</v>
      </c>
      <c r="H2258" s="151" t="e">
        <f t="shared" si="827"/>
        <v>#DIV/0!</v>
      </c>
      <c r="I2258" s="120" t="e">
        <f t="shared" si="827"/>
        <v>#VALUE!</v>
      </c>
      <c r="J2258" s="120" t="str">
        <f t="shared" si="827"/>
        <v/>
      </c>
      <c r="K2258" s="126" t="str">
        <f t="shared" si="827"/>
        <v/>
      </c>
      <c r="L2258" s="120" t="e">
        <f t="shared" si="827"/>
        <v>#VALUE!</v>
      </c>
      <c r="M2258" s="151" t="e">
        <f t="shared" si="827"/>
        <v>#DIV/0!</v>
      </c>
      <c r="N2258" s="120" t="e">
        <f t="shared" si="827"/>
        <v>#VALUE!</v>
      </c>
      <c r="O2258" s="120" t="e">
        <f t="shared" si="827"/>
        <v>#VALUE!</v>
      </c>
      <c r="P2258" s="126" t="e">
        <f t="shared" si="827"/>
        <v>#DIV/0!</v>
      </c>
      <c r="Q2258" s="126" t="str">
        <f t="shared" si="827"/>
        <v/>
      </c>
      <c r="R2258" s="304"/>
      <c r="S2258" s="304"/>
      <c r="T2258" s="305"/>
      <c r="U2258" s="308"/>
      <c r="V2258" s="150" t="str">
        <f>IF(V2257="","",V2256/V2257*100)</f>
        <v/>
      </c>
    </row>
    <row r="2259" spans="1:22" ht="19.25" customHeight="1">
      <c r="A2259" s="1179"/>
      <c r="B2259" s="1230" t="str">
        <f>'statement of marks'!$DG$3</f>
        <v>jktLFkku v/;;u</v>
      </c>
      <c r="C2259" s="1231"/>
      <c r="D2259" s="289" t="str">
        <f>IF('statement of marks'!DG91="","",'statement of marks'!DG91)</f>
        <v/>
      </c>
      <c r="E2259" s="290" t="str">
        <f>IF('statement of marks'!DH91="","",'statement of marks'!DH91)</f>
        <v/>
      </c>
      <c r="F2259" s="290" t="str">
        <f>IF('statement of marks'!DI91="","",'statement of marks'!DI91)</f>
        <v/>
      </c>
      <c r="G2259" s="290" t="str">
        <f>IF('statement of marks'!DK91="","",'statement of marks'!DK91)</f>
        <v/>
      </c>
      <c r="H2259" s="152">
        <f>IF(G2251="ML",70)+IF(G2252="ML",70)+IF(G2253="ML",70-H2250)+IF(G2254="ML",70-H2251)+IF(G2255="ML",70-H2252)+IF(H2253="ml",H2250)+IF(H2254="ml",H2251)+IF(H2255="ml",H2252)</f>
        <v>0</v>
      </c>
      <c r="I2259" s="291" t="str">
        <f>IF(G2259="","",SUM(G2259,H2259))</f>
        <v/>
      </c>
      <c r="J2259" s="291" t="str">
        <f>IF(G2259="","",SUM(D2259,E2259,F2259,G2259))</f>
        <v/>
      </c>
      <c r="K2259" s="125" t="str">
        <f>IF(J2259="","",SUM(H2259,J2259))</f>
        <v/>
      </c>
      <c r="L2259" s="290" t="str">
        <f>IF('statement of marks'!DM91="","",'statement of marks'!DM91)</f>
        <v/>
      </c>
      <c r="M2259" s="152">
        <f>IF(L2251="ML",100)+IF(L2252="ML",100)+IF(L2253="ML",100-M2250)+IF(L2254="ML",100-M2251)+IF(L2255="ML",100-M2252)+IF(M2253="ml",M2250)+IF(M2254="ml",M2251)+IF(M2255="ml",M2252)</f>
        <v>0</v>
      </c>
      <c r="N2259" s="291" t="str">
        <f>IF(L2259="","",SUM(L2259,M2259))</f>
        <v/>
      </c>
      <c r="O2259" s="291" t="str">
        <f>IF(L2259="","",SUM(K2259,L2259))</f>
        <v/>
      </c>
      <c r="P2259" s="152">
        <f>SUM(H2259,M2259)</f>
        <v>0</v>
      </c>
      <c r="Q2259" s="125" t="str">
        <f>IF(O2259="","",SUM(O2259,M2259))</f>
        <v/>
      </c>
      <c r="R2259" s="290" t="str">
        <f>IF('statement of marks'!GA91="","",'statement of marks'!GA91)</f>
        <v/>
      </c>
      <c r="S2259" s="117" t="str">
        <f>IF(OR(R2259="S",R2259="RE"),100,"")</f>
        <v/>
      </c>
      <c r="T2259" s="309" t="str">
        <f>IF('result subject-wise'!AL91="","",'result subject-wise'!AL91)</f>
        <v/>
      </c>
      <c r="U2259" s="310" t="str">
        <f>IF('result subject-wise'!AM91="","",'result subject-wise'!AM91)</f>
        <v/>
      </c>
      <c r="V2259" s="1236"/>
    </row>
    <row r="2260" spans="1:22" ht="19.25" customHeight="1">
      <c r="A2260" s="1179"/>
      <c r="B2260" s="1230" t="str">
        <f>'statement of marks'!$DT$3</f>
        <v>thou dkS'ky f'k{kk</v>
      </c>
      <c r="C2260" s="1231"/>
      <c r="D2260" s="1237" t="s">
        <v>294</v>
      </c>
      <c r="E2260" s="1238"/>
      <c r="F2260" s="291">
        <f>'statement of marks'!$DT$6</f>
        <v>30</v>
      </c>
      <c r="G2260" s="123" t="str">
        <f>IF('statement of marks'!DT91="","",'statement of marks'!DT91)</f>
        <v/>
      </c>
      <c r="H2260" s="1238" t="s">
        <v>313</v>
      </c>
      <c r="I2260" s="1238"/>
      <c r="J2260" s="291">
        <f>'statement of marks'!$DU$6</f>
        <v>30</v>
      </c>
      <c r="K2260" s="125" t="str">
        <f>IF('statement of marks'!DU91="","",'statement of marks'!DU91)</f>
        <v/>
      </c>
      <c r="L2260" s="1239" t="s">
        <v>172</v>
      </c>
      <c r="M2260" s="1239"/>
      <c r="N2260" s="291">
        <f>'statement of marks'!$DV$6</f>
        <v>40</v>
      </c>
      <c r="O2260" s="290" t="str">
        <f>IF('statement of marks'!DV91="","",'statement of marks'!DV91)</f>
        <v/>
      </c>
      <c r="P2260" s="304"/>
      <c r="Q2260" s="125" t="str">
        <f>IF(O2260="","",SUM(G2260,K2260,O2260))</f>
        <v/>
      </c>
      <c r="R2260" s="290" t="str">
        <f>IF('statement of marks'!GB91="","",'statement of marks'!GB91)</f>
        <v/>
      </c>
      <c r="S2260" s="117" t="str">
        <f>IF(OR(R2260="S",R2260="RE"),40,"")</f>
        <v/>
      </c>
      <c r="T2260" s="309" t="str">
        <f>IF('result subject-wise'!AN91="","",'result subject-wise'!AN91)</f>
        <v/>
      </c>
      <c r="U2260" s="310" t="str">
        <f>IF('result subject-wise'!AO91="","",'result subject-wise'!AO91)</f>
        <v/>
      </c>
      <c r="V2260" s="1236"/>
    </row>
    <row r="2261" spans="1:22" ht="19.25" customHeight="1">
      <c r="A2261" s="1179"/>
      <c r="B2261" s="1240" t="s">
        <v>20</v>
      </c>
      <c r="C2261" s="1241"/>
      <c r="D2261" s="1242" t="str">
        <f>IF('statement of marks'!GH91="","",'statement of marks'!GH91)</f>
        <v/>
      </c>
      <c r="E2261" s="1243"/>
      <c r="F2261" s="1243"/>
      <c r="G2261" s="1243"/>
      <c r="H2261" s="1243"/>
      <c r="I2261" s="1244"/>
      <c r="J2261" s="288" t="s">
        <v>7</v>
      </c>
      <c r="K2261" s="290" t="str">
        <f>IF('statement of marks'!GK91="","",'statement of marks'!GK91)</f>
        <v/>
      </c>
      <c r="L2261" s="1245" t="s">
        <v>8</v>
      </c>
      <c r="M2261" s="1246"/>
      <c r="N2261" s="1247"/>
      <c r="O2261" s="290" t="str">
        <f>IF('statement of marks'!GM91="","",'statement of marks'!GM91)</f>
        <v/>
      </c>
      <c r="P2261" s="1248" t="s">
        <v>286</v>
      </c>
      <c r="Q2261" s="1248"/>
      <c r="R2261" s="1248"/>
      <c r="S2261" s="1248"/>
      <c r="T2261" s="1248"/>
      <c r="U2261" s="1248"/>
      <c r="V2261" s="1249"/>
    </row>
    <row r="2262" spans="1:22" ht="19.25" customHeight="1">
      <c r="A2262" s="1179"/>
      <c r="B2262" s="1240" t="s">
        <v>50</v>
      </c>
      <c r="C2262" s="1241"/>
      <c r="D2262" s="1250" t="s">
        <v>290</v>
      </c>
      <c r="E2262" s="1251"/>
      <c r="F2262" s="1252" t="s">
        <v>291</v>
      </c>
      <c r="G2262" s="1252"/>
      <c r="H2262" s="1253" t="s">
        <v>292</v>
      </c>
      <c r="I2262" s="1253"/>
      <c r="J2262" s="1252" t="s">
        <v>314</v>
      </c>
      <c r="K2262" s="1252"/>
      <c r="L2262" s="1254" t="s">
        <v>284</v>
      </c>
      <c r="M2262" s="1254"/>
      <c r="N2262" s="1254"/>
      <c r="O2262" s="1254"/>
      <c r="P2262" s="1255" t="s">
        <v>20</v>
      </c>
      <c r="Q2262" s="1255"/>
      <c r="R2262" s="1255"/>
      <c r="S2262" s="1255"/>
      <c r="T2262" s="1256" t="str">
        <f>IF('result subject-wise'!AR91="","",'result subject-wise'!AR91)</f>
        <v/>
      </c>
      <c r="U2262" s="1256"/>
      <c r="V2262" s="1257"/>
    </row>
    <row r="2263" spans="1:22" ht="19.25" customHeight="1">
      <c r="A2263" s="1179"/>
      <c r="B2263" s="1234" t="s">
        <v>32</v>
      </c>
      <c r="C2263" s="1235"/>
      <c r="D2263" s="1258" t="str">
        <f>IF('statement of marks'!EP91="","",'statement of marks'!EP91)</f>
        <v/>
      </c>
      <c r="E2263" s="1259"/>
      <c r="F2263" s="1259" t="str">
        <f>IF('statement of marks'!ER91="","",'statement of marks'!ER91)</f>
        <v/>
      </c>
      <c r="G2263" s="1259"/>
      <c r="H2263" s="1259" t="str">
        <f>IF('statement of marks'!ET91="","",'statement of marks'!ET91)</f>
        <v/>
      </c>
      <c r="I2263" s="1259"/>
      <c r="J2263" s="1259" t="str">
        <f>IF('statement of marks'!EV91="","",'statement of marks'!EV91)</f>
        <v/>
      </c>
      <c r="K2263" s="1259"/>
      <c r="L2263" s="1259" t="str">
        <f>IF('statement of marks'!EX91="","",'statement of marks'!EX91)</f>
        <v/>
      </c>
      <c r="M2263" s="1259"/>
      <c r="N2263" s="1259"/>
      <c r="O2263" s="1259"/>
      <c r="P2263" s="1255" t="s">
        <v>7</v>
      </c>
      <c r="Q2263" s="1255"/>
      <c r="R2263" s="1255"/>
      <c r="S2263" s="1255"/>
      <c r="T2263" s="1256" t="str">
        <f>IF(AND(T2262="mRrh.kZ",V2258&gt;=60),"izFke",IF(AND(T2262="mRrh.kZ",V2258&gt;=48),"f}rh;",IF(AND(T2262="mRrh.kZ",V2258&gt;=36),"r`rh;","")))</f>
        <v/>
      </c>
      <c r="U2263" s="1256"/>
      <c r="V2263" s="1257"/>
    </row>
    <row r="2264" spans="1:22" ht="19.25" customHeight="1">
      <c r="A2264" s="1179"/>
      <c r="B2264" s="1234" t="s">
        <v>31</v>
      </c>
      <c r="C2264" s="1235"/>
      <c r="D2264" s="1260" t="str">
        <f>IF('statement of marks'!EO91="","",'statement of marks'!EO91)</f>
        <v/>
      </c>
      <c r="E2264" s="1261"/>
      <c r="F2264" s="1261" t="str">
        <f>IF('statement of marks'!EQ91="","",'statement of marks'!EQ91)</f>
        <v/>
      </c>
      <c r="G2264" s="1261"/>
      <c r="H2264" s="1261" t="str">
        <f>IF('statement of marks'!ES91="","",'statement of marks'!ES91)</f>
        <v/>
      </c>
      <c r="I2264" s="1261"/>
      <c r="J2264" s="1261" t="str">
        <f>IF('statement of marks'!EU91="","",'statement of marks'!EU91)</f>
        <v/>
      </c>
      <c r="K2264" s="1261"/>
      <c r="L2264" s="1261" t="str">
        <f>IF('statement of marks'!EW91="","",'statement of marks'!EW91)</f>
        <v/>
      </c>
      <c r="M2264" s="1261"/>
      <c r="N2264" s="1261"/>
      <c r="O2264" s="1261"/>
      <c r="P2264" s="1262" t="s">
        <v>312</v>
      </c>
      <c r="Q2264" s="1263"/>
      <c r="R2264" s="1263"/>
      <c r="S2264" s="1264"/>
      <c r="T2264" s="1265" t="str">
        <f>IF(T2262="","",'result subject-wise'!$G$117)</f>
        <v/>
      </c>
      <c r="U2264" s="1266"/>
      <c r="V2264" s="1267"/>
    </row>
    <row r="2265" spans="1:22" ht="19.25" customHeight="1">
      <c r="A2265" s="1179"/>
      <c r="B2265" s="1230" t="s">
        <v>133</v>
      </c>
      <c r="C2265" s="1231"/>
      <c r="D2265" s="1268"/>
      <c r="E2265" s="1269"/>
      <c r="F2265" s="1269"/>
      <c r="G2265" s="1269"/>
      <c r="H2265" s="1269"/>
      <c r="I2265" s="1269"/>
      <c r="J2265" s="1269"/>
      <c r="K2265" s="1269"/>
      <c r="L2265" s="1231" t="s">
        <v>133</v>
      </c>
      <c r="M2265" s="1231"/>
      <c r="N2265" s="1231"/>
      <c r="O2265" s="1231"/>
      <c r="P2265" s="1231"/>
      <c r="Q2265" s="1231"/>
      <c r="R2265" s="1270"/>
      <c r="S2265" s="1271"/>
      <c r="T2265" s="1271"/>
      <c r="U2265" s="1271"/>
      <c r="V2265" s="1272"/>
    </row>
    <row r="2266" spans="1:22" ht="19.25" customHeight="1">
      <c r="A2266" s="1179"/>
      <c r="B2266" s="1230" t="s">
        <v>285</v>
      </c>
      <c r="C2266" s="1231"/>
      <c r="D2266" s="1268"/>
      <c r="E2266" s="1269"/>
      <c r="F2266" s="1269"/>
      <c r="G2266" s="1269"/>
      <c r="H2266" s="1269"/>
      <c r="I2266" s="1269"/>
      <c r="J2266" s="1269"/>
      <c r="K2266" s="1269"/>
      <c r="L2266" s="1231" t="s">
        <v>111</v>
      </c>
      <c r="M2266" s="1231"/>
      <c r="N2266" s="1231"/>
      <c r="O2266" s="1231"/>
      <c r="P2266" s="1231"/>
      <c r="Q2266" s="1231"/>
      <c r="R2266" s="1273"/>
      <c r="S2266" s="1274"/>
      <c r="T2266" s="1274"/>
      <c r="U2266" s="1274"/>
      <c r="V2266" s="1275"/>
    </row>
    <row r="2267" spans="1:22" ht="19.25" customHeight="1">
      <c r="A2267" s="1179"/>
      <c r="B2267" s="1230" t="s">
        <v>152</v>
      </c>
      <c r="C2267" s="1231"/>
      <c r="D2267" s="1268"/>
      <c r="E2267" s="1269"/>
      <c r="F2267" s="1269"/>
      <c r="G2267" s="1269"/>
      <c r="H2267" s="1269"/>
      <c r="I2267" s="1269"/>
      <c r="J2267" s="1269"/>
      <c r="K2267" s="1269"/>
      <c r="L2267" s="1231" t="s">
        <v>285</v>
      </c>
      <c r="M2267" s="1231"/>
      <c r="N2267" s="1231"/>
      <c r="O2267" s="1231"/>
      <c r="P2267" s="1231"/>
      <c r="Q2267" s="1231"/>
      <c r="R2267" s="1276" t="s">
        <v>152</v>
      </c>
      <c r="S2267" s="1277"/>
      <c r="T2267" s="1277"/>
      <c r="U2267" s="1277"/>
      <c r="V2267" s="1278"/>
    </row>
    <row r="2268" spans="1:22" ht="19.25" customHeight="1">
      <c r="A2268" s="1180"/>
      <c r="B2268" s="1279" t="s">
        <v>151</v>
      </c>
      <c r="C2268" s="1280"/>
      <c r="D2268" s="1281"/>
      <c r="E2268" s="1282"/>
      <c r="F2268" s="1282"/>
      <c r="G2268" s="1282"/>
      <c r="H2268" s="1282"/>
      <c r="I2268" s="1282"/>
      <c r="J2268" s="1282"/>
      <c r="K2268" s="1282"/>
      <c r="L2268" s="1280" t="s">
        <v>113</v>
      </c>
      <c r="M2268" s="1280"/>
      <c r="N2268" s="1280"/>
      <c r="O2268" s="1280"/>
      <c r="P2268" s="1283">
        <f>'statement of marks'!$GH$109</f>
        <v>42460</v>
      </c>
      <c r="Q2268" s="1284"/>
      <c r="R2268" s="1285" t="s">
        <v>289</v>
      </c>
      <c r="S2268" s="1286"/>
      <c r="T2268" s="1286"/>
      <c r="U2268" s="1286"/>
      <c r="V2268" s="1287"/>
    </row>
    <row r="2269" spans="1:22" ht="19.25" customHeight="1">
      <c r="A2269" s="1173" t="s">
        <v>73</v>
      </c>
      <c r="B2269" s="1174"/>
      <c r="C2269" s="1174"/>
      <c r="D2269" s="1174"/>
      <c r="E2269" s="1174"/>
      <c r="F2269" s="1174"/>
      <c r="G2269" s="1174"/>
      <c r="H2269" s="1174"/>
      <c r="I2269" s="1174"/>
      <c r="J2269" s="1174"/>
      <c r="K2269" s="1174"/>
      <c r="L2269" s="1174"/>
      <c r="M2269" s="1174"/>
      <c r="N2269" s="1174"/>
      <c r="O2269" s="1174"/>
      <c r="P2269" s="1174"/>
      <c r="Q2269" s="1174"/>
      <c r="R2269" s="1174"/>
      <c r="S2269" s="1174"/>
      <c r="T2269" s="1174"/>
      <c r="U2269" s="1174"/>
      <c r="V2269" s="1175"/>
    </row>
    <row r="2270" spans="1:22" ht="19.25" customHeight="1">
      <c r="A2270" s="1176" t="str">
        <f>'statement of marks'!$A$1</f>
        <v>jktdh; ckfydk mPp ek/;fed fo|ky;] fuEckgsMk</v>
      </c>
      <c r="B2270" s="1177"/>
      <c r="C2270" s="1177"/>
      <c r="D2270" s="1177"/>
      <c r="E2270" s="1177"/>
      <c r="F2270" s="1177"/>
      <c r="G2270" s="1177"/>
      <c r="H2270" s="1177"/>
      <c r="I2270" s="1177"/>
      <c r="J2270" s="1177"/>
      <c r="K2270" s="1177"/>
      <c r="L2270" s="1177"/>
      <c r="M2270" s="1177"/>
      <c r="N2270" s="1177"/>
      <c r="O2270" s="1177"/>
      <c r="P2270" s="1177"/>
      <c r="Q2270" s="1177"/>
      <c r="R2270" s="1177"/>
      <c r="S2270" s="1177"/>
      <c r="T2270" s="1177"/>
      <c r="U2270" s="1177"/>
      <c r="V2270" s="1178"/>
    </row>
    <row r="2271" spans="1:22" ht="19.25" customHeight="1">
      <c r="A2271" s="1179"/>
      <c r="B2271" s="1181" t="s">
        <v>293</v>
      </c>
      <c r="C2271" s="1181"/>
      <c r="D2271" s="1182" t="str">
        <f>'statement of marks'!$F$3</f>
        <v>2015-16</v>
      </c>
      <c r="E2271" s="1183"/>
      <c r="F2271" s="1184" t="str">
        <f>IF(T2289="","eq[; ijh{kk",IF(D2288="iwjd","iwjd ijh{kk",IF(D2288="iqu% ijh{kk","iqu% ijh{kk",)))</f>
        <v>eq[; ijh{kk</v>
      </c>
      <c r="G2271" s="1185"/>
      <c r="H2271" s="1185"/>
      <c r="I2271" s="1185"/>
      <c r="J2271" s="1185"/>
      <c r="K2271" s="1185"/>
      <c r="L2271" s="1185"/>
      <c r="M2271" s="1185"/>
      <c r="N2271" s="1185"/>
      <c r="O2271" s="1185"/>
      <c r="P2271" s="1185"/>
      <c r="Q2271" s="1185"/>
      <c r="R2271" s="1186" t="s">
        <v>27</v>
      </c>
      <c r="S2271" s="1187"/>
      <c r="T2271" s="1188" t="str">
        <f>'statement of marks'!$A$3</f>
        <v>11 'A'</v>
      </c>
      <c r="U2271" s="1188"/>
      <c r="V2271" s="1189"/>
    </row>
    <row r="2272" spans="1:22" ht="19.25" customHeight="1">
      <c r="A2272" s="1179"/>
      <c r="B2272" s="1190" t="s">
        <v>115</v>
      </c>
      <c r="C2272" s="1190"/>
      <c r="D2272" s="1191" t="str">
        <f>IF('statement of marks'!G92="","",'statement of marks'!G92)</f>
        <v/>
      </c>
      <c r="E2272" s="1192"/>
      <c r="F2272" s="1192"/>
      <c r="G2272" s="1192"/>
      <c r="H2272" s="1192"/>
      <c r="I2272" s="1192"/>
      <c r="J2272" s="1192"/>
      <c r="K2272" s="1192"/>
      <c r="L2272" s="1192"/>
      <c r="M2272" s="1192"/>
      <c r="N2272" s="1192"/>
      <c r="O2272" s="1192"/>
      <c r="P2272" s="1192"/>
      <c r="Q2272" s="1192"/>
      <c r="R2272" s="1193" t="s">
        <v>36</v>
      </c>
      <c r="S2272" s="1194"/>
      <c r="T2272" s="1195" t="str">
        <f>IF('statement of marks'!D92="","",'statement of marks'!D92)</f>
        <v/>
      </c>
      <c r="U2272" s="1195"/>
      <c r="V2272" s="1196"/>
    </row>
    <row r="2273" spans="1:22" ht="19.25" customHeight="1">
      <c r="A2273" s="1179"/>
      <c r="B2273" s="1190" t="s">
        <v>25</v>
      </c>
      <c r="C2273" s="1190"/>
      <c r="D2273" s="1191" t="str">
        <f>IF('statement of marks'!H92="","",'statement of marks'!H92)</f>
        <v/>
      </c>
      <c r="E2273" s="1192"/>
      <c r="F2273" s="1192"/>
      <c r="G2273" s="1192"/>
      <c r="H2273" s="1192"/>
      <c r="I2273" s="1192"/>
      <c r="J2273" s="1192"/>
      <c r="K2273" s="1192"/>
      <c r="L2273" s="1192"/>
      <c r="M2273" s="1192"/>
      <c r="N2273" s="1192"/>
      <c r="O2273" s="1192"/>
      <c r="P2273" s="1192"/>
      <c r="Q2273" s="1192"/>
      <c r="R2273" s="1193" t="s">
        <v>28</v>
      </c>
      <c r="S2273" s="1194"/>
      <c r="T2273" s="1195" t="str">
        <f>IF('statement of marks'!E92="","",'statement of marks'!E92)</f>
        <v/>
      </c>
      <c r="U2273" s="1195"/>
      <c r="V2273" s="1196"/>
    </row>
    <row r="2274" spans="1:22" ht="19.25" customHeight="1">
      <c r="A2274" s="1179"/>
      <c r="B2274" s="1197" t="s">
        <v>26</v>
      </c>
      <c r="C2274" s="1197"/>
      <c r="D2274" s="1191" t="str">
        <f>IF('statement of marks'!I92="","",'statement of marks'!I92)</f>
        <v/>
      </c>
      <c r="E2274" s="1192"/>
      <c r="F2274" s="1192"/>
      <c r="G2274" s="1192"/>
      <c r="H2274" s="1192"/>
      <c r="I2274" s="1192"/>
      <c r="J2274" s="1192"/>
      <c r="K2274" s="1192"/>
      <c r="L2274" s="1192"/>
      <c r="M2274" s="1192"/>
      <c r="N2274" s="1192"/>
      <c r="O2274" s="1192"/>
      <c r="P2274" s="1192"/>
      <c r="Q2274" s="1192"/>
      <c r="R2274" s="1193" t="s">
        <v>29</v>
      </c>
      <c r="S2274" s="1194"/>
      <c r="T2274" s="1198" t="str">
        <f>IF('statement of marks'!F92="","",'statement of marks'!F92)</f>
        <v/>
      </c>
      <c r="U2274" s="1198"/>
      <c r="V2274" s="1199"/>
    </row>
    <row r="2275" spans="1:22" ht="19.25" customHeight="1">
      <c r="A2275" s="1179"/>
      <c r="B2275" s="1200" t="s">
        <v>30</v>
      </c>
      <c r="C2275" s="1202" t="s">
        <v>202</v>
      </c>
      <c r="D2275" s="1204" t="s">
        <v>1</v>
      </c>
      <c r="E2275" s="1204" t="s">
        <v>43</v>
      </c>
      <c r="F2275" s="1204" t="s">
        <v>2</v>
      </c>
      <c r="G2275" s="1206" t="s">
        <v>144</v>
      </c>
      <c r="H2275" s="1206" t="s">
        <v>147</v>
      </c>
      <c r="I2275" s="1208" t="s">
        <v>146</v>
      </c>
      <c r="J2275" s="1210" t="s">
        <v>306</v>
      </c>
      <c r="K2275" s="1212" t="s">
        <v>288</v>
      </c>
      <c r="L2275" s="1214" t="s">
        <v>305</v>
      </c>
      <c r="M2275" s="1214" t="s">
        <v>296</v>
      </c>
      <c r="N2275" s="1216" t="s">
        <v>295</v>
      </c>
      <c r="O2275" s="1218" t="s">
        <v>274</v>
      </c>
      <c r="P2275" s="1218" t="s">
        <v>275</v>
      </c>
      <c r="Q2275" s="1220" t="s">
        <v>276</v>
      </c>
      <c r="R2275" s="1208" t="s">
        <v>14</v>
      </c>
      <c r="S2275" s="1210" t="s">
        <v>297</v>
      </c>
      <c r="T2275" s="1222" t="s">
        <v>298</v>
      </c>
      <c r="U2275" s="1288" t="s">
        <v>38</v>
      </c>
      <c r="V2275" s="1226" t="s">
        <v>287</v>
      </c>
    </row>
    <row r="2276" spans="1:22" ht="19.25" customHeight="1">
      <c r="A2276" s="1179"/>
      <c r="B2276" s="1201"/>
      <c r="C2276" s="1203"/>
      <c r="D2276" s="1205"/>
      <c r="E2276" s="1205"/>
      <c r="F2276" s="1205"/>
      <c r="G2276" s="1207"/>
      <c r="H2276" s="1207"/>
      <c r="I2276" s="1209"/>
      <c r="J2276" s="1211"/>
      <c r="K2276" s="1213"/>
      <c r="L2276" s="1215"/>
      <c r="M2276" s="1215"/>
      <c r="N2276" s="1217"/>
      <c r="O2276" s="1219"/>
      <c r="P2276" s="1219"/>
      <c r="Q2276" s="1221"/>
      <c r="R2276" s="1209"/>
      <c r="S2276" s="1211"/>
      <c r="T2276" s="1223"/>
      <c r="U2276" s="1289"/>
      <c r="V2276" s="1227"/>
    </row>
    <row r="2277" spans="1:22" ht="19.25" customHeight="1">
      <c r="A2277" s="1179"/>
      <c r="B2277" s="1228" t="s">
        <v>5</v>
      </c>
      <c r="C2277" s="1229"/>
      <c r="D2277" s="119">
        <v>10</v>
      </c>
      <c r="E2277" s="70">
        <v>10</v>
      </c>
      <c r="F2277" s="70">
        <v>10</v>
      </c>
      <c r="G2277" s="142" t="s">
        <v>308</v>
      </c>
      <c r="H2277" s="122">
        <f>'statement of marks'!$AR$6</f>
        <v>20</v>
      </c>
      <c r="I2277" s="73">
        <v>70</v>
      </c>
      <c r="J2277" s="146" t="s">
        <v>277</v>
      </c>
      <c r="K2277" s="124">
        <v>100</v>
      </c>
      <c r="L2277" s="142" t="s">
        <v>309</v>
      </c>
      <c r="M2277" s="122">
        <f>'statement of marks'!$AW$6</f>
        <v>30</v>
      </c>
      <c r="N2277" s="73">
        <v>100</v>
      </c>
      <c r="O2277" s="145" t="s">
        <v>310</v>
      </c>
      <c r="P2277" s="124"/>
      <c r="Q2277" s="124">
        <v>200</v>
      </c>
      <c r="R2277" s="304"/>
      <c r="S2277" s="304"/>
      <c r="T2277" s="305"/>
      <c r="U2277" s="306"/>
      <c r="V2277" s="147" t="str">
        <f>IF(OR(U2284=0,U2284&lt;S2284),"",Q2277)</f>
        <v/>
      </c>
    </row>
    <row r="2278" spans="1:22" ht="19.25" customHeight="1">
      <c r="A2278" s="1179"/>
      <c r="B2278" s="1230" t="str">
        <f>'statement of marks'!$J$3</f>
        <v>vfuok;Z fgUnh</v>
      </c>
      <c r="C2278" s="1231"/>
      <c r="D2278" s="289" t="str">
        <f>IF('statement of marks'!J92="","",'statement of marks'!J92)</f>
        <v/>
      </c>
      <c r="E2278" s="290" t="str">
        <f>IF('statement of marks'!K92="","",'statement of marks'!K92)</f>
        <v/>
      </c>
      <c r="F2278" s="290" t="str">
        <f>IF('statement of marks'!L92="","",'statement of marks'!L92)</f>
        <v/>
      </c>
      <c r="G2278" s="123" t="str">
        <f>IF('statement of marks'!N92="","",'statement of marks'!N92)</f>
        <v/>
      </c>
      <c r="H2278" s="123">
        <f>'statement of marks'!$BP$6</f>
        <v>20</v>
      </c>
      <c r="I2278" s="291" t="str">
        <f>IF(G2278="","",G2278)</f>
        <v/>
      </c>
      <c r="J2278" s="291" t="str">
        <f>IF(G2278="","",SUM(D2278,E2278,F2278,G2278))</f>
        <v/>
      </c>
      <c r="K2278" s="125" t="str">
        <f>J2278</f>
        <v/>
      </c>
      <c r="L2278" s="123" t="str">
        <f>IF('statement of marks'!P92="","",'statement of marks'!P92)</f>
        <v/>
      </c>
      <c r="M2278" s="122">
        <f>'statement of marks'!$BU$6</f>
        <v>30</v>
      </c>
      <c r="N2278" s="291" t="str">
        <f>IF(L2278="","",L2278)</f>
        <v/>
      </c>
      <c r="O2278" s="291" t="str">
        <f>IF(L2278="","",SUM(J2278,L2278))</f>
        <v/>
      </c>
      <c r="P2278" s="152">
        <f>SUM(H2278,M2278)</f>
        <v>50</v>
      </c>
      <c r="Q2278" s="125" t="str">
        <f>O2278</f>
        <v/>
      </c>
      <c r="R2278" s="290" t="str">
        <f>CONCATENATE('statement of marks'!EZ92,'statement of marks'!FA92,'statement of marks'!FB92)</f>
        <v/>
      </c>
      <c r="S2278" s="117" t="str">
        <f>IF(OR(R2278="S",R2278="RE"),100,"")</f>
        <v/>
      </c>
      <c r="T2278" s="128" t="str">
        <f>IF('result subject-wise'!U92="","",'result subject-wise'!U92)</f>
        <v/>
      </c>
      <c r="U2278" s="130" t="str">
        <f>IF('result subject-wise'!V92="","",'result subject-wise'!V92)</f>
        <v/>
      </c>
      <c r="V2278" s="147" t="str">
        <f>IF(OR(U2284=0,U2284&lt;S2284),"",IF(R2278="RE",SUM(Q2278,T2278),IF(R2278="S",T2278,Q2278)))</f>
        <v/>
      </c>
    </row>
    <row r="2279" spans="1:22" ht="19.25" customHeight="1">
      <c r="A2279" s="1179"/>
      <c r="B2279" s="1230" t="str">
        <f>'statement of marks'!$X$3</f>
        <v>vaxzsth</v>
      </c>
      <c r="C2279" s="1231"/>
      <c r="D2279" s="289" t="str">
        <f>IF('statement of marks'!X92="","",'statement of marks'!X92)</f>
        <v/>
      </c>
      <c r="E2279" s="290" t="str">
        <f>IF('statement of marks'!Y92="","",'statement of marks'!Y92)</f>
        <v/>
      </c>
      <c r="F2279" s="290" t="str">
        <f>IF('statement of marks'!Z92="","",'statement of marks'!Z92)</f>
        <v/>
      </c>
      <c r="G2279" s="123" t="str">
        <f>IF('statement of marks'!AB92="","",'statement of marks'!AB92)</f>
        <v/>
      </c>
      <c r="H2279" s="123">
        <f>'statement of marks'!$CN$6</f>
        <v>20</v>
      </c>
      <c r="I2279" s="291" t="str">
        <f>IF(G2279="","",G2279)</f>
        <v/>
      </c>
      <c r="J2279" s="291" t="str">
        <f t="shared" ref="J2279:J2282" si="828">IF(G2279="","",SUM(D2279,E2279,F2279,G2279))</f>
        <v/>
      </c>
      <c r="K2279" s="125" t="str">
        <f>J2279</f>
        <v/>
      </c>
      <c r="L2279" s="123" t="str">
        <f>IF('statement of marks'!AD92="","",'statement of marks'!AD92)</f>
        <v/>
      </c>
      <c r="M2279" s="122">
        <f>'statement of marks'!$CS$6</f>
        <v>30</v>
      </c>
      <c r="N2279" s="291" t="str">
        <f>IF(L2279="","",L2279)</f>
        <v/>
      </c>
      <c r="O2279" s="291" t="str">
        <f t="shared" ref="O2279" si="829">IF(L2279="","",SUM(J2279,L2279))</f>
        <v/>
      </c>
      <c r="P2279" s="152">
        <f t="shared" ref="P2279:P2282" si="830">SUM(H2279,M2279)</f>
        <v>50</v>
      </c>
      <c r="Q2279" s="125" t="str">
        <f>O2279</f>
        <v/>
      </c>
      <c r="R2279" s="290" t="str">
        <f>CONCATENATE('statement of marks'!FC92,'statement of marks'!FD92,'statement of marks'!FE92)</f>
        <v/>
      </c>
      <c r="S2279" s="117" t="str">
        <f>IF(OR(R2279="S",R2279="RE"),100,"")</f>
        <v/>
      </c>
      <c r="T2279" s="128" t="str">
        <f>IF('result subject-wise'!X92="","",'result subject-wise'!X92)</f>
        <v/>
      </c>
      <c r="U2279" s="130" t="str">
        <f>IF('result subject-wise'!Y92="","",'result subject-wise'!Y92)</f>
        <v/>
      </c>
      <c r="V2279" s="147" t="str">
        <f>IF(OR(U2284=0,U2284&lt;S2284),"",IF(R2279="RE",SUM(Q2279,T2279),IF(R2279="S",T2279,Q2279)))</f>
        <v/>
      </c>
    </row>
    <row r="2280" spans="1:22" ht="19.25" customHeight="1">
      <c r="A2280" s="1179"/>
      <c r="B2280" s="1232" t="b">
        <f>IF('statement of marks'!AL92="a",'statement of marks'!$AL$3,IF('statement of marks'!AL92="b",'statement of marks'!$AR$3,IF('statement of marks'!AL92="c",'statement of marks'!$AX$3,IF('statement of marks'!AL92="d",'statement of marks'!$BD$3))))</f>
        <v>0</v>
      </c>
      <c r="C2280" s="1233"/>
      <c r="D2280" s="289" t="str">
        <f>IF('statement of marks'!AM92="","",'statement of marks'!AM92)</f>
        <v/>
      </c>
      <c r="E2280" s="290" t="str">
        <f>IF('statement of marks'!AN92="","",'statement of marks'!AN92)</f>
        <v/>
      </c>
      <c r="F2280" s="290" t="str">
        <f>IF('statement of marks'!AO92="","",'statement of marks'!AO92)</f>
        <v/>
      </c>
      <c r="G2280" s="123" t="str">
        <f>IF('statement of marks'!AQ92="","",'statement of marks'!AQ92)</f>
        <v/>
      </c>
      <c r="H2280" s="123" t="str">
        <f>IF('statement of marks'!AR92="","",'statement of marks'!AR92)</f>
        <v/>
      </c>
      <c r="I2280" s="291" t="str">
        <f>IF(G2280="","",IF(AND(G2280="ML",H2280="ML"),"ML",IF(AND(G2280="ML",H2280=""),"ML",SUM(G2280,H2280))))</f>
        <v/>
      </c>
      <c r="J2280" s="291" t="str">
        <f t="shared" si="828"/>
        <v/>
      </c>
      <c r="K2280" s="125" t="str">
        <f>IF(J2280="","",SUM(H2280,J2280))</f>
        <v/>
      </c>
      <c r="L2280" s="123" t="str">
        <f>IF('statement of marks'!AV92="","",'statement of marks'!AV92)</f>
        <v/>
      </c>
      <c r="M2280" s="123" t="str">
        <f>IF('statement of marks'!AW92="","",'statement of marks'!AW92)</f>
        <v/>
      </c>
      <c r="N2280" s="291" t="str">
        <f>IF(L2280="","",IF(AND(L2280="ML",M2280="ML"),"ML",IF(AND(L2280="ML",M2280=""),"ML",SUM(L2280,M2280))))</f>
        <v/>
      </c>
      <c r="O2280" s="291" t="str">
        <f>IF(L2280="","",SUM(J2280,L2280))</f>
        <v/>
      </c>
      <c r="P2280" s="123">
        <f t="shared" si="830"/>
        <v>0</v>
      </c>
      <c r="Q2280" s="125" t="str">
        <f>IF(O2280="","",SUM(O2280,P2280))</f>
        <v/>
      </c>
      <c r="R2280" s="290" t="str">
        <f>CONCATENATE('statement of marks'!FF92,'statement of marks'!FK92,'statement of marks'!FL92)</f>
        <v/>
      </c>
      <c r="S2280" s="117" t="str">
        <f>IF('result subject-wise'!Z92="","",'result subject-wise'!Z92)</f>
        <v/>
      </c>
      <c r="T2280" s="128" t="str">
        <f>IF('result subject-wise'!AB92="","",'result subject-wise'!AB92)</f>
        <v/>
      </c>
      <c r="U2280" s="130" t="str">
        <f>IF('result subject-wise'!AC92="","",'result subject-wise'!AC92)</f>
        <v/>
      </c>
      <c r="V2280" s="147" t="str">
        <f>IF(OR(U2284=0,U2284&lt;S2284),"",IF(OR(R2280="RE",R2280="REP"),SUM(Q2280,T2280),IF(R2280="S",T2280,Q2280)))</f>
        <v/>
      </c>
    </row>
    <row r="2281" spans="1:22" ht="19.25" customHeight="1">
      <c r="A2281" s="1179"/>
      <c r="B2281" s="1232" t="b">
        <f>IF('statement of marks'!BJ92="a",'statement of marks'!$BJ$3,IF('statement of marks'!BJ92="b",'statement of marks'!$BP$3,IF('statement of marks'!BJ92="c",'statement of marks'!$BV$3,IF('statement of marks'!BJ92="d",'statement of marks'!$CB$3))))</f>
        <v>0</v>
      </c>
      <c r="C2281" s="1233"/>
      <c r="D2281" s="289" t="str">
        <f>IF('statement of marks'!BK92="","",'statement of marks'!BK92)</f>
        <v/>
      </c>
      <c r="E2281" s="290" t="str">
        <f>IF('statement of marks'!BL92="","",'statement of marks'!BL92)</f>
        <v/>
      </c>
      <c r="F2281" s="290" t="str">
        <f>IF('statement of marks'!BM92="","",'statement of marks'!BM92)</f>
        <v/>
      </c>
      <c r="G2281" s="123" t="str">
        <f>IF('statement of marks'!BO92="","",'statement of marks'!BO92)</f>
        <v/>
      </c>
      <c r="H2281" s="123" t="str">
        <f>IF('statement of marks'!BP92="","",'statement of marks'!BP92)</f>
        <v/>
      </c>
      <c r="I2281" s="291" t="str">
        <f t="shared" ref="I2281" si="831">IF(G2281="","",IF(AND(G2281="ML",H2281="ML"),"ML",IF(AND(G2281="ML",H2281=""),"ML",SUM(G2281,H2281))))</f>
        <v/>
      </c>
      <c r="J2281" s="291" t="str">
        <f t="shared" si="828"/>
        <v/>
      </c>
      <c r="K2281" s="125" t="str">
        <f>IF(J2281="","",SUM(H2281,J2281))</f>
        <v/>
      </c>
      <c r="L2281" s="123" t="str">
        <f>IF('statement of marks'!BT92="","",'statement of marks'!BT92)</f>
        <v/>
      </c>
      <c r="M2281" s="123" t="str">
        <f>IF('statement of marks'!BU92="","",'statement of marks'!BU92)</f>
        <v/>
      </c>
      <c r="N2281" s="291" t="str">
        <f t="shared" ref="N2281" si="832">IF(L2281="","",IF(AND(L2281="ML",M2281="ML"),"ML",IF(AND(L2281="ML",M2281=""),"ML",SUM(L2281,M2281))))</f>
        <v/>
      </c>
      <c r="O2281" s="291" t="str">
        <f>IF(L2281="","",SUM(J2281,L2281))</f>
        <v/>
      </c>
      <c r="P2281" s="123">
        <f t="shared" si="830"/>
        <v>0</v>
      </c>
      <c r="Q2281" s="125" t="str">
        <f>IF(O2281="","",SUM(O2281,P2281))</f>
        <v/>
      </c>
      <c r="R2281" s="290" t="str">
        <f>CONCATENATE('statement of marks'!FM92,'statement of marks'!FR92,'statement of marks'!FS92)</f>
        <v/>
      </c>
      <c r="S2281" s="117" t="str">
        <f>IF('result subject-wise'!AD92="","",'result subject-wise'!AD92)</f>
        <v/>
      </c>
      <c r="T2281" s="128" t="str">
        <f>IF('result subject-wise'!AF92="","",'result subject-wise'!AF92)</f>
        <v/>
      </c>
      <c r="U2281" s="130" t="str">
        <f>IF('result subject-wise'!AG92="","",'result subject-wise'!AG92)</f>
        <v/>
      </c>
      <c r="V2281" s="147" t="str">
        <f>IF(OR(U2284=0,U2284&lt;S2284),"",IF(OR(R2281="RE",R2281="REP"),SUM(Q2281,T2281),IF(R2281="S",T2281,Q2281)))</f>
        <v/>
      </c>
    </row>
    <row r="2282" spans="1:22" ht="19.25" customHeight="1">
      <c r="A2282" s="1179"/>
      <c r="B2282" s="1232" t="b">
        <f>IF('statement of marks'!CH92="a",'statement of marks'!$CH$3,IF('statement of marks'!CH92="b",'statement of marks'!$CN$3,IF('statement of marks'!CH92="c",'statement of marks'!$CT$3,IF('statement of marks'!CH92="d",'statement of marks'!$CZ$3))))</f>
        <v>0</v>
      </c>
      <c r="C2282" s="1233"/>
      <c r="D2282" s="289" t="str">
        <f>IF('statement of marks'!CI92="","",'statement of marks'!CI92)</f>
        <v/>
      </c>
      <c r="E2282" s="290" t="str">
        <f>IF('statement of marks'!CJ92="","",'statement of marks'!CJ92)</f>
        <v/>
      </c>
      <c r="F2282" s="290" t="str">
        <f>IF('statement of marks'!CK92="","",'statement of marks'!CK92)</f>
        <v/>
      </c>
      <c r="G2282" s="123" t="str">
        <f>IF('statement of marks'!CM92="","",'statement of marks'!CM92)</f>
        <v/>
      </c>
      <c r="H2282" s="123" t="str">
        <f>IF('statement of marks'!CN92="","",'statement of marks'!CN92)</f>
        <v/>
      </c>
      <c r="I2282" s="291" t="str">
        <f>IF(G2282="","",IF(AND(G2282="ML",H2282="ML"),"ML",IF(AND(G2282="ML",H2282=""),"ML",SUM(G2282,H2282))))</f>
        <v/>
      </c>
      <c r="J2282" s="291" t="str">
        <f t="shared" si="828"/>
        <v/>
      </c>
      <c r="K2282" s="125" t="str">
        <f>IF(J2282="","",SUM(H2282,J2282))</f>
        <v/>
      </c>
      <c r="L2282" s="123" t="str">
        <f>IF('statement of marks'!CR92="","",'statement of marks'!CR92)</f>
        <v/>
      </c>
      <c r="M2282" s="123" t="str">
        <f>IF('statement of marks'!CS92="","",'statement of marks'!CS92)</f>
        <v/>
      </c>
      <c r="N2282" s="291" t="str">
        <f>IF(L2282="","",IF(AND(L2282="ML",M2282="ML"),"ML",IF(AND(L2282="ML",M2282=""),"ML",SUM(L2282,M2282))))</f>
        <v/>
      </c>
      <c r="O2282" s="291" t="str">
        <f>IF(L2282="","",SUM(J2282,L2282))</f>
        <v/>
      </c>
      <c r="P2282" s="123">
        <f t="shared" si="830"/>
        <v>0</v>
      </c>
      <c r="Q2282" s="125" t="str">
        <f>IF(O2282="","",SUM(O2282,P2282))</f>
        <v/>
      </c>
      <c r="R2282" s="290" t="str">
        <f>CONCATENATE('statement of marks'!FT92,'statement of marks'!FY92,'statement of marks'!FZ92)</f>
        <v/>
      </c>
      <c r="S2282" s="117" t="str">
        <f>IF('result subject-wise'!AH92="","",'result subject-wise'!AH92)</f>
        <v/>
      </c>
      <c r="T2282" s="128" t="str">
        <f>IF('result subject-wise'!AJ92="","",'result subject-wise'!AJ92)</f>
        <v/>
      </c>
      <c r="U2282" s="130" t="str">
        <f>IF('result subject-wise'!AK92="","",'result subject-wise'!AK92)</f>
        <v/>
      </c>
      <c r="V2282" s="147" t="str">
        <f>IF(OR(U2284=0,U2284&lt;S2284),"",IF(OR(R2282="RE",R2282="REP"),SUM(Q2282,T2282),IF(R2282="S",T2282,Q2282)))</f>
        <v/>
      </c>
    </row>
    <row r="2283" spans="1:22" ht="19.25" customHeight="1">
      <c r="A2283" s="1179"/>
      <c r="B2283" s="1234" t="s">
        <v>148</v>
      </c>
      <c r="C2283" s="1235"/>
      <c r="D2283" s="157" t="str">
        <f>IF(AND(D2278="",D2279="",D2280="",D2281="",D2282=""),"",SUM(D2278:D2282))</f>
        <v/>
      </c>
      <c r="E2283" s="157" t="str">
        <f t="shared" ref="E2283:F2283" si="833">IF(AND(E2278="",E2279="",E2280="",E2281="",E2282=""),"",SUM(E2278:E2282))</f>
        <v/>
      </c>
      <c r="F2283" s="157" t="str">
        <f t="shared" si="833"/>
        <v/>
      </c>
      <c r="G2283" s="158" t="str">
        <f>IF(G2278="","",SUM(G2278:G2282))</f>
        <v/>
      </c>
      <c r="H2283" s="158">
        <f>SUM(H2280:H2282)</f>
        <v>0</v>
      </c>
      <c r="I2283" s="158" t="str">
        <f>IF(AND(I2278="",I2279="",I2280="",I2281="",I2282=""),"",SUM(I2278:I2282))</f>
        <v/>
      </c>
      <c r="J2283" s="159" t="str">
        <f>IF(J2282="","",SUM(J2278:J2282))</f>
        <v/>
      </c>
      <c r="K2283" s="160" t="str">
        <f>IF(K2278="","",SUM(K2278:K2282))</f>
        <v/>
      </c>
      <c r="L2283" s="158" t="str">
        <f>IF(L2278="","",SUM(L2278:L2282))</f>
        <v/>
      </c>
      <c r="M2283" s="158">
        <f>SUM(M2280:M2282)</f>
        <v>0</v>
      </c>
      <c r="N2283" s="158" t="str">
        <f t="shared" ref="N2283" si="834">IF(AND(N2278="",N2279="",N2280="",N2281="",N2282=""),"",SUM(N2278:N2282))</f>
        <v/>
      </c>
      <c r="O2283" s="159" t="str">
        <f>IF(L2283="","",SUM(J2283,L2283))</f>
        <v/>
      </c>
      <c r="P2283" s="160">
        <f>SUM(H2283,M2283)</f>
        <v>0</v>
      </c>
      <c r="Q2283" s="160" t="str">
        <f>IF(Q2278="","",SUM(Q2278:Q2282))</f>
        <v/>
      </c>
      <c r="R2283" s="159"/>
      <c r="S2283" s="159" t="str">
        <f>IF(AND(S2278="",S2279="",S2280="",S2281="",S2282=""),"",SUM(S2278:S2282))</f>
        <v/>
      </c>
      <c r="T2283" s="161" t="str">
        <f>IF(AND(T2278="",T2279="",T2280="",T2281="",T2282=""),"",SUM(T2278:T2282))</f>
        <v/>
      </c>
      <c r="U2283" s="162"/>
      <c r="V2283" s="163" t="str">
        <f>IF(V2278="","",SUM(V2278:V2282))</f>
        <v/>
      </c>
    </row>
    <row r="2284" spans="1:22" ht="19.25" customHeight="1">
      <c r="A2284" s="1179"/>
      <c r="B2284" s="1234" t="s">
        <v>145</v>
      </c>
      <c r="C2284" s="1235"/>
      <c r="D2284" s="119" t="str">
        <f>IF(D2283="","",50-(COUNTIF(D2278:D2282,"NA")*10+COUNTIF(D2278:D2282,"ML")*10))</f>
        <v/>
      </c>
      <c r="E2284" s="119" t="str">
        <f t="shared" ref="E2284:F2284" si="835">IF(E2283="","",50-(COUNTIF(E2278:E2282,"NA")*10+COUNTIF(E2278:E2282,"ML")*10))</f>
        <v/>
      </c>
      <c r="F2284" s="119" t="str">
        <f t="shared" si="835"/>
        <v/>
      </c>
      <c r="G2284" s="123">
        <f>I2284-H2284</f>
        <v>350</v>
      </c>
      <c r="H2284" s="158">
        <f>IF(H2283="","",(IF(OR(H2280="ML",H2280=""),0,H2277)+IF(OR(H2281="ML",H2281=""),0,H2278)+IF(OR(H2282="ML",H2282=""),0,H2279)))</f>
        <v>0</v>
      </c>
      <c r="I2284" s="123">
        <f>IF(I2283=0,0,350-H2286)</f>
        <v>350</v>
      </c>
      <c r="J2284" s="291" t="str">
        <f>IF(J2283="","",SUM(D2284:G2284))</f>
        <v/>
      </c>
      <c r="K2284" s="125" t="str">
        <f>IF(K2283="","",SUM(H2284,J2284))</f>
        <v/>
      </c>
      <c r="L2284" s="123">
        <f>N2284-M2284</f>
        <v>500</v>
      </c>
      <c r="M2284" s="117">
        <f>IF(M2283="","",(IF(OR(M2280="ML",M2280=""),0,M2277)+IF(OR(M2281="ML",M2281=""),0,M2278)+IF(OR(M2282="ML",M2282=""),0,M2279)))</f>
        <v>0</v>
      </c>
      <c r="N2284" s="123">
        <f>IF(N2283=0,0,500-M2286)</f>
        <v>500</v>
      </c>
      <c r="O2284" s="291">
        <f>IF(L2284="","",SUM(J2284,L2284))</f>
        <v>500</v>
      </c>
      <c r="P2284" s="125">
        <f>SUM(H2284,M2284)</f>
        <v>0</v>
      </c>
      <c r="Q2284" s="125" t="str">
        <f>IF(Q2283="","",SUM(O2284,P2284))</f>
        <v/>
      </c>
      <c r="R2284" s="307"/>
      <c r="S2284" s="141">
        <f>COUNTIF(R2278:R2287,"S")</f>
        <v>0</v>
      </c>
      <c r="T2284" s="141">
        <f>COUNTIF(R2278:R2287,"RE")+COUNTIF(R2278:R2287,"REP")</f>
        <v>0</v>
      </c>
      <c r="U2284" s="141">
        <f>COUNTIF(U2278:U2283,"P")+COUNTIF(U2286:U2287,"P")</f>
        <v>0</v>
      </c>
      <c r="V2284" s="149" t="str">
        <f>IF(OR(U2284=0,U2284&lt;(S2284+T2284)),"",(Q2284-(S2284*200)+S2283))</f>
        <v/>
      </c>
    </row>
    <row r="2285" spans="1:22" ht="19.25" customHeight="1">
      <c r="A2285" s="1179"/>
      <c r="B2285" s="1230" t="s">
        <v>12</v>
      </c>
      <c r="C2285" s="1231"/>
      <c r="D2285" s="120" t="str">
        <f t="shared" ref="D2285:Q2285" si="836">IF(D2284="","",D2283/D2284*100)</f>
        <v/>
      </c>
      <c r="E2285" s="120" t="str">
        <f t="shared" si="836"/>
        <v/>
      </c>
      <c r="F2285" s="120" t="str">
        <f t="shared" si="836"/>
        <v/>
      </c>
      <c r="G2285" s="120" t="e">
        <f t="shared" si="836"/>
        <v>#VALUE!</v>
      </c>
      <c r="H2285" s="151" t="e">
        <f t="shared" si="836"/>
        <v>#DIV/0!</v>
      </c>
      <c r="I2285" s="120" t="e">
        <f t="shared" si="836"/>
        <v>#VALUE!</v>
      </c>
      <c r="J2285" s="120" t="str">
        <f t="shared" si="836"/>
        <v/>
      </c>
      <c r="K2285" s="126" t="str">
        <f t="shared" si="836"/>
        <v/>
      </c>
      <c r="L2285" s="120" t="e">
        <f t="shared" si="836"/>
        <v>#VALUE!</v>
      </c>
      <c r="M2285" s="151" t="e">
        <f t="shared" si="836"/>
        <v>#DIV/0!</v>
      </c>
      <c r="N2285" s="120" t="e">
        <f t="shared" si="836"/>
        <v>#VALUE!</v>
      </c>
      <c r="O2285" s="120" t="e">
        <f t="shared" si="836"/>
        <v>#VALUE!</v>
      </c>
      <c r="P2285" s="126" t="e">
        <f t="shared" si="836"/>
        <v>#DIV/0!</v>
      </c>
      <c r="Q2285" s="126" t="str">
        <f t="shared" si="836"/>
        <v/>
      </c>
      <c r="R2285" s="304"/>
      <c r="S2285" s="304"/>
      <c r="T2285" s="305"/>
      <c r="U2285" s="308"/>
      <c r="V2285" s="150" t="str">
        <f>IF(V2284="","",V2283/V2284*100)</f>
        <v/>
      </c>
    </row>
    <row r="2286" spans="1:22" ht="19.25" customHeight="1">
      <c r="A2286" s="1179"/>
      <c r="B2286" s="1230" t="str">
        <f>'statement of marks'!$DG$3</f>
        <v>jktLFkku v/;;u</v>
      </c>
      <c r="C2286" s="1231"/>
      <c r="D2286" s="289" t="str">
        <f>IF('statement of marks'!DG92="","",'statement of marks'!DG92)</f>
        <v/>
      </c>
      <c r="E2286" s="290" t="str">
        <f>IF('statement of marks'!DH92="","",'statement of marks'!DH92)</f>
        <v/>
      </c>
      <c r="F2286" s="290" t="str">
        <f>IF('statement of marks'!DI92="","",'statement of marks'!DI92)</f>
        <v/>
      </c>
      <c r="G2286" s="290" t="str">
        <f>IF('statement of marks'!DK92="","",'statement of marks'!DK92)</f>
        <v/>
      </c>
      <c r="H2286" s="152">
        <f>IF(G2278="ML",70)+IF(G2279="ML",70)+IF(G2280="ML",70-H2277)+IF(G2281="ML",70-H2278)+IF(G2282="ML",70-H2279)+IF(H2280="ml",H2277)+IF(H2281="ml",H2278)+IF(H2282="ml",H2279)</f>
        <v>0</v>
      </c>
      <c r="I2286" s="291" t="str">
        <f>IF(G2286="","",SUM(G2286,H2286))</f>
        <v/>
      </c>
      <c r="J2286" s="291" t="str">
        <f>IF(G2286="","",SUM(D2286,E2286,F2286,G2286))</f>
        <v/>
      </c>
      <c r="K2286" s="125" t="str">
        <f>IF(J2286="","",SUM(H2286,J2286))</f>
        <v/>
      </c>
      <c r="L2286" s="290" t="str">
        <f>IF('statement of marks'!DM92="","",'statement of marks'!DM92)</f>
        <v/>
      </c>
      <c r="M2286" s="152">
        <f>IF(L2278="ML",100)+IF(L2279="ML",100)+IF(L2280="ML",100-M2277)+IF(L2281="ML",100-M2278)+IF(L2282="ML",100-M2279)+IF(M2280="ml",M2277)+IF(M2281="ml",M2278)+IF(M2282="ml",M2279)</f>
        <v>0</v>
      </c>
      <c r="N2286" s="291" t="str">
        <f>IF(L2286="","",SUM(L2286,M2286))</f>
        <v/>
      </c>
      <c r="O2286" s="291" t="str">
        <f>IF(L2286="","",SUM(K2286,L2286))</f>
        <v/>
      </c>
      <c r="P2286" s="152">
        <f>SUM(H2286,M2286)</f>
        <v>0</v>
      </c>
      <c r="Q2286" s="125" t="str">
        <f>IF(O2286="","",SUM(O2286,M2286))</f>
        <v/>
      </c>
      <c r="R2286" s="290" t="str">
        <f>IF('statement of marks'!GA92="","",'statement of marks'!GA92)</f>
        <v/>
      </c>
      <c r="S2286" s="117" t="str">
        <f>IF(OR(R2286="S",R2286="RE"),100,"")</f>
        <v/>
      </c>
      <c r="T2286" s="309" t="str">
        <f>IF('result subject-wise'!AL92="","",'result subject-wise'!AL92)</f>
        <v/>
      </c>
      <c r="U2286" s="310" t="str">
        <f>IF('result subject-wise'!AM92="","",'result subject-wise'!AM92)</f>
        <v/>
      </c>
      <c r="V2286" s="1236"/>
    </row>
    <row r="2287" spans="1:22" ht="19.25" customHeight="1">
      <c r="A2287" s="1179"/>
      <c r="B2287" s="1230" t="str">
        <f>'statement of marks'!$DT$3</f>
        <v>thou dkS'ky f'k{kk</v>
      </c>
      <c r="C2287" s="1231"/>
      <c r="D2287" s="1237" t="s">
        <v>294</v>
      </c>
      <c r="E2287" s="1238"/>
      <c r="F2287" s="291">
        <f>'statement of marks'!$DT$6</f>
        <v>30</v>
      </c>
      <c r="G2287" s="123" t="str">
        <f>IF('statement of marks'!DT92="","",'statement of marks'!DT92)</f>
        <v/>
      </c>
      <c r="H2287" s="1238" t="s">
        <v>313</v>
      </c>
      <c r="I2287" s="1238"/>
      <c r="J2287" s="291">
        <f>'statement of marks'!$DU$6</f>
        <v>30</v>
      </c>
      <c r="K2287" s="125" t="str">
        <f>IF('statement of marks'!DU92="","",'statement of marks'!DU92)</f>
        <v/>
      </c>
      <c r="L2287" s="1239" t="s">
        <v>172</v>
      </c>
      <c r="M2287" s="1239"/>
      <c r="N2287" s="291">
        <f>'statement of marks'!$DV$6</f>
        <v>40</v>
      </c>
      <c r="O2287" s="290" t="str">
        <f>IF('statement of marks'!DV92="","",'statement of marks'!DV92)</f>
        <v/>
      </c>
      <c r="P2287" s="304"/>
      <c r="Q2287" s="125" t="str">
        <f>IF(O2287="","",SUM(G2287,K2287,O2287))</f>
        <v/>
      </c>
      <c r="R2287" s="290" t="str">
        <f>IF('statement of marks'!GB92="","",'statement of marks'!GB92)</f>
        <v/>
      </c>
      <c r="S2287" s="117" t="str">
        <f>IF(OR(R2287="S",R2287="RE"),40,"")</f>
        <v/>
      </c>
      <c r="T2287" s="309" t="str">
        <f>IF('result subject-wise'!AN92="","",'result subject-wise'!AN92)</f>
        <v/>
      </c>
      <c r="U2287" s="310" t="str">
        <f>IF('result subject-wise'!AO92="","",'result subject-wise'!AO92)</f>
        <v/>
      </c>
      <c r="V2287" s="1236"/>
    </row>
    <row r="2288" spans="1:22" ht="19.25" customHeight="1">
      <c r="A2288" s="1179"/>
      <c r="B2288" s="1240" t="s">
        <v>20</v>
      </c>
      <c r="C2288" s="1241"/>
      <c r="D2288" s="1242" t="str">
        <f>IF('statement of marks'!GH92="","",'statement of marks'!GH92)</f>
        <v/>
      </c>
      <c r="E2288" s="1243"/>
      <c r="F2288" s="1243"/>
      <c r="G2288" s="1243"/>
      <c r="H2288" s="1243"/>
      <c r="I2288" s="1244"/>
      <c r="J2288" s="288" t="s">
        <v>7</v>
      </c>
      <c r="K2288" s="290" t="str">
        <f>IF('statement of marks'!GK92="","",'statement of marks'!GK92)</f>
        <v/>
      </c>
      <c r="L2288" s="1245" t="s">
        <v>8</v>
      </c>
      <c r="M2288" s="1246"/>
      <c r="N2288" s="1247"/>
      <c r="O2288" s="290" t="str">
        <f>IF('statement of marks'!GM92="","",'statement of marks'!GM92)</f>
        <v/>
      </c>
      <c r="P2288" s="1248" t="s">
        <v>286</v>
      </c>
      <c r="Q2288" s="1248"/>
      <c r="R2288" s="1248"/>
      <c r="S2288" s="1248"/>
      <c r="T2288" s="1248"/>
      <c r="U2288" s="1248"/>
      <c r="V2288" s="1249"/>
    </row>
    <row r="2289" spans="1:22" ht="19.25" customHeight="1">
      <c r="A2289" s="1179"/>
      <c r="B2289" s="1240" t="s">
        <v>50</v>
      </c>
      <c r="C2289" s="1241"/>
      <c r="D2289" s="1250" t="s">
        <v>290</v>
      </c>
      <c r="E2289" s="1251"/>
      <c r="F2289" s="1252" t="s">
        <v>291</v>
      </c>
      <c r="G2289" s="1252"/>
      <c r="H2289" s="1253" t="s">
        <v>292</v>
      </c>
      <c r="I2289" s="1253"/>
      <c r="J2289" s="1252" t="s">
        <v>314</v>
      </c>
      <c r="K2289" s="1252"/>
      <c r="L2289" s="1254" t="s">
        <v>284</v>
      </c>
      <c r="M2289" s="1254"/>
      <c r="N2289" s="1254"/>
      <c r="O2289" s="1254"/>
      <c r="P2289" s="1255" t="s">
        <v>20</v>
      </c>
      <c r="Q2289" s="1255"/>
      <c r="R2289" s="1255"/>
      <c r="S2289" s="1255"/>
      <c r="T2289" s="1256" t="str">
        <f>IF('result subject-wise'!AR92="","",'result subject-wise'!AR92)</f>
        <v/>
      </c>
      <c r="U2289" s="1256"/>
      <c r="V2289" s="1257"/>
    </row>
    <row r="2290" spans="1:22" ht="19.25" customHeight="1">
      <c r="A2290" s="1179"/>
      <c r="B2290" s="1234" t="s">
        <v>32</v>
      </c>
      <c r="C2290" s="1235"/>
      <c r="D2290" s="1258" t="str">
        <f>IF('statement of marks'!EP92="","",'statement of marks'!EP92)</f>
        <v/>
      </c>
      <c r="E2290" s="1259"/>
      <c r="F2290" s="1259" t="str">
        <f>IF('statement of marks'!ER92="","",'statement of marks'!ER92)</f>
        <v/>
      </c>
      <c r="G2290" s="1259"/>
      <c r="H2290" s="1259" t="str">
        <f>IF('statement of marks'!ET92="","",'statement of marks'!ET92)</f>
        <v/>
      </c>
      <c r="I2290" s="1259"/>
      <c r="J2290" s="1259" t="str">
        <f>IF('statement of marks'!EV92="","",'statement of marks'!EV92)</f>
        <v/>
      </c>
      <c r="K2290" s="1259"/>
      <c r="L2290" s="1259" t="str">
        <f>IF('statement of marks'!EX92="","",'statement of marks'!EX92)</f>
        <v/>
      </c>
      <c r="M2290" s="1259"/>
      <c r="N2290" s="1259"/>
      <c r="O2290" s="1259"/>
      <c r="P2290" s="1255" t="s">
        <v>7</v>
      </c>
      <c r="Q2290" s="1255"/>
      <c r="R2290" s="1255"/>
      <c r="S2290" s="1255"/>
      <c r="T2290" s="1256" t="str">
        <f>IF(AND(T2289="mRrh.kZ",V2285&gt;=60),"izFke",IF(AND(T2289="mRrh.kZ",V2285&gt;=48),"f}rh;",IF(AND(T2289="mRrh.kZ",V2285&gt;=36),"r`rh;","")))</f>
        <v/>
      </c>
      <c r="U2290" s="1256"/>
      <c r="V2290" s="1257"/>
    </row>
    <row r="2291" spans="1:22" ht="19.25" customHeight="1">
      <c r="A2291" s="1179"/>
      <c r="B2291" s="1234" t="s">
        <v>31</v>
      </c>
      <c r="C2291" s="1235"/>
      <c r="D2291" s="1260" t="str">
        <f>IF('statement of marks'!EO92="","",'statement of marks'!EO92)</f>
        <v/>
      </c>
      <c r="E2291" s="1261"/>
      <c r="F2291" s="1261" t="str">
        <f>IF('statement of marks'!EQ92="","",'statement of marks'!EQ92)</f>
        <v/>
      </c>
      <c r="G2291" s="1261"/>
      <c r="H2291" s="1261" t="str">
        <f>IF('statement of marks'!ES92="","",'statement of marks'!ES92)</f>
        <v/>
      </c>
      <c r="I2291" s="1261"/>
      <c r="J2291" s="1261" t="str">
        <f>IF('statement of marks'!EU92="","",'statement of marks'!EU92)</f>
        <v/>
      </c>
      <c r="K2291" s="1261"/>
      <c r="L2291" s="1261" t="str">
        <f>IF('statement of marks'!EW92="","",'statement of marks'!EW92)</f>
        <v/>
      </c>
      <c r="M2291" s="1261"/>
      <c r="N2291" s="1261"/>
      <c r="O2291" s="1261"/>
      <c r="P2291" s="1262" t="s">
        <v>312</v>
      </c>
      <c r="Q2291" s="1263"/>
      <c r="R2291" s="1263"/>
      <c r="S2291" s="1264"/>
      <c r="T2291" s="1265" t="str">
        <f>IF(T2289="","",'result subject-wise'!$G$117)</f>
        <v/>
      </c>
      <c r="U2291" s="1266"/>
      <c r="V2291" s="1267"/>
    </row>
    <row r="2292" spans="1:22" ht="19.25" customHeight="1">
      <c r="A2292" s="1179"/>
      <c r="B2292" s="1230" t="s">
        <v>133</v>
      </c>
      <c r="C2292" s="1231"/>
      <c r="D2292" s="1268"/>
      <c r="E2292" s="1269"/>
      <c r="F2292" s="1269"/>
      <c r="G2292" s="1269"/>
      <c r="H2292" s="1269"/>
      <c r="I2292" s="1269"/>
      <c r="J2292" s="1269"/>
      <c r="K2292" s="1269"/>
      <c r="L2292" s="1231" t="s">
        <v>133</v>
      </c>
      <c r="M2292" s="1231"/>
      <c r="N2292" s="1231"/>
      <c r="O2292" s="1231"/>
      <c r="P2292" s="1231"/>
      <c r="Q2292" s="1231"/>
      <c r="R2292" s="1270"/>
      <c r="S2292" s="1271"/>
      <c r="T2292" s="1271"/>
      <c r="U2292" s="1271"/>
      <c r="V2292" s="1272"/>
    </row>
    <row r="2293" spans="1:22" ht="19.25" customHeight="1">
      <c r="A2293" s="1179"/>
      <c r="B2293" s="1230" t="s">
        <v>285</v>
      </c>
      <c r="C2293" s="1231"/>
      <c r="D2293" s="1268"/>
      <c r="E2293" s="1269"/>
      <c r="F2293" s="1269"/>
      <c r="G2293" s="1269"/>
      <c r="H2293" s="1269"/>
      <c r="I2293" s="1269"/>
      <c r="J2293" s="1269"/>
      <c r="K2293" s="1269"/>
      <c r="L2293" s="1231" t="s">
        <v>111</v>
      </c>
      <c r="M2293" s="1231"/>
      <c r="N2293" s="1231"/>
      <c r="O2293" s="1231"/>
      <c r="P2293" s="1231"/>
      <c r="Q2293" s="1231"/>
      <c r="R2293" s="1273"/>
      <c r="S2293" s="1274"/>
      <c r="T2293" s="1274"/>
      <c r="U2293" s="1274"/>
      <c r="V2293" s="1275"/>
    </row>
    <row r="2294" spans="1:22" ht="19.25" customHeight="1">
      <c r="A2294" s="1179"/>
      <c r="B2294" s="1230" t="s">
        <v>152</v>
      </c>
      <c r="C2294" s="1231"/>
      <c r="D2294" s="1268"/>
      <c r="E2294" s="1269"/>
      <c r="F2294" s="1269"/>
      <c r="G2294" s="1269"/>
      <c r="H2294" s="1269"/>
      <c r="I2294" s="1269"/>
      <c r="J2294" s="1269"/>
      <c r="K2294" s="1269"/>
      <c r="L2294" s="1231" t="s">
        <v>285</v>
      </c>
      <c r="M2294" s="1231"/>
      <c r="N2294" s="1231"/>
      <c r="O2294" s="1231"/>
      <c r="P2294" s="1231"/>
      <c r="Q2294" s="1231"/>
      <c r="R2294" s="1276" t="s">
        <v>152</v>
      </c>
      <c r="S2294" s="1277"/>
      <c r="T2294" s="1277"/>
      <c r="U2294" s="1277"/>
      <c r="V2294" s="1278"/>
    </row>
    <row r="2295" spans="1:22" ht="19.25" customHeight="1">
      <c r="A2295" s="1180"/>
      <c r="B2295" s="1279" t="s">
        <v>151</v>
      </c>
      <c r="C2295" s="1280"/>
      <c r="D2295" s="1281"/>
      <c r="E2295" s="1282"/>
      <c r="F2295" s="1282"/>
      <c r="G2295" s="1282"/>
      <c r="H2295" s="1282"/>
      <c r="I2295" s="1282"/>
      <c r="J2295" s="1282"/>
      <c r="K2295" s="1282"/>
      <c r="L2295" s="1280" t="s">
        <v>113</v>
      </c>
      <c r="M2295" s="1280"/>
      <c r="N2295" s="1280"/>
      <c r="O2295" s="1280"/>
      <c r="P2295" s="1283">
        <f>'statement of marks'!$GH$109</f>
        <v>42460</v>
      </c>
      <c r="Q2295" s="1284"/>
      <c r="R2295" s="1285" t="s">
        <v>289</v>
      </c>
      <c r="S2295" s="1286"/>
      <c r="T2295" s="1286"/>
      <c r="U2295" s="1286"/>
      <c r="V2295" s="1287"/>
    </row>
    <row r="2296" spans="1:22" ht="19.25" customHeight="1">
      <c r="A2296" s="1173" t="s">
        <v>73</v>
      </c>
      <c r="B2296" s="1174"/>
      <c r="C2296" s="1174"/>
      <c r="D2296" s="1174"/>
      <c r="E2296" s="1174"/>
      <c r="F2296" s="1174"/>
      <c r="G2296" s="1174"/>
      <c r="H2296" s="1174"/>
      <c r="I2296" s="1174"/>
      <c r="J2296" s="1174"/>
      <c r="K2296" s="1174"/>
      <c r="L2296" s="1174"/>
      <c r="M2296" s="1174"/>
      <c r="N2296" s="1174"/>
      <c r="O2296" s="1174"/>
      <c r="P2296" s="1174"/>
      <c r="Q2296" s="1174"/>
      <c r="R2296" s="1174"/>
      <c r="S2296" s="1174"/>
      <c r="T2296" s="1174"/>
      <c r="U2296" s="1174"/>
      <c r="V2296" s="1175"/>
    </row>
    <row r="2297" spans="1:22" ht="19.25" customHeight="1">
      <c r="A2297" s="1176" t="str">
        <f>'statement of marks'!$A$1</f>
        <v>jktdh; ckfydk mPp ek/;fed fo|ky;] fuEckgsMk</v>
      </c>
      <c r="B2297" s="1177"/>
      <c r="C2297" s="1177"/>
      <c r="D2297" s="1177"/>
      <c r="E2297" s="1177"/>
      <c r="F2297" s="1177"/>
      <c r="G2297" s="1177"/>
      <c r="H2297" s="1177"/>
      <c r="I2297" s="1177"/>
      <c r="J2297" s="1177"/>
      <c r="K2297" s="1177"/>
      <c r="L2297" s="1177"/>
      <c r="M2297" s="1177"/>
      <c r="N2297" s="1177"/>
      <c r="O2297" s="1177"/>
      <c r="P2297" s="1177"/>
      <c r="Q2297" s="1177"/>
      <c r="R2297" s="1177"/>
      <c r="S2297" s="1177"/>
      <c r="T2297" s="1177"/>
      <c r="U2297" s="1177"/>
      <c r="V2297" s="1178"/>
    </row>
    <row r="2298" spans="1:22" ht="19.25" customHeight="1">
      <c r="A2298" s="1179"/>
      <c r="B2298" s="1181" t="s">
        <v>293</v>
      </c>
      <c r="C2298" s="1181"/>
      <c r="D2298" s="1182" t="str">
        <f>'statement of marks'!$F$3</f>
        <v>2015-16</v>
      </c>
      <c r="E2298" s="1183"/>
      <c r="F2298" s="1184" t="str">
        <f>IF(T2316="","eq[; ijh{kk",IF(D2315="iwjd","iwjd ijh{kk",IF(D2315="iqu% ijh{kk","iqu% ijh{kk",)))</f>
        <v>eq[; ijh{kk</v>
      </c>
      <c r="G2298" s="1185"/>
      <c r="H2298" s="1185"/>
      <c r="I2298" s="1185"/>
      <c r="J2298" s="1185"/>
      <c r="K2298" s="1185"/>
      <c r="L2298" s="1185"/>
      <c r="M2298" s="1185"/>
      <c r="N2298" s="1185"/>
      <c r="O2298" s="1185"/>
      <c r="P2298" s="1185"/>
      <c r="Q2298" s="1185"/>
      <c r="R2298" s="1186" t="s">
        <v>27</v>
      </c>
      <c r="S2298" s="1187"/>
      <c r="T2298" s="1188" t="str">
        <f>'statement of marks'!$A$3</f>
        <v>11 'A'</v>
      </c>
      <c r="U2298" s="1188"/>
      <c r="V2298" s="1189"/>
    </row>
    <row r="2299" spans="1:22" ht="19.25" customHeight="1">
      <c r="A2299" s="1179"/>
      <c r="B2299" s="1190" t="s">
        <v>115</v>
      </c>
      <c r="C2299" s="1190"/>
      <c r="D2299" s="1191" t="str">
        <f>IF('statement of marks'!G93="","",'statement of marks'!G93)</f>
        <v/>
      </c>
      <c r="E2299" s="1192"/>
      <c r="F2299" s="1192"/>
      <c r="G2299" s="1192"/>
      <c r="H2299" s="1192"/>
      <c r="I2299" s="1192"/>
      <c r="J2299" s="1192"/>
      <c r="K2299" s="1192"/>
      <c r="L2299" s="1192"/>
      <c r="M2299" s="1192"/>
      <c r="N2299" s="1192"/>
      <c r="O2299" s="1192"/>
      <c r="P2299" s="1192"/>
      <c r="Q2299" s="1192"/>
      <c r="R2299" s="1193" t="s">
        <v>36</v>
      </c>
      <c r="S2299" s="1194"/>
      <c r="T2299" s="1195" t="str">
        <f>IF('statement of marks'!D93="","",'statement of marks'!D93)</f>
        <v/>
      </c>
      <c r="U2299" s="1195"/>
      <c r="V2299" s="1196"/>
    </row>
    <row r="2300" spans="1:22" ht="19.25" customHeight="1">
      <c r="A2300" s="1179"/>
      <c r="B2300" s="1190" t="s">
        <v>25</v>
      </c>
      <c r="C2300" s="1190"/>
      <c r="D2300" s="1191" t="str">
        <f>IF('statement of marks'!H93="","",'statement of marks'!H93)</f>
        <v/>
      </c>
      <c r="E2300" s="1192"/>
      <c r="F2300" s="1192"/>
      <c r="G2300" s="1192"/>
      <c r="H2300" s="1192"/>
      <c r="I2300" s="1192"/>
      <c r="J2300" s="1192"/>
      <c r="K2300" s="1192"/>
      <c r="L2300" s="1192"/>
      <c r="M2300" s="1192"/>
      <c r="N2300" s="1192"/>
      <c r="O2300" s="1192"/>
      <c r="P2300" s="1192"/>
      <c r="Q2300" s="1192"/>
      <c r="R2300" s="1193" t="s">
        <v>28</v>
      </c>
      <c r="S2300" s="1194"/>
      <c r="T2300" s="1195" t="str">
        <f>IF('statement of marks'!E93="","",'statement of marks'!E93)</f>
        <v/>
      </c>
      <c r="U2300" s="1195"/>
      <c r="V2300" s="1196"/>
    </row>
    <row r="2301" spans="1:22" ht="19.25" customHeight="1">
      <c r="A2301" s="1179"/>
      <c r="B2301" s="1197" t="s">
        <v>26</v>
      </c>
      <c r="C2301" s="1197"/>
      <c r="D2301" s="1191" t="str">
        <f>IF('statement of marks'!I93="","",'statement of marks'!I93)</f>
        <v/>
      </c>
      <c r="E2301" s="1192"/>
      <c r="F2301" s="1192"/>
      <c r="G2301" s="1192"/>
      <c r="H2301" s="1192"/>
      <c r="I2301" s="1192"/>
      <c r="J2301" s="1192"/>
      <c r="K2301" s="1192"/>
      <c r="L2301" s="1192"/>
      <c r="M2301" s="1192"/>
      <c r="N2301" s="1192"/>
      <c r="O2301" s="1192"/>
      <c r="P2301" s="1192"/>
      <c r="Q2301" s="1192"/>
      <c r="R2301" s="1193" t="s">
        <v>29</v>
      </c>
      <c r="S2301" s="1194"/>
      <c r="T2301" s="1198" t="str">
        <f>IF('statement of marks'!F93="","",'statement of marks'!F93)</f>
        <v/>
      </c>
      <c r="U2301" s="1198"/>
      <c r="V2301" s="1199"/>
    </row>
    <row r="2302" spans="1:22" ht="19.25" customHeight="1">
      <c r="A2302" s="1179"/>
      <c r="B2302" s="1200" t="s">
        <v>30</v>
      </c>
      <c r="C2302" s="1202" t="s">
        <v>202</v>
      </c>
      <c r="D2302" s="1204" t="s">
        <v>1</v>
      </c>
      <c r="E2302" s="1204" t="s">
        <v>43</v>
      </c>
      <c r="F2302" s="1204" t="s">
        <v>2</v>
      </c>
      <c r="G2302" s="1206" t="s">
        <v>144</v>
      </c>
      <c r="H2302" s="1206" t="s">
        <v>147</v>
      </c>
      <c r="I2302" s="1208" t="s">
        <v>146</v>
      </c>
      <c r="J2302" s="1210" t="s">
        <v>306</v>
      </c>
      <c r="K2302" s="1212" t="s">
        <v>288</v>
      </c>
      <c r="L2302" s="1214" t="s">
        <v>305</v>
      </c>
      <c r="M2302" s="1214" t="s">
        <v>296</v>
      </c>
      <c r="N2302" s="1216" t="s">
        <v>295</v>
      </c>
      <c r="O2302" s="1218" t="s">
        <v>274</v>
      </c>
      <c r="P2302" s="1218" t="s">
        <v>275</v>
      </c>
      <c r="Q2302" s="1220" t="s">
        <v>276</v>
      </c>
      <c r="R2302" s="1208" t="s">
        <v>14</v>
      </c>
      <c r="S2302" s="1210" t="s">
        <v>297</v>
      </c>
      <c r="T2302" s="1222" t="s">
        <v>298</v>
      </c>
      <c r="U2302" s="1288" t="s">
        <v>38</v>
      </c>
      <c r="V2302" s="1226" t="s">
        <v>287</v>
      </c>
    </row>
    <row r="2303" spans="1:22" ht="19.25" customHeight="1">
      <c r="A2303" s="1179"/>
      <c r="B2303" s="1201"/>
      <c r="C2303" s="1203"/>
      <c r="D2303" s="1205"/>
      <c r="E2303" s="1205"/>
      <c r="F2303" s="1205"/>
      <c r="G2303" s="1207"/>
      <c r="H2303" s="1207"/>
      <c r="I2303" s="1209"/>
      <c r="J2303" s="1211"/>
      <c r="K2303" s="1213"/>
      <c r="L2303" s="1215"/>
      <c r="M2303" s="1215"/>
      <c r="N2303" s="1217"/>
      <c r="O2303" s="1219"/>
      <c r="P2303" s="1219"/>
      <c r="Q2303" s="1221"/>
      <c r="R2303" s="1209"/>
      <c r="S2303" s="1211"/>
      <c r="T2303" s="1223"/>
      <c r="U2303" s="1289"/>
      <c r="V2303" s="1227"/>
    </row>
    <row r="2304" spans="1:22" ht="19.25" customHeight="1">
      <c r="A2304" s="1179"/>
      <c r="B2304" s="1228" t="s">
        <v>5</v>
      </c>
      <c r="C2304" s="1229"/>
      <c r="D2304" s="119">
        <v>10</v>
      </c>
      <c r="E2304" s="70">
        <v>10</v>
      </c>
      <c r="F2304" s="70">
        <v>10</v>
      </c>
      <c r="G2304" s="142" t="s">
        <v>308</v>
      </c>
      <c r="H2304" s="122">
        <f>'statement of marks'!$AR$6</f>
        <v>20</v>
      </c>
      <c r="I2304" s="73">
        <v>70</v>
      </c>
      <c r="J2304" s="146" t="s">
        <v>277</v>
      </c>
      <c r="K2304" s="124">
        <v>100</v>
      </c>
      <c r="L2304" s="142" t="s">
        <v>309</v>
      </c>
      <c r="M2304" s="122">
        <f>'statement of marks'!$AW$6</f>
        <v>30</v>
      </c>
      <c r="N2304" s="73">
        <v>100</v>
      </c>
      <c r="O2304" s="145" t="s">
        <v>310</v>
      </c>
      <c r="P2304" s="124"/>
      <c r="Q2304" s="124">
        <v>200</v>
      </c>
      <c r="R2304" s="304"/>
      <c r="S2304" s="304"/>
      <c r="T2304" s="305"/>
      <c r="U2304" s="306"/>
      <c r="V2304" s="147" t="str">
        <f>IF(OR(U2311=0,U2311&lt;S2311),"",Q2304)</f>
        <v/>
      </c>
    </row>
    <row r="2305" spans="1:22" ht="19.25" customHeight="1">
      <c r="A2305" s="1179"/>
      <c r="B2305" s="1230" t="str">
        <f>'statement of marks'!$J$3</f>
        <v>vfuok;Z fgUnh</v>
      </c>
      <c r="C2305" s="1231"/>
      <c r="D2305" s="289" t="str">
        <f>IF('statement of marks'!J93="","",'statement of marks'!J93)</f>
        <v/>
      </c>
      <c r="E2305" s="290" t="str">
        <f>IF('statement of marks'!K93="","",'statement of marks'!K93)</f>
        <v/>
      </c>
      <c r="F2305" s="290" t="str">
        <f>IF('statement of marks'!L93="","",'statement of marks'!L93)</f>
        <v/>
      </c>
      <c r="G2305" s="123" t="str">
        <f>IF('statement of marks'!N93="","",'statement of marks'!N93)</f>
        <v/>
      </c>
      <c r="H2305" s="123">
        <f>'statement of marks'!$BP$6</f>
        <v>20</v>
      </c>
      <c r="I2305" s="291" t="str">
        <f>IF(G2305="","",G2305)</f>
        <v/>
      </c>
      <c r="J2305" s="291" t="str">
        <f>IF(G2305="","",SUM(D2305,E2305,F2305,G2305))</f>
        <v/>
      </c>
      <c r="K2305" s="125" t="str">
        <f>J2305</f>
        <v/>
      </c>
      <c r="L2305" s="123" t="str">
        <f>IF('statement of marks'!P93="","",'statement of marks'!P93)</f>
        <v/>
      </c>
      <c r="M2305" s="122">
        <f>'statement of marks'!$BU$6</f>
        <v>30</v>
      </c>
      <c r="N2305" s="291" t="str">
        <f>IF(L2305="","",L2305)</f>
        <v/>
      </c>
      <c r="O2305" s="291" t="str">
        <f>IF(L2305="","",SUM(J2305,L2305))</f>
        <v/>
      </c>
      <c r="P2305" s="152">
        <f>SUM(H2305,M2305)</f>
        <v>50</v>
      </c>
      <c r="Q2305" s="125" t="str">
        <f>O2305</f>
        <v/>
      </c>
      <c r="R2305" s="290" t="str">
        <f>CONCATENATE('statement of marks'!EZ93,'statement of marks'!FA93,'statement of marks'!FB93)</f>
        <v/>
      </c>
      <c r="S2305" s="117" t="str">
        <f>IF(OR(R2305="S",R2305="RE"),100,"")</f>
        <v/>
      </c>
      <c r="T2305" s="128" t="str">
        <f>IF('result subject-wise'!U93="","",'result subject-wise'!U93)</f>
        <v/>
      </c>
      <c r="U2305" s="130" t="str">
        <f>IF('result subject-wise'!V93="","",'result subject-wise'!V93)</f>
        <v/>
      </c>
      <c r="V2305" s="147" t="str">
        <f>IF(OR(U2311=0,U2311&lt;S2311),"",IF(R2305="RE",SUM(Q2305,T2305),IF(R2305="S",T2305,Q2305)))</f>
        <v/>
      </c>
    </row>
    <row r="2306" spans="1:22" ht="19.25" customHeight="1">
      <c r="A2306" s="1179"/>
      <c r="B2306" s="1230" t="str">
        <f>'statement of marks'!$X$3</f>
        <v>vaxzsth</v>
      </c>
      <c r="C2306" s="1231"/>
      <c r="D2306" s="289" t="str">
        <f>IF('statement of marks'!X93="","",'statement of marks'!X93)</f>
        <v/>
      </c>
      <c r="E2306" s="290" t="str">
        <f>IF('statement of marks'!Y93="","",'statement of marks'!Y93)</f>
        <v/>
      </c>
      <c r="F2306" s="290" t="str">
        <f>IF('statement of marks'!Z93="","",'statement of marks'!Z93)</f>
        <v/>
      </c>
      <c r="G2306" s="123" t="str">
        <f>IF('statement of marks'!AB93="","",'statement of marks'!AB93)</f>
        <v/>
      </c>
      <c r="H2306" s="123">
        <f>'statement of marks'!$CN$6</f>
        <v>20</v>
      </c>
      <c r="I2306" s="291" t="str">
        <f>IF(G2306="","",G2306)</f>
        <v/>
      </c>
      <c r="J2306" s="291" t="str">
        <f t="shared" ref="J2306:J2309" si="837">IF(G2306="","",SUM(D2306,E2306,F2306,G2306))</f>
        <v/>
      </c>
      <c r="K2306" s="125" t="str">
        <f>J2306</f>
        <v/>
      </c>
      <c r="L2306" s="123" t="str">
        <f>IF('statement of marks'!AD93="","",'statement of marks'!AD93)</f>
        <v/>
      </c>
      <c r="M2306" s="122">
        <f>'statement of marks'!$CS$6</f>
        <v>30</v>
      </c>
      <c r="N2306" s="291" t="str">
        <f>IF(L2306="","",L2306)</f>
        <v/>
      </c>
      <c r="O2306" s="291" t="str">
        <f t="shared" ref="O2306" si="838">IF(L2306="","",SUM(J2306,L2306))</f>
        <v/>
      </c>
      <c r="P2306" s="152">
        <f t="shared" ref="P2306" si="839">SUM(H2306,M2306)</f>
        <v>50</v>
      </c>
      <c r="Q2306" s="125" t="str">
        <f>O2306</f>
        <v/>
      </c>
      <c r="R2306" s="290" t="str">
        <f>CONCATENATE('statement of marks'!FC93,'statement of marks'!FD93,'statement of marks'!FE93)</f>
        <v/>
      </c>
      <c r="S2306" s="117" t="str">
        <f>IF(OR(R2306="S",R2306="RE"),100,"")</f>
        <v/>
      </c>
      <c r="T2306" s="128" t="str">
        <f>IF('result subject-wise'!X93="","",'result subject-wise'!X93)</f>
        <v/>
      </c>
      <c r="U2306" s="130" t="str">
        <f>IF('result subject-wise'!Y93="","",'result subject-wise'!Y93)</f>
        <v/>
      </c>
      <c r="V2306" s="147" t="str">
        <f>IF(OR(U2311=0,U2311&lt;S2311),"",IF(R2306="RE",SUM(Q2306,T2306),IF(R2306="S",T2306,Q2306)))</f>
        <v/>
      </c>
    </row>
    <row r="2307" spans="1:22" ht="19.25" customHeight="1">
      <c r="A2307" s="1179"/>
      <c r="B2307" s="1232" t="b">
        <f>IF('statement of marks'!AL93="a",'statement of marks'!$AL$3,IF('statement of marks'!AL93="b",'statement of marks'!$AR$3,IF('statement of marks'!AL93="c",'statement of marks'!$AX$3,IF('statement of marks'!AL93="d",'statement of marks'!$BD$3))))</f>
        <v>0</v>
      </c>
      <c r="C2307" s="1233"/>
      <c r="D2307" s="289" t="str">
        <f>IF('statement of marks'!AM93="","",'statement of marks'!AM93)</f>
        <v/>
      </c>
      <c r="E2307" s="290" t="str">
        <f>IF('statement of marks'!AN93="","",'statement of marks'!AN93)</f>
        <v/>
      </c>
      <c r="F2307" s="290" t="str">
        <f>IF('statement of marks'!AO93="","",'statement of marks'!AO93)</f>
        <v/>
      </c>
      <c r="G2307" s="123" t="str">
        <f>IF('statement of marks'!AQ93="","",'statement of marks'!AQ93)</f>
        <v/>
      </c>
      <c r="H2307" s="123" t="str">
        <f>IF('statement of marks'!AR93="","",'statement of marks'!AR93)</f>
        <v/>
      </c>
      <c r="I2307" s="291" t="str">
        <f>IF(G2307="","",IF(AND(G2307="ML",H2307="ML"),"ML",IF(AND(G2307="ML",H2307=""),"ML",SUM(G2307,H2307))))</f>
        <v/>
      </c>
      <c r="J2307" s="291" t="str">
        <f t="shared" si="837"/>
        <v/>
      </c>
      <c r="K2307" s="125" t="str">
        <f>IF(J2307="","",SUM(H2307,J2307))</f>
        <v/>
      </c>
      <c r="L2307" s="123" t="str">
        <f>IF('statement of marks'!AV93="","",'statement of marks'!AV93)</f>
        <v/>
      </c>
      <c r="M2307" s="123" t="str">
        <f>IF('statement of marks'!AW93="","",'statement of marks'!AW93)</f>
        <v/>
      </c>
      <c r="N2307" s="291" t="str">
        <f>IF(L2307="","",IF(AND(L2307="ML",M2307="ML"),"ML",IF(AND(L2307="ML",M2307=""),"ML",SUM(L2307,M2307))))</f>
        <v/>
      </c>
      <c r="O2307" s="291" t="str">
        <f>IF(L2307="","",SUM(J2307,L2307))</f>
        <v/>
      </c>
      <c r="P2307" s="123" t="str">
        <f>IF(AND(H2307="",M2307=""),"",SUM(H2307,M2307))</f>
        <v/>
      </c>
      <c r="Q2307" s="125" t="str">
        <f>IF(O2307="","",SUM(O2307,P2307))</f>
        <v/>
      </c>
      <c r="R2307" s="290" t="str">
        <f>CONCATENATE('statement of marks'!FF93,'statement of marks'!FK93,'statement of marks'!FL93)</f>
        <v/>
      </c>
      <c r="S2307" s="117" t="str">
        <f>IF('result subject-wise'!Z93="","",'result subject-wise'!Z93)</f>
        <v/>
      </c>
      <c r="T2307" s="128" t="str">
        <f>IF('result subject-wise'!AB93="","",'result subject-wise'!AB93)</f>
        <v/>
      </c>
      <c r="U2307" s="130" t="str">
        <f>IF('result subject-wise'!AC93="","",'result subject-wise'!AC93)</f>
        <v/>
      </c>
      <c r="V2307" s="147" t="str">
        <f>IF(OR(U2311=0,U2311&lt;S2311),"",IF(OR(R2307="RE",R2307="REP"),SUM(Q2307,T2307),IF(R2307="S",T2307,Q2307)))</f>
        <v/>
      </c>
    </row>
    <row r="2308" spans="1:22" ht="19.25" customHeight="1">
      <c r="A2308" s="1179"/>
      <c r="B2308" s="1232" t="b">
        <f>IF('statement of marks'!BJ93="a",'statement of marks'!$BJ$3,IF('statement of marks'!BJ93="b",'statement of marks'!$BP$3,IF('statement of marks'!BJ93="c",'statement of marks'!$BV$3,IF('statement of marks'!BJ93="d",'statement of marks'!$CB$3))))</f>
        <v>0</v>
      </c>
      <c r="C2308" s="1233"/>
      <c r="D2308" s="289" t="str">
        <f>IF('statement of marks'!BK93="","",'statement of marks'!BK93)</f>
        <v/>
      </c>
      <c r="E2308" s="290" t="str">
        <f>IF('statement of marks'!BL93="","",'statement of marks'!BL93)</f>
        <v/>
      </c>
      <c r="F2308" s="290" t="str">
        <f>IF('statement of marks'!BM93="","",'statement of marks'!BM93)</f>
        <v/>
      </c>
      <c r="G2308" s="123" t="str">
        <f>IF('statement of marks'!BO93="","",'statement of marks'!BO93)</f>
        <v/>
      </c>
      <c r="H2308" s="123" t="str">
        <f>IF('statement of marks'!BP93="","",'statement of marks'!BP93)</f>
        <v/>
      </c>
      <c r="I2308" s="291" t="str">
        <f t="shared" ref="I2308" si="840">IF(G2308="","",IF(AND(G2308="ML",H2308="ML"),"ML",IF(AND(G2308="ML",H2308=""),"ML",SUM(G2308,H2308))))</f>
        <v/>
      </c>
      <c r="J2308" s="291" t="str">
        <f t="shared" si="837"/>
        <v/>
      </c>
      <c r="K2308" s="125" t="str">
        <f>IF(J2308="","",SUM(H2308,J2308))</f>
        <v/>
      </c>
      <c r="L2308" s="123" t="str">
        <f>IF('statement of marks'!BT93="","",'statement of marks'!BT93)</f>
        <v/>
      </c>
      <c r="M2308" s="123" t="str">
        <f>IF('statement of marks'!BU93="","",'statement of marks'!BU93)</f>
        <v/>
      </c>
      <c r="N2308" s="291" t="str">
        <f t="shared" ref="N2308" si="841">IF(L2308="","",IF(AND(L2308="ML",M2308="ML"),"ML",IF(AND(L2308="ML",M2308=""),"ML",SUM(L2308,M2308))))</f>
        <v/>
      </c>
      <c r="O2308" s="291" t="str">
        <f>IF(L2308="","",SUM(J2308,L2308))</f>
        <v/>
      </c>
      <c r="P2308" s="123" t="str">
        <f t="shared" ref="P2308:P2309" si="842">IF(AND(H2308="",M2308=""),"",SUM(H2308,M2308))</f>
        <v/>
      </c>
      <c r="Q2308" s="125" t="str">
        <f>IF(O2308="","",SUM(O2308,P2308))</f>
        <v/>
      </c>
      <c r="R2308" s="290" t="str">
        <f>CONCATENATE('statement of marks'!FM93,'statement of marks'!FR93,'statement of marks'!FS93)</f>
        <v/>
      </c>
      <c r="S2308" s="117" t="str">
        <f>IF('result subject-wise'!AD93="","",'result subject-wise'!AD93)</f>
        <v/>
      </c>
      <c r="T2308" s="128" t="str">
        <f>IF('result subject-wise'!AF93="","",'result subject-wise'!AF93)</f>
        <v/>
      </c>
      <c r="U2308" s="130" t="str">
        <f>IF('result subject-wise'!AG93="","",'result subject-wise'!AG93)</f>
        <v/>
      </c>
      <c r="V2308" s="147" t="str">
        <f>IF(OR(U2311=0,U2311&lt;S2311),"",IF(OR(R2308="RE",R2308="REP"),SUM(Q2308,T2308),IF(R2308="S",T2308,Q2308)))</f>
        <v/>
      </c>
    </row>
    <row r="2309" spans="1:22" ht="19.25" customHeight="1">
      <c r="A2309" s="1179"/>
      <c r="B2309" s="1232" t="b">
        <f>IF('statement of marks'!CH93="a",'statement of marks'!$CH$3,IF('statement of marks'!CH93="b",'statement of marks'!$CN$3,IF('statement of marks'!CH93="c",'statement of marks'!$CT$3,IF('statement of marks'!CH93="d",'statement of marks'!$CZ$3))))</f>
        <v>0</v>
      </c>
      <c r="C2309" s="1233"/>
      <c r="D2309" s="289" t="str">
        <f>IF('statement of marks'!CI93="","",'statement of marks'!CI93)</f>
        <v/>
      </c>
      <c r="E2309" s="290" t="str">
        <f>IF('statement of marks'!CJ93="","",'statement of marks'!CJ93)</f>
        <v/>
      </c>
      <c r="F2309" s="290" t="str">
        <f>IF('statement of marks'!CK93="","",'statement of marks'!CK93)</f>
        <v/>
      </c>
      <c r="G2309" s="123" t="str">
        <f>IF('statement of marks'!CM93="","",'statement of marks'!CM93)</f>
        <v/>
      </c>
      <c r="H2309" s="123" t="str">
        <f>IF('statement of marks'!CN93="","",'statement of marks'!CN93)</f>
        <v/>
      </c>
      <c r="I2309" s="291" t="str">
        <f>IF(G2309="","",IF(AND(G2309="ML",H2309="ML"),"ML",IF(AND(G2309="ML",H2309=""),"ML",SUM(G2309,H2309))))</f>
        <v/>
      </c>
      <c r="J2309" s="291" t="str">
        <f t="shared" si="837"/>
        <v/>
      </c>
      <c r="K2309" s="125" t="str">
        <f>IF(J2309="","",SUM(H2309,J2309))</f>
        <v/>
      </c>
      <c r="L2309" s="123" t="str">
        <f>IF('statement of marks'!CR93="","",'statement of marks'!CR93)</f>
        <v/>
      </c>
      <c r="M2309" s="123" t="str">
        <f>IF('statement of marks'!CS93="","",'statement of marks'!CS93)</f>
        <v/>
      </c>
      <c r="N2309" s="291" t="str">
        <f>IF(L2309="","",IF(AND(L2309="ML",M2309="ML"),"ML",IF(AND(L2309="ML",M2309=""),"ML",SUM(L2309,M2309))))</f>
        <v/>
      </c>
      <c r="O2309" s="291" t="str">
        <f>IF(L2309="","",SUM(J2309,L2309))</f>
        <v/>
      </c>
      <c r="P2309" s="123" t="str">
        <f t="shared" si="842"/>
        <v/>
      </c>
      <c r="Q2309" s="125" t="str">
        <f>IF(O2309="","",SUM(O2309,P2309))</f>
        <v/>
      </c>
      <c r="R2309" s="290" t="str">
        <f>CONCATENATE('statement of marks'!FT93,'statement of marks'!FY93,'statement of marks'!FZ93)</f>
        <v/>
      </c>
      <c r="S2309" s="117" t="str">
        <f>IF('result subject-wise'!AH93="","",'result subject-wise'!AH93)</f>
        <v/>
      </c>
      <c r="T2309" s="128" t="str">
        <f>IF('result subject-wise'!AJ93="","",'result subject-wise'!AJ93)</f>
        <v/>
      </c>
      <c r="U2309" s="130" t="str">
        <f>IF('result subject-wise'!AK93="","",'result subject-wise'!AK93)</f>
        <v/>
      </c>
      <c r="V2309" s="147" t="str">
        <f>IF(OR(U2311=0,U2311&lt;S2311),"",IF(OR(R2309="RE",R2309="REP"),SUM(Q2309,T2309),IF(R2309="S",T2309,Q2309)))</f>
        <v/>
      </c>
    </row>
    <row r="2310" spans="1:22" ht="19.25" customHeight="1">
      <c r="A2310" s="1179"/>
      <c r="B2310" s="1234" t="s">
        <v>148</v>
      </c>
      <c r="C2310" s="1235"/>
      <c r="D2310" s="157" t="str">
        <f>IF(AND(D2305="",D2306="",D2307="",D2308="",D2309=""),"",SUM(D2305:D2309))</f>
        <v/>
      </c>
      <c r="E2310" s="157" t="str">
        <f t="shared" ref="E2310:F2310" si="843">IF(AND(E2305="",E2306="",E2307="",E2308="",E2309=""),"",SUM(E2305:E2309))</f>
        <v/>
      </c>
      <c r="F2310" s="157" t="str">
        <f t="shared" si="843"/>
        <v/>
      </c>
      <c r="G2310" s="158" t="str">
        <f>IF(G2305="","",SUM(G2305:G2309))</f>
        <v/>
      </c>
      <c r="H2310" s="158">
        <f>SUM(H2307:H2309)</f>
        <v>0</v>
      </c>
      <c r="I2310" s="158" t="str">
        <f>IF(AND(I2305="",I2306="",I2307="",I2308="",I2309=""),"",SUM(I2305:I2309))</f>
        <v/>
      </c>
      <c r="J2310" s="159" t="str">
        <f>IF(J2309="","",SUM(J2305:J2309))</f>
        <v/>
      </c>
      <c r="K2310" s="160" t="str">
        <f>IF(K2305="","",SUM(K2305:K2309))</f>
        <v/>
      </c>
      <c r="L2310" s="158" t="str">
        <f>IF(L2305="","",SUM(L2305:L2309))</f>
        <v/>
      </c>
      <c r="M2310" s="158">
        <f>SUM(M2307:M2309)</f>
        <v>0</v>
      </c>
      <c r="N2310" s="158" t="str">
        <f t="shared" ref="N2310" si="844">IF(AND(N2305="",N2306="",N2307="",N2308="",N2309=""),"",SUM(N2305:N2309))</f>
        <v/>
      </c>
      <c r="O2310" s="159" t="str">
        <f>IF(L2310="","",SUM(J2310,L2310))</f>
        <v/>
      </c>
      <c r="P2310" s="160">
        <f>SUM(H2310,M2310)</f>
        <v>0</v>
      </c>
      <c r="Q2310" s="160" t="str">
        <f>IF(Q2305="","",SUM(Q2305:Q2309))</f>
        <v/>
      </c>
      <c r="R2310" s="159"/>
      <c r="S2310" s="159" t="str">
        <f>IF(AND(S2305="",S2306="",S2307="",S2308="",S2309=""),"",SUM(S2305:S2309))</f>
        <v/>
      </c>
      <c r="T2310" s="161" t="str">
        <f>IF(AND(T2305="",T2306="",T2307="",T2308="",T2309=""),"",SUM(T2305:T2309))</f>
        <v/>
      </c>
      <c r="U2310" s="162"/>
      <c r="V2310" s="163" t="str">
        <f>IF(V2305="","",SUM(V2305:V2309))</f>
        <v/>
      </c>
    </row>
    <row r="2311" spans="1:22" ht="19.25" customHeight="1">
      <c r="A2311" s="1179"/>
      <c r="B2311" s="1234" t="s">
        <v>145</v>
      </c>
      <c r="C2311" s="1235"/>
      <c r="D2311" s="119" t="str">
        <f>IF(D2310="","",50-(COUNTIF(D2305:D2309,"NA")*10+COUNTIF(D2305:D2309,"ML")*10))</f>
        <v/>
      </c>
      <c r="E2311" s="119" t="str">
        <f t="shared" ref="E2311:F2311" si="845">IF(E2310="","",50-(COUNTIF(E2305:E2309,"NA")*10+COUNTIF(E2305:E2309,"ML")*10))</f>
        <v/>
      </c>
      <c r="F2311" s="119" t="str">
        <f t="shared" si="845"/>
        <v/>
      </c>
      <c r="G2311" s="123">
        <f>I2311-H2311</f>
        <v>350</v>
      </c>
      <c r="H2311" s="158">
        <f>IF(H2310="","",(IF(OR(H2307="ML",H2307=""),0,H2304)+IF(OR(H2308="ML",H2308=""),0,H2305)+IF(OR(H2309="ML",H2309=""),0,H2306)))</f>
        <v>0</v>
      </c>
      <c r="I2311" s="123">
        <f>IF(I2310=0,0,350-H2313)</f>
        <v>350</v>
      </c>
      <c r="J2311" s="291" t="str">
        <f>IF(J2310="","",SUM(D2311:G2311))</f>
        <v/>
      </c>
      <c r="K2311" s="125" t="str">
        <f>IF(K2310="","",SUM(H2311,J2311))</f>
        <v/>
      </c>
      <c r="L2311" s="123">
        <f>N2311-M2311</f>
        <v>500</v>
      </c>
      <c r="M2311" s="117">
        <f>IF(M2310="","",(IF(OR(M2307="ML",M2307=""),0,M2304)+IF(OR(M2308="ML",M2308=""),0,M2305)+IF(OR(M2309="ML",M2309=""),0,M2306)))</f>
        <v>0</v>
      </c>
      <c r="N2311" s="123">
        <f>IF(N2310=0,0,500-M2313)</f>
        <v>500</v>
      </c>
      <c r="O2311" s="291">
        <f>IF(L2311="","",SUM(J2311,L2311))</f>
        <v>500</v>
      </c>
      <c r="P2311" s="125">
        <f>SUM(H2311,M2311)</f>
        <v>0</v>
      </c>
      <c r="Q2311" s="125" t="str">
        <f>IF(Q2310="","",SUM(O2311,P2311))</f>
        <v/>
      </c>
      <c r="R2311" s="307"/>
      <c r="S2311" s="141">
        <f>COUNTIF(R2305:R2314,"S")</f>
        <v>0</v>
      </c>
      <c r="T2311" s="141">
        <f>COUNTIF(R2305:R2314,"RE")+COUNTIF(R2305:R2314,"REP")</f>
        <v>0</v>
      </c>
      <c r="U2311" s="141">
        <f>COUNTIF(U2305:U2310,"P")+COUNTIF(U2313:U2314,"P")</f>
        <v>0</v>
      </c>
      <c r="V2311" s="149" t="str">
        <f>IF(OR(U2311=0,U2311&lt;(S2311+T2311)),"",(Q2311-(S2311*200)+S2310))</f>
        <v/>
      </c>
    </row>
    <row r="2312" spans="1:22" ht="19.25" customHeight="1">
      <c r="A2312" s="1179"/>
      <c r="B2312" s="1230" t="s">
        <v>12</v>
      </c>
      <c r="C2312" s="1231"/>
      <c r="D2312" s="120" t="str">
        <f t="shared" ref="D2312:Q2312" si="846">IF(D2311="","",D2310/D2311*100)</f>
        <v/>
      </c>
      <c r="E2312" s="120" t="str">
        <f t="shared" si="846"/>
        <v/>
      </c>
      <c r="F2312" s="120" t="str">
        <f t="shared" si="846"/>
        <v/>
      </c>
      <c r="G2312" s="120" t="e">
        <f t="shared" si="846"/>
        <v>#VALUE!</v>
      </c>
      <c r="H2312" s="151" t="e">
        <f t="shared" si="846"/>
        <v>#DIV/0!</v>
      </c>
      <c r="I2312" s="120" t="e">
        <f t="shared" si="846"/>
        <v>#VALUE!</v>
      </c>
      <c r="J2312" s="120" t="str">
        <f t="shared" si="846"/>
        <v/>
      </c>
      <c r="K2312" s="126" t="str">
        <f t="shared" si="846"/>
        <v/>
      </c>
      <c r="L2312" s="120" t="e">
        <f t="shared" si="846"/>
        <v>#VALUE!</v>
      </c>
      <c r="M2312" s="151" t="e">
        <f t="shared" si="846"/>
        <v>#DIV/0!</v>
      </c>
      <c r="N2312" s="120" t="e">
        <f t="shared" si="846"/>
        <v>#VALUE!</v>
      </c>
      <c r="O2312" s="120" t="e">
        <f t="shared" si="846"/>
        <v>#VALUE!</v>
      </c>
      <c r="P2312" s="126" t="e">
        <f t="shared" si="846"/>
        <v>#DIV/0!</v>
      </c>
      <c r="Q2312" s="126" t="str">
        <f t="shared" si="846"/>
        <v/>
      </c>
      <c r="R2312" s="304"/>
      <c r="S2312" s="304"/>
      <c r="T2312" s="305"/>
      <c r="U2312" s="308"/>
      <c r="V2312" s="150" t="str">
        <f>IF(V2311="","",V2310/V2311*100)</f>
        <v/>
      </c>
    </row>
    <row r="2313" spans="1:22" ht="19.25" customHeight="1">
      <c r="A2313" s="1179"/>
      <c r="B2313" s="1230" t="str">
        <f>'statement of marks'!$DG$3</f>
        <v>jktLFkku v/;;u</v>
      </c>
      <c r="C2313" s="1231"/>
      <c r="D2313" s="289" t="str">
        <f>IF('statement of marks'!DG93="","",'statement of marks'!DG93)</f>
        <v/>
      </c>
      <c r="E2313" s="290" t="str">
        <f>IF('statement of marks'!DH93="","",'statement of marks'!DH93)</f>
        <v/>
      </c>
      <c r="F2313" s="290" t="str">
        <f>IF('statement of marks'!DI93="","",'statement of marks'!DI93)</f>
        <v/>
      </c>
      <c r="G2313" s="290" t="str">
        <f>IF('statement of marks'!DK93="","",'statement of marks'!DK93)</f>
        <v/>
      </c>
      <c r="H2313" s="152">
        <f>IF(G2305="ML",70)+IF(G2306="ML",70)+IF(G2307="ML",70-H2304)+IF(G2308="ML",70-H2305)+IF(G2309="ML",70-H2306)+IF(H2307="ml",H2304)+IF(H2308="ml",H2305)+IF(H2309="ml",H2306)</f>
        <v>0</v>
      </c>
      <c r="I2313" s="291" t="str">
        <f>IF(G2313="","",SUM(G2313,H2313))</f>
        <v/>
      </c>
      <c r="J2313" s="291" t="str">
        <f>IF(G2313="","",SUM(D2313,E2313,F2313,G2313))</f>
        <v/>
      </c>
      <c r="K2313" s="125" t="str">
        <f>IF(J2313="","",SUM(H2313,J2313))</f>
        <v/>
      </c>
      <c r="L2313" s="290" t="str">
        <f>IF('statement of marks'!DM93="","",'statement of marks'!DM93)</f>
        <v/>
      </c>
      <c r="M2313" s="152">
        <f>IF(L2305="ML",100)+IF(L2306="ML",100)+IF(L2307="ML",100-M2304)+IF(L2308="ML",100-M2305)+IF(L2309="ML",100-M2306)+IF(M2307="ml",M2304)+IF(M2308="ml",M2305)+IF(M2309="ml",M2306)</f>
        <v>0</v>
      </c>
      <c r="N2313" s="291" t="str">
        <f>IF(L2313="","",SUM(L2313,M2313))</f>
        <v/>
      </c>
      <c r="O2313" s="291" t="str">
        <f>IF(L2313="","",SUM(K2313,L2313))</f>
        <v/>
      </c>
      <c r="P2313" s="152">
        <f>SUM(H2313,M2313)</f>
        <v>0</v>
      </c>
      <c r="Q2313" s="125" t="str">
        <f>IF(O2313="","",SUM(O2313,M2313))</f>
        <v/>
      </c>
      <c r="R2313" s="290" t="str">
        <f>IF('statement of marks'!GA93="","",'statement of marks'!GA93)</f>
        <v/>
      </c>
      <c r="S2313" s="117" t="str">
        <f>IF(OR(R2313="S",R2313="RE"),100,"")</f>
        <v/>
      </c>
      <c r="T2313" s="309" t="str">
        <f>IF('result subject-wise'!AL93="","",'result subject-wise'!AL93)</f>
        <v/>
      </c>
      <c r="U2313" s="310" t="str">
        <f>IF('result subject-wise'!AM93="","",'result subject-wise'!AM93)</f>
        <v/>
      </c>
      <c r="V2313" s="1236"/>
    </row>
    <row r="2314" spans="1:22" ht="19.25" customHeight="1">
      <c r="A2314" s="1179"/>
      <c r="B2314" s="1230" t="str">
        <f>'statement of marks'!$DT$3</f>
        <v>thou dkS'ky f'k{kk</v>
      </c>
      <c r="C2314" s="1231"/>
      <c r="D2314" s="1237" t="s">
        <v>294</v>
      </c>
      <c r="E2314" s="1238"/>
      <c r="F2314" s="291">
        <f>'statement of marks'!$DT$6</f>
        <v>30</v>
      </c>
      <c r="G2314" s="123" t="str">
        <f>IF('statement of marks'!DT93="","",'statement of marks'!DT93)</f>
        <v/>
      </c>
      <c r="H2314" s="1238" t="s">
        <v>313</v>
      </c>
      <c r="I2314" s="1238"/>
      <c r="J2314" s="291">
        <f>'statement of marks'!$DU$6</f>
        <v>30</v>
      </c>
      <c r="K2314" s="125" t="str">
        <f>IF('statement of marks'!DU93="","",'statement of marks'!DU93)</f>
        <v/>
      </c>
      <c r="L2314" s="1239" t="s">
        <v>172</v>
      </c>
      <c r="M2314" s="1239"/>
      <c r="N2314" s="291">
        <f>'statement of marks'!$DV$6</f>
        <v>40</v>
      </c>
      <c r="O2314" s="290" t="str">
        <f>IF('statement of marks'!DV93="","",'statement of marks'!DV93)</f>
        <v/>
      </c>
      <c r="P2314" s="304"/>
      <c r="Q2314" s="125" t="str">
        <f>IF(O2314="","",SUM(G2314,K2314,O2314))</f>
        <v/>
      </c>
      <c r="R2314" s="290" t="str">
        <f>IF('statement of marks'!GB93="","",'statement of marks'!GB93)</f>
        <v/>
      </c>
      <c r="S2314" s="117" t="str">
        <f>IF(OR(R2314="S",R2314="RE"),40,"")</f>
        <v/>
      </c>
      <c r="T2314" s="309" t="str">
        <f>IF('result subject-wise'!AN93="","",'result subject-wise'!AN93)</f>
        <v/>
      </c>
      <c r="U2314" s="310" t="str">
        <f>IF('result subject-wise'!AO93="","",'result subject-wise'!AO93)</f>
        <v/>
      </c>
      <c r="V2314" s="1236"/>
    </row>
    <row r="2315" spans="1:22" ht="19.25" customHeight="1">
      <c r="A2315" s="1179"/>
      <c r="B2315" s="1240" t="s">
        <v>20</v>
      </c>
      <c r="C2315" s="1241"/>
      <c r="D2315" s="1242" t="str">
        <f>IF('statement of marks'!GH93="","",'statement of marks'!GH93)</f>
        <v/>
      </c>
      <c r="E2315" s="1243"/>
      <c r="F2315" s="1243"/>
      <c r="G2315" s="1243"/>
      <c r="H2315" s="1243"/>
      <c r="I2315" s="1244"/>
      <c r="J2315" s="288" t="s">
        <v>7</v>
      </c>
      <c r="K2315" s="290" t="str">
        <f>IF('statement of marks'!GK93="","",'statement of marks'!GK93)</f>
        <v/>
      </c>
      <c r="L2315" s="1245" t="s">
        <v>8</v>
      </c>
      <c r="M2315" s="1246"/>
      <c r="N2315" s="1247"/>
      <c r="O2315" s="290" t="str">
        <f>IF('statement of marks'!GM93="","",'statement of marks'!GM93)</f>
        <v/>
      </c>
      <c r="P2315" s="1248" t="s">
        <v>286</v>
      </c>
      <c r="Q2315" s="1248"/>
      <c r="R2315" s="1248"/>
      <c r="S2315" s="1248"/>
      <c r="T2315" s="1248"/>
      <c r="U2315" s="1248"/>
      <c r="V2315" s="1249"/>
    </row>
    <row r="2316" spans="1:22" ht="19.25" customHeight="1">
      <c r="A2316" s="1179"/>
      <c r="B2316" s="1240" t="s">
        <v>50</v>
      </c>
      <c r="C2316" s="1241"/>
      <c r="D2316" s="1250" t="s">
        <v>290</v>
      </c>
      <c r="E2316" s="1251"/>
      <c r="F2316" s="1252" t="s">
        <v>291</v>
      </c>
      <c r="G2316" s="1252"/>
      <c r="H2316" s="1253" t="s">
        <v>292</v>
      </c>
      <c r="I2316" s="1253"/>
      <c r="J2316" s="1252" t="s">
        <v>314</v>
      </c>
      <c r="K2316" s="1252"/>
      <c r="L2316" s="1254" t="s">
        <v>284</v>
      </c>
      <c r="M2316" s="1254"/>
      <c r="N2316" s="1254"/>
      <c r="O2316" s="1254"/>
      <c r="P2316" s="1255" t="s">
        <v>20</v>
      </c>
      <c r="Q2316" s="1255"/>
      <c r="R2316" s="1255"/>
      <c r="S2316" s="1255"/>
      <c r="T2316" s="1256" t="str">
        <f>IF('result subject-wise'!AR93="","",'result subject-wise'!AR93)</f>
        <v/>
      </c>
      <c r="U2316" s="1256"/>
      <c r="V2316" s="1257"/>
    </row>
    <row r="2317" spans="1:22" ht="19.25" customHeight="1">
      <c r="A2317" s="1179"/>
      <c r="B2317" s="1234" t="s">
        <v>32</v>
      </c>
      <c r="C2317" s="1235"/>
      <c r="D2317" s="1258" t="str">
        <f>IF('statement of marks'!EP93="","",'statement of marks'!EP93)</f>
        <v/>
      </c>
      <c r="E2317" s="1259"/>
      <c r="F2317" s="1259" t="str">
        <f>IF('statement of marks'!ER93="","",'statement of marks'!ER93)</f>
        <v/>
      </c>
      <c r="G2317" s="1259"/>
      <c r="H2317" s="1259" t="str">
        <f>IF('statement of marks'!ET93="","",'statement of marks'!ET93)</f>
        <v/>
      </c>
      <c r="I2317" s="1259"/>
      <c r="J2317" s="1259" t="str">
        <f>IF('statement of marks'!EV93="","",'statement of marks'!EV93)</f>
        <v/>
      </c>
      <c r="K2317" s="1259"/>
      <c r="L2317" s="1259" t="str">
        <f>IF('statement of marks'!EX93="","",'statement of marks'!EX93)</f>
        <v/>
      </c>
      <c r="M2317" s="1259"/>
      <c r="N2317" s="1259"/>
      <c r="O2317" s="1259"/>
      <c r="P2317" s="1255" t="s">
        <v>7</v>
      </c>
      <c r="Q2317" s="1255"/>
      <c r="R2317" s="1255"/>
      <c r="S2317" s="1255"/>
      <c r="T2317" s="1256" t="str">
        <f>IF(AND(T2316="mRrh.kZ",V2312&gt;=60),"izFke",IF(AND(T2316="mRrh.kZ",V2312&gt;=48),"f}rh;",IF(AND(T2316="mRrh.kZ",V2312&gt;=36),"r`rh;","")))</f>
        <v/>
      </c>
      <c r="U2317" s="1256"/>
      <c r="V2317" s="1257"/>
    </row>
    <row r="2318" spans="1:22" ht="19.25" customHeight="1">
      <c r="A2318" s="1179"/>
      <c r="B2318" s="1234" t="s">
        <v>31</v>
      </c>
      <c r="C2318" s="1235"/>
      <c r="D2318" s="1260" t="str">
        <f>IF('statement of marks'!EO93="","",'statement of marks'!EO93)</f>
        <v/>
      </c>
      <c r="E2318" s="1261"/>
      <c r="F2318" s="1261" t="str">
        <f>IF('statement of marks'!EQ93="","",'statement of marks'!EQ93)</f>
        <v/>
      </c>
      <c r="G2318" s="1261"/>
      <c r="H2318" s="1261" t="str">
        <f>IF('statement of marks'!ES93="","",'statement of marks'!ES93)</f>
        <v/>
      </c>
      <c r="I2318" s="1261"/>
      <c r="J2318" s="1261" t="str">
        <f>IF('statement of marks'!EU93="","",'statement of marks'!EU93)</f>
        <v/>
      </c>
      <c r="K2318" s="1261"/>
      <c r="L2318" s="1261" t="str">
        <f>IF('statement of marks'!EW93="","",'statement of marks'!EW93)</f>
        <v/>
      </c>
      <c r="M2318" s="1261"/>
      <c r="N2318" s="1261"/>
      <c r="O2318" s="1261"/>
      <c r="P2318" s="1262" t="s">
        <v>312</v>
      </c>
      <c r="Q2318" s="1263"/>
      <c r="R2318" s="1263"/>
      <c r="S2318" s="1264"/>
      <c r="T2318" s="1265" t="str">
        <f>IF(T2316="","",'result subject-wise'!$G$117)</f>
        <v/>
      </c>
      <c r="U2318" s="1266"/>
      <c r="V2318" s="1267"/>
    </row>
    <row r="2319" spans="1:22" ht="19.25" customHeight="1">
      <c r="A2319" s="1179"/>
      <c r="B2319" s="1230" t="s">
        <v>133</v>
      </c>
      <c r="C2319" s="1231"/>
      <c r="D2319" s="1268"/>
      <c r="E2319" s="1269"/>
      <c r="F2319" s="1269"/>
      <c r="G2319" s="1269"/>
      <c r="H2319" s="1269"/>
      <c r="I2319" s="1269"/>
      <c r="J2319" s="1269"/>
      <c r="K2319" s="1269"/>
      <c r="L2319" s="1231" t="s">
        <v>133</v>
      </c>
      <c r="M2319" s="1231"/>
      <c r="N2319" s="1231"/>
      <c r="O2319" s="1231"/>
      <c r="P2319" s="1231"/>
      <c r="Q2319" s="1231"/>
      <c r="R2319" s="1270"/>
      <c r="S2319" s="1271"/>
      <c r="T2319" s="1271"/>
      <c r="U2319" s="1271"/>
      <c r="V2319" s="1272"/>
    </row>
    <row r="2320" spans="1:22" ht="19.25" customHeight="1">
      <c r="A2320" s="1179"/>
      <c r="B2320" s="1230" t="s">
        <v>285</v>
      </c>
      <c r="C2320" s="1231"/>
      <c r="D2320" s="1268"/>
      <c r="E2320" s="1269"/>
      <c r="F2320" s="1269"/>
      <c r="G2320" s="1269"/>
      <c r="H2320" s="1269"/>
      <c r="I2320" s="1269"/>
      <c r="J2320" s="1269"/>
      <c r="K2320" s="1269"/>
      <c r="L2320" s="1231" t="s">
        <v>111</v>
      </c>
      <c r="M2320" s="1231"/>
      <c r="N2320" s="1231"/>
      <c r="O2320" s="1231"/>
      <c r="P2320" s="1231"/>
      <c r="Q2320" s="1231"/>
      <c r="R2320" s="1273"/>
      <c r="S2320" s="1274"/>
      <c r="T2320" s="1274"/>
      <c r="U2320" s="1274"/>
      <c r="V2320" s="1275"/>
    </row>
    <row r="2321" spans="1:22" ht="19.25" customHeight="1">
      <c r="A2321" s="1179"/>
      <c r="B2321" s="1230" t="s">
        <v>152</v>
      </c>
      <c r="C2321" s="1231"/>
      <c r="D2321" s="1268"/>
      <c r="E2321" s="1269"/>
      <c r="F2321" s="1269"/>
      <c r="G2321" s="1269"/>
      <c r="H2321" s="1269"/>
      <c r="I2321" s="1269"/>
      <c r="J2321" s="1269"/>
      <c r="K2321" s="1269"/>
      <c r="L2321" s="1231" t="s">
        <v>285</v>
      </c>
      <c r="M2321" s="1231"/>
      <c r="N2321" s="1231"/>
      <c r="O2321" s="1231"/>
      <c r="P2321" s="1231"/>
      <c r="Q2321" s="1231"/>
      <c r="R2321" s="1276" t="s">
        <v>152</v>
      </c>
      <c r="S2321" s="1277"/>
      <c r="T2321" s="1277"/>
      <c r="U2321" s="1277"/>
      <c r="V2321" s="1278"/>
    </row>
    <row r="2322" spans="1:22" ht="19.25" customHeight="1">
      <c r="A2322" s="1180"/>
      <c r="B2322" s="1279" t="s">
        <v>151</v>
      </c>
      <c r="C2322" s="1280"/>
      <c r="D2322" s="1281"/>
      <c r="E2322" s="1282"/>
      <c r="F2322" s="1282"/>
      <c r="G2322" s="1282"/>
      <c r="H2322" s="1282"/>
      <c r="I2322" s="1282"/>
      <c r="J2322" s="1282"/>
      <c r="K2322" s="1282"/>
      <c r="L2322" s="1280" t="s">
        <v>113</v>
      </c>
      <c r="M2322" s="1280"/>
      <c r="N2322" s="1280"/>
      <c r="O2322" s="1280"/>
      <c r="P2322" s="1283">
        <f>'statement of marks'!$GH$109</f>
        <v>42460</v>
      </c>
      <c r="Q2322" s="1284"/>
      <c r="R2322" s="1285" t="s">
        <v>289</v>
      </c>
      <c r="S2322" s="1286"/>
      <c r="T2322" s="1286"/>
      <c r="U2322" s="1286"/>
      <c r="V2322" s="1287"/>
    </row>
    <row r="2323" spans="1:22" ht="19.25" customHeight="1">
      <c r="A2323" s="1173" t="s">
        <v>73</v>
      </c>
      <c r="B2323" s="1174"/>
      <c r="C2323" s="1174"/>
      <c r="D2323" s="1174"/>
      <c r="E2323" s="1174"/>
      <c r="F2323" s="1174"/>
      <c r="G2323" s="1174"/>
      <c r="H2323" s="1174"/>
      <c r="I2323" s="1174"/>
      <c r="J2323" s="1174"/>
      <c r="K2323" s="1174"/>
      <c r="L2323" s="1174"/>
      <c r="M2323" s="1174"/>
      <c r="N2323" s="1174"/>
      <c r="O2323" s="1174"/>
      <c r="P2323" s="1174"/>
      <c r="Q2323" s="1174"/>
      <c r="R2323" s="1174"/>
      <c r="S2323" s="1174"/>
      <c r="T2323" s="1174"/>
      <c r="U2323" s="1174"/>
      <c r="V2323" s="1175"/>
    </row>
    <row r="2324" spans="1:22" ht="19.25" customHeight="1">
      <c r="A2324" s="1176" t="str">
        <f>'statement of marks'!$A$1</f>
        <v>jktdh; ckfydk mPp ek/;fed fo|ky;] fuEckgsMk</v>
      </c>
      <c r="B2324" s="1177"/>
      <c r="C2324" s="1177"/>
      <c r="D2324" s="1177"/>
      <c r="E2324" s="1177"/>
      <c r="F2324" s="1177"/>
      <c r="G2324" s="1177"/>
      <c r="H2324" s="1177"/>
      <c r="I2324" s="1177"/>
      <c r="J2324" s="1177"/>
      <c r="K2324" s="1177"/>
      <c r="L2324" s="1177"/>
      <c r="M2324" s="1177"/>
      <c r="N2324" s="1177"/>
      <c r="O2324" s="1177"/>
      <c r="P2324" s="1177"/>
      <c r="Q2324" s="1177"/>
      <c r="R2324" s="1177"/>
      <c r="S2324" s="1177"/>
      <c r="T2324" s="1177"/>
      <c r="U2324" s="1177"/>
      <c r="V2324" s="1178"/>
    </row>
    <row r="2325" spans="1:22" ht="19.25" customHeight="1">
      <c r="A2325" s="1179"/>
      <c r="B2325" s="1181" t="s">
        <v>293</v>
      </c>
      <c r="C2325" s="1181"/>
      <c r="D2325" s="1182" t="str">
        <f>'statement of marks'!$F$3</f>
        <v>2015-16</v>
      </c>
      <c r="E2325" s="1183"/>
      <c r="F2325" s="1184" t="str">
        <f>IF(T2343="","eq[; ijh{kk",IF(D2342="iwjd","iwjd ijh{kk",IF(D2342="iqu% ijh{kk","iqu% ijh{kk",)))</f>
        <v>eq[; ijh{kk</v>
      </c>
      <c r="G2325" s="1185"/>
      <c r="H2325" s="1185"/>
      <c r="I2325" s="1185"/>
      <c r="J2325" s="1185"/>
      <c r="K2325" s="1185"/>
      <c r="L2325" s="1185"/>
      <c r="M2325" s="1185"/>
      <c r="N2325" s="1185"/>
      <c r="O2325" s="1185"/>
      <c r="P2325" s="1185"/>
      <c r="Q2325" s="1185"/>
      <c r="R2325" s="1186" t="s">
        <v>27</v>
      </c>
      <c r="S2325" s="1187"/>
      <c r="T2325" s="1188" t="str">
        <f>'statement of marks'!$A$3</f>
        <v>11 'A'</v>
      </c>
      <c r="U2325" s="1188"/>
      <c r="V2325" s="1189"/>
    </row>
    <row r="2326" spans="1:22" ht="19.25" customHeight="1">
      <c r="A2326" s="1179"/>
      <c r="B2326" s="1190" t="s">
        <v>115</v>
      </c>
      <c r="C2326" s="1190"/>
      <c r="D2326" s="1191" t="str">
        <f>IF('statement of marks'!G94="","",'statement of marks'!G94)</f>
        <v/>
      </c>
      <c r="E2326" s="1192"/>
      <c r="F2326" s="1192"/>
      <c r="G2326" s="1192"/>
      <c r="H2326" s="1192"/>
      <c r="I2326" s="1192"/>
      <c r="J2326" s="1192"/>
      <c r="K2326" s="1192"/>
      <c r="L2326" s="1192"/>
      <c r="M2326" s="1192"/>
      <c r="N2326" s="1192"/>
      <c r="O2326" s="1192"/>
      <c r="P2326" s="1192"/>
      <c r="Q2326" s="1192"/>
      <c r="R2326" s="1193" t="s">
        <v>36</v>
      </c>
      <c r="S2326" s="1194"/>
      <c r="T2326" s="1195" t="str">
        <f>IF('statement of marks'!D94="","",'statement of marks'!D94)</f>
        <v/>
      </c>
      <c r="U2326" s="1195"/>
      <c r="V2326" s="1196"/>
    </row>
    <row r="2327" spans="1:22" ht="19.25" customHeight="1">
      <c r="A2327" s="1179"/>
      <c r="B2327" s="1190" t="s">
        <v>25</v>
      </c>
      <c r="C2327" s="1190"/>
      <c r="D2327" s="1191" t="str">
        <f>IF('statement of marks'!H94="","",'statement of marks'!H94)</f>
        <v/>
      </c>
      <c r="E2327" s="1192"/>
      <c r="F2327" s="1192"/>
      <c r="G2327" s="1192"/>
      <c r="H2327" s="1192"/>
      <c r="I2327" s="1192"/>
      <c r="J2327" s="1192"/>
      <c r="K2327" s="1192"/>
      <c r="L2327" s="1192"/>
      <c r="M2327" s="1192"/>
      <c r="N2327" s="1192"/>
      <c r="O2327" s="1192"/>
      <c r="P2327" s="1192"/>
      <c r="Q2327" s="1192"/>
      <c r="R2327" s="1193" t="s">
        <v>28</v>
      </c>
      <c r="S2327" s="1194"/>
      <c r="T2327" s="1195" t="str">
        <f>IF('statement of marks'!E94="","",'statement of marks'!E94)</f>
        <v/>
      </c>
      <c r="U2327" s="1195"/>
      <c r="V2327" s="1196"/>
    </row>
    <row r="2328" spans="1:22" ht="19.25" customHeight="1">
      <c r="A2328" s="1179"/>
      <c r="B2328" s="1197" t="s">
        <v>26</v>
      </c>
      <c r="C2328" s="1197"/>
      <c r="D2328" s="1191" t="str">
        <f>IF('statement of marks'!I94="","",'statement of marks'!I94)</f>
        <v/>
      </c>
      <c r="E2328" s="1192"/>
      <c r="F2328" s="1192"/>
      <c r="G2328" s="1192"/>
      <c r="H2328" s="1192"/>
      <c r="I2328" s="1192"/>
      <c r="J2328" s="1192"/>
      <c r="K2328" s="1192"/>
      <c r="L2328" s="1192"/>
      <c r="M2328" s="1192"/>
      <c r="N2328" s="1192"/>
      <c r="O2328" s="1192"/>
      <c r="P2328" s="1192"/>
      <c r="Q2328" s="1192"/>
      <c r="R2328" s="1193" t="s">
        <v>29</v>
      </c>
      <c r="S2328" s="1194"/>
      <c r="T2328" s="1198" t="str">
        <f>IF('statement of marks'!F94="","",'statement of marks'!F94)</f>
        <v/>
      </c>
      <c r="U2328" s="1198"/>
      <c r="V2328" s="1199"/>
    </row>
    <row r="2329" spans="1:22" ht="19.25" customHeight="1">
      <c r="A2329" s="1179"/>
      <c r="B2329" s="1200" t="s">
        <v>30</v>
      </c>
      <c r="C2329" s="1202" t="s">
        <v>202</v>
      </c>
      <c r="D2329" s="1204" t="s">
        <v>1</v>
      </c>
      <c r="E2329" s="1204" t="s">
        <v>43</v>
      </c>
      <c r="F2329" s="1204" t="s">
        <v>2</v>
      </c>
      <c r="G2329" s="1206" t="s">
        <v>144</v>
      </c>
      <c r="H2329" s="1206" t="s">
        <v>147</v>
      </c>
      <c r="I2329" s="1208" t="s">
        <v>146</v>
      </c>
      <c r="J2329" s="1210" t="s">
        <v>306</v>
      </c>
      <c r="K2329" s="1212" t="s">
        <v>288</v>
      </c>
      <c r="L2329" s="1214" t="s">
        <v>305</v>
      </c>
      <c r="M2329" s="1214" t="s">
        <v>296</v>
      </c>
      <c r="N2329" s="1216" t="s">
        <v>295</v>
      </c>
      <c r="O2329" s="1218" t="s">
        <v>274</v>
      </c>
      <c r="P2329" s="1218" t="s">
        <v>275</v>
      </c>
      <c r="Q2329" s="1220" t="s">
        <v>276</v>
      </c>
      <c r="R2329" s="1208" t="s">
        <v>14</v>
      </c>
      <c r="S2329" s="1210" t="s">
        <v>297</v>
      </c>
      <c r="T2329" s="1222" t="s">
        <v>298</v>
      </c>
      <c r="U2329" s="1288" t="s">
        <v>38</v>
      </c>
      <c r="V2329" s="1226" t="s">
        <v>287</v>
      </c>
    </row>
    <row r="2330" spans="1:22" ht="19.25" customHeight="1">
      <c r="A2330" s="1179"/>
      <c r="B2330" s="1201"/>
      <c r="C2330" s="1203"/>
      <c r="D2330" s="1205"/>
      <c r="E2330" s="1205"/>
      <c r="F2330" s="1205"/>
      <c r="G2330" s="1207"/>
      <c r="H2330" s="1207"/>
      <c r="I2330" s="1209"/>
      <c r="J2330" s="1211"/>
      <c r="K2330" s="1213"/>
      <c r="L2330" s="1215"/>
      <c r="M2330" s="1215"/>
      <c r="N2330" s="1217"/>
      <c r="O2330" s="1219"/>
      <c r="P2330" s="1219"/>
      <c r="Q2330" s="1221"/>
      <c r="R2330" s="1209"/>
      <c r="S2330" s="1211"/>
      <c r="T2330" s="1223"/>
      <c r="U2330" s="1289"/>
      <c r="V2330" s="1227"/>
    </row>
    <row r="2331" spans="1:22" ht="19.25" customHeight="1">
      <c r="A2331" s="1179"/>
      <c r="B2331" s="1228" t="s">
        <v>5</v>
      </c>
      <c r="C2331" s="1229"/>
      <c r="D2331" s="119">
        <v>10</v>
      </c>
      <c r="E2331" s="70">
        <v>10</v>
      </c>
      <c r="F2331" s="70">
        <v>10</v>
      </c>
      <c r="G2331" s="142" t="s">
        <v>308</v>
      </c>
      <c r="H2331" s="122">
        <f>'statement of marks'!$AR$6</f>
        <v>20</v>
      </c>
      <c r="I2331" s="73">
        <v>70</v>
      </c>
      <c r="J2331" s="146" t="s">
        <v>277</v>
      </c>
      <c r="K2331" s="124">
        <v>100</v>
      </c>
      <c r="L2331" s="142" t="s">
        <v>309</v>
      </c>
      <c r="M2331" s="122">
        <f>'statement of marks'!$AW$6</f>
        <v>30</v>
      </c>
      <c r="N2331" s="73">
        <v>100</v>
      </c>
      <c r="O2331" s="145" t="s">
        <v>310</v>
      </c>
      <c r="P2331" s="124"/>
      <c r="Q2331" s="124">
        <v>200</v>
      </c>
      <c r="R2331" s="304"/>
      <c r="S2331" s="304"/>
      <c r="T2331" s="305"/>
      <c r="U2331" s="306"/>
      <c r="V2331" s="147" t="str">
        <f>IF(OR(U2338=0,U2338&lt;S2338),"",Q2331)</f>
        <v/>
      </c>
    </row>
    <row r="2332" spans="1:22" ht="19.25" customHeight="1">
      <c r="A2332" s="1179"/>
      <c r="B2332" s="1230" t="str">
        <f>'statement of marks'!$J$3</f>
        <v>vfuok;Z fgUnh</v>
      </c>
      <c r="C2332" s="1231"/>
      <c r="D2332" s="289" t="str">
        <f>IF('statement of marks'!J94="","",'statement of marks'!J94)</f>
        <v/>
      </c>
      <c r="E2332" s="290" t="str">
        <f>IF('statement of marks'!K94="","",'statement of marks'!K94)</f>
        <v/>
      </c>
      <c r="F2332" s="290" t="str">
        <f>IF('statement of marks'!L94="","",'statement of marks'!L94)</f>
        <v/>
      </c>
      <c r="G2332" s="123" t="str">
        <f>IF('statement of marks'!N94="","",'statement of marks'!N94)</f>
        <v/>
      </c>
      <c r="H2332" s="123">
        <f>'statement of marks'!$BP$6</f>
        <v>20</v>
      </c>
      <c r="I2332" s="291" t="str">
        <f>IF(G2332="","",G2332)</f>
        <v/>
      </c>
      <c r="J2332" s="291" t="str">
        <f>IF(G2332="","",SUM(D2332,E2332,F2332,G2332))</f>
        <v/>
      </c>
      <c r="K2332" s="125" t="str">
        <f>J2332</f>
        <v/>
      </c>
      <c r="L2332" s="123" t="str">
        <f>IF('statement of marks'!P94="","",'statement of marks'!P94)</f>
        <v/>
      </c>
      <c r="M2332" s="122">
        <f>'statement of marks'!$BU$6</f>
        <v>30</v>
      </c>
      <c r="N2332" s="291" t="str">
        <f>IF(L2332="","",L2332)</f>
        <v/>
      </c>
      <c r="O2332" s="291" t="str">
        <f>IF(L2332="","",SUM(J2332,L2332))</f>
        <v/>
      </c>
      <c r="P2332" s="152">
        <f>SUM(H2332,M2332)</f>
        <v>50</v>
      </c>
      <c r="Q2332" s="125" t="str">
        <f>O2332</f>
        <v/>
      </c>
      <c r="R2332" s="290" t="str">
        <f>CONCATENATE('statement of marks'!EZ94,'statement of marks'!FA94,'statement of marks'!FB94)</f>
        <v/>
      </c>
      <c r="S2332" s="117" t="str">
        <f>IF(OR(R2332="S",R2332="RE"),100,"")</f>
        <v/>
      </c>
      <c r="T2332" s="128" t="str">
        <f>IF('result subject-wise'!U94="","",'result subject-wise'!U94)</f>
        <v/>
      </c>
      <c r="U2332" s="130" t="str">
        <f>IF('result subject-wise'!V94="","",'result subject-wise'!V94)</f>
        <v/>
      </c>
      <c r="V2332" s="147" t="str">
        <f>IF(OR(U2338=0,U2338&lt;S2338),"",IF(R2332="RE",SUM(Q2332,T2332),IF(R2332="S",T2332,Q2332)))</f>
        <v/>
      </c>
    </row>
    <row r="2333" spans="1:22" ht="19.25" customHeight="1">
      <c r="A2333" s="1179"/>
      <c r="B2333" s="1230" t="str">
        <f>'statement of marks'!$X$3</f>
        <v>vaxzsth</v>
      </c>
      <c r="C2333" s="1231"/>
      <c r="D2333" s="289" t="str">
        <f>IF('statement of marks'!X94="","",'statement of marks'!X94)</f>
        <v/>
      </c>
      <c r="E2333" s="290" t="str">
        <f>IF('statement of marks'!Y94="","",'statement of marks'!Y94)</f>
        <v/>
      </c>
      <c r="F2333" s="290" t="str">
        <f>IF('statement of marks'!Z94="","",'statement of marks'!Z94)</f>
        <v/>
      </c>
      <c r="G2333" s="123" t="str">
        <f>IF('statement of marks'!AB94="","",'statement of marks'!AB94)</f>
        <v/>
      </c>
      <c r="H2333" s="123">
        <f>'statement of marks'!$CN$6</f>
        <v>20</v>
      </c>
      <c r="I2333" s="291" t="str">
        <f>IF(G2333="","",G2333)</f>
        <v/>
      </c>
      <c r="J2333" s="291" t="str">
        <f t="shared" ref="J2333:J2336" si="847">IF(G2333="","",SUM(D2333,E2333,F2333,G2333))</f>
        <v/>
      </c>
      <c r="K2333" s="125" t="str">
        <f>J2333</f>
        <v/>
      </c>
      <c r="L2333" s="123" t="str">
        <f>IF('statement of marks'!AD94="","",'statement of marks'!AD94)</f>
        <v/>
      </c>
      <c r="M2333" s="122">
        <f>'statement of marks'!$CS$6</f>
        <v>30</v>
      </c>
      <c r="N2333" s="291" t="str">
        <f>IF(L2333="","",L2333)</f>
        <v/>
      </c>
      <c r="O2333" s="291" t="str">
        <f t="shared" ref="O2333" si="848">IF(L2333="","",SUM(J2333,L2333))</f>
        <v/>
      </c>
      <c r="P2333" s="152">
        <f t="shared" ref="P2333" si="849">SUM(H2333,M2333)</f>
        <v>50</v>
      </c>
      <c r="Q2333" s="125" t="str">
        <f>O2333</f>
        <v/>
      </c>
      <c r="R2333" s="290" t="str">
        <f>CONCATENATE('statement of marks'!FC94,'statement of marks'!FD94,'statement of marks'!FE94)</f>
        <v/>
      </c>
      <c r="S2333" s="117" t="str">
        <f>IF(OR(R2333="S",R2333="RE"),100,"")</f>
        <v/>
      </c>
      <c r="T2333" s="128" t="str">
        <f>IF('result subject-wise'!X94="","",'result subject-wise'!X94)</f>
        <v/>
      </c>
      <c r="U2333" s="130" t="str">
        <f>IF('result subject-wise'!Y94="","",'result subject-wise'!Y94)</f>
        <v/>
      </c>
      <c r="V2333" s="147" t="str">
        <f>IF(OR(U2338=0,U2338&lt;S2338),"",IF(R2333="RE",SUM(Q2333,T2333),IF(R2333="S",T2333,Q2333)))</f>
        <v/>
      </c>
    </row>
    <row r="2334" spans="1:22" ht="19.25" customHeight="1">
      <c r="A2334" s="1179"/>
      <c r="B2334" s="1232" t="b">
        <f>IF('statement of marks'!AL94="a",'statement of marks'!$AL$3,IF('statement of marks'!AL94="b",'statement of marks'!$AR$3,IF('statement of marks'!AL94="c",'statement of marks'!$AX$3,IF('statement of marks'!AL94="d",'statement of marks'!$BD$3))))</f>
        <v>0</v>
      </c>
      <c r="C2334" s="1233"/>
      <c r="D2334" s="289" t="str">
        <f>IF('statement of marks'!AM94="","",'statement of marks'!AM94)</f>
        <v/>
      </c>
      <c r="E2334" s="290" t="str">
        <f>IF('statement of marks'!AN94="","",'statement of marks'!AN94)</f>
        <v/>
      </c>
      <c r="F2334" s="290" t="str">
        <f>IF('statement of marks'!AO94="","",'statement of marks'!AO94)</f>
        <v/>
      </c>
      <c r="G2334" s="123" t="str">
        <f>IF('statement of marks'!AQ94="","",'statement of marks'!AQ94)</f>
        <v/>
      </c>
      <c r="H2334" s="123" t="str">
        <f>IF('statement of marks'!AR94="","",'statement of marks'!AR94)</f>
        <v/>
      </c>
      <c r="I2334" s="291" t="str">
        <f>IF(G2334="","",IF(AND(G2334="ML",H2334="ML"),"ML",IF(AND(G2334="ML",H2334=""),"ML",SUM(G2334,H2334))))</f>
        <v/>
      </c>
      <c r="J2334" s="291" t="str">
        <f t="shared" si="847"/>
        <v/>
      </c>
      <c r="K2334" s="125" t="str">
        <f>IF(J2334="","",SUM(H2334,J2334))</f>
        <v/>
      </c>
      <c r="L2334" s="123" t="str">
        <f>IF('statement of marks'!AV94="","",'statement of marks'!AV94)</f>
        <v/>
      </c>
      <c r="M2334" s="123" t="str">
        <f>IF('statement of marks'!AW94="","",'statement of marks'!AW94)</f>
        <v/>
      </c>
      <c r="N2334" s="291" t="str">
        <f>IF(L2334="","",IF(AND(L2334="ML",M2334="ML"),"ML",IF(AND(L2334="ML",M2334=""),"ML",SUM(L2334,M2334))))</f>
        <v/>
      </c>
      <c r="O2334" s="291" t="str">
        <f>IF(L2334="","",SUM(J2334,L2334))</f>
        <v/>
      </c>
      <c r="P2334" s="123" t="str">
        <f>IF(AND(H2334="",M2334=""),"",SUM(H2334,M2334))</f>
        <v/>
      </c>
      <c r="Q2334" s="125" t="str">
        <f>IF(O2334="","",SUM(O2334,P2334))</f>
        <v/>
      </c>
      <c r="R2334" s="290" t="str">
        <f>CONCATENATE('statement of marks'!FF94,'statement of marks'!FK94,'statement of marks'!FL94)</f>
        <v/>
      </c>
      <c r="S2334" s="117" t="str">
        <f>IF('result subject-wise'!Z94="","",'result subject-wise'!Z94)</f>
        <v/>
      </c>
      <c r="T2334" s="128" t="str">
        <f>IF('result subject-wise'!AB94="","",'result subject-wise'!AB94)</f>
        <v/>
      </c>
      <c r="U2334" s="130" t="str">
        <f>IF('result subject-wise'!AC94="","",'result subject-wise'!AC94)</f>
        <v/>
      </c>
      <c r="V2334" s="147" t="str">
        <f>IF(OR(U2338=0,U2338&lt;S2338),"",IF(OR(R2334="RE",R2334="REP"),SUM(Q2334,T2334),IF(R2334="S",T2334,Q2334)))</f>
        <v/>
      </c>
    </row>
    <row r="2335" spans="1:22" ht="19.25" customHeight="1">
      <c r="A2335" s="1179"/>
      <c r="B2335" s="1232" t="b">
        <f>IF('statement of marks'!BJ94="a",'statement of marks'!$BJ$3,IF('statement of marks'!BJ94="b",'statement of marks'!$BP$3,IF('statement of marks'!BJ94="c",'statement of marks'!$BV$3,IF('statement of marks'!BJ94="d",'statement of marks'!$CB$3))))</f>
        <v>0</v>
      </c>
      <c r="C2335" s="1233"/>
      <c r="D2335" s="289" t="str">
        <f>IF('statement of marks'!BK94="","",'statement of marks'!BK94)</f>
        <v/>
      </c>
      <c r="E2335" s="290" t="str">
        <f>IF('statement of marks'!BL94="","",'statement of marks'!BL94)</f>
        <v/>
      </c>
      <c r="F2335" s="290" t="str">
        <f>IF('statement of marks'!BM94="","",'statement of marks'!BM94)</f>
        <v/>
      </c>
      <c r="G2335" s="123" t="str">
        <f>IF('statement of marks'!BO94="","",'statement of marks'!BO94)</f>
        <v/>
      </c>
      <c r="H2335" s="123" t="str">
        <f>IF('statement of marks'!BP94="","",'statement of marks'!BP94)</f>
        <v/>
      </c>
      <c r="I2335" s="291" t="str">
        <f t="shared" ref="I2335" si="850">IF(G2335="","",IF(AND(G2335="ML",H2335="ML"),"ML",IF(AND(G2335="ML",H2335=""),"ML",SUM(G2335,H2335))))</f>
        <v/>
      </c>
      <c r="J2335" s="291" t="str">
        <f t="shared" si="847"/>
        <v/>
      </c>
      <c r="K2335" s="125" t="str">
        <f>IF(J2335="","",SUM(H2335,J2335))</f>
        <v/>
      </c>
      <c r="L2335" s="123" t="str">
        <f>IF('statement of marks'!BT94="","",'statement of marks'!BT94)</f>
        <v/>
      </c>
      <c r="M2335" s="123" t="str">
        <f>IF('statement of marks'!BU94="","",'statement of marks'!BU94)</f>
        <v/>
      </c>
      <c r="N2335" s="291" t="str">
        <f t="shared" ref="N2335" si="851">IF(L2335="","",IF(AND(L2335="ML",M2335="ML"),"ML",IF(AND(L2335="ML",M2335=""),"ML",SUM(L2335,M2335))))</f>
        <v/>
      </c>
      <c r="O2335" s="291" t="str">
        <f>IF(L2335="","",SUM(J2335,L2335))</f>
        <v/>
      </c>
      <c r="P2335" s="123" t="str">
        <f t="shared" ref="P2335:P2336" si="852">IF(AND(H2335="",M2335=""),"",SUM(H2335,M2335))</f>
        <v/>
      </c>
      <c r="Q2335" s="125" t="str">
        <f>IF(O2335="","",SUM(O2335,P2335))</f>
        <v/>
      </c>
      <c r="R2335" s="290" t="str">
        <f>CONCATENATE('statement of marks'!FM94,'statement of marks'!FR94,'statement of marks'!FS94)</f>
        <v/>
      </c>
      <c r="S2335" s="117" t="str">
        <f>IF('result subject-wise'!AD94="","",'result subject-wise'!AD94)</f>
        <v/>
      </c>
      <c r="T2335" s="128" t="str">
        <f>IF('result subject-wise'!AF94="","",'result subject-wise'!AF94)</f>
        <v/>
      </c>
      <c r="U2335" s="130" t="str">
        <f>IF('result subject-wise'!AG94="","",'result subject-wise'!AG94)</f>
        <v/>
      </c>
      <c r="V2335" s="147" t="str">
        <f>IF(OR(U2338=0,U2338&lt;S2338),"",IF(OR(R2335="RE",R2335="REP"),SUM(Q2335,T2335),IF(R2335="S",T2335,Q2335)))</f>
        <v/>
      </c>
    </row>
    <row r="2336" spans="1:22" ht="19.25" customHeight="1">
      <c r="A2336" s="1179"/>
      <c r="B2336" s="1232" t="b">
        <f>IF('statement of marks'!CH94="a",'statement of marks'!$CH$3,IF('statement of marks'!CH94="b",'statement of marks'!$CN$3,IF('statement of marks'!CH94="c",'statement of marks'!$CT$3,IF('statement of marks'!CH94="d",'statement of marks'!$CZ$3))))</f>
        <v>0</v>
      </c>
      <c r="C2336" s="1233"/>
      <c r="D2336" s="289" t="str">
        <f>IF('statement of marks'!CI94="","",'statement of marks'!CI94)</f>
        <v/>
      </c>
      <c r="E2336" s="290" t="str">
        <f>IF('statement of marks'!CJ94="","",'statement of marks'!CJ94)</f>
        <v/>
      </c>
      <c r="F2336" s="290" t="str">
        <f>IF('statement of marks'!CK94="","",'statement of marks'!CK94)</f>
        <v/>
      </c>
      <c r="G2336" s="123" t="str">
        <f>IF('statement of marks'!CM94="","",'statement of marks'!CM94)</f>
        <v/>
      </c>
      <c r="H2336" s="123" t="str">
        <f>IF('statement of marks'!CN94="","",'statement of marks'!CN94)</f>
        <v/>
      </c>
      <c r="I2336" s="291" t="str">
        <f>IF(G2336="","",IF(AND(G2336="ML",H2336="ML"),"ML",IF(AND(G2336="ML",H2336=""),"ML",SUM(G2336,H2336))))</f>
        <v/>
      </c>
      <c r="J2336" s="291" t="str">
        <f t="shared" si="847"/>
        <v/>
      </c>
      <c r="K2336" s="125" t="str">
        <f>IF(J2336="","",SUM(H2336,J2336))</f>
        <v/>
      </c>
      <c r="L2336" s="123" t="str">
        <f>IF('statement of marks'!CR94="","",'statement of marks'!CR94)</f>
        <v/>
      </c>
      <c r="M2336" s="123" t="str">
        <f>IF('statement of marks'!CS94="","",'statement of marks'!CS94)</f>
        <v/>
      </c>
      <c r="N2336" s="291" t="str">
        <f>IF(L2336="","",IF(AND(L2336="ML",M2336="ML"),"ML",IF(AND(L2336="ML",M2336=""),"ML",SUM(L2336,M2336))))</f>
        <v/>
      </c>
      <c r="O2336" s="291" t="str">
        <f>IF(L2336="","",SUM(J2336,L2336))</f>
        <v/>
      </c>
      <c r="P2336" s="123" t="str">
        <f t="shared" si="852"/>
        <v/>
      </c>
      <c r="Q2336" s="125" t="str">
        <f>IF(O2336="","",SUM(O2336,P2336))</f>
        <v/>
      </c>
      <c r="R2336" s="290" t="str">
        <f>CONCATENATE('statement of marks'!FT94,'statement of marks'!FY94,'statement of marks'!FZ94)</f>
        <v/>
      </c>
      <c r="S2336" s="117" t="str">
        <f>IF('result subject-wise'!AH94="","",'result subject-wise'!AH94)</f>
        <v/>
      </c>
      <c r="T2336" s="128" t="str">
        <f>IF('result subject-wise'!AJ94="","",'result subject-wise'!AJ94)</f>
        <v/>
      </c>
      <c r="U2336" s="130" t="str">
        <f>IF('result subject-wise'!AK94="","",'result subject-wise'!AK94)</f>
        <v/>
      </c>
      <c r="V2336" s="147" t="str">
        <f>IF(OR(U2338=0,U2338&lt;S2338),"",IF(OR(R2336="RE",R2336="REP"),SUM(Q2336,T2336),IF(R2336="S",T2336,Q2336)))</f>
        <v/>
      </c>
    </row>
    <row r="2337" spans="1:22" ht="19.25" customHeight="1">
      <c r="A2337" s="1179"/>
      <c r="B2337" s="1234" t="s">
        <v>148</v>
      </c>
      <c r="C2337" s="1235"/>
      <c r="D2337" s="157" t="str">
        <f>IF(AND(D2332="",D2333="",D2334="",D2335="",D2336=""),"",SUM(D2332:D2336))</f>
        <v/>
      </c>
      <c r="E2337" s="157" t="str">
        <f t="shared" ref="E2337:F2337" si="853">IF(AND(E2332="",E2333="",E2334="",E2335="",E2336=""),"",SUM(E2332:E2336))</f>
        <v/>
      </c>
      <c r="F2337" s="157" t="str">
        <f t="shared" si="853"/>
        <v/>
      </c>
      <c r="G2337" s="158" t="str">
        <f>IF(G2332="","",SUM(G2332:G2336))</f>
        <v/>
      </c>
      <c r="H2337" s="158">
        <f>SUM(H2334:H2336)</f>
        <v>0</v>
      </c>
      <c r="I2337" s="158" t="str">
        <f>IF(AND(I2332="",I2333="",I2334="",I2335="",I2336=""),"",SUM(I2332:I2336))</f>
        <v/>
      </c>
      <c r="J2337" s="159" t="str">
        <f>IF(J2336="","",SUM(J2332:J2336))</f>
        <v/>
      </c>
      <c r="K2337" s="160" t="str">
        <f>IF(K2332="","",SUM(K2332:K2336))</f>
        <v/>
      </c>
      <c r="L2337" s="158" t="str">
        <f>IF(L2332="","",SUM(L2332:L2336))</f>
        <v/>
      </c>
      <c r="M2337" s="158">
        <f>SUM(M2334:M2336)</f>
        <v>0</v>
      </c>
      <c r="N2337" s="158" t="str">
        <f t="shared" ref="N2337" si="854">IF(AND(N2332="",N2333="",N2334="",N2335="",N2336=""),"",SUM(N2332:N2336))</f>
        <v/>
      </c>
      <c r="O2337" s="159" t="str">
        <f>IF(L2337="","",SUM(J2337,L2337))</f>
        <v/>
      </c>
      <c r="P2337" s="160">
        <f>SUM(H2337,M2337)</f>
        <v>0</v>
      </c>
      <c r="Q2337" s="160" t="str">
        <f>IF(Q2332="","",SUM(Q2332:Q2336))</f>
        <v/>
      </c>
      <c r="R2337" s="159"/>
      <c r="S2337" s="159" t="str">
        <f>IF(AND(S2332="",S2333="",S2334="",S2335="",S2336=""),"",SUM(S2332:S2336))</f>
        <v/>
      </c>
      <c r="T2337" s="161" t="str">
        <f>IF(AND(T2332="",T2333="",T2334="",T2335="",T2336=""),"",SUM(T2332:T2336))</f>
        <v/>
      </c>
      <c r="U2337" s="162"/>
      <c r="V2337" s="163" t="str">
        <f>IF(V2332="","",SUM(V2332:V2336))</f>
        <v/>
      </c>
    </row>
    <row r="2338" spans="1:22" ht="19.25" customHeight="1">
      <c r="A2338" s="1179"/>
      <c r="B2338" s="1234" t="s">
        <v>145</v>
      </c>
      <c r="C2338" s="1235"/>
      <c r="D2338" s="119" t="str">
        <f>IF(D2337="","",50-(COUNTIF(D2332:D2336,"NA")*10+COUNTIF(D2332:D2336,"ML")*10))</f>
        <v/>
      </c>
      <c r="E2338" s="119" t="str">
        <f t="shared" ref="E2338:F2338" si="855">IF(E2337="","",50-(COUNTIF(E2332:E2336,"NA")*10+COUNTIF(E2332:E2336,"ML")*10))</f>
        <v/>
      </c>
      <c r="F2338" s="119" t="str">
        <f t="shared" si="855"/>
        <v/>
      </c>
      <c r="G2338" s="123">
        <f>I2338-H2338</f>
        <v>350</v>
      </c>
      <c r="H2338" s="158">
        <f>IF(H2337="","",(IF(OR(H2334="ML",H2334=""),0,H2331)+IF(OR(H2335="ML",H2335=""),0,H2332)+IF(OR(H2336="ML",H2336=""),0,H2333)))</f>
        <v>0</v>
      </c>
      <c r="I2338" s="123">
        <f>IF(I2337=0,0,350-H2340)</f>
        <v>350</v>
      </c>
      <c r="J2338" s="291" t="str">
        <f>IF(J2337="","",SUM(D2338:G2338))</f>
        <v/>
      </c>
      <c r="K2338" s="125" t="str">
        <f>IF(K2337="","",SUM(H2338,J2338))</f>
        <v/>
      </c>
      <c r="L2338" s="123">
        <f>N2338-M2338</f>
        <v>500</v>
      </c>
      <c r="M2338" s="117">
        <f>IF(M2337="","",(IF(OR(M2334="ML",M2334=""),0,M2331)+IF(OR(M2335="ML",M2335=""),0,M2332)+IF(OR(M2336="ML",M2336=""),0,M2333)))</f>
        <v>0</v>
      </c>
      <c r="N2338" s="123">
        <f>IF(N2337=0,0,500-M2340)</f>
        <v>500</v>
      </c>
      <c r="O2338" s="291">
        <f>IF(L2338="","",SUM(J2338,L2338))</f>
        <v>500</v>
      </c>
      <c r="P2338" s="125">
        <f>SUM(H2338,M2338)</f>
        <v>0</v>
      </c>
      <c r="Q2338" s="125" t="str">
        <f>IF(Q2337="","",SUM(O2338,P2338))</f>
        <v/>
      </c>
      <c r="R2338" s="307"/>
      <c r="S2338" s="141">
        <f>COUNTIF(R2332:R2341,"S")</f>
        <v>0</v>
      </c>
      <c r="T2338" s="141">
        <f>COUNTIF(R2332:R2341,"RE")+COUNTIF(R2332:R2341,"REP")</f>
        <v>0</v>
      </c>
      <c r="U2338" s="141">
        <f>COUNTIF(U2332:U2337,"P")+COUNTIF(U2340:U2341,"P")</f>
        <v>0</v>
      </c>
      <c r="V2338" s="149" t="str">
        <f>IF(OR(U2338=0,U2338&lt;(S2338+T2338)),"",(Q2338-(S2338*200)+S2337))</f>
        <v/>
      </c>
    </row>
    <row r="2339" spans="1:22" ht="19.25" customHeight="1">
      <c r="A2339" s="1179"/>
      <c r="B2339" s="1230" t="s">
        <v>12</v>
      </c>
      <c r="C2339" s="1231"/>
      <c r="D2339" s="120" t="str">
        <f t="shared" ref="D2339:Q2339" si="856">IF(D2338="","",D2337/D2338*100)</f>
        <v/>
      </c>
      <c r="E2339" s="120" t="str">
        <f t="shared" si="856"/>
        <v/>
      </c>
      <c r="F2339" s="120" t="str">
        <f t="shared" si="856"/>
        <v/>
      </c>
      <c r="G2339" s="120" t="e">
        <f t="shared" si="856"/>
        <v>#VALUE!</v>
      </c>
      <c r="H2339" s="151" t="e">
        <f t="shared" si="856"/>
        <v>#DIV/0!</v>
      </c>
      <c r="I2339" s="120" t="e">
        <f t="shared" si="856"/>
        <v>#VALUE!</v>
      </c>
      <c r="J2339" s="120" t="str">
        <f t="shared" si="856"/>
        <v/>
      </c>
      <c r="K2339" s="126" t="str">
        <f t="shared" si="856"/>
        <v/>
      </c>
      <c r="L2339" s="120" t="e">
        <f t="shared" si="856"/>
        <v>#VALUE!</v>
      </c>
      <c r="M2339" s="151" t="e">
        <f t="shared" si="856"/>
        <v>#DIV/0!</v>
      </c>
      <c r="N2339" s="120" t="e">
        <f t="shared" si="856"/>
        <v>#VALUE!</v>
      </c>
      <c r="O2339" s="120" t="e">
        <f t="shared" si="856"/>
        <v>#VALUE!</v>
      </c>
      <c r="P2339" s="126" t="e">
        <f t="shared" si="856"/>
        <v>#DIV/0!</v>
      </c>
      <c r="Q2339" s="126" t="str">
        <f t="shared" si="856"/>
        <v/>
      </c>
      <c r="R2339" s="304"/>
      <c r="S2339" s="304"/>
      <c r="T2339" s="305"/>
      <c r="U2339" s="308"/>
      <c r="V2339" s="150" t="str">
        <f>IF(V2338="","",V2337/V2338*100)</f>
        <v/>
      </c>
    </row>
    <row r="2340" spans="1:22" ht="19.25" customHeight="1">
      <c r="A2340" s="1179"/>
      <c r="B2340" s="1230" t="str">
        <f>'statement of marks'!$DG$3</f>
        <v>jktLFkku v/;;u</v>
      </c>
      <c r="C2340" s="1231"/>
      <c r="D2340" s="289" t="str">
        <f>IF('statement of marks'!DG94="","",'statement of marks'!DG94)</f>
        <v/>
      </c>
      <c r="E2340" s="290" t="str">
        <f>IF('statement of marks'!DH94="","",'statement of marks'!DH94)</f>
        <v/>
      </c>
      <c r="F2340" s="290" t="str">
        <f>IF('statement of marks'!DI94="","",'statement of marks'!DI94)</f>
        <v/>
      </c>
      <c r="G2340" s="290" t="str">
        <f>IF('statement of marks'!DK94="","",'statement of marks'!DK94)</f>
        <v/>
      </c>
      <c r="H2340" s="152">
        <f>IF(G2332="ML",70)+IF(G2333="ML",70)+IF(G2334="ML",70-H2331)+IF(G2335="ML",70-H2332)+IF(G2336="ML",70-H2333)+IF(H2334="ml",H2331)+IF(H2335="ml",H2332)+IF(H2336="ml",H2333)</f>
        <v>0</v>
      </c>
      <c r="I2340" s="291" t="str">
        <f>IF(G2340="","",SUM(G2340,H2340))</f>
        <v/>
      </c>
      <c r="J2340" s="291" t="str">
        <f>IF(G2340="","",SUM(D2340,E2340,F2340,G2340))</f>
        <v/>
      </c>
      <c r="K2340" s="125" t="str">
        <f>IF(J2340="","",SUM(H2340,J2340))</f>
        <v/>
      </c>
      <c r="L2340" s="290" t="str">
        <f>IF('statement of marks'!DM94="","",'statement of marks'!DM94)</f>
        <v/>
      </c>
      <c r="M2340" s="152">
        <f>IF(L2332="ML",100)+IF(L2333="ML",100)+IF(L2334="ML",100-M2331)+IF(L2335="ML",100-M2332)+IF(L2336="ML",100-M2333)+IF(M2334="ml",M2331)+IF(M2335="ml",M2332)+IF(M2336="ml",M2333)</f>
        <v>0</v>
      </c>
      <c r="N2340" s="291" t="str">
        <f>IF(L2340="","",SUM(L2340,M2340))</f>
        <v/>
      </c>
      <c r="O2340" s="291" t="str">
        <f>IF(L2340="","",SUM(K2340,L2340))</f>
        <v/>
      </c>
      <c r="P2340" s="152">
        <f>SUM(H2340,M2340)</f>
        <v>0</v>
      </c>
      <c r="Q2340" s="125" t="str">
        <f>IF(O2340="","",SUM(O2340,M2340))</f>
        <v/>
      </c>
      <c r="R2340" s="290" t="str">
        <f>IF('statement of marks'!GA94="","",'statement of marks'!GA94)</f>
        <v/>
      </c>
      <c r="S2340" s="117" t="str">
        <f>IF(OR(R2340="S",R2340="RE"),100,"")</f>
        <v/>
      </c>
      <c r="T2340" s="309" t="str">
        <f>IF('result subject-wise'!AL94="","",'result subject-wise'!AL94)</f>
        <v/>
      </c>
      <c r="U2340" s="310" t="str">
        <f>IF('result subject-wise'!AM94="","",'result subject-wise'!AM94)</f>
        <v/>
      </c>
      <c r="V2340" s="1236"/>
    </row>
    <row r="2341" spans="1:22" ht="19.25" customHeight="1">
      <c r="A2341" s="1179"/>
      <c r="B2341" s="1230" t="str">
        <f>'statement of marks'!$DT$3</f>
        <v>thou dkS'ky f'k{kk</v>
      </c>
      <c r="C2341" s="1231"/>
      <c r="D2341" s="1237" t="s">
        <v>294</v>
      </c>
      <c r="E2341" s="1238"/>
      <c r="F2341" s="291">
        <f>'statement of marks'!$DT$6</f>
        <v>30</v>
      </c>
      <c r="G2341" s="123" t="str">
        <f>IF('statement of marks'!DT94="","",'statement of marks'!DT94)</f>
        <v/>
      </c>
      <c r="H2341" s="1238" t="s">
        <v>313</v>
      </c>
      <c r="I2341" s="1238"/>
      <c r="J2341" s="291">
        <f>'statement of marks'!$DU$6</f>
        <v>30</v>
      </c>
      <c r="K2341" s="125" t="str">
        <f>IF('statement of marks'!DU94="","",'statement of marks'!DU94)</f>
        <v/>
      </c>
      <c r="L2341" s="1239" t="s">
        <v>172</v>
      </c>
      <c r="M2341" s="1239"/>
      <c r="N2341" s="291">
        <f>'statement of marks'!$DV$6</f>
        <v>40</v>
      </c>
      <c r="O2341" s="290" t="str">
        <f>IF('statement of marks'!DV94="","",'statement of marks'!DV94)</f>
        <v/>
      </c>
      <c r="P2341" s="304"/>
      <c r="Q2341" s="125" t="str">
        <f>IF(O2341="","",SUM(G2341,K2341,O2341))</f>
        <v/>
      </c>
      <c r="R2341" s="290" t="str">
        <f>IF('statement of marks'!GB94="","",'statement of marks'!GB94)</f>
        <v/>
      </c>
      <c r="S2341" s="117" t="str">
        <f>IF(OR(R2341="S",R2341="RE"),40,"")</f>
        <v/>
      </c>
      <c r="T2341" s="309" t="str">
        <f>IF('result subject-wise'!AN94="","",'result subject-wise'!AN94)</f>
        <v/>
      </c>
      <c r="U2341" s="310" t="str">
        <f>IF('result subject-wise'!AO94="","",'result subject-wise'!AO94)</f>
        <v/>
      </c>
      <c r="V2341" s="1236"/>
    </row>
    <row r="2342" spans="1:22" ht="19.25" customHeight="1">
      <c r="A2342" s="1179"/>
      <c r="B2342" s="1240" t="s">
        <v>20</v>
      </c>
      <c r="C2342" s="1241"/>
      <c r="D2342" s="1242" t="str">
        <f>IF('statement of marks'!GH94="","",'statement of marks'!GH94)</f>
        <v/>
      </c>
      <c r="E2342" s="1243"/>
      <c r="F2342" s="1243"/>
      <c r="G2342" s="1243"/>
      <c r="H2342" s="1243"/>
      <c r="I2342" s="1244"/>
      <c r="J2342" s="288" t="s">
        <v>7</v>
      </c>
      <c r="K2342" s="290" t="str">
        <f>IF('statement of marks'!GK94="","",'statement of marks'!GK94)</f>
        <v/>
      </c>
      <c r="L2342" s="1245" t="s">
        <v>8</v>
      </c>
      <c r="M2342" s="1246"/>
      <c r="N2342" s="1247"/>
      <c r="O2342" s="290" t="str">
        <f>IF('statement of marks'!GM94="","",'statement of marks'!GM94)</f>
        <v/>
      </c>
      <c r="P2342" s="1248" t="s">
        <v>286</v>
      </c>
      <c r="Q2342" s="1248"/>
      <c r="R2342" s="1248"/>
      <c r="S2342" s="1248"/>
      <c r="T2342" s="1248"/>
      <c r="U2342" s="1248"/>
      <c r="V2342" s="1249"/>
    </row>
    <row r="2343" spans="1:22" ht="19.25" customHeight="1">
      <c r="A2343" s="1179"/>
      <c r="B2343" s="1240" t="s">
        <v>50</v>
      </c>
      <c r="C2343" s="1241"/>
      <c r="D2343" s="1250" t="s">
        <v>290</v>
      </c>
      <c r="E2343" s="1251"/>
      <c r="F2343" s="1252" t="s">
        <v>291</v>
      </c>
      <c r="G2343" s="1252"/>
      <c r="H2343" s="1253" t="s">
        <v>292</v>
      </c>
      <c r="I2343" s="1253"/>
      <c r="J2343" s="1252" t="s">
        <v>314</v>
      </c>
      <c r="K2343" s="1252"/>
      <c r="L2343" s="1254" t="s">
        <v>284</v>
      </c>
      <c r="M2343" s="1254"/>
      <c r="N2343" s="1254"/>
      <c r="O2343" s="1254"/>
      <c r="P2343" s="1255" t="s">
        <v>20</v>
      </c>
      <c r="Q2343" s="1255"/>
      <c r="R2343" s="1255"/>
      <c r="S2343" s="1255"/>
      <c r="T2343" s="1256" t="str">
        <f>IF('result subject-wise'!AR94="","",'result subject-wise'!AR94)</f>
        <v/>
      </c>
      <c r="U2343" s="1256"/>
      <c r="V2343" s="1257"/>
    </row>
    <row r="2344" spans="1:22" ht="19.25" customHeight="1">
      <c r="A2344" s="1179"/>
      <c r="B2344" s="1234" t="s">
        <v>32</v>
      </c>
      <c r="C2344" s="1235"/>
      <c r="D2344" s="1258" t="str">
        <f>IF('statement of marks'!EP94="","",'statement of marks'!EP94)</f>
        <v/>
      </c>
      <c r="E2344" s="1259"/>
      <c r="F2344" s="1259" t="str">
        <f>IF('statement of marks'!ER94="","",'statement of marks'!ER94)</f>
        <v/>
      </c>
      <c r="G2344" s="1259"/>
      <c r="H2344" s="1259" t="str">
        <f>IF('statement of marks'!ET94="","",'statement of marks'!ET94)</f>
        <v/>
      </c>
      <c r="I2344" s="1259"/>
      <c r="J2344" s="1259" t="str">
        <f>IF('statement of marks'!EV94="","",'statement of marks'!EV94)</f>
        <v/>
      </c>
      <c r="K2344" s="1259"/>
      <c r="L2344" s="1259" t="str">
        <f>IF('statement of marks'!EX94="","",'statement of marks'!EX94)</f>
        <v/>
      </c>
      <c r="M2344" s="1259"/>
      <c r="N2344" s="1259"/>
      <c r="O2344" s="1259"/>
      <c r="P2344" s="1255" t="s">
        <v>7</v>
      </c>
      <c r="Q2344" s="1255"/>
      <c r="R2344" s="1255"/>
      <c r="S2344" s="1255"/>
      <c r="T2344" s="1256" t="str">
        <f>IF(AND(T2343="mRrh.kZ",V2339&gt;=60),"izFke",IF(AND(T2343="mRrh.kZ",V2339&gt;=48),"f}rh;",IF(AND(T2343="mRrh.kZ",V2339&gt;=36),"r`rh;","")))</f>
        <v/>
      </c>
      <c r="U2344" s="1256"/>
      <c r="V2344" s="1257"/>
    </row>
    <row r="2345" spans="1:22" ht="19.25" customHeight="1">
      <c r="A2345" s="1179"/>
      <c r="B2345" s="1234" t="s">
        <v>31</v>
      </c>
      <c r="C2345" s="1235"/>
      <c r="D2345" s="1260" t="str">
        <f>IF('statement of marks'!EO94="","",'statement of marks'!EO94)</f>
        <v/>
      </c>
      <c r="E2345" s="1261"/>
      <c r="F2345" s="1261" t="str">
        <f>IF('statement of marks'!EQ94="","",'statement of marks'!EQ94)</f>
        <v/>
      </c>
      <c r="G2345" s="1261"/>
      <c r="H2345" s="1261" t="str">
        <f>IF('statement of marks'!ES94="","",'statement of marks'!ES94)</f>
        <v/>
      </c>
      <c r="I2345" s="1261"/>
      <c r="J2345" s="1261" t="str">
        <f>IF('statement of marks'!EU94="","",'statement of marks'!EU94)</f>
        <v/>
      </c>
      <c r="K2345" s="1261"/>
      <c r="L2345" s="1261" t="str">
        <f>IF('statement of marks'!EW94="","",'statement of marks'!EW94)</f>
        <v/>
      </c>
      <c r="M2345" s="1261"/>
      <c r="N2345" s="1261"/>
      <c r="O2345" s="1261"/>
      <c r="P2345" s="1262" t="s">
        <v>312</v>
      </c>
      <c r="Q2345" s="1263"/>
      <c r="R2345" s="1263"/>
      <c r="S2345" s="1264"/>
      <c r="T2345" s="1265" t="str">
        <f>IF(T2343="","",'result subject-wise'!$G$117)</f>
        <v/>
      </c>
      <c r="U2345" s="1266"/>
      <c r="V2345" s="1267"/>
    </row>
    <row r="2346" spans="1:22" ht="19.25" customHeight="1">
      <c r="A2346" s="1179"/>
      <c r="B2346" s="1230" t="s">
        <v>133</v>
      </c>
      <c r="C2346" s="1231"/>
      <c r="D2346" s="1268"/>
      <c r="E2346" s="1269"/>
      <c r="F2346" s="1269"/>
      <c r="G2346" s="1269"/>
      <c r="H2346" s="1269"/>
      <c r="I2346" s="1269"/>
      <c r="J2346" s="1269"/>
      <c r="K2346" s="1269"/>
      <c r="L2346" s="1231" t="s">
        <v>133</v>
      </c>
      <c r="M2346" s="1231"/>
      <c r="N2346" s="1231"/>
      <c r="O2346" s="1231"/>
      <c r="P2346" s="1231"/>
      <c r="Q2346" s="1231"/>
      <c r="R2346" s="1270"/>
      <c r="S2346" s="1271"/>
      <c r="T2346" s="1271"/>
      <c r="U2346" s="1271"/>
      <c r="V2346" s="1272"/>
    </row>
    <row r="2347" spans="1:22" ht="19.25" customHeight="1">
      <c r="A2347" s="1179"/>
      <c r="B2347" s="1230" t="s">
        <v>285</v>
      </c>
      <c r="C2347" s="1231"/>
      <c r="D2347" s="1268"/>
      <c r="E2347" s="1269"/>
      <c r="F2347" s="1269"/>
      <c r="G2347" s="1269"/>
      <c r="H2347" s="1269"/>
      <c r="I2347" s="1269"/>
      <c r="J2347" s="1269"/>
      <c r="K2347" s="1269"/>
      <c r="L2347" s="1231" t="s">
        <v>111</v>
      </c>
      <c r="M2347" s="1231"/>
      <c r="N2347" s="1231"/>
      <c r="O2347" s="1231"/>
      <c r="P2347" s="1231"/>
      <c r="Q2347" s="1231"/>
      <c r="R2347" s="1273"/>
      <c r="S2347" s="1274"/>
      <c r="T2347" s="1274"/>
      <c r="U2347" s="1274"/>
      <c r="V2347" s="1275"/>
    </row>
    <row r="2348" spans="1:22" ht="19.25" customHeight="1">
      <c r="A2348" s="1179"/>
      <c r="B2348" s="1230" t="s">
        <v>152</v>
      </c>
      <c r="C2348" s="1231"/>
      <c r="D2348" s="1268"/>
      <c r="E2348" s="1269"/>
      <c r="F2348" s="1269"/>
      <c r="G2348" s="1269"/>
      <c r="H2348" s="1269"/>
      <c r="I2348" s="1269"/>
      <c r="J2348" s="1269"/>
      <c r="K2348" s="1269"/>
      <c r="L2348" s="1231" t="s">
        <v>285</v>
      </c>
      <c r="M2348" s="1231"/>
      <c r="N2348" s="1231"/>
      <c r="O2348" s="1231"/>
      <c r="P2348" s="1231"/>
      <c r="Q2348" s="1231"/>
      <c r="R2348" s="1276" t="s">
        <v>152</v>
      </c>
      <c r="S2348" s="1277"/>
      <c r="T2348" s="1277"/>
      <c r="U2348" s="1277"/>
      <c r="V2348" s="1278"/>
    </row>
    <row r="2349" spans="1:22" ht="19.25" customHeight="1">
      <c r="A2349" s="1180"/>
      <c r="B2349" s="1279" t="s">
        <v>151</v>
      </c>
      <c r="C2349" s="1280"/>
      <c r="D2349" s="1281"/>
      <c r="E2349" s="1282"/>
      <c r="F2349" s="1282"/>
      <c r="G2349" s="1282"/>
      <c r="H2349" s="1282"/>
      <c r="I2349" s="1282"/>
      <c r="J2349" s="1282"/>
      <c r="K2349" s="1282"/>
      <c r="L2349" s="1280" t="s">
        <v>113</v>
      </c>
      <c r="M2349" s="1280"/>
      <c r="N2349" s="1280"/>
      <c r="O2349" s="1280"/>
      <c r="P2349" s="1283">
        <f>'statement of marks'!$GH$109</f>
        <v>42460</v>
      </c>
      <c r="Q2349" s="1284"/>
      <c r="R2349" s="1285" t="s">
        <v>289</v>
      </c>
      <c r="S2349" s="1286"/>
      <c r="T2349" s="1286"/>
      <c r="U2349" s="1286"/>
      <c r="V2349" s="1287"/>
    </row>
    <row r="2350" spans="1:22" ht="19.25" customHeight="1">
      <c r="A2350" s="1173" t="s">
        <v>73</v>
      </c>
      <c r="B2350" s="1174"/>
      <c r="C2350" s="1174"/>
      <c r="D2350" s="1174"/>
      <c r="E2350" s="1174"/>
      <c r="F2350" s="1174"/>
      <c r="G2350" s="1174"/>
      <c r="H2350" s="1174"/>
      <c r="I2350" s="1174"/>
      <c r="J2350" s="1174"/>
      <c r="K2350" s="1174"/>
      <c r="L2350" s="1174"/>
      <c r="M2350" s="1174"/>
      <c r="N2350" s="1174"/>
      <c r="O2350" s="1174"/>
      <c r="P2350" s="1174"/>
      <c r="Q2350" s="1174"/>
      <c r="R2350" s="1174"/>
      <c r="S2350" s="1174"/>
      <c r="T2350" s="1174"/>
      <c r="U2350" s="1174"/>
      <c r="V2350" s="1175"/>
    </row>
    <row r="2351" spans="1:22" ht="19.25" customHeight="1">
      <c r="A2351" s="1176" t="str">
        <f>'statement of marks'!$A$1</f>
        <v>jktdh; ckfydk mPp ek/;fed fo|ky;] fuEckgsMk</v>
      </c>
      <c r="B2351" s="1177"/>
      <c r="C2351" s="1177"/>
      <c r="D2351" s="1177"/>
      <c r="E2351" s="1177"/>
      <c r="F2351" s="1177"/>
      <c r="G2351" s="1177"/>
      <c r="H2351" s="1177"/>
      <c r="I2351" s="1177"/>
      <c r="J2351" s="1177"/>
      <c r="K2351" s="1177"/>
      <c r="L2351" s="1177"/>
      <c r="M2351" s="1177"/>
      <c r="N2351" s="1177"/>
      <c r="O2351" s="1177"/>
      <c r="P2351" s="1177"/>
      <c r="Q2351" s="1177"/>
      <c r="R2351" s="1177"/>
      <c r="S2351" s="1177"/>
      <c r="T2351" s="1177"/>
      <c r="U2351" s="1177"/>
      <c r="V2351" s="1178"/>
    </row>
    <row r="2352" spans="1:22" ht="19.25" customHeight="1">
      <c r="A2352" s="1179"/>
      <c r="B2352" s="1181" t="s">
        <v>293</v>
      </c>
      <c r="C2352" s="1181"/>
      <c r="D2352" s="1182" t="str">
        <f>'statement of marks'!$F$3</f>
        <v>2015-16</v>
      </c>
      <c r="E2352" s="1183"/>
      <c r="F2352" s="1184" t="str">
        <f>IF(T2370="","eq[; ijh{kk",IF(D2369="iwjd","iwjd ijh{kk",IF(D2369="iqu% ijh{kk","iqu% ijh{kk",)))</f>
        <v>eq[; ijh{kk</v>
      </c>
      <c r="G2352" s="1185"/>
      <c r="H2352" s="1185"/>
      <c r="I2352" s="1185"/>
      <c r="J2352" s="1185"/>
      <c r="K2352" s="1185"/>
      <c r="L2352" s="1185"/>
      <c r="M2352" s="1185"/>
      <c r="N2352" s="1185"/>
      <c r="O2352" s="1185"/>
      <c r="P2352" s="1185"/>
      <c r="Q2352" s="1185"/>
      <c r="R2352" s="1186" t="s">
        <v>27</v>
      </c>
      <c r="S2352" s="1187"/>
      <c r="T2352" s="1188" t="str">
        <f>'statement of marks'!$A$3</f>
        <v>11 'A'</v>
      </c>
      <c r="U2352" s="1188"/>
      <c r="V2352" s="1189"/>
    </row>
    <row r="2353" spans="1:22" ht="19.25" customHeight="1">
      <c r="A2353" s="1179"/>
      <c r="B2353" s="1190" t="s">
        <v>115</v>
      </c>
      <c r="C2353" s="1190"/>
      <c r="D2353" s="1191" t="str">
        <f>IF('statement of marks'!G95="","",'statement of marks'!G95)</f>
        <v/>
      </c>
      <c r="E2353" s="1192"/>
      <c r="F2353" s="1192"/>
      <c r="G2353" s="1192"/>
      <c r="H2353" s="1192"/>
      <c r="I2353" s="1192"/>
      <c r="J2353" s="1192"/>
      <c r="K2353" s="1192"/>
      <c r="L2353" s="1192"/>
      <c r="M2353" s="1192"/>
      <c r="N2353" s="1192"/>
      <c r="O2353" s="1192"/>
      <c r="P2353" s="1192"/>
      <c r="Q2353" s="1192"/>
      <c r="R2353" s="1193" t="s">
        <v>36</v>
      </c>
      <c r="S2353" s="1194"/>
      <c r="T2353" s="1195" t="str">
        <f>IF('statement of marks'!D95="","",'statement of marks'!D95)</f>
        <v/>
      </c>
      <c r="U2353" s="1195"/>
      <c r="V2353" s="1196"/>
    </row>
    <row r="2354" spans="1:22" ht="19.25" customHeight="1">
      <c r="A2354" s="1179"/>
      <c r="B2354" s="1190" t="s">
        <v>25</v>
      </c>
      <c r="C2354" s="1190"/>
      <c r="D2354" s="1191" t="str">
        <f>IF('statement of marks'!H95="","",'statement of marks'!H95)</f>
        <v/>
      </c>
      <c r="E2354" s="1192"/>
      <c r="F2354" s="1192"/>
      <c r="G2354" s="1192"/>
      <c r="H2354" s="1192"/>
      <c r="I2354" s="1192"/>
      <c r="J2354" s="1192"/>
      <c r="K2354" s="1192"/>
      <c r="L2354" s="1192"/>
      <c r="M2354" s="1192"/>
      <c r="N2354" s="1192"/>
      <c r="O2354" s="1192"/>
      <c r="P2354" s="1192"/>
      <c r="Q2354" s="1192"/>
      <c r="R2354" s="1193" t="s">
        <v>28</v>
      </c>
      <c r="S2354" s="1194"/>
      <c r="T2354" s="1195" t="str">
        <f>IF('statement of marks'!E95="","",'statement of marks'!E95)</f>
        <v/>
      </c>
      <c r="U2354" s="1195"/>
      <c r="V2354" s="1196"/>
    </row>
    <row r="2355" spans="1:22" ht="19.25" customHeight="1">
      <c r="A2355" s="1179"/>
      <c r="B2355" s="1197" t="s">
        <v>26</v>
      </c>
      <c r="C2355" s="1197"/>
      <c r="D2355" s="1191" t="str">
        <f>IF('statement of marks'!I95="","",'statement of marks'!I95)</f>
        <v/>
      </c>
      <c r="E2355" s="1192"/>
      <c r="F2355" s="1192"/>
      <c r="G2355" s="1192"/>
      <c r="H2355" s="1192"/>
      <c r="I2355" s="1192"/>
      <c r="J2355" s="1192"/>
      <c r="K2355" s="1192"/>
      <c r="L2355" s="1192"/>
      <c r="M2355" s="1192"/>
      <c r="N2355" s="1192"/>
      <c r="O2355" s="1192"/>
      <c r="P2355" s="1192"/>
      <c r="Q2355" s="1192"/>
      <c r="R2355" s="1193" t="s">
        <v>29</v>
      </c>
      <c r="S2355" s="1194"/>
      <c r="T2355" s="1198" t="str">
        <f>IF('statement of marks'!F95="","",'statement of marks'!F95)</f>
        <v/>
      </c>
      <c r="U2355" s="1198"/>
      <c r="V2355" s="1199"/>
    </row>
    <row r="2356" spans="1:22" ht="19.25" customHeight="1">
      <c r="A2356" s="1179"/>
      <c r="B2356" s="1200" t="s">
        <v>30</v>
      </c>
      <c r="C2356" s="1202" t="s">
        <v>202</v>
      </c>
      <c r="D2356" s="1204" t="s">
        <v>1</v>
      </c>
      <c r="E2356" s="1204" t="s">
        <v>43</v>
      </c>
      <c r="F2356" s="1204" t="s">
        <v>2</v>
      </c>
      <c r="G2356" s="1206" t="s">
        <v>144</v>
      </c>
      <c r="H2356" s="1206" t="s">
        <v>147</v>
      </c>
      <c r="I2356" s="1208" t="s">
        <v>146</v>
      </c>
      <c r="J2356" s="1210" t="s">
        <v>306</v>
      </c>
      <c r="K2356" s="1212" t="s">
        <v>288</v>
      </c>
      <c r="L2356" s="1214" t="s">
        <v>305</v>
      </c>
      <c r="M2356" s="1214" t="s">
        <v>296</v>
      </c>
      <c r="N2356" s="1216" t="s">
        <v>295</v>
      </c>
      <c r="O2356" s="1218" t="s">
        <v>274</v>
      </c>
      <c r="P2356" s="1218" t="s">
        <v>275</v>
      </c>
      <c r="Q2356" s="1220" t="s">
        <v>276</v>
      </c>
      <c r="R2356" s="1208" t="s">
        <v>14</v>
      </c>
      <c r="S2356" s="1210" t="s">
        <v>297</v>
      </c>
      <c r="T2356" s="1222" t="s">
        <v>298</v>
      </c>
      <c r="U2356" s="1288" t="s">
        <v>38</v>
      </c>
      <c r="V2356" s="1226" t="s">
        <v>287</v>
      </c>
    </row>
    <row r="2357" spans="1:22" ht="19.25" customHeight="1">
      <c r="A2357" s="1179"/>
      <c r="B2357" s="1201"/>
      <c r="C2357" s="1203"/>
      <c r="D2357" s="1205"/>
      <c r="E2357" s="1205"/>
      <c r="F2357" s="1205"/>
      <c r="G2357" s="1207"/>
      <c r="H2357" s="1207"/>
      <c r="I2357" s="1209"/>
      <c r="J2357" s="1211"/>
      <c r="K2357" s="1213"/>
      <c r="L2357" s="1215"/>
      <c r="M2357" s="1215"/>
      <c r="N2357" s="1217"/>
      <c r="O2357" s="1219"/>
      <c r="P2357" s="1219"/>
      <c r="Q2357" s="1221"/>
      <c r="R2357" s="1209"/>
      <c r="S2357" s="1211"/>
      <c r="T2357" s="1223"/>
      <c r="U2357" s="1289"/>
      <c r="V2357" s="1227"/>
    </row>
    <row r="2358" spans="1:22" ht="19.25" customHeight="1">
      <c r="A2358" s="1179"/>
      <c r="B2358" s="1228" t="s">
        <v>5</v>
      </c>
      <c r="C2358" s="1229"/>
      <c r="D2358" s="119">
        <v>10</v>
      </c>
      <c r="E2358" s="70">
        <v>10</v>
      </c>
      <c r="F2358" s="70">
        <v>10</v>
      </c>
      <c r="G2358" s="142" t="s">
        <v>308</v>
      </c>
      <c r="H2358" s="122">
        <f>'statement of marks'!$AR$6</f>
        <v>20</v>
      </c>
      <c r="I2358" s="73">
        <v>70</v>
      </c>
      <c r="J2358" s="146" t="s">
        <v>277</v>
      </c>
      <c r="K2358" s="124">
        <v>100</v>
      </c>
      <c r="L2358" s="142" t="s">
        <v>309</v>
      </c>
      <c r="M2358" s="122">
        <f>'statement of marks'!$AW$6</f>
        <v>30</v>
      </c>
      <c r="N2358" s="73">
        <v>100</v>
      </c>
      <c r="O2358" s="145" t="s">
        <v>310</v>
      </c>
      <c r="P2358" s="124"/>
      <c r="Q2358" s="124">
        <v>200</v>
      </c>
      <c r="R2358" s="304"/>
      <c r="S2358" s="304"/>
      <c r="T2358" s="305"/>
      <c r="U2358" s="306"/>
      <c r="V2358" s="147" t="str">
        <f>IF(OR(U2365=0,U2365&lt;S2365),"",Q2358)</f>
        <v/>
      </c>
    </row>
    <row r="2359" spans="1:22" ht="19.25" customHeight="1">
      <c r="A2359" s="1179"/>
      <c r="B2359" s="1230" t="str">
        <f>'statement of marks'!$J$3</f>
        <v>vfuok;Z fgUnh</v>
      </c>
      <c r="C2359" s="1231"/>
      <c r="D2359" s="289" t="str">
        <f>IF('statement of marks'!J95="","",'statement of marks'!J95)</f>
        <v/>
      </c>
      <c r="E2359" s="290" t="str">
        <f>IF('statement of marks'!K95="","",'statement of marks'!K95)</f>
        <v/>
      </c>
      <c r="F2359" s="290" t="str">
        <f>IF('statement of marks'!L95="","",'statement of marks'!L95)</f>
        <v/>
      </c>
      <c r="G2359" s="123" t="str">
        <f>IF('statement of marks'!N95="","",'statement of marks'!N95)</f>
        <v/>
      </c>
      <c r="H2359" s="123">
        <f>'statement of marks'!$BP$6</f>
        <v>20</v>
      </c>
      <c r="I2359" s="291" t="str">
        <f>IF(G2359="","",G2359)</f>
        <v/>
      </c>
      <c r="J2359" s="291" t="str">
        <f>IF(G2359="","",SUM(D2359,E2359,F2359,G2359))</f>
        <v/>
      </c>
      <c r="K2359" s="125" t="str">
        <f>J2359</f>
        <v/>
      </c>
      <c r="L2359" s="123" t="str">
        <f>IF('statement of marks'!P95="","",'statement of marks'!P95)</f>
        <v/>
      </c>
      <c r="M2359" s="122">
        <f>'statement of marks'!$BU$6</f>
        <v>30</v>
      </c>
      <c r="N2359" s="291" t="str">
        <f>IF(L2359="","",L2359)</f>
        <v/>
      </c>
      <c r="O2359" s="291" t="str">
        <f>IF(L2359="","",SUM(J2359,L2359))</f>
        <v/>
      </c>
      <c r="P2359" s="152">
        <f>SUM(H2359,M2359)</f>
        <v>50</v>
      </c>
      <c r="Q2359" s="125" t="str">
        <f>O2359</f>
        <v/>
      </c>
      <c r="R2359" s="290" t="str">
        <f>CONCATENATE('statement of marks'!EZ95,'statement of marks'!FA95,'statement of marks'!FB95)</f>
        <v/>
      </c>
      <c r="S2359" s="117" t="str">
        <f>IF(OR(R2359="S",R2359="RE"),100,"")</f>
        <v/>
      </c>
      <c r="T2359" s="128" t="str">
        <f>IF('result subject-wise'!U95="","",'result subject-wise'!U95)</f>
        <v/>
      </c>
      <c r="U2359" s="130" t="str">
        <f>IF('result subject-wise'!V95="","",'result subject-wise'!V95)</f>
        <v/>
      </c>
      <c r="V2359" s="147" t="str">
        <f>IF(OR(U2365=0,U2365&lt;S2365),"",IF(R2359="RE",SUM(Q2359,T2359),IF(R2359="S",T2359,Q2359)))</f>
        <v/>
      </c>
    </row>
    <row r="2360" spans="1:22" ht="19.25" customHeight="1">
      <c r="A2360" s="1179"/>
      <c r="B2360" s="1230" t="str">
        <f>'statement of marks'!$X$3</f>
        <v>vaxzsth</v>
      </c>
      <c r="C2360" s="1231"/>
      <c r="D2360" s="289" t="str">
        <f>IF('statement of marks'!X95="","",'statement of marks'!X95)</f>
        <v/>
      </c>
      <c r="E2360" s="290" t="str">
        <f>IF('statement of marks'!Y95="","",'statement of marks'!Y95)</f>
        <v/>
      </c>
      <c r="F2360" s="290" t="str">
        <f>IF('statement of marks'!Z95="","",'statement of marks'!Z95)</f>
        <v/>
      </c>
      <c r="G2360" s="123" t="str">
        <f>IF('statement of marks'!AB95="","",'statement of marks'!AB95)</f>
        <v/>
      </c>
      <c r="H2360" s="123">
        <f>'statement of marks'!$CN$6</f>
        <v>20</v>
      </c>
      <c r="I2360" s="291" t="str">
        <f>IF(G2360="","",G2360)</f>
        <v/>
      </c>
      <c r="J2360" s="291" t="str">
        <f t="shared" ref="J2360:J2363" si="857">IF(G2360="","",SUM(D2360,E2360,F2360,G2360))</f>
        <v/>
      </c>
      <c r="K2360" s="125" t="str">
        <f>J2360</f>
        <v/>
      </c>
      <c r="L2360" s="123" t="str">
        <f>IF('statement of marks'!AD95="","",'statement of marks'!AD95)</f>
        <v/>
      </c>
      <c r="M2360" s="122">
        <f>'statement of marks'!$CS$6</f>
        <v>30</v>
      </c>
      <c r="N2360" s="291" t="str">
        <f>IF(L2360="","",L2360)</f>
        <v/>
      </c>
      <c r="O2360" s="291" t="str">
        <f t="shared" ref="O2360" si="858">IF(L2360="","",SUM(J2360,L2360))</f>
        <v/>
      </c>
      <c r="P2360" s="152">
        <f t="shared" ref="P2360" si="859">SUM(H2360,M2360)</f>
        <v>50</v>
      </c>
      <c r="Q2360" s="125" t="str">
        <f>O2360</f>
        <v/>
      </c>
      <c r="R2360" s="290" t="str">
        <f>CONCATENATE('statement of marks'!FC95,'statement of marks'!FD95,'statement of marks'!FE95)</f>
        <v/>
      </c>
      <c r="S2360" s="117" t="str">
        <f>IF(OR(R2360="S",R2360="RE"),100,"")</f>
        <v/>
      </c>
      <c r="T2360" s="128" t="str">
        <f>IF('result subject-wise'!X95="","",'result subject-wise'!X95)</f>
        <v/>
      </c>
      <c r="U2360" s="130" t="str">
        <f>IF('result subject-wise'!Y95="","",'result subject-wise'!Y95)</f>
        <v/>
      </c>
      <c r="V2360" s="147" t="str">
        <f>IF(OR(U2365=0,U2365&lt;S2365),"",IF(R2360="RE",SUM(Q2360,T2360),IF(R2360="S",T2360,Q2360)))</f>
        <v/>
      </c>
    </row>
    <row r="2361" spans="1:22" ht="19.25" customHeight="1">
      <c r="A2361" s="1179"/>
      <c r="B2361" s="1232" t="b">
        <f>IF('statement of marks'!AL95="a",'statement of marks'!$AL$3,IF('statement of marks'!AL95="b",'statement of marks'!$AR$3,IF('statement of marks'!AL95="c",'statement of marks'!$AX$3,IF('statement of marks'!AL95="d",'statement of marks'!$BD$3))))</f>
        <v>0</v>
      </c>
      <c r="C2361" s="1233"/>
      <c r="D2361" s="289" t="str">
        <f>IF('statement of marks'!AM95="","",'statement of marks'!AM95)</f>
        <v/>
      </c>
      <c r="E2361" s="290" t="str">
        <f>IF('statement of marks'!AN95="","",'statement of marks'!AN95)</f>
        <v/>
      </c>
      <c r="F2361" s="290" t="str">
        <f>IF('statement of marks'!AO95="","",'statement of marks'!AO95)</f>
        <v/>
      </c>
      <c r="G2361" s="123" t="str">
        <f>IF('statement of marks'!AQ95="","",'statement of marks'!AQ95)</f>
        <v/>
      </c>
      <c r="H2361" s="123" t="str">
        <f>IF('statement of marks'!AR95="","",'statement of marks'!AR95)</f>
        <v/>
      </c>
      <c r="I2361" s="291" t="str">
        <f>IF(G2361="","",IF(AND(G2361="ML",H2361="ML"),"ML",IF(AND(G2361="ML",H2361=""),"ML",SUM(G2361,H2361))))</f>
        <v/>
      </c>
      <c r="J2361" s="291" t="str">
        <f t="shared" si="857"/>
        <v/>
      </c>
      <c r="K2361" s="125" t="str">
        <f>IF(J2361="","",SUM(H2361,J2361))</f>
        <v/>
      </c>
      <c r="L2361" s="123" t="str">
        <f>IF('statement of marks'!AV95="","",'statement of marks'!AV95)</f>
        <v/>
      </c>
      <c r="M2361" s="123" t="str">
        <f>IF('statement of marks'!AW95="","",'statement of marks'!AW95)</f>
        <v/>
      </c>
      <c r="N2361" s="291" t="str">
        <f>IF(L2361="","",IF(AND(L2361="ML",M2361="ML"),"ML",IF(AND(L2361="ML",M2361=""),"ML",SUM(L2361,M2361))))</f>
        <v/>
      </c>
      <c r="O2361" s="291" t="str">
        <f>IF(L2361="","",SUM(J2361,L2361))</f>
        <v/>
      </c>
      <c r="P2361" s="123" t="str">
        <f>IF(AND(H2361="",M2361=""),"",SUM(H2361,M2361))</f>
        <v/>
      </c>
      <c r="Q2361" s="125" t="str">
        <f>IF(O2361="","",SUM(O2361,P2361))</f>
        <v/>
      </c>
      <c r="R2361" s="290" t="str">
        <f>CONCATENATE('statement of marks'!FF95,'statement of marks'!FK95,'statement of marks'!FL95)</f>
        <v/>
      </c>
      <c r="S2361" s="117" t="str">
        <f>IF('result subject-wise'!Z95="","",'result subject-wise'!Z95)</f>
        <v/>
      </c>
      <c r="T2361" s="128" t="str">
        <f>IF('result subject-wise'!AB95="","",'result subject-wise'!AB95)</f>
        <v/>
      </c>
      <c r="U2361" s="130" t="str">
        <f>IF('result subject-wise'!AC95="","",'result subject-wise'!AC95)</f>
        <v/>
      </c>
      <c r="V2361" s="147" t="str">
        <f>IF(OR(U2365=0,U2365&lt;S2365),"",IF(OR(R2361="RE",R2361="REP"),SUM(Q2361,T2361),IF(R2361="S",T2361,Q2361)))</f>
        <v/>
      </c>
    </row>
    <row r="2362" spans="1:22" ht="19.25" customHeight="1">
      <c r="A2362" s="1179"/>
      <c r="B2362" s="1232" t="b">
        <f>IF('statement of marks'!BJ95="a",'statement of marks'!$BJ$3,IF('statement of marks'!BJ95="b",'statement of marks'!$BP$3,IF('statement of marks'!BJ95="c",'statement of marks'!$BV$3,IF('statement of marks'!BJ95="d",'statement of marks'!$CB$3))))</f>
        <v>0</v>
      </c>
      <c r="C2362" s="1233"/>
      <c r="D2362" s="289" t="str">
        <f>IF('statement of marks'!BK95="","",'statement of marks'!BK95)</f>
        <v/>
      </c>
      <c r="E2362" s="290" t="str">
        <f>IF('statement of marks'!BL95="","",'statement of marks'!BL95)</f>
        <v/>
      </c>
      <c r="F2362" s="290" t="str">
        <f>IF('statement of marks'!BM95="","",'statement of marks'!BM95)</f>
        <v/>
      </c>
      <c r="G2362" s="123" t="str">
        <f>IF('statement of marks'!BO95="","",'statement of marks'!BO95)</f>
        <v/>
      </c>
      <c r="H2362" s="123" t="str">
        <f>IF('statement of marks'!BP95="","",'statement of marks'!BP95)</f>
        <v/>
      </c>
      <c r="I2362" s="291" t="str">
        <f t="shared" ref="I2362" si="860">IF(G2362="","",IF(AND(G2362="ML",H2362="ML"),"ML",IF(AND(G2362="ML",H2362=""),"ML",SUM(G2362,H2362))))</f>
        <v/>
      </c>
      <c r="J2362" s="291" t="str">
        <f t="shared" si="857"/>
        <v/>
      </c>
      <c r="K2362" s="125" t="str">
        <f>IF(J2362="","",SUM(H2362,J2362))</f>
        <v/>
      </c>
      <c r="L2362" s="123" t="str">
        <f>IF('statement of marks'!BT95="","",'statement of marks'!BT95)</f>
        <v/>
      </c>
      <c r="M2362" s="123" t="str">
        <f>IF('statement of marks'!BU95="","",'statement of marks'!BU95)</f>
        <v/>
      </c>
      <c r="N2362" s="291" t="str">
        <f t="shared" ref="N2362" si="861">IF(L2362="","",IF(AND(L2362="ML",M2362="ML"),"ML",IF(AND(L2362="ML",M2362=""),"ML",SUM(L2362,M2362))))</f>
        <v/>
      </c>
      <c r="O2362" s="291" t="str">
        <f>IF(L2362="","",SUM(J2362,L2362))</f>
        <v/>
      </c>
      <c r="P2362" s="123" t="str">
        <f t="shared" ref="P2362:P2363" si="862">IF(AND(H2362="",M2362=""),"",SUM(H2362,M2362))</f>
        <v/>
      </c>
      <c r="Q2362" s="125" t="str">
        <f>IF(O2362="","",SUM(O2362,P2362))</f>
        <v/>
      </c>
      <c r="R2362" s="290" t="str">
        <f>CONCATENATE('statement of marks'!FM95,'statement of marks'!FR95,'statement of marks'!FS95)</f>
        <v/>
      </c>
      <c r="S2362" s="117" t="str">
        <f>IF('result subject-wise'!AD95="","",'result subject-wise'!AD95)</f>
        <v/>
      </c>
      <c r="T2362" s="128" t="str">
        <f>IF('result subject-wise'!AF95="","",'result subject-wise'!AF95)</f>
        <v/>
      </c>
      <c r="U2362" s="130" t="str">
        <f>IF('result subject-wise'!AG95="","",'result subject-wise'!AG95)</f>
        <v/>
      </c>
      <c r="V2362" s="147" t="str">
        <f>IF(OR(U2365=0,U2365&lt;S2365),"",IF(OR(R2362="RE",R2362="REP"),SUM(Q2362,T2362),IF(R2362="S",T2362,Q2362)))</f>
        <v/>
      </c>
    </row>
    <row r="2363" spans="1:22" ht="19.25" customHeight="1">
      <c r="A2363" s="1179"/>
      <c r="B2363" s="1232" t="b">
        <f>IF('statement of marks'!CH95="a",'statement of marks'!$CH$3,IF('statement of marks'!CH95="b",'statement of marks'!$CN$3,IF('statement of marks'!CH95="c",'statement of marks'!$CT$3,IF('statement of marks'!CH95="d",'statement of marks'!$CZ$3))))</f>
        <v>0</v>
      </c>
      <c r="C2363" s="1233"/>
      <c r="D2363" s="289" t="str">
        <f>IF('statement of marks'!CI95="","",'statement of marks'!CI95)</f>
        <v/>
      </c>
      <c r="E2363" s="290" t="str">
        <f>IF('statement of marks'!CJ95="","",'statement of marks'!CJ95)</f>
        <v/>
      </c>
      <c r="F2363" s="290" t="str">
        <f>IF('statement of marks'!CK95="","",'statement of marks'!CK95)</f>
        <v/>
      </c>
      <c r="G2363" s="123" t="str">
        <f>IF('statement of marks'!CM95="","",'statement of marks'!CM95)</f>
        <v/>
      </c>
      <c r="H2363" s="123" t="str">
        <f>IF('statement of marks'!CN95="","",'statement of marks'!CN95)</f>
        <v/>
      </c>
      <c r="I2363" s="291" t="str">
        <f>IF(G2363="","",IF(AND(G2363="ML",H2363="ML"),"ML",IF(AND(G2363="ML",H2363=""),"ML",SUM(G2363,H2363))))</f>
        <v/>
      </c>
      <c r="J2363" s="291" t="str">
        <f t="shared" si="857"/>
        <v/>
      </c>
      <c r="K2363" s="125" t="str">
        <f>IF(J2363="","",SUM(H2363,J2363))</f>
        <v/>
      </c>
      <c r="L2363" s="123" t="str">
        <f>IF('statement of marks'!CR95="","",'statement of marks'!CR95)</f>
        <v/>
      </c>
      <c r="M2363" s="123" t="str">
        <f>IF('statement of marks'!CS95="","",'statement of marks'!CS95)</f>
        <v/>
      </c>
      <c r="N2363" s="291" t="str">
        <f>IF(L2363="","",IF(AND(L2363="ML",M2363="ML"),"ML",IF(AND(L2363="ML",M2363=""),"ML",SUM(L2363,M2363))))</f>
        <v/>
      </c>
      <c r="O2363" s="291" t="str">
        <f>IF(L2363="","",SUM(J2363,L2363))</f>
        <v/>
      </c>
      <c r="P2363" s="123" t="str">
        <f t="shared" si="862"/>
        <v/>
      </c>
      <c r="Q2363" s="125" t="str">
        <f>IF(O2363="","",SUM(O2363,P2363))</f>
        <v/>
      </c>
      <c r="R2363" s="290" t="str">
        <f>CONCATENATE('statement of marks'!FT95,'statement of marks'!FY95,'statement of marks'!FZ95)</f>
        <v/>
      </c>
      <c r="S2363" s="117" t="str">
        <f>IF('result subject-wise'!AH95="","",'result subject-wise'!AH95)</f>
        <v/>
      </c>
      <c r="T2363" s="128" t="str">
        <f>IF('result subject-wise'!AJ95="","",'result subject-wise'!AJ95)</f>
        <v/>
      </c>
      <c r="U2363" s="130" t="str">
        <f>IF('result subject-wise'!AK95="","",'result subject-wise'!AK95)</f>
        <v/>
      </c>
      <c r="V2363" s="147" t="str">
        <f>IF(OR(U2365=0,U2365&lt;S2365),"",IF(OR(R2363="RE",R2363="REP"),SUM(Q2363,T2363),IF(R2363="S",T2363,Q2363)))</f>
        <v/>
      </c>
    </row>
    <row r="2364" spans="1:22" ht="19.25" customHeight="1">
      <c r="A2364" s="1179"/>
      <c r="B2364" s="1234" t="s">
        <v>148</v>
      </c>
      <c r="C2364" s="1235"/>
      <c r="D2364" s="157" t="str">
        <f>IF(AND(D2359="",D2360="",D2361="",D2362="",D2363=""),"",SUM(D2359:D2363))</f>
        <v/>
      </c>
      <c r="E2364" s="157" t="str">
        <f t="shared" ref="E2364:F2364" si="863">IF(AND(E2359="",E2360="",E2361="",E2362="",E2363=""),"",SUM(E2359:E2363))</f>
        <v/>
      </c>
      <c r="F2364" s="157" t="str">
        <f t="shared" si="863"/>
        <v/>
      </c>
      <c r="G2364" s="158" t="str">
        <f>IF(G2359="","",SUM(G2359:G2363))</f>
        <v/>
      </c>
      <c r="H2364" s="158">
        <f>SUM(H2361:H2363)</f>
        <v>0</v>
      </c>
      <c r="I2364" s="158" t="str">
        <f>IF(AND(I2359="",I2360="",I2361="",I2362="",I2363=""),"",SUM(I2359:I2363))</f>
        <v/>
      </c>
      <c r="J2364" s="159" t="str">
        <f>IF(J2363="","",SUM(J2359:J2363))</f>
        <v/>
      </c>
      <c r="K2364" s="160" t="str">
        <f>IF(K2359="","",SUM(K2359:K2363))</f>
        <v/>
      </c>
      <c r="L2364" s="158" t="str">
        <f>IF(L2359="","",SUM(L2359:L2363))</f>
        <v/>
      </c>
      <c r="M2364" s="158">
        <f>SUM(M2361:M2363)</f>
        <v>0</v>
      </c>
      <c r="N2364" s="158" t="str">
        <f t="shared" ref="N2364" si="864">IF(AND(N2359="",N2360="",N2361="",N2362="",N2363=""),"",SUM(N2359:N2363))</f>
        <v/>
      </c>
      <c r="O2364" s="159" t="str">
        <f>IF(L2364="","",SUM(J2364,L2364))</f>
        <v/>
      </c>
      <c r="P2364" s="160">
        <f>SUM(H2364,M2364)</f>
        <v>0</v>
      </c>
      <c r="Q2364" s="160" t="str">
        <f>IF(Q2359="","",SUM(Q2359:Q2363))</f>
        <v/>
      </c>
      <c r="R2364" s="159"/>
      <c r="S2364" s="159" t="str">
        <f>IF(AND(S2359="",S2360="",S2361="",S2362="",S2363=""),"",SUM(S2359:S2363))</f>
        <v/>
      </c>
      <c r="T2364" s="161" t="str">
        <f>IF(AND(T2359="",T2360="",T2361="",T2362="",T2363=""),"",SUM(T2359:T2363))</f>
        <v/>
      </c>
      <c r="U2364" s="162"/>
      <c r="V2364" s="163" t="str">
        <f>IF(V2359="","",SUM(V2359:V2363))</f>
        <v/>
      </c>
    </row>
    <row r="2365" spans="1:22" ht="19.25" customHeight="1">
      <c r="A2365" s="1179"/>
      <c r="B2365" s="1234" t="s">
        <v>145</v>
      </c>
      <c r="C2365" s="1235"/>
      <c r="D2365" s="119" t="str">
        <f>IF(D2364="","",50-(COUNTIF(D2359:D2363,"NA")*10+COUNTIF(D2359:D2363,"ML")*10))</f>
        <v/>
      </c>
      <c r="E2365" s="119" t="str">
        <f t="shared" ref="E2365:F2365" si="865">IF(E2364="","",50-(COUNTIF(E2359:E2363,"NA")*10+COUNTIF(E2359:E2363,"ML")*10))</f>
        <v/>
      </c>
      <c r="F2365" s="119" t="str">
        <f t="shared" si="865"/>
        <v/>
      </c>
      <c r="G2365" s="123">
        <f>I2365-H2365</f>
        <v>350</v>
      </c>
      <c r="H2365" s="158">
        <f>IF(H2364="","",(IF(OR(H2361="ML",H2361=""),0,H2358)+IF(OR(H2362="ML",H2362=""),0,H2359)+IF(OR(H2363="ML",H2363=""),0,H2360)))</f>
        <v>0</v>
      </c>
      <c r="I2365" s="123">
        <f>IF(I2364=0,0,350-H2367)</f>
        <v>350</v>
      </c>
      <c r="J2365" s="291" t="str">
        <f>IF(J2364="","",SUM(D2365:G2365))</f>
        <v/>
      </c>
      <c r="K2365" s="125" t="str">
        <f>IF(K2364="","",SUM(H2365,J2365))</f>
        <v/>
      </c>
      <c r="L2365" s="123">
        <f>N2365-M2365</f>
        <v>500</v>
      </c>
      <c r="M2365" s="117">
        <f>IF(M2364="","",(IF(OR(M2361="ML",M2361=""),0,M2358)+IF(OR(M2362="ML",M2362=""),0,M2359)+IF(OR(M2363="ML",M2363=""),0,M2360)))</f>
        <v>0</v>
      </c>
      <c r="N2365" s="123">
        <f>IF(N2364=0,0,500-M2367)</f>
        <v>500</v>
      </c>
      <c r="O2365" s="291">
        <f>IF(L2365="","",SUM(J2365,L2365))</f>
        <v>500</v>
      </c>
      <c r="P2365" s="125">
        <f>SUM(H2365,M2365)</f>
        <v>0</v>
      </c>
      <c r="Q2365" s="125" t="str">
        <f>IF(Q2364="","",SUM(O2365,P2365))</f>
        <v/>
      </c>
      <c r="R2365" s="307"/>
      <c r="S2365" s="141">
        <f>COUNTIF(R2359:R2368,"S")</f>
        <v>0</v>
      </c>
      <c r="T2365" s="141">
        <f>COUNTIF(R2359:R2368,"RE")+COUNTIF(R2359:R2368,"REP")</f>
        <v>0</v>
      </c>
      <c r="U2365" s="141">
        <f>COUNTIF(U2359:U2364,"P")+COUNTIF(U2367:U2368,"P")</f>
        <v>0</v>
      </c>
      <c r="V2365" s="149" t="str">
        <f>IF(OR(U2365=0,U2365&lt;(S2365+T2365)),"",(Q2365-(S2365*200)+S2364))</f>
        <v/>
      </c>
    </row>
    <row r="2366" spans="1:22" ht="19.25" customHeight="1">
      <c r="A2366" s="1179"/>
      <c r="B2366" s="1230" t="s">
        <v>12</v>
      </c>
      <c r="C2366" s="1231"/>
      <c r="D2366" s="120" t="str">
        <f t="shared" ref="D2366:Q2366" si="866">IF(D2365="","",D2364/D2365*100)</f>
        <v/>
      </c>
      <c r="E2366" s="120" t="str">
        <f t="shared" si="866"/>
        <v/>
      </c>
      <c r="F2366" s="120" t="str">
        <f t="shared" si="866"/>
        <v/>
      </c>
      <c r="G2366" s="120" t="e">
        <f t="shared" si="866"/>
        <v>#VALUE!</v>
      </c>
      <c r="H2366" s="151" t="e">
        <f t="shared" si="866"/>
        <v>#DIV/0!</v>
      </c>
      <c r="I2366" s="120" t="e">
        <f t="shared" si="866"/>
        <v>#VALUE!</v>
      </c>
      <c r="J2366" s="120" t="str">
        <f t="shared" si="866"/>
        <v/>
      </c>
      <c r="K2366" s="126" t="str">
        <f t="shared" si="866"/>
        <v/>
      </c>
      <c r="L2366" s="120" t="e">
        <f t="shared" si="866"/>
        <v>#VALUE!</v>
      </c>
      <c r="M2366" s="151" t="e">
        <f t="shared" si="866"/>
        <v>#DIV/0!</v>
      </c>
      <c r="N2366" s="120" t="e">
        <f t="shared" si="866"/>
        <v>#VALUE!</v>
      </c>
      <c r="O2366" s="120" t="e">
        <f t="shared" si="866"/>
        <v>#VALUE!</v>
      </c>
      <c r="P2366" s="126" t="e">
        <f t="shared" si="866"/>
        <v>#DIV/0!</v>
      </c>
      <c r="Q2366" s="126" t="str">
        <f t="shared" si="866"/>
        <v/>
      </c>
      <c r="R2366" s="304"/>
      <c r="S2366" s="304"/>
      <c r="T2366" s="305"/>
      <c r="U2366" s="308"/>
      <c r="V2366" s="150" t="str">
        <f>IF(V2365="","",V2364/V2365*100)</f>
        <v/>
      </c>
    </row>
    <row r="2367" spans="1:22" ht="19.25" customHeight="1">
      <c r="A2367" s="1179"/>
      <c r="B2367" s="1230" t="str">
        <f>'statement of marks'!$DG$3</f>
        <v>jktLFkku v/;;u</v>
      </c>
      <c r="C2367" s="1231"/>
      <c r="D2367" s="289" t="str">
        <f>IF('statement of marks'!DG95="","",'statement of marks'!DG95)</f>
        <v/>
      </c>
      <c r="E2367" s="290" t="str">
        <f>IF('statement of marks'!DH95="","",'statement of marks'!DH95)</f>
        <v/>
      </c>
      <c r="F2367" s="290" t="str">
        <f>IF('statement of marks'!DI95="","",'statement of marks'!DI95)</f>
        <v/>
      </c>
      <c r="G2367" s="290" t="str">
        <f>IF('statement of marks'!DK95="","",'statement of marks'!DK95)</f>
        <v/>
      </c>
      <c r="H2367" s="152">
        <f>IF(G2359="ML",70)+IF(G2360="ML",70)+IF(G2361="ML",70-H2358)+IF(G2362="ML",70-H2359)+IF(G2363="ML",70-H2360)+IF(H2361="ml",H2358)+IF(H2362="ml",H2359)+IF(H2363="ml",H2360)</f>
        <v>0</v>
      </c>
      <c r="I2367" s="291" t="str">
        <f>IF(G2367="","",SUM(G2367,H2367))</f>
        <v/>
      </c>
      <c r="J2367" s="291" t="str">
        <f>IF(G2367="","",SUM(D2367,E2367,F2367,G2367))</f>
        <v/>
      </c>
      <c r="K2367" s="125" t="str">
        <f>IF(J2367="","",SUM(H2367,J2367))</f>
        <v/>
      </c>
      <c r="L2367" s="290" t="str">
        <f>IF('statement of marks'!DM95="","",'statement of marks'!DM95)</f>
        <v/>
      </c>
      <c r="M2367" s="152">
        <f>IF(L2359="ML",100)+IF(L2360="ML",100)+IF(L2361="ML",100-M2358)+IF(L2362="ML",100-M2359)+IF(L2363="ML",100-M2360)+IF(M2361="ml",M2358)+IF(M2362="ml",M2359)+IF(M2363="ml",M2360)</f>
        <v>0</v>
      </c>
      <c r="N2367" s="291" t="str">
        <f>IF(L2367="","",SUM(L2367,M2367))</f>
        <v/>
      </c>
      <c r="O2367" s="291" t="str">
        <f>IF(L2367="","",SUM(K2367,L2367))</f>
        <v/>
      </c>
      <c r="P2367" s="152">
        <f>SUM(H2367,M2367)</f>
        <v>0</v>
      </c>
      <c r="Q2367" s="125" t="str">
        <f>IF(O2367="","",SUM(O2367,M2367))</f>
        <v/>
      </c>
      <c r="R2367" s="290" t="str">
        <f>IF('statement of marks'!GA95="","",'statement of marks'!GA95)</f>
        <v/>
      </c>
      <c r="S2367" s="117" t="str">
        <f>IF(OR(R2367="S",R2367="RE"),100,"")</f>
        <v/>
      </c>
      <c r="T2367" s="309" t="str">
        <f>IF('result subject-wise'!AL95="","",'result subject-wise'!AL95)</f>
        <v/>
      </c>
      <c r="U2367" s="310" t="str">
        <f>IF('result subject-wise'!AM95="","",'result subject-wise'!AM95)</f>
        <v/>
      </c>
      <c r="V2367" s="1236"/>
    </row>
    <row r="2368" spans="1:22" ht="19.25" customHeight="1">
      <c r="A2368" s="1179"/>
      <c r="B2368" s="1230" t="str">
        <f>'statement of marks'!$DT$3</f>
        <v>thou dkS'ky f'k{kk</v>
      </c>
      <c r="C2368" s="1231"/>
      <c r="D2368" s="1237" t="s">
        <v>294</v>
      </c>
      <c r="E2368" s="1238"/>
      <c r="F2368" s="291">
        <f>'statement of marks'!$DT$6</f>
        <v>30</v>
      </c>
      <c r="G2368" s="123" t="str">
        <f>IF('statement of marks'!DT95="","",'statement of marks'!DT95)</f>
        <v/>
      </c>
      <c r="H2368" s="1238" t="s">
        <v>313</v>
      </c>
      <c r="I2368" s="1238"/>
      <c r="J2368" s="291">
        <f>'statement of marks'!$DU$6</f>
        <v>30</v>
      </c>
      <c r="K2368" s="125" t="str">
        <f>IF('statement of marks'!DU95="","",'statement of marks'!DU95)</f>
        <v/>
      </c>
      <c r="L2368" s="1239" t="s">
        <v>172</v>
      </c>
      <c r="M2368" s="1239"/>
      <c r="N2368" s="291">
        <f>'statement of marks'!$DV$6</f>
        <v>40</v>
      </c>
      <c r="O2368" s="290" t="str">
        <f>IF('statement of marks'!DV95="","",'statement of marks'!DV95)</f>
        <v/>
      </c>
      <c r="P2368" s="304"/>
      <c r="Q2368" s="125" t="str">
        <f>IF(O2368="","",SUM(G2368,K2368,O2368))</f>
        <v/>
      </c>
      <c r="R2368" s="290" t="str">
        <f>IF('statement of marks'!GB95="","",'statement of marks'!GB95)</f>
        <v/>
      </c>
      <c r="S2368" s="117" t="str">
        <f>IF(OR(R2368="S",R2368="RE"),40,"")</f>
        <v/>
      </c>
      <c r="T2368" s="309" t="str">
        <f>IF('result subject-wise'!AN95="","",'result subject-wise'!AN95)</f>
        <v/>
      </c>
      <c r="U2368" s="310" t="str">
        <f>IF('result subject-wise'!AO95="","",'result subject-wise'!AO95)</f>
        <v/>
      </c>
      <c r="V2368" s="1236"/>
    </row>
    <row r="2369" spans="1:22" ht="19.25" customHeight="1">
      <c r="A2369" s="1179"/>
      <c r="B2369" s="1240" t="s">
        <v>20</v>
      </c>
      <c r="C2369" s="1241"/>
      <c r="D2369" s="1242" t="str">
        <f>IF('statement of marks'!GH95="","",'statement of marks'!GH95)</f>
        <v/>
      </c>
      <c r="E2369" s="1243"/>
      <c r="F2369" s="1243"/>
      <c r="G2369" s="1243"/>
      <c r="H2369" s="1243"/>
      <c r="I2369" s="1244"/>
      <c r="J2369" s="288" t="s">
        <v>7</v>
      </c>
      <c r="K2369" s="290" t="str">
        <f>IF('statement of marks'!GK95="","",'statement of marks'!GK95)</f>
        <v/>
      </c>
      <c r="L2369" s="1245" t="s">
        <v>8</v>
      </c>
      <c r="M2369" s="1246"/>
      <c r="N2369" s="1247"/>
      <c r="O2369" s="290" t="str">
        <f>IF('statement of marks'!GM95="","",'statement of marks'!GM95)</f>
        <v/>
      </c>
      <c r="P2369" s="1248" t="s">
        <v>286</v>
      </c>
      <c r="Q2369" s="1248"/>
      <c r="R2369" s="1248"/>
      <c r="S2369" s="1248"/>
      <c r="T2369" s="1248"/>
      <c r="U2369" s="1248"/>
      <c r="V2369" s="1249"/>
    </row>
    <row r="2370" spans="1:22" ht="19.25" customHeight="1">
      <c r="A2370" s="1179"/>
      <c r="B2370" s="1240" t="s">
        <v>50</v>
      </c>
      <c r="C2370" s="1241"/>
      <c r="D2370" s="1250" t="s">
        <v>290</v>
      </c>
      <c r="E2370" s="1251"/>
      <c r="F2370" s="1252" t="s">
        <v>291</v>
      </c>
      <c r="G2370" s="1252"/>
      <c r="H2370" s="1253" t="s">
        <v>292</v>
      </c>
      <c r="I2370" s="1253"/>
      <c r="J2370" s="1252" t="s">
        <v>314</v>
      </c>
      <c r="K2370" s="1252"/>
      <c r="L2370" s="1254" t="s">
        <v>284</v>
      </c>
      <c r="M2370" s="1254"/>
      <c r="N2370" s="1254"/>
      <c r="O2370" s="1254"/>
      <c r="P2370" s="1255" t="s">
        <v>20</v>
      </c>
      <c r="Q2370" s="1255"/>
      <c r="R2370" s="1255"/>
      <c r="S2370" s="1255"/>
      <c r="T2370" s="1256" t="str">
        <f>IF('result subject-wise'!AR95="","",'result subject-wise'!AR95)</f>
        <v/>
      </c>
      <c r="U2370" s="1256"/>
      <c r="V2370" s="1257"/>
    </row>
    <row r="2371" spans="1:22" ht="19.25" customHeight="1">
      <c r="A2371" s="1179"/>
      <c r="B2371" s="1234" t="s">
        <v>32</v>
      </c>
      <c r="C2371" s="1235"/>
      <c r="D2371" s="1258" t="str">
        <f>IF('statement of marks'!EP95="","",'statement of marks'!EP95)</f>
        <v/>
      </c>
      <c r="E2371" s="1259"/>
      <c r="F2371" s="1259" t="str">
        <f>IF('statement of marks'!ER95="","",'statement of marks'!ER95)</f>
        <v/>
      </c>
      <c r="G2371" s="1259"/>
      <c r="H2371" s="1259" t="str">
        <f>IF('statement of marks'!ET95="","",'statement of marks'!ET95)</f>
        <v/>
      </c>
      <c r="I2371" s="1259"/>
      <c r="J2371" s="1259" t="str">
        <f>IF('statement of marks'!EV95="","",'statement of marks'!EV95)</f>
        <v/>
      </c>
      <c r="K2371" s="1259"/>
      <c r="L2371" s="1259" t="str">
        <f>IF('statement of marks'!EX95="","",'statement of marks'!EX95)</f>
        <v/>
      </c>
      <c r="M2371" s="1259"/>
      <c r="N2371" s="1259"/>
      <c r="O2371" s="1259"/>
      <c r="P2371" s="1255" t="s">
        <v>7</v>
      </c>
      <c r="Q2371" s="1255"/>
      <c r="R2371" s="1255"/>
      <c r="S2371" s="1255"/>
      <c r="T2371" s="1256" t="str">
        <f>IF(AND(T2370="mRrh.kZ",V2366&gt;=60),"izFke",IF(AND(T2370="mRrh.kZ",V2366&gt;=48),"f}rh;",IF(AND(T2370="mRrh.kZ",V2366&gt;=36),"r`rh;","")))</f>
        <v/>
      </c>
      <c r="U2371" s="1256"/>
      <c r="V2371" s="1257"/>
    </row>
    <row r="2372" spans="1:22" ht="19.25" customHeight="1">
      <c r="A2372" s="1179"/>
      <c r="B2372" s="1234" t="s">
        <v>31</v>
      </c>
      <c r="C2372" s="1235"/>
      <c r="D2372" s="1260" t="str">
        <f>IF('statement of marks'!EO95="","",'statement of marks'!EO95)</f>
        <v/>
      </c>
      <c r="E2372" s="1261"/>
      <c r="F2372" s="1261" t="str">
        <f>IF('statement of marks'!EQ95="","",'statement of marks'!EQ95)</f>
        <v/>
      </c>
      <c r="G2372" s="1261"/>
      <c r="H2372" s="1261" t="str">
        <f>IF('statement of marks'!ES95="","",'statement of marks'!ES95)</f>
        <v/>
      </c>
      <c r="I2372" s="1261"/>
      <c r="J2372" s="1261" t="str">
        <f>IF('statement of marks'!EU95="","",'statement of marks'!EU95)</f>
        <v/>
      </c>
      <c r="K2372" s="1261"/>
      <c r="L2372" s="1261" t="str">
        <f>IF('statement of marks'!EW95="","",'statement of marks'!EW95)</f>
        <v/>
      </c>
      <c r="M2372" s="1261"/>
      <c r="N2372" s="1261"/>
      <c r="O2372" s="1261"/>
      <c r="P2372" s="1262" t="s">
        <v>312</v>
      </c>
      <c r="Q2372" s="1263"/>
      <c r="R2372" s="1263"/>
      <c r="S2372" s="1264"/>
      <c r="T2372" s="1265" t="str">
        <f>IF(T2370="","",'result subject-wise'!$G$117)</f>
        <v/>
      </c>
      <c r="U2372" s="1266"/>
      <c r="V2372" s="1267"/>
    </row>
    <row r="2373" spans="1:22" ht="19.25" customHeight="1">
      <c r="A2373" s="1179"/>
      <c r="B2373" s="1230" t="s">
        <v>133</v>
      </c>
      <c r="C2373" s="1231"/>
      <c r="D2373" s="1268"/>
      <c r="E2373" s="1269"/>
      <c r="F2373" s="1269"/>
      <c r="G2373" s="1269"/>
      <c r="H2373" s="1269"/>
      <c r="I2373" s="1269"/>
      <c r="J2373" s="1269"/>
      <c r="K2373" s="1269"/>
      <c r="L2373" s="1231" t="s">
        <v>133</v>
      </c>
      <c r="M2373" s="1231"/>
      <c r="N2373" s="1231"/>
      <c r="O2373" s="1231"/>
      <c r="P2373" s="1231"/>
      <c r="Q2373" s="1231"/>
      <c r="R2373" s="1270"/>
      <c r="S2373" s="1271"/>
      <c r="T2373" s="1271"/>
      <c r="U2373" s="1271"/>
      <c r="V2373" s="1272"/>
    </row>
    <row r="2374" spans="1:22" ht="19.25" customHeight="1">
      <c r="A2374" s="1179"/>
      <c r="B2374" s="1230" t="s">
        <v>285</v>
      </c>
      <c r="C2374" s="1231"/>
      <c r="D2374" s="1268"/>
      <c r="E2374" s="1269"/>
      <c r="F2374" s="1269"/>
      <c r="G2374" s="1269"/>
      <c r="H2374" s="1269"/>
      <c r="I2374" s="1269"/>
      <c r="J2374" s="1269"/>
      <c r="K2374" s="1269"/>
      <c r="L2374" s="1231" t="s">
        <v>111</v>
      </c>
      <c r="M2374" s="1231"/>
      <c r="N2374" s="1231"/>
      <c r="O2374" s="1231"/>
      <c r="P2374" s="1231"/>
      <c r="Q2374" s="1231"/>
      <c r="R2374" s="1273"/>
      <c r="S2374" s="1274"/>
      <c r="T2374" s="1274"/>
      <c r="U2374" s="1274"/>
      <c r="V2374" s="1275"/>
    </row>
    <row r="2375" spans="1:22" ht="19.25" customHeight="1">
      <c r="A2375" s="1179"/>
      <c r="B2375" s="1230" t="s">
        <v>152</v>
      </c>
      <c r="C2375" s="1231"/>
      <c r="D2375" s="1268"/>
      <c r="E2375" s="1269"/>
      <c r="F2375" s="1269"/>
      <c r="G2375" s="1269"/>
      <c r="H2375" s="1269"/>
      <c r="I2375" s="1269"/>
      <c r="J2375" s="1269"/>
      <c r="K2375" s="1269"/>
      <c r="L2375" s="1231" t="s">
        <v>285</v>
      </c>
      <c r="M2375" s="1231"/>
      <c r="N2375" s="1231"/>
      <c r="O2375" s="1231"/>
      <c r="P2375" s="1231"/>
      <c r="Q2375" s="1231"/>
      <c r="R2375" s="1276" t="s">
        <v>152</v>
      </c>
      <c r="S2375" s="1277"/>
      <c r="T2375" s="1277"/>
      <c r="U2375" s="1277"/>
      <c r="V2375" s="1278"/>
    </row>
    <row r="2376" spans="1:22" ht="19.25" customHeight="1">
      <c r="A2376" s="1180"/>
      <c r="B2376" s="1279" t="s">
        <v>151</v>
      </c>
      <c r="C2376" s="1280"/>
      <c r="D2376" s="1281"/>
      <c r="E2376" s="1282"/>
      <c r="F2376" s="1282"/>
      <c r="G2376" s="1282"/>
      <c r="H2376" s="1282"/>
      <c r="I2376" s="1282"/>
      <c r="J2376" s="1282"/>
      <c r="K2376" s="1282"/>
      <c r="L2376" s="1280" t="s">
        <v>113</v>
      </c>
      <c r="M2376" s="1280"/>
      <c r="N2376" s="1280"/>
      <c r="O2376" s="1280"/>
      <c r="P2376" s="1283">
        <f>'statement of marks'!$GH$109</f>
        <v>42460</v>
      </c>
      <c r="Q2376" s="1284"/>
      <c r="R2376" s="1285" t="s">
        <v>289</v>
      </c>
      <c r="S2376" s="1286"/>
      <c r="T2376" s="1286"/>
      <c r="U2376" s="1286"/>
      <c r="V2376" s="1287"/>
    </row>
    <row r="2377" spans="1:22" ht="19.25" customHeight="1">
      <c r="A2377" s="1173" t="s">
        <v>73</v>
      </c>
      <c r="B2377" s="1174"/>
      <c r="C2377" s="1174"/>
      <c r="D2377" s="1174"/>
      <c r="E2377" s="1174"/>
      <c r="F2377" s="1174"/>
      <c r="G2377" s="1174"/>
      <c r="H2377" s="1174"/>
      <c r="I2377" s="1174"/>
      <c r="J2377" s="1174"/>
      <c r="K2377" s="1174"/>
      <c r="L2377" s="1174"/>
      <c r="M2377" s="1174"/>
      <c r="N2377" s="1174"/>
      <c r="O2377" s="1174"/>
      <c r="P2377" s="1174"/>
      <c r="Q2377" s="1174"/>
      <c r="R2377" s="1174"/>
      <c r="S2377" s="1174"/>
      <c r="T2377" s="1174"/>
      <c r="U2377" s="1174"/>
      <c r="V2377" s="1175"/>
    </row>
    <row r="2378" spans="1:22" ht="19.25" customHeight="1">
      <c r="A2378" s="1176" t="str">
        <f>'statement of marks'!$A$1</f>
        <v>jktdh; ckfydk mPp ek/;fed fo|ky;] fuEckgsMk</v>
      </c>
      <c r="B2378" s="1177"/>
      <c r="C2378" s="1177"/>
      <c r="D2378" s="1177"/>
      <c r="E2378" s="1177"/>
      <c r="F2378" s="1177"/>
      <c r="G2378" s="1177"/>
      <c r="H2378" s="1177"/>
      <c r="I2378" s="1177"/>
      <c r="J2378" s="1177"/>
      <c r="K2378" s="1177"/>
      <c r="L2378" s="1177"/>
      <c r="M2378" s="1177"/>
      <c r="N2378" s="1177"/>
      <c r="O2378" s="1177"/>
      <c r="P2378" s="1177"/>
      <c r="Q2378" s="1177"/>
      <c r="R2378" s="1177"/>
      <c r="S2378" s="1177"/>
      <c r="T2378" s="1177"/>
      <c r="U2378" s="1177"/>
      <c r="V2378" s="1178"/>
    </row>
    <row r="2379" spans="1:22" ht="19.25" customHeight="1">
      <c r="A2379" s="1179"/>
      <c r="B2379" s="1181" t="s">
        <v>293</v>
      </c>
      <c r="C2379" s="1181"/>
      <c r="D2379" s="1182" t="str">
        <f>'statement of marks'!$F$3</f>
        <v>2015-16</v>
      </c>
      <c r="E2379" s="1183"/>
      <c r="F2379" s="1184" t="str">
        <f>IF(T2397="","eq[; ijh{kk",IF(D2396="iwjd","iwjd ijh{kk",IF(D2396="iqu% ijh{kk","iqu% ijh{kk",)))</f>
        <v>eq[; ijh{kk</v>
      </c>
      <c r="G2379" s="1185"/>
      <c r="H2379" s="1185"/>
      <c r="I2379" s="1185"/>
      <c r="J2379" s="1185"/>
      <c r="K2379" s="1185"/>
      <c r="L2379" s="1185"/>
      <c r="M2379" s="1185"/>
      <c r="N2379" s="1185"/>
      <c r="O2379" s="1185"/>
      <c r="P2379" s="1185"/>
      <c r="Q2379" s="1185"/>
      <c r="R2379" s="1186" t="s">
        <v>27</v>
      </c>
      <c r="S2379" s="1187"/>
      <c r="T2379" s="1188" t="str">
        <f>'statement of marks'!$A$3</f>
        <v>11 'A'</v>
      </c>
      <c r="U2379" s="1188"/>
      <c r="V2379" s="1189"/>
    </row>
    <row r="2380" spans="1:22" ht="19.25" customHeight="1">
      <c r="A2380" s="1179"/>
      <c r="B2380" s="1190" t="s">
        <v>115</v>
      </c>
      <c r="C2380" s="1190"/>
      <c r="D2380" s="1191" t="str">
        <f>IF('statement of marks'!G96="","",'statement of marks'!G96)</f>
        <v/>
      </c>
      <c r="E2380" s="1192"/>
      <c r="F2380" s="1192"/>
      <c r="G2380" s="1192"/>
      <c r="H2380" s="1192"/>
      <c r="I2380" s="1192"/>
      <c r="J2380" s="1192"/>
      <c r="K2380" s="1192"/>
      <c r="L2380" s="1192"/>
      <c r="M2380" s="1192"/>
      <c r="N2380" s="1192"/>
      <c r="O2380" s="1192"/>
      <c r="P2380" s="1192"/>
      <c r="Q2380" s="1192"/>
      <c r="R2380" s="1193" t="s">
        <v>36</v>
      </c>
      <c r="S2380" s="1194"/>
      <c r="T2380" s="1195" t="str">
        <f>IF('statement of marks'!D96="","",'statement of marks'!D96)</f>
        <v/>
      </c>
      <c r="U2380" s="1195"/>
      <c r="V2380" s="1196"/>
    </row>
    <row r="2381" spans="1:22" ht="19.25" customHeight="1">
      <c r="A2381" s="1179"/>
      <c r="B2381" s="1190" t="s">
        <v>25</v>
      </c>
      <c r="C2381" s="1190"/>
      <c r="D2381" s="1191" t="str">
        <f>IF('statement of marks'!H96="","",'statement of marks'!H96)</f>
        <v/>
      </c>
      <c r="E2381" s="1192"/>
      <c r="F2381" s="1192"/>
      <c r="G2381" s="1192"/>
      <c r="H2381" s="1192"/>
      <c r="I2381" s="1192"/>
      <c r="J2381" s="1192"/>
      <c r="K2381" s="1192"/>
      <c r="L2381" s="1192"/>
      <c r="M2381" s="1192"/>
      <c r="N2381" s="1192"/>
      <c r="O2381" s="1192"/>
      <c r="P2381" s="1192"/>
      <c r="Q2381" s="1192"/>
      <c r="R2381" s="1193" t="s">
        <v>28</v>
      </c>
      <c r="S2381" s="1194"/>
      <c r="T2381" s="1195" t="str">
        <f>IF('statement of marks'!E96="","",'statement of marks'!E96)</f>
        <v/>
      </c>
      <c r="U2381" s="1195"/>
      <c r="V2381" s="1196"/>
    </row>
    <row r="2382" spans="1:22" ht="19.25" customHeight="1">
      <c r="A2382" s="1179"/>
      <c r="B2382" s="1197" t="s">
        <v>26</v>
      </c>
      <c r="C2382" s="1197"/>
      <c r="D2382" s="1191" t="str">
        <f>IF('statement of marks'!I96="","",'statement of marks'!I96)</f>
        <v/>
      </c>
      <c r="E2382" s="1192"/>
      <c r="F2382" s="1192"/>
      <c r="G2382" s="1192"/>
      <c r="H2382" s="1192"/>
      <c r="I2382" s="1192"/>
      <c r="J2382" s="1192"/>
      <c r="K2382" s="1192"/>
      <c r="L2382" s="1192"/>
      <c r="M2382" s="1192"/>
      <c r="N2382" s="1192"/>
      <c r="O2382" s="1192"/>
      <c r="P2382" s="1192"/>
      <c r="Q2382" s="1192"/>
      <c r="R2382" s="1193" t="s">
        <v>29</v>
      </c>
      <c r="S2382" s="1194"/>
      <c r="T2382" s="1198" t="str">
        <f>IF('statement of marks'!F96="","",'statement of marks'!F96)</f>
        <v/>
      </c>
      <c r="U2382" s="1198"/>
      <c r="V2382" s="1199"/>
    </row>
    <row r="2383" spans="1:22" ht="19.25" customHeight="1">
      <c r="A2383" s="1179"/>
      <c r="B2383" s="1200" t="s">
        <v>30</v>
      </c>
      <c r="C2383" s="1202" t="s">
        <v>202</v>
      </c>
      <c r="D2383" s="1204" t="s">
        <v>1</v>
      </c>
      <c r="E2383" s="1204" t="s">
        <v>43</v>
      </c>
      <c r="F2383" s="1204" t="s">
        <v>2</v>
      </c>
      <c r="G2383" s="1206" t="s">
        <v>144</v>
      </c>
      <c r="H2383" s="1206" t="s">
        <v>147</v>
      </c>
      <c r="I2383" s="1208" t="s">
        <v>146</v>
      </c>
      <c r="J2383" s="1210" t="s">
        <v>306</v>
      </c>
      <c r="K2383" s="1212" t="s">
        <v>288</v>
      </c>
      <c r="L2383" s="1214" t="s">
        <v>305</v>
      </c>
      <c r="M2383" s="1214" t="s">
        <v>296</v>
      </c>
      <c r="N2383" s="1216" t="s">
        <v>295</v>
      </c>
      <c r="O2383" s="1218" t="s">
        <v>274</v>
      </c>
      <c r="P2383" s="1218" t="s">
        <v>275</v>
      </c>
      <c r="Q2383" s="1220" t="s">
        <v>276</v>
      </c>
      <c r="R2383" s="1208" t="s">
        <v>14</v>
      </c>
      <c r="S2383" s="1210" t="s">
        <v>297</v>
      </c>
      <c r="T2383" s="1222" t="s">
        <v>298</v>
      </c>
      <c r="U2383" s="1288" t="s">
        <v>38</v>
      </c>
      <c r="V2383" s="1226" t="s">
        <v>287</v>
      </c>
    </row>
    <row r="2384" spans="1:22" ht="19.25" customHeight="1">
      <c r="A2384" s="1179"/>
      <c r="B2384" s="1201"/>
      <c r="C2384" s="1203"/>
      <c r="D2384" s="1205"/>
      <c r="E2384" s="1205"/>
      <c r="F2384" s="1205"/>
      <c r="G2384" s="1207"/>
      <c r="H2384" s="1207"/>
      <c r="I2384" s="1209"/>
      <c r="J2384" s="1211"/>
      <c r="K2384" s="1213"/>
      <c r="L2384" s="1215"/>
      <c r="M2384" s="1215"/>
      <c r="N2384" s="1217"/>
      <c r="O2384" s="1219"/>
      <c r="P2384" s="1219"/>
      <c r="Q2384" s="1221"/>
      <c r="R2384" s="1209"/>
      <c r="S2384" s="1211"/>
      <c r="T2384" s="1223"/>
      <c r="U2384" s="1289"/>
      <c r="V2384" s="1227"/>
    </row>
    <row r="2385" spans="1:22" ht="19.25" customHeight="1">
      <c r="A2385" s="1179"/>
      <c r="B2385" s="1228" t="s">
        <v>5</v>
      </c>
      <c r="C2385" s="1229"/>
      <c r="D2385" s="119">
        <v>10</v>
      </c>
      <c r="E2385" s="70">
        <v>10</v>
      </c>
      <c r="F2385" s="70">
        <v>10</v>
      </c>
      <c r="G2385" s="142" t="s">
        <v>308</v>
      </c>
      <c r="H2385" s="122">
        <f>'statement of marks'!$AR$6</f>
        <v>20</v>
      </c>
      <c r="I2385" s="73">
        <v>70</v>
      </c>
      <c r="J2385" s="146" t="s">
        <v>277</v>
      </c>
      <c r="K2385" s="124">
        <v>100</v>
      </c>
      <c r="L2385" s="142" t="s">
        <v>309</v>
      </c>
      <c r="M2385" s="122">
        <f>'statement of marks'!$AW$6</f>
        <v>30</v>
      </c>
      <c r="N2385" s="73">
        <v>100</v>
      </c>
      <c r="O2385" s="145" t="s">
        <v>310</v>
      </c>
      <c r="P2385" s="124"/>
      <c r="Q2385" s="124">
        <v>200</v>
      </c>
      <c r="R2385" s="304"/>
      <c r="S2385" s="304"/>
      <c r="T2385" s="305"/>
      <c r="U2385" s="306"/>
      <c r="V2385" s="147" t="str">
        <f>IF(OR(U2392=0,U2392&lt;S2392),"",Q2385)</f>
        <v/>
      </c>
    </row>
    <row r="2386" spans="1:22" ht="19.25" customHeight="1">
      <c r="A2386" s="1179"/>
      <c r="B2386" s="1230" t="str">
        <f>'statement of marks'!$J$3</f>
        <v>vfuok;Z fgUnh</v>
      </c>
      <c r="C2386" s="1231"/>
      <c r="D2386" s="289" t="str">
        <f>IF('statement of marks'!J96="","",'statement of marks'!J96)</f>
        <v/>
      </c>
      <c r="E2386" s="290" t="str">
        <f>IF('statement of marks'!K96="","",'statement of marks'!K96)</f>
        <v/>
      </c>
      <c r="F2386" s="290" t="str">
        <f>IF('statement of marks'!L96="","",'statement of marks'!L96)</f>
        <v/>
      </c>
      <c r="G2386" s="123" t="str">
        <f>IF('statement of marks'!N96="","",'statement of marks'!N96)</f>
        <v/>
      </c>
      <c r="H2386" s="123">
        <f>'statement of marks'!$BP$6</f>
        <v>20</v>
      </c>
      <c r="I2386" s="291" t="str">
        <f>IF(G2386="","",G2386)</f>
        <v/>
      </c>
      <c r="J2386" s="291" t="str">
        <f>IF(G2386="","",SUM(D2386,E2386,F2386,G2386))</f>
        <v/>
      </c>
      <c r="K2386" s="125" t="str">
        <f>J2386</f>
        <v/>
      </c>
      <c r="L2386" s="123" t="str">
        <f>IF('statement of marks'!P96="","",'statement of marks'!P96)</f>
        <v/>
      </c>
      <c r="M2386" s="122">
        <f>'statement of marks'!$BU$6</f>
        <v>30</v>
      </c>
      <c r="N2386" s="291" t="str">
        <f>IF(L2386="","",L2386)</f>
        <v/>
      </c>
      <c r="O2386" s="291" t="str">
        <f>IF(L2386="","",SUM(J2386,L2386))</f>
        <v/>
      </c>
      <c r="P2386" s="152">
        <f>SUM(H2386,M2386)</f>
        <v>50</v>
      </c>
      <c r="Q2386" s="125" t="str">
        <f>O2386</f>
        <v/>
      </c>
      <c r="R2386" s="290" t="str">
        <f>CONCATENATE('statement of marks'!EZ96,'statement of marks'!FA96,'statement of marks'!FB96)</f>
        <v/>
      </c>
      <c r="S2386" s="117" t="str">
        <f>IF(OR(R2386="S",R2386="RE"),100,"")</f>
        <v/>
      </c>
      <c r="T2386" s="128" t="str">
        <f>IF('result subject-wise'!U96="","",'result subject-wise'!U96)</f>
        <v/>
      </c>
      <c r="U2386" s="130" t="str">
        <f>IF('result subject-wise'!V96="","",'result subject-wise'!V96)</f>
        <v/>
      </c>
      <c r="V2386" s="147" t="str">
        <f>IF(OR(U2392=0,U2392&lt;S2392),"",IF(R2386="RE",SUM(Q2386,T2386),IF(R2386="S",T2386,Q2386)))</f>
        <v/>
      </c>
    </row>
    <row r="2387" spans="1:22" ht="19.25" customHeight="1">
      <c r="A2387" s="1179"/>
      <c r="B2387" s="1230" t="str">
        <f>'statement of marks'!$X$3</f>
        <v>vaxzsth</v>
      </c>
      <c r="C2387" s="1231"/>
      <c r="D2387" s="289" t="str">
        <f>IF('statement of marks'!X96="","",'statement of marks'!X96)</f>
        <v/>
      </c>
      <c r="E2387" s="290" t="str">
        <f>IF('statement of marks'!Y96="","",'statement of marks'!Y96)</f>
        <v/>
      </c>
      <c r="F2387" s="290" t="str">
        <f>IF('statement of marks'!Z96="","",'statement of marks'!Z96)</f>
        <v/>
      </c>
      <c r="G2387" s="123" t="str">
        <f>IF('statement of marks'!AB96="","",'statement of marks'!AB96)</f>
        <v/>
      </c>
      <c r="H2387" s="123">
        <f>'statement of marks'!$CN$6</f>
        <v>20</v>
      </c>
      <c r="I2387" s="291" t="str">
        <f>IF(G2387="","",G2387)</f>
        <v/>
      </c>
      <c r="J2387" s="291" t="str">
        <f t="shared" ref="J2387:J2390" si="867">IF(G2387="","",SUM(D2387,E2387,F2387,G2387))</f>
        <v/>
      </c>
      <c r="K2387" s="125" t="str">
        <f>J2387</f>
        <v/>
      </c>
      <c r="L2387" s="123" t="str">
        <f>IF('statement of marks'!AD96="","",'statement of marks'!AD96)</f>
        <v/>
      </c>
      <c r="M2387" s="122">
        <f>'statement of marks'!$CS$6</f>
        <v>30</v>
      </c>
      <c r="N2387" s="291" t="str">
        <f>IF(L2387="","",L2387)</f>
        <v/>
      </c>
      <c r="O2387" s="291" t="str">
        <f t="shared" ref="O2387" si="868">IF(L2387="","",SUM(J2387,L2387))</f>
        <v/>
      </c>
      <c r="P2387" s="152">
        <f t="shared" ref="P2387" si="869">SUM(H2387,M2387)</f>
        <v>50</v>
      </c>
      <c r="Q2387" s="125" t="str">
        <f>O2387</f>
        <v/>
      </c>
      <c r="R2387" s="290" t="str">
        <f>CONCATENATE('statement of marks'!FC96,'statement of marks'!FD96,'statement of marks'!FE96)</f>
        <v/>
      </c>
      <c r="S2387" s="117" t="str">
        <f>IF(OR(R2387="S",R2387="RE"),100,"")</f>
        <v/>
      </c>
      <c r="T2387" s="128" t="str">
        <f>IF('result subject-wise'!X96="","",'result subject-wise'!X96)</f>
        <v/>
      </c>
      <c r="U2387" s="130" t="str">
        <f>IF('result subject-wise'!Y96="","",'result subject-wise'!Y96)</f>
        <v/>
      </c>
      <c r="V2387" s="147" t="str">
        <f>IF(OR(U2392=0,U2392&lt;S2392),"",IF(R2387="RE",SUM(Q2387,T2387),IF(R2387="S",T2387,Q2387)))</f>
        <v/>
      </c>
    </row>
    <row r="2388" spans="1:22" ht="19.25" customHeight="1">
      <c r="A2388" s="1179"/>
      <c r="B2388" s="1232" t="b">
        <f>IF('statement of marks'!AL96="a",'statement of marks'!$AL$3,IF('statement of marks'!AL96="b",'statement of marks'!$AR$3,IF('statement of marks'!AL96="c",'statement of marks'!$AX$3,IF('statement of marks'!AL96="d",'statement of marks'!$BD$3))))</f>
        <v>0</v>
      </c>
      <c r="C2388" s="1233"/>
      <c r="D2388" s="289" t="str">
        <f>IF('statement of marks'!AM96="","",'statement of marks'!AM96)</f>
        <v/>
      </c>
      <c r="E2388" s="290" t="str">
        <f>IF('statement of marks'!AN96="","",'statement of marks'!AN96)</f>
        <v/>
      </c>
      <c r="F2388" s="290" t="str">
        <f>IF('statement of marks'!AO96="","",'statement of marks'!AO96)</f>
        <v/>
      </c>
      <c r="G2388" s="123" t="str">
        <f>IF('statement of marks'!AQ96="","",'statement of marks'!AQ96)</f>
        <v/>
      </c>
      <c r="H2388" s="123" t="str">
        <f>IF('statement of marks'!AR96="","",'statement of marks'!AR96)</f>
        <v/>
      </c>
      <c r="I2388" s="291" t="str">
        <f>IF(G2388="","",IF(AND(G2388="ML",H2388="ML"),"ML",IF(AND(G2388="ML",H2388=""),"ML",SUM(G2388,H2388))))</f>
        <v/>
      </c>
      <c r="J2388" s="291" t="str">
        <f t="shared" si="867"/>
        <v/>
      </c>
      <c r="K2388" s="125" t="str">
        <f>IF(J2388="","",SUM(H2388,J2388))</f>
        <v/>
      </c>
      <c r="L2388" s="123" t="str">
        <f>IF('statement of marks'!AV96="","",'statement of marks'!AV96)</f>
        <v/>
      </c>
      <c r="M2388" s="123" t="str">
        <f>IF('statement of marks'!AW96="","",'statement of marks'!AW96)</f>
        <v/>
      </c>
      <c r="N2388" s="291" t="str">
        <f>IF(L2388="","",IF(AND(L2388="ML",M2388="ML"),"ML",IF(AND(L2388="ML",M2388=""),"ML",SUM(L2388,M2388))))</f>
        <v/>
      </c>
      <c r="O2388" s="291" t="str">
        <f>IF(L2388="","",SUM(J2388,L2388))</f>
        <v/>
      </c>
      <c r="P2388" s="123" t="str">
        <f>IF(AND(H2388="",M2388=""),"",SUM(H2388,M2388))</f>
        <v/>
      </c>
      <c r="Q2388" s="125" t="str">
        <f>IF(O2388="","",SUM(O2388,P2388))</f>
        <v/>
      </c>
      <c r="R2388" s="290" t="str">
        <f>CONCATENATE('statement of marks'!FF96,'statement of marks'!FK96,'statement of marks'!FL96)</f>
        <v/>
      </c>
      <c r="S2388" s="117" t="str">
        <f>IF('result subject-wise'!Z96="","",'result subject-wise'!Z96)</f>
        <v/>
      </c>
      <c r="T2388" s="128" t="str">
        <f>IF('result subject-wise'!AB96="","",'result subject-wise'!AB96)</f>
        <v/>
      </c>
      <c r="U2388" s="130" t="str">
        <f>IF('result subject-wise'!AC96="","",'result subject-wise'!AC96)</f>
        <v/>
      </c>
      <c r="V2388" s="147" t="str">
        <f>IF(OR(U2392=0,U2392&lt;S2392),"",IF(OR(R2388="RE",R2388="REP"),SUM(Q2388,T2388),IF(R2388="S",T2388,Q2388)))</f>
        <v/>
      </c>
    </row>
    <row r="2389" spans="1:22" ht="19.25" customHeight="1">
      <c r="A2389" s="1179"/>
      <c r="B2389" s="1232" t="b">
        <f>IF('statement of marks'!BJ96="a",'statement of marks'!$BJ$3,IF('statement of marks'!BJ96="b",'statement of marks'!$BP$3,IF('statement of marks'!BJ96="c",'statement of marks'!$BV$3,IF('statement of marks'!BJ96="d",'statement of marks'!$CB$3))))</f>
        <v>0</v>
      </c>
      <c r="C2389" s="1233"/>
      <c r="D2389" s="289" t="str">
        <f>IF('statement of marks'!BK96="","",'statement of marks'!BK96)</f>
        <v/>
      </c>
      <c r="E2389" s="290" t="str">
        <f>IF('statement of marks'!BL96="","",'statement of marks'!BL96)</f>
        <v/>
      </c>
      <c r="F2389" s="290" t="str">
        <f>IF('statement of marks'!BM96="","",'statement of marks'!BM96)</f>
        <v/>
      </c>
      <c r="G2389" s="123" t="str">
        <f>IF('statement of marks'!BO96="","",'statement of marks'!BO96)</f>
        <v/>
      </c>
      <c r="H2389" s="123" t="str">
        <f>IF('statement of marks'!BP96="","",'statement of marks'!BP96)</f>
        <v/>
      </c>
      <c r="I2389" s="291" t="str">
        <f t="shared" ref="I2389" si="870">IF(G2389="","",IF(AND(G2389="ML",H2389="ML"),"ML",IF(AND(G2389="ML",H2389=""),"ML",SUM(G2389,H2389))))</f>
        <v/>
      </c>
      <c r="J2389" s="291" t="str">
        <f t="shared" si="867"/>
        <v/>
      </c>
      <c r="K2389" s="125" t="str">
        <f>IF(J2389="","",SUM(H2389,J2389))</f>
        <v/>
      </c>
      <c r="L2389" s="123" t="str">
        <f>IF('statement of marks'!BT96="","",'statement of marks'!BT96)</f>
        <v/>
      </c>
      <c r="M2389" s="123" t="str">
        <f>IF('statement of marks'!BU96="","",'statement of marks'!BU96)</f>
        <v/>
      </c>
      <c r="N2389" s="291" t="str">
        <f t="shared" ref="N2389" si="871">IF(L2389="","",IF(AND(L2389="ML",M2389="ML"),"ML",IF(AND(L2389="ML",M2389=""),"ML",SUM(L2389,M2389))))</f>
        <v/>
      </c>
      <c r="O2389" s="291" t="str">
        <f>IF(L2389="","",SUM(J2389,L2389))</f>
        <v/>
      </c>
      <c r="P2389" s="123" t="str">
        <f t="shared" ref="P2389:P2390" si="872">IF(AND(H2389="",M2389=""),"",SUM(H2389,M2389))</f>
        <v/>
      </c>
      <c r="Q2389" s="125" t="str">
        <f>IF(O2389="","",SUM(O2389,P2389))</f>
        <v/>
      </c>
      <c r="R2389" s="290" t="str">
        <f>CONCATENATE('statement of marks'!FM96,'statement of marks'!FR96,'statement of marks'!FS96)</f>
        <v/>
      </c>
      <c r="S2389" s="117" t="str">
        <f>IF('result subject-wise'!AD96="","",'result subject-wise'!AD96)</f>
        <v/>
      </c>
      <c r="T2389" s="128" t="str">
        <f>IF('result subject-wise'!AF96="","",'result subject-wise'!AF96)</f>
        <v/>
      </c>
      <c r="U2389" s="130" t="str">
        <f>IF('result subject-wise'!AG96="","",'result subject-wise'!AG96)</f>
        <v/>
      </c>
      <c r="V2389" s="147" t="str">
        <f>IF(OR(U2392=0,U2392&lt;S2392),"",IF(OR(R2389="RE",R2389="REP"),SUM(Q2389,T2389),IF(R2389="S",T2389,Q2389)))</f>
        <v/>
      </c>
    </row>
    <row r="2390" spans="1:22" ht="19.25" customHeight="1">
      <c r="A2390" s="1179"/>
      <c r="B2390" s="1232" t="b">
        <f>IF('statement of marks'!CH96="a",'statement of marks'!$CH$3,IF('statement of marks'!CH96="b",'statement of marks'!$CN$3,IF('statement of marks'!CH96="c",'statement of marks'!$CT$3,IF('statement of marks'!CH96="d",'statement of marks'!$CZ$3))))</f>
        <v>0</v>
      </c>
      <c r="C2390" s="1233"/>
      <c r="D2390" s="289" t="str">
        <f>IF('statement of marks'!CI96="","",'statement of marks'!CI96)</f>
        <v/>
      </c>
      <c r="E2390" s="290" t="str">
        <f>IF('statement of marks'!CJ96="","",'statement of marks'!CJ96)</f>
        <v/>
      </c>
      <c r="F2390" s="290" t="str">
        <f>IF('statement of marks'!CK96="","",'statement of marks'!CK96)</f>
        <v/>
      </c>
      <c r="G2390" s="123" t="str">
        <f>IF('statement of marks'!CM96="","",'statement of marks'!CM96)</f>
        <v/>
      </c>
      <c r="H2390" s="123" t="str">
        <f>IF('statement of marks'!CN96="","",'statement of marks'!CN96)</f>
        <v/>
      </c>
      <c r="I2390" s="291" t="str">
        <f>IF(G2390="","",IF(AND(G2390="ML",H2390="ML"),"ML",IF(AND(G2390="ML",H2390=""),"ML",SUM(G2390,H2390))))</f>
        <v/>
      </c>
      <c r="J2390" s="291" t="str">
        <f t="shared" si="867"/>
        <v/>
      </c>
      <c r="K2390" s="125" t="str">
        <f>IF(J2390="","",SUM(H2390,J2390))</f>
        <v/>
      </c>
      <c r="L2390" s="123" t="str">
        <f>IF('statement of marks'!CR96="","",'statement of marks'!CR96)</f>
        <v/>
      </c>
      <c r="M2390" s="123" t="str">
        <f>IF('statement of marks'!CS96="","",'statement of marks'!CS96)</f>
        <v/>
      </c>
      <c r="N2390" s="291" t="str">
        <f>IF(L2390="","",IF(AND(L2390="ML",M2390="ML"),"ML",IF(AND(L2390="ML",M2390=""),"ML",SUM(L2390,M2390))))</f>
        <v/>
      </c>
      <c r="O2390" s="291" t="str">
        <f>IF(L2390="","",SUM(J2390,L2390))</f>
        <v/>
      </c>
      <c r="P2390" s="123" t="str">
        <f t="shared" si="872"/>
        <v/>
      </c>
      <c r="Q2390" s="125" t="str">
        <f>IF(O2390="","",SUM(O2390,P2390))</f>
        <v/>
      </c>
      <c r="R2390" s="290" t="str">
        <f>CONCATENATE('statement of marks'!FT96,'statement of marks'!FY96,'statement of marks'!FZ96)</f>
        <v/>
      </c>
      <c r="S2390" s="117" t="str">
        <f>IF('result subject-wise'!AH96="","",'result subject-wise'!AH96)</f>
        <v/>
      </c>
      <c r="T2390" s="128" t="str">
        <f>IF('result subject-wise'!AJ96="","",'result subject-wise'!AJ96)</f>
        <v/>
      </c>
      <c r="U2390" s="130" t="str">
        <f>IF('result subject-wise'!AK96="","",'result subject-wise'!AK96)</f>
        <v/>
      </c>
      <c r="V2390" s="147" t="str">
        <f>IF(OR(U2392=0,U2392&lt;S2392),"",IF(OR(R2390="RE",R2390="REP"),SUM(Q2390,T2390),IF(R2390="S",T2390,Q2390)))</f>
        <v/>
      </c>
    </row>
    <row r="2391" spans="1:22" ht="19.25" customHeight="1">
      <c r="A2391" s="1179"/>
      <c r="B2391" s="1234" t="s">
        <v>148</v>
      </c>
      <c r="C2391" s="1235"/>
      <c r="D2391" s="157" t="str">
        <f>IF(AND(D2386="",D2387="",D2388="",D2389="",D2390=""),"",SUM(D2386:D2390))</f>
        <v/>
      </c>
      <c r="E2391" s="157" t="str">
        <f t="shared" ref="E2391:F2391" si="873">IF(AND(E2386="",E2387="",E2388="",E2389="",E2390=""),"",SUM(E2386:E2390))</f>
        <v/>
      </c>
      <c r="F2391" s="157" t="str">
        <f t="shared" si="873"/>
        <v/>
      </c>
      <c r="G2391" s="158" t="str">
        <f>IF(G2386="","",SUM(G2386:G2390))</f>
        <v/>
      </c>
      <c r="H2391" s="158">
        <f>SUM(H2388:H2390)</f>
        <v>0</v>
      </c>
      <c r="I2391" s="158" t="str">
        <f>IF(AND(I2386="",I2387="",I2388="",I2389="",I2390=""),"",SUM(I2386:I2390))</f>
        <v/>
      </c>
      <c r="J2391" s="159" t="str">
        <f>IF(J2390="","",SUM(J2386:J2390))</f>
        <v/>
      </c>
      <c r="K2391" s="160" t="str">
        <f>IF(K2386="","",SUM(K2386:K2390))</f>
        <v/>
      </c>
      <c r="L2391" s="158" t="str">
        <f>IF(L2386="","",SUM(L2386:L2390))</f>
        <v/>
      </c>
      <c r="M2391" s="158">
        <f>SUM(M2388:M2390)</f>
        <v>0</v>
      </c>
      <c r="N2391" s="158" t="str">
        <f t="shared" ref="N2391" si="874">IF(AND(N2386="",N2387="",N2388="",N2389="",N2390=""),"",SUM(N2386:N2390))</f>
        <v/>
      </c>
      <c r="O2391" s="159" t="str">
        <f>IF(L2391="","",SUM(J2391,L2391))</f>
        <v/>
      </c>
      <c r="P2391" s="160">
        <f>SUM(H2391,M2391)</f>
        <v>0</v>
      </c>
      <c r="Q2391" s="160" t="str">
        <f>IF(Q2386="","",SUM(Q2386:Q2390))</f>
        <v/>
      </c>
      <c r="R2391" s="159"/>
      <c r="S2391" s="159" t="str">
        <f>IF(AND(S2386="",S2387="",S2388="",S2389="",S2390=""),"",SUM(S2386:S2390))</f>
        <v/>
      </c>
      <c r="T2391" s="161" t="str">
        <f>IF(AND(T2386="",T2387="",T2388="",T2389="",T2390=""),"",SUM(T2386:T2390))</f>
        <v/>
      </c>
      <c r="U2391" s="162"/>
      <c r="V2391" s="163" t="str">
        <f>IF(V2386="","",SUM(V2386:V2390))</f>
        <v/>
      </c>
    </row>
    <row r="2392" spans="1:22" ht="19.25" customHeight="1">
      <c r="A2392" s="1179"/>
      <c r="B2392" s="1234" t="s">
        <v>145</v>
      </c>
      <c r="C2392" s="1235"/>
      <c r="D2392" s="119" t="str">
        <f>IF(D2391="","",50-(COUNTIF(D2386:D2390,"NA")*10+COUNTIF(D2386:D2390,"ML")*10))</f>
        <v/>
      </c>
      <c r="E2392" s="119" t="str">
        <f t="shared" ref="E2392:F2392" si="875">IF(E2391="","",50-(COUNTIF(E2386:E2390,"NA")*10+COUNTIF(E2386:E2390,"ML")*10))</f>
        <v/>
      </c>
      <c r="F2392" s="119" t="str">
        <f t="shared" si="875"/>
        <v/>
      </c>
      <c r="G2392" s="123">
        <f>I2392-H2392</f>
        <v>350</v>
      </c>
      <c r="H2392" s="158">
        <f>IF(H2391="","",(IF(OR(H2388="ML",H2388=""),0,H2385)+IF(OR(H2389="ML",H2389=""),0,H2386)+IF(OR(H2390="ML",H2390=""),0,H2387)))</f>
        <v>0</v>
      </c>
      <c r="I2392" s="123">
        <f>IF(I2391=0,0,350-H2394)</f>
        <v>350</v>
      </c>
      <c r="J2392" s="291" t="str">
        <f>IF(J2391="","",SUM(D2392:G2392))</f>
        <v/>
      </c>
      <c r="K2392" s="125" t="str">
        <f>IF(K2391="","",SUM(H2392,J2392))</f>
        <v/>
      </c>
      <c r="L2392" s="123">
        <f>N2392-M2392</f>
        <v>500</v>
      </c>
      <c r="M2392" s="117">
        <f>IF(M2391="","",(IF(OR(M2388="ML",M2388=""),0,M2385)+IF(OR(M2389="ML",M2389=""),0,M2386)+IF(OR(M2390="ML",M2390=""),0,M2387)))</f>
        <v>0</v>
      </c>
      <c r="N2392" s="123">
        <f>IF(N2391=0,0,500-M2394)</f>
        <v>500</v>
      </c>
      <c r="O2392" s="291">
        <f>IF(L2392="","",SUM(J2392,L2392))</f>
        <v>500</v>
      </c>
      <c r="P2392" s="125">
        <f>SUM(H2392,M2392)</f>
        <v>0</v>
      </c>
      <c r="Q2392" s="125" t="str">
        <f>IF(Q2391="","",SUM(O2392,P2392))</f>
        <v/>
      </c>
      <c r="R2392" s="307"/>
      <c r="S2392" s="141">
        <f>COUNTIF(R2386:R2395,"S")</f>
        <v>0</v>
      </c>
      <c r="T2392" s="141">
        <f>COUNTIF(R2386:R2395,"RE")+COUNTIF(R2386:R2395,"REP")</f>
        <v>0</v>
      </c>
      <c r="U2392" s="141">
        <f>COUNTIF(U2386:U2391,"P")+COUNTIF(U2394:U2395,"P")</f>
        <v>0</v>
      </c>
      <c r="V2392" s="149" t="str">
        <f>IF(OR(U2392=0,U2392&lt;(S2392+T2392)),"",(Q2392-(S2392*200)+S2391))</f>
        <v/>
      </c>
    </row>
    <row r="2393" spans="1:22" ht="19.25" customHeight="1">
      <c r="A2393" s="1179"/>
      <c r="B2393" s="1230" t="s">
        <v>12</v>
      </c>
      <c r="C2393" s="1231"/>
      <c r="D2393" s="120" t="str">
        <f t="shared" ref="D2393:Q2393" si="876">IF(D2392="","",D2391/D2392*100)</f>
        <v/>
      </c>
      <c r="E2393" s="120" t="str">
        <f t="shared" si="876"/>
        <v/>
      </c>
      <c r="F2393" s="120" t="str">
        <f t="shared" si="876"/>
        <v/>
      </c>
      <c r="G2393" s="120" t="e">
        <f t="shared" si="876"/>
        <v>#VALUE!</v>
      </c>
      <c r="H2393" s="151" t="e">
        <f t="shared" si="876"/>
        <v>#DIV/0!</v>
      </c>
      <c r="I2393" s="120" t="e">
        <f t="shared" si="876"/>
        <v>#VALUE!</v>
      </c>
      <c r="J2393" s="120" t="str">
        <f t="shared" si="876"/>
        <v/>
      </c>
      <c r="K2393" s="126" t="str">
        <f t="shared" si="876"/>
        <v/>
      </c>
      <c r="L2393" s="120" t="e">
        <f t="shared" si="876"/>
        <v>#VALUE!</v>
      </c>
      <c r="M2393" s="151" t="e">
        <f t="shared" si="876"/>
        <v>#DIV/0!</v>
      </c>
      <c r="N2393" s="120" t="e">
        <f t="shared" si="876"/>
        <v>#VALUE!</v>
      </c>
      <c r="O2393" s="120" t="e">
        <f t="shared" si="876"/>
        <v>#VALUE!</v>
      </c>
      <c r="P2393" s="126" t="e">
        <f t="shared" si="876"/>
        <v>#DIV/0!</v>
      </c>
      <c r="Q2393" s="126" t="str">
        <f t="shared" si="876"/>
        <v/>
      </c>
      <c r="R2393" s="304"/>
      <c r="S2393" s="304"/>
      <c r="T2393" s="305"/>
      <c r="U2393" s="308"/>
      <c r="V2393" s="150" t="str">
        <f>IF(V2392="","",V2391/V2392*100)</f>
        <v/>
      </c>
    </row>
    <row r="2394" spans="1:22" ht="19.25" customHeight="1">
      <c r="A2394" s="1179"/>
      <c r="B2394" s="1230" t="str">
        <f>'statement of marks'!$DG$3</f>
        <v>jktLFkku v/;;u</v>
      </c>
      <c r="C2394" s="1231"/>
      <c r="D2394" s="289" t="str">
        <f>IF('statement of marks'!DG96="","",'statement of marks'!DG96)</f>
        <v/>
      </c>
      <c r="E2394" s="290" t="str">
        <f>IF('statement of marks'!DH96="","",'statement of marks'!DH96)</f>
        <v/>
      </c>
      <c r="F2394" s="290" t="str">
        <f>IF('statement of marks'!DI96="","",'statement of marks'!DI96)</f>
        <v/>
      </c>
      <c r="G2394" s="290" t="str">
        <f>IF('statement of marks'!DK96="","",'statement of marks'!DK96)</f>
        <v/>
      </c>
      <c r="H2394" s="152">
        <f>IF(G2386="ML",70)+IF(G2387="ML",70)+IF(G2388="ML",70-H2385)+IF(G2389="ML",70-H2386)+IF(G2390="ML",70-H2387)+IF(H2388="ml",H2385)+IF(H2389="ml",H2386)+IF(H2390="ml",H2387)</f>
        <v>0</v>
      </c>
      <c r="I2394" s="291" t="str">
        <f>IF(G2394="","",SUM(G2394,H2394))</f>
        <v/>
      </c>
      <c r="J2394" s="291" t="str">
        <f>IF(G2394="","",SUM(D2394,E2394,F2394,G2394))</f>
        <v/>
      </c>
      <c r="K2394" s="125" t="str">
        <f>IF(J2394="","",SUM(H2394,J2394))</f>
        <v/>
      </c>
      <c r="L2394" s="290" t="str">
        <f>IF('statement of marks'!DM96="","",'statement of marks'!DM96)</f>
        <v/>
      </c>
      <c r="M2394" s="152">
        <f>IF(L2386="ML",100)+IF(L2387="ML",100)+IF(L2388="ML",100-M2385)+IF(L2389="ML",100-M2386)+IF(L2390="ML",100-M2387)+IF(M2388="ml",M2385)+IF(M2389="ml",M2386)+IF(M2390="ml",M2387)</f>
        <v>0</v>
      </c>
      <c r="N2394" s="291" t="str">
        <f>IF(L2394="","",SUM(L2394,M2394))</f>
        <v/>
      </c>
      <c r="O2394" s="291" t="str">
        <f>IF(L2394="","",SUM(K2394,L2394))</f>
        <v/>
      </c>
      <c r="P2394" s="152">
        <f>SUM(H2394,M2394)</f>
        <v>0</v>
      </c>
      <c r="Q2394" s="125" t="str">
        <f>IF(O2394="","",SUM(O2394,M2394))</f>
        <v/>
      </c>
      <c r="R2394" s="290" t="str">
        <f>IF('statement of marks'!GA96="","",'statement of marks'!GA96)</f>
        <v/>
      </c>
      <c r="S2394" s="117" t="str">
        <f>IF(OR(R2394="S",R2394="RE"),100,"")</f>
        <v/>
      </c>
      <c r="T2394" s="309" t="str">
        <f>IF('result subject-wise'!AL96="","",'result subject-wise'!AL96)</f>
        <v/>
      </c>
      <c r="U2394" s="310" t="str">
        <f>IF('result subject-wise'!AM96="","",'result subject-wise'!AM96)</f>
        <v/>
      </c>
      <c r="V2394" s="1236"/>
    </row>
    <row r="2395" spans="1:22" ht="19.25" customHeight="1">
      <c r="A2395" s="1179"/>
      <c r="B2395" s="1230" t="str">
        <f>'statement of marks'!$DT$3</f>
        <v>thou dkS'ky f'k{kk</v>
      </c>
      <c r="C2395" s="1231"/>
      <c r="D2395" s="1237" t="s">
        <v>294</v>
      </c>
      <c r="E2395" s="1238"/>
      <c r="F2395" s="291">
        <f>'statement of marks'!$DT$6</f>
        <v>30</v>
      </c>
      <c r="G2395" s="123" t="str">
        <f>IF('statement of marks'!DT96="","",'statement of marks'!DT96)</f>
        <v/>
      </c>
      <c r="H2395" s="1238" t="s">
        <v>313</v>
      </c>
      <c r="I2395" s="1238"/>
      <c r="J2395" s="291">
        <f>'statement of marks'!$DU$6</f>
        <v>30</v>
      </c>
      <c r="K2395" s="125" t="str">
        <f>IF('statement of marks'!DU96="","",'statement of marks'!DU96)</f>
        <v/>
      </c>
      <c r="L2395" s="1239" t="s">
        <v>172</v>
      </c>
      <c r="M2395" s="1239"/>
      <c r="N2395" s="291">
        <f>'statement of marks'!$DV$6</f>
        <v>40</v>
      </c>
      <c r="O2395" s="290" t="str">
        <f>IF('statement of marks'!DV96="","",'statement of marks'!DV96)</f>
        <v/>
      </c>
      <c r="P2395" s="304"/>
      <c r="Q2395" s="125" t="str">
        <f>IF(O2395="","",SUM(G2395,K2395,O2395))</f>
        <v/>
      </c>
      <c r="R2395" s="290" t="str">
        <f>IF('statement of marks'!GB96="","",'statement of marks'!GB96)</f>
        <v/>
      </c>
      <c r="S2395" s="117" t="str">
        <f>IF(OR(R2395="S",R2395="RE"),40,"")</f>
        <v/>
      </c>
      <c r="T2395" s="309" t="str">
        <f>IF('result subject-wise'!AN96="","",'result subject-wise'!AN96)</f>
        <v/>
      </c>
      <c r="U2395" s="310" t="str">
        <f>IF('result subject-wise'!AO96="","",'result subject-wise'!AO96)</f>
        <v/>
      </c>
      <c r="V2395" s="1236"/>
    </row>
    <row r="2396" spans="1:22" ht="19.25" customHeight="1">
      <c r="A2396" s="1179"/>
      <c r="B2396" s="1240" t="s">
        <v>20</v>
      </c>
      <c r="C2396" s="1241"/>
      <c r="D2396" s="1242" t="str">
        <f>IF('statement of marks'!GH96="","",'statement of marks'!GH96)</f>
        <v/>
      </c>
      <c r="E2396" s="1243"/>
      <c r="F2396" s="1243"/>
      <c r="G2396" s="1243"/>
      <c r="H2396" s="1243"/>
      <c r="I2396" s="1244"/>
      <c r="J2396" s="288" t="s">
        <v>7</v>
      </c>
      <c r="K2396" s="290" t="str">
        <f>IF('statement of marks'!GK96="","",'statement of marks'!GK96)</f>
        <v/>
      </c>
      <c r="L2396" s="1245" t="s">
        <v>8</v>
      </c>
      <c r="M2396" s="1246"/>
      <c r="N2396" s="1247"/>
      <c r="O2396" s="290" t="str">
        <f>IF('statement of marks'!GM96="","",'statement of marks'!GM96)</f>
        <v/>
      </c>
      <c r="P2396" s="1248" t="s">
        <v>286</v>
      </c>
      <c r="Q2396" s="1248"/>
      <c r="R2396" s="1248"/>
      <c r="S2396" s="1248"/>
      <c r="T2396" s="1248"/>
      <c r="U2396" s="1248"/>
      <c r="V2396" s="1249"/>
    </row>
    <row r="2397" spans="1:22" ht="19.25" customHeight="1">
      <c r="A2397" s="1179"/>
      <c r="B2397" s="1240" t="s">
        <v>50</v>
      </c>
      <c r="C2397" s="1241"/>
      <c r="D2397" s="1250" t="s">
        <v>290</v>
      </c>
      <c r="E2397" s="1251"/>
      <c r="F2397" s="1252" t="s">
        <v>291</v>
      </c>
      <c r="G2397" s="1252"/>
      <c r="H2397" s="1253" t="s">
        <v>292</v>
      </c>
      <c r="I2397" s="1253"/>
      <c r="J2397" s="1252" t="s">
        <v>314</v>
      </c>
      <c r="K2397" s="1252"/>
      <c r="L2397" s="1254" t="s">
        <v>284</v>
      </c>
      <c r="M2397" s="1254"/>
      <c r="N2397" s="1254"/>
      <c r="O2397" s="1254"/>
      <c r="P2397" s="1255" t="s">
        <v>20</v>
      </c>
      <c r="Q2397" s="1255"/>
      <c r="R2397" s="1255"/>
      <c r="S2397" s="1255"/>
      <c r="T2397" s="1256" t="str">
        <f>IF('result subject-wise'!AR96="","",'result subject-wise'!AR96)</f>
        <v/>
      </c>
      <c r="U2397" s="1256"/>
      <c r="V2397" s="1257"/>
    </row>
    <row r="2398" spans="1:22" ht="19.25" customHeight="1">
      <c r="A2398" s="1179"/>
      <c r="B2398" s="1234" t="s">
        <v>32</v>
      </c>
      <c r="C2398" s="1235"/>
      <c r="D2398" s="1258" t="str">
        <f>IF('statement of marks'!EP96="","",'statement of marks'!EP96)</f>
        <v/>
      </c>
      <c r="E2398" s="1259"/>
      <c r="F2398" s="1259" t="str">
        <f>IF('statement of marks'!ER96="","",'statement of marks'!ER96)</f>
        <v/>
      </c>
      <c r="G2398" s="1259"/>
      <c r="H2398" s="1259" t="str">
        <f>IF('statement of marks'!ET96="","",'statement of marks'!ET96)</f>
        <v/>
      </c>
      <c r="I2398" s="1259"/>
      <c r="J2398" s="1259" t="str">
        <f>IF('statement of marks'!EV96="","",'statement of marks'!EV96)</f>
        <v/>
      </c>
      <c r="K2398" s="1259"/>
      <c r="L2398" s="1259" t="str">
        <f>IF('statement of marks'!EX96="","",'statement of marks'!EX96)</f>
        <v/>
      </c>
      <c r="M2398" s="1259"/>
      <c r="N2398" s="1259"/>
      <c r="O2398" s="1259"/>
      <c r="P2398" s="1255" t="s">
        <v>7</v>
      </c>
      <c r="Q2398" s="1255"/>
      <c r="R2398" s="1255"/>
      <c r="S2398" s="1255"/>
      <c r="T2398" s="1256" t="str">
        <f>IF(AND(T2397="mRrh.kZ",V2393&gt;=60),"izFke",IF(AND(T2397="mRrh.kZ",V2393&gt;=48),"f}rh;",IF(AND(T2397="mRrh.kZ",V2393&gt;=36),"r`rh;","")))</f>
        <v/>
      </c>
      <c r="U2398" s="1256"/>
      <c r="V2398" s="1257"/>
    </row>
    <row r="2399" spans="1:22" ht="19.25" customHeight="1">
      <c r="A2399" s="1179"/>
      <c r="B2399" s="1234" t="s">
        <v>31</v>
      </c>
      <c r="C2399" s="1235"/>
      <c r="D2399" s="1260" t="str">
        <f>IF('statement of marks'!EO96="","",'statement of marks'!EO96)</f>
        <v/>
      </c>
      <c r="E2399" s="1261"/>
      <c r="F2399" s="1261" t="str">
        <f>IF('statement of marks'!EQ96="","",'statement of marks'!EQ96)</f>
        <v/>
      </c>
      <c r="G2399" s="1261"/>
      <c r="H2399" s="1261" t="str">
        <f>IF('statement of marks'!ES96="","",'statement of marks'!ES96)</f>
        <v/>
      </c>
      <c r="I2399" s="1261"/>
      <c r="J2399" s="1261" t="str">
        <f>IF('statement of marks'!EU96="","",'statement of marks'!EU96)</f>
        <v/>
      </c>
      <c r="K2399" s="1261"/>
      <c r="L2399" s="1261" t="str">
        <f>IF('statement of marks'!EW96="","",'statement of marks'!EW96)</f>
        <v/>
      </c>
      <c r="M2399" s="1261"/>
      <c r="N2399" s="1261"/>
      <c r="O2399" s="1261"/>
      <c r="P2399" s="1262" t="s">
        <v>312</v>
      </c>
      <c r="Q2399" s="1263"/>
      <c r="R2399" s="1263"/>
      <c r="S2399" s="1264"/>
      <c r="T2399" s="1265" t="str">
        <f>IF(T2397="","",'result subject-wise'!$G$117)</f>
        <v/>
      </c>
      <c r="U2399" s="1266"/>
      <c r="V2399" s="1267"/>
    </row>
    <row r="2400" spans="1:22" ht="19.25" customHeight="1">
      <c r="A2400" s="1179"/>
      <c r="B2400" s="1230" t="s">
        <v>133</v>
      </c>
      <c r="C2400" s="1231"/>
      <c r="D2400" s="1268"/>
      <c r="E2400" s="1269"/>
      <c r="F2400" s="1269"/>
      <c r="G2400" s="1269"/>
      <c r="H2400" s="1269"/>
      <c r="I2400" s="1269"/>
      <c r="J2400" s="1269"/>
      <c r="K2400" s="1269"/>
      <c r="L2400" s="1231" t="s">
        <v>133</v>
      </c>
      <c r="M2400" s="1231"/>
      <c r="N2400" s="1231"/>
      <c r="O2400" s="1231"/>
      <c r="P2400" s="1231"/>
      <c r="Q2400" s="1231"/>
      <c r="R2400" s="1270"/>
      <c r="S2400" s="1271"/>
      <c r="T2400" s="1271"/>
      <c r="U2400" s="1271"/>
      <c r="V2400" s="1272"/>
    </row>
    <row r="2401" spans="1:22" ht="19.25" customHeight="1">
      <c r="A2401" s="1179"/>
      <c r="B2401" s="1230" t="s">
        <v>285</v>
      </c>
      <c r="C2401" s="1231"/>
      <c r="D2401" s="1268"/>
      <c r="E2401" s="1269"/>
      <c r="F2401" s="1269"/>
      <c r="G2401" s="1269"/>
      <c r="H2401" s="1269"/>
      <c r="I2401" s="1269"/>
      <c r="J2401" s="1269"/>
      <c r="K2401" s="1269"/>
      <c r="L2401" s="1231" t="s">
        <v>111</v>
      </c>
      <c r="M2401" s="1231"/>
      <c r="N2401" s="1231"/>
      <c r="O2401" s="1231"/>
      <c r="P2401" s="1231"/>
      <c r="Q2401" s="1231"/>
      <c r="R2401" s="1273"/>
      <c r="S2401" s="1274"/>
      <c r="T2401" s="1274"/>
      <c r="U2401" s="1274"/>
      <c r="V2401" s="1275"/>
    </row>
    <row r="2402" spans="1:22" ht="19.25" customHeight="1">
      <c r="A2402" s="1179"/>
      <c r="B2402" s="1230" t="s">
        <v>152</v>
      </c>
      <c r="C2402" s="1231"/>
      <c r="D2402" s="1268"/>
      <c r="E2402" s="1269"/>
      <c r="F2402" s="1269"/>
      <c r="G2402" s="1269"/>
      <c r="H2402" s="1269"/>
      <c r="I2402" s="1269"/>
      <c r="J2402" s="1269"/>
      <c r="K2402" s="1269"/>
      <c r="L2402" s="1231" t="s">
        <v>285</v>
      </c>
      <c r="M2402" s="1231"/>
      <c r="N2402" s="1231"/>
      <c r="O2402" s="1231"/>
      <c r="P2402" s="1231"/>
      <c r="Q2402" s="1231"/>
      <c r="R2402" s="1276" t="s">
        <v>152</v>
      </c>
      <c r="S2402" s="1277"/>
      <c r="T2402" s="1277"/>
      <c r="U2402" s="1277"/>
      <c r="V2402" s="1278"/>
    </row>
    <row r="2403" spans="1:22" ht="19.25" customHeight="1">
      <c r="A2403" s="1180"/>
      <c r="B2403" s="1279" t="s">
        <v>151</v>
      </c>
      <c r="C2403" s="1280"/>
      <c r="D2403" s="1281"/>
      <c r="E2403" s="1282"/>
      <c r="F2403" s="1282"/>
      <c r="G2403" s="1282"/>
      <c r="H2403" s="1282"/>
      <c r="I2403" s="1282"/>
      <c r="J2403" s="1282"/>
      <c r="K2403" s="1282"/>
      <c r="L2403" s="1280" t="s">
        <v>113</v>
      </c>
      <c r="M2403" s="1280"/>
      <c r="N2403" s="1280"/>
      <c r="O2403" s="1280"/>
      <c r="P2403" s="1283">
        <f>'statement of marks'!$GH$109</f>
        <v>42460</v>
      </c>
      <c r="Q2403" s="1284"/>
      <c r="R2403" s="1285" t="s">
        <v>289</v>
      </c>
      <c r="S2403" s="1286"/>
      <c r="T2403" s="1286"/>
      <c r="U2403" s="1286"/>
      <c r="V2403" s="1287"/>
    </row>
    <row r="2404" spans="1:22" ht="19.25" customHeight="1">
      <c r="A2404" s="1173" t="s">
        <v>73</v>
      </c>
      <c r="B2404" s="1174"/>
      <c r="C2404" s="1174"/>
      <c r="D2404" s="1174"/>
      <c r="E2404" s="1174"/>
      <c r="F2404" s="1174"/>
      <c r="G2404" s="1174"/>
      <c r="H2404" s="1174"/>
      <c r="I2404" s="1174"/>
      <c r="J2404" s="1174"/>
      <c r="K2404" s="1174"/>
      <c r="L2404" s="1174"/>
      <c r="M2404" s="1174"/>
      <c r="N2404" s="1174"/>
      <c r="O2404" s="1174"/>
      <c r="P2404" s="1174"/>
      <c r="Q2404" s="1174"/>
      <c r="R2404" s="1174"/>
      <c r="S2404" s="1174"/>
      <c r="T2404" s="1174"/>
      <c r="U2404" s="1174"/>
      <c r="V2404" s="1175"/>
    </row>
    <row r="2405" spans="1:22" ht="19.25" customHeight="1">
      <c r="A2405" s="1176" t="str">
        <f>'statement of marks'!$A$1</f>
        <v>jktdh; ckfydk mPp ek/;fed fo|ky;] fuEckgsMk</v>
      </c>
      <c r="B2405" s="1177"/>
      <c r="C2405" s="1177"/>
      <c r="D2405" s="1177"/>
      <c r="E2405" s="1177"/>
      <c r="F2405" s="1177"/>
      <c r="G2405" s="1177"/>
      <c r="H2405" s="1177"/>
      <c r="I2405" s="1177"/>
      <c r="J2405" s="1177"/>
      <c r="K2405" s="1177"/>
      <c r="L2405" s="1177"/>
      <c r="M2405" s="1177"/>
      <c r="N2405" s="1177"/>
      <c r="O2405" s="1177"/>
      <c r="P2405" s="1177"/>
      <c r="Q2405" s="1177"/>
      <c r="R2405" s="1177"/>
      <c r="S2405" s="1177"/>
      <c r="T2405" s="1177"/>
      <c r="U2405" s="1177"/>
      <c r="V2405" s="1178"/>
    </row>
    <row r="2406" spans="1:22" ht="19.25" customHeight="1">
      <c r="A2406" s="1179"/>
      <c r="B2406" s="1181" t="s">
        <v>293</v>
      </c>
      <c r="C2406" s="1181"/>
      <c r="D2406" s="1182" t="str">
        <f>'statement of marks'!$F$3</f>
        <v>2015-16</v>
      </c>
      <c r="E2406" s="1183"/>
      <c r="F2406" s="1184" t="str">
        <f>IF(T2424="","eq[; ijh{kk",IF(D2423="iwjd","iwjd ijh{kk",IF(D2423="iqu% ijh{kk","iqu% ijh{kk",)))</f>
        <v>eq[; ijh{kk</v>
      </c>
      <c r="G2406" s="1185"/>
      <c r="H2406" s="1185"/>
      <c r="I2406" s="1185"/>
      <c r="J2406" s="1185"/>
      <c r="K2406" s="1185"/>
      <c r="L2406" s="1185"/>
      <c r="M2406" s="1185"/>
      <c r="N2406" s="1185"/>
      <c r="O2406" s="1185"/>
      <c r="P2406" s="1185"/>
      <c r="Q2406" s="1185"/>
      <c r="R2406" s="1186" t="s">
        <v>27</v>
      </c>
      <c r="S2406" s="1187"/>
      <c r="T2406" s="1188" t="str">
        <f>'statement of marks'!$A$3</f>
        <v>11 'A'</v>
      </c>
      <c r="U2406" s="1188"/>
      <c r="V2406" s="1189"/>
    </row>
    <row r="2407" spans="1:22" ht="19.25" customHeight="1">
      <c r="A2407" s="1179"/>
      <c r="B2407" s="1190" t="s">
        <v>115</v>
      </c>
      <c r="C2407" s="1190"/>
      <c r="D2407" s="1191" t="str">
        <f>IF('statement of marks'!G97="","",'statement of marks'!G97)</f>
        <v/>
      </c>
      <c r="E2407" s="1192"/>
      <c r="F2407" s="1192"/>
      <c r="G2407" s="1192"/>
      <c r="H2407" s="1192"/>
      <c r="I2407" s="1192"/>
      <c r="J2407" s="1192"/>
      <c r="K2407" s="1192"/>
      <c r="L2407" s="1192"/>
      <c r="M2407" s="1192"/>
      <c r="N2407" s="1192"/>
      <c r="O2407" s="1192"/>
      <c r="P2407" s="1192"/>
      <c r="Q2407" s="1192"/>
      <c r="R2407" s="1193" t="s">
        <v>36</v>
      </c>
      <c r="S2407" s="1194"/>
      <c r="T2407" s="1195" t="str">
        <f>IF('statement of marks'!D97="","",'statement of marks'!D97)</f>
        <v/>
      </c>
      <c r="U2407" s="1195"/>
      <c r="V2407" s="1196"/>
    </row>
    <row r="2408" spans="1:22" ht="19.25" customHeight="1">
      <c r="A2408" s="1179"/>
      <c r="B2408" s="1190" t="s">
        <v>25</v>
      </c>
      <c r="C2408" s="1190"/>
      <c r="D2408" s="1191" t="str">
        <f>IF('statement of marks'!H97="","",'statement of marks'!H97)</f>
        <v/>
      </c>
      <c r="E2408" s="1192"/>
      <c r="F2408" s="1192"/>
      <c r="G2408" s="1192"/>
      <c r="H2408" s="1192"/>
      <c r="I2408" s="1192"/>
      <c r="J2408" s="1192"/>
      <c r="K2408" s="1192"/>
      <c r="L2408" s="1192"/>
      <c r="M2408" s="1192"/>
      <c r="N2408" s="1192"/>
      <c r="O2408" s="1192"/>
      <c r="P2408" s="1192"/>
      <c r="Q2408" s="1192"/>
      <c r="R2408" s="1193" t="s">
        <v>28</v>
      </c>
      <c r="S2408" s="1194"/>
      <c r="T2408" s="1195" t="str">
        <f>IF('statement of marks'!E97="","",'statement of marks'!E97)</f>
        <v/>
      </c>
      <c r="U2408" s="1195"/>
      <c r="V2408" s="1196"/>
    </row>
    <row r="2409" spans="1:22" ht="19.25" customHeight="1">
      <c r="A2409" s="1179"/>
      <c r="B2409" s="1197" t="s">
        <v>26</v>
      </c>
      <c r="C2409" s="1197"/>
      <c r="D2409" s="1191" t="str">
        <f>IF('statement of marks'!I97="","",'statement of marks'!I97)</f>
        <v/>
      </c>
      <c r="E2409" s="1192"/>
      <c r="F2409" s="1192"/>
      <c r="G2409" s="1192"/>
      <c r="H2409" s="1192"/>
      <c r="I2409" s="1192"/>
      <c r="J2409" s="1192"/>
      <c r="K2409" s="1192"/>
      <c r="L2409" s="1192"/>
      <c r="M2409" s="1192"/>
      <c r="N2409" s="1192"/>
      <c r="O2409" s="1192"/>
      <c r="P2409" s="1192"/>
      <c r="Q2409" s="1192"/>
      <c r="R2409" s="1193" t="s">
        <v>29</v>
      </c>
      <c r="S2409" s="1194"/>
      <c r="T2409" s="1198" t="str">
        <f>IF('statement of marks'!F97="","",'statement of marks'!F97)</f>
        <v/>
      </c>
      <c r="U2409" s="1198"/>
      <c r="V2409" s="1199"/>
    </row>
    <row r="2410" spans="1:22" ht="19.25" customHeight="1">
      <c r="A2410" s="1179"/>
      <c r="B2410" s="1200" t="s">
        <v>30</v>
      </c>
      <c r="C2410" s="1202" t="s">
        <v>202</v>
      </c>
      <c r="D2410" s="1204" t="s">
        <v>1</v>
      </c>
      <c r="E2410" s="1204" t="s">
        <v>43</v>
      </c>
      <c r="F2410" s="1204" t="s">
        <v>2</v>
      </c>
      <c r="G2410" s="1206" t="s">
        <v>144</v>
      </c>
      <c r="H2410" s="1206" t="s">
        <v>147</v>
      </c>
      <c r="I2410" s="1208" t="s">
        <v>146</v>
      </c>
      <c r="J2410" s="1210" t="s">
        <v>306</v>
      </c>
      <c r="K2410" s="1212" t="s">
        <v>288</v>
      </c>
      <c r="L2410" s="1214" t="s">
        <v>305</v>
      </c>
      <c r="M2410" s="1214" t="s">
        <v>296</v>
      </c>
      <c r="N2410" s="1216" t="s">
        <v>295</v>
      </c>
      <c r="O2410" s="1218" t="s">
        <v>274</v>
      </c>
      <c r="P2410" s="1218" t="s">
        <v>275</v>
      </c>
      <c r="Q2410" s="1220" t="s">
        <v>276</v>
      </c>
      <c r="R2410" s="1208" t="s">
        <v>14</v>
      </c>
      <c r="S2410" s="1210" t="s">
        <v>297</v>
      </c>
      <c r="T2410" s="1222" t="s">
        <v>298</v>
      </c>
      <c r="U2410" s="1288" t="s">
        <v>38</v>
      </c>
      <c r="V2410" s="1226" t="s">
        <v>287</v>
      </c>
    </row>
    <row r="2411" spans="1:22" ht="19.25" customHeight="1">
      <c r="A2411" s="1179"/>
      <c r="B2411" s="1201"/>
      <c r="C2411" s="1203"/>
      <c r="D2411" s="1205"/>
      <c r="E2411" s="1205"/>
      <c r="F2411" s="1205"/>
      <c r="G2411" s="1207"/>
      <c r="H2411" s="1207"/>
      <c r="I2411" s="1209"/>
      <c r="J2411" s="1211"/>
      <c r="K2411" s="1213"/>
      <c r="L2411" s="1215"/>
      <c r="M2411" s="1215"/>
      <c r="N2411" s="1217"/>
      <c r="O2411" s="1219"/>
      <c r="P2411" s="1219"/>
      <c r="Q2411" s="1221"/>
      <c r="R2411" s="1209"/>
      <c r="S2411" s="1211"/>
      <c r="T2411" s="1223"/>
      <c r="U2411" s="1289"/>
      <c r="V2411" s="1227"/>
    </row>
    <row r="2412" spans="1:22" ht="19.25" customHeight="1">
      <c r="A2412" s="1179"/>
      <c r="B2412" s="1228" t="s">
        <v>5</v>
      </c>
      <c r="C2412" s="1229"/>
      <c r="D2412" s="119">
        <v>10</v>
      </c>
      <c r="E2412" s="70">
        <v>10</v>
      </c>
      <c r="F2412" s="70">
        <v>10</v>
      </c>
      <c r="G2412" s="142" t="s">
        <v>308</v>
      </c>
      <c r="H2412" s="122">
        <f>'statement of marks'!$AR$6</f>
        <v>20</v>
      </c>
      <c r="I2412" s="73">
        <v>70</v>
      </c>
      <c r="J2412" s="146" t="s">
        <v>277</v>
      </c>
      <c r="K2412" s="124">
        <v>100</v>
      </c>
      <c r="L2412" s="142" t="s">
        <v>309</v>
      </c>
      <c r="M2412" s="122">
        <f>'statement of marks'!$AW$6</f>
        <v>30</v>
      </c>
      <c r="N2412" s="73">
        <v>100</v>
      </c>
      <c r="O2412" s="145" t="s">
        <v>310</v>
      </c>
      <c r="P2412" s="124"/>
      <c r="Q2412" s="124">
        <v>200</v>
      </c>
      <c r="R2412" s="304"/>
      <c r="S2412" s="304"/>
      <c r="T2412" s="305"/>
      <c r="U2412" s="306"/>
      <c r="V2412" s="147" t="str">
        <f>IF(OR(U2419=0,U2419&lt;S2419),"",Q2412)</f>
        <v/>
      </c>
    </row>
    <row r="2413" spans="1:22" ht="19.25" customHeight="1">
      <c r="A2413" s="1179"/>
      <c r="B2413" s="1230" t="str">
        <f>'statement of marks'!$J$3</f>
        <v>vfuok;Z fgUnh</v>
      </c>
      <c r="C2413" s="1231"/>
      <c r="D2413" s="289" t="str">
        <f>IF('statement of marks'!J97="","",'statement of marks'!J97)</f>
        <v/>
      </c>
      <c r="E2413" s="290" t="str">
        <f>IF('statement of marks'!K97="","",'statement of marks'!K97)</f>
        <v/>
      </c>
      <c r="F2413" s="290" t="str">
        <f>IF('statement of marks'!L97="","",'statement of marks'!L97)</f>
        <v/>
      </c>
      <c r="G2413" s="123" t="str">
        <f>IF('statement of marks'!N97="","",'statement of marks'!N97)</f>
        <v/>
      </c>
      <c r="H2413" s="123">
        <f>'statement of marks'!$BP$6</f>
        <v>20</v>
      </c>
      <c r="I2413" s="291" t="str">
        <f>IF(G2413="","",G2413)</f>
        <v/>
      </c>
      <c r="J2413" s="291" t="str">
        <f>IF(G2413="","",SUM(D2413,E2413,F2413,G2413))</f>
        <v/>
      </c>
      <c r="K2413" s="125" t="str">
        <f>J2413</f>
        <v/>
      </c>
      <c r="L2413" s="123" t="str">
        <f>IF('statement of marks'!P97="","",'statement of marks'!P97)</f>
        <v/>
      </c>
      <c r="M2413" s="122">
        <f>'statement of marks'!$BU$6</f>
        <v>30</v>
      </c>
      <c r="N2413" s="291" t="str">
        <f>IF(L2413="","",L2413)</f>
        <v/>
      </c>
      <c r="O2413" s="291" t="str">
        <f>IF(L2413="","",SUM(J2413,L2413))</f>
        <v/>
      </c>
      <c r="P2413" s="152">
        <f>SUM(H2413,M2413)</f>
        <v>50</v>
      </c>
      <c r="Q2413" s="125" t="str">
        <f>O2413</f>
        <v/>
      </c>
      <c r="R2413" s="290" t="str">
        <f>CONCATENATE('statement of marks'!EZ97,'statement of marks'!FA97,'statement of marks'!FB97)</f>
        <v/>
      </c>
      <c r="S2413" s="117" t="str">
        <f>IF(OR(R2413="S",R2413="RE"),100,"")</f>
        <v/>
      </c>
      <c r="T2413" s="128" t="str">
        <f>IF('result subject-wise'!U97="","",'result subject-wise'!U97)</f>
        <v/>
      </c>
      <c r="U2413" s="130" t="str">
        <f>IF('result subject-wise'!V97="","",'result subject-wise'!V97)</f>
        <v/>
      </c>
      <c r="V2413" s="147" t="str">
        <f>IF(OR(U2419=0,U2419&lt;S2419),"",IF(R2413="RE",SUM(Q2413,T2413),IF(R2413="S",T2413,Q2413)))</f>
        <v/>
      </c>
    </row>
    <row r="2414" spans="1:22" ht="19.25" customHeight="1">
      <c r="A2414" s="1179"/>
      <c r="B2414" s="1230" t="str">
        <f>'statement of marks'!$X$3</f>
        <v>vaxzsth</v>
      </c>
      <c r="C2414" s="1231"/>
      <c r="D2414" s="289" t="str">
        <f>IF('statement of marks'!X97="","",'statement of marks'!X97)</f>
        <v/>
      </c>
      <c r="E2414" s="290" t="str">
        <f>IF('statement of marks'!Y97="","",'statement of marks'!Y97)</f>
        <v/>
      </c>
      <c r="F2414" s="290" t="str">
        <f>IF('statement of marks'!Z97="","",'statement of marks'!Z97)</f>
        <v/>
      </c>
      <c r="G2414" s="123" t="str">
        <f>IF('statement of marks'!AB97="","",'statement of marks'!AB97)</f>
        <v/>
      </c>
      <c r="H2414" s="123">
        <f>'statement of marks'!$CN$6</f>
        <v>20</v>
      </c>
      <c r="I2414" s="291" t="str">
        <f>IF(G2414="","",G2414)</f>
        <v/>
      </c>
      <c r="J2414" s="291" t="str">
        <f t="shared" ref="J2414:J2417" si="877">IF(G2414="","",SUM(D2414,E2414,F2414,G2414))</f>
        <v/>
      </c>
      <c r="K2414" s="125" t="str">
        <f>J2414</f>
        <v/>
      </c>
      <c r="L2414" s="123" t="str">
        <f>IF('statement of marks'!AD97="","",'statement of marks'!AD97)</f>
        <v/>
      </c>
      <c r="M2414" s="122">
        <f>'statement of marks'!$CS$6</f>
        <v>30</v>
      </c>
      <c r="N2414" s="291" t="str">
        <f>IF(L2414="","",L2414)</f>
        <v/>
      </c>
      <c r="O2414" s="291" t="str">
        <f t="shared" ref="O2414" si="878">IF(L2414="","",SUM(J2414,L2414))</f>
        <v/>
      </c>
      <c r="P2414" s="152">
        <f t="shared" ref="P2414" si="879">SUM(H2414,M2414)</f>
        <v>50</v>
      </c>
      <c r="Q2414" s="125" t="str">
        <f>O2414</f>
        <v/>
      </c>
      <c r="R2414" s="290" t="str">
        <f>CONCATENATE('statement of marks'!FC97,'statement of marks'!FD97,'statement of marks'!FE97)</f>
        <v/>
      </c>
      <c r="S2414" s="117" t="str">
        <f>IF(OR(R2414="S",R2414="RE"),100,"")</f>
        <v/>
      </c>
      <c r="T2414" s="128" t="str">
        <f>IF('result subject-wise'!X97="","",'result subject-wise'!X97)</f>
        <v/>
      </c>
      <c r="U2414" s="130" t="str">
        <f>IF('result subject-wise'!Y97="","",'result subject-wise'!Y97)</f>
        <v/>
      </c>
      <c r="V2414" s="147" t="str">
        <f>IF(OR(U2419=0,U2419&lt;S2419),"",IF(R2414="RE",SUM(Q2414,T2414),IF(R2414="S",T2414,Q2414)))</f>
        <v/>
      </c>
    </row>
    <row r="2415" spans="1:22" ht="19.25" customHeight="1">
      <c r="A2415" s="1179"/>
      <c r="B2415" s="1232" t="b">
        <f>IF('statement of marks'!AL97="a",'statement of marks'!$AL$3,IF('statement of marks'!AL97="b",'statement of marks'!$AR$3,IF('statement of marks'!AL97="c",'statement of marks'!$AX$3,IF('statement of marks'!AL97="d",'statement of marks'!$BD$3))))</f>
        <v>0</v>
      </c>
      <c r="C2415" s="1233"/>
      <c r="D2415" s="289" t="str">
        <f>IF('statement of marks'!AM97="","",'statement of marks'!AM97)</f>
        <v/>
      </c>
      <c r="E2415" s="290" t="str">
        <f>IF('statement of marks'!AN97="","",'statement of marks'!AN97)</f>
        <v/>
      </c>
      <c r="F2415" s="290" t="str">
        <f>IF('statement of marks'!AO97="","",'statement of marks'!AO97)</f>
        <v/>
      </c>
      <c r="G2415" s="123" t="str">
        <f>IF('statement of marks'!AQ97="","",'statement of marks'!AQ97)</f>
        <v/>
      </c>
      <c r="H2415" s="123" t="str">
        <f>IF('statement of marks'!AR97="","",'statement of marks'!AR97)</f>
        <v/>
      </c>
      <c r="I2415" s="291" t="str">
        <f>IF(G2415="","",IF(AND(G2415="ML",H2415="ML"),"ML",IF(AND(G2415="ML",H2415=""),"ML",SUM(G2415,H2415))))</f>
        <v/>
      </c>
      <c r="J2415" s="291" t="str">
        <f t="shared" si="877"/>
        <v/>
      </c>
      <c r="K2415" s="125" t="str">
        <f>IF(J2415="","",SUM(H2415,J2415))</f>
        <v/>
      </c>
      <c r="L2415" s="123" t="str">
        <f>IF('statement of marks'!AV97="","",'statement of marks'!AV97)</f>
        <v/>
      </c>
      <c r="M2415" s="123" t="str">
        <f>IF('statement of marks'!AW97="","",'statement of marks'!AW97)</f>
        <v/>
      </c>
      <c r="N2415" s="291" t="str">
        <f>IF(L2415="","",IF(AND(L2415="ML",M2415="ML"),"ML",IF(AND(L2415="ML",M2415=""),"ML",SUM(L2415,M2415))))</f>
        <v/>
      </c>
      <c r="O2415" s="291" t="str">
        <f>IF(L2415="","",SUM(J2415,L2415))</f>
        <v/>
      </c>
      <c r="P2415" s="123" t="str">
        <f>IF(AND(H2415="",M2415=""),"",SUM(H2415,M2415))</f>
        <v/>
      </c>
      <c r="Q2415" s="125" t="str">
        <f>IF(O2415="","",SUM(O2415,P2415))</f>
        <v/>
      </c>
      <c r="R2415" s="290" t="str">
        <f>CONCATENATE('statement of marks'!FF97,'statement of marks'!FK97,'statement of marks'!FL97)</f>
        <v/>
      </c>
      <c r="S2415" s="117" t="str">
        <f>IF('result subject-wise'!Z97="","",'result subject-wise'!Z97)</f>
        <v/>
      </c>
      <c r="T2415" s="128" t="str">
        <f>IF('result subject-wise'!AB97="","",'result subject-wise'!AB97)</f>
        <v/>
      </c>
      <c r="U2415" s="130" t="str">
        <f>IF('result subject-wise'!AC97="","",'result subject-wise'!AC97)</f>
        <v/>
      </c>
      <c r="V2415" s="147" t="str">
        <f>IF(OR(U2419=0,U2419&lt;S2419),"",IF(OR(R2415="RE",R2415="REP"),SUM(Q2415,T2415),IF(R2415="S",T2415,Q2415)))</f>
        <v/>
      </c>
    </row>
    <row r="2416" spans="1:22" ht="19.25" customHeight="1">
      <c r="A2416" s="1179"/>
      <c r="B2416" s="1232" t="b">
        <f>IF('statement of marks'!BJ97="a",'statement of marks'!$BJ$3,IF('statement of marks'!BJ97="b",'statement of marks'!$BP$3,IF('statement of marks'!BJ97="c",'statement of marks'!$BV$3,IF('statement of marks'!BJ97="d",'statement of marks'!$CB$3))))</f>
        <v>0</v>
      </c>
      <c r="C2416" s="1233"/>
      <c r="D2416" s="289" t="str">
        <f>IF('statement of marks'!BK97="","",'statement of marks'!BK97)</f>
        <v/>
      </c>
      <c r="E2416" s="290" t="str">
        <f>IF('statement of marks'!BL97="","",'statement of marks'!BL97)</f>
        <v/>
      </c>
      <c r="F2416" s="290" t="str">
        <f>IF('statement of marks'!BM97="","",'statement of marks'!BM97)</f>
        <v/>
      </c>
      <c r="G2416" s="123" t="str">
        <f>IF('statement of marks'!BO97="","",'statement of marks'!BO97)</f>
        <v/>
      </c>
      <c r="H2416" s="123" t="str">
        <f>IF('statement of marks'!BP97="","",'statement of marks'!BP97)</f>
        <v/>
      </c>
      <c r="I2416" s="291" t="str">
        <f t="shared" ref="I2416" si="880">IF(G2416="","",IF(AND(G2416="ML",H2416="ML"),"ML",IF(AND(G2416="ML",H2416=""),"ML",SUM(G2416,H2416))))</f>
        <v/>
      </c>
      <c r="J2416" s="291" t="str">
        <f t="shared" si="877"/>
        <v/>
      </c>
      <c r="K2416" s="125" t="str">
        <f>IF(J2416="","",SUM(H2416,J2416))</f>
        <v/>
      </c>
      <c r="L2416" s="123" t="str">
        <f>IF('statement of marks'!BT97="","",'statement of marks'!BT97)</f>
        <v/>
      </c>
      <c r="M2416" s="123" t="str">
        <f>IF('statement of marks'!BU97="","",'statement of marks'!BU97)</f>
        <v/>
      </c>
      <c r="N2416" s="291" t="str">
        <f t="shared" ref="N2416" si="881">IF(L2416="","",IF(AND(L2416="ML",M2416="ML"),"ML",IF(AND(L2416="ML",M2416=""),"ML",SUM(L2416,M2416))))</f>
        <v/>
      </c>
      <c r="O2416" s="291" t="str">
        <f>IF(L2416="","",SUM(J2416,L2416))</f>
        <v/>
      </c>
      <c r="P2416" s="123" t="str">
        <f t="shared" ref="P2416:P2417" si="882">IF(AND(H2416="",M2416=""),"",SUM(H2416,M2416))</f>
        <v/>
      </c>
      <c r="Q2416" s="125" t="str">
        <f>IF(O2416="","",SUM(O2416,P2416))</f>
        <v/>
      </c>
      <c r="R2416" s="290" t="str">
        <f>CONCATENATE('statement of marks'!FM97,'statement of marks'!FR97,'statement of marks'!FS97)</f>
        <v/>
      </c>
      <c r="S2416" s="117" t="str">
        <f>IF('result subject-wise'!AD97="","",'result subject-wise'!AD97)</f>
        <v/>
      </c>
      <c r="T2416" s="128" t="str">
        <f>IF('result subject-wise'!AF97="","",'result subject-wise'!AF97)</f>
        <v/>
      </c>
      <c r="U2416" s="130" t="str">
        <f>IF('result subject-wise'!AG97="","",'result subject-wise'!AG97)</f>
        <v/>
      </c>
      <c r="V2416" s="147" t="str">
        <f>IF(OR(U2419=0,U2419&lt;S2419),"",IF(OR(R2416="RE",R2416="REP"),SUM(Q2416,T2416),IF(R2416="S",T2416,Q2416)))</f>
        <v/>
      </c>
    </row>
    <row r="2417" spans="1:22" ht="19.25" customHeight="1">
      <c r="A2417" s="1179"/>
      <c r="B2417" s="1232" t="b">
        <f>IF('statement of marks'!CH97="a",'statement of marks'!$CH$3,IF('statement of marks'!CH97="b",'statement of marks'!$CN$3,IF('statement of marks'!CH97="c",'statement of marks'!$CT$3,IF('statement of marks'!CH97="d",'statement of marks'!$CZ$3))))</f>
        <v>0</v>
      </c>
      <c r="C2417" s="1233"/>
      <c r="D2417" s="289" t="str">
        <f>IF('statement of marks'!CI97="","",'statement of marks'!CI97)</f>
        <v/>
      </c>
      <c r="E2417" s="290" t="str">
        <f>IF('statement of marks'!CJ97="","",'statement of marks'!CJ97)</f>
        <v/>
      </c>
      <c r="F2417" s="290" t="str">
        <f>IF('statement of marks'!CK97="","",'statement of marks'!CK97)</f>
        <v/>
      </c>
      <c r="G2417" s="123" t="str">
        <f>IF('statement of marks'!CM97="","",'statement of marks'!CM97)</f>
        <v/>
      </c>
      <c r="H2417" s="123" t="str">
        <f>IF('statement of marks'!CN97="","",'statement of marks'!CN97)</f>
        <v/>
      </c>
      <c r="I2417" s="291" t="str">
        <f>IF(G2417="","",IF(AND(G2417="ML",H2417="ML"),"ML",IF(AND(G2417="ML",H2417=""),"ML",SUM(G2417,H2417))))</f>
        <v/>
      </c>
      <c r="J2417" s="291" t="str">
        <f t="shared" si="877"/>
        <v/>
      </c>
      <c r="K2417" s="125" t="str">
        <f>IF(J2417="","",SUM(H2417,J2417))</f>
        <v/>
      </c>
      <c r="L2417" s="123" t="str">
        <f>IF('statement of marks'!CR97="","",'statement of marks'!CR97)</f>
        <v/>
      </c>
      <c r="M2417" s="123" t="str">
        <f>IF('statement of marks'!CS97="","",'statement of marks'!CS97)</f>
        <v/>
      </c>
      <c r="N2417" s="291" t="str">
        <f>IF(L2417="","",IF(AND(L2417="ML",M2417="ML"),"ML",IF(AND(L2417="ML",M2417=""),"ML",SUM(L2417,M2417))))</f>
        <v/>
      </c>
      <c r="O2417" s="291" t="str">
        <f>IF(L2417="","",SUM(J2417,L2417))</f>
        <v/>
      </c>
      <c r="P2417" s="123" t="str">
        <f t="shared" si="882"/>
        <v/>
      </c>
      <c r="Q2417" s="125" t="str">
        <f>IF(O2417="","",SUM(O2417,P2417))</f>
        <v/>
      </c>
      <c r="R2417" s="290" t="str">
        <f>CONCATENATE('statement of marks'!FT97,'statement of marks'!FY97,'statement of marks'!FZ97)</f>
        <v/>
      </c>
      <c r="S2417" s="117" t="str">
        <f>IF('result subject-wise'!AH97="","",'result subject-wise'!AH97)</f>
        <v/>
      </c>
      <c r="T2417" s="128" t="str">
        <f>IF('result subject-wise'!AJ97="","",'result subject-wise'!AJ97)</f>
        <v/>
      </c>
      <c r="U2417" s="130" t="str">
        <f>IF('result subject-wise'!AK97="","",'result subject-wise'!AK97)</f>
        <v/>
      </c>
      <c r="V2417" s="147" t="str">
        <f>IF(OR(U2419=0,U2419&lt;S2419),"",IF(OR(R2417="RE",R2417="REP"),SUM(Q2417,T2417),IF(R2417="S",T2417,Q2417)))</f>
        <v/>
      </c>
    </row>
    <row r="2418" spans="1:22" ht="19.25" customHeight="1">
      <c r="A2418" s="1179"/>
      <c r="B2418" s="1234" t="s">
        <v>148</v>
      </c>
      <c r="C2418" s="1235"/>
      <c r="D2418" s="157" t="str">
        <f>IF(AND(D2413="",D2414="",D2415="",D2416="",D2417=""),"",SUM(D2413:D2417))</f>
        <v/>
      </c>
      <c r="E2418" s="157" t="str">
        <f t="shared" ref="E2418:F2418" si="883">IF(AND(E2413="",E2414="",E2415="",E2416="",E2417=""),"",SUM(E2413:E2417))</f>
        <v/>
      </c>
      <c r="F2418" s="157" t="str">
        <f t="shared" si="883"/>
        <v/>
      </c>
      <c r="G2418" s="158" t="str">
        <f>IF(G2413="","",SUM(G2413:G2417))</f>
        <v/>
      </c>
      <c r="H2418" s="158">
        <f>SUM(H2415:H2417)</f>
        <v>0</v>
      </c>
      <c r="I2418" s="158" t="str">
        <f>IF(AND(I2413="",I2414="",I2415="",I2416="",I2417=""),"",SUM(I2413:I2417))</f>
        <v/>
      </c>
      <c r="J2418" s="159" t="str">
        <f>IF(J2417="","",SUM(J2413:J2417))</f>
        <v/>
      </c>
      <c r="K2418" s="160" t="str">
        <f>IF(K2413="","",SUM(K2413:K2417))</f>
        <v/>
      </c>
      <c r="L2418" s="158" t="str">
        <f>IF(L2413="","",SUM(L2413:L2417))</f>
        <v/>
      </c>
      <c r="M2418" s="158">
        <f>SUM(M2415:M2417)</f>
        <v>0</v>
      </c>
      <c r="N2418" s="158" t="str">
        <f t="shared" ref="N2418" si="884">IF(AND(N2413="",N2414="",N2415="",N2416="",N2417=""),"",SUM(N2413:N2417))</f>
        <v/>
      </c>
      <c r="O2418" s="159" t="str">
        <f>IF(L2418="","",SUM(J2418,L2418))</f>
        <v/>
      </c>
      <c r="P2418" s="160">
        <f>SUM(H2418,M2418)</f>
        <v>0</v>
      </c>
      <c r="Q2418" s="160" t="str">
        <f>IF(Q2413="","",SUM(Q2413:Q2417))</f>
        <v/>
      </c>
      <c r="R2418" s="159"/>
      <c r="S2418" s="159" t="str">
        <f>IF(AND(S2413="",S2414="",S2415="",S2416="",S2417=""),"",SUM(S2413:S2417))</f>
        <v/>
      </c>
      <c r="T2418" s="161" t="str">
        <f>IF(AND(T2413="",T2414="",T2415="",T2416="",T2417=""),"",SUM(T2413:T2417))</f>
        <v/>
      </c>
      <c r="U2418" s="162"/>
      <c r="V2418" s="163" t="str">
        <f>IF(V2413="","",SUM(V2413:V2417))</f>
        <v/>
      </c>
    </row>
    <row r="2419" spans="1:22" ht="19.25" customHeight="1">
      <c r="A2419" s="1179"/>
      <c r="B2419" s="1234" t="s">
        <v>145</v>
      </c>
      <c r="C2419" s="1235"/>
      <c r="D2419" s="119" t="str">
        <f>IF(D2418="","",50-(COUNTIF(D2413:D2417,"NA")*10+COUNTIF(D2413:D2417,"ML")*10))</f>
        <v/>
      </c>
      <c r="E2419" s="119" t="str">
        <f t="shared" ref="E2419:F2419" si="885">IF(E2418="","",50-(COUNTIF(E2413:E2417,"NA")*10+COUNTIF(E2413:E2417,"ML")*10))</f>
        <v/>
      </c>
      <c r="F2419" s="119" t="str">
        <f t="shared" si="885"/>
        <v/>
      </c>
      <c r="G2419" s="123">
        <f>I2419-H2419</f>
        <v>350</v>
      </c>
      <c r="H2419" s="158">
        <f>IF(H2418="","",(IF(OR(H2415="ML",H2415=""),0,H2412)+IF(OR(H2416="ML",H2416=""),0,H2413)+IF(OR(H2417="ML",H2417=""),0,H2414)))</f>
        <v>0</v>
      </c>
      <c r="I2419" s="123">
        <f>IF(I2418=0,0,350-H2421)</f>
        <v>350</v>
      </c>
      <c r="J2419" s="291" t="str">
        <f>IF(J2418="","",SUM(D2419:G2419))</f>
        <v/>
      </c>
      <c r="K2419" s="125" t="str">
        <f>IF(K2418="","",SUM(H2419,J2419))</f>
        <v/>
      </c>
      <c r="L2419" s="123">
        <f>N2419-M2419</f>
        <v>500</v>
      </c>
      <c r="M2419" s="117">
        <f>IF(M2418="","",(IF(OR(M2415="ML",M2415=""),0,M2412)+IF(OR(M2416="ML",M2416=""),0,M2413)+IF(OR(M2417="ML",M2417=""),0,M2414)))</f>
        <v>0</v>
      </c>
      <c r="N2419" s="123">
        <f>IF(N2418=0,0,500-M2421)</f>
        <v>500</v>
      </c>
      <c r="O2419" s="291">
        <f>IF(L2419="","",SUM(J2419,L2419))</f>
        <v>500</v>
      </c>
      <c r="P2419" s="125">
        <f>SUM(H2419,M2419)</f>
        <v>0</v>
      </c>
      <c r="Q2419" s="125" t="str">
        <f>IF(Q2418="","",SUM(O2419,P2419))</f>
        <v/>
      </c>
      <c r="R2419" s="307"/>
      <c r="S2419" s="141">
        <f>COUNTIF(R2413:R2422,"S")</f>
        <v>0</v>
      </c>
      <c r="T2419" s="141">
        <f>COUNTIF(R2413:R2422,"RE")+COUNTIF(R2413:R2422,"REP")</f>
        <v>0</v>
      </c>
      <c r="U2419" s="141">
        <f>COUNTIF(U2413:U2418,"P")+COUNTIF(U2421:U2422,"P")</f>
        <v>0</v>
      </c>
      <c r="V2419" s="149" t="str">
        <f>IF(OR(U2419=0,U2419&lt;(S2419+T2419)),"",(Q2419-(S2419*200)+S2418))</f>
        <v/>
      </c>
    </row>
    <row r="2420" spans="1:22" ht="19.25" customHeight="1">
      <c r="A2420" s="1179"/>
      <c r="B2420" s="1230" t="s">
        <v>12</v>
      </c>
      <c r="C2420" s="1231"/>
      <c r="D2420" s="120" t="str">
        <f t="shared" ref="D2420:Q2420" si="886">IF(D2419="","",D2418/D2419*100)</f>
        <v/>
      </c>
      <c r="E2420" s="120" t="str">
        <f t="shared" si="886"/>
        <v/>
      </c>
      <c r="F2420" s="120" t="str">
        <f t="shared" si="886"/>
        <v/>
      </c>
      <c r="G2420" s="120" t="e">
        <f t="shared" si="886"/>
        <v>#VALUE!</v>
      </c>
      <c r="H2420" s="151" t="e">
        <f t="shared" si="886"/>
        <v>#DIV/0!</v>
      </c>
      <c r="I2420" s="120" t="e">
        <f t="shared" si="886"/>
        <v>#VALUE!</v>
      </c>
      <c r="J2420" s="120" t="str">
        <f t="shared" si="886"/>
        <v/>
      </c>
      <c r="K2420" s="126" t="str">
        <f t="shared" si="886"/>
        <v/>
      </c>
      <c r="L2420" s="120" t="e">
        <f t="shared" si="886"/>
        <v>#VALUE!</v>
      </c>
      <c r="M2420" s="151" t="e">
        <f t="shared" si="886"/>
        <v>#DIV/0!</v>
      </c>
      <c r="N2420" s="120" t="e">
        <f t="shared" si="886"/>
        <v>#VALUE!</v>
      </c>
      <c r="O2420" s="120" t="e">
        <f t="shared" si="886"/>
        <v>#VALUE!</v>
      </c>
      <c r="P2420" s="126" t="e">
        <f t="shared" si="886"/>
        <v>#DIV/0!</v>
      </c>
      <c r="Q2420" s="126" t="str">
        <f t="shared" si="886"/>
        <v/>
      </c>
      <c r="R2420" s="304"/>
      <c r="S2420" s="304"/>
      <c r="T2420" s="305"/>
      <c r="U2420" s="308"/>
      <c r="V2420" s="150" t="str">
        <f>IF(V2419="","",V2418/V2419*100)</f>
        <v/>
      </c>
    </row>
    <row r="2421" spans="1:22" ht="19.25" customHeight="1">
      <c r="A2421" s="1179"/>
      <c r="B2421" s="1230" t="str">
        <f>'statement of marks'!$DG$3</f>
        <v>jktLFkku v/;;u</v>
      </c>
      <c r="C2421" s="1231"/>
      <c r="D2421" s="289" t="str">
        <f>IF('statement of marks'!DG97="","",'statement of marks'!DG97)</f>
        <v/>
      </c>
      <c r="E2421" s="290" t="str">
        <f>IF('statement of marks'!DH97="","",'statement of marks'!DH97)</f>
        <v/>
      </c>
      <c r="F2421" s="290" t="str">
        <f>IF('statement of marks'!DI97="","",'statement of marks'!DI97)</f>
        <v/>
      </c>
      <c r="G2421" s="290" t="str">
        <f>IF('statement of marks'!DK97="","",'statement of marks'!DK97)</f>
        <v/>
      </c>
      <c r="H2421" s="152">
        <f>IF(G2413="ML",70)+IF(G2414="ML",70)+IF(G2415="ML",70-H2412)+IF(G2416="ML",70-H2413)+IF(G2417="ML",70-H2414)+IF(H2415="ml",H2412)+IF(H2416="ml",H2413)+IF(H2417="ml",H2414)</f>
        <v>0</v>
      </c>
      <c r="I2421" s="291" t="str">
        <f>IF(G2421="","",SUM(G2421,H2421))</f>
        <v/>
      </c>
      <c r="J2421" s="291" t="str">
        <f>IF(G2421="","",SUM(D2421,E2421,F2421,G2421))</f>
        <v/>
      </c>
      <c r="K2421" s="125" t="str">
        <f>IF(J2421="","",SUM(H2421,J2421))</f>
        <v/>
      </c>
      <c r="L2421" s="290" t="str">
        <f>IF('statement of marks'!DM97="","",'statement of marks'!DM97)</f>
        <v/>
      </c>
      <c r="M2421" s="152">
        <f>IF(L2413="ML",100)+IF(L2414="ML",100)+IF(L2415="ML",100-M2412)+IF(L2416="ML",100-M2413)+IF(L2417="ML",100-M2414)+IF(M2415="ml",M2412)+IF(M2416="ml",M2413)+IF(M2417="ml",M2414)</f>
        <v>0</v>
      </c>
      <c r="N2421" s="291" t="str">
        <f>IF(L2421="","",SUM(L2421,M2421))</f>
        <v/>
      </c>
      <c r="O2421" s="291" t="str">
        <f>IF(L2421="","",SUM(K2421,L2421))</f>
        <v/>
      </c>
      <c r="P2421" s="152">
        <f>SUM(H2421,M2421)</f>
        <v>0</v>
      </c>
      <c r="Q2421" s="125" t="str">
        <f>IF(O2421="","",SUM(O2421,M2421))</f>
        <v/>
      </c>
      <c r="R2421" s="290" t="str">
        <f>IF('statement of marks'!GA97="","",'statement of marks'!GA97)</f>
        <v/>
      </c>
      <c r="S2421" s="117" t="str">
        <f>IF(OR(R2421="S",R2421="RE"),100,"")</f>
        <v/>
      </c>
      <c r="T2421" s="309" t="str">
        <f>IF('result subject-wise'!AL97="","",'result subject-wise'!AL97)</f>
        <v/>
      </c>
      <c r="U2421" s="310" t="str">
        <f>IF('result subject-wise'!AM97="","",'result subject-wise'!AM97)</f>
        <v/>
      </c>
      <c r="V2421" s="1236"/>
    </row>
    <row r="2422" spans="1:22" ht="19.25" customHeight="1">
      <c r="A2422" s="1179"/>
      <c r="B2422" s="1230" t="str">
        <f>'statement of marks'!$DT$3</f>
        <v>thou dkS'ky f'k{kk</v>
      </c>
      <c r="C2422" s="1231"/>
      <c r="D2422" s="1237" t="s">
        <v>294</v>
      </c>
      <c r="E2422" s="1238"/>
      <c r="F2422" s="291">
        <f>'statement of marks'!$DT$6</f>
        <v>30</v>
      </c>
      <c r="G2422" s="123" t="str">
        <f>IF('statement of marks'!DT97="","",'statement of marks'!DT97)</f>
        <v/>
      </c>
      <c r="H2422" s="1238" t="s">
        <v>313</v>
      </c>
      <c r="I2422" s="1238"/>
      <c r="J2422" s="291">
        <f>'statement of marks'!$DU$6</f>
        <v>30</v>
      </c>
      <c r="K2422" s="125" t="str">
        <f>IF('statement of marks'!DU97="","",'statement of marks'!DU97)</f>
        <v/>
      </c>
      <c r="L2422" s="1239" t="s">
        <v>172</v>
      </c>
      <c r="M2422" s="1239"/>
      <c r="N2422" s="291">
        <f>'statement of marks'!$DV$6</f>
        <v>40</v>
      </c>
      <c r="O2422" s="290" t="str">
        <f>IF('statement of marks'!DV97="","",'statement of marks'!DV97)</f>
        <v/>
      </c>
      <c r="P2422" s="304"/>
      <c r="Q2422" s="125" t="str">
        <f>IF(O2422="","",SUM(G2422,K2422,O2422))</f>
        <v/>
      </c>
      <c r="R2422" s="290" t="str">
        <f>IF('statement of marks'!GB97="","",'statement of marks'!GB97)</f>
        <v/>
      </c>
      <c r="S2422" s="117" t="str">
        <f>IF(OR(R2422="S",R2422="RE"),40,"")</f>
        <v/>
      </c>
      <c r="T2422" s="309" t="str">
        <f>IF('result subject-wise'!AN97="","",'result subject-wise'!AN97)</f>
        <v/>
      </c>
      <c r="U2422" s="310" t="str">
        <f>IF('result subject-wise'!AO97="","",'result subject-wise'!AO97)</f>
        <v/>
      </c>
      <c r="V2422" s="1236"/>
    </row>
    <row r="2423" spans="1:22" ht="19.25" customHeight="1">
      <c r="A2423" s="1179"/>
      <c r="B2423" s="1240" t="s">
        <v>20</v>
      </c>
      <c r="C2423" s="1241"/>
      <c r="D2423" s="1242" t="str">
        <f>IF('statement of marks'!GH97="","",'statement of marks'!GH97)</f>
        <v/>
      </c>
      <c r="E2423" s="1243"/>
      <c r="F2423" s="1243"/>
      <c r="G2423" s="1243"/>
      <c r="H2423" s="1243"/>
      <c r="I2423" s="1244"/>
      <c r="J2423" s="288" t="s">
        <v>7</v>
      </c>
      <c r="K2423" s="290" t="str">
        <f>IF('statement of marks'!GK97="","",'statement of marks'!GK97)</f>
        <v/>
      </c>
      <c r="L2423" s="1245" t="s">
        <v>8</v>
      </c>
      <c r="M2423" s="1246"/>
      <c r="N2423" s="1247"/>
      <c r="O2423" s="290" t="str">
        <f>IF('statement of marks'!GM97="","",'statement of marks'!GM97)</f>
        <v/>
      </c>
      <c r="P2423" s="1248" t="s">
        <v>286</v>
      </c>
      <c r="Q2423" s="1248"/>
      <c r="R2423" s="1248"/>
      <c r="S2423" s="1248"/>
      <c r="T2423" s="1248"/>
      <c r="U2423" s="1248"/>
      <c r="V2423" s="1249"/>
    </row>
    <row r="2424" spans="1:22" ht="19.25" customHeight="1">
      <c r="A2424" s="1179"/>
      <c r="B2424" s="1240" t="s">
        <v>50</v>
      </c>
      <c r="C2424" s="1241"/>
      <c r="D2424" s="1250" t="s">
        <v>290</v>
      </c>
      <c r="E2424" s="1251"/>
      <c r="F2424" s="1252" t="s">
        <v>291</v>
      </c>
      <c r="G2424" s="1252"/>
      <c r="H2424" s="1253" t="s">
        <v>292</v>
      </c>
      <c r="I2424" s="1253"/>
      <c r="J2424" s="1252" t="s">
        <v>314</v>
      </c>
      <c r="K2424" s="1252"/>
      <c r="L2424" s="1254" t="s">
        <v>284</v>
      </c>
      <c r="M2424" s="1254"/>
      <c r="N2424" s="1254"/>
      <c r="O2424" s="1254"/>
      <c r="P2424" s="1255" t="s">
        <v>20</v>
      </c>
      <c r="Q2424" s="1255"/>
      <c r="R2424" s="1255"/>
      <c r="S2424" s="1255"/>
      <c r="T2424" s="1256" t="str">
        <f>IF('result subject-wise'!AR97="","",'result subject-wise'!AR97)</f>
        <v/>
      </c>
      <c r="U2424" s="1256"/>
      <c r="V2424" s="1257"/>
    </row>
    <row r="2425" spans="1:22" ht="19.25" customHeight="1">
      <c r="A2425" s="1179"/>
      <c r="B2425" s="1234" t="s">
        <v>32</v>
      </c>
      <c r="C2425" s="1235"/>
      <c r="D2425" s="1258" t="str">
        <f>IF('statement of marks'!EP97="","",'statement of marks'!EP97)</f>
        <v/>
      </c>
      <c r="E2425" s="1259"/>
      <c r="F2425" s="1259" t="str">
        <f>IF('statement of marks'!ER97="","",'statement of marks'!ER97)</f>
        <v/>
      </c>
      <c r="G2425" s="1259"/>
      <c r="H2425" s="1259" t="str">
        <f>IF('statement of marks'!ET97="","",'statement of marks'!ET97)</f>
        <v/>
      </c>
      <c r="I2425" s="1259"/>
      <c r="J2425" s="1259" t="str">
        <f>IF('statement of marks'!EV97="","",'statement of marks'!EV97)</f>
        <v/>
      </c>
      <c r="K2425" s="1259"/>
      <c r="L2425" s="1259" t="str">
        <f>IF('statement of marks'!EX97="","",'statement of marks'!EX97)</f>
        <v/>
      </c>
      <c r="M2425" s="1259"/>
      <c r="N2425" s="1259"/>
      <c r="O2425" s="1259"/>
      <c r="P2425" s="1255" t="s">
        <v>7</v>
      </c>
      <c r="Q2425" s="1255"/>
      <c r="R2425" s="1255"/>
      <c r="S2425" s="1255"/>
      <c r="T2425" s="1256" t="str">
        <f>IF(AND(T2424="mRrh.kZ",V2420&gt;=60),"izFke",IF(AND(T2424="mRrh.kZ",V2420&gt;=48),"f}rh;",IF(AND(T2424="mRrh.kZ",V2420&gt;=36),"r`rh;","")))</f>
        <v/>
      </c>
      <c r="U2425" s="1256"/>
      <c r="V2425" s="1257"/>
    </row>
    <row r="2426" spans="1:22" ht="19.25" customHeight="1">
      <c r="A2426" s="1179"/>
      <c r="B2426" s="1234" t="s">
        <v>31</v>
      </c>
      <c r="C2426" s="1235"/>
      <c r="D2426" s="1260" t="str">
        <f>IF('statement of marks'!EO97="","",'statement of marks'!EO97)</f>
        <v/>
      </c>
      <c r="E2426" s="1261"/>
      <c r="F2426" s="1261" t="str">
        <f>IF('statement of marks'!EQ97="","",'statement of marks'!EQ97)</f>
        <v/>
      </c>
      <c r="G2426" s="1261"/>
      <c r="H2426" s="1261" t="str">
        <f>IF('statement of marks'!ES97="","",'statement of marks'!ES97)</f>
        <v/>
      </c>
      <c r="I2426" s="1261"/>
      <c r="J2426" s="1261" t="str">
        <f>IF('statement of marks'!EU97="","",'statement of marks'!EU97)</f>
        <v/>
      </c>
      <c r="K2426" s="1261"/>
      <c r="L2426" s="1261" t="str">
        <f>IF('statement of marks'!EW97="","",'statement of marks'!EW97)</f>
        <v/>
      </c>
      <c r="M2426" s="1261"/>
      <c r="N2426" s="1261"/>
      <c r="O2426" s="1261"/>
      <c r="P2426" s="1262" t="s">
        <v>312</v>
      </c>
      <c r="Q2426" s="1263"/>
      <c r="R2426" s="1263"/>
      <c r="S2426" s="1264"/>
      <c r="T2426" s="1265" t="str">
        <f>IF(T2424="","",'result subject-wise'!$G$117)</f>
        <v/>
      </c>
      <c r="U2426" s="1266"/>
      <c r="V2426" s="1267"/>
    </row>
    <row r="2427" spans="1:22" ht="19.25" customHeight="1">
      <c r="A2427" s="1179"/>
      <c r="B2427" s="1230" t="s">
        <v>133</v>
      </c>
      <c r="C2427" s="1231"/>
      <c r="D2427" s="1268"/>
      <c r="E2427" s="1269"/>
      <c r="F2427" s="1269"/>
      <c r="G2427" s="1269"/>
      <c r="H2427" s="1269"/>
      <c r="I2427" s="1269"/>
      <c r="J2427" s="1269"/>
      <c r="K2427" s="1269"/>
      <c r="L2427" s="1231" t="s">
        <v>133</v>
      </c>
      <c r="M2427" s="1231"/>
      <c r="N2427" s="1231"/>
      <c r="O2427" s="1231"/>
      <c r="P2427" s="1231"/>
      <c r="Q2427" s="1231"/>
      <c r="R2427" s="1270"/>
      <c r="S2427" s="1271"/>
      <c r="T2427" s="1271"/>
      <c r="U2427" s="1271"/>
      <c r="V2427" s="1272"/>
    </row>
    <row r="2428" spans="1:22" ht="19.25" customHeight="1">
      <c r="A2428" s="1179"/>
      <c r="B2428" s="1230" t="s">
        <v>285</v>
      </c>
      <c r="C2428" s="1231"/>
      <c r="D2428" s="1268"/>
      <c r="E2428" s="1269"/>
      <c r="F2428" s="1269"/>
      <c r="G2428" s="1269"/>
      <c r="H2428" s="1269"/>
      <c r="I2428" s="1269"/>
      <c r="J2428" s="1269"/>
      <c r="K2428" s="1269"/>
      <c r="L2428" s="1231" t="s">
        <v>111</v>
      </c>
      <c r="M2428" s="1231"/>
      <c r="N2428" s="1231"/>
      <c r="O2428" s="1231"/>
      <c r="P2428" s="1231"/>
      <c r="Q2428" s="1231"/>
      <c r="R2428" s="1273"/>
      <c r="S2428" s="1274"/>
      <c r="T2428" s="1274"/>
      <c r="U2428" s="1274"/>
      <c r="V2428" s="1275"/>
    </row>
    <row r="2429" spans="1:22" ht="19.25" customHeight="1">
      <c r="A2429" s="1179"/>
      <c r="B2429" s="1230" t="s">
        <v>152</v>
      </c>
      <c r="C2429" s="1231"/>
      <c r="D2429" s="1268"/>
      <c r="E2429" s="1269"/>
      <c r="F2429" s="1269"/>
      <c r="G2429" s="1269"/>
      <c r="H2429" s="1269"/>
      <c r="I2429" s="1269"/>
      <c r="J2429" s="1269"/>
      <c r="K2429" s="1269"/>
      <c r="L2429" s="1231" t="s">
        <v>285</v>
      </c>
      <c r="M2429" s="1231"/>
      <c r="N2429" s="1231"/>
      <c r="O2429" s="1231"/>
      <c r="P2429" s="1231"/>
      <c r="Q2429" s="1231"/>
      <c r="R2429" s="1276" t="s">
        <v>152</v>
      </c>
      <c r="S2429" s="1277"/>
      <c r="T2429" s="1277"/>
      <c r="U2429" s="1277"/>
      <c r="V2429" s="1278"/>
    </row>
    <row r="2430" spans="1:22" ht="19.25" customHeight="1">
      <c r="A2430" s="1180"/>
      <c r="B2430" s="1279" t="s">
        <v>151</v>
      </c>
      <c r="C2430" s="1280"/>
      <c r="D2430" s="1281"/>
      <c r="E2430" s="1282"/>
      <c r="F2430" s="1282"/>
      <c r="G2430" s="1282"/>
      <c r="H2430" s="1282"/>
      <c r="I2430" s="1282"/>
      <c r="J2430" s="1282"/>
      <c r="K2430" s="1282"/>
      <c r="L2430" s="1280" t="s">
        <v>113</v>
      </c>
      <c r="M2430" s="1280"/>
      <c r="N2430" s="1280"/>
      <c r="O2430" s="1280"/>
      <c r="P2430" s="1283">
        <f>'statement of marks'!$GH$109</f>
        <v>42460</v>
      </c>
      <c r="Q2430" s="1284"/>
      <c r="R2430" s="1285" t="s">
        <v>289</v>
      </c>
      <c r="S2430" s="1286"/>
      <c r="T2430" s="1286"/>
      <c r="U2430" s="1286"/>
      <c r="V2430" s="1287"/>
    </row>
    <row r="2431" spans="1:22" ht="19.25" customHeight="1">
      <c r="A2431" s="1173" t="s">
        <v>73</v>
      </c>
      <c r="B2431" s="1174"/>
      <c r="C2431" s="1174"/>
      <c r="D2431" s="1174"/>
      <c r="E2431" s="1174"/>
      <c r="F2431" s="1174"/>
      <c r="G2431" s="1174"/>
      <c r="H2431" s="1174"/>
      <c r="I2431" s="1174"/>
      <c r="J2431" s="1174"/>
      <c r="K2431" s="1174"/>
      <c r="L2431" s="1174"/>
      <c r="M2431" s="1174"/>
      <c r="N2431" s="1174"/>
      <c r="O2431" s="1174"/>
      <c r="P2431" s="1174"/>
      <c r="Q2431" s="1174"/>
      <c r="R2431" s="1174"/>
      <c r="S2431" s="1174"/>
      <c r="T2431" s="1174"/>
      <c r="U2431" s="1174"/>
      <c r="V2431" s="1175"/>
    </row>
    <row r="2432" spans="1:22" ht="19.25" customHeight="1">
      <c r="A2432" s="1176" t="str">
        <f>'statement of marks'!$A$1</f>
        <v>jktdh; ckfydk mPp ek/;fed fo|ky;] fuEckgsMk</v>
      </c>
      <c r="B2432" s="1177"/>
      <c r="C2432" s="1177"/>
      <c r="D2432" s="1177"/>
      <c r="E2432" s="1177"/>
      <c r="F2432" s="1177"/>
      <c r="G2432" s="1177"/>
      <c r="H2432" s="1177"/>
      <c r="I2432" s="1177"/>
      <c r="J2432" s="1177"/>
      <c r="K2432" s="1177"/>
      <c r="L2432" s="1177"/>
      <c r="M2432" s="1177"/>
      <c r="N2432" s="1177"/>
      <c r="O2432" s="1177"/>
      <c r="P2432" s="1177"/>
      <c r="Q2432" s="1177"/>
      <c r="R2432" s="1177"/>
      <c r="S2432" s="1177"/>
      <c r="T2432" s="1177"/>
      <c r="U2432" s="1177"/>
      <c r="V2432" s="1178"/>
    </row>
    <row r="2433" spans="1:22" ht="19.25" customHeight="1">
      <c r="A2433" s="1179"/>
      <c r="B2433" s="1181" t="s">
        <v>293</v>
      </c>
      <c r="C2433" s="1181"/>
      <c r="D2433" s="1182" t="str">
        <f>'statement of marks'!$F$3</f>
        <v>2015-16</v>
      </c>
      <c r="E2433" s="1183"/>
      <c r="F2433" s="1184" t="str">
        <f>IF(T2451="","eq[; ijh{kk",IF(D2450="iwjd","iwjd ijh{kk",IF(D2450="iqu% ijh{kk","iqu% ijh{kk",)))</f>
        <v>eq[; ijh{kk</v>
      </c>
      <c r="G2433" s="1185"/>
      <c r="H2433" s="1185"/>
      <c r="I2433" s="1185"/>
      <c r="J2433" s="1185"/>
      <c r="K2433" s="1185"/>
      <c r="L2433" s="1185"/>
      <c r="M2433" s="1185"/>
      <c r="N2433" s="1185"/>
      <c r="O2433" s="1185"/>
      <c r="P2433" s="1185"/>
      <c r="Q2433" s="1185"/>
      <c r="R2433" s="1186" t="s">
        <v>27</v>
      </c>
      <c r="S2433" s="1187"/>
      <c r="T2433" s="1188" t="str">
        <f>'statement of marks'!$A$3</f>
        <v>11 'A'</v>
      </c>
      <c r="U2433" s="1188"/>
      <c r="V2433" s="1189"/>
    </row>
    <row r="2434" spans="1:22" ht="19.25" customHeight="1">
      <c r="A2434" s="1179"/>
      <c r="B2434" s="1190" t="s">
        <v>115</v>
      </c>
      <c r="C2434" s="1190"/>
      <c r="D2434" s="1191" t="str">
        <f>IF('statement of marks'!G98="","",'statement of marks'!G98)</f>
        <v/>
      </c>
      <c r="E2434" s="1192"/>
      <c r="F2434" s="1192"/>
      <c r="G2434" s="1192"/>
      <c r="H2434" s="1192"/>
      <c r="I2434" s="1192"/>
      <c r="J2434" s="1192"/>
      <c r="K2434" s="1192"/>
      <c r="L2434" s="1192"/>
      <c r="M2434" s="1192"/>
      <c r="N2434" s="1192"/>
      <c r="O2434" s="1192"/>
      <c r="P2434" s="1192"/>
      <c r="Q2434" s="1192"/>
      <c r="R2434" s="1193" t="s">
        <v>36</v>
      </c>
      <c r="S2434" s="1194"/>
      <c r="T2434" s="1195" t="str">
        <f>IF('statement of marks'!D98="","",'statement of marks'!D98)</f>
        <v/>
      </c>
      <c r="U2434" s="1195"/>
      <c r="V2434" s="1196"/>
    </row>
    <row r="2435" spans="1:22" ht="19.25" customHeight="1">
      <c r="A2435" s="1179"/>
      <c r="B2435" s="1190" t="s">
        <v>25</v>
      </c>
      <c r="C2435" s="1190"/>
      <c r="D2435" s="1191" t="str">
        <f>IF('statement of marks'!H98="","",'statement of marks'!H98)</f>
        <v/>
      </c>
      <c r="E2435" s="1192"/>
      <c r="F2435" s="1192"/>
      <c r="G2435" s="1192"/>
      <c r="H2435" s="1192"/>
      <c r="I2435" s="1192"/>
      <c r="J2435" s="1192"/>
      <c r="K2435" s="1192"/>
      <c r="L2435" s="1192"/>
      <c r="M2435" s="1192"/>
      <c r="N2435" s="1192"/>
      <c r="O2435" s="1192"/>
      <c r="P2435" s="1192"/>
      <c r="Q2435" s="1192"/>
      <c r="R2435" s="1193" t="s">
        <v>28</v>
      </c>
      <c r="S2435" s="1194"/>
      <c r="T2435" s="1195" t="str">
        <f>IF('statement of marks'!E98="","",'statement of marks'!E98)</f>
        <v/>
      </c>
      <c r="U2435" s="1195"/>
      <c r="V2435" s="1196"/>
    </row>
    <row r="2436" spans="1:22" ht="19.25" customHeight="1">
      <c r="A2436" s="1179"/>
      <c r="B2436" s="1197" t="s">
        <v>26</v>
      </c>
      <c r="C2436" s="1197"/>
      <c r="D2436" s="1191" t="str">
        <f>IF('statement of marks'!I98="","",'statement of marks'!I98)</f>
        <v/>
      </c>
      <c r="E2436" s="1192"/>
      <c r="F2436" s="1192"/>
      <c r="G2436" s="1192"/>
      <c r="H2436" s="1192"/>
      <c r="I2436" s="1192"/>
      <c r="J2436" s="1192"/>
      <c r="K2436" s="1192"/>
      <c r="L2436" s="1192"/>
      <c r="M2436" s="1192"/>
      <c r="N2436" s="1192"/>
      <c r="O2436" s="1192"/>
      <c r="P2436" s="1192"/>
      <c r="Q2436" s="1192"/>
      <c r="R2436" s="1193" t="s">
        <v>29</v>
      </c>
      <c r="S2436" s="1194"/>
      <c r="T2436" s="1198" t="str">
        <f>IF('statement of marks'!F98="","",'statement of marks'!F98)</f>
        <v/>
      </c>
      <c r="U2436" s="1198"/>
      <c r="V2436" s="1199"/>
    </row>
    <row r="2437" spans="1:22" ht="19.25" customHeight="1">
      <c r="A2437" s="1179"/>
      <c r="B2437" s="1200" t="s">
        <v>30</v>
      </c>
      <c r="C2437" s="1202" t="s">
        <v>202</v>
      </c>
      <c r="D2437" s="1204" t="s">
        <v>1</v>
      </c>
      <c r="E2437" s="1204" t="s">
        <v>43</v>
      </c>
      <c r="F2437" s="1204" t="s">
        <v>2</v>
      </c>
      <c r="G2437" s="1206" t="s">
        <v>144</v>
      </c>
      <c r="H2437" s="1206" t="s">
        <v>147</v>
      </c>
      <c r="I2437" s="1208" t="s">
        <v>146</v>
      </c>
      <c r="J2437" s="1210" t="s">
        <v>306</v>
      </c>
      <c r="K2437" s="1212" t="s">
        <v>288</v>
      </c>
      <c r="L2437" s="1214" t="s">
        <v>305</v>
      </c>
      <c r="M2437" s="1214" t="s">
        <v>296</v>
      </c>
      <c r="N2437" s="1216" t="s">
        <v>295</v>
      </c>
      <c r="O2437" s="1218" t="s">
        <v>274</v>
      </c>
      <c r="P2437" s="1218" t="s">
        <v>275</v>
      </c>
      <c r="Q2437" s="1220" t="s">
        <v>276</v>
      </c>
      <c r="R2437" s="1208" t="s">
        <v>14</v>
      </c>
      <c r="S2437" s="1210" t="s">
        <v>297</v>
      </c>
      <c r="T2437" s="1222" t="s">
        <v>298</v>
      </c>
      <c r="U2437" s="1288" t="s">
        <v>38</v>
      </c>
      <c r="V2437" s="1226" t="s">
        <v>287</v>
      </c>
    </row>
    <row r="2438" spans="1:22" ht="19.25" customHeight="1">
      <c r="A2438" s="1179"/>
      <c r="B2438" s="1201"/>
      <c r="C2438" s="1203"/>
      <c r="D2438" s="1205"/>
      <c r="E2438" s="1205"/>
      <c r="F2438" s="1205"/>
      <c r="G2438" s="1207"/>
      <c r="H2438" s="1207"/>
      <c r="I2438" s="1209"/>
      <c r="J2438" s="1211"/>
      <c r="K2438" s="1213"/>
      <c r="L2438" s="1215"/>
      <c r="M2438" s="1215"/>
      <c r="N2438" s="1217"/>
      <c r="O2438" s="1219"/>
      <c r="P2438" s="1219"/>
      <c r="Q2438" s="1221"/>
      <c r="R2438" s="1209"/>
      <c r="S2438" s="1211"/>
      <c r="T2438" s="1223"/>
      <c r="U2438" s="1289"/>
      <c r="V2438" s="1227"/>
    </row>
    <row r="2439" spans="1:22" ht="19.25" customHeight="1">
      <c r="A2439" s="1179"/>
      <c r="B2439" s="1228" t="s">
        <v>5</v>
      </c>
      <c r="C2439" s="1229"/>
      <c r="D2439" s="119">
        <v>10</v>
      </c>
      <c r="E2439" s="70">
        <v>10</v>
      </c>
      <c r="F2439" s="70">
        <v>10</v>
      </c>
      <c r="G2439" s="142" t="s">
        <v>308</v>
      </c>
      <c r="H2439" s="122">
        <f>'statement of marks'!$AR$6</f>
        <v>20</v>
      </c>
      <c r="I2439" s="73">
        <v>70</v>
      </c>
      <c r="J2439" s="146" t="s">
        <v>277</v>
      </c>
      <c r="K2439" s="124">
        <v>100</v>
      </c>
      <c r="L2439" s="142" t="s">
        <v>309</v>
      </c>
      <c r="M2439" s="122">
        <f>'statement of marks'!$AW$6</f>
        <v>30</v>
      </c>
      <c r="N2439" s="73">
        <v>100</v>
      </c>
      <c r="O2439" s="145" t="s">
        <v>310</v>
      </c>
      <c r="P2439" s="124"/>
      <c r="Q2439" s="124">
        <v>200</v>
      </c>
      <c r="R2439" s="304"/>
      <c r="S2439" s="304"/>
      <c r="T2439" s="305"/>
      <c r="U2439" s="306"/>
      <c r="V2439" s="147" t="str">
        <f>IF(OR(U2446=0,U2446&lt;S2446),"",Q2439)</f>
        <v/>
      </c>
    </row>
    <row r="2440" spans="1:22" ht="19.25" customHeight="1">
      <c r="A2440" s="1179"/>
      <c r="B2440" s="1230" t="str">
        <f>'statement of marks'!$J$3</f>
        <v>vfuok;Z fgUnh</v>
      </c>
      <c r="C2440" s="1231"/>
      <c r="D2440" s="289" t="str">
        <f>IF('statement of marks'!J98="","",'statement of marks'!J98)</f>
        <v/>
      </c>
      <c r="E2440" s="290" t="str">
        <f>IF('statement of marks'!K98="","",'statement of marks'!K98)</f>
        <v/>
      </c>
      <c r="F2440" s="290" t="str">
        <f>IF('statement of marks'!L98="","",'statement of marks'!L98)</f>
        <v/>
      </c>
      <c r="G2440" s="123" t="str">
        <f>IF('statement of marks'!N98="","",'statement of marks'!N98)</f>
        <v/>
      </c>
      <c r="H2440" s="123">
        <f>'statement of marks'!$BP$6</f>
        <v>20</v>
      </c>
      <c r="I2440" s="291" t="str">
        <f>IF(G2440="","",G2440)</f>
        <v/>
      </c>
      <c r="J2440" s="291" t="str">
        <f>IF(G2440="","",SUM(D2440,E2440,F2440,G2440))</f>
        <v/>
      </c>
      <c r="K2440" s="125" t="str">
        <f>J2440</f>
        <v/>
      </c>
      <c r="L2440" s="123" t="str">
        <f>IF('statement of marks'!P98="","",'statement of marks'!P98)</f>
        <v/>
      </c>
      <c r="M2440" s="122">
        <f>'statement of marks'!$BU$6</f>
        <v>30</v>
      </c>
      <c r="N2440" s="291" t="str">
        <f>IF(L2440="","",L2440)</f>
        <v/>
      </c>
      <c r="O2440" s="291" t="str">
        <f>IF(L2440="","",SUM(J2440,L2440))</f>
        <v/>
      </c>
      <c r="P2440" s="152">
        <f>SUM(H2440,M2440)</f>
        <v>50</v>
      </c>
      <c r="Q2440" s="125" t="str">
        <f>O2440</f>
        <v/>
      </c>
      <c r="R2440" s="290" t="str">
        <f>CONCATENATE('statement of marks'!EZ98,'statement of marks'!FA98,'statement of marks'!FB98)</f>
        <v/>
      </c>
      <c r="S2440" s="117" t="str">
        <f>IF(OR(R2440="S",R2440="RE"),100,"")</f>
        <v/>
      </c>
      <c r="T2440" s="128" t="str">
        <f>IF('result subject-wise'!U98="","",'result subject-wise'!U98)</f>
        <v/>
      </c>
      <c r="U2440" s="130" t="str">
        <f>IF('result subject-wise'!V98="","",'result subject-wise'!V98)</f>
        <v/>
      </c>
      <c r="V2440" s="147" t="str">
        <f>IF(OR(U2446=0,U2446&lt;S2446),"",IF(R2440="RE",SUM(Q2440,T2440),IF(R2440="S",T2440,Q2440)))</f>
        <v/>
      </c>
    </row>
    <row r="2441" spans="1:22" ht="19.25" customHeight="1">
      <c r="A2441" s="1179"/>
      <c r="B2441" s="1230" t="str">
        <f>'statement of marks'!$X$3</f>
        <v>vaxzsth</v>
      </c>
      <c r="C2441" s="1231"/>
      <c r="D2441" s="289" t="str">
        <f>IF('statement of marks'!X98="","",'statement of marks'!X98)</f>
        <v/>
      </c>
      <c r="E2441" s="290" t="str">
        <f>IF('statement of marks'!Y98="","",'statement of marks'!Y98)</f>
        <v/>
      </c>
      <c r="F2441" s="290" t="str">
        <f>IF('statement of marks'!Z98="","",'statement of marks'!Z98)</f>
        <v/>
      </c>
      <c r="G2441" s="123" t="str">
        <f>IF('statement of marks'!AB98="","",'statement of marks'!AB98)</f>
        <v/>
      </c>
      <c r="H2441" s="123">
        <f>'statement of marks'!$CN$6</f>
        <v>20</v>
      </c>
      <c r="I2441" s="291" t="str">
        <f>IF(G2441="","",G2441)</f>
        <v/>
      </c>
      <c r="J2441" s="291" t="str">
        <f t="shared" ref="J2441:J2444" si="887">IF(G2441="","",SUM(D2441,E2441,F2441,G2441))</f>
        <v/>
      </c>
      <c r="K2441" s="125" t="str">
        <f>J2441</f>
        <v/>
      </c>
      <c r="L2441" s="123" t="str">
        <f>IF('statement of marks'!AD98="","",'statement of marks'!AD98)</f>
        <v/>
      </c>
      <c r="M2441" s="122">
        <f>'statement of marks'!$CS$6</f>
        <v>30</v>
      </c>
      <c r="N2441" s="291" t="str">
        <f>IF(L2441="","",L2441)</f>
        <v/>
      </c>
      <c r="O2441" s="291" t="str">
        <f t="shared" ref="O2441" si="888">IF(L2441="","",SUM(J2441,L2441))</f>
        <v/>
      </c>
      <c r="P2441" s="152">
        <f t="shared" ref="P2441" si="889">SUM(H2441,M2441)</f>
        <v>50</v>
      </c>
      <c r="Q2441" s="125" t="str">
        <f>O2441</f>
        <v/>
      </c>
      <c r="R2441" s="290" t="str">
        <f>CONCATENATE('statement of marks'!FC98,'statement of marks'!FD98,'statement of marks'!FE98)</f>
        <v/>
      </c>
      <c r="S2441" s="117" t="str">
        <f>IF(OR(R2441="S",R2441="RE"),100,"")</f>
        <v/>
      </c>
      <c r="T2441" s="128" t="str">
        <f>IF('result subject-wise'!X98="","",'result subject-wise'!X98)</f>
        <v/>
      </c>
      <c r="U2441" s="130" t="str">
        <f>IF('result subject-wise'!Y98="","",'result subject-wise'!Y98)</f>
        <v/>
      </c>
      <c r="V2441" s="147" t="str">
        <f>IF(OR(U2446=0,U2446&lt;S2446),"",IF(R2441="RE",SUM(Q2441,T2441),IF(R2441="S",T2441,Q2441)))</f>
        <v/>
      </c>
    </row>
    <row r="2442" spans="1:22" ht="19.25" customHeight="1">
      <c r="A2442" s="1179"/>
      <c r="B2442" s="1232" t="b">
        <f>IF('statement of marks'!AL98="a",'statement of marks'!$AL$3,IF('statement of marks'!AL98="b",'statement of marks'!$AR$3,IF('statement of marks'!AL98="c",'statement of marks'!$AX$3,IF('statement of marks'!AL98="d",'statement of marks'!$BD$3))))</f>
        <v>0</v>
      </c>
      <c r="C2442" s="1233"/>
      <c r="D2442" s="289" t="str">
        <f>IF('statement of marks'!AM98="","",'statement of marks'!AM98)</f>
        <v/>
      </c>
      <c r="E2442" s="290" t="str">
        <f>IF('statement of marks'!AN98="","",'statement of marks'!AN98)</f>
        <v/>
      </c>
      <c r="F2442" s="290" t="str">
        <f>IF('statement of marks'!AO98="","",'statement of marks'!AO98)</f>
        <v/>
      </c>
      <c r="G2442" s="123" t="str">
        <f>IF('statement of marks'!AQ98="","",'statement of marks'!AQ98)</f>
        <v/>
      </c>
      <c r="H2442" s="123" t="str">
        <f>IF('statement of marks'!AR98="","",'statement of marks'!AR98)</f>
        <v/>
      </c>
      <c r="I2442" s="291" t="str">
        <f>IF(G2442="","",IF(AND(G2442="ML",H2442="ML"),"ML",IF(AND(G2442="ML",H2442=""),"ML",SUM(G2442,H2442))))</f>
        <v/>
      </c>
      <c r="J2442" s="291" t="str">
        <f t="shared" si="887"/>
        <v/>
      </c>
      <c r="K2442" s="125" t="str">
        <f>IF(J2442="","",SUM(H2442,J2442))</f>
        <v/>
      </c>
      <c r="L2442" s="123" t="str">
        <f>IF('statement of marks'!AV98="","",'statement of marks'!AV98)</f>
        <v/>
      </c>
      <c r="M2442" s="123" t="str">
        <f>IF('statement of marks'!AW98="","",'statement of marks'!AW98)</f>
        <v/>
      </c>
      <c r="N2442" s="291" t="str">
        <f>IF(L2442="","",IF(AND(L2442="ML",M2442="ML"),"ML",IF(AND(L2442="ML",M2442=""),"ML",SUM(L2442,M2442))))</f>
        <v/>
      </c>
      <c r="O2442" s="291" t="str">
        <f>IF(L2442="","",SUM(J2442,L2442))</f>
        <v/>
      </c>
      <c r="P2442" s="123" t="str">
        <f>IF(AND(H2442="",M2442=""),"",SUM(H2442,M2442))</f>
        <v/>
      </c>
      <c r="Q2442" s="125" t="str">
        <f>IF(O2442="","",SUM(O2442,P2442))</f>
        <v/>
      </c>
      <c r="R2442" s="290" t="str">
        <f>CONCATENATE('statement of marks'!FF98,'statement of marks'!FK98,'statement of marks'!FL98)</f>
        <v/>
      </c>
      <c r="S2442" s="117" t="str">
        <f>IF('result subject-wise'!Z98="","",'result subject-wise'!Z98)</f>
        <v/>
      </c>
      <c r="T2442" s="128" t="str">
        <f>IF('result subject-wise'!AB98="","",'result subject-wise'!AB98)</f>
        <v/>
      </c>
      <c r="U2442" s="130" t="str">
        <f>IF('result subject-wise'!AC98="","",'result subject-wise'!AC98)</f>
        <v/>
      </c>
      <c r="V2442" s="147" t="str">
        <f>IF(OR(U2446=0,U2446&lt;S2446),"",IF(OR(R2442="RE",R2442="REP"),SUM(Q2442,T2442),IF(R2442="S",T2442,Q2442)))</f>
        <v/>
      </c>
    </row>
    <row r="2443" spans="1:22" ht="19.25" customHeight="1">
      <c r="A2443" s="1179"/>
      <c r="B2443" s="1232" t="b">
        <f>IF('statement of marks'!BJ98="a",'statement of marks'!$BJ$3,IF('statement of marks'!BJ98="b",'statement of marks'!$BP$3,IF('statement of marks'!BJ98="c",'statement of marks'!$BV$3,IF('statement of marks'!BJ98="d",'statement of marks'!$CB$3))))</f>
        <v>0</v>
      </c>
      <c r="C2443" s="1233"/>
      <c r="D2443" s="289" t="str">
        <f>IF('statement of marks'!BK98="","",'statement of marks'!BK98)</f>
        <v/>
      </c>
      <c r="E2443" s="290" t="str">
        <f>IF('statement of marks'!BL98="","",'statement of marks'!BL98)</f>
        <v/>
      </c>
      <c r="F2443" s="290" t="str">
        <f>IF('statement of marks'!BM98="","",'statement of marks'!BM98)</f>
        <v/>
      </c>
      <c r="G2443" s="123" t="str">
        <f>IF('statement of marks'!BO98="","",'statement of marks'!BO98)</f>
        <v/>
      </c>
      <c r="H2443" s="123" t="str">
        <f>IF('statement of marks'!BP98="","",'statement of marks'!BP98)</f>
        <v/>
      </c>
      <c r="I2443" s="291" t="str">
        <f t="shared" ref="I2443" si="890">IF(G2443="","",IF(AND(G2443="ML",H2443="ML"),"ML",IF(AND(G2443="ML",H2443=""),"ML",SUM(G2443,H2443))))</f>
        <v/>
      </c>
      <c r="J2443" s="291" t="str">
        <f t="shared" si="887"/>
        <v/>
      </c>
      <c r="K2443" s="125" t="str">
        <f>IF(J2443="","",SUM(H2443,J2443))</f>
        <v/>
      </c>
      <c r="L2443" s="123" t="str">
        <f>IF('statement of marks'!BT98="","",'statement of marks'!BT98)</f>
        <v/>
      </c>
      <c r="M2443" s="123" t="str">
        <f>IF('statement of marks'!BU98="","",'statement of marks'!BU98)</f>
        <v/>
      </c>
      <c r="N2443" s="291" t="str">
        <f t="shared" ref="N2443" si="891">IF(L2443="","",IF(AND(L2443="ML",M2443="ML"),"ML",IF(AND(L2443="ML",M2443=""),"ML",SUM(L2443,M2443))))</f>
        <v/>
      </c>
      <c r="O2443" s="291" t="str">
        <f>IF(L2443="","",SUM(J2443,L2443))</f>
        <v/>
      </c>
      <c r="P2443" s="123" t="str">
        <f t="shared" ref="P2443:P2444" si="892">IF(AND(H2443="",M2443=""),"",SUM(H2443,M2443))</f>
        <v/>
      </c>
      <c r="Q2443" s="125" t="str">
        <f>IF(O2443="","",SUM(O2443,P2443))</f>
        <v/>
      </c>
      <c r="R2443" s="290" t="str">
        <f>CONCATENATE('statement of marks'!FM98,'statement of marks'!FR98,'statement of marks'!FS98)</f>
        <v/>
      </c>
      <c r="S2443" s="117" t="str">
        <f>IF('result subject-wise'!AD98="","",'result subject-wise'!AD98)</f>
        <v/>
      </c>
      <c r="T2443" s="128" t="str">
        <f>IF('result subject-wise'!AF98="","",'result subject-wise'!AF98)</f>
        <v/>
      </c>
      <c r="U2443" s="130" t="str">
        <f>IF('result subject-wise'!AG98="","",'result subject-wise'!AG98)</f>
        <v/>
      </c>
      <c r="V2443" s="147" t="str">
        <f>IF(OR(U2446=0,U2446&lt;S2446),"",IF(OR(R2443="RE",R2443="REP"),SUM(Q2443,T2443),IF(R2443="S",T2443,Q2443)))</f>
        <v/>
      </c>
    </row>
    <row r="2444" spans="1:22" ht="19.25" customHeight="1">
      <c r="A2444" s="1179"/>
      <c r="B2444" s="1232" t="b">
        <f>IF('statement of marks'!CH98="a",'statement of marks'!$CH$3,IF('statement of marks'!CH98="b",'statement of marks'!$CN$3,IF('statement of marks'!CH98="c",'statement of marks'!$CT$3,IF('statement of marks'!CH98="d",'statement of marks'!$CZ$3))))</f>
        <v>0</v>
      </c>
      <c r="C2444" s="1233"/>
      <c r="D2444" s="289" t="str">
        <f>IF('statement of marks'!CI98="","",'statement of marks'!CI98)</f>
        <v/>
      </c>
      <c r="E2444" s="290" t="str">
        <f>IF('statement of marks'!CJ98="","",'statement of marks'!CJ98)</f>
        <v/>
      </c>
      <c r="F2444" s="290" t="str">
        <f>IF('statement of marks'!CK98="","",'statement of marks'!CK98)</f>
        <v/>
      </c>
      <c r="G2444" s="123" t="str">
        <f>IF('statement of marks'!CM98="","",'statement of marks'!CM98)</f>
        <v/>
      </c>
      <c r="H2444" s="123" t="str">
        <f>IF('statement of marks'!CN98="","",'statement of marks'!CN98)</f>
        <v/>
      </c>
      <c r="I2444" s="291" t="str">
        <f>IF(G2444="","",IF(AND(G2444="ML",H2444="ML"),"ML",IF(AND(G2444="ML",H2444=""),"ML",SUM(G2444,H2444))))</f>
        <v/>
      </c>
      <c r="J2444" s="291" t="str">
        <f t="shared" si="887"/>
        <v/>
      </c>
      <c r="K2444" s="125" t="str">
        <f>IF(J2444="","",SUM(H2444,J2444))</f>
        <v/>
      </c>
      <c r="L2444" s="123" t="str">
        <f>IF('statement of marks'!CR98="","",'statement of marks'!CR98)</f>
        <v/>
      </c>
      <c r="M2444" s="123" t="str">
        <f>IF('statement of marks'!CS98="","",'statement of marks'!CS98)</f>
        <v/>
      </c>
      <c r="N2444" s="291" t="str">
        <f>IF(L2444="","",IF(AND(L2444="ML",M2444="ML"),"ML",IF(AND(L2444="ML",M2444=""),"ML",SUM(L2444,M2444))))</f>
        <v/>
      </c>
      <c r="O2444" s="291" t="str">
        <f>IF(L2444="","",SUM(J2444,L2444))</f>
        <v/>
      </c>
      <c r="P2444" s="123" t="str">
        <f t="shared" si="892"/>
        <v/>
      </c>
      <c r="Q2444" s="125" t="str">
        <f>IF(O2444="","",SUM(O2444,P2444))</f>
        <v/>
      </c>
      <c r="R2444" s="290" t="str">
        <f>CONCATENATE('statement of marks'!FT98,'statement of marks'!FY98,'statement of marks'!FZ98)</f>
        <v/>
      </c>
      <c r="S2444" s="117" t="str">
        <f>IF('result subject-wise'!AH98="","",'result subject-wise'!AH98)</f>
        <v/>
      </c>
      <c r="T2444" s="128" t="str">
        <f>IF('result subject-wise'!AJ98="","",'result subject-wise'!AJ98)</f>
        <v/>
      </c>
      <c r="U2444" s="130" t="str">
        <f>IF('result subject-wise'!AK98="","",'result subject-wise'!AK98)</f>
        <v/>
      </c>
      <c r="V2444" s="147" t="str">
        <f>IF(OR(U2446=0,U2446&lt;S2446),"",IF(OR(R2444="RE",R2444="REP"),SUM(Q2444,T2444),IF(R2444="S",T2444,Q2444)))</f>
        <v/>
      </c>
    </row>
    <row r="2445" spans="1:22" ht="19.25" customHeight="1">
      <c r="A2445" s="1179"/>
      <c r="B2445" s="1234" t="s">
        <v>148</v>
      </c>
      <c r="C2445" s="1235"/>
      <c r="D2445" s="157" t="str">
        <f>IF(AND(D2440="",D2441="",D2442="",D2443="",D2444=""),"",SUM(D2440:D2444))</f>
        <v/>
      </c>
      <c r="E2445" s="157" t="str">
        <f t="shared" ref="E2445:F2445" si="893">IF(AND(E2440="",E2441="",E2442="",E2443="",E2444=""),"",SUM(E2440:E2444))</f>
        <v/>
      </c>
      <c r="F2445" s="157" t="str">
        <f t="shared" si="893"/>
        <v/>
      </c>
      <c r="G2445" s="158" t="str">
        <f>IF(G2440="","",SUM(G2440:G2444))</f>
        <v/>
      </c>
      <c r="H2445" s="158">
        <f>SUM(H2442:H2444)</f>
        <v>0</v>
      </c>
      <c r="I2445" s="158" t="str">
        <f>IF(AND(I2440="",I2441="",I2442="",I2443="",I2444=""),"",SUM(I2440:I2444))</f>
        <v/>
      </c>
      <c r="J2445" s="159" t="str">
        <f>IF(J2444="","",SUM(J2440:J2444))</f>
        <v/>
      </c>
      <c r="K2445" s="160" t="str">
        <f>IF(K2440="","",SUM(K2440:K2444))</f>
        <v/>
      </c>
      <c r="L2445" s="158" t="str">
        <f>IF(L2440="","",SUM(L2440:L2444))</f>
        <v/>
      </c>
      <c r="M2445" s="158">
        <f>SUM(M2442:M2444)</f>
        <v>0</v>
      </c>
      <c r="N2445" s="158" t="str">
        <f t="shared" ref="N2445" si="894">IF(AND(N2440="",N2441="",N2442="",N2443="",N2444=""),"",SUM(N2440:N2444))</f>
        <v/>
      </c>
      <c r="O2445" s="159" t="str">
        <f>IF(L2445="","",SUM(J2445,L2445))</f>
        <v/>
      </c>
      <c r="P2445" s="160">
        <f>SUM(H2445,M2445)</f>
        <v>0</v>
      </c>
      <c r="Q2445" s="160" t="str">
        <f>IF(Q2440="","",SUM(Q2440:Q2444))</f>
        <v/>
      </c>
      <c r="R2445" s="159"/>
      <c r="S2445" s="159" t="str">
        <f>IF(AND(S2440="",S2441="",S2442="",S2443="",S2444=""),"",SUM(S2440:S2444))</f>
        <v/>
      </c>
      <c r="T2445" s="161" t="str">
        <f>IF(AND(T2440="",T2441="",T2442="",T2443="",T2444=""),"",SUM(T2440:T2444))</f>
        <v/>
      </c>
      <c r="U2445" s="162"/>
      <c r="V2445" s="163" t="str">
        <f>IF(V2440="","",SUM(V2440:V2444))</f>
        <v/>
      </c>
    </row>
    <row r="2446" spans="1:22" ht="19.25" customHeight="1">
      <c r="A2446" s="1179"/>
      <c r="B2446" s="1234" t="s">
        <v>145</v>
      </c>
      <c r="C2446" s="1235"/>
      <c r="D2446" s="119" t="str">
        <f>IF(D2445="","",50-(COUNTIF(D2440:D2444,"NA")*10+COUNTIF(D2440:D2444,"ML")*10))</f>
        <v/>
      </c>
      <c r="E2446" s="119" t="str">
        <f t="shared" ref="E2446:F2446" si="895">IF(E2445="","",50-(COUNTIF(E2440:E2444,"NA")*10+COUNTIF(E2440:E2444,"ML")*10))</f>
        <v/>
      </c>
      <c r="F2446" s="119" t="str">
        <f t="shared" si="895"/>
        <v/>
      </c>
      <c r="G2446" s="123">
        <f>I2446-H2446</f>
        <v>350</v>
      </c>
      <c r="H2446" s="158">
        <f>IF(H2445="","",(IF(OR(H2442="ML",H2442=""),0,H2439)+IF(OR(H2443="ML",H2443=""),0,H2440)+IF(OR(H2444="ML",H2444=""),0,H2441)))</f>
        <v>0</v>
      </c>
      <c r="I2446" s="123">
        <f>IF(I2445=0,0,350-H2448)</f>
        <v>350</v>
      </c>
      <c r="J2446" s="291" t="str">
        <f>IF(J2445="","",SUM(D2446:G2446))</f>
        <v/>
      </c>
      <c r="K2446" s="125" t="str">
        <f>IF(K2445="","",SUM(H2446,J2446))</f>
        <v/>
      </c>
      <c r="L2446" s="123">
        <f>N2446-M2446</f>
        <v>500</v>
      </c>
      <c r="M2446" s="117">
        <f>IF(M2445="","",(IF(OR(M2442="ML",M2442=""),0,M2439)+IF(OR(M2443="ML",M2443=""),0,M2440)+IF(OR(M2444="ML",M2444=""),0,M2441)))</f>
        <v>0</v>
      </c>
      <c r="N2446" s="123">
        <f>IF(N2445=0,0,500-M2448)</f>
        <v>500</v>
      </c>
      <c r="O2446" s="291">
        <f>IF(L2446="","",SUM(J2446,L2446))</f>
        <v>500</v>
      </c>
      <c r="P2446" s="125">
        <f>SUM(H2446,M2446)</f>
        <v>0</v>
      </c>
      <c r="Q2446" s="125" t="str">
        <f>IF(Q2445="","",SUM(O2446,P2446))</f>
        <v/>
      </c>
      <c r="R2446" s="307"/>
      <c r="S2446" s="141">
        <f>COUNTIF(R2440:R2449,"S")</f>
        <v>0</v>
      </c>
      <c r="T2446" s="141">
        <f>COUNTIF(R2440:R2449,"RE")+COUNTIF(R2440:R2449,"REP")</f>
        <v>0</v>
      </c>
      <c r="U2446" s="141">
        <f>COUNTIF(U2440:U2445,"P")+COUNTIF(U2448:U2449,"P")</f>
        <v>0</v>
      </c>
      <c r="V2446" s="149" t="str">
        <f>IF(OR(U2446=0,U2446&lt;(S2446+T2446)),"",(Q2446-(S2446*200)+S2445))</f>
        <v/>
      </c>
    </row>
    <row r="2447" spans="1:22" ht="19.25" customHeight="1">
      <c r="A2447" s="1179"/>
      <c r="B2447" s="1230" t="s">
        <v>12</v>
      </c>
      <c r="C2447" s="1231"/>
      <c r="D2447" s="120" t="str">
        <f t="shared" ref="D2447:Q2447" si="896">IF(D2446="","",D2445/D2446*100)</f>
        <v/>
      </c>
      <c r="E2447" s="120" t="str">
        <f t="shared" si="896"/>
        <v/>
      </c>
      <c r="F2447" s="120" t="str">
        <f t="shared" si="896"/>
        <v/>
      </c>
      <c r="G2447" s="120" t="e">
        <f t="shared" si="896"/>
        <v>#VALUE!</v>
      </c>
      <c r="H2447" s="151" t="e">
        <f t="shared" si="896"/>
        <v>#DIV/0!</v>
      </c>
      <c r="I2447" s="120" t="e">
        <f t="shared" si="896"/>
        <v>#VALUE!</v>
      </c>
      <c r="J2447" s="120" t="str">
        <f t="shared" si="896"/>
        <v/>
      </c>
      <c r="K2447" s="126" t="str">
        <f t="shared" si="896"/>
        <v/>
      </c>
      <c r="L2447" s="120" t="e">
        <f t="shared" si="896"/>
        <v>#VALUE!</v>
      </c>
      <c r="M2447" s="151" t="e">
        <f t="shared" si="896"/>
        <v>#DIV/0!</v>
      </c>
      <c r="N2447" s="120" t="e">
        <f t="shared" si="896"/>
        <v>#VALUE!</v>
      </c>
      <c r="O2447" s="120" t="e">
        <f t="shared" si="896"/>
        <v>#VALUE!</v>
      </c>
      <c r="P2447" s="126" t="e">
        <f t="shared" si="896"/>
        <v>#DIV/0!</v>
      </c>
      <c r="Q2447" s="126" t="str">
        <f t="shared" si="896"/>
        <v/>
      </c>
      <c r="R2447" s="304"/>
      <c r="S2447" s="304"/>
      <c r="T2447" s="305"/>
      <c r="U2447" s="308"/>
      <c r="V2447" s="150" t="str">
        <f>IF(V2446="","",V2445/V2446*100)</f>
        <v/>
      </c>
    </row>
    <row r="2448" spans="1:22" ht="19.25" customHeight="1">
      <c r="A2448" s="1179"/>
      <c r="B2448" s="1230" t="str">
        <f>'statement of marks'!$DG$3</f>
        <v>jktLFkku v/;;u</v>
      </c>
      <c r="C2448" s="1231"/>
      <c r="D2448" s="289" t="str">
        <f>IF('statement of marks'!DG98="","",'statement of marks'!DG98)</f>
        <v/>
      </c>
      <c r="E2448" s="290" t="str">
        <f>IF('statement of marks'!DH98="","",'statement of marks'!DH98)</f>
        <v/>
      </c>
      <c r="F2448" s="290" t="str">
        <f>IF('statement of marks'!DI98="","",'statement of marks'!DI98)</f>
        <v/>
      </c>
      <c r="G2448" s="290" t="str">
        <f>IF('statement of marks'!DK98="","",'statement of marks'!DK98)</f>
        <v/>
      </c>
      <c r="H2448" s="152">
        <f>IF(G2440="ML",70)+IF(G2441="ML",70)+IF(G2442="ML",70-H2439)+IF(G2443="ML",70-H2440)+IF(G2444="ML",70-H2441)+IF(H2442="ml",H2439)+IF(H2443="ml",H2440)+IF(H2444="ml",H2441)</f>
        <v>0</v>
      </c>
      <c r="I2448" s="291" t="str">
        <f>IF(G2448="","",SUM(G2448,H2448))</f>
        <v/>
      </c>
      <c r="J2448" s="291" t="str">
        <f>IF(G2448="","",SUM(D2448,E2448,F2448,G2448))</f>
        <v/>
      </c>
      <c r="K2448" s="125" t="str">
        <f>IF(J2448="","",SUM(H2448,J2448))</f>
        <v/>
      </c>
      <c r="L2448" s="290" t="str">
        <f>IF('statement of marks'!DM98="","",'statement of marks'!DM98)</f>
        <v/>
      </c>
      <c r="M2448" s="152">
        <f>IF(L2440="ML",100)+IF(L2441="ML",100)+IF(L2442="ML",100-M2439)+IF(L2443="ML",100-M2440)+IF(L2444="ML",100-M2441)+IF(M2442="ml",M2439)+IF(M2443="ml",M2440)+IF(M2444="ml",M2441)</f>
        <v>0</v>
      </c>
      <c r="N2448" s="291" t="str">
        <f>IF(L2448="","",SUM(L2448,M2448))</f>
        <v/>
      </c>
      <c r="O2448" s="291" t="str">
        <f>IF(L2448="","",SUM(K2448,L2448))</f>
        <v/>
      </c>
      <c r="P2448" s="152">
        <f>SUM(H2448,M2448)</f>
        <v>0</v>
      </c>
      <c r="Q2448" s="125" t="str">
        <f>IF(O2448="","",SUM(O2448,M2448))</f>
        <v/>
      </c>
      <c r="R2448" s="290" t="str">
        <f>IF('statement of marks'!GA98="","",'statement of marks'!GA98)</f>
        <v/>
      </c>
      <c r="S2448" s="117" t="str">
        <f>IF(OR(R2448="S",R2448="RE"),100,"")</f>
        <v/>
      </c>
      <c r="T2448" s="309" t="str">
        <f>IF('result subject-wise'!AL98="","",'result subject-wise'!AL98)</f>
        <v/>
      </c>
      <c r="U2448" s="310" t="str">
        <f>IF('result subject-wise'!AM98="","",'result subject-wise'!AM98)</f>
        <v/>
      </c>
      <c r="V2448" s="1236"/>
    </row>
    <row r="2449" spans="1:22" ht="19.25" customHeight="1">
      <c r="A2449" s="1179"/>
      <c r="B2449" s="1230" t="str">
        <f>'statement of marks'!$DT$3</f>
        <v>thou dkS'ky f'k{kk</v>
      </c>
      <c r="C2449" s="1231"/>
      <c r="D2449" s="1237" t="s">
        <v>294</v>
      </c>
      <c r="E2449" s="1238"/>
      <c r="F2449" s="291">
        <f>'statement of marks'!$DT$6</f>
        <v>30</v>
      </c>
      <c r="G2449" s="123" t="str">
        <f>IF('statement of marks'!DT98="","",'statement of marks'!DT98)</f>
        <v/>
      </c>
      <c r="H2449" s="1238" t="s">
        <v>313</v>
      </c>
      <c r="I2449" s="1238"/>
      <c r="J2449" s="291">
        <f>'statement of marks'!$DU$6</f>
        <v>30</v>
      </c>
      <c r="K2449" s="125" t="str">
        <f>IF('statement of marks'!DU98="","",'statement of marks'!DU98)</f>
        <v/>
      </c>
      <c r="L2449" s="1239" t="s">
        <v>172</v>
      </c>
      <c r="M2449" s="1239"/>
      <c r="N2449" s="291">
        <f>'statement of marks'!$DV$6</f>
        <v>40</v>
      </c>
      <c r="O2449" s="290" t="str">
        <f>IF('statement of marks'!DV98="","",'statement of marks'!DV98)</f>
        <v/>
      </c>
      <c r="P2449" s="304"/>
      <c r="Q2449" s="125" t="str">
        <f>IF(O2449="","",SUM(G2449,K2449,O2449))</f>
        <v/>
      </c>
      <c r="R2449" s="290" t="str">
        <f>IF('statement of marks'!GB98="","",'statement of marks'!GB98)</f>
        <v/>
      </c>
      <c r="S2449" s="117" t="str">
        <f>IF(OR(R2449="S",R2449="RE"),40,"")</f>
        <v/>
      </c>
      <c r="T2449" s="309" t="str">
        <f>IF('result subject-wise'!AN98="","",'result subject-wise'!AN98)</f>
        <v/>
      </c>
      <c r="U2449" s="310" t="str">
        <f>IF('result subject-wise'!AO98="","",'result subject-wise'!AO98)</f>
        <v/>
      </c>
      <c r="V2449" s="1236"/>
    </row>
    <row r="2450" spans="1:22" ht="19.25" customHeight="1">
      <c r="A2450" s="1179"/>
      <c r="B2450" s="1240" t="s">
        <v>20</v>
      </c>
      <c r="C2450" s="1241"/>
      <c r="D2450" s="1242" t="str">
        <f>IF('statement of marks'!GH98="","",'statement of marks'!GH98)</f>
        <v/>
      </c>
      <c r="E2450" s="1243"/>
      <c r="F2450" s="1243"/>
      <c r="G2450" s="1243"/>
      <c r="H2450" s="1243"/>
      <c r="I2450" s="1244"/>
      <c r="J2450" s="288" t="s">
        <v>7</v>
      </c>
      <c r="K2450" s="290" t="str">
        <f>IF('statement of marks'!GK98="","",'statement of marks'!GK98)</f>
        <v/>
      </c>
      <c r="L2450" s="1245" t="s">
        <v>8</v>
      </c>
      <c r="M2450" s="1246"/>
      <c r="N2450" s="1247"/>
      <c r="O2450" s="290" t="str">
        <f>IF('statement of marks'!GM98="","",'statement of marks'!GM98)</f>
        <v/>
      </c>
      <c r="P2450" s="1248" t="s">
        <v>286</v>
      </c>
      <c r="Q2450" s="1248"/>
      <c r="R2450" s="1248"/>
      <c r="S2450" s="1248"/>
      <c r="T2450" s="1248"/>
      <c r="U2450" s="1248"/>
      <c r="V2450" s="1249"/>
    </row>
    <row r="2451" spans="1:22" ht="19.25" customHeight="1">
      <c r="A2451" s="1179"/>
      <c r="B2451" s="1240" t="s">
        <v>50</v>
      </c>
      <c r="C2451" s="1241"/>
      <c r="D2451" s="1250" t="s">
        <v>290</v>
      </c>
      <c r="E2451" s="1251"/>
      <c r="F2451" s="1252" t="s">
        <v>291</v>
      </c>
      <c r="G2451" s="1252"/>
      <c r="H2451" s="1253" t="s">
        <v>292</v>
      </c>
      <c r="I2451" s="1253"/>
      <c r="J2451" s="1252" t="s">
        <v>314</v>
      </c>
      <c r="K2451" s="1252"/>
      <c r="L2451" s="1254" t="s">
        <v>284</v>
      </c>
      <c r="M2451" s="1254"/>
      <c r="N2451" s="1254"/>
      <c r="O2451" s="1254"/>
      <c r="P2451" s="1255" t="s">
        <v>20</v>
      </c>
      <c r="Q2451" s="1255"/>
      <c r="R2451" s="1255"/>
      <c r="S2451" s="1255"/>
      <c r="T2451" s="1256" t="str">
        <f>IF('result subject-wise'!AR98="","",'result subject-wise'!AR98)</f>
        <v/>
      </c>
      <c r="U2451" s="1256"/>
      <c r="V2451" s="1257"/>
    </row>
    <row r="2452" spans="1:22" ht="19.25" customHeight="1">
      <c r="A2452" s="1179"/>
      <c r="B2452" s="1234" t="s">
        <v>32</v>
      </c>
      <c r="C2452" s="1235"/>
      <c r="D2452" s="1258" t="str">
        <f>IF('statement of marks'!EP98="","",'statement of marks'!EP98)</f>
        <v/>
      </c>
      <c r="E2452" s="1259"/>
      <c r="F2452" s="1259" t="str">
        <f>IF('statement of marks'!ER98="","",'statement of marks'!ER98)</f>
        <v/>
      </c>
      <c r="G2452" s="1259"/>
      <c r="H2452" s="1259" t="str">
        <f>IF('statement of marks'!ET98="","",'statement of marks'!ET98)</f>
        <v/>
      </c>
      <c r="I2452" s="1259"/>
      <c r="J2452" s="1259" t="str">
        <f>IF('statement of marks'!EV98="","",'statement of marks'!EV98)</f>
        <v/>
      </c>
      <c r="K2452" s="1259"/>
      <c r="L2452" s="1259" t="str">
        <f>IF('statement of marks'!EX98="","",'statement of marks'!EX98)</f>
        <v/>
      </c>
      <c r="M2452" s="1259"/>
      <c r="N2452" s="1259"/>
      <c r="O2452" s="1259"/>
      <c r="P2452" s="1255" t="s">
        <v>7</v>
      </c>
      <c r="Q2452" s="1255"/>
      <c r="R2452" s="1255"/>
      <c r="S2452" s="1255"/>
      <c r="T2452" s="1256" t="str">
        <f>IF(AND(T2451="mRrh.kZ",V2447&gt;=60),"izFke",IF(AND(T2451="mRrh.kZ",V2447&gt;=48),"f}rh;",IF(AND(T2451="mRrh.kZ",V2447&gt;=36),"r`rh;","")))</f>
        <v/>
      </c>
      <c r="U2452" s="1256"/>
      <c r="V2452" s="1257"/>
    </row>
    <row r="2453" spans="1:22" ht="19.25" customHeight="1">
      <c r="A2453" s="1179"/>
      <c r="B2453" s="1234" t="s">
        <v>31</v>
      </c>
      <c r="C2453" s="1235"/>
      <c r="D2453" s="1260" t="str">
        <f>IF('statement of marks'!EO98="","",'statement of marks'!EO98)</f>
        <v/>
      </c>
      <c r="E2453" s="1261"/>
      <c r="F2453" s="1261" t="str">
        <f>IF('statement of marks'!EQ98="","",'statement of marks'!EQ98)</f>
        <v/>
      </c>
      <c r="G2453" s="1261"/>
      <c r="H2453" s="1261" t="str">
        <f>IF('statement of marks'!ES98="","",'statement of marks'!ES98)</f>
        <v/>
      </c>
      <c r="I2453" s="1261"/>
      <c r="J2453" s="1261" t="str">
        <f>IF('statement of marks'!EU98="","",'statement of marks'!EU98)</f>
        <v/>
      </c>
      <c r="K2453" s="1261"/>
      <c r="L2453" s="1261" t="str">
        <f>IF('statement of marks'!EW98="","",'statement of marks'!EW98)</f>
        <v/>
      </c>
      <c r="M2453" s="1261"/>
      <c r="N2453" s="1261"/>
      <c r="O2453" s="1261"/>
      <c r="P2453" s="1262" t="s">
        <v>312</v>
      </c>
      <c r="Q2453" s="1263"/>
      <c r="R2453" s="1263"/>
      <c r="S2453" s="1264"/>
      <c r="T2453" s="1265" t="str">
        <f>IF(T2451="","",'result subject-wise'!$G$117)</f>
        <v/>
      </c>
      <c r="U2453" s="1266"/>
      <c r="V2453" s="1267"/>
    </row>
    <row r="2454" spans="1:22" ht="19.25" customHeight="1">
      <c r="A2454" s="1179"/>
      <c r="B2454" s="1230" t="s">
        <v>133</v>
      </c>
      <c r="C2454" s="1231"/>
      <c r="D2454" s="1268"/>
      <c r="E2454" s="1269"/>
      <c r="F2454" s="1269"/>
      <c r="G2454" s="1269"/>
      <c r="H2454" s="1269"/>
      <c r="I2454" s="1269"/>
      <c r="J2454" s="1269"/>
      <c r="K2454" s="1269"/>
      <c r="L2454" s="1231" t="s">
        <v>133</v>
      </c>
      <c r="M2454" s="1231"/>
      <c r="N2454" s="1231"/>
      <c r="O2454" s="1231"/>
      <c r="P2454" s="1231"/>
      <c r="Q2454" s="1231"/>
      <c r="R2454" s="1270"/>
      <c r="S2454" s="1271"/>
      <c r="T2454" s="1271"/>
      <c r="U2454" s="1271"/>
      <c r="V2454" s="1272"/>
    </row>
    <row r="2455" spans="1:22" ht="19.25" customHeight="1">
      <c r="A2455" s="1179"/>
      <c r="B2455" s="1230" t="s">
        <v>285</v>
      </c>
      <c r="C2455" s="1231"/>
      <c r="D2455" s="1268"/>
      <c r="E2455" s="1269"/>
      <c r="F2455" s="1269"/>
      <c r="G2455" s="1269"/>
      <c r="H2455" s="1269"/>
      <c r="I2455" s="1269"/>
      <c r="J2455" s="1269"/>
      <c r="K2455" s="1269"/>
      <c r="L2455" s="1231" t="s">
        <v>111</v>
      </c>
      <c r="M2455" s="1231"/>
      <c r="N2455" s="1231"/>
      <c r="O2455" s="1231"/>
      <c r="P2455" s="1231"/>
      <c r="Q2455" s="1231"/>
      <c r="R2455" s="1273"/>
      <c r="S2455" s="1274"/>
      <c r="T2455" s="1274"/>
      <c r="U2455" s="1274"/>
      <c r="V2455" s="1275"/>
    </row>
    <row r="2456" spans="1:22" ht="19.25" customHeight="1">
      <c r="A2456" s="1179"/>
      <c r="B2456" s="1230" t="s">
        <v>152</v>
      </c>
      <c r="C2456" s="1231"/>
      <c r="D2456" s="1268"/>
      <c r="E2456" s="1269"/>
      <c r="F2456" s="1269"/>
      <c r="G2456" s="1269"/>
      <c r="H2456" s="1269"/>
      <c r="I2456" s="1269"/>
      <c r="J2456" s="1269"/>
      <c r="K2456" s="1269"/>
      <c r="L2456" s="1231" t="s">
        <v>285</v>
      </c>
      <c r="M2456" s="1231"/>
      <c r="N2456" s="1231"/>
      <c r="O2456" s="1231"/>
      <c r="P2456" s="1231"/>
      <c r="Q2456" s="1231"/>
      <c r="R2456" s="1276" t="s">
        <v>152</v>
      </c>
      <c r="S2456" s="1277"/>
      <c r="T2456" s="1277"/>
      <c r="U2456" s="1277"/>
      <c r="V2456" s="1278"/>
    </row>
    <row r="2457" spans="1:22" ht="19.25" customHeight="1">
      <c r="A2457" s="1180"/>
      <c r="B2457" s="1279" t="s">
        <v>151</v>
      </c>
      <c r="C2457" s="1280"/>
      <c r="D2457" s="1281"/>
      <c r="E2457" s="1282"/>
      <c r="F2457" s="1282"/>
      <c r="G2457" s="1282"/>
      <c r="H2457" s="1282"/>
      <c r="I2457" s="1282"/>
      <c r="J2457" s="1282"/>
      <c r="K2457" s="1282"/>
      <c r="L2457" s="1280" t="s">
        <v>113</v>
      </c>
      <c r="M2457" s="1280"/>
      <c r="N2457" s="1280"/>
      <c r="O2457" s="1280"/>
      <c r="P2457" s="1283">
        <f>'statement of marks'!$GH$109</f>
        <v>42460</v>
      </c>
      <c r="Q2457" s="1284"/>
      <c r="R2457" s="1285" t="s">
        <v>289</v>
      </c>
      <c r="S2457" s="1286"/>
      <c r="T2457" s="1286"/>
      <c r="U2457" s="1286"/>
      <c r="V2457" s="1287"/>
    </row>
    <row r="2458" spans="1:22" ht="19.25" customHeight="1">
      <c r="A2458" s="1173" t="s">
        <v>73</v>
      </c>
      <c r="B2458" s="1174"/>
      <c r="C2458" s="1174"/>
      <c r="D2458" s="1174"/>
      <c r="E2458" s="1174"/>
      <c r="F2458" s="1174"/>
      <c r="G2458" s="1174"/>
      <c r="H2458" s="1174"/>
      <c r="I2458" s="1174"/>
      <c r="J2458" s="1174"/>
      <c r="K2458" s="1174"/>
      <c r="L2458" s="1174"/>
      <c r="M2458" s="1174"/>
      <c r="N2458" s="1174"/>
      <c r="O2458" s="1174"/>
      <c r="P2458" s="1174"/>
      <c r="Q2458" s="1174"/>
      <c r="R2458" s="1174"/>
      <c r="S2458" s="1174"/>
      <c r="T2458" s="1174"/>
      <c r="U2458" s="1174"/>
      <c r="V2458" s="1175"/>
    </row>
    <row r="2459" spans="1:22" ht="19.25" customHeight="1">
      <c r="A2459" s="1176" t="str">
        <f>'statement of marks'!$A$1</f>
        <v>jktdh; ckfydk mPp ek/;fed fo|ky;] fuEckgsMk</v>
      </c>
      <c r="B2459" s="1177"/>
      <c r="C2459" s="1177"/>
      <c r="D2459" s="1177"/>
      <c r="E2459" s="1177"/>
      <c r="F2459" s="1177"/>
      <c r="G2459" s="1177"/>
      <c r="H2459" s="1177"/>
      <c r="I2459" s="1177"/>
      <c r="J2459" s="1177"/>
      <c r="K2459" s="1177"/>
      <c r="L2459" s="1177"/>
      <c r="M2459" s="1177"/>
      <c r="N2459" s="1177"/>
      <c r="O2459" s="1177"/>
      <c r="P2459" s="1177"/>
      <c r="Q2459" s="1177"/>
      <c r="R2459" s="1177"/>
      <c r="S2459" s="1177"/>
      <c r="T2459" s="1177"/>
      <c r="U2459" s="1177"/>
      <c r="V2459" s="1178"/>
    </row>
    <row r="2460" spans="1:22" ht="19.25" customHeight="1">
      <c r="A2460" s="1179"/>
      <c r="B2460" s="1181" t="s">
        <v>293</v>
      </c>
      <c r="C2460" s="1181"/>
      <c r="D2460" s="1182" t="str">
        <f>'statement of marks'!$F$3</f>
        <v>2015-16</v>
      </c>
      <c r="E2460" s="1183"/>
      <c r="F2460" s="1184" t="str">
        <f>IF(T2478="","eq[; ijh{kk",IF(D2477="iwjd","iwjd ijh{kk",IF(D2477="iqu% ijh{kk","iqu% ijh{kk",)))</f>
        <v>eq[; ijh{kk</v>
      </c>
      <c r="G2460" s="1185"/>
      <c r="H2460" s="1185"/>
      <c r="I2460" s="1185"/>
      <c r="J2460" s="1185"/>
      <c r="K2460" s="1185"/>
      <c r="L2460" s="1185"/>
      <c r="M2460" s="1185"/>
      <c r="N2460" s="1185"/>
      <c r="O2460" s="1185"/>
      <c r="P2460" s="1185"/>
      <c r="Q2460" s="1185"/>
      <c r="R2460" s="1186" t="s">
        <v>27</v>
      </c>
      <c r="S2460" s="1187"/>
      <c r="T2460" s="1188" t="str">
        <f>'statement of marks'!$A$3</f>
        <v>11 'A'</v>
      </c>
      <c r="U2460" s="1188"/>
      <c r="V2460" s="1189"/>
    </row>
    <row r="2461" spans="1:22" ht="19.25" customHeight="1">
      <c r="A2461" s="1179"/>
      <c r="B2461" s="1190" t="s">
        <v>115</v>
      </c>
      <c r="C2461" s="1190"/>
      <c r="D2461" s="1191" t="str">
        <f>IF('statement of marks'!G99="","",'statement of marks'!G99)</f>
        <v/>
      </c>
      <c r="E2461" s="1192"/>
      <c r="F2461" s="1192"/>
      <c r="G2461" s="1192"/>
      <c r="H2461" s="1192"/>
      <c r="I2461" s="1192"/>
      <c r="J2461" s="1192"/>
      <c r="K2461" s="1192"/>
      <c r="L2461" s="1192"/>
      <c r="M2461" s="1192"/>
      <c r="N2461" s="1192"/>
      <c r="O2461" s="1192"/>
      <c r="P2461" s="1192"/>
      <c r="Q2461" s="1192"/>
      <c r="R2461" s="1193" t="s">
        <v>36</v>
      </c>
      <c r="S2461" s="1194"/>
      <c r="T2461" s="1195" t="str">
        <f>IF('statement of marks'!D99="","",'statement of marks'!D99)</f>
        <v/>
      </c>
      <c r="U2461" s="1195"/>
      <c r="V2461" s="1196"/>
    </row>
    <row r="2462" spans="1:22" ht="19.25" customHeight="1">
      <c r="A2462" s="1179"/>
      <c r="B2462" s="1190" t="s">
        <v>25</v>
      </c>
      <c r="C2462" s="1190"/>
      <c r="D2462" s="1191" t="str">
        <f>IF('statement of marks'!H99="","",'statement of marks'!H99)</f>
        <v/>
      </c>
      <c r="E2462" s="1192"/>
      <c r="F2462" s="1192"/>
      <c r="G2462" s="1192"/>
      <c r="H2462" s="1192"/>
      <c r="I2462" s="1192"/>
      <c r="J2462" s="1192"/>
      <c r="K2462" s="1192"/>
      <c r="L2462" s="1192"/>
      <c r="M2462" s="1192"/>
      <c r="N2462" s="1192"/>
      <c r="O2462" s="1192"/>
      <c r="P2462" s="1192"/>
      <c r="Q2462" s="1192"/>
      <c r="R2462" s="1193" t="s">
        <v>28</v>
      </c>
      <c r="S2462" s="1194"/>
      <c r="T2462" s="1195" t="str">
        <f>IF('statement of marks'!E99="","",'statement of marks'!E99)</f>
        <v/>
      </c>
      <c r="U2462" s="1195"/>
      <c r="V2462" s="1196"/>
    </row>
    <row r="2463" spans="1:22" ht="19.25" customHeight="1">
      <c r="A2463" s="1179"/>
      <c r="B2463" s="1197" t="s">
        <v>26</v>
      </c>
      <c r="C2463" s="1197"/>
      <c r="D2463" s="1191" t="str">
        <f>IF('statement of marks'!I99="","",'statement of marks'!I99)</f>
        <v/>
      </c>
      <c r="E2463" s="1192"/>
      <c r="F2463" s="1192"/>
      <c r="G2463" s="1192"/>
      <c r="H2463" s="1192"/>
      <c r="I2463" s="1192"/>
      <c r="J2463" s="1192"/>
      <c r="K2463" s="1192"/>
      <c r="L2463" s="1192"/>
      <c r="M2463" s="1192"/>
      <c r="N2463" s="1192"/>
      <c r="O2463" s="1192"/>
      <c r="P2463" s="1192"/>
      <c r="Q2463" s="1192"/>
      <c r="R2463" s="1193" t="s">
        <v>29</v>
      </c>
      <c r="S2463" s="1194"/>
      <c r="T2463" s="1198" t="str">
        <f>IF('statement of marks'!F99="","",'statement of marks'!F99)</f>
        <v/>
      </c>
      <c r="U2463" s="1198"/>
      <c r="V2463" s="1199"/>
    </row>
    <row r="2464" spans="1:22" ht="19.25" customHeight="1">
      <c r="A2464" s="1179"/>
      <c r="B2464" s="1200" t="s">
        <v>30</v>
      </c>
      <c r="C2464" s="1202" t="s">
        <v>202</v>
      </c>
      <c r="D2464" s="1204" t="s">
        <v>1</v>
      </c>
      <c r="E2464" s="1204" t="s">
        <v>43</v>
      </c>
      <c r="F2464" s="1204" t="s">
        <v>2</v>
      </c>
      <c r="G2464" s="1206" t="s">
        <v>144</v>
      </c>
      <c r="H2464" s="1206" t="s">
        <v>147</v>
      </c>
      <c r="I2464" s="1208" t="s">
        <v>146</v>
      </c>
      <c r="J2464" s="1210" t="s">
        <v>306</v>
      </c>
      <c r="K2464" s="1212" t="s">
        <v>288</v>
      </c>
      <c r="L2464" s="1214" t="s">
        <v>305</v>
      </c>
      <c r="M2464" s="1214" t="s">
        <v>296</v>
      </c>
      <c r="N2464" s="1216" t="s">
        <v>295</v>
      </c>
      <c r="O2464" s="1218" t="s">
        <v>274</v>
      </c>
      <c r="P2464" s="1218" t="s">
        <v>275</v>
      </c>
      <c r="Q2464" s="1220" t="s">
        <v>276</v>
      </c>
      <c r="R2464" s="1208" t="s">
        <v>14</v>
      </c>
      <c r="S2464" s="1210" t="s">
        <v>297</v>
      </c>
      <c r="T2464" s="1222" t="s">
        <v>298</v>
      </c>
      <c r="U2464" s="1288" t="s">
        <v>38</v>
      </c>
      <c r="V2464" s="1226" t="s">
        <v>287</v>
      </c>
    </row>
    <row r="2465" spans="1:22" ht="19.25" customHeight="1">
      <c r="A2465" s="1179"/>
      <c r="B2465" s="1201"/>
      <c r="C2465" s="1203"/>
      <c r="D2465" s="1205"/>
      <c r="E2465" s="1205"/>
      <c r="F2465" s="1205"/>
      <c r="G2465" s="1207"/>
      <c r="H2465" s="1207"/>
      <c r="I2465" s="1209"/>
      <c r="J2465" s="1211"/>
      <c r="K2465" s="1213"/>
      <c r="L2465" s="1215"/>
      <c r="M2465" s="1215"/>
      <c r="N2465" s="1217"/>
      <c r="O2465" s="1219"/>
      <c r="P2465" s="1219"/>
      <c r="Q2465" s="1221"/>
      <c r="R2465" s="1209"/>
      <c r="S2465" s="1211"/>
      <c r="T2465" s="1223"/>
      <c r="U2465" s="1289"/>
      <c r="V2465" s="1227"/>
    </row>
    <row r="2466" spans="1:22" ht="19.25" customHeight="1">
      <c r="A2466" s="1179"/>
      <c r="B2466" s="1228" t="s">
        <v>5</v>
      </c>
      <c r="C2466" s="1229"/>
      <c r="D2466" s="119">
        <v>10</v>
      </c>
      <c r="E2466" s="70">
        <v>10</v>
      </c>
      <c r="F2466" s="70">
        <v>10</v>
      </c>
      <c r="G2466" s="142" t="s">
        <v>308</v>
      </c>
      <c r="H2466" s="122">
        <f>'statement of marks'!$AR$6</f>
        <v>20</v>
      </c>
      <c r="I2466" s="73">
        <v>70</v>
      </c>
      <c r="J2466" s="146" t="s">
        <v>277</v>
      </c>
      <c r="K2466" s="124">
        <v>100</v>
      </c>
      <c r="L2466" s="142" t="s">
        <v>309</v>
      </c>
      <c r="M2466" s="122">
        <f>'statement of marks'!$AW$6</f>
        <v>30</v>
      </c>
      <c r="N2466" s="73">
        <v>100</v>
      </c>
      <c r="O2466" s="145" t="s">
        <v>310</v>
      </c>
      <c r="P2466" s="124"/>
      <c r="Q2466" s="124">
        <v>200</v>
      </c>
      <c r="R2466" s="304"/>
      <c r="S2466" s="304"/>
      <c r="T2466" s="305"/>
      <c r="U2466" s="306"/>
      <c r="V2466" s="147" t="str">
        <f>IF(OR(U2473=0,U2473&lt;S2473),"",Q2466)</f>
        <v/>
      </c>
    </row>
    <row r="2467" spans="1:22" ht="19.25" customHeight="1">
      <c r="A2467" s="1179"/>
      <c r="B2467" s="1230" t="str">
        <f>'statement of marks'!$J$3</f>
        <v>vfuok;Z fgUnh</v>
      </c>
      <c r="C2467" s="1231"/>
      <c r="D2467" s="289" t="str">
        <f>IF('statement of marks'!J99="","",'statement of marks'!J99)</f>
        <v/>
      </c>
      <c r="E2467" s="290" t="str">
        <f>IF('statement of marks'!K99="","",'statement of marks'!K99)</f>
        <v/>
      </c>
      <c r="F2467" s="290" t="str">
        <f>IF('statement of marks'!L99="","",'statement of marks'!L99)</f>
        <v/>
      </c>
      <c r="G2467" s="123" t="str">
        <f>IF('statement of marks'!N99="","",'statement of marks'!N99)</f>
        <v/>
      </c>
      <c r="H2467" s="123">
        <f>'statement of marks'!$BP$6</f>
        <v>20</v>
      </c>
      <c r="I2467" s="291" t="str">
        <f>IF(G2467="","",G2467)</f>
        <v/>
      </c>
      <c r="J2467" s="291" t="str">
        <f>IF(G2467="","",SUM(D2467,E2467,F2467,G2467))</f>
        <v/>
      </c>
      <c r="K2467" s="125" t="str">
        <f>J2467</f>
        <v/>
      </c>
      <c r="L2467" s="123" t="str">
        <f>IF('statement of marks'!P99="","",'statement of marks'!P99)</f>
        <v/>
      </c>
      <c r="M2467" s="122">
        <f>'statement of marks'!$BU$6</f>
        <v>30</v>
      </c>
      <c r="N2467" s="291" t="str">
        <f>IF(L2467="","",L2467)</f>
        <v/>
      </c>
      <c r="O2467" s="291" t="str">
        <f>IF(L2467="","",SUM(J2467,L2467))</f>
        <v/>
      </c>
      <c r="P2467" s="152">
        <f>SUM(H2467,M2467)</f>
        <v>50</v>
      </c>
      <c r="Q2467" s="125" t="str">
        <f>O2467</f>
        <v/>
      </c>
      <c r="R2467" s="290" t="str">
        <f>CONCATENATE('statement of marks'!EZ99,'statement of marks'!FA99,'statement of marks'!FB99)</f>
        <v/>
      </c>
      <c r="S2467" s="117" t="str">
        <f>IF(OR(R2467="S",R2467="RE"),100,"")</f>
        <v/>
      </c>
      <c r="T2467" s="128" t="str">
        <f>IF('result subject-wise'!U99="","",'result subject-wise'!U99)</f>
        <v/>
      </c>
      <c r="U2467" s="130" t="str">
        <f>IF('result subject-wise'!V99="","",'result subject-wise'!V99)</f>
        <v/>
      </c>
      <c r="V2467" s="147" t="str">
        <f>IF(OR(U2473=0,U2473&lt;S2473),"",IF(R2467="RE",SUM(Q2467,T2467),IF(R2467="S",T2467,Q2467)))</f>
        <v/>
      </c>
    </row>
    <row r="2468" spans="1:22" ht="19.25" customHeight="1">
      <c r="A2468" s="1179"/>
      <c r="B2468" s="1230" t="str">
        <f>'statement of marks'!$X$3</f>
        <v>vaxzsth</v>
      </c>
      <c r="C2468" s="1231"/>
      <c r="D2468" s="289" t="str">
        <f>IF('statement of marks'!X99="","",'statement of marks'!X99)</f>
        <v/>
      </c>
      <c r="E2468" s="290" t="str">
        <f>IF('statement of marks'!Y99="","",'statement of marks'!Y99)</f>
        <v/>
      </c>
      <c r="F2468" s="290" t="str">
        <f>IF('statement of marks'!Z99="","",'statement of marks'!Z99)</f>
        <v/>
      </c>
      <c r="G2468" s="123" t="str">
        <f>IF('statement of marks'!AB99="","",'statement of marks'!AB99)</f>
        <v/>
      </c>
      <c r="H2468" s="123">
        <f>'statement of marks'!$CN$6</f>
        <v>20</v>
      </c>
      <c r="I2468" s="291" t="str">
        <f>IF(G2468="","",G2468)</f>
        <v/>
      </c>
      <c r="J2468" s="291" t="str">
        <f t="shared" ref="J2468:J2471" si="897">IF(G2468="","",SUM(D2468,E2468,F2468,G2468))</f>
        <v/>
      </c>
      <c r="K2468" s="125" t="str">
        <f>J2468</f>
        <v/>
      </c>
      <c r="L2468" s="123" t="str">
        <f>IF('statement of marks'!AD99="","",'statement of marks'!AD99)</f>
        <v/>
      </c>
      <c r="M2468" s="122">
        <f>'statement of marks'!$CS$6</f>
        <v>30</v>
      </c>
      <c r="N2468" s="291" t="str">
        <f>IF(L2468="","",L2468)</f>
        <v/>
      </c>
      <c r="O2468" s="291" t="str">
        <f t="shared" ref="O2468" si="898">IF(L2468="","",SUM(J2468,L2468))</f>
        <v/>
      </c>
      <c r="P2468" s="152">
        <f t="shared" ref="P2468" si="899">SUM(H2468,M2468)</f>
        <v>50</v>
      </c>
      <c r="Q2468" s="125" t="str">
        <f>O2468</f>
        <v/>
      </c>
      <c r="R2468" s="290" t="str">
        <f>CONCATENATE('statement of marks'!FC99,'statement of marks'!FD99,'statement of marks'!FE99)</f>
        <v/>
      </c>
      <c r="S2468" s="117" t="str">
        <f>IF(OR(R2468="S",R2468="RE"),100,"")</f>
        <v/>
      </c>
      <c r="T2468" s="128" t="str">
        <f>IF('result subject-wise'!X99="","",'result subject-wise'!X99)</f>
        <v/>
      </c>
      <c r="U2468" s="130" t="str">
        <f>IF('result subject-wise'!Y99="","",'result subject-wise'!Y99)</f>
        <v/>
      </c>
      <c r="V2468" s="147" t="str">
        <f>IF(OR(U2473=0,U2473&lt;S2473),"",IF(R2468="RE",SUM(Q2468,T2468),IF(R2468="S",T2468,Q2468)))</f>
        <v/>
      </c>
    </row>
    <row r="2469" spans="1:22" ht="19.25" customHeight="1">
      <c r="A2469" s="1179"/>
      <c r="B2469" s="1232" t="b">
        <f>IF('statement of marks'!AL99="a",'statement of marks'!$AL$3,IF('statement of marks'!AL99="b",'statement of marks'!$AR$3,IF('statement of marks'!AL99="c",'statement of marks'!$AX$3,IF('statement of marks'!AL99="d",'statement of marks'!$BD$3))))</f>
        <v>0</v>
      </c>
      <c r="C2469" s="1233"/>
      <c r="D2469" s="289" t="str">
        <f>IF('statement of marks'!AM99="","",'statement of marks'!AM99)</f>
        <v/>
      </c>
      <c r="E2469" s="290" t="str">
        <f>IF('statement of marks'!AN99="","",'statement of marks'!AN99)</f>
        <v/>
      </c>
      <c r="F2469" s="290" t="str">
        <f>IF('statement of marks'!AO99="","",'statement of marks'!AO99)</f>
        <v/>
      </c>
      <c r="G2469" s="123" t="str">
        <f>IF('statement of marks'!AQ99="","",'statement of marks'!AQ99)</f>
        <v/>
      </c>
      <c r="H2469" s="123" t="str">
        <f>IF('statement of marks'!AR99="","",'statement of marks'!AR99)</f>
        <v/>
      </c>
      <c r="I2469" s="291" t="str">
        <f>IF(G2469="","",IF(AND(G2469="ML",H2469="ML"),"ML",IF(AND(G2469="ML",H2469=""),"ML",SUM(G2469,H2469))))</f>
        <v/>
      </c>
      <c r="J2469" s="291" t="str">
        <f t="shared" si="897"/>
        <v/>
      </c>
      <c r="K2469" s="125" t="str">
        <f>IF(J2469="","",SUM(H2469,J2469))</f>
        <v/>
      </c>
      <c r="L2469" s="123" t="str">
        <f>IF('statement of marks'!AV99="","",'statement of marks'!AV99)</f>
        <v/>
      </c>
      <c r="M2469" s="123" t="str">
        <f>IF('statement of marks'!AW99="","",'statement of marks'!AW99)</f>
        <v/>
      </c>
      <c r="N2469" s="291" t="str">
        <f>IF(L2469="","",IF(AND(L2469="ML",M2469="ML"),"ML",IF(AND(L2469="ML",M2469=""),"ML",SUM(L2469,M2469))))</f>
        <v/>
      </c>
      <c r="O2469" s="291" t="str">
        <f>IF(L2469="","",SUM(J2469,L2469))</f>
        <v/>
      </c>
      <c r="P2469" s="123" t="str">
        <f>IF(AND(H2469="",M2469=""),"",SUM(H2469,M2469))</f>
        <v/>
      </c>
      <c r="Q2469" s="125" t="str">
        <f>IF(O2469="","",SUM(O2469,P2469))</f>
        <v/>
      </c>
      <c r="R2469" s="290" t="str">
        <f>CONCATENATE('statement of marks'!FF99,'statement of marks'!FK99,'statement of marks'!FL99)</f>
        <v/>
      </c>
      <c r="S2469" s="117" t="str">
        <f>IF('result subject-wise'!Z99="","",'result subject-wise'!Z99)</f>
        <v/>
      </c>
      <c r="T2469" s="128" t="str">
        <f>IF('result subject-wise'!AB99="","",'result subject-wise'!AB99)</f>
        <v/>
      </c>
      <c r="U2469" s="130" t="str">
        <f>IF('result subject-wise'!AC99="","",'result subject-wise'!AC99)</f>
        <v/>
      </c>
      <c r="V2469" s="147" t="str">
        <f>IF(OR(U2473=0,U2473&lt;S2473),"",IF(OR(R2469="RE",R2469="REP"),SUM(Q2469,T2469),IF(R2469="S",T2469,Q2469)))</f>
        <v/>
      </c>
    </row>
    <row r="2470" spans="1:22" ht="19.25" customHeight="1">
      <c r="A2470" s="1179"/>
      <c r="B2470" s="1232" t="b">
        <f>IF('statement of marks'!BJ99="a",'statement of marks'!$BJ$3,IF('statement of marks'!BJ99="b",'statement of marks'!$BP$3,IF('statement of marks'!BJ99="c",'statement of marks'!$BV$3,IF('statement of marks'!BJ99="d",'statement of marks'!$CB$3))))</f>
        <v>0</v>
      </c>
      <c r="C2470" s="1233"/>
      <c r="D2470" s="289" t="str">
        <f>IF('statement of marks'!BK99="","",'statement of marks'!BK99)</f>
        <v/>
      </c>
      <c r="E2470" s="290" t="str">
        <f>IF('statement of marks'!BL99="","",'statement of marks'!BL99)</f>
        <v/>
      </c>
      <c r="F2470" s="290" t="str">
        <f>IF('statement of marks'!BM99="","",'statement of marks'!BM99)</f>
        <v/>
      </c>
      <c r="G2470" s="123" t="str">
        <f>IF('statement of marks'!BO99="","",'statement of marks'!BO99)</f>
        <v/>
      </c>
      <c r="H2470" s="123" t="str">
        <f>IF('statement of marks'!BP99="","",'statement of marks'!BP99)</f>
        <v/>
      </c>
      <c r="I2470" s="291" t="str">
        <f t="shared" ref="I2470" si="900">IF(G2470="","",IF(AND(G2470="ML",H2470="ML"),"ML",IF(AND(G2470="ML",H2470=""),"ML",SUM(G2470,H2470))))</f>
        <v/>
      </c>
      <c r="J2470" s="291" t="str">
        <f t="shared" si="897"/>
        <v/>
      </c>
      <c r="K2470" s="125" t="str">
        <f>IF(J2470="","",SUM(H2470,J2470))</f>
        <v/>
      </c>
      <c r="L2470" s="123" t="str">
        <f>IF('statement of marks'!BT99="","",'statement of marks'!BT99)</f>
        <v/>
      </c>
      <c r="M2470" s="123" t="str">
        <f>IF('statement of marks'!BU99="","",'statement of marks'!BU99)</f>
        <v/>
      </c>
      <c r="N2470" s="291" t="str">
        <f t="shared" ref="N2470" si="901">IF(L2470="","",IF(AND(L2470="ML",M2470="ML"),"ML",IF(AND(L2470="ML",M2470=""),"ML",SUM(L2470,M2470))))</f>
        <v/>
      </c>
      <c r="O2470" s="291" t="str">
        <f>IF(L2470="","",SUM(J2470,L2470))</f>
        <v/>
      </c>
      <c r="P2470" s="123" t="str">
        <f t="shared" ref="P2470:P2471" si="902">IF(AND(H2470="",M2470=""),"",SUM(H2470,M2470))</f>
        <v/>
      </c>
      <c r="Q2470" s="125" t="str">
        <f>IF(O2470="","",SUM(O2470,P2470))</f>
        <v/>
      </c>
      <c r="R2470" s="290" t="str">
        <f>CONCATENATE('statement of marks'!FM99,'statement of marks'!FR99,'statement of marks'!FS99)</f>
        <v/>
      </c>
      <c r="S2470" s="117" t="str">
        <f>IF('result subject-wise'!AD99="","",'result subject-wise'!AD99)</f>
        <v/>
      </c>
      <c r="T2470" s="128" t="str">
        <f>IF('result subject-wise'!AF99="","",'result subject-wise'!AF99)</f>
        <v/>
      </c>
      <c r="U2470" s="130" t="str">
        <f>IF('result subject-wise'!AG99="","",'result subject-wise'!AG99)</f>
        <v/>
      </c>
      <c r="V2470" s="147" t="str">
        <f>IF(OR(U2473=0,U2473&lt;S2473),"",IF(OR(R2470="RE",R2470="REP"),SUM(Q2470,T2470),IF(R2470="S",T2470,Q2470)))</f>
        <v/>
      </c>
    </row>
    <row r="2471" spans="1:22" ht="19.25" customHeight="1">
      <c r="A2471" s="1179"/>
      <c r="B2471" s="1232" t="b">
        <f>IF('statement of marks'!CH99="a",'statement of marks'!$CH$3,IF('statement of marks'!CH99="b",'statement of marks'!$CN$3,IF('statement of marks'!CH99="c",'statement of marks'!$CT$3,IF('statement of marks'!CH99="d",'statement of marks'!$CZ$3))))</f>
        <v>0</v>
      </c>
      <c r="C2471" s="1233"/>
      <c r="D2471" s="289" t="str">
        <f>IF('statement of marks'!CI99="","",'statement of marks'!CI99)</f>
        <v/>
      </c>
      <c r="E2471" s="290" t="str">
        <f>IF('statement of marks'!CJ99="","",'statement of marks'!CJ99)</f>
        <v/>
      </c>
      <c r="F2471" s="290" t="str">
        <f>IF('statement of marks'!CK99="","",'statement of marks'!CK99)</f>
        <v/>
      </c>
      <c r="G2471" s="123" t="str">
        <f>IF('statement of marks'!CM99="","",'statement of marks'!CM99)</f>
        <v/>
      </c>
      <c r="H2471" s="123" t="str">
        <f>IF('statement of marks'!CN99="","",'statement of marks'!CN99)</f>
        <v/>
      </c>
      <c r="I2471" s="291" t="str">
        <f>IF(G2471="","",IF(AND(G2471="ML",H2471="ML"),"ML",IF(AND(G2471="ML",H2471=""),"ML",SUM(G2471,H2471))))</f>
        <v/>
      </c>
      <c r="J2471" s="291" t="str">
        <f t="shared" si="897"/>
        <v/>
      </c>
      <c r="K2471" s="125" t="str">
        <f>IF(J2471="","",SUM(H2471,J2471))</f>
        <v/>
      </c>
      <c r="L2471" s="123" t="str">
        <f>IF('statement of marks'!CR99="","",'statement of marks'!CR99)</f>
        <v/>
      </c>
      <c r="M2471" s="123" t="str">
        <f>IF('statement of marks'!CS99="","",'statement of marks'!CS99)</f>
        <v/>
      </c>
      <c r="N2471" s="291" t="str">
        <f>IF(L2471="","",IF(AND(L2471="ML",M2471="ML"),"ML",IF(AND(L2471="ML",M2471=""),"ML",SUM(L2471,M2471))))</f>
        <v/>
      </c>
      <c r="O2471" s="291" t="str">
        <f>IF(L2471="","",SUM(J2471,L2471))</f>
        <v/>
      </c>
      <c r="P2471" s="123" t="str">
        <f t="shared" si="902"/>
        <v/>
      </c>
      <c r="Q2471" s="125" t="str">
        <f>IF(O2471="","",SUM(O2471,P2471))</f>
        <v/>
      </c>
      <c r="R2471" s="290" t="str">
        <f>CONCATENATE('statement of marks'!FT99,'statement of marks'!FY99,'statement of marks'!FZ99)</f>
        <v/>
      </c>
      <c r="S2471" s="117" t="str">
        <f>IF('result subject-wise'!AH99="","",'result subject-wise'!AH99)</f>
        <v/>
      </c>
      <c r="T2471" s="128" t="str">
        <f>IF('result subject-wise'!AJ99="","",'result subject-wise'!AJ99)</f>
        <v/>
      </c>
      <c r="U2471" s="130" t="str">
        <f>IF('result subject-wise'!AK99="","",'result subject-wise'!AK99)</f>
        <v/>
      </c>
      <c r="V2471" s="147" t="str">
        <f>IF(OR(U2473=0,U2473&lt;S2473),"",IF(OR(R2471="RE",R2471="REP"),SUM(Q2471,T2471),IF(R2471="S",T2471,Q2471)))</f>
        <v/>
      </c>
    </row>
    <row r="2472" spans="1:22" ht="19.25" customHeight="1">
      <c r="A2472" s="1179"/>
      <c r="B2472" s="1234" t="s">
        <v>148</v>
      </c>
      <c r="C2472" s="1235"/>
      <c r="D2472" s="157" t="str">
        <f>IF(AND(D2467="",D2468="",D2469="",D2470="",D2471=""),"",SUM(D2467:D2471))</f>
        <v/>
      </c>
      <c r="E2472" s="157" t="str">
        <f t="shared" ref="E2472:F2472" si="903">IF(AND(E2467="",E2468="",E2469="",E2470="",E2471=""),"",SUM(E2467:E2471))</f>
        <v/>
      </c>
      <c r="F2472" s="157" t="str">
        <f t="shared" si="903"/>
        <v/>
      </c>
      <c r="G2472" s="158" t="str">
        <f>IF(G2467="","",SUM(G2467:G2471))</f>
        <v/>
      </c>
      <c r="H2472" s="158">
        <f>SUM(H2469:H2471)</f>
        <v>0</v>
      </c>
      <c r="I2472" s="158" t="str">
        <f>IF(AND(I2467="",I2468="",I2469="",I2470="",I2471=""),"",SUM(I2467:I2471))</f>
        <v/>
      </c>
      <c r="J2472" s="159" t="str">
        <f>IF(J2471="","",SUM(J2467:J2471))</f>
        <v/>
      </c>
      <c r="K2472" s="160" t="str">
        <f>IF(K2467="","",SUM(K2467:K2471))</f>
        <v/>
      </c>
      <c r="L2472" s="158" t="str">
        <f>IF(L2467="","",SUM(L2467:L2471))</f>
        <v/>
      </c>
      <c r="M2472" s="158">
        <f>SUM(M2469:M2471)</f>
        <v>0</v>
      </c>
      <c r="N2472" s="158" t="str">
        <f t="shared" ref="N2472" si="904">IF(AND(N2467="",N2468="",N2469="",N2470="",N2471=""),"",SUM(N2467:N2471))</f>
        <v/>
      </c>
      <c r="O2472" s="159" t="str">
        <f>IF(L2472="","",SUM(J2472,L2472))</f>
        <v/>
      </c>
      <c r="P2472" s="160">
        <f>SUM(H2472,M2472)</f>
        <v>0</v>
      </c>
      <c r="Q2472" s="160" t="str">
        <f>IF(Q2467="","",SUM(Q2467:Q2471))</f>
        <v/>
      </c>
      <c r="R2472" s="159"/>
      <c r="S2472" s="159" t="str">
        <f>IF(AND(S2467="",S2468="",S2469="",S2470="",S2471=""),"",SUM(S2467:S2471))</f>
        <v/>
      </c>
      <c r="T2472" s="161" t="str">
        <f>IF(AND(T2467="",T2468="",T2469="",T2470="",T2471=""),"",SUM(T2467:T2471))</f>
        <v/>
      </c>
      <c r="U2472" s="162"/>
      <c r="V2472" s="163" t="str">
        <f>IF(V2467="","",SUM(V2467:V2471))</f>
        <v/>
      </c>
    </row>
    <row r="2473" spans="1:22" ht="19.25" customHeight="1">
      <c r="A2473" s="1179"/>
      <c r="B2473" s="1234" t="s">
        <v>145</v>
      </c>
      <c r="C2473" s="1235"/>
      <c r="D2473" s="119" t="str">
        <f>IF(D2472="","",50-(COUNTIF(D2467:D2471,"NA")*10+COUNTIF(D2467:D2471,"ML")*10))</f>
        <v/>
      </c>
      <c r="E2473" s="119" t="str">
        <f t="shared" ref="E2473:F2473" si="905">IF(E2472="","",50-(COUNTIF(E2467:E2471,"NA")*10+COUNTIF(E2467:E2471,"ML")*10))</f>
        <v/>
      </c>
      <c r="F2473" s="119" t="str">
        <f t="shared" si="905"/>
        <v/>
      </c>
      <c r="G2473" s="123">
        <f>I2473-H2473</f>
        <v>350</v>
      </c>
      <c r="H2473" s="158">
        <f>IF(H2472="","",(IF(OR(H2469="ML",H2469=""),0,H2466)+IF(OR(H2470="ML",H2470=""),0,H2467)+IF(OR(H2471="ML",H2471=""),0,H2468)))</f>
        <v>0</v>
      </c>
      <c r="I2473" s="123">
        <f>IF(I2472=0,0,350-H2475)</f>
        <v>350</v>
      </c>
      <c r="J2473" s="291" t="str">
        <f>IF(J2472="","",SUM(D2473:G2473))</f>
        <v/>
      </c>
      <c r="K2473" s="125" t="str">
        <f>IF(K2472="","",SUM(H2473,J2473))</f>
        <v/>
      </c>
      <c r="L2473" s="123">
        <f>N2473-M2473</f>
        <v>500</v>
      </c>
      <c r="M2473" s="117">
        <f>IF(M2472="","",(IF(OR(M2469="ML",M2469=""),0,M2466)+IF(OR(M2470="ML",M2470=""),0,M2467)+IF(OR(M2471="ML",M2471=""),0,M2468)))</f>
        <v>0</v>
      </c>
      <c r="N2473" s="123">
        <f>IF(N2472=0,0,500-M2475)</f>
        <v>500</v>
      </c>
      <c r="O2473" s="291">
        <f>IF(L2473="","",SUM(J2473,L2473))</f>
        <v>500</v>
      </c>
      <c r="P2473" s="125">
        <f>SUM(H2473,M2473)</f>
        <v>0</v>
      </c>
      <c r="Q2473" s="125" t="str">
        <f>IF(Q2472="","",SUM(O2473,P2473))</f>
        <v/>
      </c>
      <c r="R2473" s="307"/>
      <c r="S2473" s="141">
        <f>COUNTIF(R2467:R2476,"S")</f>
        <v>0</v>
      </c>
      <c r="T2473" s="141">
        <f>COUNTIF(R2467:R2476,"RE")+COUNTIF(R2467:R2476,"REP")</f>
        <v>0</v>
      </c>
      <c r="U2473" s="141">
        <f>COUNTIF(U2467:U2472,"P")+COUNTIF(U2475:U2476,"P")</f>
        <v>0</v>
      </c>
      <c r="V2473" s="149" t="str">
        <f>IF(OR(U2473=0,U2473&lt;(S2473+T2473)),"",(Q2473-(S2473*200)+S2472))</f>
        <v/>
      </c>
    </row>
    <row r="2474" spans="1:22" ht="19.25" customHeight="1">
      <c r="A2474" s="1179"/>
      <c r="B2474" s="1230" t="s">
        <v>12</v>
      </c>
      <c r="C2474" s="1231"/>
      <c r="D2474" s="120" t="str">
        <f t="shared" ref="D2474:Q2474" si="906">IF(D2473="","",D2472/D2473*100)</f>
        <v/>
      </c>
      <c r="E2474" s="120" t="str">
        <f t="shared" si="906"/>
        <v/>
      </c>
      <c r="F2474" s="120" t="str">
        <f t="shared" si="906"/>
        <v/>
      </c>
      <c r="G2474" s="120" t="e">
        <f t="shared" si="906"/>
        <v>#VALUE!</v>
      </c>
      <c r="H2474" s="151" t="e">
        <f t="shared" si="906"/>
        <v>#DIV/0!</v>
      </c>
      <c r="I2474" s="120" t="e">
        <f t="shared" si="906"/>
        <v>#VALUE!</v>
      </c>
      <c r="J2474" s="120" t="str">
        <f t="shared" si="906"/>
        <v/>
      </c>
      <c r="K2474" s="126" t="str">
        <f t="shared" si="906"/>
        <v/>
      </c>
      <c r="L2474" s="120" t="e">
        <f t="shared" si="906"/>
        <v>#VALUE!</v>
      </c>
      <c r="M2474" s="151" t="e">
        <f t="shared" si="906"/>
        <v>#DIV/0!</v>
      </c>
      <c r="N2474" s="120" t="e">
        <f t="shared" si="906"/>
        <v>#VALUE!</v>
      </c>
      <c r="O2474" s="120" t="e">
        <f t="shared" si="906"/>
        <v>#VALUE!</v>
      </c>
      <c r="P2474" s="126" t="e">
        <f t="shared" si="906"/>
        <v>#DIV/0!</v>
      </c>
      <c r="Q2474" s="126" t="str">
        <f t="shared" si="906"/>
        <v/>
      </c>
      <c r="R2474" s="304"/>
      <c r="S2474" s="304"/>
      <c r="T2474" s="305"/>
      <c r="U2474" s="308"/>
      <c r="V2474" s="150" t="str">
        <f>IF(V2473="","",V2472/V2473*100)</f>
        <v/>
      </c>
    </row>
    <row r="2475" spans="1:22" ht="19.25" customHeight="1">
      <c r="A2475" s="1179"/>
      <c r="B2475" s="1230" t="str">
        <f>'statement of marks'!$DG$3</f>
        <v>jktLFkku v/;;u</v>
      </c>
      <c r="C2475" s="1231"/>
      <c r="D2475" s="289" t="str">
        <f>IF('statement of marks'!DG99="","",'statement of marks'!DG99)</f>
        <v/>
      </c>
      <c r="E2475" s="290" t="str">
        <f>IF('statement of marks'!DH99="","",'statement of marks'!DH99)</f>
        <v/>
      </c>
      <c r="F2475" s="290" t="str">
        <f>IF('statement of marks'!DI99="","",'statement of marks'!DI99)</f>
        <v/>
      </c>
      <c r="G2475" s="290" t="str">
        <f>IF('statement of marks'!DK99="","",'statement of marks'!DK99)</f>
        <v/>
      </c>
      <c r="H2475" s="152">
        <f>IF(G2467="ML",70)+IF(G2468="ML",70)+IF(G2469="ML",70-H2466)+IF(G2470="ML",70-H2467)+IF(G2471="ML",70-H2468)+IF(H2469="ml",H2466)+IF(H2470="ml",H2467)+IF(H2471="ml",H2468)</f>
        <v>0</v>
      </c>
      <c r="I2475" s="291" t="str">
        <f>IF(G2475="","",SUM(G2475,H2475))</f>
        <v/>
      </c>
      <c r="J2475" s="291" t="str">
        <f>IF(G2475="","",SUM(D2475,E2475,F2475,G2475))</f>
        <v/>
      </c>
      <c r="K2475" s="125" t="str">
        <f>IF(J2475="","",SUM(H2475,J2475))</f>
        <v/>
      </c>
      <c r="L2475" s="290" t="str">
        <f>IF('statement of marks'!DM99="","",'statement of marks'!DM99)</f>
        <v/>
      </c>
      <c r="M2475" s="152">
        <f>IF(L2467="ML",100)+IF(L2468="ML",100)+IF(L2469="ML",100-M2466)+IF(L2470="ML",100-M2467)+IF(L2471="ML",100-M2468)+IF(M2469="ml",M2466)+IF(M2470="ml",M2467)+IF(M2471="ml",M2468)</f>
        <v>0</v>
      </c>
      <c r="N2475" s="291" t="str">
        <f>IF(L2475="","",SUM(L2475,M2475))</f>
        <v/>
      </c>
      <c r="O2475" s="291" t="str">
        <f>IF(L2475="","",SUM(K2475,L2475))</f>
        <v/>
      </c>
      <c r="P2475" s="152">
        <f>SUM(H2475,M2475)</f>
        <v>0</v>
      </c>
      <c r="Q2475" s="125" t="str">
        <f>IF(O2475="","",SUM(O2475,M2475))</f>
        <v/>
      </c>
      <c r="R2475" s="290" t="str">
        <f>IF('statement of marks'!GA99="","",'statement of marks'!GA99)</f>
        <v/>
      </c>
      <c r="S2475" s="117" t="str">
        <f>IF(OR(R2475="S",R2475="RE"),100,"")</f>
        <v/>
      </c>
      <c r="T2475" s="309" t="str">
        <f>IF('result subject-wise'!AL99="","",'result subject-wise'!AL99)</f>
        <v/>
      </c>
      <c r="U2475" s="310" t="str">
        <f>IF('result subject-wise'!AM99="","",'result subject-wise'!AM99)</f>
        <v/>
      </c>
      <c r="V2475" s="1236"/>
    </row>
    <row r="2476" spans="1:22" ht="19.25" customHeight="1">
      <c r="A2476" s="1179"/>
      <c r="B2476" s="1230" t="str">
        <f>'statement of marks'!$DT$3</f>
        <v>thou dkS'ky f'k{kk</v>
      </c>
      <c r="C2476" s="1231"/>
      <c r="D2476" s="1237" t="s">
        <v>294</v>
      </c>
      <c r="E2476" s="1238"/>
      <c r="F2476" s="291">
        <f>'statement of marks'!$DT$6</f>
        <v>30</v>
      </c>
      <c r="G2476" s="123" t="str">
        <f>IF('statement of marks'!DT99="","",'statement of marks'!DT99)</f>
        <v/>
      </c>
      <c r="H2476" s="1238" t="s">
        <v>313</v>
      </c>
      <c r="I2476" s="1238"/>
      <c r="J2476" s="291">
        <f>'statement of marks'!$DU$6</f>
        <v>30</v>
      </c>
      <c r="K2476" s="125" t="str">
        <f>IF('statement of marks'!DU99="","",'statement of marks'!DU99)</f>
        <v/>
      </c>
      <c r="L2476" s="1239" t="s">
        <v>172</v>
      </c>
      <c r="M2476" s="1239"/>
      <c r="N2476" s="291">
        <f>'statement of marks'!$DV$6</f>
        <v>40</v>
      </c>
      <c r="O2476" s="290" t="str">
        <f>IF('statement of marks'!DV99="","",'statement of marks'!DV99)</f>
        <v/>
      </c>
      <c r="P2476" s="304"/>
      <c r="Q2476" s="125" t="str">
        <f>IF(O2476="","",SUM(G2476,K2476,O2476))</f>
        <v/>
      </c>
      <c r="R2476" s="290" t="str">
        <f>IF('statement of marks'!GB99="","",'statement of marks'!GB99)</f>
        <v/>
      </c>
      <c r="S2476" s="117" t="str">
        <f>IF(OR(R2476="S",R2476="RE"),40,"")</f>
        <v/>
      </c>
      <c r="T2476" s="309" t="str">
        <f>IF('result subject-wise'!AN99="","",'result subject-wise'!AN99)</f>
        <v/>
      </c>
      <c r="U2476" s="310" t="str">
        <f>IF('result subject-wise'!AO99="","",'result subject-wise'!AO99)</f>
        <v/>
      </c>
      <c r="V2476" s="1236"/>
    </row>
    <row r="2477" spans="1:22" ht="19.25" customHeight="1">
      <c r="A2477" s="1179"/>
      <c r="B2477" s="1240" t="s">
        <v>20</v>
      </c>
      <c r="C2477" s="1241"/>
      <c r="D2477" s="1242" t="str">
        <f>IF('statement of marks'!GH99="","",'statement of marks'!GH99)</f>
        <v/>
      </c>
      <c r="E2477" s="1243"/>
      <c r="F2477" s="1243"/>
      <c r="G2477" s="1243"/>
      <c r="H2477" s="1243"/>
      <c r="I2477" s="1244"/>
      <c r="J2477" s="288" t="s">
        <v>7</v>
      </c>
      <c r="K2477" s="290" t="str">
        <f>IF('statement of marks'!GK99="","",'statement of marks'!GK99)</f>
        <v/>
      </c>
      <c r="L2477" s="1245" t="s">
        <v>8</v>
      </c>
      <c r="M2477" s="1246"/>
      <c r="N2477" s="1247"/>
      <c r="O2477" s="290" t="str">
        <f>IF('statement of marks'!GM99="","",'statement of marks'!GM99)</f>
        <v/>
      </c>
      <c r="P2477" s="1248" t="s">
        <v>286</v>
      </c>
      <c r="Q2477" s="1248"/>
      <c r="R2477" s="1248"/>
      <c r="S2477" s="1248"/>
      <c r="T2477" s="1248"/>
      <c r="U2477" s="1248"/>
      <c r="V2477" s="1249"/>
    </row>
    <row r="2478" spans="1:22" ht="19.25" customHeight="1">
      <c r="A2478" s="1179"/>
      <c r="B2478" s="1240" t="s">
        <v>50</v>
      </c>
      <c r="C2478" s="1241"/>
      <c r="D2478" s="1250" t="s">
        <v>290</v>
      </c>
      <c r="E2478" s="1251"/>
      <c r="F2478" s="1252" t="s">
        <v>291</v>
      </c>
      <c r="G2478" s="1252"/>
      <c r="H2478" s="1253" t="s">
        <v>292</v>
      </c>
      <c r="I2478" s="1253"/>
      <c r="J2478" s="1252" t="s">
        <v>314</v>
      </c>
      <c r="K2478" s="1252"/>
      <c r="L2478" s="1254" t="s">
        <v>284</v>
      </c>
      <c r="M2478" s="1254"/>
      <c r="N2478" s="1254"/>
      <c r="O2478" s="1254"/>
      <c r="P2478" s="1255" t="s">
        <v>20</v>
      </c>
      <c r="Q2478" s="1255"/>
      <c r="R2478" s="1255"/>
      <c r="S2478" s="1255"/>
      <c r="T2478" s="1256" t="str">
        <f>IF('result subject-wise'!AR99="","",'result subject-wise'!AR99)</f>
        <v/>
      </c>
      <c r="U2478" s="1256"/>
      <c r="V2478" s="1257"/>
    </row>
    <row r="2479" spans="1:22" ht="19.25" customHeight="1">
      <c r="A2479" s="1179"/>
      <c r="B2479" s="1234" t="s">
        <v>32</v>
      </c>
      <c r="C2479" s="1235"/>
      <c r="D2479" s="1258" t="str">
        <f>IF('statement of marks'!EP99="","",'statement of marks'!EP99)</f>
        <v/>
      </c>
      <c r="E2479" s="1259"/>
      <c r="F2479" s="1259" t="str">
        <f>IF('statement of marks'!ER99="","",'statement of marks'!ER99)</f>
        <v/>
      </c>
      <c r="G2479" s="1259"/>
      <c r="H2479" s="1259" t="str">
        <f>IF('statement of marks'!ET99="","",'statement of marks'!ET99)</f>
        <v/>
      </c>
      <c r="I2479" s="1259"/>
      <c r="J2479" s="1259" t="str">
        <f>IF('statement of marks'!EV99="","",'statement of marks'!EV99)</f>
        <v/>
      </c>
      <c r="K2479" s="1259"/>
      <c r="L2479" s="1259" t="str">
        <f>IF('statement of marks'!EX99="","",'statement of marks'!EX99)</f>
        <v/>
      </c>
      <c r="M2479" s="1259"/>
      <c r="N2479" s="1259"/>
      <c r="O2479" s="1259"/>
      <c r="P2479" s="1255" t="s">
        <v>7</v>
      </c>
      <c r="Q2479" s="1255"/>
      <c r="R2479" s="1255"/>
      <c r="S2479" s="1255"/>
      <c r="T2479" s="1256" t="str">
        <f>IF(AND(T2478="mRrh.kZ",V2474&gt;=60),"izFke",IF(AND(T2478="mRrh.kZ",V2474&gt;=48),"f}rh;",IF(AND(T2478="mRrh.kZ",V2474&gt;=36),"r`rh;","")))</f>
        <v/>
      </c>
      <c r="U2479" s="1256"/>
      <c r="V2479" s="1257"/>
    </row>
    <row r="2480" spans="1:22" ht="19.25" customHeight="1">
      <c r="A2480" s="1179"/>
      <c r="B2480" s="1234" t="s">
        <v>31</v>
      </c>
      <c r="C2480" s="1235"/>
      <c r="D2480" s="1260" t="str">
        <f>IF('statement of marks'!EO99="","",'statement of marks'!EO99)</f>
        <v/>
      </c>
      <c r="E2480" s="1261"/>
      <c r="F2480" s="1261" t="str">
        <f>IF('statement of marks'!EQ99="","",'statement of marks'!EQ99)</f>
        <v/>
      </c>
      <c r="G2480" s="1261"/>
      <c r="H2480" s="1261" t="str">
        <f>IF('statement of marks'!ES99="","",'statement of marks'!ES99)</f>
        <v/>
      </c>
      <c r="I2480" s="1261"/>
      <c r="J2480" s="1261" t="str">
        <f>IF('statement of marks'!EU99="","",'statement of marks'!EU99)</f>
        <v/>
      </c>
      <c r="K2480" s="1261"/>
      <c r="L2480" s="1261" t="str">
        <f>IF('statement of marks'!EW99="","",'statement of marks'!EW99)</f>
        <v/>
      </c>
      <c r="M2480" s="1261"/>
      <c r="N2480" s="1261"/>
      <c r="O2480" s="1261"/>
      <c r="P2480" s="1262" t="s">
        <v>312</v>
      </c>
      <c r="Q2480" s="1263"/>
      <c r="R2480" s="1263"/>
      <c r="S2480" s="1264"/>
      <c r="T2480" s="1265" t="str">
        <f>IF(T2478="","",'result subject-wise'!$G$117)</f>
        <v/>
      </c>
      <c r="U2480" s="1266"/>
      <c r="V2480" s="1267"/>
    </row>
    <row r="2481" spans="1:22" ht="19.25" customHeight="1">
      <c r="A2481" s="1179"/>
      <c r="B2481" s="1230" t="s">
        <v>133</v>
      </c>
      <c r="C2481" s="1231"/>
      <c r="D2481" s="1268"/>
      <c r="E2481" s="1269"/>
      <c r="F2481" s="1269"/>
      <c r="G2481" s="1269"/>
      <c r="H2481" s="1269"/>
      <c r="I2481" s="1269"/>
      <c r="J2481" s="1269"/>
      <c r="K2481" s="1269"/>
      <c r="L2481" s="1231" t="s">
        <v>133</v>
      </c>
      <c r="M2481" s="1231"/>
      <c r="N2481" s="1231"/>
      <c r="O2481" s="1231"/>
      <c r="P2481" s="1231"/>
      <c r="Q2481" s="1231"/>
      <c r="R2481" s="1270"/>
      <c r="S2481" s="1271"/>
      <c r="T2481" s="1271"/>
      <c r="U2481" s="1271"/>
      <c r="V2481" s="1272"/>
    </row>
    <row r="2482" spans="1:22" ht="19.25" customHeight="1">
      <c r="A2482" s="1179"/>
      <c r="B2482" s="1230" t="s">
        <v>285</v>
      </c>
      <c r="C2482" s="1231"/>
      <c r="D2482" s="1268"/>
      <c r="E2482" s="1269"/>
      <c r="F2482" s="1269"/>
      <c r="G2482" s="1269"/>
      <c r="H2482" s="1269"/>
      <c r="I2482" s="1269"/>
      <c r="J2482" s="1269"/>
      <c r="K2482" s="1269"/>
      <c r="L2482" s="1231" t="s">
        <v>111</v>
      </c>
      <c r="M2482" s="1231"/>
      <c r="N2482" s="1231"/>
      <c r="O2482" s="1231"/>
      <c r="P2482" s="1231"/>
      <c r="Q2482" s="1231"/>
      <c r="R2482" s="1273"/>
      <c r="S2482" s="1274"/>
      <c r="T2482" s="1274"/>
      <c r="U2482" s="1274"/>
      <c r="V2482" s="1275"/>
    </row>
    <row r="2483" spans="1:22" ht="19.25" customHeight="1">
      <c r="A2483" s="1179"/>
      <c r="B2483" s="1230" t="s">
        <v>152</v>
      </c>
      <c r="C2483" s="1231"/>
      <c r="D2483" s="1268"/>
      <c r="E2483" s="1269"/>
      <c r="F2483" s="1269"/>
      <c r="G2483" s="1269"/>
      <c r="H2483" s="1269"/>
      <c r="I2483" s="1269"/>
      <c r="J2483" s="1269"/>
      <c r="K2483" s="1269"/>
      <c r="L2483" s="1231" t="s">
        <v>285</v>
      </c>
      <c r="M2483" s="1231"/>
      <c r="N2483" s="1231"/>
      <c r="O2483" s="1231"/>
      <c r="P2483" s="1231"/>
      <c r="Q2483" s="1231"/>
      <c r="R2483" s="1276" t="s">
        <v>152</v>
      </c>
      <c r="S2483" s="1277"/>
      <c r="T2483" s="1277"/>
      <c r="U2483" s="1277"/>
      <c r="V2483" s="1278"/>
    </row>
    <row r="2484" spans="1:22" ht="19.25" customHeight="1">
      <c r="A2484" s="1180"/>
      <c r="B2484" s="1279" t="s">
        <v>151</v>
      </c>
      <c r="C2484" s="1280"/>
      <c r="D2484" s="1281"/>
      <c r="E2484" s="1282"/>
      <c r="F2484" s="1282"/>
      <c r="G2484" s="1282"/>
      <c r="H2484" s="1282"/>
      <c r="I2484" s="1282"/>
      <c r="J2484" s="1282"/>
      <c r="K2484" s="1282"/>
      <c r="L2484" s="1280" t="s">
        <v>113</v>
      </c>
      <c r="M2484" s="1280"/>
      <c r="N2484" s="1280"/>
      <c r="O2484" s="1280"/>
      <c r="P2484" s="1283">
        <f>'statement of marks'!$GH$109</f>
        <v>42460</v>
      </c>
      <c r="Q2484" s="1284"/>
      <c r="R2484" s="1285" t="s">
        <v>289</v>
      </c>
      <c r="S2484" s="1286"/>
      <c r="T2484" s="1286"/>
      <c r="U2484" s="1286"/>
      <c r="V2484" s="1287"/>
    </row>
    <row r="2485" spans="1:22" ht="19.25" customHeight="1">
      <c r="A2485" s="1173" t="s">
        <v>73</v>
      </c>
      <c r="B2485" s="1174"/>
      <c r="C2485" s="1174"/>
      <c r="D2485" s="1174"/>
      <c r="E2485" s="1174"/>
      <c r="F2485" s="1174"/>
      <c r="G2485" s="1174"/>
      <c r="H2485" s="1174"/>
      <c r="I2485" s="1174"/>
      <c r="J2485" s="1174"/>
      <c r="K2485" s="1174"/>
      <c r="L2485" s="1174"/>
      <c r="M2485" s="1174"/>
      <c r="N2485" s="1174"/>
      <c r="O2485" s="1174"/>
      <c r="P2485" s="1174"/>
      <c r="Q2485" s="1174"/>
      <c r="R2485" s="1174"/>
      <c r="S2485" s="1174"/>
      <c r="T2485" s="1174"/>
      <c r="U2485" s="1174"/>
      <c r="V2485" s="1175"/>
    </row>
    <row r="2486" spans="1:22" ht="19.25" customHeight="1">
      <c r="A2486" s="1176" t="str">
        <f>'statement of marks'!$A$1</f>
        <v>jktdh; ckfydk mPp ek/;fed fo|ky;] fuEckgsMk</v>
      </c>
      <c r="B2486" s="1177"/>
      <c r="C2486" s="1177"/>
      <c r="D2486" s="1177"/>
      <c r="E2486" s="1177"/>
      <c r="F2486" s="1177"/>
      <c r="G2486" s="1177"/>
      <c r="H2486" s="1177"/>
      <c r="I2486" s="1177"/>
      <c r="J2486" s="1177"/>
      <c r="K2486" s="1177"/>
      <c r="L2486" s="1177"/>
      <c r="M2486" s="1177"/>
      <c r="N2486" s="1177"/>
      <c r="O2486" s="1177"/>
      <c r="P2486" s="1177"/>
      <c r="Q2486" s="1177"/>
      <c r="R2486" s="1177"/>
      <c r="S2486" s="1177"/>
      <c r="T2486" s="1177"/>
      <c r="U2486" s="1177"/>
      <c r="V2486" s="1178"/>
    </row>
    <row r="2487" spans="1:22" ht="19.25" customHeight="1">
      <c r="A2487" s="1179"/>
      <c r="B2487" s="1181" t="s">
        <v>293</v>
      </c>
      <c r="C2487" s="1181"/>
      <c r="D2487" s="1182" t="str">
        <f>'statement of marks'!$F$3</f>
        <v>2015-16</v>
      </c>
      <c r="E2487" s="1183"/>
      <c r="F2487" s="1184" t="str">
        <f>IF(T2505="","eq[; ijh{kk",IF(D2504="iwjd","iwjd ijh{kk",IF(D2504="iqu% ijh{kk","iqu% ijh{kk",)))</f>
        <v>eq[; ijh{kk</v>
      </c>
      <c r="G2487" s="1185"/>
      <c r="H2487" s="1185"/>
      <c r="I2487" s="1185"/>
      <c r="J2487" s="1185"/>
      <c r="K2487" s="1185"/>
      <c r="L2487" s="1185"/>
      <c r="M2487" s="1185"/>
      <c r="N2487" s="1185"/>
      <c r="O2487" s="1185"/>
      <c r="P2487" s="1185"/>
      <c r="Q2487" s="1185"/>
      <c r="R2487" s="1186" t="s">
        <v>27</v>
      </c>
      <c r="S2487" s="1187"/>
      <c r="T2487" s="1188" t="str">
        <f>'statement of marks'!$A$3</f>
        <v>11 'A'</v>
      </c>
      <c r="U2487" s="1188"/>
      <c r="V2487" s="1189"/>
    </row>
    <row r="2488" spans="1:22" ht="19.25" customHeight="1">
      <c r="A2488" s="1179"/>
      <c r="B2488" s="1190" t="s">
        <v>115</v>
      </c>
      <c r="C2488" s="1190"/>
      <c r="D2488" s="1191" t="str">
        <f>IF('statement of marks'!G100="","",'statement of marks'!G100)</f>
        <v/>
      </c>
      <c r="E2488" s="1192"/>
      <c r="F2488" s="1192"/>
      <c r="G2488" s="1192"/>
      <c r="H2488" s="1192"/>
      <c r="I2488" s="1192"/>
      <c r="J2488" s="1192"/>
      <c r="K2488" s="1192"/>
      <c r="L2488" s="1192"/>
      <c r="M2488" s="1192"/>
      <c r="N2488" s="1192"/>
      <c r="O2488" s="1192"/>
      <c r="P2488" s="1192"/>
      <c r="Q2488" s="1192"/>
      <c r="R2488" s="1193" t="s">
        <v>36</v>
      </c>
      <c r="S2488" s="1194"/>
      <c r="T2488" s="1195" t="str">
        <f>IF('statement of marks'!D100="","",'statement of marks'!D100)</f>
        <v/>
      </c>
      <c r="U2488" s="1195"/>
      <c r="V2488" s="1196"/>
    </row>
    <row r="2489" spans="1:22" ht="19.25" customHeight="1">
      <c r="A2489" s="1179"/>
      <c r="B2489" s="1190" t="s">
        <v>25</v>
      </c>
      <c r="C2489" s="1190"/>
      <c r="D2489" s="1191" t="str">
        <f>IF('statement of marks'!H100="","",'statement of marks'!H100)</f>
        <v/>
      </c>
      <c r="E2489" s="1192"/>
      <c r="F2489" s="1192"/>
      <c r="G2489" s="1192"/>
      <c r="H2489" s="1192"/>
      <c r="I2489" s="1192"/>
      <c r="J2489" s="1192"/>
      <c r="K2489" s="1192"/>
      <c r="L2489" s="1192"/>
      <c r="M2489" s="1192"/>
      <c r="N2489" s="1192"/>
      <c r="O2489" s="1192"/>
      <c r="P2489" s="1192"/>
      <c r="Q2489" s="1192"/>
      <c r="R2489" s="1193" t="s">
        <v>28</v>
      </c>
      <c r="S2489" s="1194"/>
      <c r="T2489" s="1195" t="str">
        <f>IF('statement of marks'!E100="","",'statement of marks'!E100)</f>
        <v/>
      </c>
      <c r="U2489" s="1195"/>
      <c r="V2489" s="1196"/>
    </row>
    <row r="2490" spans="1:22" ht="19.25" customHeight="1">
      <c r="A2490" s="1179"/>
      <c r="B2490" s="1197" t="s">
        <v>26</v>
      </c>
      <c r="C2490" s="1197"/>
      <c r="D2490" s="1191" t="str">
        <f>IF('statement of marks'!I100="","",'statement of marks'!I100)</f>
        <v/>
      </c>
      <c r="E2490" s="1192"/>
      <c r="F2490" s="1192"/>
      <c r="G2490" s="1192"/>
      <c r="H2490" s="1192"/>
      <c r="I2490" s="1192"/>
      <c r="J2490" s="1192"/>
      <c r="K2490" s="1192"/>
      <c r="L2490" s="1192"/>
      <c r="M2490" s="1192"/>
      <c r="N2490" s="1192"/>
      <c r="O2490" s="1192"/>
      <c r="P2490" s="1192"/>
      <c r="Q2490" s="1192"/>
      <c r="R2490" s="1193" t="s">
        <v>29</v>
      </c>
      <c r="S2490" s="1194"/>
      <c r="T2490" s="1198" t="str">
        <f>IF('statement of marks'!F100="","",'statement of marks'!F100)</f>
        <v/>
      </c>
      <c r="U2490" s="1198"/>
      <c r="V2490" s="1199"/>
    </row>
    <row r="2491" spans="1:22" ht="19.25" customHeight="1">
      <c r="A2491" s="1179"/>
      <c r="B2491" s="1200" t="s">
        <v>30</v>
      </c>
      <c r="C2491" s="1202" t="s">
        <v>202</v>
      </c>
      <c r="D2491" s="1204" t="s">
        <v>1</v>
      </c>
      <c r="E2491" s="1204" t="s">
        <v>43</v>
      </c>
      <c r="F2491" s="1204" t="s">
        <v>2</v>
      </c>
      <c r="G2491" s="1206" t="s">
        <v>144</v>
      </c>
      <c r="H2491" s="1206" t="s">
        <v>147</v>
      </c>
      <c r="I2491" s="1208" t="s">
        <v>146</v>
      </c>
      <c r="J2491" s="1210" t="s">
        <v>306</v>
      </c>
      <c r="K2491" s="1212" t="s">
        <v>288</v>
      </c>
      <c r="L2491" s="1214" t="s">
        <v>305</v>
      </c>
      <c r="M2491" s="1214" t="s">
        <v>296</v>
      </c>
      <c r="N2491" s="1216" t="s">
        <v>295</v>
      </c>
      <c r="O2491" s="1218" t="s">
        <v>274</v>
      </c>
      <c r="P2491" s="1218" t="s">
        <v>275</v>
      </c>
      <c r="Q2491" s="1220" t="s">
        <v>276</v>
      </c>
      <c r="R2491" s="1208" t="s">
        <v>14</v>
      </c>
      <c r="S2491" s="1210" t="s">
        <v>297</v>
      </c>
      <c r="T2491" s="1222" t="s">
        <v>298</v>
      </c>
      <c r="U2491" s="1288" t="s">
        <v>38</v>
      </c>
      <c r="V2491" s="1226" t="s">
        <v>287</v>
      </c>
    </row>
    <row r="2492" spans="1:22" ht="19.25" customHeight="1">
      <c r="A2492" s="1179"/>
      <c r="B2492" s="1201"/>
      <c r="C2492" s="1203"/>
      <c r="D2492" s="1205"/>
      <c r="E2492" s="1205"/>
      <c r="F2492" s="1205"/>
      <c r="G2492" s="1207"/>
      <c r="H2492" s="1207"/>
      <c r="I2492" s="1209"/>
      <c r="J2492" s="1211"/>
      <c r="K2492" s="1213"/>
      <c r="L2492" s="1215"/>
      <c r="M2492" s="1215"/>
      <c r="N2492" s="1217"/>
      <c r="O2492" s="1219"/>
      <c r="P2492" s="1219"/>
      <c r="Q2492" s="1221"/>
      <c r="R2492" s="1209"/>
      <c r="S2492" s="1211"/>
      <c r="T2492" s="1223"/>
      <c r="U2492" s="1289"/>
      <c r="V2492" s="1227"/>
    </row>
    <row r="2493" spans="1:22" ht="19.25" customHeight="1">
      <c r="A2493" s="1179"/>
      <c r="B2493" s="1228" t="s">
        <v>5</v>
      </c>
      <c r="C2493" s="1229"/>
      <c r="D2493" s="119">
        <v>10</v>
      </c>
      <c r="E2493" s="70">
        <v>10</v>
      </c>
      <c r="F2493" s="70">
        <v>10</v>
      </c>
      <c r="G2493" s="142" t="s">
        <v>308</v>
      </c>
      <c r="H2493" s="122">
        <f>'statement of marks'!$AR$6</f>
        <v>20</v>
      </c>
      <c r="I2493" s="73">
        <v>70</v>
      </c>
      <c r="J2493" s="146" t="s">
        <v>277</v>
      </c>
      <c r="K2493" s="124">
        <v>100</v>
      </c>
      <c r="L2493" s="142" t="s">
        <v>309</v>
      </c>
      <c r="M2493" s="122">
        <f>'statement of marks'!$AW$6</f>
        <v>30</v>
      </c>
      <c r="N2493" s="73">
        <v>100</v>
      </c>
      <c r="O2493" s="145" t="s">
        <v>310</v>
      </c>
      <c r="P2493" s="124"/>
      <c r="Q2493" s="124">
        <v>200</v>
      </c>
      <c r="R2493" s="304"/>
      <c r="S2493" s="304"/>
      <c r="T2493" s="305"/>
      <c r="U2493" s="306"/>
      <c r="V2493" s="147" t="str">
        <f>IF(OR(U2500=0,U2500&lt;S2500),"",Q2493)</f>
        <v/>
      </c>
    </row>
    <row r="2494" spans="1:22" ht="19.25" customHeight="1">
      <c r="A2494" s="1179"/>
      <c r="B2494" s="1230" t="str">
        <f>'statement of marks'!$J$3</f>
        <v>vfuok;Z fgUnh</v>
      </c>
      <c r="C2494" s="1231"/>
      <c r="D2494" s="289" t="str">
        <f>IF('statement of marks'!J100="","",'statement of marks'!J100)</f>
        <v/>
      </c>
      <c r="E2494" s="290" t="str">
        <f>IF('statement of marks'!K100="","",'statement of marks'!K100)</f>
        <v/>
      </c>
      <c r="F2494" s="290" t="str">
        <f>IF('statement of marks'!L100="","",'statement of marks'!L100)</f>
        <v/>
      </c>
      <c r="G2494" s="123" t="str">
        <f>IF('statement of marks'!N100="","",'statement of marks'!N100)</f>
        <v/>
      </c>
      <c r="H2494" s="123">
        <f>'statement of marks'!$BP$6</f>
        <v>20</v>
      </c>
      <c r="I2494" s="291" t="str">
        <f>IF(G2494="","",G2494)</f>
        <v/>
      </c>
      <c r="J2494" s="291" t="str">
        <f>IF(G2494="","",SUM(D2494,E2494,F2494,G2494))</f>
        <v/>
      </c>
      <c r="K2494" s="125" t="str">
        <f>J2494</f>
        <v/>
      </c>
      <c r="L2494" s="123" t="str">
        <f>IF('statement of marks'!P100="","",'statement of marks'!P100)</f>
        <v/>
      </c>
      <c r="M2494" s="122">
        <f>'statement of marks'!$BU$6</f>
        <v>30</v>
      </c>
      <c r="N2494" s="291" t="str">
        <f>IF(L2494="","",L2494)</f>
        <v/>
      </c>
      <c r="O2494" s="291" t="str">
        <f>IF(L2494="","",SUM(J2494,L2494))</f>
        <v/>
      </c>
      <c r="P2494" s="152">
        <f>SUM(H2494,M2494)</f>
        <v>50</v>
      </c>
      <c r="Q2494" s="125" t="str">
        <f>O2494</f>
        <v/>
      </c>
      <c r="R2494" s="290" t="str">
        <f>CONCATENATE('statement of marks'!EZ100,'statement of marks'!FA100,'statement of marks'!FB100)</f>
        <v/>
      </c>
      <c r="S2494" s="117" t="str">
        <f>IF(OR(R2494="S",R2494="RE"),100,"")</f>
        <v/>
      </c>
      <c r="T2494" s="128" t="str">
        <f>IF('result subject-wise'!U100="","",'result subject-wise'!U100)</f>
        <v/>
      </c>
      <c r="U2494" s="130" t="str">
        <f>IF('result subject-wise'!V100="","",'result subject-wise'!V100)</f>
        <v/>
      </c>
      <c r="V2494" s="147" t="str">
        <f>IF(OR(U2500=0,U2500&lt;S2500),"",IF(R2494="RE",SUM(Q2494,T2494),IF(R2494="S",T2494,Q2494)))</f>
        <v/>
      </c>
    </row>
    <row r="2495" spans="1:22" ht="19.25" customHeight="1">
      <c r="A2495" s="1179"/>
      <c r="B2495" s="1230" t="str">
        <f>'statement of marks'!$X$3</f>
        <v>vaxzsth</v>
      </c>
      <c r="C2495" s="1231"/>
      <c r="D2495" s="289" t="str">
        <f>IF('statement of marks'!X100="","",'statement of marks'!X100)</f>
        <v/>
      </c>
      <c r="E2495" s="290" t="str">
        <f>IF('statement of marks'!Y100="","",'statement of marks'!Y100)</f>
        <v/>
      </c>
      <c r="F2495" s="290" t="str">
        <f>IF('statement of marks'!Z100="","",'statement of marks'!Z100)</f>
        <v/>
      </c>
      <c r="G2495" s="123" t="str">
        <f>IF('statement of marks'!AB100="","",'statement of marks'!AB100)</f>
        <v/>
      </c>
      <c r="H2495" s="123">
        <f>'statement of marks'!$CN$6</f>
        <v>20</v>
      </c>
      <c r="I2495" s="291" t="str">
        <f>IF(G2495="","",G2495)</f>
        <v/>
      </c>
      <c r="J2495" s="291" t="str">
        <f t="shared" ref="J2495:J2498" si="907">IF(G2495="","",SUM(D2495,E2495,F2495,G2495))</f>
        <v/>
      </c>
      <c r="K2495" s="125" t="str">
        <f>J2495</f>
        <v/>
      </c>
      <c r="L2495" s="123" t="str">
        <f>IF('statement of marks'!AD100="","",'statement of marks'!AD100)</f>
        <v/>
      </c>
      <c r="M2495" s="122">
        <f>'statement of marks'!$CS$6</f>
        <v>30</v>
      </c>
      <c r="N2495" s="291" t="str">
        <f>IF(L2495="","",L2495)</f>
        <v/>
      </c>
      <c r="O2495" s="291" t="str">
        <f t="shared" ref="O2495" si="908">IF(L2495="","",SUM(J2495,L2495))</f>
        <v/>
      </c>
      <c r="P2495" s="152">
        <f t="shared" ref="P2495" si="909">SUM(H2495,M2495)</f>
        <v>50</v>
      </c>
      <c r="Q2495" s="125" t="str">
        <f>O2495</f>
        <v/>
      </c>
      <c r="R2495" s="290" t="str">
        <f>CONCATENATE('statement of marks'!FC100,'statement of marks'!FD100,'statement of marks'!FE100)</f>
        <v/>
      </c>
      <c r="S2495" s="117" t="str">
        <f>IF(OR(R2495="S",R2495="RE"),100,"")</f>
        <v/>
      </c>
      <c r="T2495" s="128" t="str">
        <f>IF('result subject-wise'!X100="","",'result subject-wise'!X100)</f>
        <v/>
      </c>
      <c r="U2495" s="130" t="str">
        <f>IF('result subject-wise'!Y100="","",'result subject-wise'!Y100)</f>
        <v/>
      </c>
      <c r="V2495" s="147" t="str">
        <f>IF(OR(U2500=0,U2500&lt;S2500),"",IF(R2495="RE",SUM(Q2495,T2495),IF(R2495="S",T2495,Q2495)))</f>
        <v/>
      </c>
    </row>
    <row r="2496" spans="1:22" ht="19.25" customHeight="1">
      <c r="A2496" s="1179"/>
      <c r="B2496" s="1232" t="b">
        <f>IF('statement of marks'!AL100="a",'statement of marks'!$AL$3,IF('statement of marks'!AL100="b",'statement of marks'!$AR$3,IF('statement of marks'!AL100="c",'statement of marks'!$AX$3,IF('statement of marks'!AL100="d",'statement of marks'!$BD$3))))</f>
        <v>0</v>
      </c>
      <c r="C2496" s="1233"/>
      <c r="D2496" s="289" t="str">
        <f>IF('statement of marks'!AM100="","",'statement of marks'!AM100)</f>
        <v/>
      </c>
      <c r="E2496" s="290" t="str">
        <f>IF('statement of marks'!AN100="","",'statement of marks'!AN100)</f>
        <v/>
      </c>
      <c r="F2496" s="290" t="str">
        <f>IF('statement of marks'!AO100="","",'statement of marks'!AO100)</f>
        <v/>
      </c>
      <c r="G2496" s="123" t="str">
        <f>IF('statement of marks'!AQ100="","",'statement of marks'!AQ100)</f>
        <v/>
      </c>
      <c r="H2496" s="123" t="str">
        <f>IF('statement of marks'!AR100="","",'statement of marks'!AR100)</f>
        <v/>
      </c>
      <c r="I2496" s="291" t="str">
        <f>IF(G2496="","",IF(AND(G2496="ML",H2496="ML"),"ML",IF(AND(G2496="ML",H2496=""),"ML",SUM(G2496,H2496))))</f>
        <v/>
      </c>
      <c r="J2496" s="291" t="str">
        <f t="shared" si="907"/>
        <v/>
      </c>
      <c r="K2496" s="125" t="str">
        <f>IF(J2496="","",SUM(H2496,J2496))</f>
        <v/>
      </c>
      <c r="L2496" s="123" t="str">
        <f>IF('statement of marks'!AV100="","",'statement of marks'!AV100)</f>
        <v/>
      </c>
      <c r="M2496" s="123" t="str">
        <f>IF('statement of marks'!AW100="","",'statement of marks'!AW100)</f>
        <v/>
      </c>
      <c r="N2496" s="291" t="str">
        <f>IF(L2496="","",IF(AND(L2496="ML",M2496="ML"),"ML",IF(AND(L2496="ML",M2496=""),"ML",SUM(L2496,M2496))))</f>
        <v/>
      </c>
      <c r="O2496" s="291" t="str">
        <f>IF(L2496="","",SUM(J2496,L2496))</f>
        <v/>
      </c>
      <c r="P2496" s="123" t="str">
        <f>IF(AND(H2496="",M2496=""),"",SUM(H2496,M2496))</f>
        <v/>
      </c>
      <c r="Q2496" s="125" t="str">
        <f>IF(O2496="","",SUM(O2496,P2496))</f>
        <v/>
      </c>
      <c r="R2496" s="290" t="str">
        <f>CONCATENATE('statement of marks'!FF100,'statement of marks'!FK100,'statement of marks'!FL100)</f>
        <v/>
      </c>
      <c r="S2496" s="117" t="str">
        <f>IF('result subject-wise'!Z100="","",'result subject-wise'!Z100)</f>
        <v/>
      </c>
      <c r="T2496" s="128" t="str">
        <f>IF('result subject-wise'!AB100="","",'result subject-wise'!AB100)</f>
        <v/>
      </c>
      <c r="U2496" s="130" t="str">
        <f>IF('result subject-wise'!AC100="","",'result subject-wise'!AC100)</f>
        <v/>
      </c>
      <c r="V2496" s="147" t="str">
        <f>IF(OR(U2500=0,U2500&lt;S2500),"",IF(OR(R2496="RE",R2496="REP"),SUM(Q2496,T2496),IF(R2496="S",T2496,Q2496)))</f>
        <v/>
      </c>
    </row>
    <row r="2497" spans="1:22" ht="19.25" customHeight="1">
      <c r="A2497" s="1179"/>
      <c r="B2497" s="1232" t="b">
        <f>IF('statement of marks'!BJ100="a",'statement of marks'!$BJ$3,IF('statement of marks'!BJ100="b",'statement of marks'!$BP$3,IF('statement of marks'!BJ100="c",'statement of marks'!$BV$3,IF('statement of marks'!BJ100="d",'statement of marks'!$CB$3))))</f>
        <v>0</v>
      </c>
      <c r="C2497" s="1233"/>
      <c r="D2497" s="289" t="str">
        <f>IF('statement of marks'!BK100="","",'statement of marks'!BK100)</f>
        <v/>
      </c>
      <c r="E2497" s="290" t="str">
        <f>IF('statement of marks'!BL100="","",'statement of marks'!BL100)</f>
        <v/>
      </c>
      <c r="F2497" s="290" t="str">
        <f>IF('statement of marks'!BM100="","",'statement of marks'!BM100)</f>
        <v/>
      </c>
      <c r="G2497" s="123" t="str">
        <f>IF('statement of marks'!BO100="","",'statement of marks'!BO100)</f>
        <v/>
      </c>
      <c r="H2497" s="123" t="str">
        <f>IF('statement of marks'!BP100="","",'statement of marks'!BP100)</f>
        <v/>
      </c>
      <c r="I2497" s="291" t="str">
        <f t="shared" ref="I2497" si="910">IF(G2497="","",IF(AND(G2497="ML",H2497="ML"),"ML",IF(AND(G2497="ML",H2497=""),"ML",SUM(G2497,H2497))))</f>
        <v/>
      </c>
      <c r="J2497" s="291" t="str">
        <f t="shared" si="907"/>
        <v/>
      </c>
      <c r="K2497" s="125" t="str">
        <f>IF(J2497="","",SUM(H2497,J2497))</f>
        <v/>
      </c>
      <c r="L2497" s="123" t="str">
        <f>IF('statement of marks'!BT100="","",'statement of marks'!BT100)</f>
        <v/>
      </c>
      <c r="M2497" s="123" t="str">
        <f>IF('statement of marks'!BU100="","",'statement of marks'!BU100)</f>
        <v/>
      </c>
      <c r="N2497" s="291" t="str">
        <f t="shared" ref="N2497" si="911">IF(L2497="","",IF(AND(L2497="ML",M2497="ML"),"ML",IF(AND(L2497="ML",M2497=""),"ML",SUM(L2497,M2497))))</f>
        <v/>
      </c>
      <c r="O2497" s="291" t="str">
        <f>IF(L2497="","",SUM(J2497,L2497))</f>
        <v/>
      </c>
      <c r="P2497" s="123" t="str">
        <f t="shared" ref="P2497:P2498" si="912">IF(AND(H2497="",M2497=""),"",SUM(H2497,M2497))</f>
        <v/>
      </c>
      <c r="Q2497" s="125" t="str">
        <f>IF(O2497="","",SUM(O2497,P2497))</f>
        <v/>
      </c>
      <c r="R2497" s="290" t="str">
        <f>CONCATENATE('statement of marks'!FM100,'statement of marks'!FR100,'statement of marks'!FS100)</f>
        <v/>
      </c>
      <c r="S2497" s="117" t="str">
        <f>IF('result subject-wise'!AD100="","",'result subject-wise'!AD100)</f>
        <v/>
      </c>
      <c r="T2497" s="128" t="str">
        <f>IF('result subject-wise'!AF100="","",'result subject-wise'!AF100)</f>
        <v/>
      </c>
      <c r="U2497" s="130" t="str">
        <f>IF('result subject-wise'!AG100="","",'result subject-wise'!AG100)</f>
        <v/>
      </c>
      <c r="V2497" s="147" t="str">
        <f>IF(OR(U2500=0,U2500&lt;S2500),"",IF(OR(R2497="RE",R2497="REP"),SUM(Q2497,T2497),IF(R2497="S",T2497,Q2497)))</f>
        <v/>
      </c>
    </row>
    <row r="2498" spans="1:22" ht="19.25" customHeight="1">
      <c r="A2498" s="1179"/>
      <c r="B2498" s="1232" t="b">
        <f>IF('statement of marks'!CH100="a",'statement of marks'!$CH$3,IF('statement of marks'!CH100="b",'statement of marks'!$CN$3,IF('statement of marks'!CH100="c",'statement of marks'!$CT$3,IF('statement of marks'!CH100="d",'statement of marks'!$CZ$3))))</f>
        <v>0</v>
      </c>
      <c r="C2498" s="1233"/>
      <c r="D2498" s="289" t="str">
        <f>IF('statement of marks'!CI100="","",'statement of marks'!CI100)</f>
        <v/>
      </c>
      <c r="E2498" s="290" t="str">
        <f>IF('statement of marks'!CJ100="","",'statement of marks'!CJ100)</f>
        <v/>
      </c>
      <c r="F2498" s="290" t="str">
        <f>IF('statement of marks'!CK100="","",'statement of marks'!CK100)</f>
        <v/>
      </c>
      <c r="G2498" s="123" t="str">
        <f>IF('statement of marks'!CM100="","",'statement of marks'!CM100)</f>
        <v/>
      </c>
      <c r="H2498" s="123" t="str">
        <f>IF('statement of marks'!CN100="","",'statement of marks'!CN100)</f>
        <v/>
      </c>
      <c r="I2498" s="291" t="str">
        <f>IF(G2498="","",IF(AND(G2498="ML",H2498="ML"),"ML",IF(AND(G2498="ML",H2498=""),"ML",SUM(G2498,H2498))))</f>
        <v/>
      </c>
      <c r="J2498" s="291" t="str">
        <f t="shared" si="907"/>
        <v/>
      </c>
      <c r="K2498" s="125" t="str">
        <f>IF(J2498="","",SUM(H2498,J2498))</f>
        <v/>
      </c>
      <c r="L2498" s="123" t="str">
        <f>IF('statement of marks'!CR100="","",'statement of marks'!CR100)</f>
        <v/>
      </c>
      <c r="M2498" s="123" t="str">
        <f>IF('statement of marks'!CS100="","",'statement of marks'!CS100)</f>
        <v/>
      </c>
      <c r="N2498" s="291" t="str">
        <f>IF(L2498="","",IF(AND(L2498="ML",M2498="ML"),"ML",IF(AND(L2498="ML",M2498=""),"ML",SUM(L2498,M2498))))</f>
        <v/>
      </c>
      <c r="O2498" s="291" t="str">
        <f>IF(L2498="","",SUM(J2498,L2498))</f>
        <v/>
      </c>
      <c r="P2498" s="123" t="str">
        <f t="shared" si="912"/>
        <v/>
      </c>
      <c r="Q2498" s="125" t="str">
        <f>IF(O2498="","",SUM(O2498,P2498))</f>
        <v/>
      </c>
      <c r="R2498" s="290" t="str">
        <f>CONCATENATE('statement of marks'!FT100,'statement of marks'!FY100,'statement of marks'!FZ100)</f>
        <v/>
      </c>
      <c r="S2498" s="117" t="str">
        <f>IF('result subject-wise'!AH100="","",'result subject-wise'!AH100)</f>
        <v/>
      </c>
      <c r="T2498" s="128" t="str">
        <f>IF('result subject-wise'!AJ100="","",'result subject-wise'!AJ100)</f>
        <v/>
      </c>
      <c r="U2498" s="130" t="str">
        <f>IF('result subject-wise'!AK100="","",'result subject-wise'!AK100)</f>
        <v/>
      </c>
      <c r="V2498" s="147" t="str">
        <f>IF(OR(U2500=0,U2500&lt;S2500),"",IF(OR(R2498="RE",R2498="REP"),SUM(Q2498,T2498),IF(R2498="S",T2498,Q2498)))</f>
        <v/>
      </c>
    </row>
    <row r="2499" spans="1:22" ht="19.25" customHeight="1">
      <c r="A2499" s="1179"/>
      <c r="B2499" s="1234" t="s">
        <v>148</v>
      </c>
      <c r="C2499" s="1235"/>
      <c r="D2499" s="157" t="str">
        <f>IF(AND(D2494="",D2495="",D2496="",D2497="",D2498=""),"",SUM(D2494:D2498))</f>
        <v/>
      </c>
      <c r="E2499" s="157" t="str">
        <f t="shared" ref="E2499:F2499" si="913">IF(AND(E2494="",E2495="",E2496="",E2497="",E2498=""),"",SUM(E2494:E2498))</f>
        <v/>
      </c>
      <c r="F2499" s="157" t="str">
        <f t="shared" si="913"/>
        <v/>
      </c>
      <c r="G2499" s="158" t="str">
        <f>IF(G2494="","",SUM(G2494:G2498))</f>
        <v/>
      </c>
      <c r="H2499" s="158">
        <f>SUM(H2496:H2498)</f>
        <v>0</v>
      </c>
      <c r="I2499" s="158" t="str">
        <f>IF(AND(I2494="",I2495="",I2496="",I2497="",I2498=""),"",SUM(I2494:I2498))</f>
        <v/>
      </c>
      <c r="J2499" s="159" t="str">
        <f>IF(J2498="","",SUM(J2494:J2498))</f>
        <v/>
      </c>
      <c r="K2499" s="160" t="str">
        <f>IF(K2494="","",SUM(K2494:K2498))</f>
        <v/>
      </c>
      <c r="L2499" s="158" t="str">
        <f>IF(L2494="","",SUM(L2494:L2498))</f>
        <v/>
      </c>
      <c r="M2499" s="158">
        <f>SUM(M2496:M2498)</f>
        <v>0</v>
      </c>
      <c r="N2499" s="158" t="str">
        <f t="shared" ref="N2499" si="914">IF(AND(N2494="",N2495="",N2496="",N2497="",N2498=""),"",SUM(N2494:N2498))</f>
        <v/>
      </c>
      <c r="O2499" s="159" t="str">
        <f>IF(L2499="","",SUM(J2499,L2499))</f>
        <v/>
      </c>
      <c r="P2499" s="160">
        <f>SUM(H2499,M2499)</f>
        <v>0</v>
      </c>
      <c r="Q2499" s="160" t="str">
        <f>IF(Q2494="","",SUM(Q2494:Q2498))</f>
        <v/>
      </c>
      <c r="R2499" s="159"/>
      <c r="S2499" s="159" t="str">
        <f>IF(AND(S2494="",S2495="",S2496="",S2497="",S2498=""),"",SUM(S2494:S2498))</f>
        <v/>
      </c>
      <c r="T2499" s="161" t="str">
        <f>IF(AND(T2494="",T2495="",T2496="",T2497="",T2498=""),"",SUM(T2494:T2498))</f>
        <v/>
      </c>
      <c r="U2499" s="162"/>
      <c r="V2499" s="163" t="str">
        <f>IF(V2494="","",SUM(V2494:V2498))</f>
        <v/>
      </c>
    </row>
    <row r="2500" spans="1:22" ht="19.25" customHeight="1">
      <c r="A2500" s="1179"/>
      <c r="B2500" s="1234" t="s">
        <v>145</v>
      </c>
      <c r="C2500" s="1235"/>
      <c r="D2500" s="119" t="str">
        <f>IF(D2499="","",50-(COUNTIF(D2494:D2498,"NA")*10+COUNTIF(D2494:D2498,"ML")*10))</f>
        <v/>
      </c>
      <c r="E2500" s="119" t="str">
        <f t="shared" ref="E2500:F2500" si="915">IF(E2499="","",50-(COUNTIF(E2494:E2498,"NA")*10+COUNTIF(E2494:E2498,"ML")*10))</f>
        <v/>
      </c>
      <c r="F2500" s="119" t="str">
        <f t="shared" si="915"/>
        <v/>
      </c>
      <c r="G2500" s="123">
        <f>I2500-H2500</f>
        <v>350</v>
      </c>
      <c r="H2500" s="158">
        <f>IF(H2499="","",(IF(OR(H2496="ML",H2496=""),0,H2493)+IF(OR(H2497="ML",H2497=""),0,H2494)+IF(OR(H2498="ML",H2498=""),0,H2495)))</f>
        <v>0</v>
      </c>
      <c r="I2500" s="123">
        <f>IF(I2499=0,0,350-H2502)</f>
        <v>350</v>
      </c>
      <c r="J2500" s="291" t="str">
        <f>IF(J2499="","",SUM(D2500:G2500))</f>
        <v/>
      </c>
      <c r="K2500" s="125" t="str">
        <f>IF(K2499="","",SUM(H2500,J2500))</f>
        <v/>
      </c>
      <c r="L2500" s="123">
        <f>N2500-M2500</f>
        <v>500</v>
      </c>
      <c r="M2500" s="117">
        <f>IF(M2499="","",(IF(OR(M2496="ML",M2496=""),0,M2493)+IF(OR(M2497="ML",M2497=""),0,M2494)+IF(OR(M2498="ML",M2498=""),0,M2495)))</f>
        <v>0</v>
      </c>
      <c r="N2500" s="123">
        <f>IF(N2499=0,0,500-M2502)</f>
        <v>500</v>
      </c>
      <c r="O2500" s="291">
        <f>IF(L2500="","",SUM(J2500,L2500))</f>
        <v>500</v>
      </c>
      <c r="P2500" s="125">
        <f>SUM(H2500,M2500)</f>
        <v>0</v>
      </c>
      <c r="Q2500" s="125" t="str">
        <f>IF(Q2499="","",SUM(O2500,P2500))</f>
        <v/>
      </c>
      <c r="R2500" s="307"/>
      <c r="S2500" s="141">
        <f>COUNTIF(R2494:R2503,"S")</f>
        <v>0</v>
      </c>
      <c r="T2500" s="141">
        <f>COUNTIF(R2494:R2503,"RE")+COUNTIF(R2494:R2503,"REP")</f>
        <v>0</v>
      </c>
      <c r="U2500" s="141">
        <f>COUNTIF(U2494:U2499,"P")+COUNTIF(U2502:U2503,"P")</f>
        <v>0</v>
      </c>
      <c r="V2500" s="149" t="str">
        <f>IF(OR(U2500=0,U2500&lt;(S2500+T2500)),"",(Q2500-(S2500*200)+S2499))</f>
        <v/>
      </c>
    </row>
    <row r="2501" spans="1:22" ht="19.25" customHeight="1">
      <c r="A2501" s="1179"/>
      <c r="B2501" s="1230" t="s">
        <v>12</v>
      </c>
      <c r="C2501" s="1231"/>
      <c r="D2501" s="120" t="str">
        <f t="shared" ref="D2501:Q2501" si="916">IF(D2500="","",D2499/D2500*100)</f>
        <v/>
      </c>
      <c r="E2501" s="120" t="str">
        <f t="shared" si="916"/>
        <v/>
      </c>
      <c r="F2501" s="120" t="str">
        <f t="shared" si="916"/>
        <v/>
      </c>
      <c r="G2501" s="120" t="e">
        <f t="shared" si="916"/>
        <v>#VALUE!</v>
      </c>
      <c r="H2501" s="151" t="e">
        <f t="shared" si="916"/>
        <v>#DIV/0!</v>
      </c>
      <c r="I2501" s="120" t="e">
        <f t="shared" si="916"/>
        <v>#VALUE!</v>
      </c>
      <c r="J2501" s="120" t="str">
        <f t="shared" si="916"/>
        <v/>
      </c>
      <c r="K2501" s="126" t="str">
        <f t="shared" si="916"/>
        <v/>
      </c>
      <c r="L2501" s="120" t="e">
        <f t="shared" si="916"/>
        <v>#VALUE!</v>
      </c>
      <c r="M2501" s="151" t="e">
        <f t="shared" si="916"/>
        <v>#DIV/0!</v>
      </c>
      <c r="N2501" s="120" t="e">
        <f t="shared" si="916"/>
        <v>#VALUE!</v>
      </c>
      <c r="O2501" s="120" t="e">
        <f t="shared" si="916"/>
        <v>#VALUE!</v>
      </c>
      <c r="P2501" s="126" t="e">
        <f t="shared" si="916"/>
        <v>#DIV/0!</v>
      </c>
      <c r="Q2501" s="126" t="str">
        <f t="shared" si="916"/>
        <v/>
      </c>
      <c r="R2501" s="304"/>
      <c r="S2501" s="304"/>
      <c r="T2501" s="305"/>
      <c r="U2501" s="308"/>
      <c r="V2501" s="150" t="str">
        <f>IF(V2500="","",V2499/V2500*100)</f>
        <v/>
      </c>
    </row>
    <row r="2502" spans="1:22" ht="19.25" customHeight="1">
      <c r="A2502" s="1179"/>
      <c r="B2502" s="1230" t="str">
        <f>'statement of marks'!$DG$3</f>
        <v>jktLFkku v/;;u</v>
      </c>
      <c r="C2502" s="1231"/>
      <c r="D2502" s="289" t="str">
        <f>IF('statement of marks'!DG100="","",'statement of marks'!DG100)</f>
        <v/>
      </c>
      <c r="E2502" s="290" t="str">
        <f>IF('statement of marks'!DH100="","",'statement of marks'!DH100)</f>
        <v/>
      </c>
      <c r="F2502" s="290" t="str">
        <f>IF('statement of marks'!DI100="","",'statement of marks'!DI100)</f>
        <v/>
      </c>
      <c r="G2502" s="290" t="str">
        <f>IF('statement of marks'!DK100="","",'statement of marks'!DK100)</f>
        <v/>
      </c>
      <c r="H2502" s="152">
        <f>IF(G2494="ML",70)+IF(G2495="ML",70)+IF(G2496="ML",70-H2493)+IF(G2497="ML",70-H2494)+IF(G2498="ML",70-H2495)+IF(H2496="ml",H2493)+IF(H2497="ml",H2494)+IF(H2498="ml",H2495)</f>
        <v>0</v>
      </c>
      <c r="I2502" s="291" t="str">
        <f>IF(G2502="","",SUM(G2502,H2502))</f>
        <v/>
      </c>
      <c r="J2502" s="291" t="str">
        <f>IF(G2502="","",SUM(D2502,E2502,F2502,G2502))</f>
        <v/>
      </c>
      <c r="K2502" s="125" t="str">
        <f>IF(J2502="","",SUM(H2502,J2502))</f>
        <v/>
      </c>
      <c r="L2502" s="290" t="str">
        <f>IF('statement of marks'!DM100="","",'statement of marks'!DM100)</f>
        <v/>
      </c>
      <c r="M2502" s="152">
        <f>IF(L2494="ML",100)+IF(L2495="ML",100)+IF(L2496="ML",100-M2493)+IF(L2497="ML",100-M2494)+IF(L2498="ML",100-M2495)+IF(M2496="ml",M2493)+IF(M2497="ml",M2494)+IF(M2498="ml",M2495)</f>
        <v>0</v>
      </c>
      <c r="N2502" s="291" t="str">
        <f>IF(L2502="","",SUM(L2502,M2502))</f>
        <v/>
      </c>
      <c r="O2502" s="291" t="str">
        <f>IF(L2502="","",SUM(K2502,L2502))</f>
        <v/>
      </c>
      <c r="P2502" s="152">
        <f>SUM(H2502,M2502)</f>
        <v>0</v>
      </c>
      <c r="Q2502" s="125" t="str">
        <f>IF(O2502="","",SUM(O2502,M2502))</f>
        <v/>
      </c>
      <c r="R2502" s="290" t="str">
        <f>IF('statement of marks'!GA100="","",'statement of marks'!GA100)</f>
        <v/>
      </c>
      <c r="S2502" s="117" t="str">
        <f>IF(OR(R2502="S",R2502="RE"),100,"")</f>
        <v/>
      </c>
      <c r="T2502" s="309" t="str">
        <f>IF('result subject-wise'!AL100="","",'result subject-wise'!AL100)</f>
        <v/>
      </c>
      <c r="U2502" s="310" t="str">
        <f>IF('result subject-wise'!AM100="","",'result subject-wise'!AM100)</f>
        <v/>
      </c>
      <c r="V2502" s="1236"/>
    </row>
    <row r="2503" spans="1:22" ht="19.25" customHeight="1">
      <c r="A2503" s="1179"/>
      <c r="B2503" s="1230" t="str">
        <f>'statement of marks'!$DT$3</f>
        <v>thou dkS'ky f'k{kk</v>
      </c>
      <c r="C2503" s="1231"/>
      <c r="D2503" s="1237" t="s">
        <v>294</v>
      </c>
      <c r="E2503" s="1238"/>
      <c r="F2503" s="291">
        <f>'statement of marks'!$DT$6</f>
        <v>30</v>
      </c>
      <c r="G2503" s="123" t="str">
        <f>IF('statement of marks'!DT100="","",'statement of marks'!DT100)</f>
        <v/>
      </c>
      <c r="H2503" s="1238" t="s">
        <v>313</v>
      </c>
      <c r="I2503" s="1238"/>
      <c r="J2503" s="291">
        <f>'statement of marks'!$DU$6</f>
        <v>30</v>
      </c>
      <c r="K2503" s="125" t="str">
        <f>IF('statement of marks'!DU100="","",'statement of marks'!DU100)</f>
        <v/>
      </c>
      <c r="L2503" s="1239" t="s">
        <v>172</v>
      </c>
      <c r="M2503" s="1239"/>
      <c r="N2503" s="291">
        <f>'statement of marks'!$DV$6</f>
        <v>40</v>
      </c>
      <c r="O2503" s="290" t="str">
        <f>IF('statement of marks'!DV100="","",'statement of marks'!DV100)</f>
        <v/>
      </c>
      <c r="P2503" s="304"/>
      <c r="Q2503" s="125" t="str">
        <f>IF(O2503="","",SUM(G2503,K2503,O2503))</f>
        <v/>
      </c>
      <c r="R2503" s="290" t="str">
        <f>IF('statement of marks'!GB100="","",'statement of marks'!GB100)</f>
        <v/>
      </c>
      <c r="S2503" s="117" t="str">
        <f>IF(OR(R2503="S",R2503="RE"),40,"")</f>
        <v/>
      </c>
      <c r="T2503" s="309" t="str">
        <f>IF('result subject-wise'!AN100="","",'result subject-wise'!AN100)</f>
        <v/>
      </c>
      <c r="U2503" s="310" t="str">
        <f>IF('result subject-wise'!AO100="","",'result subject-wise'!AO100)</f>
        <v/>
      </c>
      <c r="V2503" s="1236"/>
    </row>
    <row r="2504" spans="1:22" ht="19.25" customHeight="1">
      <c r="A2504" s="1179"/>
      <c r="B2504" s="1240" t="s">
        <v>20</v>
      </c>
      <c r="C2504" s="1241"/>
      <c r="D2504" s="1242" t="str">
        <f>IF('statement of marks'!GH100="","",'statement of marks'!GH100)</f>
        <v/>
      </c>
      <c r="E2504" s="1243"/>
      <c r="F2504" s="1243"/>
      <c r="G2504" s="1243"/>
      <c r="H2504" s="1243"/>
      <c r="I2504" s="1244"/>
      <c r="J2504" s="288" t="s">
        <v>7</v>
      </c>
      <c r="K2504" s="290" t="str">
        <f>IF('statement of marks'!GK100="","",'statement of marks'!GK100)</f>
        <v/>
      </c>
      <c r="L2504" s="1245" t="s">
        <v>8</v>
      </c>
      <c r="M2504" s="1246"/>
      <c r="N2504" s="1247"/>
      <c r="O2504" s="290" t="str">
        <f>IF('statement of marks'!GM100="","",'statement of marks'!GM100)</f>
        <v/>
      </c>
      <c r="P2504" s="1248" t="s">
        <v>286</v>
      </c>
      <c r="Q2504" s="1248"/>
      <c r="R2504" s="1248"/>
      <c r="S2504" s="1248"/>
      <c r="T2504" s="1248"/>
      <c r="U2504" s="1248"/>
      <c r="V2504" s="1249"/>
    </row>
    <row r="2505" spans="1:22" ht="19.25" customHeight="1">
      <c r="A2505" s="1179"/>
      <c r="B2505" s="1240" t="s">
        <v>50</v>
      </c>
      <c r="C2505" s="1241"/>
      <c r="D2505" s="1250" t="s">
        <v>290</v>
      </c>
      <c r="E2505" s="1251"/>
      <c r="F2505" s="1252" t="s">
        <v>291</v>
      </c>
      <c r="G2505" s="1252"/>
      <c r="H2505" s="1253" t="s">
        <v>292</v>
      </c>
      <c r="I2505" s="1253"/>
      <c r="J2505" s="1252" t="s">
        <v>314</v>
      </c>
      <c r="K2505" s="1252"/>
      <c r="L2505" s="1254" t="s">
        <v>284</v>
      </c>
      <c r="M2505" s="1254"/>
      <c r="N2505" s="1254"/>
      <c r="O2505" s="1254"/>
      <c r="P2505" s="1255" t="s">
        <v>20</v>
      </c>
      <c r="Q2505" s="1255"/>
      <c r="R2505" s="1255"/>
      <c r="S2505" s="1255"/>
      <c r="T2505" s="1256" t="str">
        <f>IF('result subject-wise'!AR100="","",'result subject-wise'!AR100)</f>
        <v/>
      </c>
      <c r="U2505" s="1256"/>
      <c r="V2505" s="1257"/>
    </row>
    <row r="2506" spans="1:22" ht="19.25" customHeight="1">
      <c r="A2506" s="1179"/>
      <c r="B2506" s="1234" t="s">
        <v>32</v>
      </c>
      <c r="C2506" s="1235"/>
      <c r="D2506" s="1258" t="str">
        <f>IF('statement of marks'!EP100="","",'statement of marks'!EP100)</f>
        <v/>
      </c>
      <c r="E2506" s="1259"/>
      <c r="F2506" s="1259" t="str">
        <f>IF('statement of marks'!ER100="","",'statement of marks'!ER100)</f>
        <v/>
      </c>
      <c r="G2506" s="1259"/>
      <c r="H2506" s="1259" t="str">
        <f>IF('statement of marks'!ET100="","",'statement of marks'!ET100)</f>
        <v/>
      </c>
      <c r="I2506" s="1259"/>
      <c r="J2506" s="1259" t="str">
        <f>IF('statement of marks'!EV100="","",'statement of marks'!EV100)</f>
        <v/>
      </c>
      <c r="K2506" s="1259"/>
      <c r="L2506" s="1259" t="str">
        <f>IF('statement of marks'!EX100="","",'statement of marks'!EX100)</f>
        <v/>
      </c>
      <c r="M2506" s="1259"/>
      <c r="N2506" s="1259"/>
      <c r="O2506" s="1259"/>
      <c r="P2506" s="1255" t="s">
        <v>7</v>
      </c>
      <c r="Q2506" s="1255"/>
      <c r="R2506" s="1255"/>
      <c r="S2506" s="1255"/>
      <c r="T2506" s="1256" t="str">
        <f>IF(AND(T2505="mRrh.kZ",V2501&gt;=60),"izFke",IF(AND(T2505="mRrh.kZ",V2501&gt;=48),"f}rh;",IF(AND(T2505="mRrh.kZ",V2501&gt;=36),"r`rh;","")))</f>
        <v/>
      </c>
      <c r="U2506" s="1256"/>
      <c r="V2506" s="1257"/>
    </row>
    <row r="2507" spans="1:22" ht="19.25" customHeight="1">
      <c r="A2507" s="1179"/>
      <c r="B2507" s="1234" t="s">
        <v>31</v>
      </c>
      <c r="C2507" s="1235"/>
      <c r="D2507" s="1260" t="str">
        <f>IF('statement of marks'!EO100="","",'statement of marks'!EO100)</f>
        <v/>
      </c>
      <c r="E2507" s="1261"/>
      <c r="F2507" s="1261" t="str">
        <f>IF('statement of marks'!EQ100="","",'statement of marks'!EQ100)</f>
        <v/>
      </c>
      <c r="G2507" s="1261"/>
      <c r="H2507" s="1261" t="str">
        <f>IF('statement of marks'!ES100="","",'statement of marks'!ES100)</f>
        <v/>
      </c>
      <c r="I2507" s="1261"/>
      <c r="J2507" s="1261" t="str">
        <f>IF('statement of marks'!EU100="","",'statement of marks'!EU100)</f>
        <v/>
      </c>
      <c r="K2507" s="1261"/>
      <c r="L2507" s="1261" t="str">
        <f>IF('statement of marks'!EW100="","",'statement of marks'!EW100)</f>
        <v/>
      </c>
      <c r="M2507" s="1261"/>
      <c r="N2507" s="1261"/>
      <c r="O2507" s="1261"/>
      <c r="P2507" s="1262" t="s">
        <v>312</v>
      </c>
      <c r="Q2507" s="1263"/>
      <c r="R2507" s="1263"/>
      <c r="S2507" s="1264"/>
      <c r="T2507" s="1265" t="str">
        <f>IF(T2505="","",'result subject-wise'!$G$117)</f>
        <v/>
      </c>
      <c r="U2507" s="1266"/>
      <c r="V2507" s="1267"/>
    </row>
    <row r="2508" spans="1:22" ht="19.25" customHeight="1">
      <c r="A2508" s="1179"/>
      <c r="B2508" s="1230" t="s">
        <v>133</v>
      </c>
      <c r="C2508" s="1231"/>
      <c r="D2508" s="1268"/>
      <c r="E2508" s="1269"/>
      <c r="F2508" s="1269"/>
      <c r="G2508" s="1269"/>
      <c r="H2508" s="1269"/>
      <c r="I2508" s="1269"/>
      <c r="J2508" s="1269"/>
      <c r="K2508" s="1269"/>
      <c r="L2508" s="1231" t="s">
        <v>133</v>
      </c>
      <c r="M2508" s="1231"/>
      <c r="N2508" s="1231"/>
      <c r="O2508" s="1231"/>
      <c r="P2508" s="1231"/>
      <c r="Q2508" s="1231"/>
      <c r="R2508" s="1270"/>
      <c r="S2508" s="1271"/>
      <c r="T2508" s="1271"/>
      <c r="U2508" s="1271"/>
      <c r="V2508" s="1272"/>
    </row>
    <row r="2509" spans="1:22" ht="19.25" customHeight="1">
      <c r="A2509" s="1179"/>
      <c r="B2509" s="1230" t="s">
        <v>285</v>
      </c>
      <c r="C2509" s="1231"/>
      <c r="D2509" s="1268"/>
      <c r="E2509" s="1269"/>
      <c r="F2509" s="1269"/>
      <c r="G2509" s="1269"/>
      <c r="H2509" s="1269"/>
      <c r="I2509" s="1269"/>
      <c r="J2509" s="1269"/>
      <c r="K2509" s="1269"/>
      <c r="L2509" s="1231" t="s">
        <v>111</v>
      </c>
      <c r="M2509" s="1231"/>
      <c r="N2509" s="1231"/>
      <c r="O2509" s="1231"/>
      <c r="P2509" s="1231"/>
      <c r="Q2509" s="1231"/>
      <c r="R2509" s="1273"/>
      <c r="S2509" s="1274"/>
      <c r="T2509" s="1274"/>
      <c r="U2509" s="1274"/>
      <c r="V2509" s="1275"/>
    </row>
    <row r="2510" spans="1:22" ht="19.25" customHeight="1">
      <c r="A2510" s="1179"/>
      <c r="B2510" s="1230" t="s">
        <v>152</v>
      </c>
      <c r="C2510" s="1231"/>
      <c r="D2510" s="1268"/>
      <c r="E2510" s="1269"/>
      <c r="F2510" s="1269"/>
      <c r="G2510" s="1269"/>
      <c r="H2510" s="1269"/>
      <c r="I2510" s="1269"/>
      <c r="J2510" s="1269"/>
      <c r="K2510" s="1269"/>
      <c r="L2510" s="1231" t="s">
        <v>285</v>
      </c>
      <c r="M2510" s="1231"/>
      <c r="N2510" s="1231"/>
      <c r="O2510" s="1231"/>
      <c r="P2510" s="1231"/>
      <c r="Q2510" s="1231"/>
      <c r="R2510" s="1276" t="s">
        <v>152</v>
      </c>
      <c r="S2510" s="1277"/>
      <c r="T2510" s="1277"/>
      <c r="U2510" s="1277"/>
      <c r="V2510" s="1278"/>
    </row>
    <row r="2511" spans="1:22" ht="19.25" customHeight="1">
      <c r="A2511" s="1180"/>
      <c r="B2511" s="1279" t="s">
        <v>151</v>
      </c>
      <c r="C2511" s="1280"/>
      <c r="D2511" s="1281"/>
      <c r="E2511" s="1282"/>
      <c r="F2511" s="1282"/>
      <c r="G2511" s="1282"/>
      <c r="H2511" s="1282"/>
      <c r="I2511" s="1282"/>
      <c r="J2511" s="1282"/>
      <c r="K2511" s="1282"/>
      <c r="L2511" s="1280" t="s">
        <v>113</v>
      </c>
      <c r="M2511" s="1280"/>
      <c r="N2511" s="1280"/>
      <c r="O2511" s="1280"/>
      <c r="P2511" s="1283">
        <f>'statement of marks'!$GH$109</f>
        <v>42460</v>
      </c>
      <c r="Q2511" s="1284"/>
      <c r="R2511" s="1285" t="s">
        <v>289</v>
      </c>
      <c r="S2511" s="1286"/>
      <c r="T2511" s="1286"/>
      <c r="U2511" s="1286"/>
      <c r="V2511" s="1287"/>
    </row>
    <row r="2512" spans="1:22" ht="19.25" customHeight="1">
      <c r="A2512" s="1173" t="s">
        <v>73</v>
      </c>
      <c r="B2512" s="1174"/>
      <c r="C2512" s="1174"/>
      <c r="D2512" s="1174"/>
      <c r="E2512" s="1174"/>
      <c r="F2512" s="1174"/>
      <c r="G2512" s="1174"/>
      <c r="H2512" s="1174"/>
      <c r="I2512" s="1174"/>
      <c r="J2512" s="1174"/>
      <c r="K2512" s="1174"/>
      <c r="L2512" s="1174"/>
      <c r="M2512" s="1174"/>
      <c r="N2512" s="1174"/>
      <c r="O2512" s="1174"/>
      <c r="P2512" s="1174"/>
      <c r="Q2512" s="1174"/>
      <c r="R2512" s="1174"/>
      <c r="S2512" s="1174"/>
      <c r="T2512" s="1174"/>
      <c r="U2512" s="1174"/>
      <c r="V2512" s="1175"/>
    </row>
    <row r="2513" spans="1:22" ht="19.25" customHeight="1">
      <c r="A2513" s="1176" t="str">
        <f>'statement of marks'!$A$1</f>
        <v>jktdh; ckfydk mPp ek/;fed fo|ky;] fuEckgsMk</v>
      </c>
      <c r="B2513" s="1177"/>
      <c r="C2513" s="1177"/>
      <c r="D2513" s="1177"/>
      <c r="E2513" s="1177"/>
      <c r="F2513" s="1177"/>
      <c r="G2513" s="1177"/>
      <c r="H2513" s="1177"/>
      <c r="I2513" s="1177"/>
      <c r="J2513" s="1177"/>
      <c r="K2513" s="1177"/>
      <c r="L2513" s="1177"/>
      <c r="M2513" s="1177"/>
      <c r="N2513" s="1177"/>
      <c r="O2513" s="1177"/>
      <c r="P2513" s="1177"/>
      <c r="Q2513" s="1177"/>
      <c r="R2513" s="1177"/>
      <c r="S2513" s="1177"/>
      <c r="T2513" s="1177"/>
      <c r="U2513" s="1177"/>
      <c r="V2513" s="1178"/>
    </row>
    <row r="2514" spans="1:22" ht="19.25" customHeight="1">
      <c r="A2514" s="1179"/>
      <c r="B2514" s="1181" t="s">
        <v>293</v>
      </c>
      <c r="C2514" s="1181"/>
      <c r="D2514" s="1182" t="str">
        <f>'statement of marks'!$F$3</f>
        <v>2015-16</v>
      </c>
      <c r="E2514" s="1183"/>
      <c r="F2514" s="1184" t="str">
        <f>IF(T2532="","eq[; ijh{kk",IF(D2531="iwjd","iwjd ijh{kk",IF(D2531="iqu% ijh{kk","iqu% ijh{kk",)))</f>
        <v>eq[; ijh{kk</v>
      </c>
      <c r="G2514" s="1185"/>
      <c r="H2514" s="1185"/>
      <c r="I2514" s="1185"/>
      <c r="J2514" s="1185"/>
      <c r="K2514" s="1185"/>
      <c r="L2514" s="1185"/>
      <c r="M2514" s="1185"/>
      <c r="N2514" s="1185"/>
      <c r="O2514" s="1185"/>
      <c r="P2514" s="1185"/>
      <c r="Q2514" s="1185"/>
      <c r="R2514" s="1186" t="s">
        <v>27</v>
      </c>
      <c r="S2514" s="1187"/>
      <c r="T2514" s="1188" t="str">
        <f>'statement of marks'!$A$3</f>
        <v>11 'A'</v>
      </c>
      <c r="U2514" s="1188"/>
      <c r="V2514" s="1189"/>
    </row>
    <row r="2515" spans="1:22" ht="19.25" customHeight="1">
      <c r="A2515" s="1179"/>
      <c r="B2515" s="1190" t="s">
        <v>115</v>
      </c>
      <c r="C2515" s="1190"/>
      <c r="D2515" s="1191" t="str">
        <f>IF('statement of marks'!G101="","",'statement of marks'!G101)</f>
        <v/>
      </c>
      <c r="E2515" s="1192"/>
      <c r="F2515" s="1192"/>
      <c r="G2515" s="1192"/>
      <c r="H2515" s="1192"/>
      <c r="I2515" s="1192"/>
      <c r="J2515" s="1192"/>
      <c r="K2515" s="1192"/>
      <c r="L2515" s="1192"/>
      <c r="M2515" s="1192"/>
      <c r="N2515" s="1192"/>
      <c r="O2515" s="1192"/>
      <c r="P2515" s="1192"/>
      <c r="Q2515" s="1192"/>
      <c r="R2515" s="1193" t="s">
        <v>36</v>
      </c>
      <c r="S2515" s="1194"/>
      <c r="T2515" s="1195" t="str">
        <f>IF('statement of marks'!D101="","",'statement of marks'!D101)</f>
        <v/>
      </c>
      <c r="U2515" s="1195"/>
      <c r="V2515" s="1196"/>
    </row>
    <row r="2516" spans="1:22" ht="19.25" customHeight="1">
      <c r="A2516" s="1179"/>
      <c r="B2516" s="1190" t="s">
        <v>25</v>
      </c>
      <c r="C2516" s="1190"/>
      <c r="D2516" s="1191" t="str">
        <f>IF('statement of marks'!H101="","",'statement of marks'!H101)</f>
        <v/>
      </c>
      <c r="E2516" s="1192"/>
      <c r="F2516" s="1192"/>
      <c r="G2516" s="1192"/>
      <c r="H2516" s="1192"/>
      <c r="I2516" s="1192"/>
      <c r="J2516" s="1192"/>
      <c r="K2516" s="1192"/>
      <c r="L2516" s="1192"/>
      <c r="M2516" s="1192"/>
      <c r="N2516" s="1192"/>
      <c r="O2516" s="1192"/>
      <c r="P2516" s="1192"/>
      <c r="Q2516" s="1192"/>
      <c r="R2516" s="1193" t="s">
        <v>28</v>
      </c>
      <c r="S2516" s="1194"/>
      <c r="T2516" s="1195" t="str">
        <f>IF('statement of marks'!E101="","",'statement of marks'!E101)</f>
        <v/>
      </c>
      <c r="U2516" s="1195"/>
      <c r="V2516" s="1196"/>
    </row>
    <row r="2517" spans="1:22" ht="19.25" customHeight="1">
      <c r="A2517" s="1179"/>
      <c r="B2517" s="1197" t="s">
        <v>26</v>
      </c>
      <c r="C2517" s="1197"/>
      <c r="D2517" s="1191" t="str">
        <f>IF('statement of marks'!I101="","",'statement of marks'!I101)</f>
        <v/>
      </c>
      <c r="E2517" s="1192"/>
      <c r="F2517" s="1192"/>
      <c r="G2517" s="1192"/>
      <c r="H2517" s="1192"/>
      <c r="I2517" s="1192"/>
      <c r="J2517" s="1192"/>
      <c r="K2517" s="1192"/>
      <c r="L2517" s="1192"/>
      <c r="M2517" s="1192"/>
      <c r="N2517" s="1192"/>
      <c r="O2517" s="1192"/>
      <c r="P2517" s="1192"/>
      <c r="Q2517" s="1192"/>
      <c r="R2517" s="1193" t="s">
        <v>29</v>
      </c>
      <c r="S2517" s="1194"/>
      <c r="T2517" s="1198" t="str">
        <f>IF('statement of marks'!F101="","",'statement of marks'!F101)</f>
        <v/>
      </c>
      <c r="U2517" s="1198"/>
      <c r="V2517" s="1199"/>
    </row>
    <row r="2518" spans="1:22" ht="19.25" customHeight="1">
      <c r="A2518" s="1179"/>
      <c r="B2518" s="1200" t="s">
        <v>30</v>
      </c>
      <c r="C2518" s="1202" t="s">
        <v>202</v>
      </c>
      <c r="D2518" s="1204" t="s">
        <v>1</v>
      </c>
      <c r="E2518" s="1204" t="s">
        <v>43</v>
      </c>
      <c r="F2518" s="1204" t="s">
        <v>2</v>
      </c>
      <c r="G2518" s="1206" t="s">
        <v>144</v>
      </c>
      <c r="H2518" s="1206" t="s">
        <v>147</v>
      </c>
      <c r="I2518" s="1208" t="s">
        <v>146</v>
      </c>
      <c r="J2518" s="1210" t="s">
        <v>306</v>
      </c>
      <c r="K2518" s="1212" t="s">
        <v>288</v>
      </c>
      <c r="L2518" s="1214" t="s">
        <v>305</v>
      </c>
      <c r="M2518" s="1214" t="s">
        <v>296</v>
      </c>
      <c r="N2518" s="1216" t="s">
        <v>295</v>
      </c>
      <c r="O2518" s="1218" t="s">
        <v>274</v>
      </c>
      <c r="P2518" s="1218" t="s">
        <v>275</v>
      </c>
      <c r="Q2518" s="1220" t="s">
        <v>276</v>
      </c>
      <c r="R2518" s="1208" t="s">
        <v>14</v>
      </c>
      <c r="S2518" s="1210" t="s">
        <v>297</v>
      </c>
      <c r="T2518" s="1222" t="s">
        <v>298</v>
      </c>
      <c r="U2518" s="1288" t="s">
        <v>38</v>
      </c>
      <c r="V2518" s="1226" t="s">
        <v>287</v>
      </c>
    </row>
    <row r="2519" spans="1:22" ht="19.25" customHeight="1">
      <c r="A2519" s="1179"/>
      <c r="B2519" s="1201"/>
      <c r="C2519" s="1203"/>
      <c r="D2519" s="1205"/>
      <c r="E2519" s="1205"/>
      <c r="F2519" s="1205"/>
      <c r="G2519" s="1207"/>
      <c r="H2519" s="1207"/>
      <c r="I2519" s="1209"/>
      <c r="J2519" s="1211"/>
      <c r="K2519" s="1213"/>
      <c r="L2519" s="1215"/>
      <c r="M2519" s="1215"/>
      <c r="N2519" s="1217"/>
      <c r="O2519" s="1219"/>
      <c r="P2519" s="1219"/>
      <c r="Q2519" s="1221"/>
      <c r="R2519" s="1209"/>
      <c r="S2519" s="1211"/>
      <c r="T2519" s="1223"/>
      <c r="U2519" s="1289"/>
      <c r="V2519" s="1227"/>
    </row>
    <row r="2520" spans="1:22" ht="19.25" customHeight="1">
      <c r="A2520" s="1179"/>
      <c r="B2520" s="1228" t="s">
        <v>5</v>
      </c>
      <c r="C2520" s="1229"/>
      <c r="D2520" s="119">
        <v>10</v>
      </c>
      <c r="E2520" s="70">
        <v>10</v>
      </c>
      <c r="F2520" s="70">
        <v>10</v>
      </c>
      <c r="G2520" s="142" t="s">
        <v>308</v>
      </c>
      <c r="H2520" s="122">
        <f>'statement of marks'!$AR$6</f>
        <v>20</v>
      </c>
      <c r="I2520" s="73">
        <v>70</v>
      </c>
      <c r="J2520" s="146" t="s">
        <v>277</v>
      </c>
      <c r="K2520" s="124">
        <v>100</v>
      </c>
      <c r="L2520" s="142" t="s">
        <v>309</v>
      </c>
      <c r="M2520" s="122">
        <f>'statement of marks'!$AW$6</f>
        <v>30</v>
      </c>
      <c r="N2520" s="73">
        <v>100</v>
      </c>
      <c r="O2520" s="145" t="s">
        <v>310</v>
      </c>
      <c r="P2520" s="124"/>
      <c r="Q2520" s="124">
        <v>200</v>
      </c>
      <c r="R2520" s="304"/>
      <c r="S2520" s="304"/>
      <c r="T2520" s="305"/>
      <c r="U2520" s="306"/>
      <c r="V2520" s="147" t="str">
        <f>IF(OR(U2527=0,U2527&lt;S2527),"",Q2520)</f>
        <v/>
      </c>
    </row>
    <row r="2521" spans="1:22" ht="19.25" customHeight="1">
      <c r="A2521" s="1179"/>
      <c r="B2521" s="1230" t="str">
        <f>'statement of marks'!$J$3</f>
        <v>vfuok;Z fgUnh</v>
      </c>
      <c r="C2521" s="1231"/>
      <c r="D2521" s="289" t="str">
        <f>IF('statement of marks'!J101="","",'statement of marks'!J101)</f>
        <v/>
      </c>
      <c r="E2521" s="290" t="str">
        <f>IF('statement of marks'!K101="","",'statement of marks'!K101)</f>
        <v/>
      </c>
      <c r="F2521" s="290" t="str">
        <f>IF('statement of marks'!L101="","",'statement of marks'!L101)</f>
        <v/>
      </c>
      <c r="G2521" s="123" t="str">
        <f>IF('statement of marks'!N101="","",'statement of marks'!N101)</f>
        <v/>
      </c>
      <c r="H2521" s="123">
        <f>'statement of marks'!$BP$6</f>
        <v>20</v>
      </c>
      <c r="I2521" s="291" t="str">
        <f>IF(G2521="","",G2521)</f>
        <v/>
      </c>
      <c r="J2521" s="291" t="str">
        <f>IF(G2521="","",SUM(D2521,E2521,F2521,G2521))</f>
        <v/>
      </c>
      <c r="K2521" s="125" t="str">
        <f>J2521</f>
        <v/>
      </c>
      <c r="L2521" s="123" t="str">
        <f>IF('statement of marks'!P101="","",'statement of marks'!P101)</f>
        <v/>
      </c>
      <c r="M2521" s="122">
        <f>'statement of marks'!$BU$6</f>
        <v>30</v>
      </c>
      <c r="N2521" s="291" t="str">
        <f>IF(L2521="","",L2521)</f>
        <v/>
      </c>
      <c r="O2521" s="291" t="str">
        <f>IF(L2521="","",SUM(J2521,L2521))</f>
        <v/>
      </c>
      <c r="P2521" s="152">
        <f>SUM(H2521,M2521)</f>
        <v>50</v>
      </c>
      <c r="Q2521" s="125" t="str">
        <f>O2521</f>
        <v/>
      </c>
      <c r="R2521" s="290" t="str">
        <f>CONCATENATE('statement of marks'!EZ101,'statement of marks'!FA101,'statement of marks'!FB101)</f>
        <v/>
      </c>
      <c r="S2521" s="117" t="str">
        <f>IF(OR(R2521="S",R2521="RE"),100,"")</f>
        <v/>
      </c>
      <c r="T2521" s="128" t="str">
        <f>IF('result subject-wise'!U101="","",'result subject-wise'!U101)</f>
        <v/>
      </c>
      <c r="U2521" s="130" t="str">
        <f>IF('result subject-wise'!V101="","",'result subject-wise'!V101)</f>
        <v/>
      </c>
      <c r="V2521" s="147" t="str">
        <f>IF(OR(U2527=0,U2527&lt;S2527),"",IF(R2521="RE",SUM(Q2521,T2521),IF(R2521="S",T2521,Q2521)))</f>
        <v/>
      </c>
    </row>
    <row r="2522" spans="1:22" ht="19.25" customHeight="1">
      <c r="A2522" s="1179"/>
      <c r="B2522" s="1230" t="str">
        <f>'statement of marks'!$X$3</f>
        <v>vaxzsth</v>
      </c>
      <c r="C2522" s="1231"/>
      <c r="D2522" s="289" t="str">
        <f>IF('statement of marks'!X101="","",'statement of marks'!X101)</f>
        <v/>
      </c>
      <c r="E2522" s="290" t="str">
        <f>IF('statement of marks'!Y101="","",'statement of marks'!Y101)</f>
        <v/>
      </c>
      <c r="F2522" s="290" t="str">
        <f>IF('statement of marks'!Z101="","",'statement of marks'!Z101)</f>
        <v/>
      </c>
      <c r="G2522" s="123" t="str">
        <f>IF('statement of marks'!AB101="","",'statement of marks'!AB101)</f>
        <v/>
      </c>
      <c r="H2522" s="123">
        <f>'statement of marks'!$CN$6</f>
        <v>20</v>
      </c>
      <c r="I2522" s="291" t="str">
        <f>IF(G2522="","",G2522)</f>
        <v/>
      </c>
      <c r="J2522" s="291" t="str">
        <f t="shared" ref="J2522:J2525" si="917">IF(G2522="","",SUM(D2522,E2522,F2522,G2522))</f>
        <v/>
      </c>
      <c r="K2522" s="125" t="str">
        <f>J2522</f>
        <v/>
      </c>
      <c r="L2522" s="123" t="str">
        <f>IF('statement of marks'!AD101="","",'statement of marks'!AD101)</f>
        <v/>
      </c>
      <c r="M2522" s="122">
        <f>'statement of marks'!$CS$6</f>
        <v>30</v>
      </c>
      <c r="N2522" s="291" t="str">
        <f>IF(L2522="","",L2522)</f>
        <v/>
      </c>
      <c r="O2522" s="291" t="str">
        <f t="shared" ref="O2522" si="918">IF(L2522="","",SUM(J2522,L2522))</f>
        <v/>
      </c>
      <c r="P2522" s="152">
        <f t="shared" ref="P2522" si="919">SUM(H2522,M2522)</f>
        <v>50</v>
      </c>
      <c r="Q2522" s="125" t="str">
        <f>O2522</f>
        <v/>
      </c>
      <c r="R2522" s="290" t="str">
        <f>CONCATENATE('statement of marks'!FC101,'statement of marks'!FD101,'statement of marks'!FE101)</f>
        <v/>
      </c>
      <c r="S2522" s="117" t="str">
        <f>IF(OR(R2522="S",R2522="RE"),100,"")</f>
        <v/>
      </c>
      <c r="T2522" s="128" t="str">
        <f>IF('result subject-wise'!X101="","",'result subject-wise'!X101)</f>
        <v/>
      </c>
      <c r="U2522" s="130" t="str">
        <f>IF('result subject-wise'!Y101="","",'result subject-wise'!Y101)</f>
        <v/>
      </c>
      <c r="V2522" s="147" t="str">
        <f>IF(OR(U2527=0,U2527&lt;S2527),"",IF(R2522="RE",SUM(Q2522,T2522),IF(R2522="S",T2522,Q2522)))</f>
        <v/>
      </c>
    </row>
    <row r="2523" spans="1:22" ht="19.25" customHeight="1">
      <c r="A2523" s="1179"/>
      <c r="B2523" s="1232" t="b">
        <f>IF('statement of marks'!AL101="a",'statement of marks'!$AL$3,IF('statement of marks'!AL101="b",'statement of marks'!$AR$3,IF('statement of marks'!AL101="c",'statement of marks'!$AX$3,IF('statement of marks'!AL101="d",'statement of marks'!$BD$3))))</f>
        <v>0</v>
      </c>
      <c r="C2523" s="1233"/>
      <c r="D2523" s="289" t="str">
        <f>IF('statement of marks'!AM101="","",'statement of marks'!AM101)</f>
        <v/>
      </c>
      <c r="E2523" s="290" t="str">
        <f>IF('statement of marks'!AN101="","",'statement of marks'!AN101)</f>
        <v/>
      </c>
      <c r="F2523" s="290" t="str">
        <f>IF('statement of marks'!AO101="","",'statement of marks'!AO101)</f>
        <v/>
      </c>
      <c r="G2523" s="123" t="str">
        <f>IF('statement of marks'!AQ101="","",'statement of marks'!AQ101)</f>
        <v/>
      </c>
      <c r="H2523" s="123" t="str">
        <f>IF('statement of marks'!AR101="","",'statement of marks'!AR101)</f>
        <v/>
      </c>
      <c r="I2523" s="291" t="str">
        <f>IF(G2523="","",IF(AND(G2523="ML",H2523="ML"),"ML",IF(AND(G2523="ML",H2523=""),"ML",SUM(G2523,H2523))))</f>
        <v/>
      </c>
      <c r="J2523" s="291" t="str">
        <f t="shared" si="917"/>
        <v/>
      </c>
      <c r="K2523" s="125" t="str">
        <f>IF(J2523="","",SUM(H2523,J2523))</f>
        <v/>
      </c>
      <c r="L2523" s="123" t="str">
        <f>IF('statement of marks'!AV101="","",'statement of marks'!AV101)</f>
        <v/>
      </c>
      <c r="M2523" s="123" t="str">
        <f>IF('statement of marks'!AW101="","",'statement of marks'!AW101)</f>
        <v/>
      </c>
      <c r="N2523" s="291" t="str">
        <f>IF(L2523="","",IF(AND(L2523="ML",M2523="ML"),"ML",IF(AND(L2523="ML",M2523=""),"ML",SUM(L2523,M2523))))</f>
        <v/>
      </c>
      <c r="O2523" s="291" t="str">
        <f>IF(L2523="","",SUM(J2523,L2523))</f>
        <v/>
      </c>
      <c r="P2523" s="123" t="str">
        <f>IF(AND(H2523="",M2523=""),"",SUM(H2523,M2523))</f>
        <v/>
      </c>
      <c r="Q2523" s="125" t="str">
        <f>IF(O2523="","",SUM(O2523,P2523))</f>
        <v/>
      </c>
      <c r="R2523" s="290" t="str">
        <f>CONCATENATE('statement of marks'!FF101,'statement of marks'!FK101,'statement of marks'!FL101)</f>
        <v/>
      </c>
      <c r="S2523" s="117" t="str">
        <f>IF('result subject-wise'!Z101="","",'result subject-wise'!Z101)</f>
        <v/>
      </c>
      <c r="T2523" s="128" t="str">
        <f>IF('result subject-wise'!AB101="","",'result subject-wise'!AB101)</f>
        <v/>
      </c>
      <c r="U2523" s="130" t="str">
        <f>IF('result subject-wise'!AC101="","",'result subject-wise'!AC101)</f>
        <v/>
      </c>
      <c r="V2523" s="147" t="str">
        <f>IF(OR(U2527=0,U2527&lt;S2527),"",IF(OR(R2523="RE",R2523="REP"),SUM(Q2523,T2523),IF(R2523="S",T2523,Q2523)))</f>
        <v/>
      </c>
    </row>
    <row r="2524" spans="1:22" ht="19.25" customHeight="1">
      <c r="A2524" s="1179"/>
      <c r="B2524" s="1232" t="b">
        <f>IF('statement of marks'!BJ101="a",'statement of marks'!$BJ$3,IF('statement of marks'!BJ101="b",'statement of marks'!$BP$3,IF('statement of marks'!BJ101="c",'statement of marks'!$BV$3,IF('statement of marks'!BJ101="d",'statement of marks'!$CB$3))))</f>
        <v>0</v>
      </c>
      <c r="C2524" s="1233"/>
      <c r="D2524" s="289" t="str">
        <f>IF('statement of marks'!BK101="","",'statement of marks'!BK101)</f>
        <v/>
      </c>
      <c r="E2524" s="290" t="str">
        <f>IF('statement of marks'!BL101="","",'statement of marks'!BL101)</f>
        <v/>
      </c>
      <c r="F2524" s="290" t="str">
        <f>IF('statement of marks'!BM101="","",'statement of marks'!BM101)</f>
        <v/>
      </c>
      <c r="G2524" s="123" t="str">
        <f>IF('statement of marks'!BO101="","",'statement of marks'!BO101)</f>
        <v/>
      </c>
      <c r="H2524" s="123" t="str">
        <f>IF('statement of marks'!BP101="","",'statement of marks'!BP101)</f>
        <v/>
      </c>
      <c r="I2524" s="291" t="str">
        <f t="shared" ref="I2524" si="920">IF(G2524="","",IF(AND(G2524="ML",H2524="ML"),"ML",IF(AND(G2524="ML",H2524=""),"ML",SUM(G2524,H2524))))</f>
        <v/>
      </c>
      <c r="J2524" s="291" t="str">
        <f t="shared" si="917"/>
        <v/>
      </c>
      <c r="K2524" s="125" t="str">
        <f>IF(J2524="","",SUM(H2524,J2524))</f>
        <v/>
      </c>
      <c r="L2524" s="123" t="str">
        <f>IF('statement of marks'!BT101="","",'statement of marks'!BT101)</f>
        <v/>
      </c>
      <c r="M2524" s="123" t="str">
        <f>IF('statement of marks'!BU101="","",'statement of marks'!BU101)</f>
        <v/>
      </c>
      <c r="N2524" s="291" t="str">
        <f t="shared" ref="N2524" si="921">IF(L2524="","",IF(AND(L2524="ML",M2524="ML"),"ML",IF(AND(L2524="ML",M2524=""),"ML",SUM(L2524,M2524))))</f>
        <v/>
      </c>
      <c r="O2524" s="291" t="str">
        <f>IF(L2524="","",SUM(J2524,L2524))</f>
        <v/>
      </c>
      <c r="P2524" s="123" t="str">
        <f t="shared" ref="P2524:P2525" si="922">IF(AND(H2524="",M2524=""),"",SUM(H2524,M2524))</f>
        <v/>
      </c>
      <c r="Q2524" s="125" t="str">
        <f>IF(O2524="","",SUM(O2524,P2524))</f>
        <v/>
      </c>
      <c r="R2524" s="290" t="str">
        <f>CONCATENATE('statement of marks'!FM101,'statement of marks'!FR101,'statement of marks'!FS101)</f>
        <v/>
      </c>
      <c r="S2524" s="117" t="str">
        <f>IF('result subject-wise'!AD101="","",'result subject-wise'!AD101)</f>
        <v/>
      </c>
      <c r="T2524" s="128" t="str">
        <f>IF('result subject-wise'!AF101="","",'result subject-wise'!AF101)</f>
        <v/>
      </c>
      <c r="U2524" s="130" t="str">
        <f>IF('result subject-wise'!AG101="","",'result subject-wise'!AG101)</f>
        <v/>
      </c>
      <c r="V2524" s="147" t="str">
        <f>IF(OR(U2527=0,U2527&lt;S2527),"",IF(OR(R2524="RE",R2524="REP"),SUM(Q2524,T2524),IF(R2524="S",T2524,Q2524)))</f>
        <v/>
      </c>
    </row>
    <row r="2525" spans="1:22" ht="19.25" customHeight="1">
      <c r="A2525" s="1179"/>
      <c r="B2525" s="1232" t="b">
        <f>IF('statement of marks'!CH101="a",'statement of marks'!$CH$3,IF('statement of marks'!CH101="b",'statement of marks'!$CN$3,IF('statement of marks'!CH101="c",'statement of marks'!$CT$3,IF('statement of marks'!CH101="d",'statement of marks'!$CZ$3))))</f>
        <v>0</v>
      </c>
      <c r="C2525" s="1233"/>
      <c r="D2525" s="289" t="str">
        <f>IF('statement of marks'!CI101="","",'statement of marks'!CI101)</f>
        <v/>
      </c>
      <c r="E2525" s="290" t="str">
        <f>IF('statement of marks'!CJ101="","",'statement of marks'!CJ101)</f>
        <v/>
      </c>
      <c r="F2525" s="290" t="str">
        <f>IF('statement of marks'!CK101="","",'statement of marks'!CK101)</f>
        <v/>
      </c>
      <c r="G2525" s="123" t="str">
        <f>IF('statement of marks'!CM101="","",'statement of marks'!CM101)</f>
        <v/>
      </c>
      <c r="H2525" s="123" t="str">
        <f>IF('statement of marks'!CN101="","",'statement of marks'!CN101)</f>
        <v/>
      </c>
      <c r="I2525" s="291" t="str">
        <f>IF(G2525="","",IF(AND(G2525="ML",H2525="ML"),"ML",IF(AND(G2525="ML",H2525=""),"ML",SUM(G2525,H2525))))</f>
        <v/>
      </c>
      <c r="J2525" s="291" t="str">
        <f t="shared" si="917"/>
        <v/>
      </c>
      <c r="K2525" s="125" t="str">
        <f>IF(J2525="","",SUM(H2525,J2525))</f>
        <v/>
      </c>
      <c r="L2525" s="123" t="str">
        <f>IF('statement of marks'!CR101="","",'statement of marks'!CR101)</f>
        <v/>
      </c>
      <c r="M2525" s="123" t="str">
        <f>IF('statement of marks'!CS101="","",'statement of marks'!CS101)</f>
        <v/>
      </c>
      <c r="N2525" s="291" t="str">
        <f>IF(L2525="","",IF(AND(L2525="ML",M2525="ML"),"ML",IF(AND(L2525="ML",M2525=""),"ML",SUM(L2525,M2525))))</f>
        <v/>
      </c>
      <c r="O2525" s="291" t="str">
        <f>IF(L2525="","",SUM(J2525,L2525))</f>
        <v/>
      </c>
      <c r="P2525" s="123" t="str">
        <f t="shared" si="922"/>
        <v/>
      </c>
      <c r="Q2525" s="125" t="str">
        <f>IF(O2525="","",SUM(O2525,P2525))</f>
        <v/>
      </c>
      <c r="R2525" s="290" t="str">
        <f>CONCATENATE('statement of marks'!FT101,'statement of marks'!FY101,'statement of marks'!FZ101)</f>
        <v/>
      </c>
      <c r="S2525" s="117" t="str">
        <f>IF('result subject-wise'!AH101="","",'result subject-wise'!AH101)</f>
        <v/>
      </c>
      <c r="T2525" s="128" t="str">
        <f>IF('result subject-wise'!AJ101="","",'result subject-wise'!AJ101)</f>
        <v/>
      </c>
      <c r="U2525" s="130" t="str">
        <f>IF('result subject-wise'!AK101="","",'result subject-wise'!AK101)</f>
        <v/>
      </c>
      <c r="V2525" s="147" t="str">
        <f>IF(OR(U2527=0,U2527&lt;S2527),"",IF(OR(R2525="RE",R2525="REP"),SUM(Q2525,T2525),IF(R2525="S",T2525,Q2525)))</f>
        <v/>
      </c>
    </row>
    <row r="2526" spans="1:22" ht="19.25" customHeight="1">
      <c r="A2526" s="1179"/>
      <c r="B2526" s="1234" t="s">
        <v>148</v>
      </c>
      <c r="C2526" s="1235"/>
      <c r="D2526" s="157" t="str">
        <f>IF(AND(D2521="",D2522="",D2523="",D2524="",D2525=""),"",SUM(D2521:D2525))</f>
        <v/>
      </c>
      <c r="E2526" s="157" t="str">
        <f t="shared" ref="E2526:F2526" si="923">IF(AND(E2521="",E2522="",E2523="",E2524="",E2525=""),"",SUM(E2521:E2525))</f>
        <v/>
      </c>
      <c r="F2526" s="157" t="str">
        <f t="shared" si="923"/>
        <v/>
      </c>
      <c r="G2526" s="158" t="str">
        <f>IF(G2521="","",SUM(G2521:G2525))</f>
        <v/>
      </c>
      <c r="H2526" s="158">
        <f>SUM(H2523:H2525)</f>
        <v>0</v>
      </c>
      <c r="I2526" s="158" t="str">
        <f>IF(AND(I2521="",I2522="",I2523="",I2524="",I2525=""),"",SUM(I2521:I2525))</f>
        <v/>
      </c>
      <c r="J2526" s="159" t="str">
        <f>IF(J2525="","",SUM(J2521:J2525))</f>
        <v/>
      </c>
      <c r="K2526" s="160" t="str">
        <f>IF(K2521="","",SUM(K2521:K2525))</f>
        <v/>
      </c>
      <c r="L2526" s="158" t="str">
        <f>IF(L2521="","",SUM(L2521:L2525))</f>
        <v/>
      </c>
      <c r="M2526" s="158">
        <f>SUM(M2523:M2525)</f>
        <v>0</v>
      </c>
      <c r="N2526" s="158" t="str">
        <f t="shared" ref="N2526" si="924">IF(AND(N2521="",N2522="",N2523="",N2524="",N2525=""),"",SUM(N2521:N2525))</f>
        <v/>
      </c>
      <c r="O2526" s="159" t="str">
        <f>IF(L2526="","",SUM(J2526,L2526))</f>
        <v/>
      </c>
      <c r="P2526" s="160">
        <f>SUM(H2526,M2526)</f>
        <v>0</v>
      </c>
      <c r="Q2526" s="160" t="str">
        <f>IF(Q2521="","",SUM(Q2521:Q2525))</f>
        <v/>
      </c>
      <c r="R2526" s="159"/>
      <c r="S2526" s="159" t="str">
        <f>IF(AND(S2521="",S2522="",S2523="",S2524="",S2525=""),"",SUM(S2521:S2525))</f>
        <v/>
      </c>
      <c r="T2526" s="161" t="str">
        <f>IF(AND(T2521="",T2522="",T2523="",T2524="",T2525=""),"",SUM(T2521:T2525))</f>
        <v/>
      </c>
      <c r="U2526" s="162"/>
      <c r="V2526" s="163" t="str">
        <f>IF(V2521="","",SUM(V2521:V2525))</f>
        <v/>
      </c>
    </row>
    <row r="2527" spans="1:22" ht="19.25" customHeight="1">
      <c r="A2527" s="1179"/>
      <c r="B2527" s="1234" t="s">
        <v>145</v>
      </c>
      <c r="C2527" s="1235"/>
      <c r="D2527" s="119" t="str">
        <f>IF(D2526="","",50-(COUNTIF(D2521:D2525,"NA")*10+COUNTIF(D2521:D2525,"ML")*10))</f>
        <v/>
      </c>
      <c r="E2527" s="119" t="str">
        <f t="shared" ref="E2527:F2527" si="925">IF(E2526="","",50-(COUNTIF(E2521:E2525,"NA")*10+COUNTIF(E2521:E2525,"ML")*10))</f>
        <v/>
      </c>
      <c r="F2527" s="119" t="str">
        <f t="shared" si="925"/>
        <v/>
      </c>
      <c r="G2527" s="123">
        <f>I2527-H2527</f>
        <v>350</v>
      </c>
      <c r="H2527" s="158">
        <f>IF(H2526="","",(IF(OR(H2523="ML",H2523=""),0,H2520)+IF(OR(H2524="ML",H2524=""),0,H2521)+IF(OR(H2525="ML",H2525=""),0,H2522)))</f>
        <v>0</v>
      </c>
      <c r="I2527" s="123">
        <f>IF(I2526=0,0,350-H2529)</f>
        <v>350</v>
      </c>
      <c r="J2527" s="291" t="str">
        <f>IF(J2526="","",SUM(D2527:G2527))</f>
        <v/>
      </c>
      <c r="K2527" s="125" t="str">
        <f>IF(K2526="","",SUM(H2527,J2527))</f>
        <v/>
      </c>
      <c r="L2527" s="123">
        <f>N2527-M2527</f>
        <v>500</v>
      </c>
      <c r="M2527" s="117">
        <f>IF(M2526="","",(IF(OR(M2523="ML",M2523=""),0,M2520)+IF(OR(M2524="ML",M2524=""),0,M2521)+IF(OR(M2525="ML",M2525=""),0,M2522)))</f>
        <v>0</v>
      </c>
      <c r="N2527" s="123">
        <f>IF(N2526=0,0,500-M2529)</f>
        <v>500</v>
      </c>
      <c r="O2527" s="291">
        <f>IF(L2527="","",SUM(J2527,L2527))</f>
        <v>500</v>
      </c>
      <c r="P2527" s="125">
        <f>SUM(H2527,M2527)</f>
        <v>0</v>
      </c>
      <c r="Q2527" s="125" t="str">
        <f>IF(Q2526="","",SUM(O2527,P2527))</f>
        <v/>
      </c>
      <c r="R2527" s="307"/>
      <c r="S2527" s="141">
        <f>COUNTIF(R2521:R2530,"S")</f>
        <v>0</v>
      </c>
      <c r="T2527" s="141">
        <f>COUNTIF(R2521:R2530,"RE")+COUNTIF(R2521:R2530,"REP")</f>
        <v>0</v>
      </c>
      <c r="U2527" s="141">
        <f>COUNTIF(U2521:U2526,"P")+COUNTIF(U2529:U2530,"P")</f>
        <v>0</v>
      </c>
      <c r="V2527" s="149" t="str">
        <f>IF(OR(U2527=0,U2527&lt;(S2527+T2527)),"",(Q2527-(S2527*200)+S2526))</f>
        <v/>
      </c>
    </row>
    <row r="2528" spans="1:22" ht="19.25" customHeight="1">
      <c r="A2528" s="1179"/>
      <c r="B2528" s="1230" t="s">
        <v>12</v>
      </c>
      <c r="C2528" s="1231"/>
      <c r="D2528" s="120" t="str">
        <f t="shared" ref="D2528:Q2528" si="926">IF(D2527="","",D2526/D2527*100)</f>
        <v/>
      </c>
      <c r="E2528" s="120" t="str">
        <f t="shared" si="926"/>
        <v/>
      </c>
      <c r="F2528" s="120" t="str">
        <f t="shared" si="926"/>
        <v/>
      </c>
      <c r="G2528" s="120" t="e">
        <f t="shared" si="926"/>
        <v>#VALUE!</v>
      </c>
      <c r="H2528" s="151" t="e">
        <f t="shared" si="926"/>
        <v>#DIV/0!</v>
      </c>
      <c r="I2528" s="120" t="e">
        <f t="shared" si="926"/>
        <v>#VALUE!</v>
      </c>
      <c r="J2528" s="120" t="str">
        <f t="shared" si="926"/>
        <v/>
      </c>
      <c r="K2528" s="126" t="str">
        <f t="shared" si="926"/>
        <v/>
      </c>
      <c r="L2528" s="120" t="e">
        <f t="shared" si="926"/>
        <v>#VALUE!</v>
      </c>
      <c r="M2528" s="151" t="e">
        <f t="shared" si="926"/>
        <v>#DIV/0!</v>
      </c>
      <c r="N2528" s="120" t="e">
        <f t="shared" si="926"/>
        <v>#VALUE!</v>
      </c>
      <c r="O2528" s="120" t="e">
        <f t="shared" si="926"/>
        <v>#VALUE!</v>
      </c>
      <c r="P2528" s="126" t="e">
        <f t="shared" si="926"/>
        <v>#DIV/0!</v>
      </c>
      <c r="Q2528" s="126" t="str">
        <f t="shared" si="926"/>
        <v/>
      </c>
      <c r="R2528" s="304"/>
      <c r="S2528" s="304"/>
      <c r="T2528" s="305"/>
      <c r="U2528" s="308"/>
      <c r="V2528" s="150" t="str">
        <f>IF(V2527="","",V2526/V2527*100)</f>
        <v/>
      </c>
    </row>
    <row r="2529" spans="1:22" ht="19.25" customHeight="1">
      <c r="A2529" s="1179"/>
      <c r="B2529" s="1230" t="str">
        <f>'statement of marks'!$DG$3</f>
        <v>jktLFkku v/;;u</v>
      </c>
      <c r="C2529" s="1231"/>
      <c r="D2529" s="289" t="str">
        <f>IF('statement of marks'!DG101="","",'statement of marks'!DG101)</f>
        <v/>
      </c>
      <c r="E2529" s="290" t="str">
        <f>IF('statement of marks'!DH101="","",'statement of marks'!DH101)</f>
        <v/>
      </c>
      <c r="F2529" s="290" t="str">
        <f>IF('statement of marks'!DI101="","",'statement of marks'!DI101)</f>
        <v/>
      </c>
      <c r="G2529" s="290" t="str">
        <f>IF('statement of marks'!DK101="","",'statement of marks'!DK101)</f>
        <v/>
      </c>
      <c r="H2529" s="152">
        <f>IF(G2521="ML",70)+IF(G2522="ML",70)+IF(G2523="ML",70-H2520)+IF(G2524="ML",70-H2521)+IF(G2525="ML",70-H2522)+IF(H2523="ml",H2520)+IF(H2524="ml",H2521)+IF(H2525="ml",H2522)</f>
        <v>0</v>
      </c>
      <c r="I2529" s="291" t="str">
        <f>IF(G2529="","",SUM(G2529,H2529))</f>
        <v/>
      </c>
      <c r="J2529" s="291" t="str">
        <f>IF(G2529="","",SUM(D2529,E2529,F2529,G2529))</f>
        <v/>
      </c>
      <c r="K2529" s="125" t="str">
        <f>IF(J2529="","",SUM(H2529,J2529))</f>
        <v/>
      </c>
      <c r="L2529" s="290" t="str">
        <f>IF('statement of marks'!DM101="","",'statement of marks'!DM101)</f>
        <v/>
      </c>
      <c r="M2529" s="152">
        <f>IF(L2521="ML",100)+IF(L2522="ML",100)+IF(L2523="ML",100-M2520)+IF(L2524="ML",100-M2521)+IF(L2525="ML",100-M2522)+IF(M2523="ml",M2520)+IF(M2524="ml",M2521)+IF(M2525="ml",M2522)</f>
        <v>0</v>
      </c>
      <c r="N2529" s="291" t="str">
        <f>IF(L2529="","",SUM(L2529,M2529))</f>
        <v/>
      </c>
      <c r="O2529" s="291" t="str">
        <f>IF(L2529="","",SUM(K2529,L2529))</f>
        <v/>
      </c>
      <c r="P2529" s="152">
        <f>SUM(H2529,M2529)</f>
        <v>0</v>
      </c>
      <c r="Q2529" s="125" t="str">
        <f>IF(O2529="","",SUM(O2529,M2529))</f>
        <v/>
      </c>
      <c r="R2529" s="290" t="str">
        <f>IF('statement of marks'!GA101="","",'statement of marks'!GA101)</f>
        <v/>
      </c>
      <c r="S2529" s="117" t="str">
        <f>IF(OR(R2529="S",R2529="RE"),100,"")</f>
        <v/>
      </c>
      <c r="T2529" s="309" t="str">
        <f>IF('result subject-wise'!AL101="","",'result subject-wise'!AL101)</f>
        <v/>
      </c>
      <c r="U2529" s="310" t="str">
        <f>IF('result subject-wise'!AM101="","",'result subject-wise'!AM101)</f>
        <v/>
      </c>
      <c r="V2529" s="1236"/>
    </row>
    <row r="2530" spans="1:22" ht="19.25" customHeight="1">
      <c r="A2530" s="1179"/>
      <c r="B2530" s="1230" t="str">
        <f>'statement of marks'!$DT$3</f>
        <v>thou dkS'ky f'k{kk</v>
      </c>
      <c r="C2530" s="1231"/>
      <c r="D2530" s="1237" t="s">
        <v>294</v>
      </c>
      <c r="E2530" s="1238"/>
      <c r="F2530" s="291">
        <f>'statement of marks'!$DT$6</f>
        <v>30</v>
      </c>
      <c r="G2530" s="123" t="str">
        <f>IF('statement of marks'!DT101="","",'statement of marks'!DT101)</f>
        <v/>
      </c>
      <c r="H2530" s="1238" t="s">
        <v>313</v>
      </c>
      <c r="I2530" s="1238"/>
      <c r="J2530" s="291">
        <f>'statement of marks'!$DU$6</f>
        <v>30</v>
      </c>
      <c r="K2530" s="125" t="str">
        <f>IF('statement of marks'!DU101="","",'statement of marks'!DU101)</f>
        <v/>
      </c>
      <c r="L2530" s="1239" t="s">
        <v>172</v>
      </c>
      <c r="M2530" s="1239"/>
      <c r="N2530" s="291">
        <f>'statement of marks'!$DV$6</f>
        <v>40</v>
      </c>
      <c r="O2530" s="290" t="str">
        <f>IF('statement of marks'!DV101="","",'statement of marks'!DV101)</f>
        <v/>
      </c>
      <c r="P2530" s="304"/>
      <c r="Q2530" s="125" t="str">
        <f>IF(O2530="","",SUM(G2530,K2530,O2530))</f>
        <v/>
      </c>
      <c r="R2530" s="290" t="str">
        <f>IF('statement of marks'!GB101="","",'statement of marks'!GB101)</f>
        <v/>
      </c>
      <c r="S2530" s="117" t="str">
        <f>IF(OR(R2530="S",R2530="RE"),40,"")</f>
        <v/>
      </c>
      <c r="T2530" s="309" t="str">
        <f>IF('result subject-wise'!AN101="","",'result subject-wise'!AN101)</f>
        <v/>
      </c>
      <c r="U2530" s="310" t="str">
        <f>IF('result subject-wise'!AO101="","",'result subject-wise'!AO101)</f>
        <v/>
      </c>
      <c r="V2530" s="1236"/>
    </row>
    <row r="2531" spans="1:22" ht="19.25" customHeight="1">
      <c r="A2531" s="1179"/>
      <c r="B2531" s="1240" t="s">
        <v>20</v>
      </c>
      <c r="C2531" s="1241"/>
      <c r="D2531" s="1242" t="str">
        <f>IF('statement of marks'!GH101="","",'statement of marks'!GH101)</f>
        <v/>
      </c>
      <c r="E2531" s="1243"/>
      <c r="F2531" s="1243"/>
      <c r="G2531" s="1243"/>
      <c r="H2531" s="1243"/>
      <c r="I2531" s="1244"/>
      <c r="J2531" s="288" t="s">
        <v>7</v>
      </c>
      <c r="K2531" s="290" t="str">
        <f>IF('statement of marks'!GK101="","",'statement of marks'!GK101)</f>
        <v/>
      </c>
      <c r="L2531" s="1245" t="s">
        <v>8</v>
      </c>
      <c r="M2531" s="1246"/>
      <c r="N2531" s="1247"/>
      <c r="O2531" s="290" t="str">
        <f>IF('statement of marks'!GM101="","",'statement of marks'!GM101)</f>
        <v/>
      </c>
      <c r="P2531" s="1248" t="s">
        <v>286</v>
      </c>
      <c r="Q2531" s="1248"/>
      <c r="R2531" s="1248"/>
      <c r="S2531" s="1248"/>
      <c r="T2531" s="1248"/>
      <c r="U2531" s="1248"/>
      <c r="V2531" s="1249"/>
    </row>
    <row r="2532" spans="1:22" ht="19.25" customHeight="1">
      <c r="A2532" s="1179"/>
      <c r="B2532" s="1240" t="s">
        <v>50</v>
      </c>
      <c r="C2532" s="1241"/>
      <c r="D2532" s="1250" t="s">
        <v>290</v>
      </c>
      <c r="E2532" s="1251"/>
      <c r="F2532" s="1252" t="s">
        <v>291</v>
      </c>
      <c r="G2532" s="1252"/>
      <c r="H2532" s="1253" t="s">
        <v>292</v>
      </c>
      <c r="I2532" s="1253"/>
      <c r="J2532" s="1252" t="s">
        <v>314</v>
      </c>
      <c r="K2532" s="1252"/>
      <c r="L2532" s="1254" t="s">
        <v>284</v>
      </c>
      <c r="M2532" s="1254"/>
      <c r="N2532" s="1254"/>
      <c r="O2532" s="1254"/>
      <c r="P2532" s="1255" t="s">
        <v>20</v>
      </c>
      <c r="Q2532" s="1255"/>
      <c r="R2532" s="1255"/>
      <c r="S2532" s="1255"/>
      <c r="T2532" s="1256" t="str">
        <f>IF('result subject-wise'!AR101="","",'result subject-wise'!AR101)</f>
        <v/>
      </c>
      <c r="U2532" s="1256"/>
      <c r="V2532" s="1257"/>
    </row>
    <row r="2533" spans="1:22" ht="19.25" customHeight="1">
      <c r="A2533" s="1179"/>
      <c r="B2533" s="1234" t="s">
        <v>32</v>
      </c>
      <c r="C2533" s="1235"/>
      <c r="D2533" s="1258" t="str">
        <f>IF('statement of marks'!EP101="","",'statement of marks'!EP101)</f>
        <v/>
      </c>
      <c r="E2533" s="1259"/>
      <c r="F2533" s="1259" t="str">
        <f>IF('statement of marks'!ER101="","",'statement of marks'!ER101)</f>
        <v/>
      </c>
      <c r="G2533" s="1259"/>
      <c r="H2533" s="1259" t="str">
        <f>IF('statement of marks'!ET101="","",'statement of marks'!ET101)</f>
        <v/>
      </c>
      <c r="I2533" s="1259"/>
      <c r="J2533" s="1259" t="str">
        <f>IF('statement of marks'!EV101="","",'statement of marks'!EV101)</f>
        <v/>
      </c>
      <c r="K2533" s="1259"/>
      <c r="L2533" s="1259" t="str">
        <f>IF('statement of marks'!EX101="","",'statement of marks'!EX101)</f>
        <v/>
      </c>
      <c r="M2533" s="1259"/>
      <c r="N2533" s="1259"/>
      <c r="O2533" s="1259"/>
      <c r="P2533" s="1255" t="s">
        <v>7</v>
      </c>
      <c r="Q2533" s="1255"/>
      <c r="R2533" s="1255"/>
      <c r="S2533" s="1255"/>
      <c r="T2533" s="1256" t="str">
        <f>IF(AND(T2532="mRrh.kZ",V2528&gt;=60),"izFke",IF(AND(T2532="mRrh.kZ",V2528&gt;=48),"f}rh;",IF(AND(T2532="mRrh.kZ",V2528&gt;=36),"r`rh;","")))</f>
        <v/>
      </c>
      <c r="U2533" s="1256"/>
      <c r="V2533" s="1257"/>
    </row>
    <row r="2534" spans="1:22" ht="19.25" customHeight="1">
      <c r="A2534" s="1179"/>
      <c r="B2534" s="1234" t="s">
        <v>31</v>
      </c>
      <c r="C2534" s="1235"/>
      <c r="D2534" s="1260" t="str">
        <f>IF('statement of marks'!EO101="","",'statement of marks'!EO101)</f>
        <v/>
      </c>
      <c r="E2534" s="1261"/>
      <c r="F2534" s="1261" t="str">
        <f>IF('statement of marks'!EQ101="","",'statement of marks'!EQ101)</f>
        <v/>
      </c>
      <c r="G2534" s="1261"/>
      <c r="H2534" s="1261" t="str">
        <f>IF('statement of marks'!ES101="","",'statement of marks'!ES101)</f>
        <v/>
      </c>
      <c r="I2534" s="1261"/>
      <c r="J2534" s="1261" t="str">
        <f>IF('statement of marks'!EU101="","",'statement of marks'!EU101)</f>
        <v/>
      </c>
      <c r="K2534" s="1261"/>
      <c r="L2534" s="1261" t="str">
        <f>IF('statement of marks'!EW101="","",'statement of marks'!EW101)</f>
        <v/>
      </c>
      <c r="M2534" s="1261"/>
      <c r="N2534" s="1261"/>
      <c r="O2534" s="1261"/>
      <c r="P2534" s="1262" t="s">
        <v>312</v>
      </c>
      <c r="Q2534" s="1263"/>
      <c r="R2534" s="1263"/>
      <c r="S2534" s="1264"/>
      <c r="T2534" s="1265" t="str">
        <f>IF(T2532="","",'result subject-wise'!$G$117)</f>
        <v/>
      </c>
      <c r="U2534" s="1266"/>
      <c r="V2534" s="1267"/>
    </row>
    <row r="2535" spans="1:22" ht="19.25" customHeight="1">
      <c r="A2535" s="1179"/>
      <c r="B2535" s="1230" t="s">
        <v>133</v>
      </c>
      <c r="C2535" s="1231"/>
      <c r="D2535" s="1268"/>
      <c r="E2535" s="1269"/>
      <c r="F2535" s="1269"/>
      <c r="G2535" s="1269"/>
      <c r="H2535" s="1269"/>
      <c r="I2535" s="1269"/>
      <c r="J2535" s="1269"/>
      <c r="K2535" s="1269"/>
      <c r="L2535" s="1231" t="s">
        <v>133</v>
      </c>
      <c r="M2535" s="1231"/>
      <c r="N2535" s="1231"/>
      <c r="O2535" s="1231"/>
      <c r="P2535" s="1231"/>
      <c r="Q2535" s="1231"/>
      <c r="R2535" s="1270"/>
      <c r="S2535" s="1271"/>
      <c r="T2535" s="1271"/>
      <c r="U2535" s="1271"/>
      <c r="V2535" s="1272"/>
    </row>
    <row r="2536" spans="1:22" ht="19.25" customHeight="1">
      <c r="A2536" s="1179"/>
      <c r="B2536" s="1230" t="s">
        <v>285</v>
      </c>
      <c r="C2536" s="1231"/>
      <c r="D2536" s="1268"/>
      <c r="E2536" s="1269"/>
      <c r="F2536" s="1269"/>
      <c r="G2536" s="1269"/>
      <c r="H2536" s="1269"/>
      <c r="I2536" s="1269"/>
      <c r="J2536" s="1269"/>
      <c r="K2536" s="1269"/>
      <c r="L2536" s="1231" t="s">
        <v>111</v>
      </c>
      <c r="M2536" s="1231"/>
      <c r="N2536" s="1231"/>
      <c r="O2536" s="1231"/>
      <c r="P2536" s="1231"/>
      <c r="Q2536" s="1231"/>
      <c r="R2536" s="1273"/>
      <c r="S2536" s="1274"/>
      <c r="T2536" s="1274"/>
      <c r="U2536" s="1274"/>
      <c r="V2536" s="1275"/>
    </row>
    <row r="2537" spans="1:22" ht="19.25" customHeight="1">
      <c r="A2537" s="1179"/>
      <c r="B2537" s="1230" t="s">
        <v>152</v>
      </c>
      <c r="C2537" s="1231"/>
      <c r="D2537" s="1268"/>
      <c r="E2537" s="1269"/>
      <c r="F2537" s="1269"/>
      <c r="G2537" s="1269"/>
      <c r="H2537" s="1269"/>
      <c r="I2537" s="1269"/>
      <c r="J2537" s="1269"/>
      <c r="K2537" s="1269"/>
      <c r="L2537" s="1231" t="s">
        <v>285</v>
      </c>
      <c r="M2537" s="1231"/>
      <c r="N2537" s="1231"/>
      <c r="O2537" s="1231"/>
      <c r="P2537" s="1231"/>
      <c r="Q2537" s="1231"/>
      <c r="R2537" s="1276" t="s">
        <v>152</v>
      </c>
      <c r="S2537" s="1277"/>
      <c r="T2537" s="1277"/>
      <c r="U2537" s="1277"/>
      <c r="V2537" s="1278"/>
    </row>
    <row r="2538" spans="1:22" ht="19.25" customHeight="1">
      <c r="A2538" s="1180"/>
      <c r="B2538" s="1279" t="s">
        <v>151</v>
      </c>
      <c r="C2538" s="1280"/>
      <c r="D2538" s="1281"/>
      <c r="E2538" s="1282"/>
      <c r="F2538" s="1282"/>
      <c r="G2538" s="1282"/>
      <c r="H2538" s="1282"/>
      <c r="I2538" s="1282"/>
      <c r="J2538" s="1282"/>
      <c r="K2538" s="1282"/>
      <c r="L2538" s="1280" t="s">
        <v>113</v>
      </c>
      <c r="M2538" s="1280"/>
      <c r="N2538" s="1280"/>
      <c r="O2538" s="1280"/>
      <c r="P2538" s="1283">
        <f>'statement of marks'!$GH$109</f>
        <v>42460</v>
      </c>
      <c r="Q2538" s="1284"/>
      <c r="R2538" s="1285" t="s">
        <v>289</v>
      </c>
      <c r="S2538" s="1286"/>
      <c r="T2538" s="1286"/>
      <c r="U2538" s="1286"/>
      <c r="V2538" s="1287"/>
    </row>
    <row r="2539" spans="1:22" ht="19.25" customHeight="1">
      <c r="A2539" s="1173" t="s">
        <v>73</v>
      </c>
      <c r="B2539" s="1174"/>
      <c r="C2539" s="1174"/>
      <c r="D2539" s="1174"/>
      <c r="E2539" s="1174"/>
      <c r="F2539" s="1174"/>
      <c r="G2539" s="1174"/>
      <c r="H2539" s="1174"/>
      <c r="I2539" s="1174"/>
      <c r="J2539" s="1174"/>
      <c r="K2539" s="1174"/>
      <c r="L2539" s="1174"/>
      <c r="M2539" s="1174"/>
      <c r="N2539" s="1174"/>
      <c r="O2539" s="1174"/>
      <c r="P2539" s="1174"/>
      <c r="Q2539" s="1174"/>
      <c r="R2539" s="1174"/>
      <c r="S2539" s="1174"/>
      <c r="T2539" s="1174"/>
      <c r="U2539" s="1174"/>
      <c r="V2539" s="1175"/>
    </row>
    <row r="2540" spans="1:22" ht="19.25" customHeight="1">
      <c r="A2540" s="1176" t="str">
        <f>'statement of marks'!$A$1</f>
        <v>jktdh; ckfydk mPp ek/;fed fo|ky;] fuEckgsMk</v>
      </c>
      <c r="B2540" s="1177"/>
      <c r="C2540" s="1177"/>
      <c r="D2540" s="1177"/>
      <c r="E2540" s="1177"/>
      <c r="F2540" s="1177"/>
      <c r="G2540" s="1177"/>
      <c r="H2540" s="1177"/>
      <c r="I2540" s="1177"/>
      <c r="J2540" s="1177"/>
      <c r="K2540" s="1177"/>
      <c r="L2540" s="1177"/>
      <c r="M2540" s="1177"/>
      <c r="N2540" s="1177"/>
      <c r="O2540" s="1177"/>
      <c r="P2540" s="1177"/>
      <c r="Q2540" s="1177"/>
      <c r="R2540" s="1177"/>
      <c r="S2540" s="1177"/>
      <c r="T2540" s="1177"/>
      <c r="U2540" s="1177"/>
      <c r="V2540" s="1178"/>
    </row>
    <row r="2541" spans="1:22" ht="19.25" customHeight="1">
      <c r="A2541" s="1179"/>
      <c r="B2541" s="1181" t="s">
        <v>293</v>
      </c>
      <c r="C2541" s="1181"/>
      <c r="D2541" s="1182" t="str">
        <f>'statement of marks'!$F$3</f>
        <v>2015-16</v>
      </c>
      <c r="E2541" s="1183"/>
      <c r="F2541" s="1184" t="str">
        <f>IF(T2559="","eq[; ijh{kk",IF(D2558="iwjd","iwjd ijh{kk",IF(D2558="iqu% ijh{kk","iqu% ijh{kk",)))</f>
        <v>eq[; ijh{kk</v>
      </c>
      <c r="G2541" s="1185"/>
      <c r="H2541" s="1185"/>
      <c r="I2541" s="1185"/>
      <c r="J2541" s="1185"/>
      <c r="K2541" s="1185"/>
      <c r="L2541" s="1185"/>
      <c r="M2541" s="1185"/>
      <c r="N2541" s="1185"/>
      <c r="O2541" s="1185"/>
      <c r="P2541" s="1185"/>
      <c r="Q2541" s="1185"/>
      <c r="R2541" s="1186" t="s">
        <v>27</v>
      </c>
      <c r="S2541" s="1187"/>
      <c r="T2541" s="1188" t="str">
        <f>'statement of marks'!$A$3</f>
        <v>11 'A'</v>
      </c>
      <c r="U2541" s="1188"/>
      <c r="V2541" s="1189"/>
    </row>
    <row r="2542" spans="1:22" ht="19.25" customHeight="1">
      <c r="A2542" s="1179"/>
      <c r="B2542" s="1190" t="s">
        <v>115</v>
      </c>
      <c r="C2542" s="1190"/>
      <c r="D2542" s="1191" t="str">
        <f>IF('statement of marks'!G102="","",'statement of marks'!G102)</f>
        <v/>
      </c>
      <c r="E2542" s="1192"/>
      <c r="F2542" s="1192"/>
      <c r="G2542" s="1192"/>
      <c r="H2542" s="1192"/>
      <c r="I2542" s="1192"/>
      <c r="J2542" s="1192"/>
      <c r="K2542" s="1192"/>
      <c r="L2542" s="1192"/>
      <c r="M2542" s="1192"/>
      <c r="N2542" s="1192"/>
      <c r="O2542" s="1192"/>
      <c r="P2542" s="1192"/>
      <c r="Q2542" s="1192"/>
      <c r="R2542" s="1193" t="s">
        <v>36</v>
      </c>
      <c r="S2542" s="1194"/>
      <c r="T2542" s="1195" t="str">
        <f>IF('statement of marks'!D102="","",'statement of marks'!D102)</f>
        <v/>
      </c>
      <c r="U2542" s="1195"/>
      <c r="V2542" s="1196"/>
    </row>
    <row r="2543" spans="1:22" ht="19.25" customHeight="1">
      <c r="A2543" s="1179"/>
      <c r="B2543" s="1190" t="s">
        <v>25</v>
      </c>
      <c r="C2543" s="1190"/>
      <c r="D2543" s="1191" t="str">
        <f>IF('statement of marks'!H102="","",'statement of marks'!H102)</f>
        <v/>
      </c>
      <c r="E2543" s="1192"/>
      <c r="F2543" s="1192"/>
      <c r="G2543" s="1192"/>
      <c r="H2543" s="1192"/>
      <c r="I2543" s="1192"/>
      <c r="J2543" s="1192"/>
      <c r="K2543" s="1192"/>
      <c r="L2543" s="1192"/>
      <c r="M2543" s="1192"/>
      <c r="N2543" s="1192"/>
      <c r="O2543" s="1192"/>
      <c r="P2543" s="1192"/>
      <c r="Q2543" s="1192"/>
      <c r="R2543" s="1193" t="s">
        <v>28</v>
      </c>
      <c r="S2543" s="1194"/>
      <c r="T2543" s="1195" t="str">
        <f>IF('statement of marks'!E102="","",'statement of marks'!E102)</f>
        <v/>
      </c>
      <c r="U2543" s="1195"/>
      <c r="V2543" s="1196"/>
    </row>
    <row r="2544" spans="1:22" ht="19.25" customHeight="1">
      <c r="A2544" s="1179"/>
      <c r="B2544" s="1197" t="s">
        <v>26</v>
      </c>
      <c r="C2544" s="1197"/>
      <c r="D2544" s="1191" t="str">
        <f>IF('statement of marks'!I102="","",'statement of marks'!I102)</f>
        <v/>
      </c>
      <c r="E2544" s="1192"/>
      <c r="F2544" s="1192"/>
      <c r="G2544" s="1192"/>
      <c r="H2544" s="1192"/>
      <c r="I2544" s="1192"/>
      <c r="J2544" s="1192"/>
      <c r="K2544" s="1192"/>
      <c r="L2544" s="1192"/>
      <c r="M2544" s="1192"/>
      <c r="N2544" s="1192"/>
      <c r="O2544" s="1192"/>
      <c r="P2544" s="1192"/>
      <c r="Q2544" s="1192"/>
      <c r="R2544" s="1193" t="s">
        <v>29</v>
      </c>
      <c r="S2544" s="1194"/>
      <c r="T2544" s="1198" t="str">
        <f>IF('statement of marks'!F102="","",'statement of marks'!F102)</f>
        <v/>
      </c>
      <c r="U2544" s="1198"/>
      <c r="V2544" s="1199"/>
    </row>
    <row r="2545" spans="1:22" ht="19.25" customHeight="1">
      <c r="A2545" s="1179"/>
      <c r="B2545" s="1200" t="s">
        <v>30</v>
      </c>
      <c r="C2545" s="1202" t="s">
        <v>202</v>
      </c>
      <c r="D2545" s="1204" t="s">
        <v>1</v>
      </c>
      <c r="E2545" s="1204" t="s">
        <v>43</v>
      </c>
      <c r="F2545" s="1204" t="s">
        <v>2</v>
      </c>
      <c r="G2545" s="1206" t="s">
        <v>144</v>
      </c>
      <c r="H2545" s="1206" t="s">
        <v>147</v>
      </c>
      <c r="I2545" s="1208" t="s">
        <v>146</v>
      </c>
      <c r="J2545" s="1210" t="s">
        <v>306</v>
      </c>
      <c r="K2545" s="1212" t="s">
        <v>288</v>
      </c>
      <c r="L2545" s="1214" t="s">
        <v>305</v>
      </c>
      <c r="M2545" s="1214" t="s">
        <v>296</v>
      </c>
      <c r="N2545" s="1216" t="s">
        <v>295</v>
      </c>
      <c r="O2545" s="1218" t="s">
        <v>274</v>
      </c>
      <c r="P2545" s="1218" t="s">
        <v>275</v>
      </c>
      <c r="Q2545" s="1220" t="s">
        <v>276</v>
      </c>
      <c r="R2545" s="1208" t="s">
        <v>14</v>
      </c>
      <c r="S2545" s="1210" t="s">
        <v>297</v>
      </c>
      <c r="T2545" s="1222" t="s">
        <v>298</v>
      </c>
      <c r="U2545" s="1288" t="s">
        <v>38</v>
      </c>
      <c r="V2545" s="1226" t="s">
        <v>287</v>
      </c>
    </row>
    <row r="2546" spans="1:22" ht="19.25" customHeight="1">
      <c r="A2546" s="1179"/>
      <c r="B2546" s="1201"/>
      <c r="C2546" s="1203"/>
      <c r="D2546" s="1205"/>
      <c r="E2546" s="1205"/>
      <c r="F2546" s="1205"/>
      <c r="G2546" s="1207"/>
      <c r="H2546" s="1207"/>
      <c r="I2546" s="1209"/>
      <c r="J2546" s="1211"/>
      <c r="K2546" s="1213"/>
      <c r="L2546" s="1215"/>
      <c r="M2546" s="1215"/>
      <c r="N2546" s="1217"/>
      <c r="O2546" s="1219"/>
      <c r="P2546" s="1219"/>
      <c r="Q2546" s="1221"/>
      <c r="R2546" s="1209"/>
      <c r="S2546" s="1211"/>
      <c r="T2546" s="1223"/>
      <c r="U2546" s="1289"/>
      <c r="V2546" s="1227"/>
    </row>
    <row r="2547" spans="1:22" ht="19.25" customHeight="1">
      <c r="A2547" s="1179"/>
      <c r="B2547" s="1228" t="s">
        <v>5</v>
      </c>
      <c r="C2547" s="1229"/>
      <c r="D2547" s="119">
        <v>10</v>
      </c>
      <c r="E2547" s="70">
        <v>10</v>
      </c>
      <c r="F2547" s="70">
        <v>10</v>
      </c>
      <c r="G2547" s="142" t="s">
        <v>308</v>
      </c>
      <c r="H2547" s="122">
        <f>'statement of marks'!$AR$6</f>
        <v>20</v>
      </c>
      <c r="I2547" s="73">
        <v>70</v>
      </c>
      <c r="J2547" s="146" t="s">
        <v>277</v>
      </c>
      <c r="K2547" s="124">
        <v>100</v>
      </c>
      <c r="L2547" s="142" t="s">
        <v>309</v>
      </c>
      <c r="M2547" s="122">
        <f>'statement of marks'!$AW$6</f>
        <v>30</v>
      </c>
      <c r="N2547" s="73">
        <v>100</v>
      </c>
      <c r="O2547" s="145" t="s">
        <v>310</v>
      </c>
      <c r="P2547" s="124"/>
      <c r="Q2547" s="124">
        <v>200</v>
      </c>
      <c r="R2547" s="304"/>
      <c r="S2547" s="304"/>
      <c r="T2547" s="305"/>
      <c r="U2547" s="306"/>
      <c r="V2547" s="147" t="str">
        <f>IF(OR(U2554=0,U2554&lt;S2554),"",Q2547)</f>
        <v/>
      </c>
    </row>
    <row r="2548" spans="1:22" ht="19.25" customHeight="1">
      <c r="A2548" s="1179"/>
      <c r="B2548" s="1230" t="str">
        <f>'statement of marks'!$J$3</f>
        <v>vfuok;Z fgUnh</v>
      </c>
      <c r="C2548" s="1231"/>
      <c r="D2548" s="289" t="str">
        <f>IF('statement of marks'!J102="","",'statement of marks'!J102)</f>
        <v/>
      </c>
      <c r="E2548" s="290" t="str">
        <f>IF('statement of marks'!K102="","",'statement of marks'!K102)</f>
        <v/>
      </c>
      <c r="F2548" s="290" t="str">
        <f>IF('statement of marks'!L102="","",'statement of marks'!L102)</f>
        <v/>
      </c>
      <c r="G2548" s="123" t="str">
        <f>IF('statement of marks'!N102="","",'statement of marks'!N102)</f>
        <v/>
      </c>
      <c r="H2548" s="123">
        <f>'statement of marks'!$BP$6</f>
        <v>20</v>
      </c>
      <c r="I2548" s="291" t="str">
        <f>IF(G2548="","",G2548)</f>
        <v/>
      </c>
      <c r="J2548" s="291" t="str">
        <f>IF(G2548="","",SUM(D2548,E2548,F2548,G2548))</f>
        <v/>
      </c>
      <c r="K2548" s="125" t="str">
        <f>J2548</f>
        <v/>
      </c>
      <c r="L2548" s="123" t="str">
        <f>IF('statement of marks'!P102="","",'statement of marks'!P102)</f>
        <v/>
      </c>
      <c r="M2548" s="122">
        <f>'statement of marks'!$BU$6</f>
        <v>30</v>
      </c>
      <c r="N2548" s="291" t="str">
        <f>IF(L2548="","",L2548)</f>
        <v/>
      </c>
      <c r="O2548" s="291" t="str">
        <f>IF(L2548="","",SUM(J2548,L2548))</f>
        <v/>
      </c>
      <c r="P2548" s="152">
        <f>SUM(H2548,M2548)</f>
        <v>50</v>
      </c>
      <c r="Q2548" s="125" t="str">
        <f>O2548</f>
        <v/>
      </c>
      <c r="R2548" s="290" t="str">
        <f>CONCATENATE('statement of marks'!EZ102,'statement of marks'!FA102,'statement of marks'!FB102)</f>
        <v/>
      </c>
      <c r="S2548" s="117" t="str">
        <f>IF(OR(R2548="S",R2548="RE"),100,"")</f>
        <v/>
      </c>
      <c r="T2548" s="128" t="str">
        <f>IF('result subject-wise'!U102="","",'result subject-wise'!U102)</f>
        <v/>
      </c>
      <c r="U2548" s="130" t="str">
        <f>IF('result subject-wise'!V102="","",'result subject-wise'!V102)</f>
        <v/>
      </c>
      <c r="V2548" s="147" t="str">
        <f>IF(OR(U2554=0,U2554&lt;S2554),"",IF(R2548="RE",SUM(Q2548,T2548),IF(R2548="S",T2548,Q2548)))</f>
        <v/>
      </c>
    </row>
    <row r="2549" spans="1:22" ht="19.25" customHeight="1">
      <c r="A2549" s="1179"/>
      <c r="B2549" s="1230" t="str">
        <f>'statement of marks'!$X$3</f>
        <v>vaxzsth</v>
      </c>
      <c r="C2549" s="1231"/>
      <c r="D2549" s="289" t="str">
        <f>IF('statement of marks'!X102="","",'statement of marks'!X102)</f>
        <v/>
      </c>
      <c r="E2549" s="290" t="str">
        <f>IF('statement of marks'!Y102="","",'statement of marks'!Y102)</f>
        <v/>
      </c>
      <c r="F2549" s="290" t="str">
        <f>IF('statement of marks'!Z102="","",'statement of marks'!Z102)</f>
        <v/>
      </c>
      <c r="G2549" s="123" t="str">
        <f>IF('statement of marks'!AB102="","",'statement of marks'!AB102)</f>
        <v/>
      </c>
      <c r="H2549" s="123">
        <f>'statement of marks'!$CN$6</f>
        <v>20</v>
      </c>
      <c r="I2549" s="291" t="str">
        <f>IF(G2549="","",G2549)</f>
        <v/>
      </c>
      <c r="J2549" s="291" t="str">
        <f t="shared" ref="J2549:J2552" si="927">IF(G2549="","",SUM(D2549,E2549,F2549,G2549))</f>
        <v/>
      </c>
      <c r="K2549" s="125" t="str">
        <f>J2549</f>
        <v/>
      </c>
      <c r="L2549" s="123" t="str">
        <f>IF('statement of marks'!AD102="","",'statement of marks'!AD102)</f>
        <v/>
      </c>
      <c r="M2549" s="122">
        <f>'statement of marks'!$CS$6</f>
        <v>30</v>
      </c>
      <c r="N2549" s="291" t="str">
        <f>IF(L2549="","",L2549)</f>
        <v/>
      </c>
      <c r="O2549" s="291" t="str">
        <f t="shared" ref="O2549" si="928">IF(L2549="","",SUM(J2549,L2549))</f>
        <v/>
      </c>
      <c r="P2549" s="152">
        <f t="shared" ref="P2549" si="929">SUM(H2549,M2549)</f>
        <v>50</v>
      </c>
      <c r="Q2549" s="125" t="str">
        <f>O2549</f>
        <v/>
      </c>
      <c r="R2549" s="290" t="str">
        <f>CONCATENATE('statement of marks'!FC102,'statement of marks'!FD102,'statement of marks'!FE102)</f>
        <v/>
      </c>
      <c r="S2549" s="117" t="str">
        <f>IF(OR(R2549="S",R2549="RE"),100,"")</f>
        <v/>
      </c>
      <c r="T2549" s="128" t="str">
        <f>IF('result subject-wise'!X102="","",'result subject-wise'!X102)</f>
        <v/>
      </c>
      <c r="U2549" s="130" t="str">
        <f>IF('result subject-wise'!Y102="","",'result subject-wise'!Y102)</f>
        <v/>
      </c>
      <c r="V2549" s="147" t="str">
        <f>IF(OR(U2554=0,U2554&lt;S2554),"",IF(R2549="RE",SUM(Q2549,T2549),IF(R2549="S",T2549,Q2549)))</f>
        <v/>
      </c>
    </row>
    <row r="2550" spans="1:22" ht="19.25" customHeight="1">
      <c r="A2550" s="1179"/>
      <c r="B2550" s="1232" t="b">
        <f>IF('statement of marks'!AL102="a",'statement of marks'!$AL$3,IF('statement of marks'!AL102="b",'statement of marks'!$AR$3,IF('statement of marks'!AL102="c",'statement of marks'!$AX$3,IF('statement of marks'!AL102="d",'statement of marks'!$BD$3))))</f>
        <v>0</v>
      </c>
      <c r="C2550" s="1233"/>
      <c r="D2550" s="289" t="str">
        <f>IF('statement of marks'!AM102="","",'statement of marks'!AM102)</f>
        <v/>
      </c>
      <c r="E2550" s="290" t="str">
        <f>IF('statement of marks'!AN102="","",'statement of marks'!AN102)</f>
        <v/>
      </c>
      <c r="F2550" s="290" t="str">
        <f>IF('statement of marks'!AO102="","",'statement of marks'!AO102)</f>
        <v/>
      </c>
      <c r="G2550" s="123" t="str">
        <f>IF('statement of marks'!AQ102="","",'statement of marks'!AQ102)</f>
        <v/>
      </c>
      <c r="H2550" s="123" t="str">
        <f>IF('statement of marks'!AR102="","",'statement of marks'!AR102)</f>
        <v/>
      </c>
      <c r="I2550" s="291" t="str">
        <f>IF(G2550="","",IF(AND(G2550="ML",H2550="ML"),"ML",IF(AND(G2550="ML",H2550=""),"ML",SUM(G2550,H2550))))</f>
        <v/>
      </c>
      <c r="J2550" s="291" t="str">
        <f t="shared" si="927"/>
        <v/>
      </c>
      <c r="K2550" s="125" t="str">
        <f>IF(J2550="","",SUM(H2550,J2550))</f>
        <v/>
      </c>
      <c r="L2550" s="123" t="str">
        <f>IF('statement of marks'!AV102="","",'statement of marks'!AV102)</f>
        <v/>
      </c>
      <c r="M2550" s="123" t="str">
        <f>IF('statement of marks'!AW102="","",'statement of marks'!AW102)</f>
        <v/>
      </c>
      <c r="N2550" s="291" t="str">
        <f>IF(L2550="","",IF(AND(L2550="ML",M2550="ML"),"ML",IF(AND(L2550="ML",M2550=""),"ML",SUM(L2550,M2550))))</f>
        <v/>
      </c>
      <c r="O2550" s="291" t="str">
        <f>IF(L2550="","",SUM(J2550,L2550))</f>
        <v/>
      </c>
      <c r="P2550" s="123" t="str">
        <f>IF(AND(H2550="",M2550=""),"",SUM(H2550,M2550))</f>
        <v/>
      </c>
      <c r="Q2550" s="125" t="str">
        <f>IF(O2550="","",SUM(O2550,P2550))</f>
        <v/>
      </c>
      <c r="R2550" s="290" t="str">
        <f>CONCATENATE('statement of marks'!FF102,'statement of marks'!FK102,'statement of marks'!FL102)</f>
        <v/>
      </c>
      <c r="S2550" s="117" t="str">
        <f>IF('result subject-wise'!Z102="","",'result subject-wise'!Z102)</f>
        <v/>
      </c>
      <c r="T2550" s="128" t="str">
        <f>IF('result subject-wise'!AB102="","",'result subject-wise'!AB102)</f>
        <v/>
      </c>
      <c r="U2550" s="130" t="str">
        <f>IF('result subject-wise'!AC102="","",'result subject-wise'!AC102)</f>
        <v/>
      </c>
      <c r="V2550" s="147" t="str">
        <f>IF(OR(U2554=0,U2554&lt;S2554),"",IF(OR(R2550="RE",R2550="REP"),SUM(Q2550,T2550),IF(R2550="S",T2550,Q2550)))</f>
        <v/>
      </c>
    </row>
    <row r="2551" spans="1:22" ht="19.25" customHeight="1">
      <c r="A2551" s="1179"/>
      <c r="B2551" s="1232" t="b">
        <f>IF('statement of marks'!BJ102="a",'statement of marks'!$BJ$3,IF('statement of marks'!BJ102="b",'statement of marks'!$BP$3,IF('statement of marks'!BJ102="c",'statement of marks'!$BV$3,IF('statement of marks'!BJ102="d",'statement of marks'!$CB$3))))</f>
        <v>0</v>
      </c>
      <c r="C2551" s="1233"/>
      <c r="D2551" s="289" t="str">
        <f>IF('statement of marks'!BK102="","",'statement of marks'!BK102)</f>
        <v/>
      </c>
      <c r="E2551" s="290" t="str">
        <f>IF('statement of marks'!BL102="","",'statement of marks'!BL102)</f>
        <v/>
      </c>
      <c r="F2551" s="290" t="str">
        <f>IF('statement of marks'!BM102="","",'statement of marks'!BM102)</f>
        <v/>
      </c>
      <c r="G2551" s="123" t="str">
        <f>IF('statement of marks'!BO102="","",'statement of marks'!BO102)</f>
        <v/>
      </c>
      <c r="H2551" s="123" t="str">
        <f>IF('statement of marks'!BP102="","",'statement of marks'!BP102)</f>
        <v/>
      </c>
      <c r="I2551" s="291" t="str">
        <f t="shared" ref="I2551" si="930">IF(G2551="","",IF(AND(G2551="ML",H2551="ML"),"ML",IF(AND(G2551="ML",H2551=""),"ML",SUM(G2551,H2551))))</f>
        <v/>
      </c>
      <c r="J2551" s="291" t="str">
        <f t="shared" si="927"/>
        <v/>
      </c>
      <c r="K2551" s="125" t="str">
        <f>IF(J2551="","",SUM(H2551,J2551))</f>
        <v/>
      </c>
      <c r="L2551" s="123" t="str">
        <f>IF('statement of marks'!BT102="","",'statement of marks'!BT102)</f>
        <v/>
      </c>
      <c r="M2551" s="123" t="str">
        <f>IF('statement of marks'!BU102="","",'statement of marks'!BU102)</f>
        <v/>
      </c>
      <c r="N2551" s="291" t="str">
        <f t="shared" ref="N2551" si="931">IF(L2551="","",IF(AND(L2551="ML",M2551="ML"),"ML",IF(AND(L2551="ML",M2551=""),"ML",SUM(L2551,M2551))))</f>
        <v/>
      </c>
      <c r="O2551" s="291" t="str">
        <f>IF(L2551="","",SUM(J2551,L2551))</f>
        <v/>
      </c>
      <c r="P2551" s="123" t="str">
        <f t="shared" ref="P2551:P2552" si="932">IF(AND(H2551="",M2551=""),"",SUM(H2551,M2551))</f>
        <v/>
      </c>
      <c r="Q2551" s="125" t="str">
        <f>IF(O2551="","",SUM(O2551,P2551))</f>
        <v/>
      </c>
      <c r="R2551" s="290" t="str">
        <f>CONCATENATE('statement of marks'!FM102,'statement of marks'!FR102,'statement of marks'!FS102)</f>
        <v/>
      </c>
      <c r="S2551" s="117" t="str">
        <f>IF('result subject-wise'!AD102="","",'result subject-wise'!AD102)</f>
        <v/>
      </c>
      <c r="T2551" s="128" t="str">
        <f>IF('result subject-wise'!AF102="","",'result subject-wise'!AF102)</f>
        <v/>
      </c>
      <c r="U2551" s="130" t="str">
        <f>IF('result subject-wise'!AG102="","",'result subject-wise'!AG102)</f>
        <v/>
      </c>
      <c r="V2551" s="147" t="str">
        <f>IF(OR(U2554=0,U2554&lt;S2554),"",IF(OR(R2551="RE",R2551="REP"),SUM(Q2551,T2551),IF(R2551="S",T2551,Q2551)))</f>
        <v/>
      </c>
    </row>
    <row r="2552" spans="1:22" ht="19.25" customHeight="1">
      <c r="A2552" s="1179"/>
      <c r="B2552" s="1232" t="b">
        <f>IF('statement of marks'!CH102="a",'statement of marks'!$CH$3,IF('statement of marks'!CH102="b",'statement of marks'!$CN$3,IF('statement of marks'!CH102="c",'statement of marks'!$CT$3,IF('statement of marks'!CH102="d",'statement of marks'!$CZ$3))))</f>
        <v>0</v>
      </c>
      <c r="C2552" s="1233"/>
      <c r="D2552" s="289" t="str">
        <f>IF('statement of marks'!CI102="","",'statement of marks'!CI102)</f>
        <v/>
      </c>
      <c r="E2552" s="290" t="str">
        <f>IF('statement of marks'!CJ102="","",'statement of marks'!CJ102)</f>
        <v/>
      </c>
      <c r="F2552" s="290" t="str">
        <f>IF('statement of marks'!CK102="","",'statement of marks'!CK102)</f>
        <v/>
      </c>
      <c r="G2552" s="123" t="str">
        <f>IF('statement of marks'!CM102="","",'statement of marks'!CM102)</f>
        <v/>
      </c>
      <c r="H2552" s="123" t="str">
        <f>IF('statement of marks'!CN102="","",'statement of marks'!CN102)</f>
        <v/>
      </c>
      <c r="I2552" s="291" t="str">
        <f>IF(G2552="","",IF(AND(G2552="ML",H2552="ML"),"ML",IF(AND(G2552="ML",H2552=""),"ML",SUM(G2552,H2552))))</f>
        <v/>
      </c>
      <c r="J2552" s="291" t="str">
        <f t="shared" si="927"/>
        <v/>
      </c>
      <c r="K2552" s="125" t="str">
        <f>IF(J2552="","",SUM(H2552,J2552))</f>
        <v/>
      </c>
      <c r="L2552" s="123" t="str">
        <f>IF('statement of marks'!CR102="","",'statement of marks'!CR102)</f>
        <v/>
      </c>
      <c r="M2552" s="123" t="str">
        <f>IF('statement of marks'!CS102="","",'statement of marks'!CS102)</f>
        <v/>
      </c>
      <c r="N2552" s="291" t="str">
        <f>IF(L2552="","",IF(AND(L2552="ML",M2552="ML"),"ML",IF(AND(L2552="ML",M2552=""),"ML",SUM(L2552,M2552))))</f>
        <v/>
      </c>
      <c r="O2552" s="291" t="str">
        <f>IF(L2552="","",SUM(J2552,L2552))</f>
        <v/>
      </c>
      <c r="P2552" s="123" t="str">
        <f t="shared" si="932"/>
        <v/>
      </c>
      <c r="Q2552" s="125" t="str">
        <f>IF(O2552="","",SUM(O2552,P2552))</f>
        <v/>
      </c>
      <c r="R2552" s="290" t="str">
        <f>CONCATENATE('statement of marks'!FT102,'statement of marks'!FY102,'statement of marks'!FZ102)</f>
        <v/>
      </c>
      <c r="S2552" s="117" t="str">
        <f>IF('result subject-wise'!AH102="","",'result subject-wise'!AH102)</f>
        <v/>
      </c>
      <c r="T2552" s="128" t="str">
        <f>IF('result subject-wise'!AJ102="","",'result subject-wise'!AJ102)</f>
        <v/>
      </c>
      <c r="U2552" s="130" t="str">
        <f>IF('result subject-wise'!AK102="","",'result subject-wise'!AK102)</f>
        <v/>
      </c>
      <c r="V2552" s="147" t="str">
        <f>IF(OR(U2554=0,U2554&lt;S2554),"",IF(OR(R2552="RE",R2552="REP"),SUM(Q2552,T2552),IF(R2552="S",T2552,Q2552)))</f>
        <v/>
      </c>
    </row>
    <row r="2553" spans="1:22" ht="19.25" customHeight="1">
      <c r="A2553" s="1179"/>
      <c r="B2553" s="1234" t="s">
        <v>148</v>
      </c>
      <c r="C2553" s="1235"/>
      <c r="D2553" s="157" t="str">
        <f>IF(AND(D2548="",D2549="",D2550="",D2551="",D2552=""),"",SUM(D2548:D2552))</f>
        <v/>
      </c>
      <c r="E2553" s="157" t="str">
        <f t="shared" ref="E2553:F2553" si="933">IF(AND(E2548="",E2549="",E2550="",E2551="",E2552=""),"",SUM(E2548:E2552))</f>
        <v/>
      </c>
      <c r="F2553" s="157" t="str">
        <f t="shared" si="933"/>
        <v/>
      </c>
      <c r="G2553" s="158" t="str">
        <f>IF(G2548="","",SUM(G2548:G2552))</f>
        <v/>
      </c>
      <c r="H2553" s="158">
        <f>SUM(H2550:H2552)</f>
        <v>0</v>
      </c>
      <c r="I2553" s="158" t="str">
        <f>IF(AND(I2548="",I2549="",I2550="",I2551="",I2552=""),"",SUM(I2548:I2552))</f>
        <v/>
      </c>
      <c r="J2553" s="159" t="str">
        <f>IF(J2552="","",SUM(J2548:J2552))</f>
        <v/>
      </c>
      <c r="K2553" s="160" t="str">
        <f>IF(K2548="","",SUM(K2548:K2552))</f>
        <v/>
      </c>
      <c r="L2553" s="158" t="str">
        <f>IF(L2548="","",SUM(L2548:L2552))</f>
        <v/>
      </c>
      <c r="M2553" s="158">
        <f>SUM(M2550:M2552)</f>
        <v>0</v>
      </c>
      <c r="N2553" s="158" t="str">
        <f t="shared" ref="N2553" si="934">IF(AND(N2548="",N2549="",N2550="",N2551="",N2552=""),"",SUM(N2548:N2552))</f>
        <v/>
      </c>
      <c r="O2553" s="159" t="str">
        <f>IF(L2553="","",SUM(J2553,L2553))</f>
        <v/>
      </c>
      <c r="P2553" s="160">
        <f>SUM(H2553,M2553)</f>
        <v>0</v>
      </c>
      <c r="Q2553" s="160" t="str">
        <f>IF(Q2548="","",SUM(Q2548:Q2552))</f>
        <v/>
      </c>
      <c r="R2553" s="159"/>
      <c r="S2553" s="159" t="str">
        <f>IF(AND(S2548="",S2549="",S2550="",S2551="",S2552=""),"",SUM(S2548:S2552))</f>
        <v/>
      </c>
      <c r="T2553" s="161" t="str">
        <f>IF(AND(T2548="",T2549="",T2550="",T2551="",T2552=""),"",SUM(T2548:T2552))</f>
        <v/>
      </c>
      <c r="U2553" s="162"/>
      <c r="V2553" s="163" t="str">
        <f>IF(V2548="","",SUM(V2548:V2552))</f>
        <v/>
      </c>
    </row>
    <row r="2554" spans="1:22" ht="19.25" customHeight="1">
      <c r="A2554" s="1179"/>
      <c r="B2554" s="1234" t="s">
        <v>145</v>
      </c>
      <c r="C2554" s="1235"/>
      <c r="D2554" s="119" t="str">
        <f>IF(D2553="","",50-(COUNTIF(D2548:D2552,"NA")*10+COUNTIF(D2548:D2552,"ML")*10))</f>
        <v/>
      </c>
      <c r="E2554" s="119" t="str">
        <f t="shared" ref="E2554:F2554" si="935">IF(E2553="","",50-(COUNTIF(E2548:E2552,"NA")*10+COUNTIF(E2548:E2552,"ML")*10))</f>
        <v/>
      </c>
      <c r="F2554" s="119" t="str">
        <f t="shared" si="935"/>
        <v/>
      </c>
      <c r="G2554" s="123">
        <f>I2554-H2554</f>
        <v>350</v>
      </c>
      <c r="H2554" s="158">
        <f>IF(H2553="","",(IF(OR(H2550="ML",H2550=""),0,H2547)+IF(OR(H2551="ML",H2551=""),0,H2548)+IF(OR(H2552="ML",H2552=""),0,H2549)))</f>
        <v>0</v>
      </c>
      <c r="I2554" s="123">
        <f>IF(I2553=0,0,350-H2556)</f>
        <v>350</v>
      </c>
      <c r="J2554" s="291" t="str">
        <f>IF(J2553="","",SUM(D2554:G2554))</f>
        <v/>
      </c>
      <c r="K2554" s="125" t="str">
        <f>IF(K2553="","",SUM(H2554,J2554))</f>
        <v/>
      </c>
      <c r="L2554" s="123">
        <f>N2554-M2554</f>
        <v>500</v>
      </c>
      <c r="M2554" s="117">
        <f>IF(M2553="","",(IF(OR(M2550="ML",M2550=""),0,M2547)+IF(OR(M2551="ML",M2551=""),0,M2548)+IF(OR(M2552="ML",M2552=""),0,M2549)))</f>
        <v>0</v>
      </c>
      <c r="N2554" s="123">
        <f>IF(N2553=0,0,500-M2556)</f>
        <v>500</v>
      </c>
      <c r="O2554" s="291">
        <f>IF(L2554="","",SUM(J2554,L2554))</f>
        <v>500</v>
      </c>
      <c r="P2554" s="125">
        <f>SUM(H2554,M2554)</f>
        <v>0</v>
      </c>
      <c r="Q2554" s="125" t="str">
        <f>IF(Q2553="","",SUM(O2554,P2554))</f>
        <v/>
      </c>
      <c r="R2554" s="307"/>
      <c r="S2554" s="141">
        <f>COUNTIF(R2548:R2557,"S")</f>
        <v>0</v>
      </c>
      <c r="T2554" s="141">
        <f>COUNTIF(R2548:R2557,"RE")+COUNTIF(R2548:R2557,"REP")</f>
        <v>0</v>
      </c>
      <c r="U2554" s="141">
        <f>COUNTIF(U2548:U2553,"P")+COUNTIF(U2556:U2557,"P")</f>
        <v>0</v>
      </c>
      <c r="V2554" s="149" t="str">
        <f>IF(OR(U2554=0,U2554&lt;(S2554+T2554)),"",(Q2554-(S2554*200)+S2553))</f>
        <v/>
      </c>
    </row>
    <row r="2555" spans="1:22" ht="19.25" customHeight="1">
      <c r="A2555" s="1179"/>
      <c r="B2555" s="1230" t="s">
        <v>12</v>
      </c>
      <c r="C2555" s="1231"/>
      <c r="D2555" s="120" t="str">
        <f t="shared" ref="D2555:Q2555" si="936">IF(D2554="","",D2553/D2554*100)</f>
        <v/>
      </c>
      <c r="E2555" s="120" t="str">
        <f t="shared" si="936"/>
        <v/>
      </c>
      <c r="F2555" s="120" t="str">
        <f t="shared" si="936"/>
        <v/>
      </c>
      <c r="G2555" s="120" t="e">
        <f t="shared" si="936"/>
        <v>#VALUE!</v>
      </c>
      <c r="H2555" s="151" t="e">
        <f t="shared" si="936"/>
        <v>#DIV/0!</v>
      </c>
      <c r="I2555" s="120" t="e">
        <f t="shared" si="936"/>
        <v>#VALUE!</v>
      </c>
      <c r="J2555" s="120" t="str">
        <f t="shared" si="936"/>
        <v/>
      </c>
      <c r="K2555" s="126" t="str">
        <f t="shared" si="936"/>
        <v/>
      </c>
      <c r="L2555" s="120" t="e">
        <f t="shared" si="936"/>
        <v>#VALUE!</v>
      </c>
      <c r="M2555" s="151" t="e">
        <f t="shared" si="936"/>
        <v>#DIV/0!</v>
      </c>
      <c r="N2555" s="120" t="e">
        <f t="shared" si="936"/>
        <v>#VALUE!</v>
      </c>
      <c r="O2555" s="120" t="e">
        <f t="shared" si="936"/>
        <v>#VALUE!</v>
      </c>
      <c r="P2555" s="126" t="e">
        <f t="shared" si="936"/>
        <v>#DIV/0!</v>
      </c>
      <c r="Q2555" s="126" t="str">
        <f t="shared" si="936"/>
        <v/>
      </c>
      <c r="R2555" s="304"/>
      <c r="S2555" s="304"/>
      <c r="T2555" s="305"/>
      <c r="U2555" s="308"/>
      <c r="V2555" s="150" t="str">
        <f>IF(V2554="","",V2553/V2554*100)</f>
        <v/>
      </c>
    </row>
    <row r="2556" spans="1:22" ht="19.25" customHeight="1">
      <c r="A2556" s="1179"/>
      <c r="B2556" s="1230" t="str">
        <f>'statement of marks'!$DG$3</f>
        <v>jktLFkku v/;;u</v>
      </c>
      <c r="C2556" s="1231"/>
      <c r="D2556" s="289" t="str">
        <f>IF('statement of marks'!DG102="","",'statement of marks'!DG102)</f>
        <v/>
      </c>
      <c r="E2556" s="290" t="str">
        <f>IF('statement of marks'!DH102="","",'statement of marks'!DH102)</f>
        <v/>
      </c>
      <c r="F2556" s="290" t="str">
        <f>IF('statement of marks'!DI102="","",'statement of marks'!DI102)</f>
        <v/>
      </c>
      <c r="G2556" s="290" t="str">
        <f>IF('statement of marks'!DK102="","",'statement of marks'!DK102)</f>
        <v/>
      </c>
      <c r="H2556" s="152">
        <f>IF(G2548="ML",70)+IF(G2549="ML",70)+IF(G2550="ML",70-H2547)+IF(G2551="ML",70-H2548)+IF(G2552="ML",70-H2549)+IF(H2550="ml",H2547)+IF(H2551="ml",H2548)+IF(H2552="ml",H2549)</f>
        <v>0</v>
      </c>
      <c r="I2556" s="291" t="str">
        <f>IF(G2556="","",SUM(G2556,H2556))</f>
        <v/>
      </c>
      <c r="J2556" s="291" t="str">
        <f>IF(G2556="","",SUM(D2556,E2556,F2556,G2556))</f>
        <v/>
      </c>
      <c r="K2556" s="125" t="str">
        <f>IF(J2556="","",SUM(H2556,J2556))</f>
        <v/>
      </c>
      <c r="L2556" s="290" t="str">
        <f>IF('statement of marks'!DM102="","",'statement of marks'!DM102)</f>
        <v/>
      </c>
      <c r="M2556" s="152">
        <f>IF(L2548="ML",100)+IF(L2549="ML",100)+IF(L2550="ML",100-M2547)+IF(L2551="ML",100-M2548)+IF(L2552="ML",100-M2549)+IF(M2550="ml",M2547)+IF(M2551="ml",M2548)+IF(M2552="ml",M2549)</f>
        <v>0</v>
      </c>
      <c r="N2556" s="291" t="str">
        <f>IF(L2556="","",SUM(L2556,M2556))</f>
        <v/>
      </c>
      <c r="O2556" s="291" t="str">
        <f>IF(L2556="","",SUM(K2556,L2556))</f>
        <v/>
      </c>
      <c r="P2556" s="152">
        <f>SUM(H2556,M2556)</f>
        <v>0</v>
      </c>
      <c r="Q2556" s="125" t="str">
        <f>IF(O2556="","",SUM(O2556,M2556))</f>
        <v/>
      </c>
      <c r="R2556" s="290" t="str">
        <f>IF('statement of marks'!GA102="","",'statement of marks'!GA102)</f>
        <v/>
      </c>
      <c r="S2556" s="117" t="str">
        <f>IF(OR(R2556="S",R2556="RE"),100,"")</f>
        <v/>
      </c>
      <c r="T2556" s="309" t="str">
        <f>IF('result subject-wise'!AL102="","",'result subject-wise'!AL102)</f>
        <v/>
      </c>
      <c r="U2556" s="310" t="str">
        <f>IF('result subject-wise'!AM102="","",'result subject-wise'!AM102)</f>
        <v/>
      </c>
      <c r="V2556" s="1236"/>
    </row>
    <row r="2557" spans="1:22" ht="19.25" customHeight="1">
      <c r="A2557" s="1179"/>
      <c r="B2557" s="1230" t="str">
        <f>'statement of marks'!$DT$3</f>
        <v>thou dkS'ky f'k{kk</v>
      </c>
      <c r="C2557" s="1231"/>
      <c r="D2557" s="1237" t="s">
        <v>294</v>
      </c>
      <c r="E2557" s="1238"/>
      <c r="F2557" s="291">
        <f>'statement of marks'!$DT$6</f>
        <v>30</v>
      </c>
      <c r="G2557" s="123" t="str">
        <f>IF('statement of marks'!DT102="","",'statement of marks'!DT102)</f>
        <v/>
      </c>
      <c r="H2557" s="1238" t="s">
        <v>313</v>
      </c>
      <c r="I2557" s="1238"/>
      <c r="J2557" s="291">
        <f>'statement of marks'!$DU$6</f>
        <v>30</v>
      </c>
      <c r="K2557" s="125" t="str">
        <f>IF('statement of marks'!DU102="","",'statement of marks'!DU102)</f>
        <v/>
      </c>
      <c r="L2557" s="1239" t="s">
        <v>172</v>
      </c>
      <c r="M2557" s="1239"/>
      <c r="N2557" s="291">
        <f>'statement of marks'!$DV$6</f>
        <v>40</v>
      </c>
      <c r="O2557" s="290" t="str">
        <f>IF('statement of marks'!DV102="","",'statement of marks'!DV102)</f>
        <v/>
      </c>
      <c r="P2557" s="304"/>
      <c r="Q2557" s="125" t="str">
        <f>IF(O2557="","",SUM(G2557,K2557,O2557))</f>
        <v/>
      </c>
      <c r="R2557" s="290" t="str">
        <f>IF('statement of marks'!GB102="","",'statement of marks'!GB102)</f>
        <v/>
      </c>
      <c r="S2557" s="117" t="str">
        <f>IF(OR(R2557="S",R2557="RE"),40,"")</f>
        <v/>
      </c>
      <c r="T2557" s="309" t="str">
        <f>IF('result subject-wise'!AN102="","",'result subject-wise'!AN102)</f>
        <v/>
      </c>
      <c r="U2557" s="310" t="str">
        <f>IF('result subject-wise'!AO102="","",'result subject-wise'!AO102)</f>
        <v/>
      </c>
      <c r="V2557" s="1236"/>
    </row>
    <row r="2558" spans="1:22" ht="19.25" customHeight="1">
      <c r="A2558" s="1179"/>
      <c r="B2558" s="1240" t="s">
        <v>20</v>
      </c>
      <c r="C2558" s="1241"/>
      <c r="D2558" s="1242" t="str">
        <f>IF('statement of marks'!GH102="","",'statement of marks'!GH102)</f>
        <v/>
      </c>
      <c r="E2558" s="1243"/>
      <c r="F2558" s="1243"/>
      <c r="G2558" s="1243"/>
      <c r="H2558" s="1243"/>
      <c r="I2558" s="1244"/>
      <c r="J2558" s="288" t="s">
        <v>7</v>
      </c>
      <c r="K2558" s="290" t="str">
        <f>IF('statement of marks'!GK102="","",'statement of marks'!GK102)</f>
        <v/>
      </c>
      <c r="L2558" s="1245" t="s">
        <v>8</v>
      </c>
      <c r="M2558" s="1246"/>
      <c r="N2558" s="1247"/>
      <c r="O2558" s="290" t="str">
        <f>IF('statement of marks'!GM102="","",'statement of marks'!GM102)</f>
        <v/>
      </c>
      <c r="P2558" s="1248" t="s">
        <v>286</v>
      </c>
      <c r="Q2558" s="1248"/>
      <c r="R2558" s="1248"/>
      <c r="S2558" s="1248"/>
      <c r="T2558" s="1248"/>
      <c r="U2558" s="1248"/>
      <c r="V2558" s="1249"/>
    </row>
    <row r="2559" spans="1:22" ht="19.25" customHeight="1">
      <c r="A2559" s="1179"/>
      <c r="B2559" s="1240" t="s">
        <v>50</v>
      </c>
      <c r="C2559" s="1241"/>
      <c r="D2559" s="1250" t="s">
        <v>290</v>
      </c>
      <c r="E2559" s="1251"/>
      <c r="F2559" s="1252" t="s">
        <v>291</v>
      </c>
      <c r="G2559" s="1252"/>
      <c r="H2559" s="1253" t="s">
        <v>292</v>
      </c>
      <c r="I2559" s="1253"/>
      <c r="J2559" s="1252" t="s">
        <v>314</v>
      </c>
      <c r="K2559" s="1252"/>
      <c r="L2559" s="1254" t="s">
        <v>284</v>
      </c>
      <c r="M2559" s="1254"/>
      <c r="N2559" s="1254"/>
      <c r="O2559" s="1254"/>
      <c r="P2559" s="1255" t="s">
        <v>20</v>
      </c>
      <c r="Q2559" s="1255"/>
      <c r="R2559" s="1255"/>
      <c r="S2559" s="1255"/>
      <c r="T2559" s="1256" t="str">
        <f>IF('result subject-wise'!AR102="","",'result subject-wise'!AR102)</f>
        <v/>
      </c>
      <c r="U2559" s="1256"/>
      <c r="V2559" s="1257"/>
    </row>
    <row r="2560" spans="1:22" ht="19.25" customHeight="1">
      <c r="A2560" s="1179"/>
      <c r="B2560" s="1234" t="s">
        <v>32</v>
      </c>
      <c r="C2560" s="1235"/>
      <c r="D2560" s="1258" t="str">
        <f>IF('statement of marks'!EP102="","",'statement of marks'!EP102)</f>
        <v/>
      </c>
      <c r="E2560" s="1259"/>
      <c r="F2560" s="1259" t="str">
        <f>IF('statement of marks'!ER102="","",'statement of marks'!ER102)</f>
        <v/>
      </c>
      <c r="G2560" s="1259"/>
      <c r="H2560" s="1259" t="str">
        <f>IF('statement of marks'!ET102="","",'statement of marks'!ET102)</f>
        <v/>
      </c>
      <c r="I2560" s="1259"/>
      <c r="J2560" s="1259" t="str">
        <f>IF('statement of marks'!EV102="","",'statement of marks'!EV102)</f>
        <v/>
      </c>
      <c r="K2560" s="1259"/>
      <c r="L2560" s="1259" t="str">
        <f>IF('statement of marks'!EX102="","",'statement of marks'!EX102)</f>
        <v/>
      </c>
      <c r="M2560" s="1259"/>
      <c r="N2560" s="1259"/>
      <c r="O2560" s="1259"/>
      <c r="P2560" s="1255" t="s">
        <v>7</v>
      </c>
      <c r="Q2560" s="1255"/>
      <c r="R2560" s="1255"/>
      <c r="S2560" s="1255"/>
      <c r="T2560" s="1256" t="str">
        <f>IF(AND(T2559="mRrh.kZ",V2555&gt;=60),"izFke",IF(AND(T2559="mRrh.kZ",V2555&gt;=48),"f}rh;",IF(AND(T2559="mRrh.kZ",V2555&gt;=36),"r`rh;","")))</f>
        <v/>
      </c>
      <c r="U2560" s="1256"/>
      <c r="V2560" s="1257"/>
    </row>
    <row r="2561" spans="1:22" ht="19.25" customHeight="1">
      <c r="A2561" s="1179"/>
      <c r="B2561" s="1234" t="s">
        <v>31</v>
      </c>
      <c r="C2561" s="1235"/>
      <c r="D2561" s="1260" t="str">
        <f>IF('statement of marks'!EO102="","",'statement of marks'!EO102)</f>
        <v/>
      </c>
      <c r="E2561" s="1261"/>
      <c r="F2561" s="1261" t="str">
        <f>IF('statement of marks'!EQ102="","",'statement of marks'!EQ102)</f>
        <v/>
      </c>
      <c r="G2561" s="1261"/>
      <c r="H2561" s="1261" t="str">
        <f>IF('statement of marks'!ES102="","",'statement of marks'!ES102)</f>
        <v/>
      </c>
      <c r="I2561" s="1261"/>
      <c r="J2561" s="1261" t="str">
        <f>IF('statement of marks'!EU102="","",'statement of marks'!EU102)</f>
        <v/>
      </c>
      <c r="K2561" s="1261"/>
      <c r="L2561" s="1261" t="str">
        <f>IF('statement of marks'!EW102="","",'statement of marks'!EW102)</f>
        <v/>
      </c>
      <c r="M2561" s="1261"/>
      <c r="N2561" s="1261"/>
      <c r="O2561" s="1261"/>
      <c r="P2561" s="1262" t="s">
        <v>312</v>
      </c>
      <c r="Q2561" s="1263"/>
      <c r="R2561" s="1263"/>
      <c r="S2561" s="1264"/>
      <c r="T2561" s="1265" t="str">
        <f>IF(T2559="","",'result subject-wise'!$G$117)</f>
        <v/>
      </c>
      <c r="U2561" s="1266"/>
      <c r="V2561" s="1267"/>
    </row>
    <row r="2562" spans="1:22" ht="19.25" customHeight="1">
      <c r="A2562" s="1179"/>
      <c r="B2562" s="1230" t="s">
        <v>133</v>
      </c>
      <c r="C2562" s="1231"/>
      <c r="D2562" s="1268"/>
      <c r="E2562" s="1269"/>
      <c r="F2562" s="1269"/>
      <c r="G2562" s="1269"/>
      <c r="H2562" s="1269"/>
      <c r="I2562" s="1269"/>
      <c r="J2562" s="1269"/>
      <c r="K2562" s="1269"/>
      <c r="L2562" s="1231" t="s">
        <v>133</v>
      </c>
      <c r="M2562" s="1231"/>
      <c r="N2562" s="1231"/>
      <c r="O2562" s="1231"/>
      <c r="P2562" s="1231"/>
      <c r="Q2562" s="1231"/>
      <c r="R2562" s="1270"/>
      <c r="S2562" s="1271"/>
      <c r="T2562" s="1271"/>
      <c r="U2562" s="1271"/>
      <c r="V2562" s="1272"/>
    </row>
    <row r="2563" spans="1:22" ht="19.25" customHeight="1">
      <c r="A2563" s="1179"/>
      <c r="B2563" s="1230" t="s">
        <v>285</v>
      </c>
      <c r="C2563" s="1231"/>
      <c r="D2563" s="1268"/>
      <c r="E2563" s="1269"/>
      <c r="F2563" s="1269"/>
      <c r="G2563" s="1269"/>
      <c r="H2563" s="1269"/>
      <c r="I2563" s="1269"/>
      <c r="J2563" s="1269"/>
      <c r="K2563" s="1269"/>
      <c r="L2563" s="1231" t="s">
        <v>111</v>
      </c>
      <c r="M2563" s="1231"/>
      <c r="N2563" s="1231"/>
      <c r="O2563" s="1231"/>
      <c r="P2563" s="1231"/>
      <c r="Q2563" s="1231"/>
      <c r="R2563" s="1273"/>
      <c r="S2563" s="1274"/>
      <c r="T2563" s="1274"/>
      <c r="U2563" s="1274"/>
      <c r="V2563" s="1275"/>
    </row>
    <row r="2564" spans="1:22" ht="19.25" customHeight="1">
      <c r="A2564" s="1179"/>
      <c r="B2564" s="1230" t="s">
        <v>152</v>
      </c>
      <c r="C2564" s="1231"/>
      <c r="D2564" s="1268"/>
      <c r="E2564" s="1269"/>
      <c r="F2564" s="1269"/>
      <c r="G2564" s="1269"/>
      <c r="H2564" s="1269"/>
      <c r="I2564" s="1269"/>
      <c r="J2564" s="1269"/>
      <c r="K2564" s="1269"/>
      <c r="L2564" s="1231" t="s">
        <v>285</v>
      </c>
      <c r="M2564" s="1231"/>
      <c r="N2564" s="1231"/>
      <c r="O2564" s="1231"/>
      <c r="P2564" s="1231"/>
      <c r="Q2564" s="1231"/>
      <c r="R2564" s="1276" t="s">
        <v>152</v>
      </c>
      <c r="S2564" s="1277"/>
      <c r="T2564" s="1277"/>
      <c r="U2564" s="1277"/>
      <c r="V2564" s="1278"/>
    </row>
    <row r="2565" spans="1:22" ht="19.25" customHeight="1">
      <c r="A2565" s="1180"/>
      <c r="B2565" s="1279" t="s">
        <v>151</v>
      </c>
      <c r="C2565" s="1280"/>
      <c r="D2565" s="1281"/>
      <c r="E2565" s="1282"/>
      <c r="F2565" s="1282"/>
      <c r="G2565" s="1282"/>
      <c r="H2565" s="1282"/>
      <c r="I2565" s="1282"/>
      <c r="J2565" s="1282"/>
      <c r="K2565" s="1282"/>
      <c r="L2565" s="1280" t="s">
        <v>113</v>
      </c>
      <c r="M2565" s="1280"/>
      <c r="N2565" s="1280"/>
      <c r="O2565" s="1280"/>
      <c r="P2565" s="1283">
        <f>'statement of marks'!$GH$109</f>
        <v>42460</v>
      </c>
      <c r="Q2565" s="1284"/>
      <c r="R2565" s="1285" t="s">
        <v>289</v>
      </c>
      <c r="S2565" s="1286"/>
      <c r="T2565" s="1286"/>
      <c r="U2565" s="1286"/>
      <c r="V2565" s="1287"/>
    </row>
    <row r="2566" spans="1:22" ht="19.25" customHeight="1">
      <c r="A2566" s="1173" t="s">
        <v>73</v>
      </c>
      <c r="B2566" s="1174"/>
      <c r="C2566" s="1174"/>
      <c r="D2566" s="1174"/>
      <c r="E2566" s="1174"/>
      <c r="F2566" s="1174"/>
      <c r="G2566" s="1174"/>
      <c r="H2566" s="1174"/>
      <c r="I2566" s="1174"/>
      <c r="J2566" s="1174"/>
      <c r="K2566" s="1174"/>
      <c r="L2566" s="1174"/>
      <c r="M2566" s="1174"/>
      <c r="N2566" s="1174"/>
      <c r="O2566" s="1174"/>
      <c r="P2566" s="1174"/>
      <c r="Q2566" s="1174"/>
      <c r="R2566" s="1174"/>
      <c r="S2566" s="1174"/>
      <c r="T2566" s="1174"/>
      <c r="U2566" s="1174"/>
      <c r="V2566" s="1175"/>
    </row>
    <row r="2567" spans="1:22" ht="19.25" customHeight="1">
      <c r="A2567" s="1176" t="str">
        <f>'statement of marks'!$A$1</f>
        <v>jktdh; ckfydk mPp ek/;fed fo|ky;] fuEckgsMk</v>
      </c>
      <c r="B2567" s="1177"/>
      <c r="C2567" s="1177"/>
      <c r="D2567" s="1177"/>
      <c r="E2567" s="1177"/>
      <c r="F2567" s="1177"/>
      <c r="G2567" s="1177"/>
      <c r="H2567" s="1177"/>
      <c r="I2567" s="1177"/>
      <c r="J2567" s="1177"/>
      <c r="K2567" s="1177"/>
      <c r="L2567" s="1177"/>
      <c r="M2567" s="1177"/>
      <c r="N2567" s="1177"/>
      <c r="O2567" s="1177"/>
      <c r="P2567" s="1177"/>
      <c r="Q2567" s="1177"/>
      <c r="R2567" s="1177"/>
      <c r="S2567" s="1177"/>
      <c r="T2567" s="1177"/>
      <c r="U2567" s="1177"/>
      <c r="V2567" s="1178"/>
    </row>
    <row r="2568" spans="1:22" ht="19.25" customHeight="1">
      <c r="A2568" s="1179"/>
      <c r="B2568" s="1181" t="s">
        <v>293</v>
      </c>
      <c r="C2568" s="1181"/>
      <c r="D2568" s="1182" t="str">
        <f>'statement of marks'!$F$3</f>
        <v>2015-16</v>
      </c>
      <c r="E2568" s="1183"/>
      <c r="F2568" s="1184" t="str">
        <f>IF(T2586="","eq[; ijh{kk",IF(D2585="iwjd","iwjd ijh{kk",IF(D2585="iqu% ijh{kk","iqu% ijh{kk",)))</f>
        <v>eq[; ijh{kk</v>
      </c>
      <c r="G2568" s="1185"/>
      <c r="H2568" s="1185"/>
      <c r="I2568" s="1185"/>
      <c r="J2568" s="1185"/>
      <c r="K2568" s="1185"/>
      <c r="L2568" s="1185"/>
      <c r="M2568" s="1185"/>
      <c r="N2568" s="1185"/>
      <c r="O2568" s="1185"/>
      <c r="P2568" s="1185"/>
      <c r="Q2568" s="1185"/>
      <c r="R2568" s="1186" t="s">
        <v>27</v>
      </c>
      <c r="S2568" s="1187"/>
      <c r="T2568" s="1188" t="str">
        <f>'statement of marks'!$A$3</f>
        <v>11 'A'</v>
      </c>
      <c r="U2568" s="1188"/>
      <c r="V2568" s="1189"/>
    </row>
    <row r="2569" spans="1:22" ht="19.25" customHeight="1">
      <c r="A2569" s="1179"/>
      <c r="B2569" s="1190" t="s">
        <v>115</v>
      </c>
      <c r="C2569" s="1190"/>
      <c r="D2569" s="1191" t="str">
        <f>IF('statement of marks'!G103="","",'statement of marks'!G103)</f>
        <v/>
      </c>
      <c r="E2569" s="1192"/>
      <c r="F2569" s="1192"/>
      <c r="G2569" s="1192"/>
      <c r="H2569" s="1192"/>
      <c r="I2569" s="1192"/>
      <c r="J2569" s="1192"/>
      <c r="K2569" s="1192"/>
      <c r="L2569" s="1192"/>
      <c r="M2569" s="1192"/>
      <c r="N2569" s="1192"/>
      <c r="O2569" s="1192"/>
      <c r="P2569" s="1192"/>
      <c r="Q2569" s="1192"/>
      <c r="R2569" s="1193" t="s">
        <v>36</v>
      </c>
      <c r="S2569" s="1194"/>
      <c r="T2569" s="1195" t="str">
        <f>IF('statement of marks'!D103="","",'statement of marks'!D103)</f>
        <v/>
      </c>
      <c r="U2569" s="1195"/>
      <c r="V2569" s="1196"/>
    </row>
    <row r="2570" spans="1:22" ht="19.25" customHeight="1">
      <c r="A2570" s="1179"/>
      <c r="B2570" s="1190" t="s">
        <v>25</v>
      </c>
      <c r="C2570" s="1190"/>
      <c r="D2570" s="1191" t="str">
        <f>IF('statement of marks'!H103="","",'statement of marks'!H103)</f>
        <v/>
      </c>
      <c r="E2570" s="1192"/>
      <c r="F2570" s="1192"/>
      <c r="G2570" s="1192"/>
      <c r="H2570" s="1192"/>
      <c r="I2570" s="1192"/>
      <c r="J2570" s="1192"/>
      <c r="K2570" s="1192"/>
      <c r="L2570" s="1192"/>
      <c r="M2570" s="1192"/>
      <c r="N2570" s="1192"/>
      <c r="O2570" s="1192"/>
      <c r="P2570" s="1192"/>
      <c r="Q2570" s="1192"/>
      <c r="R2570" s="1193" t="s">
        <v>28</v>
      </c>
      <c r="S2570" s="1194"/>
      <c r="T2570" s="1195" t="str">
        <f>IF('statement of marks'!E103="","",'statement of marks'!E103)</f>
        <v/>
      </c>
      <c r="U2570" s="1195"/>
      <c r="V2570" s="1196"/>
    </row>
    <row r="2571" spans="1:22" ht="19.25" customHeight="1">
      <c r="A2571" s="1179"/>
      <c r="B2571" s="1197" t="s">
        <v>26</v>
      </c>
      <c r="C2571" s="1197"/>
      <c r="D2571" s="1191" t="str">
        <f>IF('statement of marks'!I103="","",'statement of marks'!I103)</f>
        <v/>
      </c>
      <c r="E2571" s="1192"/>
      <c r="F2571" s="1192"/>
      <c r="G2571" s="1192"/>
      <c r="H2571" s="1192"/>
      <c r="I2571" s="1192"/>
      <c r="J2571" s="1192"/>
      <c r="K2571" s="1192"/>
      <c r="L2571" s="1192"/>
      <c r="M2571" s="1192"/>
      <c r="N2571" s="1192"/>
      <c r="O2571" s="1192"/>
      <c r="P2571" s="1192"/>
      <c r="Q2571" s="1192"/>
      <c r="R2571" s="1193" t="s">
        <v>29</v>
      </c>
      <c r="S2571" s="1194"/>
      <c r="T2571" s="1198" t="str">
        <f>IF('statement of marks'!F103="","",'statement of marks'!F103)</f>
        <v/>
      </c>
      <c r="U2571" s="1198"/>
      <c r="V2571" s="1199"/>
    </row>
    <row r="2572" spans="1:22" ht="19.25" customHeight="1">
      <c r="A2572" s="1179"/>
      <c r="B2572" s="1200" t="s">
        <v>30</v>
      </c>
      <c r="C2572" s="1202" t="s">
        <v>202</v>
      </c>
      <c r="D2572" s="1204" t="s">
        <v>1</v>
      </c>
      <c r="E2572" s="1204" t="s">
        <v>43</v>
      </c>
      <c r="F2572" s="1204" t="s">
        <v>2</v>
      </c>
      <c r="G2572" s="1206" t="s">
        <v>144</v>
      </c>
      <c r="H2572" s="1206" t="s">
        <v>147</v>
      </c>
      <c r="I2572" s="1208" t="s">
        <v>146</v>
      </c>
      <c r="J2572" s="1210" t="s">
        <v>306</v>
      </c>
      <c r="K2572" s="1212" t="s">
        <v>288</v>
      </c>
      <c r="L2572" s="1214" t="s">
        <v>305</v>
      </c>
      <c r="M2572" s="1214" t="s">
        <v>296</v>
      </c>
      <c r="N2572" s="1216" t="s">
        <v>295</v>
      </c>
      <c r="O2572" s="1218" t="s">
        <v>274</v>
      </c>
      <c r="P2572" s="1218" t="s">
        <v>275</v>
      </c>
      <c r="Q2572" s="1220" t="s">
        <v>276</v>
      </c>
      <c r="R2572" s="1208" t="s">
        <v>14</v>
      </c>
      <c r="S2572" s="1210" t="s">
        <v>297</v>
      </c>
      <c r="T2572" s="1222" t="s">
        <v>298</v>
      </c>
      <c r="U2572" s="1288" t="s">
        <v>38</v>
      </c>
      <c r="V2572" s="1226" t="s">
        <v>287</v>
      </c>
    </row>
    <row r="2573" spans="1:22" ht="19.25" customHeight="1">
      <c r="A2573" s="1179"/>
      <c r="B2573" s="1201"/>
      <c r="C2573" s="1203"/>
      <c r="D2573" s="1205"/>
      <c r="E2573" s="1205"/>
      <c r="F2573" s="1205"/>
      <c r="G2573" s="1207"/>
      <c r="H2573" s="1207"/>
      <c r="I2573" s="1209"/>
      <c r="J2573" s="1211"/>
      <c r="K2573" s="1213"/>
      <c r="L2573" s="1215"/>
      <c r="M2573" s="1215"/>
      <c r="N2573" s="1217"/>
      <c r="O2573" s="1219"/>
      <c r="P2573" s="1219"/>
      <c r="Q2573" s="1221"/>
      <c r="R2573" s="1209"/>
      <c r="S2573" s="1211"/>
      <c r="T2573" s="1223"/>
      <c r="U2573" s="1289"/>
      <c r="V2573" s="1227"/>
    </row>
    <row r="2574" spans="1:22" ht="19.25" customHeight="1">
      <c r="A2574" s="1179"/>
      <c r="B2574" s="1228" t="s">
        <v>5</v>
      </c>
      <c r="C2574" s="1229"/>
      <c r="D2574" s="119">
        <v>10</v>
      </c>
      <c r="E2574" s="70">
        <v>10</v>
      </c>
      <c r="F2574" s="70">
        <v>10</v>
      </c>
      <c r="G2574" s="142" t="s">
        <v>308</v>
      </c>
      <c r="H2574" s="122">
        <f>'statement of marks'!$AR$6</f>
        <v>20</v>
      </c>
      <c r="I2574" s="73">
        <v>70</v>
      </c>
      <c r="J2574" s="146" t="s">
        <v>277</v>
      </c>
      <c r="K2574" s="124">
        <v>100</v>
      </c>
      <c r="L2574" s="142" t="s">
        <v>309</v>
      </c>
      <c r="M2574" s="122">
        <f>'statement of marks'!$AW$6</f>
        <v>30</v>
      </c>
      <c r="N2574" s="73">
        <v>100</v>
      </c>
      <c r="O2574" s="145" t="s">
        <v>310</v>
      </c>
      <c r="P2574" s="124"/>
      <c r="Q2574" s="124">
        <v>200</v>
      </c>
      <c r="R2574" s="304"/>
      <c r="S2574" s="304"/>
      <c r="T2574" s="305"/>
      <c r="U2574" s="306"/>
      <c r="V2574" s="147" t="str">
        <f>IF(OR(U2581=0,U2581&lt;S2581),"",Q2574)</f>
        <v/>
      </c>
    </row>
    <row r="2575" spans="1:22" ht="19.25" customHeight="1">
      <c r="A2575" s="1179"/>
      <c r="B2575" s="1230" t="str">
        <f>'statement of marks'!$J$3</f>
        <v>vfuok;Z fgUnh</v>
      </c>
      <c r="C2575" s="1231"/>
      <c r="D2575" s="289" t="str">
        <f>IF('statement of marks'!J103="","",'statement of marks'!J103)</f>
        <v/>
      </c>
      <c r="E2575" s="290" t="str">
        <f>IF('statement of marks'!K103="","",'statement of marks'!K103)</f>
        <v/>
      </c>
      <c r="F2575" s="290" t="str">
        <f>IF('statement of marks'!L103="","",'statement of marks'!L103)</f>
        <v/>
      </c>
      <c r="G2575" s="123" t="str">
        <f>IF('statement of marks'!N103="","",'statement of marks'!N103)</f>
        <v/>
      </c>
      <c r="H2575" s="123">
        <f>'statement of marks'!$BP$6</f>
        <v>20</v>
      </c>
      <c r="I2575" s="291" t="str">
        <f>IF(G2575="","",G2575)</f>
        <v/>
      </c>
      <c r="J2575" s="291" t="str">
        <f>IF(G2575="","",SUM(D2575,E2575,F2575,G2575))</f>
        <v/>
      </c>
      <c r="K2575" s="125" t="str">
        <f>J2575</f>
        <v/>
      </c>
      <c r="L2575" s="123" t="str">
        <f>IF('statement of marks'!P103="","",'statement of marks'!P103)</f>
        <v/>
      </c>
      <c r="M2575" s="122">
        <f>'statement of marks'!$BU$6</f>
        <v>30</v>
      </c>
      <c r="N2575" s="291" t="str">
        <f>IF(L2575="","",L2575)</f>
        <v/>
      </c>
      <c r="O2575" s="291" t="str">
        <f>IF(L2575="","",SUM(J2575,L2575))</f>
        <v/>
      </c>
      <c r="P2575" s="152">
        <f>SUM(H2575,M2575)</f>
        <v>50</v>
      </c>
      <c r="Q2575" s="125" t="str">
        <f>O2575</f>
        <v/>
      </c>
      <c r="R2575" s="290" t="str">
        <f>CONCATENATE('statement of marks'!EZ103,'statement of marks'!FA103,'statement of marks'!FB103)</f>
        <v/>
      </c>
      <c r="S2575" s="117" t="str">
        <f>IF(OR(R2575="S",R2575="RE"),100,"")</f>
        <v/>
      </c>
      <c r="T2575" s="128" t="str">
        <f>IF('result subject-wise'!U103="","",'result subject-wise'!U103)</f>
        <v/>
      </c>
      <c r="U2575" s="130" t="str">
        <f>IF('result subject-wise'!V103="","",'result subject-wise'!V103)</f>
        <v/>
      </c>
      <c r="V2575" s="147" t="str">
        <f>IF(OR(U2581=0,U2581&lt;S2581),"",IF(R2575="RE",SUM(Q2575,T2575),IF(R2575="S",T2575,Q2575)))</f>
        <v/>
      </c>
    </row>
    <row r="2576" spans="1:22" ht="19.25" customHeight="1">
      <c r="A2576" s="1179"/>
      <c r="B2576" s="1230" t="str">
        <f>'statement of marks'!$X$3</f>
        <v>vaxzsth</v>
      </c>
      <c r="C2576" s="1231"/>
      <c r="D2576" s="289" t="str">
        <f>IF('statement of marks'!X103="","",'statement of marks'!X103)</f>
        <v/>
      </c>
      <c r="E2576" s="290" t="str">
        <f>IF('statement of marks'!Y103="","",'statement of marks'!Y103)</f>
        <v/>
      </c>
      <c r="F2576" s="290" t="str">
        <f>IF('statement of marks'!Z103="","",'statement of marks'!Z103)</f>
        <v/>
      </c>
      <c r="G2576" s="123" t="str">
        <f>IF('statement of marks'!AB103="","",'statement of marks'!AB103)</f>
        <v/>
      </c>
      <c r="H2576" s="123">
        <f>'statement of marks'!$CN$6</f>
        <v>20</v>
      </c>
      <c r="I2576" s="291" t="str">
        <f>IF(G2576="","",G2576)</f>
        <v/>
      </c>
      <c r="J2576" s="291" t="str">
        <f t="shared" ref="J2576:J2579" si="937">IF(G2576="","",SUM(D2576,E2576,F2576,G2576))</f>
        <v/>
      </c>
      <c r="K2576" s="125" t="str">
        <f>J2576</f>
        <v/>
      </c>
      <c r="L2576" s="123" t="str">
        <f>IF('statement of marks'!AD103="","",'statement of marks'!AD103)</f>
        <v/>
      </c>
      <c r="M2576" s="122">
        <f>'statement of marks'!$CS$6</f>
        <v>30</v>
      </c>
      <c r="N2576" s="291" t="str">
        <f>IF(L2576="","",L2576)</f>
        <v/>
      </c>
      <c r="O2576" s="291" t="str">
        <f t="shared" ref="O2576" si="938">IF(L2576="","",SUM(J2576,L2576))</f>
        <v/>
      </c>
      <c r="P2576" s="152">
        <f t="shared" ref="P2576" si="939">SUM(H2576,M2576)</f>
        <v>50</v>
      </c>
      <c r="Q2576" s="125" t="str">
        <f>O2576</f>
        <v/>
      </c>
      <c r="R2576" s="290" t="str">
        <f>CONCATENATE('statement of marks'!FC103,'statement of marks'!FD103,'statement of marks'!FE103)</f>
        <v/>
      </c>
      <c r="S2576" s="117" t="str">
        <f>IF(OR(R2576="S",R2576="RE"),100,"")</f>
        <v/>
      </c>
      <c r="T2576" s="128" t="str">
        <f>IF('result subject-wise'!X103="","",'result subject-wise'!X103)</f>
        <v/>
      </c>
      <c r="U2576" s="130" t="str">
        <f>IF('result subject-wise'!Y103="","",'result subject-wise'!Y103)</f>
        <v/>
      </c>
      <c r="V2576" s="147" t="str">
        <f>IF(OR(U2581=0,U2581&lt;S2581),"",IF(R2576="RE",SUM(Q2576,T2576),IF(R2576="S",T2576,Q2576)))</f>
        <v/>
      </c>
    </row>
    <row r="2577" spans="1:22" ht="19.25" customHeight="1">
      <c r="A2577" s="1179"/>
      <c r="B2577" s="1232" t="b">
        <f>IF('statement of marks'!AL103="a",'statement of marks'!$AL$3,IF('statement of marks'!AL103="b",'statement of marks'!$AR$3,IF('statement of marks'!AL103="c",'statement of marks'!$AX$3,IF('statement of marks'!AL103="d",'statement of marks'!$BD$3))))</f>
        <v>0</v>
      </c>
      <c r="C2577" s="1233"/>
      <c r="D2577" s="289" t="str">
        <f>IF('statement of marks'!AM103="","",'statement of marks'!AM103)</f>
        <v/>
      </c>
      <c r="E2577" s="290" t="str">
        <f>IF('statement of marks'!AN103="","",'statement of marks'!AN103)</f>
        <v/>
      </c>
      <c r="F2577" s="290" t="str">
        <f>IF('statement of marks'!AO103="","",'statement of marks'!AO103)</f>
        <v/>
      </c>
      <c r="G2577" s="123" t="str">
        <f>IF('statement of marks'!AQ103="","",'statement of marks'!AQ103)</f>
        <v/>
      </c>
      <c r="H2577" s="123" t="str">
        <f>IF('statement of marks'!AR103="","",'statement of marks'!AR103)</f>
        <v/>
      </c>
      <c r="I2577" s="291" t="str">
        <f>IF(G2577="","",IF(AND(G2577="ML",H2577="ML"),"ML",IF(AND(G2577="ML",H2577=""),"ML",SUM(G2577,H2577))))</f>
        <v/>
      </c>
      <c r="J2577" s="291" t="str">
        <f t="shared" si="937"/>
        <v/>
      </c>
      <c r="K2577" s="125" t="str">
        <f>IF(J2577="","",SUM(H2577,J2577))</f>
        <v/>
      </c>
      <c r="L2577" s="123" t="str">
        <f>IF('statement of marks'!AV103="","",'statement of marks'!AV103)</f>
        <v/>
      </c>
      <c r="M2577" s="123" t="str">
        <f>IF('statement of marks'!AW103="","",'statement of marks'!AW103)</f>
        <v/>
      </c>
      <c r="N2577" s="291" t="str">
        <f>IF(L2577="","",IF(AND(L2577="ML",M2577="ML"),"ML",IF(AND(L2577="ML",M2577=""),"ML",SUM(L2577,M2577))))</f>
        <v/>
      </c>
      <c r="O2577" s="291" t="str">
        <f>IF(L2577="","",SUM(J2577,L2577))</f>
        <v/>
      </c>
      <c r="P2577" s="123" t="str">
        <f>IF(AND(H2577="",M2577=""),"",SUM(H2577,M2577))</f>
        <v/>
      </c>
      <c r="Q2577" s="125" t="str">
        <f>IF(O2577="","",SUM(O2577,P2577))</f>
        <v/>
      </c>
      <c r="R2577" s="290" t="str">
        <f>CONCATENATE('statement of marks'!FF103,'statement of marks'!FK103,'statement of marks'!FL103)</f>
        <v/>
      </c>
      <c r="S2577" s="117" t="str">
        <f>IF('result subject-wise'!Z103="","",'result subject-wise'!Z103)</f>
        <v/>
      </c>
      <c r="T2577" s="128" t="str">
        <f>IF('result subject-wise'!AB103="","",'result subject-wise'!AB103)</f>
        <v/>
      </c>
      <c r="U2577" s="130" t="str">
        <f>IF('result subject-wise'!AC103="","",'result subject-wise'!AC103)</f>
        <v/>
      </c>
      <c r="V2577" s="147" t="str">
        <f>IF(OR(U2581=0,U2581&lt;S2581),"",IF(OR(R2577="RE",R2577="REP"),SUM(Q2577,T2577),IF(R2577="S",T2577,Q2577)))</f>
        <v/>
      </c>
    </row>
    <row r="2578" spans="1:22" ht="19.25" customHeight="1">
      <c r="A2578" s="1179"/>
      <c r="B2578" s="1232" t="b">
        <f>IF('statement of marks'!BJ103="a",'statement of marks'!$BJ$3,IF('statement of marks'!BJ103="b",'statement of marks'!$BP$3,IF('statement of marks'!BJ103="c",'statement of marks'!$BV$3,IF('statement of marks'!BJ103="d",'statement of marks'!$CB$3))))</f>
        <v>0</v>
      </c>
      <c r="C2578" s="1233"/>
      <c r="D2578" s="289" t="str">
        <f>IF('statement of marks'!BK103="","",'statement of marks'!BK103)</f>
        <v/>
      </c>
      <c r="E2578" s="290" t="str">
        <f>IF('statement of marks'!BL103="","",'statement of marks'!BL103)</f>
        <v/>
      </c>
      <c r="F2578" s="290" t="str">
        <f>IF('statement of marks'!BM103="","",'statement of marks'!BM103)</f>
        <v/>
      </c>
      <c r="G2578" s="123" t="str">
        <f>IF('statement of marks'!BO103="","",'statement of marks'!BO103)</f>
        <v/>
      </c>
      <c r="H2578" s="123" t="str">
        <f>IF('statement of marks'!BP103="","",'statement of marks'!BP103)</f>
        <v/>
      </c>
      <c r="I2578" s="291" t="str">
        <f t="shared" ref="I2578" si="940">IF(G2578="","",IF(AND(G2578="ML",H2578="ML"),"ML",IF(AND(G2578="ML",H2578=""),"ML",SUM(G2578,H2578))))</f>
        <v/>
      </c>
      <c r="J2578" s="291" t="str">
        <f t="shared" si="937"/>
        <v/>
      </c>
      <c r="K2578" s="125" t="str">
        <f>IF(J2578="","",SUM(H2578,J2578))</f>
        <v/>
      </c>
      <c r="L2578" s="123" t="str">
        <f>IF('statement of marks'!BT103="","",'statement of marks'!BT103)</f>
        <v/>
      </c>
      <c r="M2578" s="123" t="str">
        <f>IF('statement of marks'!BU103="","",'statement of marks'!BU103)</f>
        <v/>
      </c>
      <c r="N2578" s="291" t="str">
        <f t="shared" ref="N2578" si="941">IF(L2578="","",IF(AND(L2578="ML",M2578="ML"),"ML",IF(AND(L2578="ML",M2578=""),"ML",SUM(L2578,M2578))))</f>
        <v/>
      </c>
      <c r="O2578" s="291" t="str">
        <f>IF(L2578="","",SUM(J2578,L2578))</f>
        <v/>
      </c>
      <c r="P2578" s="123" t="str">
        <f t="shared" ref="P2578:P2579" si="942">IF(AND(H2578="",M2578=""),"",SUM(H2578,M2578))</f>
        <v/>
      </c>
      <c r="Q2578" s="125" t="str">
        <f>IF(O2578="","",SUM(O2578,P2578))</f>
        <v/>
      </c>
      <c r="R2578" s="290" t="str">
        <f>CONCATENATE('statement of marks'!FM103,'statement of marks'!FR103,'statement of marks'!FS103)</f>
        <v/>
      </c>
      <c r="S2578" s="117" t="str">
        <f>IF('result subject-wise'!AD103="","",'result subject-wise'!AD103)</f>
        <v/>
      </c>
      <c r="T2578" s="128" t="str">
        <f>IF('result subject-wise'!AF103="","",'result subject-wise'!AF103)</f>
        <v/>
      </c>
      <c r="U2578" s="130" t="str">
        <f>IF('result subject-wise'!AG103="","",'result subject-wise'!AG103)</f>
        <v/>
      </c>
      <c r="V2578" s="147" t="str">
        <f>IF(OR(U2581=0,U2581&lt;S2581),"",IF(OR(R2578="RE",R2578="REP"),SUM(Q2578,T2578),IF(R2578="S",T2578,Q2578)))</f>
        <v/>
      </c>
    </row>
    <row r="2579" spans="1:22" ht="19.25" customHeight="1">
      <c r="A2579" s="1179"/>
      <c r="B2579" s="1232" t="b">
        <f>IF('statement of marks'!CH103="a",'statement of marks'!$CH$3,IF('statement of marks'!CH103="b",'statement of marks'!$CN$3,IF('statement of marks'!CH103="c",'statement of marks'!$CT$3,IF('statement of marks'!CH103="d",'statement of marks'!$CZ$3))))</f>
        <v>0</v>
      </c>
      <c r="C2579" s="1233"/>
      <c r="D2579" s="289" t="str">
        <f>IF('statement of marks'!CI103="","",'statement of marks'!CI103)</f>
        <v/>
      </c>
      <c r="E2579" s="290" t="str">
        <f>IF('statement of marks'!CJ103="","",'statement of marks'!CJ103)</f>
        <v/>
      </c>
      <c r="F2579" s="290" t="str">
        <f>IF('statement of marks'!CK103="","",'statement of marks'!CK103)</f>
        <v/>
      </c>
      <c r="G2579" s="123" t="str">
        <f>IF('statement of marks'!CM103="","",'statement of marks'!CM103)</f>
        <v/>
      </c>
      <c r="H2579" s="123" t="str">
        <f>IF('statement of marks'!CN103="","",'statement of marks'!CN103)</f>
        <v/>
      </c>
      <c r="I2579" s="291" t="str">
        <f>IF(G2579="","",IF(AND(G2579="ML",H2579="ML"),"ML",IF(AND(G2579="ML",H2579=""),"ML",SUM(G2579,H2579))))</f>
        <v/>
      </c>
      <c r="J2579" s="291" t="str">
        <f t="shared" si="937"/>
        <v/>
      </c>
      <c r="K2579" s="125" t="str">
        <f>IF(J2579="","",SUM(H2579,J2579))</f>
        <v/>
      </c>
      <c r="L2579" s="123" t="str">
        <f>IF('statement of marks'!CR103="","",'statement of marks'!CR103)</f>
        <v/>
      </c>
      <c r="M2579" s="123" t="str">
        <f>IF('statement of marks'!CS103="","",'statement of marks'!CS103)</f>
        <v/>
      </c>
      <c r="N2579" s="291" t="str">
        <f>IF(L2579="","",IF(AND(L2579="ML",M2579="ML"),"ML",IF(AND(L2579="ML",M2579=""),"ML",SUM(L2579,M2579))))</f>
        <v/>
      </c>
      <c r="O2579" s="291" t="str">
        <f>IF(L2579="","",SUM(J2579,L2579))</f>
        <v/>
      </c>
      <c r="P2579" s="123" t="str">
        <f t="shared" si="942"/>
        <v/>
      </c>
      <c r="Q2579" s="125" t="str">
        <f>IF(O2579="","",SUM(O2579,P2579))</f>
        <v/>
      </c>
      <c r="R2579" s="290" t="str">
        <f>CONCATENATE('statement of marks'!FT103,'statement of marks'!FY103,'statement of marks'!FZ103)</f>
        <v/>
      </c>
      <c r="S2579" s="117" t="str">
        <f>IF('result subject-wise'!AH103="","",'result subject-wise'!AH103)</f>
        <v/>
      </c>
      <c r="T2579" s="128" t="str">
        <f>IF('result subject-wise'!AJ103="","",'result subject-wise'!AJ103)</f>
        <v/>
      </c>
      <c r="U2579" s="130" t="str">
        <f>IF('result subject-wise'!AK103="","",'result subject-wise'!AK103)</f>
        <v/>
      </c>
      <c r="V2579" s="147" t="str">
        <f>IF(OR(U2581=0,U2581&lt;S2581),"",IF(OR(R2579="RE",R2579="REP"),SUM(Q2579,T2579),IF(R2579="S",T2579,Q2579)))</f>
        <v/>
      </c>
    </row>
    <row r="2580" spans="1:22" ht="19.25" customHeight="1">
      <c r="A2580" s="1179"/>
      <c r="B2580" s="1234" t="s">
        <v>148</v>
      </c>
      <c r="C2580" s="1235"/>
      <c r="D2580" s="157" t="str">
        <f>IF(AND(D2575="",D2576="",D2577="",D2578="",D2579=""),"",SUM(D2575:D2579))</f>
        <v/>
      </c>
      <c r="E2580" s="157" t="str">
        <f t="shared" ref="E2580:F2580" si="943">IF(AND(E2575="",E2576="",E2577="",E2578="",E2579=""),"",SUM(E2575:E2579))</f>
        <v/>
      </c>
      <c r="F2580" s="157" t="str">
        <f t="shared" si="943"/>
        <v/>
      </c>
      <c r="G2580" s="158" t="str">
        <f>IF(G2575="","",SUM(G2575:G2579))</f>
        <v/>
      </c>
      <c r="H2580" s="158">
        <f>SUM(H2577:H2579)</f>
        <v>0</v>
      </c>
      <c r="I2580" s="158" t="str">
        <f>IF(AND(I2575="",I2576="",I2577="",I2578="",I2579=""),"",SUM(I2575:I2579))</f>
        <v/>
      </c>
      <c r="J2580" s="159" t="str">
        <f>IF(J2579="","",SUM(J2575:J2579))</f>
        <v/>
      </c>
      <c r="K2580" s="160" t="str">
        <f>IF(K2575="","",SUM(K2575:K2579))</f>
        <v/>
      </c>
      <c r="L2580" s="158" t="str">
        <f>IF(L2575="","",SUM(L2575:L2579))</f>
        <v/>
      </c>
      <c r="M2580" s="158">
        <f>SUM(M2577:M2579)</f>
        <v>0</v>
      </c>
      <c r="N2580" s="158" t="str">
        <f t="shared" ref="N2580" si="944">IF(AND(N2575="",N2576="",N2577="",N2578="",N2579=""),"",SUM(N2575:N2579))</f>
        <v/>
      </c>
      <c r="O2580" s="159" t="str">
        <f>IF(L2580="","",SUM(J2580,L2580))</f>
        <v/>
      </c>
      <c r="P2580" s="160">
        <f>SUM(H2580,M2580)</f>
        <v>0</v>
      </c>
      <c r="Q2580" s="160" t="str">
        <f>IF(Q2575="","",SUM(Q2575:Q2579))</f>
        <v/>
      </c>
      <c r="R2580" s="159"/>
      <c r="S2580" s="159" t="str">
        <f>IF(AND(S2575="",S2576="",S2577="",S2578="",S2579=""),"",SUM(S2575:S2579))</f>
        <v/>
      </c>
      <c r="T2580" s="161" t="str">
        <f>IF(AND(T2575="",T2576="",T2577="",T2578="",T2579=""),"",SUM(T2575:T2579))</f>
        <v/>
      </c>
      <c r="U2580" s="162"/>
      <c r="V2580" s="163" t="str">
        <f>IF(V2575="","",SUM(V2575:V2579))</f>
        <v/>
      </c>
    </row>
    <row r="2581" spans="1:22" ht="19.25" customHeight="1">
      <c r="A2581" s="1179"/>
      <c r="B2581" s="1234" t="s">
        <v>145</v>
      </c>
      <c r="C2581" s="1235"/>
      <c r="D2581" s="119" t="str">
        <f>IF(D2580="","",50-(COUNTIF(D2575:D2579,"NA")*10+COUNTIF(D2575:D2579,"ML")*10))</f>
        <v/>
      </c>
      <c r="E2581" s="119" t="str">
        <f t="shared" ref="E2581:F2581" si="945">IF(E2580="","",50-(COUNTIF(E2575:E2579,"NA")*10+COUNTIF(E2575:E2579,"ML")*10))</f>
        <v/>
      </c>
      <c r="F2581" s="119" t="str">
        <f t="shared" si="945"/>
        <v/>
      </c>
      <c r="G2581" s="123">
        <f>I2581-H2581</f>
        <v>350</v>
      </c>
      <c r="H2581" s="158">
        <f>IF(H2580="","",(IF(OR(H2577="ML",H2577=""),0,H2574)+IF(OR(H2578="ML",H2578=""),0,H2575)+IF(OR(H2579="ML",H2579=""),0,H2576)))</f>
        <v>0</v>
      </c>
      <c r="I2581" s="123">
        <f>IF(I2580=0,0,350-H2583)</f>
        <v>350</v>
      </c>
      <c r="J2581" s="291" t="str">
        <f>IF(J2580="","",SUM(D2581:G2581))</f>
        <v/>
      </c>
      <c r="K2581" s="125" t="str">
        <f>IF(K2580="","",SUM(H2581,J2581))</f>
        <v/>
      </c>
      <c r="L2581" s="123">
        <f>N2581-M2581</f>
        <v>500</v>
      </c>
      <c r="M2581" s="117">
        <f>IF(M2580="","",(IF(OR(M2577="ML",M2577=""),0,M2574)+IF(OR(M2578="ML",M2578=""),0,M2575)+IF(OR(M2579="ML",M2579=""),0,M2576)))</f>
        <v>0</v>
      </c>
      <c r="N2581" s="123">
        <f>IF(N2580=0,0,500-M2583)</f>
        <v>500</v>
      </c>
      <c r="O2581" s="291">
        <f>IF(L2581="","",SUM(J2581,L2581))</f>
        <v>500</v>
      </c>
      <c r="P2581" s="125">
        <f>SUM(H2581,M2581)</f>
        <v>0</v>
      </c>
      <c r="Q2581" s="125" t="str">
        <f>IF(Q2580="","",SUM(O2581,P2581))</f>
        <v/>
      </c>
      <c r="R2581" s="307"/>
      <c r="S2581" s="141">
        <f>COUNTIF(R2575:R2584,"S")</f>
        <v>0</v>
      </c>
      <c r="T2581" s="141">
        <f>COUNTIF(R2575:R2584,"RE")+COUNTIF(R2575:R2584,"REP")</f>
        <v>0</v>
      </c>
      <c r="U2581" s="141">
        <f>COUNTIF(U2575:U2580,"P")+COUNTIF(U2583:U2584,"P")</f>
        <v>0</v>
      </c>
      <c r="V2581" s="149" t="str">
        <f>IF(OR(U2581=0,U2581&lt;(S2581+T2581)),"",(Q2581-(S2581*200)+S2580))</f>
        <v/>
      </c>
    </row>
    <row r="2582" spans="1:22" ht="19.25" customHeight="1">
      <c r="A2582" s="1179"/>
      <c r="B2582" s="1230" t="s">
        <v>12</v>
      </c>
      <c r="C2582" s="1231"/>
      <c r="D2582" s="120" t="str">
        <f t="shared" ref="D2582:Q2582" si="946">IF(D2581="","",D2580/D2581*100)</f>
        <v/>
      </c>
      <c r="E2582" s="120" t="str">
        <f t="shared" si="946"/>
        <v/>
      </c>
      <c r="F2582" s="120" t="str">
        <f t="shared" si="946"/>
        <v/>
      </c>
      <c r="G2582" s="120" t="e">
        <f t="shared" si="946"/>
        <v>#VALUE!</v>
      </c>
      <c r="H2582" s="151" t="e">
        <f t="shared" si="946"/>
        <v>#DIV/0!</v>
      </c>
      <c r="I2582" s="120" t="e">
        <f t="shared" si="946"/>
        <v>#VALUE!</v>
      </c>
      <c r="J2582" s="120" t="str">
        <f t="shared" si="946"/>
        <v/>
      </c>
      <c r="K2582" s="126" t="str">
        <f t="shared" si="946"/>
        <v/>
      </c>
      <c r="L2582" s="120" t="e">
        <f t="shared" si="946"/>
        <v>#VALUE!</v>
      </c>
      <c r="M2582" s="151" t="e">
        <f t="shared" si="946"/>
        <v>#DIV/0!</v>
      </c>
      <c r="N2582" s="120" t="e">
        <f t="shared" si="946"/>
        <v>#VALUE!</v>
      </c>
      <c r="O2582" s="120" t="e">
        <f t="shared" si="946"/>
        <v>#VALUE!</v>
      </c>
      <c r="P2582" s="126" t="e">
        <f t="shared" si="946"/>
        <v>#DIV/0!</v>
      </c>
      <c r="Q2582" s="126" t="str">
        <f t="shared" si="946"/>
        <v/>
      </c>
      <c r="R2582" s="304"/>
      <c r="S2582" s="304"/>
      <c r="T2582" s="305"/>
      <c r="U2582" s="308"/>
      <c r="V2582" s="150" t="str">
        <f>IF(V2581="","",V2580/V2581*100)</f>
        <v/>
      </c>
    </row>
    <row r="2583" spans="1:22" ht="19.25" customHeight="1">
      <c r="A2583" s="1179"/>
      <c r="B2583" s="1230" t="str">
        <f>'statement of marks'!$DG$3</f>
        <v>jktLFkku v/;;u</v>
      </c>
      <c r="C2583" s="1231"/>
      <c r="D2583" s="289" t="str">
        <f>IF('statement of marks'!DG103="","",'statement of marks'!DG103)</f>
        <v/>
      </c>
      <c r="E2583" s="290" t="str">
        <f>IF('statement of marks'!DH103="","",'statement of marks'!DH103)</f>
        <v/>
      </c>
      <c r="F2583" s="290" t="str">
        <f>IF('statement of marks'!DI103="","",'statement of marks'!DI103)</f>
        <v/>
      </c>
      <c r="G2583" s="290" t="str">
        <f>IF('statement of marks'!DK103="","",'statement of marks'!DK103)</f>
        <v/>
      </c>
      <c r="H2583" s="152">
        <f>IF(G2575="ML",70)+IF(G2576="ML",70)+IF(G2577="ML",70-H2574)+IF(G2578="ML",70-H2575)+IF(G2579="ML",70-H2576)+IF(H2577="ml",H2574)+IF(H2578="ml",H2575)+IF(H2579="ml",H2576)</f>
        <v>0</v>
      </c>
      <c r="I2583" s="291" t="str">
        <f>IF(G2583="","",SUM(G2583,H2583))</f>
        <v/>
      </c>
      <c r="J2583" s="291" t="str">
        <f>IF(G2583="","",SUM(D2583,E2583,F2583,G2583))</f>
        <v/>
      </c>
      <c r="K2583" s="125" t="str">
        <f>IF(J2583="","",SUM(H2583,J2583))</f>
        <v/>
      </c>
      <c r="L2583" s="290" t="str">
        <f>IF('statement of marks'!DM103="","",'statement of marks'!DM103)</f>
        <v/>
      </c>
      <c r="M2583" s="152">
        <f>IF(L2575="ML",100)+IF(L2576="ML",100)+IF(L2577="ML",100-M2574)+IF(L2578="ML",100-M2575)+IF(L2579="ML",100-M2576)+IF(M2577="ml",M2574)+IF(M2578="ml",M2575)+IF(M2579="ml",M2576)</f>
        <v>0</v>
      </c>
      <c r="N2583" s="291" t="str">
        <f>IF(L2583="","",SUM(L2583,M2583))</f>
        <v/>
      </c>
      <c r="O2583" s="291" t="str">
        <f>IF(L2583="","",SUM(K2583,L2583))</f>
        <v/>
      </c>
      <c r="P2583" s="152">
        <f>SUM(H2583,M2583)</f>
        <v>0</v>
      </c>
      <c r="Q2583" s="125" t="str">
        <f>IF(O2583="","",SUM(O2583,M2583))</f>
        <v/>
      </c>
      <c r="R2583" s="290" t="str">
        <f>IF('statement of marks'!GA103="","",'statement of marks'!GA103)</f>
        <v/>
      </c>
      <c r="S2583" s="117" t="str">
        <f>IF(OR(R2583="S",R2583="RE"),100,"")</f>
        <v/>
      </c>
      <c r="T2583" s="309" t="str">
        <f>IF('result subject-wise'!AL103="","",'result subject-wise'!AL103)</f>
        <v/>
      </c>
      <c r="U2583" s="310" t="str">
        <f>IF('result subject-wise'!AM103="","",'result subject-wise'!AM103)</f>
        <v/>
      </c>
      <c r="V2583" s="1236"/>
    </row>
    <row r="2584" spans="1:22" ht="19.25" customHeight="1">
      <c r="A2584" s="1179"/>
      <c r="B2584" s="1230" t="str">
        <f>'statement of marks'!$DT$3</f>
        <v>thou dkS'ky f'k{kk</v>
      </c>
      <c r="C2584" s="1231"/>
      <c r="D2584" s="1237" t="s">
        <v>294</v>
      </c>
      <c r="E2584" s="1238"/>
      <c r="F2584" s="291">
        <f>'statement of marks'!$DT$6</f>
        <v>30</v>
      </c>
      <c r="G2584" s="123" t="str">
        <f>IF('statement of marks'!DT103="","",'statement of marks'!DT103)</f>
        <v/>
      </c>
      <c r="H2584" s="1238" t="s">
        <v>313</v>
      </c>
      <c r="I2584" s="1238"/>
      <c r="J2584" s="291">
        <f>'statement of marks'!$DU$6</f>
        <v>30</v>
      </c>
      <c r="K2584" s="125" t="str">
        <f>IF('statement of marks'!DU103="","",'statement of marks'!DU103)</f>
        <v/>
      </c>
      <c r="L2584" s="1239" t="s">
        <v>172</v>
      </c>
      <c r="M2584" s="1239"/>
      <c r="N2584" s="291">
        <f>'statement of marks'!$DV$6</f>
        <v>40</v>
      </c>
      <c r="O2584" s="290" t="str">
        <f>IF('statement of marks'!DV103="","",'statement of marks'!DV103)</f>
        <v/>
      </c>
      <c r="P2584" s="304"/>
      <c r="Q2584" s="125" t="str">
        <f>IF(O2584="","",SUM(G2584,K2584,O2584))</f>
        <v/>
      </c>
      <c r="R2584" s="290" t="str">
        <f>IF('statement of marks'!GB103="","",'statement of marks'!GB103)</f>
        <v/>
      </c>
      <c r="S2584" s="117" t="str">
        <f>IF(OR(R2584="S",R2584="RE"),40,"")</f>
        <v/>
      </c>
      <c r="T2584" s="309" t="str">
        <f>IF('result subject-wise'!AN103="","",'result subject-wise'!AN103)</f>
        <v/>
      </c>
      <c r="U2584" s="310" t="str">
        <f>IF('result subject-wise'!AO103="","",'result subject-wise'!AO103)</f>
        <v/>
      </c>
      <c r="V2584" s="1236"/>
    </row>
    <row r="2585" spans="1:22" ht="19.25" customHeight="1">
      <c r="A2585" s="1179"/>
      <c r="B2585" s="1240" t="s">
        <v>20</v>
      </c>
      <c r="C2585" s="1241"/>
      <c r="D2585" s="1242" t="str">
        <f>IF('statement of marks'!GH103="","",'statement of marks'!GH103)</f>
        <v/>
      </c>
      <c r="E2585" s="1243"/>
      <c r="F2585" s="1243"/>
      <c r="G2585" s="1243"/>
      <c r="H2585" s="1243"/>
      <c r="I2585" s="1244"/>
      <c r="J2585" s="288" t="s">
        <v>7</v>
      </c>
      <c r="K2585" s="290" t="str">
        <f>IF('statement of marks'!GK103="","",'statement of marks'!GK103)</f>
        <v/>
      </c>
      <c r="L2585" s="1245" t="s">
        <v>8</v>
      </c>
      <c r="M2585" s="1246"/>
      <c r="N2585" s="1247"/>
      <c r="O2585" s="290" t="str">
        <f>IF('statement of marks'!GM103="","",'statement of marks'!GM103)</f>
        <v/>
      </c>
      <c r="P2585" s="1248" t="s">
        <v>286</v>
      </c>
      <c r="Q2585" s="1248"/>
      <c r="R2585" s="1248"/>
      <c r="S2585" s="1248"/>
      <c r="T2585" s="1248"/>
      <c r="U2585" s="1248"/>
      <c r="V2585" s="1249"/>
    </row>
    <row r="2586" spans="1:22" ht="19.25" customHeight="1">
      <c r="A2586" s="1179"/>
      <c r="B2586" s="1240" t="s">
        <v>50</v>
      </c>
      <c r="C2586" s="1241"/>
      <c r="D2586" s="1250" t="s">
        <v>290</v>
      </c>
      <c r="E2586" s="1251"/>
      <c r="F2586" s="1252" t="s">
        <v>291</v>
      </c>
      <c r="G2586" s="1252"/>
      <c r="H2586" s="1253" t="s">
        <v>292</v>
      </c>
      <c r="I2586" s="1253"/>
      <c r="J2586" s="1252" t="s">
        <v>314</v>
      </c>
      <c r="K2586" s="1252"/>
      <c r="L2586" s="1254" t="s">
        <v>284</v>
      </c>
      <c r="M2586" s="1254"/>
      <c r="N2586" s="1254"/>
      <c r="O2586" s="1254"/>
      <c r="P2586" s="1255" t="s">
        <v>20</v>
      </c>
      <c r="Q2586" s="1255"/>
      <c r="R2586" s="1255"/>
      <c r="S2586" s="1255"/>
      <c r="T2586" s="1256" t="str">
        <f>IF('result subject-wise'!AR103="","",'result subject-wise'!AR103)</f>
        <v/>
      </c>
      <c r="U2586" s="1256"/>
      <c r="V2586" s="1257"/>
    </row>
    <row r="2587" spans="1:22" ht="19.25" customHeight="1">
      <c r="A2587" s="1179"/>
      <c r="B2587" s="1234" t="s">
        <v>32</v>
      </c>
      <c r="C2587" s="1235"/>
      <c r="D2587" s="1258" t="str">
        <f>IF('statement of marks'!EP103="","",'statement of marks'!EP103)</f>
        <v/>
      </c>
      <c r="E2587" s="1259"/>
      <c r="F2587" s="1259" t="str">
        <f>IF('statement of marks'!ER103="","",'statement of marks'!ER103)</f>
        <v/>
      </c>
      <c r="G2587" s="1259"/>
      <c r="H2587" s="1259" t="str">
        <f>IF('statement of marks'!ET103="","",'statement of marks'!ET103)</f>
        <v/>
      </c>
      <c r="I2587" s="1259"/>
      <c r="J2587" s="1259" t="str">
        <f>IF('statement of marks'!EV103="","",'statement of marks'!EV103)</f>
        <v/>
      </c>
      <c r="K2587" s="1259"/>
      <c r="L2587" s="1259" t="str">
        <f>IF('statement of marks'!EX103="","",'statement of marks'!EX103)</f>
        <v/>
      </c>
      <c r="M2587" s="1259"/>
      <c r="N2587" s="1259"/>
      <c r="O2587" s="1259"/>
      <c r="P2587" s="1255" t="s">
        <v>7</v>
      </c>
      <c r="Q2587" s="1255"/>
      <c r="R2587" s="1255"/>
      <c r="S2587" s="1255"/>
      <c r="T2587" s="1256" t="str">
        <f>IF(AND(T2586="mRrh.kZ",V2582&gt;=60),"izFke",IF(AND(T2586="mRrh.kZ",V2582&gt;=48),"f}rh;",IF(AND(T2586="mRrh.kZ",V2582&gt;=36),"r`rh;","")))</f>
        <v/>
      </c>
      <c r="U2587" s="1256"/>
      <c r="V2587" s="1257"/>
    </row>
    <row r="2588" spans="1:22" ht="19.25" customHeight="1">
      <c r="A2588" s="1179"/>
      <c r="B2588" s="1234" t="s">
        <v>31</v>
      </c>
      <c r="C2588" s="1235"/>
      <c r="D2588" s="1260" t="str">
        <f>IF('statement of marks'!EO103="","",'statement of marks'!EO103)</f>
        <v/>
      </c>
      <c r="E2588" s="1261"/>
      <c r="F2588" s="1261" t="str">
        <f>IF('statement of marks'!EQ103="","",'statement of marks'!EQ103)</f>
        <v/>
      </c>
      <c r="G2588" s="1261"/>
      <c r="H2588" s="1261" t="str">
        <f>IF('statement of marks'!ES103="","",'statement of marks'!ES103)</f>
        <v/>
      </c>
      <c r="I2588" s="1261"/>
      <c r="J2588" s="1261" t="str">
        <f>IF('statement of marks'!EU103="","",'statement of marks'!EU103)</f>
        <v/>
      </c>
      <c r="K2588" s="1261"/>
      <c r="L2588" s="1261" t="str">
        <f>IF('statement of marks'!EW103="","",'statement of marks'!EW103)</f>
        <v/>
      </c>
      <c r="M2588" s="1261"/>
      <c r="N2588" s="1261"/>
      <c r="O2588" s="1261"/>
      <c r="P2588" s="1262" t="s">
        <v>312</v>
      </c>
      <c r="Q2588" s="1263"/>
      <c r="R2588" s="1263"/>
      <c r="S2588" s="1264"/>
      <c r="T2588" s="1265" t="str">
        <f>IF(T2586="","",'result subject-wise'!$G$117)</f>
        <v/>
      </c>
      <c r="U2588" s="1266"/>
      <c r="V2588" s="1267"/>
    </row>
    <row r="2589" spans="1:22" ht="19.25" customHeight="1">
      <c r="A2589" s="1179"/>
      <c r="B2589" s="1230" t="s">
        <v>133</v>
      </c>
      <c r="C2589" s="1231"/>
      <c r="D2589" s="1268"/>
      <c r="E2589" s="1269"/>
      <c r="F2589" s="1269"/>
      <c r="G2589" s="1269"/>
      <c r="H2589" s="1269"/>
      <c r="I2589" s="1269"/>
      <c r="J2589" s="1269"/>
      <c r="K2589" s="1269"/>
      <c r="L2589" s="1231" t="s">
        <v>133</v>
      </c>
      <c r="M2589" s="1231"/>
      <c r="N2589" s="1231"/>
      <c r="O2589" s="1231"/>
      <c r="P2589" s="1231"/>
      <c r="Q2589" s="1231"/>
      <c r="R2589" s="1270"/>
      <c r="S2589" s="1271"/>
      <c r="T2589" s="1271"/>
      <c r="U2589" s="1271"/>
      <c r="V2589" s="1272"/>
    </row>
    <row r="2590" spans="1:22" ht="19.25" customHeight="1">
      <c r="A2590" s="1179"/>
      <c r="B2590" s="1230" t="s">
        <v>285</v>
      </c>
      <c r="C2590" s="1231"/>
      <c r="D2590" s="1268"/>
      <c r="E2590" s="1269"/>
      <c r="F2590" s="1269"/>
      <c r="G2590" s="1269"/>
      <c r="H2590" s="1269"/>
      <c r="I2590" s="1269"/>
      <c r="J2590" s="1269"/>
      <c r="K2590" s="1269"/>
      <c r="L2590" s="1231" t="s">
        <v>111</v>
      </c>
      <c r="M2590" s="1231"/>
      <c r="N2590" s="1231"/>
      <c r="O2590" s="1231"/>
      <c r="P2590" s="1231"/>
      <c r="Q2590" s="1231"/>
      <c r="R2590" s="1273"/>
      <c r="S2590" s="1274"/>
      <c r="T2590" s="1274"/>
      <c r="U2590" s="1274"/>
      <c r="V2590" s="1275"/>
    </row>
    <row r="2591" spans="1:22" ht="19.25" customHeight="1">
      <c r="A2591" s="1179"/>
      <c r="B2591" s="1230" t="s">
        <v>152</v>
      </c>
      <c r="C2591" s="1231"/>
      <c r="D2591" s="1268"/>
      <c r="E2591" s="1269"/>
      <c r="F2591" s="1269"/>
      <c r="G2591" s="1269"/>
      <c r="H2591" s="1269"/>
      <c r="I2591" s="1269"/>
      <c r="J2591" s="1269"/>
      <c r="K2591" s="1269"/>
      <c r="L2591" s="1231" t="s">
        <v>285</v>
      </c>
      <c r="M2591" s="1231"/>
      <c r="N2591" s="1231"/>
      <c r="O2591" s="1231"/>
      <c r="P2591" s="1231"/>
      <c r="Q2591" s="1231"/>
      <c r="R2591" s="1276" t="s">
        <v>152</v>
      </c>
      <c r="S2591" s="1277"/>
      <c r="T2591" s="1277"/>
      <c r="U2591" s="1277"/>
      <c r="V2591" s="1278"/>
    </row>
    <row r="2592" spans="1:22" ht="19.25" customHeight="1">
      <c r="A2592" s="1180"/>
      <c r="B2592" s="1279" t="s">
        <v>151</v>
      </c>
      <c r="C2592" s="1280"/>
      <c r="D2592" s="1281"/>
      <c r="E2592" s="1282"/>
      <c r="F2592" s="1282"/>
      <c r="G2592" s="1282"/>
      <c r="H2592" s="1282"/>
      <c r="I2592" s="1282"/>
      <c r="J2592" s="1282"/>
      <c r="K2592" s="1282"/>
      <c r="L2592" s="1280" t="s">
        <v>113</v>
      </c>
      <c r="M2592" s="1280"/>
      <c r="N2592" s="1280"/>
      <c r="O2592" s="1280"/>
      <c r="P2592" s="1283">
        <f>'statement of marks'!$GH$109</f>
        <v>42460</v>
      </c>
      <c r="Q2592" s="1284"/>
      <c r="R2592" s="1285" t="s">
        <v>289</v>
      </c>
      <c r="S2592" s="1286"/>
      <c r="T2592" s="1286"/>
      <c r="U2592" s="1286"/>
      <c r="V2592" s="1287"/>
    </row>
    <row r="2593" spans="1:22" ht="19.25" customHeight="1">
      <c r="A2593" s="1173" t="s">
        <v>73</v>
      </c>
      <c r="B2593" s="1174"/>
      <c r="C2593" s="1174"/>
      <c r="D2593" s="1174"/>
      <c r="E2593" s="1174"/>
      <c r="F2593" s="1174"/>
      <c r="G2593" s="1174"/>
      <c r="H2593" s="1174"/>
      <c r="I2593" s="1174"/>
      <c r="J2593" s="1174"/>
      <c r="K2593" s="1174"/>
      <c r="L2593" s="1174"/>
      <c r="M2593" s="1174"/>
      <c r="N2593" s="1174"/>
      <c r="O2593" s="1174"/>
      <c r="P2593" s="1174"/>
      <c r="Q2593" s="1174"/>
      <c r="R2593" s="1174"/>
      <c r="S2593" s="1174"/>
      <c r="T2593" s="1174"/>
      <c r="U2593" s="1174"/>
      <c r="V2593" s="1175"/>
    </row>
    <row r="2594" spans="1:22" ht="19.25" customHeight="1">
      <c r="A2594" s="1176" t="str">
        <f>'statement of marks'!$A$1</f>
        <v>jktdh; ckfydk mPp ek/;fed fo|ky;] fuEckgsMk</v>
      </c>
      <c r="B2594" s="1177"/>
      <c r="C2594" s="1177"/>
      <c r="D2594" s="1177"/>
      <c r="E2594" s="1177"/>
      <c r="F2594" s="1177"/>
      <c r="G2594" s="1177"/>
      <c r="H2594" s="1177"/>
      <c r="I2594" s="1177"/>
      <c r="J2594" s="1177"/>
      <c r="K2594" s="1177"/>
      <c r="L2594" s="1177"/>
      <c r="M2594" s="1177"/>
      <c r="N2594" s="1177"/>
      <c r="O2594" s="1177"/>
      <c r="P2594" s="1177"/>
      <c r="Q2594" s="1177"/>
      <c r="R2594" s="1177"/>
      <c r="S2594" s="1177"/>
      <c r="T2594" s="1177"/>
      <c r="U2594" s="1177"/>
      <c r="V2594" s="1178"/>
    </row>
    <row r="2595" spans="1:22" ht="19.25" customHeight="1">
      <c r="A2595" s="1179"/>
      <c r="B2595" s="1181" t="s">
        <v>293</v>
      </c>
      <c r="C2595" s="1181"/>
      <c r="D2595" s="1182" t="str">
        <f>'statement of marks'!$F$3</f>
        <v>2015-16</v>
      </c>
      <c r="E2595" s="1183"/>
      <c r="F2595" s="1184" t="str">
        <f>IF(T2613="","eq[; ijh{kk",IF(D2612="iwjd","iwjd ijh{kk",IF(D2612="iqu% ijh{kk","iqu% ijh{kk",)))</f>
        <v>eq[; ijh{kk</v>
      </c>
      <c r="G2595" s="1185"/>
      <c r="H2595" s="1185"/>
      <c r="I2595" s="1185"/>
      <c r="J2595" s="1185"/>
      <c r="K2595" s="1185"/>
      <c r="L2595" s="1185"/>
      <c r="M2595" s="1185"/>
      <c r="N2595" s="1185"/>
      <c r="O2595" s="1185"/>
      <c r="P2595" s="1185"/>
      <c r="Q2595" s="1185"/>
      <c r="R2595" s="1186" t="s">
        <v>27</v>
      </c>
      <c r="S2595" s="1187"/>
      <c r="T2595" s="1188" t="str">
        <f>'statement of marks'!$A$3</f>
        <v>11 'A'</v>
      </c>
      <c r="U2595" s="1188"/>
      <c r="V2595" s="1189"/>
    </row>
    <row r="2596" spans="1:22" ht="19.25" customHeight="1">
      <c r="A2596" s="1179"/>
      <c r="B2596" s="1190" t="s">
        <v>115</v>
      </c>
      <c r="C2596" s="1190"/>
      <c r="D2596" s="1191" t="str">
        <f>IF('statement of marks'!G104="","",'statement of marks'!G104)</f>
        <v/>
      </c>
      <c r="E2596" s="1192"/>
      <c r="F2596" s="1192"/>
      <c r="G2596" s="1192"/>
      <c r="H2596" s="1192"/>
      <c r="I2596" s="1192"/>
      <c r="J2596" s="1192"/>
      <c r="K2596" s="1192"/>
      <c r="L2596" s="1192"/>
      <c r="M2596" s="1192"/>
      <c r="N2596" s="1192"/>
      <c r="O2596" s="1192"/>
      <c r="P2596" s="1192"/>
      <c r="Q2596" s="1192"/>
      <c r="R2596" s="1193" t="s">
        <v>36</v>
      </c>
      <c r="S2596" s="1194"/>
      <c r="T2596" s="1195" t="str">
        <f>IF('statement of marks'!D104="","",'statement of marks'!D104)</f>
        <v/>
      </c>
      <c r="U2596" s="1195"/>
      <c r="V2596" s="1196"/>
    </row>
    <row r="2597" spans="1:22" ht="19.25" customHeight="1">
      <c r="A2597" s="1179"/>
      <c r="B2597" s="1190" t="s">
        <v>25</v>
      </c>
      <c r="C2597" s="1190"/>
      <c r="D2597" s="1191" t="str">
        <f>IF('statement of marks'!H104="","",'statement of marks'!H104)</f>
        <v/>
      </c>
      <c r="E2597" s="1192"/>
      <c r="F2597" s="1192"/>
      <c r="G2597" s="1192"/>
      <c r="H2597" s="1192"/>
      <c r="I2597" s="1192"/>
      <c r="J2597" s="1192"/>
      <c r="K2597" s="1192"/>
      <c r="L2597" s="1192"/>
      <c r="M2597" s="1192"/>
      <c r="N2597" s="1192"/>
      <c r="O2597" s="1192"/>
      <c r="P2597" s="1192"/>
      <c r="Q2597" s="1192"/>
      <c r="R2597" s="1193" t="s">
        <v>28</v>
      </c>
      <c r="S2597" s="1194"/>
      <c r="T2597" s="1195" t="str">
        <f>IF('statement of marks'!E104="","",'statement of marks'!E104)</f>
        <v/>
      </c>
      <c r="U2597" s="1195"/>
      <c r="V2597" s="1196"/>
    </row>
    <row r="2598" spans="1:22" ht="19.25" customHeight="1">
      <c r="A2598" s="1179"/>
      <c r="B2598" s="1197" t="s">
        <v>26</v>
      </c>
      <c r="C2598" s="1197"/>
      <c r="D2598" s="1191" t="str">
        <f>IF('statement of marks'!I104="","",'statement of marks'!I104)</f>
        <v/>
      </c>
      <c r="E2598" s="1192"/>
      <c r="F2598" s="1192"/>
      <c r="G2598" s="1192"/>
      <c r="H2598" s="1192"/>
      <c r="I2598" s="1192"/>
      <c r="J2598" s="1192"/>
      <c r="K2598" s="1192"/>
      <c r="L2598" s="1192"/>
      <c r="M2598" s="1192"/>
      <c r="N2598" s="1192"/>
      <c r="O2598" s="1192"/>
      <c r="P2598" s="1192"/>
      <c r="Q2598" s="1192"/>
      <c r="R2598" s="1193" t="s">
        <v>29</v>
      </c>
      <c r="S2598" s="1194"/>
      <c r="T2598" s="1198" t="str">
        <f>IF('statement of marks'!F104="","",'statement of marks'!F104)</f>
        <v/>
      </c>
      <c r="U2598" s="1198"/>
      <c r="V2598" s="1199"/>
    </row>
    <row r="2599" spans="1:22" ht="19.25" customHeight="1">
      <c r="A2599" s="1179"/>
      <c r="B2599" s="1200" t="s">
        <v>30</v>
      </c>
      <c r="C2599" s="1202" t="s">
        <v>202</v>
      </c>
      <c r="D2599" s="1204" t="s">
        <v>1</v>
      </c>
      <c r="E2599" s="1204" t="s">
        <v>43</v>
      </c>
      <c r="F2599" s="1204" t="s">
        <v>2</v>
      </c>
      <c r="G2599" s="1206" t="s">
        <v>144</v>
      </c>
      <c r="H2599" s="1206" t="s">
        <v>147</v>
      </c>
      <c r="I2599" s="1208" t="s">
        <v>146</v>
      </c>
      <c r="J2599" s="1210" t="s">
        <v>306</v>
      </c>
      <c r="K2599" s="1212" t="s">
        <v>288</v>
      </c>
      <c r="L2599" s="1214" t="s">
        <v>305</v>
      </c>
      <c r="M2599" s="1214" t="s">
        <v>296</v>
      </c>
      <c r="N2599" s="1216" t="s">
        <v>295</v>
      </c>
      <c r="O2599" s="1218" t="s">
        <v>274</v>
      </c>
      <c r="P2599" s="1218" t="s">
        <v>275</v>
      </c>
      <c r="Q2599" s="1220" t="s">
        <v>276</v>
      </c>
      <c r="R2599" s="1208" t="s">
        <v>14</v>
      </c>
      <c r="S2599" s="1210" t="s">
        <v>297</v>
      </c>
      <c r="T2599" s="1222" t="s">
        <v>298</v>
      </c>
      <c r="U2599" s="1288" t="s">
        <v>38</v>
      </c>
      <c r="V2599" s="1226" t="s">
        <v>287</v>
      </c>
    </row>
    <row r="2600" spans="1:22" ht="19.25" customHeight="1">
      <c r="A2600" s="1179"/>
      <c r="B2600" s="1201"/>
      <c r="C2600" s="1203"/>
      <c r="D2600" s="1205"/>
      <c r="E2600" s="1205"/>
      <c r="F2600" s="1205"/>
      <c r="G2600" s="1207"/>
      <c r="H2600" s="1207"/>
      <c r="I2600" s="1209"/>
      <c r="J2600" s="1211"/>
      <c r="K2600" s="1213"/>
      <c r="L2600" s="1215"/>
      <c r="M2600" s="1215"/>
      <c r="N2600" s="1217"/>
      <c r="O2600" s="1219"/>
      <c r="P2600" s="1219"/>
      <c r="Q2600" s="1221"/>
      <c r="R2600" s="1209"/>
      <c r="S2600" s="1211"/>
      <c r="T2600" s="1223"/>
      <c r="U2600" s="1289"/>
      <c r="V2600" s="1227"/>
    </row>
    <row r="2601" spans="1:22" ht="19.25" customHeight="1">
      <c r="A2601" s="1179"/>
      <c r="B2601" s="1228" t="s">
        <v>5</v>
      </c>
      <c r="C2601" s="1229"/>
      <c r="D2601" s="119">
        <v>10</v>
      </c>
      <c r="E2601" s="70">
        <v>10</v>
      </c>
      <c r="F2601" s="70">
        <v>10</v>
      </c>
      <c r="G2601" s="142" t="s">
        <v>308</v>
      </c>
      <c r="H2601" s="122">
        <f>'statement of marks'!$AR$6</f>
        <v>20</v>
      </c>
      <c r="I2601" s="73">
        <v>70</v>
      </c>
      <c r="J2601" s="146" t="s">
        <v>277</v>
      </c>
      <c r="K2601" s="124">
        <v>100</v>
      </c>
      <c r="L2601" s="142" t="s">
        <v>309</v>
      </c>
      <c r="M2601" s="122">
        <f>'statement of marks'!$AW$6</f>
        <v>30</v>
      </c>
      <c r="N2601" s="73">
        <v>100</v>
      </c>
      <c r="O2601" s="145" t="s">
        <v>310</v>
      </c>
      <c r="P2601" s="124"/>
      <c r="Q2601" s="124">
        <v>200</v>
      </c>
      <c r="R2601" s="304"/>
      <c r="S2601" s="304"/>
      <c r="T2601" s="305"/>
      <c r="U2601" s="306"/>
      <c r="V2601" s="147" t="str">
        <f>IF(OR(U2608=0,U2608&lt;S2608),"",Q2601)</f>
        <v/>
      </c>
    </row>
    <row r="2602" spans="1:22" ht="19.25" customHeight="1">
      <c r="A2602" s="1179"/>
      <c r="B2602" s="1230" t="str">
        <f>'statement of marks'!$J$3</f>
        <v>vfuok;Z fgUnh</v>
      </c>
      <c r="C2602" s="1231"/>
      <c r="D2602" s="289" t="str">
        <f>IF('statement of marks'!J104="","",'statement of marks'!J104)</f>
        <v/>
      </c>
      <c r="E2602" s="290" t="str">
        <f>IF('statement of marks'!K104="","",'statement of marks'!K104)</f>
        <v/>
      </c>
      <c r="F2602" s="290" t="str">
        <f>IF('statement of marks'!L104="","",'statement of marks'!L104)</f>
        <v/>
      </c>
      <c r="G2602" s="123" t="str">
        <f>IF('statement of marks'!N104="","",'statement of marks'!N104)</f>
        <v/>
      </c>
      <c r="H2602" s="123">
        <f>'statement of marks'!$BP$6</f>
        <v>20</v>
      </c>
      <c r="I2602" s="291" t="str">
        <f>IF(G2602="","",G2602)</f>
        <v/>
      </c>
      <c r="J2602" s="291" t="str">
        <f>IF(G2602="","",SUM(D2602,E2602,F2602,G2602))</f>
        <v/>
      </c>
      <c r="K2602" s="125" t="str">
        <f>J2602</f>
        <v/>
      </c>
      <c r="L2602" s="123" t="str">
        <f>IF('statement of marks'!P104="","",'statement of marks'!P104)</f>
        <v/>
      </c>
      <c r="M2602" s="122">
        <f>'statement of marks'!$BU$6</f>
        <v>30</v>
      </c>
      <c r="N2602" s="291" t="str">
        <f>IF(L2602="","",L2602)</f>
        <v/>
      </c>
      <c r="O2602" s="291" t="str">
        <f>IF(L2602="","",SUM(J2602,L2602))</f>
        <v/>
      </c>
      <c r="P2602" s="152">
        <f>SUM(H2602,M2602)</f>
        <v>50</v>
      </c>
      <c r="Q2602" s="125" t="str">
        <f>O2602</f>
        <v/>
      </c>
      <c r="R2602" s="290" t="str">
        <f>CONCATENATE('statement of marks'!EZ104,'statement of marks'!FA104,'statement of marks'!FB104)</f>
        <v/>
      </c>
      <c r="S2602" s="117" t="str">
        <f>IF(OR(R2602="S",R2602="RE"),100,"")</f>
        <v/>
      </c>
      <c r="T2602" s="128" t="str">
        <f>IF('result subject-wise'!U104="","",'result subject-wise'!U104)</f>
        <v/>
      </c>
      <c r="U2602" s="130" t="str">
        <f>IF('result subject-wise'!V104="","",'result subject-wise'!V104)</f>
        <v/>
      </c>
      <c r="V2602" s="147" t="str">
        <f>IF(OR(U2608=0,U2608&lt;S2608),"",IF(R2602="RE",SUM(Q2602,T2602),IF(R2602="S",T2602,Q2602)))</f>
        <v/>
      </c>
    </row>
    <row r="2603" spans="1:22" ht="19.25" customHeight="1">
      <c r="A2603" s="1179"/>
      <c r="B2603" s="1230" t="str">
        <f>'statement of marks'!$X$3</f>
        <v>vaxzsth</v>
      </c>
      <c r="C2603" s="1231"/>
      <c r="D2603" s="289" t="str">
        <f>IF('statement of marks'!X104="","",'statement of marks'!X104)</f>
        <v/>
      </c>
      <c r="E2603" s="290" t="str">
        <f>IF('statement of marks'!Y104="","",'statement of marks'!Y104)</f>
        <v/>
      </c>
      <c r="F2603" s="290" t="str">
        <f>IF('statement of marks'!Z104="","",'statement of marks'!Z104)</f>
        <v/>
      </c>
      <c r="G2603" s="123" t="str">
        <f>IF('statement of marks'!AB104="","",'statement of marks'!AB104)</f>
        <v/>
      </c>
      <c r="H2603" s="123">
        <f>'statement of marks'!$CN$6</f>
        <v>20</v>
      </c>
      <c r="I2603" s="291" t="str">
        <f>IF(G2603="","",G2603)</f>
        <v/>
      </c>
      <c r="J2603" s="291" t="str">
        <f t="shared" ref="J2603:J2606" si="947">IF(G2603="","",SUM(D2603,E2603,F2603,G2603))</f>
        <v/>
      </c>
      <c r="K2603" s="125" t="str">
        <f>J2603</f>
        <v/>
      </c>
      <c r="L2603" s="123" t="str">
        <f>IF('statement of marks'!AD104="","",'statement of marks'!AD104)</f>
        <v/>
      </c>
      <c r="M2603" s="122">
        <f>'statement of marks'!$CS$6</f>
        <v>30</v>
      </c>
      <c r="N2603" s="291" t="str">
        <f>IF(L2603="","",L2603)</f>
        <v/>
      </c>
      <c r="O2603" s="291" t="str">
        <f t="shared" ref="O2603" si="948">IF(L2603="","",SUM(J2603,L2603))</f>
        <v/>
      </c>
      <c r="P2603" s="152">
        <f t="shared" ref="P2603" si="949">SUM(H2603,M2603)</f>
        <v>50</v>
      </c>
      <c r="Q2603" s="125" t="str">
        <f>O2603</f>
        <v/>
      </c>
      <c r="R2603" s="290" t="str">
        <f>CONCATENATE('statement of marks'!FC104,'statement of marks'!FD104,'statement of marks'!FE104)</f>
        <v/>
      </c>
      <c r="S2603" s="117" t="str">
        <f>IF(OR(R2603="S",R2603="RE"),100,"")</f>
        <v/>
      </c>
      <c r="T2603" s="128" t="str">
        <f>IF('result subject-wise'!X104="","",'result subject-wise'!X104)</f>
        <v/>
      </c>
      <c r="U2603" s="130" t="str">
        <f>IF('result subject-wise'!Y104="","",'result subject-wise'!Y104)</f>
        <v/>
      </c>
      <c r="V2603" s="147" t="str">
        <f>IF(OR(U2608=0,U2608&lt;S2608),"",IF(R2603="RE",SUM(Q2603,T2603),IF(R2603="S",T2603,Q2603)))</f>
        <v/>
      </c>
    </row>
    <row r="2604" spans="1:22" ht="19.25" customHeight="1">
      <c r="A2604" s="1179"/>
      <c r="B2604" s="1232" t="b">
        <f>IF('statement of marks'!AL104="a",'statement of marks'!$AL$3,IF('statement of marks'!AL104="b",'statement of marks'!$AR$3,IF('statement of marks'!AL104="c",'statement of marks'!$AX$3,IF('statement of marks'!AL104="d",'statement of marks'!$BD$3))))</f>
        <v>0</v>
      </c>
      <c r="C2604" s="1233"/>
      <c r="D2604" s="289" t="str">
        <f>IF('statement of marks'!AM104="","",'statement of marks'!AM104)</f>
        <v/>
      </c>
      <c r="E2604" s="290" t="str">
        <f>IF('statement of marks'!AN104="","",'statement of marks'!AN104)</f>
        <v/>
      </c>
      <c r="F2604" s="290" t="str">
        <f>IF('statement of marks'!AO104="","",'statement of marks'!AO104)</f>
        <v/>
      </c>
      <c r="G2604" s="123" t="str">
        <f>IF('statement of marks'!AQ104="","",'statement of marks'!AQ104)</f>
        <v/>
      </c>
      <c r="H2604" s="123" t="str">
        <f>IF('statement of marks'!AR104="","",'statement of marks'!AR104)</f>
        <v/>
      </c>
      <c r="I2604" s="291" t="str">
        <f>IF(G2604="","",IF(AND(G2604="ML",H2604="ML"),"ML",IF(AND(G2604="ML",H2604=""),"ML",SUM(G2604,H2604))))</f>
        <v/>
      </c>
      <c r="J2604" s="291" t="str">
        <f t="shared" si="947"/>
        <v/>
      </c>
      <c r="K2604" s="125" t="str">
        <f>IF(J2604="","",SUM(H2604,J2604))</f>
        <v/>
      </c>
      <c r="L2604" s="123" t="str">
        <f>IF('statement of marks'!AV104="","",'statement of marks'!AV104)</f>
        <v/>
      </c>
      <c r="M2604" s="123" t="str">
        <f>IF('statement of marks'!AW104="","",'statement of marks'!AW104)</f>
        <v/>
      </c>
      <c r="N2604" s="291" t="str">
        <f>IF(L2604="","",IF(AND(L2604="ML",M2604="ML"),"ML",IF(AND(L2604="ML",M2604=""),"ML",SUM(L2604,M2604))))</f>
        <v/>
      </c>
      <c r="O2604" s="291" t="str">
        <f>IF(L2604="","",SUM(J2604,L2604))</f>
        <v/>
      </c>
      <c r="P2604" s="123" t="str">
        <f>IF(AND(H2604="",M2604=""),"",SUM(H2604,M2604))</f>
        <v/>
      </c>
      <c r="Q2604" s="125" t="str">
        <f>IF(O2604="","",SUM(O2604,P2604))</f>
        <v/>
      </c>
      <c r="R2604" s="290" t="str">
        <f>CONCATENATE('statement of marks'!FF104,'statement of marks'!FK104,'statement of marks'!FL104)</f>
        <v/>
      </c>
      <c r="S2604" s="117" t="str">
        <f>IF('result subject-wise'!Z104="","",'result subject-wise'!Z104)</f>
        <v/>
      </c>
      <c r="T2604" s="128" t="str">
        <f>IF('result subject-wise'!AB104="","",'result subject-wise'!AB104)</f>
        <v/>
      </c>
      <c r="U2604" s="130" t="str">
        <f>IF('result subject-wise'!AC104="","",'result subject-wise'!AC104)</f>
        <v/>
      </c>
      <c r="V2604" s="147" t="str">
        <f>IF(OR(U2608=0,U2608&lt;S2608),"",IF(OR(R2604="RE",R2604="REP"),SUM(Q2604,T2604),IF(R2604="S",T2604,Q2604)))</f>
        <v/>
      </c>
    </row>
    <row r="2605" spans="1:22" ht="19.25" customHeight="1">
      <c r="A2605" s="1179"/>
      <c r="B2605" s="1232" t="b">
        <f>IF('statement of marks'!BJ104="a",'statement of marks'!$BJ$3,IF('statement of marks'!BJ104="b",'statement of marks'!$BP$3,IF('statement of marks'!BJ104="c",'statement of marks'!$BV$3,IF('statement of marks'!BJ104="d",'statement of marks'!$CB$3))))</f>
        <v>0</v>
      </c>
      <c r="C2605" s="1233"/>
      <c r="D2605" s="289" t="str">
        <f>IF('statement of marks'!BK104="","",'statement of marks'!BK104)</f>
        <v/>
      </c>
      <c r="E2605" s="290" t="str">
        <f>IF('statement of marks'!BL104="","",'statement of marks'!BL104)</f>
        <v/>
      </c>
      <c r="F2605" s="290" t="str">
        <f>IF('statement of marks'!BM104="","",'statement of marks'!BM104)</f>
        <v/>
      </c>
      <c r="G2605" s="123" t="str">
        <f>IF('statement of marks'!BO104="","",'statement of marks'!BO104)</f>
        <v/>
      </c>
      <c r="H2605" s="123" t="str">
        <f>IF('statement of marks'!BP104="","",'statement of marks'!BP104)</f>
        <v/>
      </c>
      <c r="I2605" s="291" t="str">
        <f t="shared" ref="I2605" si="950">IF(G2605="","",IF(AND(G2605="ML",H2605="ML"),"ML",IF(AND(G2605="ML",H2605=""),"ML",SUM(G2605,H2605))))</f>
        <v/>
      </c>
      <c r="J2605" s="291" t="str">
        <f t="shared" si="947"/>
        <v/>
      </c>
      <c r="K2605" s="125" t="str">
        <f>IF(J2605="","",SUM(H2605,J2605))</f>
        <v/>
      </c>
      <c r="L2605" s="123" t="str">
        <f>IF('statement of marks'!BT104="","",'statement of marks'!BT104)</f>
        <v/>
      </c>
      <c r="M2605" s="123" t="str">
        <f>IF('statement of marks'!BU104="","",'statement of marks'!BU104)</f>
        <v/>
      </c>
      <c r="N2605" s="291" t="str">
        <f t="shared" ref="N2605" si="951">IF(L2605="","",IF(AND(L2605="ML",M2605="ML"),"ML",IF(AND(L2605="ML",M2605=""),"ML",SUM(L2605,M2605))))</f>
        <v/>
      </c>
      <c r="O2605" s="291" t="str">
        <f>IF(L2605="","",SUM(J2605,L2605))</f>
        <v/>
      </c>
      <c r="P2605" s="123" t="str">
        <f t="shared" ref="P2605:P2606" si="952">IF(AND(H2605="",M2605=""),"",SUM(H2605,M2605))</f>
        <v/>
      </c>
      <c r="Q2605" s="125" t="str">
        <f>IF(O2605="","",SUM(O2605,P2605))</f>
        <v/>
      </c>
      <c r="R2605" s="290" t="str">
        <f>CONCATENATE('statement of marks'!FM104,'statement of marks'!FR104,'statement of marks'!FS104)</f>
        <v/>
      </c>
      <c r="S2605" s="117" t="str">
        <f>IF('result subject-wise'!AD104="","",'result subject-wise'!AD104)</f>
        <v/>
      </c>
      <c r="T2605" s="128" t="str">
        <f>IF('result subject-wise'!AF104="","",'result subject-wise'!AF104)</f>
        <v/>
      </c>
      <c r="U2605" s="130" t="str">
        <f>IF('result subject-wise'!AG104="","",'result subject-wise'!AG104)</f>
        <v/>
      </c>
      <c r="V2605" s="147" t="str">
        <f>IF(OR(U2608=0,U2608&lt;S2608),"",IF(OR(R2605="RE",R2605="REP"),SUM(Q2605,T2605),IF(R2605="S",T2605,Q2605)))</f>
        <v/>
      </c>
    </row>
    <row r="2606" spans="1:22" ht="19.25" customHeight="1">
      <c r="A2606" s="1179"/>
      <c r="B2606" s="1232" t="b">
        <f>IF('statement of marks'!CH104="a",'statement of marks'!$CH$3,IF('statement of marks'!CH104="b",'statement of marks'!$CN$3,IF('statement of marks'!CH104="c",'statement of marks'!$CT$3,IF('statement of marks'!CH104="d",'statement of marks'!$CZ$3))))</f>
        <v>0</v>
      </c>
      <c r="C2606" s="1233"/>
      <c r="D2606" s="289" t="str">
        <f>IF('statement of marks'!CI104="","",'statement of marks'!CI104)</f>
        <v/>
      </c>
      <c r="E2606" s="290" t="str">
        <f>IF('statement of marks'!CJ104="","",'statement of marks'!CJ104)</f>
        <v/>
      </c>
      <c r="F2606" s="290" t="str">
        <f>IF('statement of marks'!CK104="","",'statement of marks'!CK104)</f>
        <v/>
      </c>
      <c r="G2606" s="123" t="str">
        <f>IF('statement of marks'!CM104="","",'statement of marks'!CM104)</f>
        <v/>
      </c>
      <c r="H2606" s="123" t="str">
        <f>IF('statement of marks'!CN104="","",'statement of marks'!CN104)</f>
        <v/>
      </c>
      <c r="I2606" s="291" t="str">
        <f>IF(G2606="","",IF(AND(G2606="ML",H2606="ML"),"ML",IF(AND(G2606="ML",H2606=""),"ML",SUM(G2606,H2606))))</f>
        <v/>
      </c>
      <c r="J2606" s="291" t="str">
        <f t="shared" si="947"/>
        <v/>
      </c>
      <c r="K2606" s="125" t="str">
        <f>IF(J2606="","",SUM(H2606,J2606))</f>
        <v/>
      </c>
      <c r="L2606" s="123" t="str">
        <f>IF('statement of marks'!CR104="","",'statement of marks'!CR104)</f>
        <v/>
      </c>
      <c r="M2606" s="123" t="str">
        <f>IF('statement of marks'!CS104="","",'statement of marks'!CS104)</f>
        <v/>
      </c>
      <c r="N2606" s="291" t="str">
        <f>IF(L2606="","",IF(AND(L2606="ML",M2606="ML"),"ML",IF(AND(L2606="ML",M2606=""),"ML",SUM(L2606,M2606))))</f>
        <v/>
      </c>
      <c r="O2606" s="291" t="str">
        <f>IF(L2606="","",SUM(J2606,L2606))</f>
        <v/>
      </c>
      <c r="P2606" s="123" t="str">
        <f t="shared" si="952"/>
        <v/>
      </c>
      <c r="Q2606" s="125" t="str">
        <f>IF(O2606="","",SUM(O2606,P2606))</f>
        <v/>
      </c>
      <c r="R2606" s="290" t="str">
        <f>CONCATENATE('statement of marks'!FT104,'statement of marks'!FY104,'statement of marks'!FZ104)</f>
        <v/>
      </c>
      <c r="S2606" s="117" t="str">
        <f>IF('result subject-wise'!AH104="","",'result subject-wise'!AH104)</f>
        <v/>
      </c>
      <c r="T2606" s="128" t="str">
        <f>IF('result subject-wise'!AJ104="","",'result subject-wise'!AJ104)</f>
        <v/>
      </c>
      <c r="U2606" s="130" t="str">
        <f>IF('result subject-wise'!AK104="","",'result subject-wise'!AK104)</f>
        <v/>
      </c>
      <c r="V2606" s="147" t="str">
        <f>IF(OR(U2608=0,U2608&lt;S2608),"",IF(OR(R2606="RE",R2606="REP"),SUM(Q2606,T2606),IF(R2606="S",T2606,Q2606)))</f>
        <v/>
      </c>
    </row>
    <row r="2607" spans="1:22" ht="19.25" customHeight="1">
      <c r="A2607" s="1179"/>
      <c r="B2607" s="1234" t="s">
        <v>148</v>
      </c>
      <c r="C2607" s="1235"/>
      <c r="D2607" s="157" t="str">
        <f>IF(AND(D2602="",D2603="",D2604="",D2605="",D2606=""),"",SUM(D2602:D2606))</f>
        <v/>
      </c>
      <c r="E2607" s="157" t="str">
        <f t="shared" ref="E2607:F2607" si="953">IF(AND(E2602="",E2603="",E2604="",E2605="",E2606=""),"",SUM(E2602:E2606))</f>
        <v/>
      </c>
      <c r="F2607" s="157" t="str">
        <f t="shared" si="953"/>
        <v/>
      </c>
      <c r="G2607" s="158" t="str">
        <f>IF(G2602="","",SUM(G2602:G2606))</f>
        <v/>
      </c>
      <c r="H2607" s="158">
        <f>SUM(H2604:H2606)</f>
        <v>0</v>
      </c>
      <c r="I2607" s="158" t="str">
        <f>IF(AND(I2602="",I2603="",I2604="",I2605="",I2606=""),"",SUM(I2602:I2606))</f>
        <v/>
      </c>
      <c r="J2607" s="159" t="str">
        <f>IF(J2606="","",SUM(J2602:J2606))</f>
        <v/>
      </c>
      <c r="K2607" s="160" t="str">
        <f>IF(K2602="","",SUM(K2602:K2606))</f>
        <v/>
      </c>
      <c r="L2607" s="158" t="str">
        <f>IF(L2602="","",SUM(L2602:L2606))</f>
        <v/>
      </c>
      <c r="M2607" s="158">
        <f>SUM(M2604:M2606)</f>
        <v>0</v>
      </c>
      <c r="N2607" s="158" t="str">
        <f t="shared" ref="N2607" si="954">IF(AND(N2602="",N2603="",N2604="",N2605="",N2606=""),"",SUM(N2602:N2606))</f>
        <v/>
      </c>
      <c r="O2607" s="159" t="str">
        <f>IF(L2607="","",SUM(J2607,L2607))</f>
        <v/>
      </c>
      <c r="P2607" s="160">
        <f>SUM(H2607,M2607)</f>
        <v>0</v>
      </c>
      <c r="Q2607" s="160" t="str">
        <f>IF(Q2602="","",SUM(Q2602:Q2606))</f>
        <v/>
      </c>
      <c r="R2607" s="159"/>
      <c r="S2607" s="159" t="str">
        <f>IF(AND(S2602="",S2603="",S2604="",S2605="",S2606=""),"",SUM(S2602:S2606))</f>
        <v/>
      </c>
      <c r="T2607" s="161" t="str">
        <f>IF(AND(T2602="",T2603="",T2604="",T2605="",T2606=""),"",SUM(T2602:T2606))</f>
        <v/>
      </c>
      <c r="U2607" s="162"/>
      <c r="V2607" s="163" t="str">
        <f>IF(V2602="","",SUM(V2602:V2606))</f>
        <v/>
      </c>
    </row>
    <row r="2608" spans="1:22" ht="19.25" customHeight="1">
      <c r="A2608" s="1179"/>
      <c r="B2608" s="1234" t="s">
        <v>145</v>
      </c>
      <c r="C2608" s="1235"/>
      <c r="D2608" s="119" t="str">
        <f>IF(D2607="","",50-(COUNTIF(D2602:D2606,"NA")*10+COUNTIF(D2602:D2606,"ML")*10))</f>
        <v/>
      </c>
      <c r="E2608" s="119" t="str">
        <f t="shared" ref="E2608:F2608" si="955">IF(E2607="","",50-(COUNTIF(E2602:E2606,"NA")*10+COUNTIF(E2602:E2606,"ML")*10))</f>
        <v/>
      </c>
      <c r="F2608" s="119" t="str">
        <f t="shared" si="955"/>
        <v/>
      </c>
      <c r="G2608" s="123">
        <f>I2608-H2608</f>
        <v>350</v>
      </c>
      <c r="H2608" s="158">
        <f>IF(H2607="","",(IF(OR(H2604="ML",H2604=""),0,H2601)+IF(OR(H2605="ML",H2605=""),0,H2602)+IF(OR(H2606="ML",H2606=""),0,H2603)))</f>
        <v>0</v>
      </c>
      <c r="I2608" s="123">
        <f>IF(I2607=0,0,350-H2610)</f>
        <v>350</v>
      </c>
      <c r="J2608" s="291" t="str">
        <f>IF(J2607="","",SUM(D2608:G2608))</f>
        <v/>
      </c>
      <c r="K2608" s="125" t="str">
        <f>IF(K2607="","",SUM(H2608,J2608))</f>
        <v/>
      </c>
      <c r="L2608" s="123">
        <f>N2608-M2608</f>
        <v>500</v>
      </c>
      <c r="M2608" s="117">
        <f>IF(M2607="","",(IF(OR(M2604="ML",M2604=""),0,M2601)+IF(OR(M2605="ML",M2605=""),0,M2602)+IF(OR(M2606="ML",M2606=""),0,M2603)))</f>
        <v>0</v>
      </c>
      <c r="N2608" s="123">
        <f>IF(N2607=0,0,500-M2610)</f>
        <v>500</v>
      </c>
      <c r="O2608" s="291">
        <f>IF(L2608="","",SUM(J2608,L2608))</f>
        <v>500</v>
      </c>
      <c r="P2608" s="125">
        <f>SUM(H2608,M2608)</f>
        <v>0</v>
      </c>
      <c r="Q2608" s="125" t="str">
        <f>IF(Q2607="","",SUM(O2608,P2608))</f>
        <v/>
      </c>
      <c r="R2608" s="307"/>
      <c r="S2608" s="141">
        <f>COUNTIF(R2602:R2611,"S")</f>
        <v>0</v>
      </c>
      <c r="T2608" s="141">
        <f>COUNTIF(R2602:R2611,"RE")+COUNTIF(R2602:R2611,"REP")</f>
        <v>0</v>
      </c>
      <c r="U2608" s="141">
        <f>COUNTIF(U2602:U2607,"P")+COUNTIF(U2610:U2611,"P")</f>
        <v>0</v>
      </c>
      <c r="V2608" s="149" t="str">
        <f>IF(OR(U2608=0,U2608&lt;(S2608+T2608)),"",(Q2608-(S2608*200)+S2607))</f>
        <v/>
      </c>
    </row>
    <row r="2609" spans="1:22" ht="19.25" customHeight="1">
      <c r="A2609" s="1179"/>
      <c r="B2609" s="1230" t="s">
        <v>12</v>
      </c>
      <c r="C2609" s="1231"/>
      <c r="D2609" s="120" t="str">
        <f t="shared" ref="D2609:Q2609" si="956">IF(D2608="","",D2607/D2608*100)</f>
        <v/>
      </c>
      <c r="E2609" s="120" t="str">
        <f t="shared" si="956"/>
        <v/>
      </c>
      <c r="F2609" s="120" t="str">
        <f t="shared" si="956"/>
        <v/>
      </c>
      <c r="G2609" s="120" t="e">
        <f t="shared" si="956"/>
        <v>#VALUE!</v>
      </c>
      <c r="H2609" s="151" t="e">
        <f t="shared" si="956"/>
        <v>#DIV/0!</v>
      </c>
      <c r="I2609" s="120" t="e">
        <f t="shared" si="956"/>
        <v>#VALUE!</v>
      </c>
      <c r="J2609" s="120" t="str">
        <f t="shared" si="956"/>
        <v/>
      </c>
      <c r="K2609" s="126" t="str">
        <f t="shared" si="956"/>
        <v/>
      </c>
      <c r="L2609" s="120" t="e">
        <f t="shared" si="956"/>
        <v>#VALUE!</v>
      </c>
      <c r="M2609" s="151" t="e">
        <f t="shared" si="956"/>
        <v>#DIV/0!</v>
      </c>
      <c r="N2609" s="120" t="e">
        <f t="shared" si="956"/>
        <v>#VALUE!</v>
      </c>
      <c r="O2609" s="120" t="e">
        <f t="shared" si="956"/>
        <v>#VALUE!</v>
      </c>
      <c r="P2609" s="126" t="e">
        <f t="shared" si="956"/>
        <v>#DIV/0!</v>
      </c>
      <c r="Q2609" s="126" t="str">
        <f t="shared" si="956"/>
        <v/>
      </c>
      <c r="R2609" s="304"/>
      <c r="S2609" s="304"/>
      <c r="T2609" s="305"/>
      <c r="U2609" s="308"/>
      <c r="V2609" s="150" t="str">
        <f>IF(V2608="","",V2607/V2608*100)</f>
        <v/>
      </c>
    </row>
    <row r="2610" spans="1:22" ht="19.25" customHeight="1">
      <c r="A2610" s="1179"/>
      <c r="B2610" s="1230" t="str">
        <f>'statement of marks'!$DG$3</f>
        <v>jktLFkku v/;;u</v>
      </c>
      <c r="C2610" s="1231"/>
      <c r="D2610" s="289" t="str">
        <f>IF('statement of marks'!DG104="","",'statement of marks'!DG104)</f>
        <v/>
      </c>
      <c r="E2610" s="290" t="str">
        <f>IF('statement of marks'!DH104="","",'statement of marks'!DH104)</f>
        <v/>
      </c>
      <c r="F2610" s="290" t="str">
        <f>IF('statement of marks'!DI104="","",'statement of marks'!DI104)</f>
        <v/>
      </c>
      <c r="G2610" s="290" t="str">
        <f>IF('statement of marks'!DK104="","",'statement of marks'!DK104)</f>
        <v/>
      </c>
      <c r="H2610" s="152">
        <f>IF(G2602="ML",70)+IF(G2603="ML",70)+IF(G2604="ML",70-H2601)+IF(G2605="ML",70-H2602)+IF(G2606="ML",70-H2603)+IF(H2604="ml",H2601)+IF(H2605="ml",H2602)+IF(H2606="ml",H2603)</f>
        <v>0</v>
      </c>
      <c r="I2610" s="291" t="str">
        <f>IF(G2610="","",SUM(G2610,H2610))</f>
        <v/>
      </c>
      <c r="J2610" s="291" t="str">
        <f>IF(G2610="","",SUM(D2610,E2610,F2610,G2610))</f>
        <v/>
      </c>
      <c r="K2610" s="125" t="str">
        <f>IF(J2610="","",SUM(H2610,J2610))</f>
        <v/>
      </c>
      <c r="L2610" s="290" t="str">
        <f>IF('statement of marks'!DM104="","",'statement of marks'!DM104)</f>
        <v/>
      </c>
      <c r="M2610" s="152">
        <f>IF(L2602="ML",100)+IF(L2603="ML",100)+IF(L2604="ML",100-M2601)+IF(L2605="ML",100-M2602)+IF(L2606="ML",100-M2603)+IF(M2604="ml",M2601)+IF(M2605="ml",M2602)+IF(M2606="ml",M2603)</f>
        <v>0</v>
      </c>
      <c r="N2610" s="291" t="str">
        <f>IF(L2610="","",SUM(L2610,M2610))</f>
        <v/>
      </c>
      <c r="O2610" s="291" t="str">
        <f>IF(L2610="","",SUM(K2610,L2610))</f>
        <v/>
      </c>
      <c r="P2610" s="152">
        <f>SUM(H2610,M2610)</f>
        <v>0</v>
      </c>
      <c r="Q2610" s="125" t="str">
        <f>IF(O2610="","",SUM(O2610,M2610))</f>
        <v/>
      </c>
      <c r="R2610" s="290" t="str">
        <f>IF('statement of marks'!GA104="","",'statement of marks'!GA104)</f>
        <v/>
      </c>
      <c r="S2610" s="117" t="str">
        <f>IF(OR(R2610="S",R2610="RE"),100,"")</f>
        <v/>
      </c>
      <c r="T2610" s="309" t="str">
        <f>IF('result subject-wise'!AL104="","",'result subject-wise'!AL104)</f>
        <v/>
      </c>
      <c r="U2610" s="310" t="str">
        <f>IF('result subject-wise'!AM104="","",'result subject-wise'!AM104)</f>
        <v/>
      </c>
      <c r="V2610" s="1236"/>
    </row>
    <row r="2611" spans="1:22" ht="19.25" customHeight="1">
      <c r="A2611" s="1179"/>
      <c r="B2611" s="1230" t="str">
        <f>'statement of marks'!$DT$3</f>
        <v>thou dkS'ky f'k{kk</v>
      </c>
      <c r="C2611" s="1231"/>
      <c r="D2611" s="1237" t="s">
        <v>294</v>
      </c>
      <c r="E2611" s="1238"/>
      <c r="F2611" s="291">
        <f>'statement of marks'!$DT$6</f>
        <v>30</v>
      </c>
      <c r="G2611" s="123" t="str">
        <f>IF('statement of marks'!DT104="","",'statement of marks'!DT104)</f>
        <v/>
      </c>
      <c r="H2611" s="1238" t="s">
        <v>313</v>
      </c>
      <c r="I2611" s="1238"/>
      <c r="J2611" s="291">
        <f>'statement of marks'!$DU$6</f>
        <v>30</v>
      </c>
      <c r="K2611" s="125" t="str">
        <f>IF('statement of marks'!DU104="","",'statement of marks'!DU104)</f>
        <v/>
      </c>
      <c r="L2611" s="1239" t="s">
        <v>172</v>
      </c>
      <c r="M2611" s="1239"/>
      <c r="N2611" s="291">
        <f>'statement of marks'!$DV$6</f>
        <v>40</v>
      </c>
      <c r="O2611" s="290" t="str">
        <f>IF('statement of marks'!DV104="","",'statement of marks'!DV104)</f>
        <v/>
      </c>
      <c r="P2611" s="304"/>
      <c r="Q2611" s="125" t="str">
        <f>IF(O2611="","",SUM(G2611,K2611,O2611))</f>
        <v/>
      </c>
      <c r="R2611" s="290" t="str">
        <f>IF('statement of marks'!GB104="","",'statement of marks'!GB104)</f>
        <v/>
      </c>
      <c r="S2611" s="117" t="str">
        <f>IF(OR(R2611="S",R2611="RE"),40,"")</f>
        <v/>
      </c>
      <c r="T2611" s="309" t="str">
        <f>IF('result subject-wise'!AN104="","",'result subject-wise'!AN104)</f>
        <v/>
      </c>
      <c r="U2611" s="310" t="str">
        <f>IF('result subject-wise'!AO104="","",'result subject-wise'!AO104)</f>
        <v/>
      </c>
      <c r="V2611" s="1236"/>
    </row>
    <row r="2612" spans="1:22" ht="19.25" customHeight="1">
      <c r="A2612" s="1179"/>
      <c r="B2612" s="1240" t="s">
        <v>20</v>
      </c>
      <c r="C2612" s="1241"/>
      <c r="D2612" s="1242" t="str">
        <f>IF('statement of marks'!GH104="","",'statement of marks'!GH104)</f>
        <v/>
      </c>
      <c r="E2612" s="1243"/>
      <c r="F2612" s="1243"/>
      <c r="G2612" s="1243"/>
      <c r="H2612" s="1243"/>
      <c r="I2612" s="1244"/>
      <c r="J2612" s="288" t="s">
        <v>7</v>
      </c>
      <c r="K2612" s="290" t="str">
        <f>IF('statement of marks'!GK104="","",'statement of marks'!GK104)</f>
        <v/>
      </c>
      <c r="L2612" s="1245" t="s">
        <v>8</v>
      </c>
      <c r="M2612" s="1246"/>
      <c r="N2612" s="1247"/>
      <c r="O2612" s="290" t="str">
        <f>IF('statement of marks'!GM104="","",'statement of marks'!GM104)</f>
        <v/>
      </c>
      <c r="P2612" s="1248" t="s">
        <v>286</v>
      </c>
      <c r="Q2612" s="1248"/>
      <c r="R2612" s="1248"/>
      <c r="S2612" s="1248"/>
      <c r="T2612" s="1248"/>
      <c r="U2612" s="1248"/>
      <c r="V2612" s="1249"/>
    </row>
    <row r="2613" spans="1:22" ht="19.25" customHeight="1">
      <c r="A2613" s="1179"/>
      <c r="B2613" s="1240" t="s">
        <v>50</v>
      </c>
      <c r="C2613" s="1241"/>
      <c r="D2613" s="1250" t="s">
        <v>290</v>
      </c>
      <c r="E2613" s="1251"/>
      <c r="F2613" s="1252" t="s">
        <v>291</v>
      </c>
      <c r="G2613" s="1252"/>
      <c r="H2613" s="1253" t="s">
        <v>292</v>
      </c>
      <c r="I2613" s="1253"/>
      <c r="J2613" s="1252" t="s">
        <v>314</v>
      </c>
      <c r="K2613" s="1252"/>
      <c r="L2613" s="1254" t="s">
        <v>284</v>
      </c>
      <c r="M2613" s="1254"/>
      <c r="N2613" s="1254"/>
      <c r="O2613" s="1254"/>
      <c r="P2613" s="1255" t="s">
        <v>20</v>
      </c>
      <c r="Q2613" s="1255"/>
      <c r="R2613" s="1255"/>
      <c r="S2613" s="1255"/>
      <c r="T2613" s="1256" t="str">
        <f>IF('result subject-wise'!AR104="","",'result subject-wise'!AR104)</f>
        <v/>
      </c>
      <c r="U2613" s="1256"/>
      <c r="V2613" s="1257"/>
    </row>
    <row r="2614" spans="1:22" ht="19.25" customHeight="1">
      <c r="A2614" s="1179"/>
      <c r="B2614" s="1234" t="s">
        <v>32</v>
      </c>
      <c r="C2614" s="1235"/>
      <c r="D2614" s="1258" t="str">
        <f>IF('statement of marks'!EP104="","",'statement of marks'!EP104)</f>
        <v/>
      </c>
      <c r="E2614" s="1259"/>
      <c r="F2614" s="1259" t="str">
        <f>IF('statement of marks'!ER104="","",'statement of marks'!ER104)</f>
        <v/>
      </c>
      <c r="G2614" s="1259"/>
      <c r="H2614" s="1259" t="str">
        <f>IF('statement of marks'!ET104="","",'statement of marks'!ET104)</f>
        <v/>
      </c>
      <c r="I2614" s="1259"/>
      <c r="J2614" s="1259" t="str">
        <f>IF('statement of marks'!EV104="","",'statement of marks'!EV104)</f>
        <v/>
      </c>
      <c r="K2614" s="1259"/>
      <c r="L2614" s="1259" t="str">
        <f>IF('statement of marks'!EX104="","",'statement of marks'!EX104)</f>
        <v/>
      </c>
      <c r="M2614" s="1259"/>
      <c r="N2614" s="1259"/>
      <c r="O2614" s="1259"/>
      <c r="P2614" s="1255" t="s">
        <v>7</v>
      </c>
      <c r="Q2614" s="1255"/>
      <c r="R2614" s="1255"/>
      <c r="S2614" s="1255"/>
      <c r="T2614" s="1256" t="str">
        <f>IF(AND(T2613="mRrh.kZ",V2609&gt;=60),"izFke",IF(AND(T2613="mRrh.kZ",V2609&gt;=48),"f}rh;",IF(AND(T2613="mRrh.kZ",V2609&gt;=36),"r`rh;","")))</f>
        <v/>
      </c>
      <c r="U2614" s="1256"/>
      <c r="V2614" s="1257"/>
    </row>
    <row r="2615" spans="1:22" ht="19.25" customHeight="1">
      <c r="A2615" s="1179"/>
      <c r="B2615" s="1234" t="s">
        <v>31</v>
      </c>
      <c r="C2615" s="1235"/>
      <c r="D2615" s="1260" t="str">
        <f>IF('statement of marks'!EO104="","",'statement of marks'!EO104)</f>
        <v/>
      </c>
      <c r="E2615" s="1261"/>
      <c r="F2615" s="1261" t="str">
        <f>IF('statement of marks'!EQ104="","",'statement of marks'!EQ104)</f>
        <v/>
      </c>
      <c r="G2615" s="1261"/>
      <c r="H2615" s="1261" t="str">
        <f>IF('statement of marks'!ES104="","",'statement of marks'!ES104)</f>
        <v/>
      </c>
      <c r="I2615" s="1261"/>
      <c r="J2615" s="1261" t="str">
        <f>IF('statement of marks'!EU104="","",'statement of marks'!EU104)</f>
        <v/>
      </c>
      <c r="K2615" s="1261"/>
      <c r="L2615" s="1261" t="str">
        <f>IF('statement of marks'!EW104="","",'statement of marks'!EW104)</f>
        <v/>
      </c>
      <c r="M2615" s="1261"/>
      <c r="N2615" s="1261"/>
      <c r="O2615" s="1261"/>
      <c r="P2615" s="1262" t="s">
        <v>312</v>
      </c>
      <c r="Q2615" s="1263"/>
      <c r="R2615" s="1263"/>
      <c r="S2615" s="1264"/>
      <c r="T2615" s="1265" t="str">
        <f>IF(T2613="","",'result subject-wise'!$G$117)</f>
        <v/>
      </c>
      <c r="U2615" s="1266"/>
      <c r="V2615" s="1267"/>
    </row>
    <row r="2616" spans="1:22" ht="19.25" customHeight="1">
      <c r="A2616" s="1179"/>
      <c r="B2616" s="1230" t="s">
        <v>133</v>
      </c>
      <c r="C2616" s="1231"/>
      <c r="D2616" s="1268"/>
      <c r="E2616" s="1269"/>
      <c r="F2616" s="1269"/>
      <c r="G2616" s="1269"/>
      <c r="H2616" s="1269"/>
      <c r="I2616" s="1269"/>
      <c r="J2616" s="1269"/>
      <c r="K2616" s="1269"/>
      <c r="L2616" s="1231" t="s">
        <v>133</v>
      </c>
      <c r="M2616" s="1231"/>
      <c r="N2616" s="1231"/>
      <c r="O2616" s="1231"/>
      <c r="P2616" s="1231"/>
      <c r="Q2616" s="1231"/>
      <c r="R2616" s="1270"/>
      <c r="S2616" s="1271"/>
      <c r="T2616" s="1271"/>
      <c r="U2616" s="1271"/>
      <c r="V2616" s="1272"/>
    </row>
    <row r="2617" spans="1:22" ht="19.25" customHeight="1">
      <c r="A2617" s="1179"/>
      <c r="B2617" s="1230" t="s">
        <v>285</v>
      </c>
      <c r="C2617" s="1231"/>
      <c r="D2617" s="1268"/>
      <c r="E2617" s="1269"/>
      <c r="F2617" s="1269"/>
      <c r="G2617" s="1269"/>
      <c r="H2617" s="1269"/>
      <c r="I2617" s="1269"/>
      <c r="J2617" s="1269"/>
      <c r="K2617" s="1269"/>
      <c r="L2617" s="1231" t="s">
        <v>111</v>
      </c>
      <c r="M2617" s="1231"/>
      <c r="N2617" s="1231"/>
      <c r="O2617" s="1231"/>
      <c r="P2617" s="1231"/>
      <c r="Q2617" s="1231"/>
      <c r="R2617" s="1273"/>
      <c r="S2617" s="1274"/>
      <c r="T2617" s="1274"/>
      <c r="U2617" s="1274"/>
      <c r="V2617" s="1275"/>
    </row>
    <row r="2618" spans="1:22" ht="19.25" customHeight="1">
      <c r="A2618" s="1179"/>
      <c r="B2618" s="1230" t="s">
        <v>152</v>
      </c>
      <c r="C2618" s="1231"/>
      <c r="D2618" s="1268"/>
      <c r="E2618" s="1269"/>
      <c r="F2618" s="1269"/>
      <c r="G2618" s="1269"/>
      <c r="H2618" s="1269"/>
      <c r="I2618" s="1269"/>
      <c r="J2618" s="1269"/>
      <c r="K2618" s="1269"/>
      <c r="L2618" s="1231" t="s">
        <v>285</v>
      </c>
      <c r="M2618" s="1231"/>
      <c r="N2618" s="1231"/>
      <c r="O2618" s="1231"/>
      <c r="P2618" s="1231"/>
      <c r="Q2618" s="1231"/>
      <c r="R2618" s="1276" t="s">
        <v>152</v>
      </c>
      <c r="S2618" s="1277"/>
      <c r="T2618" s="1277"/>
      <c r="U2618" s="1277"/>
      <c r="V2618" s="1278"/>
    </row>
    <row r="2619" spans="1:22" ht="19.25" customHeight="1">
      <c r="A2619" s="1180"/>
      <c r="B2619" s="1279" t="s">
        <v>151</v>
      </c>
      <c r="C2619" s="1280"/>
      <c r="D2619" s="1281"/>
      <c r="E2619" s="1282"/>
      <c r="F2619" s="1282"/>
      <c r="G2619" s="1282"/>
      <c r="H2619" s="1282"/>
      <c r="I2619" s="1282"/>
      <c r="J2619" s="1282"/>
      <c r="K2619" s="1282"/>
      <c r="L2619" s="1280" t="s">
        <v>113</v>
      </c>
      <c r="M2619" s="1280"/>
      <c r="N2619" s="1280"/>
      <c r="O2619" s="1280"/>
      <c r="P2619" s="1283">
        <f>'statement of marks'!$GH$109</f>
        <v>42460</v>
      </c>
      <c r="Q2619" s="1284"/>
      <c r="R2619" s="1285" t="s">
        <v>289</v>
      </c>
      <c r="S2619" s="1286"/>
      <c r="T2619" s="1286"/>
      <c r="U2619" s="1286"/>
      <c r="V2619" s="1287"/>
    </row>
    <row r="2620" spans="1:22" ht="19.25" customHeight="1">
      <c r="A2620" s="1173" t="s">
        <v>73</v>
      </c>
      <c r="B2620" s="1174"/>
      <c r="C2620" s="1174"/>
      <c r="D2620" s="1174"/>
      <c r="E2620" s="1174"/>
      <c r="F2620" s="1174"/>
      <c r="G2620" s="1174"/>
      <c r="H2620" s="1174"/>
      <c r="I2620" s="1174"/>
      <c r="J2620" s="1174"/>
      <c r="K2620" s="1174"/>
      <c r="L2620" s="1174"/>
      <c r="M2620" s="1174"/>
      <c r="N2620" s="1174"/>
      <c r="O2620" s="1174"/>
      <c r="P2620" s="1174"/>
      <c r="Q2620" s="1174"/>
      <c r="R2620" s="1174"/>
      <c r="S2620" s="1174"/>
      <c r="T2620" s="1174"/>
      <c r="U2620" s="1174"/>
      <c r="V2620" s="1175"/>
    </row>
    <row r="2621" spans="1:22" ht="19.25" customHeight="1">
      <c r="A2621" s="1176" t="str">
        <f>'statement of marks'!$A$1</f>
        <v>jktdh; ckfydk mPp ek/;fed fo|ky;] fuEckgsMk</v>
      </c>
      <c r="B2621" s="1177"/>
      <c r="C2621" s="1177"/>
      <c r="D2621" s="1177"/>
      <c r="E2621" s="1177"/>
      <c r="F2621" s="1177"/>
      <c r="G2621" s="1177"/>
      <c r="H2621" s="1177"/>
      <c r="I2621" s="1177"/>
      <c r="J2621" s="1177"/>
      <c r="K2621" s="1177"/>
      <c r="L2621" s="1177"/>
      <c r="M2621" s="1177"/>
      <c r="N2621" s="1177"/>
      <c r="O2621" s="1177"/>
      <c r="P2621" s="1177"/>
      <c r="Q2621" s="1177"/>
      <c r="R2621" s="1177"/>
      <c r="S2621" s="1177"/>
      <c r="T2621" s="1177"/>
      <c r="U2621" s="1177"/>
      <c r="V2621" s="1178"/>
    </row>
    <row r="2622" spans="1:22" ht="19.25" customHeight="1">
      <c r="A2622" s="1179"/>
      <c r="B2622" s="1181" t="s">
        <v>293</v>
      </c>
      <c r="C2622" s="1181"/>
      <c r="D2622" s="1182" t="str">
        <f>'statement of marks'!$F$3</f>
        <v>2015-16</v>
      </c>
      <c r="E2622" s="1183"/>
      <c r="F2622" s="1184" t="str">
        <f>IF(T2640="","eq[; ijh{kk",IF(D2639="iwjd","iwjd ijh{kk",IF(D2639="iqu% ijh{kk","iqu% ijh{kk",)))</f>
        <v>eq[; ijh{kk</v>
      </c>
      <c r="G2622" s="1185"/>
      <c r="H2622" s="1185"/>
      <c r="I2622" s="1185"/>
      <c r="J2622" s="1185"/>
      <c r="K2622" s="1185"/>
      <c r="L2622" s="1185"/>
      <c r="M2622" s="1185"/>
      <c r="N2622" s="1185"/>
      <c r="O2622" s="1185"/>
      <c r="P2622" s="1185"/>
      <c r="Q2622" s="1185"/>
      <c r="R2622" s="1186" t="s">
        <v>27</v>
      </c>
      <c r="S2622" s="1187"/>
      <c r="T2622" s="1188" t="str">
        <f>'statement of marks'!$A$3</f>
        <v>11 'A'</v>
      </c>
      <c r="U2622" s="1188"/>
      <c r="V2622" s="1189"/>
    </row>
    <row r="2623" spans="1:22" ht="19.25" customHeight="1">
      <c r="A2623" s="1179"/>
      <c r="B2623" s="1190" t="s">
        <v>115</v>
      </c>
      <c r="C2623" s="1190"/>
      <c r="D2623" s="1191" t="str">
        <f>IF('statement of marks'!G105="","",'statement of marks'!G105)</f>
        <v/>
      </c>
      <c r="E2623" s="1192"/>
      <c r="F2623" s="1192"/>
      <c r="G2623" s="1192"/>
      <c r="H2623" s="1192"/>
      <c r="I2623" s="1192"/>
      <c r="J2623" s="1192"/>
      <c r="K2623" s="1192"/>
      <c r="L2623" s="1192"/>
      <c r="M2623" s="1192"/>
      <c r="N2623" s="1192"/>
      <c r="O2623" s="1192"/>
      <c r="P2623" s="1192"/>
      <c r="Q2623" s="1192"/>
      <c r="R2623" s="1193" t="s">
        <v>36</v>
      </c>
      <c r="S2623" s="1194"/>
      <c r="T2623" s="1195" t="str">
        <f>IF('statement of marks'!D105="","",'statement of marks'!D105)</f>
        <v/>
      </c>
      <c r="U2623" s="1195"/>
      <c r="V2623" s="1196"/>
    </row>
    <row r="2624" spans="1:22" ht="19.25" customHeight="1">
      <c r="A2624" s="1179"/>
      <c r="B2624" s="1190" t="s">
        <v>25</v>
      </c>
      <c r="C2624" s="1190"/>
      <c r="D2624" s="1191" t="str">
        <f>IF('statement of marks'!H105="","",'statement of marks'!H105)</f>
        <v/>
      </c>
      <c r="E2624" s="1192"/>
      <c r="F2624" s="1192"/>
      <c r="G2624" s="1192"/>
      <c r="H2624" s="1192"/>
      <c r="I2624" s="1192"/>
      <c r="J2624" s="1192"/>
      <c r="K2624" s="1192"/>
      <c r="L2624" s="1192"/>
      <c r="M2624" s="1192"/>
      <c r="N2624" s="1192"/>
      <c r="O2624" s="1192"/>
      <c r="P2624" s="1192"/>
      <c r="Q2624" s="1192"/>
      <c r="R2624" s="1193" t="s">
        <v>28</v>
      </c>
      <c r="S2624" s="1194"/>
      <c r="T2624" s="1195" t="str">
        <f>IF('statement of marks'!E105="","",'statement of marks'!E105)</f>
        <v/>
      </c>
      <c r="U2624" s="1195"/>
      <c r="V2624" s="1196"/>
    </row>
    <row r="2625" spans="1:22" ht="19.25" customHeight="1">
      <c r="A2625" s="1179"/>
      <c r="B2625" s="1197" t="s">
        <v>26</v>
      </c>
      <c r="C2625" s="1197"/>
      <c r="D2625" s="1191" t="str">
        <f>IF('statement of marks'!I105="","",'statement of marks'!I105)</f>
        <v/>
      </c>
      <c r="E2625" s="1192"/>
      <c r="F2625" s="1192"/>
      <c r="G2625" s="1192"/>
      <c r="H2625" s="1192"/>
      <c r="I2625" s="1192"/>
      <c r="J2625" s="1192"/>
      <c r="K2625" s="1192"/>
      <c r="L2625" s="1192"/>
      <c r="M2625" s="1192"/>
      <c r="N2625" s="1192"/>
      <c r="O2625" s="1192"/>
      <c r="P2625" s="1192"/>
      <c r="Q2625" s="1192"/>
      <c r="R2625" s="1193" t="s">
        <v>29</v>
      </c>
      <c r="S2625" s="1194"/>
      <c r="T2625" s="1198" t="str">
        <f>IF('statement of marks'!F105="","",'statement of marks'!F105)</f>
        <v/>
      </c>
      <c r="U2625" s="1198"/>
      <c r="V2625" s="1199"/>
    </row>
    <row r="2626" spans="1:22" ht="19.25" customHeight="1">
      <c r="A2626" s="1179"/>
      <c r="B2626" s="1200" t="s">
        <v>30</v>
      </c>
      <c r="C2626" s="1202" t="s">
        <v>202</v>
      </c>
      <c r="D2626" s="1204" t="s">
        <v>1</v>
      </c>
      <c r="E2626" s="1204" t="s">
        <v>43</v>
      </c>
      <c r="F2626" s="1204" t="s">
        <v>2</v>
      </c>
      <c r="G2626" s="1206" t="s">
        <v>144</v>
      </c>
      <c r="H2626" s="1206" t="s">
        <v>147</v>
      </c>
      <c r="I2626" s="1208" t="s">
        <v>146</v>
      </c>
      <c r="J2626" s="1210" t="s">
        <v>306</v>
      </c>
      <c r="K2626" s="1212" t="s">
        <v>288</v>
      </c>
      <c r="L2626" s="1214" t="s">
        <v>305</v>
      </c>
      <c r="M2626" s="1214" t="s">
        <v>296</v>
      </c>
      <c r="N2626" s="1216" t="s">
        <v>295</v>
      </c>
      <c r="O2626" s="1218" t="s">
        <v>274</v>
      </c>
      <c r="P2626" s="1218" t="s">
        <v>275</v>
      </c>
      <c r="Q2626" s="1220" t="s">
        <v>276</v>
      </c>
      <c r="R2626" s="1208" t="s">
        <v>14</v>
      </c>
      <c r="S2626" s="1210" t="s">
        <v>297</v>
      </c>
      <c r="T2626" s="1222" t="s">
        <v>298</v>
      </c>
      <c r="U2626" s="1288" t="s">
        <v>38</v>
      </c>
      <c r="V2626" s="1226" t="s">
        <v>287</v>
      </c>
    </row>
    <row r="2627" spans="1:22" ht="19.25" customHeight="1">
      <c r="A2627" s="1179"/>
      <c r="B2627" s="1201"/>
      <c r="C2627" s="1203"/>
      <c r="D2627" s="1205"/>
      <c r="E2627" s="1205"/>
      <c r="F2627" s="1205"/>
      <c r="G2627" s="1207"/>
      <c r="H2627" s="1207"/>
      <c r="I2627" s="1209"/>
      <c r="J2627" s="1211"/>
      <c r="K2627" s="1213"/>
      <c r="L2627" s="1215"/>
      <c r="M2627" s="1215"/>
      <c r="N2627" s="1217"/>
      <c r="O2627" s="1219"/>
      <c r="P2627" s="1219"/>
      <c r="Q2627" s="1221"/>
      <c r="R2627" s="1209"/>
      <c r="S2627" s="1211"/>
      <c r="T2627" s="1223"/>
      <c r="U2627" s="1289"/>
      <c r="V2627" s="1227"/>
    </row>
    <row r="2628" spans="1:22" ht="19.25" customHeight="1">
      <c r="A2628" s="1179"/>
      <c r="B2628" s="1228" t="s">
        <v>5</v>
      </c>
      <c r="C2628" s="1229"/>
      <c r="D2628" s="119">
        <v>10</v>
      </c>
      <c r="E2628" s="70">
        <v>10</v>
      </c>
      <c r="F2628" s="70">
        <v>10</v>
      </c>
      <c r="G2628" s="142" t="s">
        <v>308</v>
      </c>
      <c r="H2628" s="122">
        <f>'statement of marks'!$AR$6</f>
        <v>20</v>
      </c>
      <c r="I2628" s="73">
        <v>70</v>
      </c>
      <c r="J2628" s="146" t="s">
        <v>277</v>
      </c>
      <c r="K2628" s="124">
        <v>100</v>
      </c>
      <c r="L2628" s="142" t="s">
        <v>309</v>
      </c>
      <c r="M2628" s="122">
        <f>'statement of marks'!$AW$6</f>
        <v>30</v>
      </c>
      <c r="N2628" s="73">
        <v>100</v>
      </c>
      <c r="O2628" s="145" t="s">
        <v>310</v>
      </c>
      <c r="P2628" s="124"/>
      <c r="Q2628" s="124">
        <v>200</v>
      </c>
      <c r="R2628" s="304"/>
      <c r="S2628" s="304"/>
      <c r="T2628" s="305"/>
      <c r="U2628" s="306"/>
      <c r="V2628" s="147" t="str">
        <f>IF(OR(U2635=0,U2635&lt;S2635),"",Q2628)</f>
        <v/>
      </c>
    </row>
    <row r="2629" spans="1:22" ht="19.25" customHeight="1">
      <c r="A2629" s="1179"/>
      <c r="B2629" s="1230" t="str">
        <f>'statement of marks'!$J$3</f>
        <v>vfuok;Z fgUnh</v>
      </c>
      <c r="C2629" s="1231"/>
      <c r="D2629" s="289" t="str">
        <f>IF('statement of marks'!J105="","",'statement of marks'!J105)</f>
        <v/>
      </c>
      <c r="E2629" s="290" t="str">
        <f>IF('statement of marks'!K105="","",'statement of marks'!K105)</f>
        <v/>
      </c>
      <c r="F2629" s="290" t="str">
        <f>IF('statement of marks'!L105="","",'statement of marks'!L105)</f>
        <v/>
      </c>
      <c r="G2629" s="123" t="str">
        <f>IF('statement of marks'!N105="","",'statement of marks'!N105)</f>
        <v/>
      </c>
      <c r="H2629" s="123">
        <f>'statement of marks'!$BP$6</f>
        <v>20</v>
      </c>
      <c r="I2629" s="291" t="str">
        <f>IF(G2629="","",G2629)</f>
        <v/>
      </c>
      <c r="J2629" s="291" t="str">
        <f>IF(G2629="","",SUM(D2629,E2629,F2629,G2629))</f>
        <v/>
      </c>
      <c r="K2629" s="125" t="str">
        <f>J2629</f>
        <v/>
      </c>
      <c r="L2629" s="123" t="str">
        <f>IF('statement of marks'!P105="","",'statement of marks'!P105)</f>
        <v/>
      </c>
      <c r="M2629" s="122">
        <f>'statement of marks'!$BU$6</f>
        <v>30</v>
      </c>
      <c r="N2629" s="291" t="str">
        <f>IF(L2629="","",L2629)</f>
        <v/>
      </c>
      <c r="O2629" s="291" t="str">
        <f>IF(L2629="","",SUM(J2629,L2629))</f>
        <v/>
      </c>
      <c r="P2629" s="152">
        <f>SUM(H2629,M2629)</f>
        <v>50</v>
      </c>
      <c r="Q2629" s="125" t="str">
        <f>O2629</f>
        <v/>
      </c>
      <c r="R2629" s="290" t="str">
        <f>CONCATENATE('statement of marks'!EZ105,'statement of marks'!FA105,'statement of marks'!FB105)</f>
        <v/>
      </c>
      <c r="S2629" s="117" t="str">
        <f>IF(OR(R2629="S",R2629="RE"),100,"")</f>
        <v/>
      </c>
      <c r="T2629" s="128" t="str">
        <f>IF('result subject-wise'!U105="","",'result subject-wise'!U105)</f>
        <v/>
      </c>
      <c r="U2629" s="130" t="str">
        <f>IF('result subject-wise'!V105="","",'result subject-wise'!V105)</f>
        <v/>
      </c>
      <c r="V2629" s="147" t="str">
        <f>IF(OR(U2635=0,U2635&lt;S2635),"",IF(R2629="RE",SUM(Q2629,T2629),IF(R2629="S",T2629,Q2629)))</f>
        <v/>
      </c>
    </row>
    <row r="2630" spans="1:22" ht="19.25" customHeight="1">
      <c r="A2630" s="1179"/>
      <c r="B2630" s="1230" t="str">
        <f>'statement of marks'!$X$3</f>
        <v>vaxzsth</v>
      </c>
      <c r="C2630" s="1231"/>
      <c r="D2630" s="289" t="str">
        <f>IF('statement of marks'!X105="","",'statement of marks'!X105)</f>
        <v/>
      </c>
      <c r="E2630" s="290" t="str">
        <f>IF('statement of marks'!Y105="","",'statement of marks'!Y105)</f>
        <v/>
      </c>
      <c r="F2630" s="290" t="str">
        <f>IF('statement of marks'!Z105="","",'statement of marks'!Z105)</f>
        <v/>
      </c>
      <c r="G2630" s="123" t="str">
        <f>IF('statement of marks'!AB105="","",'statement of marks'!AB105)</f>
        <v/>
      </c>
      <c r="H2630" s="123">
        <f>'statement of marks'!$CN$6</f>
        <v>20</v>
      </c>
      <c r="I2630" s="291" t="str">
        <f>IF(G2630="","",G2630)</f>
        <v/>
      </c>
      <c r="J2630" s="291" t="str">
        <f t="shared" ref="J2630:J2633" si="957">IF(G2630="","",SUM(D2630,E2630,F2630,G2630))</f>
        <v/>
      </c>
      <c r="K2630" s="125" t="str">
        <f>J2630</f>
        <v/>
      </c>
      <c r="L2630" s="123" t="str">
        <f>IF('statement of marks'!AD105="","",'statement of marks'!AD105)</f>
        <v/>
      </c>
      <c r="M2630" s="122">
        <f>'statement of marks'!$CS$6</f>
        <v>30</v>
      </c>
      <c r="N2630" s="291" t="str">
        <f>IF(L2630="","",L2630)</f>
        <v/>
      </c>
      <c r="O2630" s="291" t="str">
        <f t="shared" ref="O2630" si="958">IF(L2630="","",SUM(J2630,L2630))</f>
        <v/>
      </c>
      <c r="P2630" s="152">
        <f t="shared" ref="P2630" si="959">SUM(H2630,M2630)</f>
        <v>50</v>
      </c>
      <c r="Q2630" s="125" t="str">
        <f>O2630</f>
        <v/>
      </c>
      <c r="R2630" s="290" t="str">
        <f>CONCATENATE('statement of marks'!FC105,'statement of marks'!FD105,'statement of marks'!FE105)</f>
        <v/>
      </c>
      <c r="S2630" s="117" t="str">
        <f>IF(OR(R2630="S",R2630="RE"),100,"")</f>
        <v/>
      </c>
      <c r="T2630" s="128" t="str">
        <f>IF('result subject-wise'!X105="","",'result subject-wise'!X105)</f>
        <v/>
      </c>
      <c r="U2630" s="130" t="str">
        <f>IF('result subject-wise'!Y105="","",'result subject-wise'!Y105)</f>
        <v/>
      </c>
      <c r="V2630" s="147" t="str">
        <f>IF(OR(U2635=0,U2635&lt;S2635),"",IF(R2630="RE",SUM(Q2630,T2630),IF(R2630="S",T2630,Q2630)))</f>
        <v/>
      </c>
    </row>
    <row r="2631" spans="1:22" ht="19.25" customHeight="1">
      <c r="A2631" s="1179"/>
      <c r="B2631" s="1232" t="b">
        <f>IF('statement of marks'!AL105="a",'statement of marks'!$AL$3,IF('statement of marks'!AL105="b",'statement of marks'!$AR$3,IF('statement of marks'!AL105="c",'statement of marks'!$AX$3,IF('statement of marks'!AL105="d",'statement of marks'!$BD$3))))</f>
        <v>0</v>
      </c>
      <c r="C2631" s="1233"/>
      <c r="D2631" s="289" t="str">
        <f>IF('statement of marks'!AM105="","",'statement of marks'!AM105)</f>
        <v/>
      </c>
      <c r="E2631" s="290" t="str">
        <f>IF('statement of marks'!AN105="","",'statement of marks'!AN105)</f>
        <v/>
      </c>
      <c r="F2631" s="290" t="str">
        <f>IF('statement of marks'!AO105="","",'statement of marks'!AO105)</f>
        <v/>
      </c>
      <c r="G2631" s="123" t="str">
        <f>IF('statement of marks'!AQ105="","",'statement of marks'!AQ105)</f>
        <v/>
      </c>
      <c r="H2631" s="123" t="str">
        <f>IF('statement of marks'!AR105="","",'statement of marks'!AR105)</f>
        <v/>
      </c>
      <c r="I2631" s="291" t="str">
        <f>IF(G2631="","",IF(AND(G2631="ML",H2631="ML"),"ML",IF(AND(G2631="ML",H2631=""),"ML",SUM(G2631,H2631))))</f>
        <v/>
      </c>
      <c r="J2631" s="291" t="str">
        <f t="shared" si="957"/>
        <v/>
      </c>
      <c r="K2631" s="125" t="str">
        <f>IF(J2631="","",SUM(H2631,J2631))</f>
        <v/>
      </c>
      <c r="L2631" s="123" t="str">
        <f>IF('statement of marks'!AV105="","",'statement of marks'!AV105)</f>
        <v/>
      </c>
      <c r="M2631" s="123" t="str">
        <f>IF('statement of marks'!AW105="","",'statement of marks'!AW105)</f>
        <v/>
      </c>
      <c r="N2631" s="291" t="str">
        <f>IF(L2631="","",IF(AND(L2631="ML",M2631="ML"),"ML",IF(AND(L2631="ML",M2631=""),"ML",SUM(L2631,M2631))))</f>
        <v/>
      </c>
      <c r="O2631" s="291" t="str">
        <f>IF(L2631="","",SUM(J2631,L2631))</f>
        <v/>
      </c>
      <c r="P2631" s="123" t="str">
        <f>IF(AND(H2631="",M2631=""),"",SUM(H2631,M2631))</f>
        <v/>
      </c>
      <c r="Q2631" s="125" t="str">
        <f>IF(O2631="","",SUM(O2631,P2631))</f>
        <v/>
      </c>
      <c r="R2631" s="290" t="str">
        <f>CONCATENATE('statement of marks'!FF105,'statement of marks'!FK105,'statement of marks'!FL105)</f>
        <v/>
      </c>
      <c r="S2631" s="117" t="str">
        <f>IF('result subject-wise'!Z105="","",'result subject-wise'!Z105)</f>
        <v/>
      </c>
      <c r="T2631" s="128" t="str">
        <f>IF('result subject-wise'!AB105="","",'result subject-wise'!AB105)</f>
        <v/>
      </c>
      <c r="U2631" s="130" t="str">
        <f>IF('result subject-wise'!AC105="","",'result subject-wise'!AC105)</f>
        <v/>
      </c>
      <c r="V2631" s="147" t="str">
        <f>IF(OR(U2635=0,U2635&lt;S2635),"",IF(OR(R2631="RE",R2631="REP"),SUM(Q2631,T2631),IF(R2631="S",T2631,Q2631)))</f>
        <v/>
      </c>
    </row>
    <row r="2632" spans="1:22" ht="19.25" customHeight="1">
      <c r="A2632" s="1179"/>
      <c r="B2632" s="1232" t="b">
        <f>IF('statement of marks'!BJ105="a",'statement of marks'!$BJ$3,IF('statement of marks'!BJ105="b",'statement of marks'!$BP$3,IF('statement of marks'!BJ105="c",'statement of marks'!$BV$3,IF('statement of marks'!BJ105="d",'statement of marks'!$CB$3))))</f>
        <v>0</v>
      </c>
      <c r="C2632" s="1233"/>
      <c r="D2632" s="289" t="str">
        <f>IF('statement of marks'!BK105="","",'statement of marks'!BK105)</f>
        <v/>
      </c>
      <c r="E2632" s="290" t="str">
        <f>IF('statement of marks'!BL105="","",'statement of marks'!BL105)</f>
        <v/>
      </c>
      <c r="F2632" s="290" t="str">
        <f>IF('statement of marks'!BM105="","",'statement of marks'!BM105)</f>
        <v/>
      </c>
      <c r="G2632" s="123" t="str">
        <f>IF('statement of marks'!BO105="","",'statement of marks'!BO105)</f>
        <v/>
      </c>
      <c r="H2632" s="123" t="str">
        <f>IF('statement of marks'!BP105="","",'statement of marks'!BP105)</f>
        <v/>
      </c>
      <c r="I2632" s="291" t="str">
        <f t="shared" ref="I2632" si="960">IF(G2632="","",IF(AND(G2632="ML",H2632="ML"),"ML",IF(AND(G2632="ML",H2632=""),"ML",SUM(G2632,H2632))))</f>
        <v/>
      </c>
      <c r="J2632" s="291" t="str">
        <f t="shared" si="957"/>
        <v/>
      </c>
      <c r="K2632" s="125" t="str">
        <f>IF(J2632="","",SUM(H2632,J2632))</f>
        <v/>
      </c>
      <c r="L2632" s="123" t="str">
        <f>IF('statement of marks'!BT105="","",'statement of marks'!BT105)</f>
        <v/>
      </c>
      <c r="M2632" s="123" t="str">
        <f>IF('statement of marks'!BU105="","",'statement of marks'!BU105)</f>
        <v/>
      </c>
      <c r="N2632" s="291" t="str">
        <f t="shared" ref="N2632" si="961">IF(L2632="","",IF(AND(L2632="ML",M2632="ML"),"ML",IF(AND(L2632="ML",M2632=""),"ML",SUM(L2632,M2632))))</f>
        <v/>
      </c>
      <c r="O2632" s="291" t="str">
        <f>IF(L2632="","",SUM(J2632,L2632))</f>
        <v/>
      </c>
      <c r="P2632" s="123" t="str">
        <f t="shared" ref="P2632:P2633" si="962">IF(AND(H2632="",M2632=""),"",SUM(H2632,M2632))</f>
        <v/>
      </c>
      <c r="Q2632" s="125" t="str">
        <f>IF(O2632="","",SUM(O2632,P2632))</f>
        <v/>
      </c>
      <c r="R2632" s="290" t="str">
        <f>CONCATENATE('statement of marks'!FM105,'statement of marks'!FR105,'statement of marks'!FS105)</f>
        <v/>
      </c>
      <c r="S2632" s="117" t="str">
        <f>IF('result subject-wise'!AD105="","",'result subject-wise'!AD105)</f>
        <v/>
      </c>
      <c r="T2632" s="128" t="str">
        <f>IF('result subject-wise'!AF105="","",'result subject-wise'!AF105)</f>
        <v/>
      </c>
      <c r="U2632" s="130" t="str">
        <f>IF('result subject-wise'!AG105="","",'result subject-wise'!AG105)</f>
        <v/>
      </c>
      <c r="V2632" s="147" t="str">
        <f>IF(OR(U2635=0,U2635&lt;S2635),"",IF(OR(R2632="RE",R2632="REP"),SUM(Q2632,T2632),IF(R2632="S",T2632,Q2632)))</f>
        <v/>
      </c>
    </row>
    <row r="2633" spans="1:22" ht="19.25" customHeight="1">
      <c r="A2633" s="1179"/>
      <c r="B2633" s="1232" t="b">
        <f>IF('statement of marks'!CH105="a",'statement of marks'!$CH$3,IF('statement of marks'!CH105="b",'statement of marks'!$CN$3,IF('statement of marks'!CH105="c",'statement of marks'!$CT$3,IF('statement of marks'!CH105="d",'statement of marks'!$CZ$3))))</f>
        <v>0</v>
      </c>
      <c r="C2633" s="1233"/>
      <c r="D2633" s="289" t="str">
        <f>IF('statement of marks'!CI105="","",'statement of marks'!CI105)</f>
        <v/>
      </c>
      <c r="E2633" s="290" t="str">
        <f>IF('statement of marks'!CJ105="","",'statement of marks'!CJ105)</f>
        <v/>
      </c>
      <c r="F2633" s="290" t="str">
        <f>IF('statement of marks'!CK105="","",'statement of marks'!CK105)</f>
        <v/>
      </c>
      <c r="G2633" s="123" t="str">
        <f>IF('statement of marks'!CM105="","",'statement of marks'!CM105)</f>
        <v/>
      </c>
      <c r="H2633" s="123" t="str">
        <f>IF('statement of marks'!CN105="","",'statement of marks'!CN105)</f>
        <v/>
      </c>
      <c r="I2633" s="291" t="str">
        <f>IF(G2633="","",IF(AND(G2633="ML",H2633="ML"),"ML",IF(AND(G2633="ML",H2633=""),"ML",SUM(G2633,H2633))))</f>
        <v/>
      </c>
      <c r="J2633" s="291" t="str">
        <f t="shared" si="957"/>
        <v/>
      </c>
      <c r="K2633" s="125" t="str">
        <f>IF(J2633="","",SUM(H2633,J2633))</f>
        <v/>
      </c>
      <c r="L2633" s="123" t="str">
        <f>IF('statement of marks'!CR105="","",'statement of marks'!CR105)</f>
        <v/>
      </c>
      <c r="M2633" s="123" t="str">
        <f>IF('statement of marks'!CS105="","",'statement of marks'!CS105)</f>
        <v/>
      </c>
      <c r="N2633" s="291" t="str">
        <f>IF(L2633="","",IF(AND(L2633="ML",M2633="ML"),"ML",IF(AND(L2633="ML",M2633=""),"ML",SUM(L2633,M2633))))</f>
        <v/>
      </c>
      <c r="O2633" s="291" t="str">
        <f>IF(L2633="","",SUM(J2633,L2633))</f>
        <v/>
      </c>
      <c r="P2633" s="123" t="str">
        <f t="shared" si="962"/>
        <v/>
      </c>
      <c r="Q2633" s="125" t="str">
        <f>IF(O2633="","",SUM(O2633,P2633))</f>
        <v/>
      </c>
      <c r="R2633" s="290" t="str">
        <f>CONCATENATE('statement of marks'!FT105,'statement of marks'!FY105,'statement of marks'!FZ105)</f>
        <v/>
      </c>
      <c r="S2633" s="117" t="str">
        <f>IF('result subject-wise'!AH105="","",'result subject-wise'!AH105)</f>
        <v/>
      </c>
      <c r="T2633" s="128" t="str">
        <f>IF('result subject-wise'!AJ105="","",'result subject-wise'!AJ105)</f>
        <v/>
      </c>
      <c r="U2633" s="130" t="str">
        <f>IF('result subject-wise'!AK105="","",'result subject-wise'!AK105)</f>
        <v/>
      </c>
      <c r="V2633" s="147" t="str">
        <f>IF(OR(U2635=0,U2635&lt;S2635),"",IF(OR(R2633="RE",R2633="REP"),SUM(Q2633,T2633),IF(R2633="S",T2633,Q2633)))</f>
        <v/>
      </c>
    </row>
    <row r="2634" spans="1:22" ht="19.25" customHeight="1">
      <c r="A2634" s="1179"/>
      <c r="B2634" s="1234" t="s">
        <v>148</v>
      </c>
      <c r="C2634" s="1235"/>
      <c r="D2634" s="157" t="str">
        <f>IF(AND(D2629="",D2630="",D2631="",D2632="",D2633=""),"",SUM(D2629:D2633))</f>
        <v/>
      </c>
      <c r="E2634" s="157" t="str">
        <f t="shared" ref="E2634:F2634" si="963">IF(AND(E2629="",E2630="",E2631="",E2632="",E2633=""),"",SUM(E2629:E2633))</f>
        <v/>
      </c>
      <c r="F2634" s="157" t="str">
        <f t="shared" si="963"/>
        <v/>
      </c>
      <c r="G2634" s="158" t="str">
        <f>IF(G2629="","",SUM(G2629:G2633))</f>
        <v/>
      </c>
      <c r="H2634" s="158">
        <f>SUM(H2631:H2633)</f>
        <v>0</v>
      </c>
      <c r="I2634" s="158" t="str">
        <f>IF(AND(I2629="",I2630="",I2631="",I2632="",I2633=""),"",SUM(I2629:I2633))</f>
        <v/>
      </c>
      <c r="J2634" s="159" t="str">
        <f>IF(J2633="","",SUM(J2629:J2633))</f>
        <v/>
      </c>
      <c r="K2634" s="160" t="str">
        <f>IF(K2629="","",SUM(K2629:K2633))</f>
        <v/>
      </c>
      <c r="L2634" s="158" t="str">
        <f>IF(L2629="","",SUM(L2629:L2633))</f>
        <v/>
      </c>
      <c r="M2634" s="158">
        <f>SUM(M2631:M2633)</f>
        <v>0</v>
      </c>
      <c r="N2634" s="158" t="str">
        <f t="shared" ref="N2634" si="964">IF(AND(N2629="",N2630="",N2631="",N2632="",N2633=""),"",SUM(N2629:N2633))</f>
        <v/>
      </c>
      <c r="O2634" s="159" t="str">
        <f>IF(L2634="","",SUM(J2634,L2634))</f>
        <v/>
      </c>
      <c r="P2634" s="160">
        <f>SUM(H2634,M2634)</f>
        <v>0</v>
      </c>
      <c r="Q2634" s="160" t="str">
        <f>IF(Q2629="","",SUM(Q2629:Q2633))</f>
        <v/>
      </c>
      <c r="R2634" s="159"/>
      <c r="S2634" s="159" t="str">
        <f>IF(AND(S2629="",S2630="",S2631="",S2632="",S2633=""),"",SUM(S2629:S2633))</f>
        <v/>
      </c>
      <c r="T2634" s="161" t="str">
        <f>IF(AND(T2629="",T2630="",T2631="",T2632="",T2633=""),"",SUM(T2629:T2633))</f>
        <v/>
      </c>
      <c r="U2634" s="162"/>
      <c r="V2634" s="163" t="str">
        <f>IF(V2629="","",SUM(V2629:V2633))</f>
        <v/>
      </c>
    </row>
    <row r="2635" spans="1:22" ht="19.25" customHeight="1">
      <c r="A2635" s="1179"/>
      <c r="B2635" s="1234" t="s">
        <v>145</v>
      </c>
      <c r="C2635" s="1235"/>
      <c r="D2635" s="119" t="str">
        <f>IF(D2634="","",50-(COUNTIF(D2629:D2633,"NA")*10+COUNTIF(D2629:D2633,"ML")*10))</f>
        <v/>
      </c>
      <c r="E2635" s="119" t="str">
        <f t="shared" ref="E2635:F2635" si="965">IF(E2634="","",50-(COUNTIF(E2629:E2633,"NA")*10+COUNTIF(E2629:E2633,"ML")*10))</f>
        <v/>
      </c>
      <c r="F2635" s="119" t="str">
        <f t="shared" si="965"/>
        <v/>
      </c>
      <c r="G2635" s="123">
        <f>I2635-H2635</f>
        <v>350</v>
      </c>
      <c r="H2635" s="158">
        <f>IF(H2634="","",(IF(OR(H2631="ML",H2631=""),0,H2628)+IF(OR(H2632="ML",H2632=""),0,H2629)+IF(OR(H2633="ML",H2633=""),0,H2630)))</f>
        <v>0</v>
      </c>
      <c r="I2635" s="123">
        <f>IF(I2634=0,0,350-H2637)</f>
        <v>350</v>
      </c>
      <c r="J2635" s="291" t="str">
        <f>IF(J2634="","",SUM(D2635:G2635))</f>
        <v/>
      </c>
      <c r="K2635" s="125" t="str">
        <f>IF(K2634="","",SUM(H2635,J2635))</f>
        <v/>
      </c>
      <c r="L2635" s="123">
        <f>N2635-M2635</f>
        <v>500</v>
      </c>
      <c r="M2635" s="117">
        <f>IF(M2634="","",(IF(OR(M2631="ML",M2631=""),0,M2628)+IF(OR(M2632="ML",M2632=""),0,M2629)+IF(OR(M2633="ML",M2633=""),0,M2630)))</f>
        <v>0</v>
      </c>
      <c r="N2635" s="123">
        <f>IF(N2634=0,0,500-M2637)</f>
        <v>500</v>
      </c>
      <c r="O2635" s="291">
        <f>IF(L2635="","",SUM(J2635,L2635))</f>
        <v>500</v>
      </c>
      <c r="P2635" s="125">
        <f>SUM(H2635,M2635)</f>
        <v>0</v>
      </c>
      <c r="Q2635" s="125" t="str">
        <f>IF(Q2634="","",SUM(O2635,P2635))</f>
        <v/>
      </c>
      <c r="R2635" s="307"/>
      <c r="S2635" s="141">
        <f>COUNTIF(R2629:R2638,"S")</f>
        <v>0</v>
      </c>
      <c r="T2635" s="141">
        <f>COUNTIF(R2629:R2638,"RE")+COUNTIF(R2629:R2638,"REP")</f>
        <v>0</v>
      </c>
      <c r="U2635" s="141">
        <f>COUNTIF(U2629:U2634,"P")+COUNTIF(U2637:U2638,"P")</f>
        <v>0</v>
      </c>
      <c r="V2635" s="149" t="str">
        <f>IF(OR(U2635=0,U2635&lt;(S2635+T2635)),"",(Q2635-(S2635*200)+S2634))</f>
        <v/>
      </c>
    </row>
    <row r="2636" spans="1:22" ht="19.25" customHeight="1">
      <c r="A2636" s="1179"/>
      <c r="B2636" s="1230" t="s">
        <v>12</v>
      </c>
      <c r="C2636" s="1231"/>
      <c r="D2636" s="120" t="str">
        <f t="shared" ref="D2636:Q2636" si="966">IF(D2635="","",D2634/D2635*100)</f>
        <v/>
      </c>
      <c r="E2636" s="120" t="str">
        <f t="shared" si="966"/>
        <v/>
      </c>
      <c r="F2636" s="120" t="str">
        <f t="shared" si="966"/>
        <v/>
      </c>
      <c r="G2636" s="120" t="e">
        <f t="shared" si="966"/>
        <v>#VALUE!</v>
      </c>
      <c r="H2636" s="151" t="e">
        <f t="shared" si="966"/>
        <v>#DIV/0!</v>
      </c>
      <c r="I2636" s="120" t="e">
        <f t="shared" si="966"/>
        <v>#VALUE!</v>
      </c>
      <c r="J2636" s="120" t="str">
        <f t="shared" si="966"/>
        <v/>
      </c>
      <c r="K2636" s="126" t="str">
        <f t="shared" si="966"/>
        <v/>
      </c>
      <c r="L2636" s="120" t="e">
        <f t="shared" si="966"/>
        <v>#VALUE!</v>
      </c>
      <c r="M2636" s="151" t="e">
        <f t="shared" si="966"/>
        <v>#DIV/0!</v>
      </c>
      <c r="N2636" s="120" t="e">
        <f t="shared" si="966"/>
        <v>#VALUE!</v>
      </c>
      <c r="O2636" s="120" t="e">
        <f t="shared" si="966"/>
        <v>#VALUE!</v>
      </c>
      <c r="P2636" s="126" t="e">
        <f t="shared" si="966"/>
        <v>#DIV/0!</v>
      </c>
      <c r="Q2636" s="126" t="str">
        <f t="shared" si="966"/>
        <v/>
      </c>
      <c r="R2636" s="304"/>
      <c r="S2636" s="304"/>
      <c r="T2636" s="305"/>
      <c r="U2636" s="308"/>
      <c r="V2636" s="150" t="str">
        <f>IF(V2635="","",V2634/V2635*100)</f>
        <v/>
      </c>
    </row>
    <row r="2637" spans="1:22" ht="19.25" customHeight="1">
      <c r="A2637" s="1179"/>
      <c r="B2637" s="1230" t="str">
        <f>'statement of marks'!$DG$3</f>
        <v>jktLFkku v/;;u</v>
      </c>
      <c r="C2637" s="1231"/>
      <c r="D2637" s="289" t="str">
        <f>IF('statement of marks'!DG105="","",'statement of marks'!DG105)</f>
        <v/>
      </c>
      <c r="E2637" s="290" t="str">
        <f>IF('statement of marks'!DH105="","",'statement of marks'!DH105)</f>
        <v/>
      </c>
      <c r="F2637" s="290" t="str">
        <f>IF('statement of marks'!DI105="","",'statement of marks'!DI105)</f>
        <v/>
      </c>
      <c r="G2637" s="290" t="str">
        <f>IF('statement of marks'!DK105="","",'statement of marks'!DK105)</f>
        <v/>
      </c>
      <c r="H2637" s="152">
        <f>IF(G2629="ML",70)+IF(G2630="ML",70)+IF(G2631="ML",70-H2628)+IF(G2632="ML",70-H2629)+IF(G2633="ML",70-H2630)+IF(H2631="ml",H2628)+IF(H2632="ml",H2629)+IF(H2633="ml",H2630)</f>
        <v>0</v>
      </c>
      <c r="I2637" s="291" t="str">
        <f>IF(G2637="","",SUM(G2637,H2637))</f>
        <v/>
      </c>
      <c r="J2637" s="291" t="str">
        <f>IF(G2637="","",SUM(D2637,E2637,F2637,G2637))</f>
        <v/>
      </c>
      <c r="K2637" s="125" t="str">
        <f>IF(J2637="","",SUM(H2637,J2637))</f>
        <v/>
      </c>
      <c r="L2637" s="290" t="str">
        <f>IF('statement of marks'!DM105="","",'statement of marks'!DM105)</f>
        <v/>
      </c>
      <c r="M2637" s="152">
        <f>IF(L2629="ML",100)+IF(L2630="ML",100)+IF(L2631="ML",100-M2628)+IF(L2632="ML",100-M2629)+IF(L2633="ML",100-M2630)+IF(M2631="ml",M2628)+IF(M2632="ml",M2629)+IF(M2633="ml",M2630)</f>
        <v>0</v>
      </c>
      <c r="N2637" s="291" t="str">
        <f>IF(L2637="","",SUM(L2637,M2637))</f>
        <v/>
      </c>
      <c r="O2637" s="291" t="str">
        <f>IF(L2637="","",SUM(K2637,L2637))</f>
        <v/>
      </c>
      <c r="P2637" s="152">
        <f>SUM(H2637,M2637)</f>
        <v>0</v>
      </c>
      <c r="Q2637" s="125" t="str">
        <f>IF(O2637="","",SUM(O2637,M2637))</f>
        <v/>
      </c>
      <c r="R2637" s="290" t="str">
        <f>IF('statement of marks'!GA105="","",'statement of marks'!GA105)</f>
        <v/>
      </c>
      <c r="S2637" s="117" t="str">
        <f>IF(OR(R2637="S",R2637="RE"),100,"")</f>
        <v/>
      </c>
      <c r="T2637" s="309" t="str">
        <f>IF('result subject-wise'!AL105="","",'result subject-wise'!AL105)</f>
        <v/>
      </c>
      <c r="U2637" s="310" t="str">
        <f>IF('result subject-wise'!AM105="","",'result subject-wise'!AM105)</f>
        <v/>
      </c>
      <c r="V2637" s="1236"/>
    </row>
    <row r="2638" spans="1:22" ht="19.25" customHeight="1">
      <c r="A2638" s="1179"/>
      <c r="B2638" s="1230" t="str">
        <f>'statement of marks'!$DT$3</f>
        <v>thou dkS'ky f'k{kk</v>
      </c>
      <c r="C2638" s="1231"/>
      <c r="D2638" s="1237" t="s">
        <v>294</v>
      </c>
      <c r="E2638" s="1238"/>
      <c r="F2638" s="291">
        <f>'statement of marks'!$DT$6</f>
        <v>30</v>
      </c>
      <c r="G2638" s="123" t="str">
        <f>IF('statement of marks'!DT105="","",'statement of marks'!DT105)</f>
        <v/>
      </c>
      <c r="H2638" s="1238" t="s">
        <v>313</v>
      </c>
      <c r="I2638" s="1238"/>
      <c r="J2638" s="291">
        <f>'statement of marks'!$DU$6</f>
        <v>30</v>
      </c>
      <c r="K2638" s="125" t="str">
        <f>IF('statement of marks'!DU105="","",'statement of marks'!DU105)</f>
        <v/>
      </c>
      <c r="L2638" s="1239" t="s">
        <v>172</v>
      </c>
      <c r="M2638" s="1239"/>
      <c r="N2638" s="291">
        <f>'statement of marks'!$DV$6</f>
        <v>40</v>
      </c>
      <c r="O2638" s="290" t="str">
        <f>IF('statement of marks'!DV105="","",'statement of marks'!DV105)</f>
        <v/>
      </c>
      <c r="P2638" s="304"/>
      <c r="Q2638" s="125" t="str">
        <f>IF(O2638="","",SUM(G2638,K2638,O2638))</f>
        <v/>
      </c>
      <c r="R2638" s="290" t="str">
        <f>IF('statement of marks'!GB105="","",'statement of marks'!GB105)</f>
        <v/>
      </c>
      <c r="S2638" s="117" t="str">
        <f>IF(OR(R2638="S",R2638="RE"),40,"")</f>
        <v/>
      </c>
      <c r="T2638" s="309" t="str">
        <f>IF('result subject-wise'!AN105="","",'result subject-wise'!AN105)</f>
        <v/>
      </c>
      <c r="U2638" s="310" t="str">
        <f>IF('result subject-wise'!AO105="","",'result subject-wise'!AO105)</f>
        <v/>
      </c>
      <c r="V2638" s="1236"/>
    </row>
    <row r="2639" spans="1:22" ht="19.25" customHeight="1">
      <c r="A2639" s="1179"/>
      <c r="B2639" s="1240" t="s">
        <v>20</v>
      </c>
      <c r="C2639" s="1241"/>
      <c r="D2639" s="1242" t="str">
        <f>IF('statement of marks'!GH105="","",'statement of marks'!GH105)</f>
        <v/>
      </c>
      <c r="E2639" s="1243"/>
      <c r="F2639" s="1243"/>
      <c r="G2639" s="1243"/>
      <c r="H2639" s="1243"/>
      <c r="I2639" s="1244"/>
      <c r="J2639" s="288" t="s">
        <v>7</v>
      </c>
      <c r="K2639" s="290" t="str">
        <f>IF('statement of marks'!GK105="","",'statement of marks'!GK105)</f>
        <v/>
      </c>
      <c r="L2639" s="1245" t="s">
        <v>8</v>
      </c>
      <c r="M2639" s="1246"/>
      <c r="N2639" s="1247"/>
      <c r="O2639" s="290" t="str">
        <f>IF('statement of marks'!GM105="","",'statement of marks'!GM105)</f>
        <v/>
      </c>
      <c r="P2639" s="1248" t="s">
        <v>286</v>
      </c>
      <c r="Q2639" s="1248"/>
      <c r="R2639" s="1248"/>
      <c r="S2639" s="1248"/>
      <c r="T2639" s="1248"/>
      <c r="U2639" s="1248"/>
      <c r="V2639" s="1249"/>
    </row>
    <row r="2640" spans="1:22" ht="19.25" customHeight="1">
      <c r="A2640" s="1179"/>
      <c r="B2640" s="1240" t="s">
        <v>50</v>
      </c>
      <c r="C2640" s="1241"/>
      <c r="D2640" s="1250" t="s">
        <v>290</v>
      </c>
      <c r="E2640" s="1251"/>
      <c r="F2640" s="1252" t="s">
        <v>291</v>
      </c>
      <c r="G2640" s="1252"/>
      <c r="H2640" s="1253" t="s">
        <v>292</v>
      </c>
      <c r="I2640" s="1253"/>
      <c r="J2640" s="1252" t="s">
        <v>314</v>
      </c>
      <c r="K2640" s="1252"/>
      <c r="L2640" s="1254" t="s">
        <v>284</v>
      </c>
      <c r="M2640" s="1254"/>
      <c r="N2640" s="1254"/>
      <c r="O2640" s="1254"/>
      <c r="P2640" s="1255" t="s">
        <v>20</v>
      </c>
      <c r="Q2640" s="1255"/>
      <c r="R2640" s="1255"/>
      <c r="S2640" s="1255"/>
      <c r="T2640" s="1256" t="str">
        <f>IF('result subject-wise'!AR105="","",'result subject-wise'!AR105)</f>
        <v/>
      </c>
      <c r="U2640" s="1256"/>
      <c r="V2640" s="1257"/>
    </row>
    <row r="2641" spans="1:22" ht="19.25" customHeight="1">
      <c r="A2641" s="1179"/>
      <c r="B2641" s="1234" t="s">
        <v>32</v>
      </c>
      <c r="C2641" s="1235"/>
      <c r="D2641" s="1258" t="str">
        <f>IF('statement of marks'!EP105="","",'statement of marks'!EP105)</f>
        <v/>
      </c>
      <c r="E2641" s="1259"/>
      <c r="F2641" s="1259" t="str">
        <f>IF('statement of marks'!ER105="","",'statement of marks'!ER105)</f>
        <v/>
      </c>
      <c r="G2641" s="1259"/>
      <c r="H2641" s="1259" t="str">
        <f>IF('statement of marks'!ET105="","",'statement of marks'!ET105)</f>
        <v/>
      </c>
      <c r="I2641" s="1259"/>
      <c r="J2641" s="1259" t="str">
        <f>IF('statement of marks'!EV105="","",'statement of marks'!EV105)</f>
        <v/>
      </c>
      <c r="K2641" s="1259"/>
      <c r="L2641" s="1259" t="str">
        <f>IF('statement of marks'!EX105="","",'statement of marks'!EX105)</f>
        <v/>
      </c>
      <c r="M2641" s="1259"/>
      <c r="N2641" s="1259"/>
      <c r="O2641" s="1259"/>
      <c r="P2641" s="1255" t="s">
        <v>7</v>
      </c>
      <c r="Q2641" s="1255"/>
      <c r="R2641" s="1255"/>
      <c r="S2641" s="1255"/>
      <c r="T2641" s="1256" t="str">
        <f>IF(AND(T2640="mRrh.kZ",V2636&gt;=60),"izFke",IF(AND(T2640="mRrh.kZ",V2636&gt;=48),"f}rh;",IF(AND(T2640="mRrh.kZ",V2636&gt;=36),"r`rh;","")))</f>
        <v/>
      </c>
      <c r="U2641" s="1256"/>
      <c r="V2641" s="1257"/>
    </row>
    <row r="2642" spans="1:22" ht="19.25" customHeight="1">
      <c r="A2642" s="1179"/>
      <c r="B2642" s="1234" t="s">
        <v>31</v>
      </c>
      <c r="C2642" s="1235"/>
      <c r="D2642" s="1260" t="str">
        <f>IF('statement of marks'!EO105="","",'statement of marks'!EO105)</f>
        <v/>
      </c>
      <c r="E2642" s="1261"/>
      <c r="F2642" s="1261" t="str">
        <f>IF('statement of marks'!EQ105="","",'statement of marks'!EQ105)</f>
        <v/>
      </c>
      <c r="G2642" s="1261"/>
      <c r="H2642" s="1261" t="str">
        <f>IF('statement of marks'!ES105="","",'statement of marks'!ES105)</f>
        <v/>
      </c>
      <c r="I2642" s="1261"/>
      <c r="J2642" s="1261" t="str">
        <f>IF('statement of marks'!EU105="","",'statement of marks'!EU105)</f>
        <v/>
      </c>
      <c r="K2642" s="1261"/>
      <c r="L2642" s="1261" t="str">
        <f>IF('statement of marks'!EW105="","",'statement of marks'!EW105)</f>
        <v/>
      </c>
      <c r="M2642" s="1261"/>
      <c r="N2642" s="1261"/>
      <c r="O2642" s="1261"/>
      <c r="P2642" s="1262" t="s">
        <v>312</v>
      </c>
      <c r="Q2642" s="1263"/>
      <c r="R2642" s="1263"/>
      <c r="S2642" s="1264"/>
      <c r="T2642" s="1265" t="str">
        <f>IF(T2640="","",'result subject-wise'!$G$117)</f>
        <v/>
      </c>
      <c r="U2642" s="1266"/>
      <c r="V2642" s="1267"/>
    </row>
    <row r="2643" spans="1:22" ht="19.25" customHeight="1">
      <c r="A2643" s="1179"/>
      <c r="B2643" s="1230" t="s">
        <v>133</v>
      </c>
      <c r="C2643" s="1231"/>
      <c r="D2643" s="1268"/>
      <c r="E2643" s="1269"/>
      <c r="F2643" s="1269"/>
      <c r="G2643" s="1269"/>
      <c r="H2643" s="1269"/>
      <c r="I2643" s="1269"/>
      <c r="J2643" s="1269"/>
      <c r="K2643" s="1269"/>
      <c r="L2643" s="1231" t="s">
        <v>133</v>
      </c>
      <c r="M2643" s="1231"/>
      <c r="N2643" s="1231"/>
      <c r="O2643" s="1231"/>
      <c r="P2643" s="1231"/>
      <c r="Q2643" s="1231"/>
      <c r="R2643" s="1270"/>
      <c r="S2643" s="1271"/>
      <c r="T2643" s="1271"/>
      <c r="U2643" s="1271"/>
      <c r="V2643" s="1272"/>
    </row>
    <row r="2644" spans="1:22" ht="19.25" customHeight="1">
      <c r="A2644" s="1179"/>
      <c r="B2644" s="1230" t="s">
        <v>285</v>
      </c>
      <c r="C2644" s="1231"/>
      <c r="D2644" s="1268"/>
      <c r="E2644" s="1269"/>
      <c r="F2644" s="1269"/>
      <c r="G2644" s="1269"/>
      <c r="H2644" s="1269"/>
      <c r="I2644" s="1269"/>
      <c r="J2644" s="1269"/>
      <c r="K2644" s="1269"/>
      <c r="L2644" s="1231" t="s">
        <v>111</v>
      </c>
      <c r="M2644" s="1231"/>
      <c r="N2644" s="1231"/>
      <c r="O2644" s="1231"/>
      <c r="P2644" s="1231"/>
      <c r="Q2644" s="1231"/>
      <c r="R2644" s="1273"/>
      <c r="S2644" s="1274"/>
      <c r="T2644" s="1274"/>
      <c r="U2644" s="1274"/>
      <c r="V2644" s="1275"/>
    </row>
    <row r="2645" spans="1:22" ht="19.25" customHeight="1">
      <c r="A2645" s="1179"/>
      <c r="B2645" s="1230" t="s">
        <v>152</v>
      </c>
      <c r="C2645" s="1231"/>
      <c r="D2645" s="1268"/>
      <c r="E2645" s="1269"/>
      <c r="F2645" s="1269"/>
      <c r="G2645" s="1269"/>
      <c r="H2645" s="1269"/>
      <c r="I2645" s="1269"/>
      <c r="J2645" s="1269"/>
      <c r="K2645" s="1269"/>
      <c r="L2645" s="1231" t="s">
        <v>285</v>
      </c>
      <c r="M2645" s="1231"/>
      <c r="N2645" s="1231"/>
      <c r="O2645" s="1231"/>
      <c r="P2645" s="1231"/>
      <c r="Q2645" s="1231"/>
      <c r="R2645" s="1276" t="s">
        <v>152</v>
      </c>
      <c r="S2645" s="1277"/>
      <c r="T2645" s="1277"/>
      <c r="U2645" s="1277"/>
      <c r="V2645" s="1278"/>
    </row>
    <row r="2646" spans="1:22" ht="19.25" customHeight="1">
      <c r="A2646" s="1180"/>
      <c r="B2646" s="1279" t="s">
        <v>151</v>
      </c>
      <c r="C2646" s="1280"/>
      <c r="D2646" s="1281"/>
      <c r="E2646" s="1282"/>
      <c r="F2646" s="1282"/>
      <c r="G2646" s="1282"/>
      <c r="H2646" s="1282"/>
      <c r="I2646" s="1282"/>
      <c r="J2646" s="1282"/>
      <c r="K2646" s="1282"/>
      <c r="L2646" s="1280" t="s">
        <v>113</v>
      </c>
      <c r="M2646" s="1280"/>
      <c r="N2646" s="1280"/>
      <c r="O2646" s="1280"/>
      <c r="P2646" s="1283">
        <f>'statement of marks'!$GH$109</f>
        <v>42460</v>
      </c>
      <c r="Q2646" s="1284"/>
      <c r="R2646" s="1285" t="s">
        <v>289</v>
      </c>
      <c r="S2646" s="1286"/>
      <c r="T2646" s="1286"/>
      <c r="U2646" s="1286"/>
      <c r="V2646" s="1287"/>
    </row>
    <row r="2647" spans="1:22" ht="19.25" customHeight="1">
      <c r="A2647" s="1173" t="s">
        <v>73</v>
      </c>
      <c r="B2647" s="1174"/>
      <c r="C2647" s="1174"/>
      <c r="D2647" s="1174"/>
      <c r="E2647" s="1174"/>
      <c r="F2647" s="1174"/>
      <c r="G2647" s="1174"/>
      <c r="H2647" s="1174"/>
      <c r="I2647" s="1174"/>
      <c r="J2647" s="1174"/>
      <c r="K2647" s="1174"/>
      <c r="L2647" s="1174"/>
      <c r="M2647" s="1174"/>
      <c r="N2647" s="1174"/>
      <c r="O2647" s="1174"/>
      <c r="P2647" s="1174"/>
      <c r="Q2647" s="1174"/>
      <c r="R2647" s="1174"/>
      <c r="S2647" s="1174"/>
      <c r="T2647" s="1174"/>
      <c r="U2647" s="1174"/>
      <c r="V2647" s="1175"/>
    </row>
    <row r="2648" spans="1:22" ht="19.25" customHeight="1">
      <c r="A2648" s="1176" t="str">
        <f>'statement of marks'!$A$1</f>
        <v>jktdh; ckfydk mPp ek/;fed fo|ky;] fuEckgsMk</v>
      </c>
      <c r="B2648" s="1177"/>
      <c r="C2648" s="1177"/>
      <c r="D2648" s="1177"/>
      <c r="E2648" s="1177"/>
      <c r="F2648" s="1177"/>
      <c r="G2648" s="1177"/>
      <c r="H2648" s="1177"/>
      <c r="I2648" s="1177"/>
      <c r="J2648" s="1177"/>
      <c r="K2648" s="1177"/>
      <c r="L2648" s="1177"/>
      <c r="M2648" s="1177"/>
      <c r="N2648" s="1177"/>
      <c r="O2648" s="1177"/>
      <c r="P2648" s="1177"/>
      <c r="Q2648" s="1177"/>
      <c r="R2648" s="1177"/>
      <c r="S2648" s="1177"/>
      <c r="T2648" s="1177"/>
      <c r="U2648" s="1177"/>
      <c r="V2648" s="1178"/>
    </row>
    <row r="2649" spans="1:22" ht="19.25" customHeight="1">
      <c r="A2649" s="1179"/>
      <c r="B2649" s="1181" t="s">
        <v>293</v>
      </c>
      <c r="C2649" s="1181"/>
      <c r="D2649" s="1182" t="str">
        <f>'statement of marks'!$F$3</f>
        <v>2015-16</v>
      </c>
      <c r="E2649" s="1183"/>
      <c r="F2649" s="1184" t="str">
        <f>IF(T2667="","eq[; ijh{kk",IF(D2666="iwjd","iwjd ijh{kk",IF(D2666="iqu% ijh{kk","iqu% ijh{kk",)))</f>
        <v>eq[; ijh{kk</v>
      </c>
      <c r="G2649" s="1185"/>
      <c r="H2649" s="1185"/>
      <c r="I2649" s="1185"/>
      <c r="J2649" s="1185"/>
      <c r="K2649" s="1185"/>
      <c r="L2649" s="1185"/>
      <c r="M2649" s="1185"/>
      <c r="N2649" s="1185"/>
      <c r="O2649" s="1185"/>
      <c r="P2649" s="1185"/>
      <c r="Q2649" s="1185"/>
      <c r="R2649" s="1186" t="s">
        <v>27</v>
      </c>
      <c r="S2649" s="1187"/>
      <c r="T2649" s="1188" t="str">
        <f>'statement of marks'!$A$3</f>
        <v>11 'A'</v>
      </c>
      <c r="U2649" s="1188"/>
      <c r="V2649" s="1189"/>
    </row>
    <row r="2650" spans="1:22" ht="19.25" customHeight="1">
      <c r="A2650" s="1179"/>
      <c r="B2650" s="1190" t="s">
        <v>115</v>
      </c>
      <c r="C2650" s="1190"/>
      <c r="D2650" s="1191" t="str">
        <f>IF('statement of marks'!G106="","",'statement of marks'!G106)</f>
        <v/>
      </c>
      <c r="E2650" s="1192"/>
      <c r="F2650" s="1192"/>
      <c r="G2650" s="1192"/>
      <c r="H2650" s="1192"/>
      <c r="I2650" s="1192"/>
      <c r="J2650" s="1192"/>
      <c r="K2650" s="1192"/>
      <c r="L2650" s="1192"/>
      <c r="M2650" s="1192"/>
      <c r="N2650" s="1192"/>
      <c r="O2650" s="1192"/>
      <c r="P2650" s="1192"/>
      <c r="Q2650" s="1192"/>
      <c r="R2650" s="1193" t="s">
        <v>36</v>
      </c>
      <c r="S2650" s="1194"/>
      <c r="T2650" s="1195" t="str">
        <f>IF('statement of marks'!D106="","",'statement of marks'!D106)</f>
        <v/>
      </c>
      <c r="U2650" s="1195"/>
      <c r="V2650" s="1196"/>
    </row>
    <row r="2651" spans="1:22" ht="19.25" customHeight="1">
      <c r="A2651" s="1179"/>
      <c r="B2651" s="1190" t="s">
        <v>25</v>
      </c>
      <c r="C2651" s="1190"/>
      <c r="D2651" s="1191" t="str">
        <f>IF('statement of marks'!H106="","",'statement of marks'!H106)</f>
        <v/>
      </c>
      <c r="E2651" s="1192"/>
      <c r="F2651" s="1192"/>
      <c r="G2651" s="1192"/>
      <c r="H2651" s="1192"/>
      <c r="I2651" s="1192"/>
      <c r="J2651" s="1192"/>
      <c r="K2651" s="1192"/>
      <c r="L2651" s="1192"/>
      <c r="M2651" s="1192"/>
      <c r="N2651" s="1192"/>
      <c r="O2651" s="1192"/>
      <c r="P2651" s="1192"/>
      <c r="Q2651" s="1192"/>
      <c r="R2651" s="1193" t="s">
        <v>28</v>
      </c>
      <c r="S2651" s="1194"/>
      <c r="T2651" s="1195" t="str">
        <f>IF('statement of marks'!E106="","",'statement of marks'!E106)</f>
        <v/>
      </c>
      <c r="U2651" s="1195"/>
      <c r="V2651" s="1196"/>
    </row>
    <row r="2652" spans="1:22" ht="19.25" customHeight="1">
      <c r="A2652" s="1179"/>
      <c r="B2652" s="1197" t="s">
        <v>26</v>
      </c>
      <c r="C2652" s="1197"/>
      <c r="D2652" s="1191" t="str">
        <f>IF('statement of marks'!I106="","",'statement of marks'!I106)</f>
        <v/>
      </c>
      <c r="E2652" s="1192"/>
      <c r="F2652" s="1192"/>
      <c r="G2652" s="1192"/>
      <c r="H2652" s="1192"/>
      <c r="I2652" s="1192"/>
      <c r="J2652" s="1192"/>
      <c r="K2652" s="1192"/>
      <c r="L2652" s="1192"/>
      <c r="M2652" s="1192"/>
      <c r="N2652" s="1192"/>
      <c r="O2652" s="1192"/>
      <c r="P2652" s="1192"/>
      <c r="Q2652" s="1192"/>
      <c r="R2652" s="1193" t="s">
        <v>29</v>
      </c>
      <c r="S2652" s="1194"/>
      <c r="T2652" s="1198" t="str">
        <f>IF('statement of marks'!F106="","",'statement of marks'!F106)</f>
        <v/>
      </c>
      <c r="U2652" s="1198"/>
      <c r="V2652" s="1199"/>
    </row>
    <row r="2653" spans="1:22" ht="19.25" customHeight="1">
      <c r="A2653" s="1179"/>
      <c r="B2653" s="1200" t="s">
        <v>30</v>
      </c>
      <c r="C2653" s="1202" t="s">
        <v>202</v>
      </c>
      <c r="D2653" s="1204" t="s">
        <v>1</v>
      </c>
      <c r="E2653" s="1204" t="s">
        <v>43</v>
      </c>
      <c r="F2653" s="1204" t="s">
        <v>2</v>
      </c>
      <c r="G2653" s="1206" t="s">
        <v>144</v>
      </c>
      <c r="H2653" s="1206" t="s">
        <v>147</v>
      </c>
      <c r="I2653" s="1208" t="s">
        <v>146</v>
      </c>
      <c r="J2653" s="1210" t="s">
        <v>306</v>
      </c>
      <c r="K2653" s="1212" t="s">
        <v>288</v>
      </c>
      <c r="L2653" s="1214" t="s">
        <v>305</v>
      </c>
      <c r="M2653" s="1214" t="s">
        <v>296</v>
      </c>
      <c r="N2653" s="1216" t="s">
        <v>295</v>
      </c>
      <c r="O2653" s="1218" t="s">
        <v>274</v>
      </c>
      <c r="P2653" s="1218" t="s">
        <v>275</v>
      </c>
      <c r="Q2653" s="1220" t="s">
        <v>276</v>
      </c>
      <c r="R2653" s="1208" t="s">
        <v>14</v>
      </c>
      <c r="S2653" s="1210" t="s">
        <v>297</v>
      </c>
      <c r="T2653" s="1222" t="s">
        <v>298</v>
      </c>
      <c r="U2653" s="1288" t="s">
        <v>38</v>
      </c>
      <c r="V2653" s="1226" t="s">
        <v>287</v>
      </c>
    </row>
    <row r="2654" spans="1:22" ht="19.25" customHeight="1">
      <c r="A2654" s="1179"/>
      <c r="B2654" s="1201"/>
      <c r="C2654" s="1203"/>
      <c r="D2654" s="1205"/>
      <c r="E2654" s="1205"/>
      <c r="F2654" s="1205"/>
      <c r="G2654" s="1207"/>
      <c r="H2654" s="1207"/>
      <c r="I2654" s="1209"/>
      <c r="J2654" s="1211"/>
      <c r="K2654" s="1213"/>
      <c r="L2654" s="1215"/>
      <c r="M2654" s="1215"/>
      <c r="N2654" s="1217"/>
      <c r="O2654" s="1219"/>
      <c r="P2654" s="1219"/>
      <c r="Q2654" s="1221"/>
      <c r="R2654" s="1209"/>
      <c r="S2654" s="1211"/>
      <c r="T2654" s="1223"/>
      <c r="U2654" s="1289"/>
      <c r="V2654" s="1227"/>
    </row>
    <row r="2655" spans="1:22" ht="19.25" customHeight="1">
      <c r="A2655" s="1179"/>
      <c r="B2655" s="1228" t="s">
        <v>5</v>
      </c>
      <c r="C2655" s="1229"/>
      <c r="D2655" s="119">
        <v>10</v>
      </c>
      <c r="E2655" s="70">
        <v>10</v>
      </c>
      <c r="F2655" s="70">
        <v>10</v>
      </c>
      <c r="G2655" s="142" t="s">
        <v>308</v>
      </c>
      <c r="H2655" s="122">
        <f>'statement of marks'!$AR$6</f>
        <v>20</v>
      </c>
      <c r="I2655" s="73">
        <v>70</v>
      </c>
      <c r="J2655" s="146" t="s">
        <v>277</v>
      </c>
      <c r="K2655" s="124">
        <v>100</v>
      </c>
      <c r="L2655" s="142" t="s">
        <v>309</v>
      </c>
      <c r="M2655" s="122">
        <f>'statement of marks'!$AW$6</f>
        <v>30</v>
      </c>
      <c r="N2655" s="73">
        <v>100</v>
      </c>
      <c r="O2655" s="145" t="s">
        <v>310</v>
      </c>
      <c r="P2655" s="124"/>
      <c r="Q2655" s="124">
        <v>200</v>
      </c>
      <c r="R2655" s="304"/>
      <c r="S2655" s="304"/>
      <c r="T2655" s="305"/>
      <c r="U2655" s="306"/>
      <c r="V2655" s="147" t="str">
        <f>IF(OR(U2662=0,U2662&lt;S2662),"",Q2655)</f>
        <v/>
      </c>
    </row>
    <row r="2656" spans="1:22" ht="19.25" customHeight="1">
      <c r="A2656" s="1179"/>
      <c r="B2656" s="1230" t="str">
        <f>'statement of marks'!$J$3</f>
        <v>vfuok;Z fgUnh</v>
      </c>
      <c r="C2656" s="1231"/>
      <c r="D2656" s="289" t="str">
        <f>IF('statement of marks'!J106="","",'statement of marks'!J106)</f>
        <v/>
      </c>
      <c r="E2656" s="290" t="str">
        <f>IF('statement of marks'!K106="","",'statement of marks'!K106)</f>
        <v/>
      </c>
      <c r="F2656" s="290" t="str">
        <f>IF('statement of marks'!L106="","",'statement of marks'!L106)</f>
        <v/>
      </c>
      <c r="G2656" s="123" t="str">
        <f>IF('statement of marks'!N106="","",'statement of marks'!N106)</f>
        <v/>
      </c>
      <c r="H2656" s="123">
        <f>'statement of marks'!$BP$6</f>
        <v>20</v>
      </c>
      <c r="I2656" s="291" t="str">
        <f>IF(G2656="","",G2656)</f>
        <v/>
      </c>
      <c r="J2656" s="291" t="str">
        <f>IF(G2656="","",SUM(D2656,E2656,F2656,G2656))</f>
        <v/>
      </c>
      <c r="K2656" s="125" t="str">
        <f>J2656</f>
        <v/>
      </c>
      <c r="L2656" s="123" t="str">
        <f>IF('statement of marks'!P106="","",'statement of marks'!P106)</f>
        <v/>
      </c>
      <c r="M2656" s="122">
        <f>'statement of marks'!$BU$6</f>
        <v>30</v>
      </c>
      <c r="N2656" s="291" t="str">
        <f>IF(L2656="","",L2656)</f>
        <v/>
      </c>
      <c r="O2656" s="291" t="str">
        <f>IF(L2656="","",SUM(J2656,L2656))</f>
        <v/>
      </c>
      <c r="P2656" s="152">
        <f>SUM(H2656,M2656)</f>
        <v>50</v>
      </c>
      <c r="Q2656" s="125" t="str">
        <f>O2656</f>
        <v/>
      </c>
      <c r="R2656" s="290" t="str">
        <f>CONCATENATE('statement of marks'!EZ106,'statement of marks'!FA106,'statement of marks'!FB106)</f>
        <v/>
      </c>
      <c r="S2656" s="117" t="str">
        <f>IF(OR(R2656="S",R2656="RE"),100,"")</f>
        <v/>
      </c>
      <c r="T2656" s="128" t="str">
        <f>IF('result subject-wise'!U106="","",'result subject-wise'!U106)</f>
        <v/>
      </c>
      <c r="U2656" s="130" t="str">
        <f>IF('result subject-wise'!V106="","",'result subject-wise'!V106)</f>
        <v/>
      </c>
      <c r="V2656" s="147" t="str">
        <f>IF(OR(U2662=0,U2662&lt;S2662),"",IF(R2656="RE",SUM(Q2656,T2656),IF(R2656="S",T2656,Q2656)))</f>
        <v/>
      </c>
    </row>
    <row r="2657" spans="1:22" ht="19.25" customHeight="1">
      <c r="A2657" s="1179"/>
      <c r="B2657" s="1230" t="str">
        <f>'statement of marks'!$X$3</f>
        <v>vaxzsth</v>
      </c>
      <c r="C2657" s="1231"/>
      <c r="D2657" s="289" t="str">
        <f>IF('statement of marks'!X106="","",'statement of marks'!X106)</f>
        <v/>
      </c>
      <c r="E2657" s="290" t="str">
        <f>IF('statement of marks'!Y106="","",'statement of marks'!Y106)</f>
        <v/>
      </c>
      <c r="F2657" s="290" t="str">
        <f>IF('statement of marks'!Z106="","",'statement of marks'!Z106)</f>
        <v/>
      </c>
      <c r="G2657" s="123" t="str">
        <f>IF('statement of marks'!AB106="","",'statement of marks'!AB106)</f>
        <v/>
      </c>
      <c r="H2657" s="123">
        <f>'statement of marks'!$CN$6</f>
        <v>20</v>
      </c>
      <c r="I2657" s="291" t="str">
        <f>IF(G2657="","",G2657)</f>
        <v/>
      </c>
      <c r="J2657" s="291" t="str">
        <f t="shared" ref="J2657:J2660" si="967">IF(G2657="","",SUM(D2657,E2657,F2657,G2657))</f>
        <v/>
      </c>
      <c r="K2657" s="125" t="str">
        <f>J2657</f>
        <v/>
      </c>
      <c r="L2657" s="123" t="str">
        <f>IF('statement of marks'!AD106="","",'statement of marks'!AD106)</f>
        <v/>
      </c>
      <c r="M2657" s="122">
        <f>'statement of marks'!$CS$6</f>
        <v>30</v>
      </c>
      <c r="N2657" s="291" t="str">
        <f>IF(L2657="","",L2657)</f>
        <v/>
      </c>
      <c r="O2657" s="291" t="str">
        <f t="shared" ref="O2657" si="968">IF(L2657="","",SUM(J2657,L2657))</f>
        <v/>
      </c>
      <c r="P2657" s="152">
        <f t="shared" ref="P2657" si="969">SUM(H2657,M2657)</f>
        <v>50</v>
      </c>
      <c r="Q2657" s="125" t="str">
        <f>O2657</f>
        <v/>
      </c>
      <c r="R2657" s="290" t="str">
        <f>CONCATENATE('statement of marks'!FC106,'statement of marks'!FD106,'statement of marks'!FE106)</f>
        <v/>
      </c>
      <c r="S2657" s="117" t="str">
        <f>IF(OR(R2657="S",R2657="RE"),100,"")</f>
        <v/>
      </c>
      <c r="T2657" s="128" t="str">
        <f>IF('result subject-wise'!X106="","",'result subject-wise'!X106)</f>
        <v/>
      </c>
      <c r="U2657" s="130" t="str">
        <f>IF('result subject-wise'!Y106="","",'result subject-wise'!Y106)</f>
        <v/>
      </c>
      <c r="V2657" s="147" t="str">
        <f>IF(OR(U2662=0,U2662&lt;S2662),"",IF(R2657="RE",SUM(Q2657,T2657),IF(R2657="S",T2657,Q2657)))</f>
        <v/>
      </c>
    </row>
    <row r="2658" spans="1:22" ht="19.25" customHeight="1">
      <c r="A2658" s="1179"/>
      <c r="B2658" s="1232" t="b">
        <f>IF('statement of marks'!AL106="a",'statement of marks'!$AL$3,IF('statement of marks'!AL106="b",'statement of marks'!$AR$3,IF('statement of marks'!AL106="c",'statement of marks'!$AX$3,IF('statement of marks'!AL106="d",'statement of marks'!$BD$3))))</f>
        <v>0</v>
      </c>
      <c r="C2658" s="1233"/>
      <c r="D2658" s="289" t="str">
        <f>IF('statement of marks'!AM106="","",'statement of marks'!AM106)</f>
        <v/>
      </c>
      <c r="E2658" s="290" t="str">
        <f>IF('statement of marks'!AN106="","",'statement of marks'!AN106)</f>
        <v/>
      </c>
      <c r="F2658" s="290" t="str">
        <f>IF('statement of marks'!AO106="","",'statement of marks'!AO106)</f>
        <v/>
      </c>
      <c r="G2658" s="123" t="str">
        <f>IF('statement of marks'!AQ106="","",'statement of marks'!AQ106)</f>
        <v/>
      </c>
      <c r="H2658" s="123" t="str">
        <f>IF('statement of marks'!AR106="","",'statement of marks'!AR106)</f>
        <v/>
      </c>
      <c r="I2658" s="291" t="str">
        <f>IF(G2658="","",IF(AND(G2658="ML",H2658="ML"),"ML",IF(AND(G2658="ML",H2658=""),"ML",SUM(G2658,H2658))))</f>
        <v/>
      </c>
      <c r="J2658" s="291" t="str">
        <f t="shared" si="967"/>
        <v/>
      </c>
      <c r="K2658" s="125" t="str">
        <f>IF(J2658="","",SUM(H2658,J2658))</f>
        <v/>
      </c>
      <c r="L2658" s="123" t="str">
        <f>IF('statement of marks'!AV106="","",'statement of marks'!AV106)</f>
        <v/>
      </c>
      <c r="M2658" s="123" t="str">
        <f>IF('statement of marks'!AW106="","",'statement of marks'!AW106)</f>
        <v/>
      </c>
      <c r="N2658" s="291" t="str">
        <f>IF(L2658="","",IF(AND(L2658="ML",M2658="ML"),"ML",IF(AND(L2658="ML",M2658=""),"ML",SUM(L2658,M2658))))</f>
        <v/>
      </c>
      <c r="O2658" s="291" t="str">
        <f>IF(L2658="","",SUM(J2658,L2658))</f>
        <v/>
      </c>
      <c r="P2658" s="123" t="str">
        <f>IF(AND(H2658="",M2658=""),"",SUM(H2658,M2658))</f>
        <v/>
      </c>
      <c r="Q2658" s="125" t="str">
        <f>IF(O2658="","",SUM(O2658,P2658))</f>
        <v/>
      </c>
      <c r="R2658" s="290" t="str">
        <f>CONCATENATE('statement of marks'!FF106,'statement of marks'!FK106,'statement of marks'!FL106)</f>
        <v/>
      </c>
      <c r="S2658" s="117" t="str">
        <f>IF('result subject-wise'!Z106="","",'result subject-wise'!Z106)</f>
        <v/>
      </c>
      <c r="T2658" s="128" t="str">
        <f>IF('result subject-wise'!AB106="","",'result subject-wise'!AB106)</f>
        <v/>
      </c>
      <c r="U2658" s="130" t="str">
        <f>IF('result subject-wise'!AC106="","",'result subject-wise'!AC106)</f>
        <v/>
      </c>
      <c r="V2658" s="147" t="str">
        <f>IF(OR(U2662=0,U2662&lt;S2662),"",IF(OR(R2658="RE",R2658="REP"),SUM(Q2658,T2658),IF(R2658="S",T2658,Q2658)))</f>
        <v/>
      </c>
    </row>
    <row r="2659" spans="1:22" ht="19.25" customHeight="1">
      <c r="A2659" s="1179"/>
      <c r="B2659" s="1232" t="b">
        <f>IF('statement of marks'!BJ106="a",'statement of marks'!$BJ$3,IF('statement of marks'!BJ106="b",'statement of marks'!$BP$3,IF('statement of marks'!BJ106="c",'statement of marks'!$BV$3,IF('statement of marks'!BJ106="d",'statement of marks'!$CB$3))))</f>
        <v>0</v>
      </c>
      <c r="C2659" s="1233"/>
      <c r="D2659" s="289" t="str">
        <f>IF('statement of marks'!BK106="","",'statement of marks'!BK106)</f>
        <v/>
      </c>
      <c r="E2659" s="290" t="str">
        <f>IF('statement of marks'!BL106="","",'statement of marks'!BL106)</f>
        <v/>
      </c>
      <c r="F2659" s="290" t="str">
        <f>IF('statement of marks'!BM106="","",'statement of marks'!BM106)</f>
        <v/>
      </c>
      <c r="G2659" s="123" t="str">
        <f>IF('statement of marks'!BO106="","",'statement of marks'!BO106)</f>
        <v/>
      </c>
      <c r="H2659" s="123" t="str">
        <f>IF('statement of marks'!BP106="","",'statement of marks'!BP106)</f>
        <v/>
      </c>
      <c r="I2659" s="291" t="str">
        <f t="shared" ref="I2659" si="970">IF(G2659="","",IF(AND(G2659="ML",H2659="ML"),"ML",IF(AND(G2659="ML",H2659=""),"ML",SUM(G2659,H2659))))</f>
        <v/>
      </c>
      <c r="J2659" s="291" t="str">
        <f t="shared" si="967"/>
        <v/>
      </c>
      <c r="K2659" s="125" t="str">
        <f>IF(J2659="","",SUM(H2659,J2659))</f>
        <v/>
      </c>
      <c r="L2659" s="123" t="str">
        <f>IF('statement of marks'!BT106="","",'statement of marks'!BT106)</f>
        <v/>
      </c>
      <c r="M2659" s="123" t="str">
        <f>IF('statement of marks'!BU106="","",'statement of marks'!BU106)</f>
        <v/>
      </c>
      <c r="N2659" s="291" t="str">
        <f t="shared" ref="N2659" si="971">IF(L2659="","",IF(AND(L2659="ML",M2659="ML"),"ML",IF(AND(L2659="ML",M2659=""),"ML",SUM(L2659,M2659))))</f>
        <v/>
      </c>
      <c r="O2659" s="291" t="str">
        <f>IF(L2659="","",SUM(J2659,L2659))</f>
        <v/>
      </c>
      <c r="P2659" s="123" t="str">
        <f t="shared" ref="P2659:P2660" si="972">IF(AND(H2659="",M2659=""),"",SUM(H2659,M2659))</f>
        <v/>
      </c>
      <c r="Q2659" s="125" t="str">
        <f>IF(O2659="","",SUM(O2659,P2659))</f>
        <v/>
      </c>
      <c r="R2659" s="290" t="str">
        <f>CONCATENATE('statement of marks'!FM106,'statement of marks'!FR106,'statement of marks'!FS106)</f>
        <v/>
      </c>
      <c r="S2659" s="117" t="str">
        <f>IF('result subject-wise'!AD106="","",'result subject-wise'!AD106)</f>
        <v/>
      </c>
      <c r="T2659" s="128" t="str">
        <f>IF('result subject-wise'!AF106="","",'result subject-wise'!AF106)</f>
        <v/>
      </c>
      <c r="U2659" s="130" t="str">
        <f>IF('result subject-wise'!AG106="","",'result subject-wise'!AG106)</f>
        <v/>
      </c>
      <c r="V2659" s="147" t="str">
        <f>IF(OR(U2662=0,U2662&lt;S2662),"",IF(OR(R2659="RE",R2659="REP"),SUM(Q2659,T2659),IF(R2659="S",T2659,Q2659)))</f>
        <v/>
      </c>
    </row>
    <row r="2660" spans="1:22" ht="19.25" customHeight="1">
      <c r="A2660" s="1179"/>
      <c r="B2660" s="1232" t="b">
        <f>IF('statement of marks'!CH106="a",'statement of marks'!$CH$3,IF('statement of marks'!CH106="b",'statement of marks'!$CN$3,IF('statement of marks'!CH106="c",'statement of marks'!$CT$3,IF('statement of marks'!CH106="d",'statement of marks'!$CZ$3))))</f>
        <v>0</v>
      </c>
      <c r="C2660" s="1233"/>
      <c r="D2660" s="289" t="str">
        <f>IF('statement of marks'!CI106="","",'statement of marks'!CI106)</f>
        <v/>
      </c>
      <c r="E2660" s="290" t="str">
        <f>IF('statement of marks'!CJ106="","",'statement of marks'!CJ106)</f>
        <v/>
      </c>
      <c r="F2660" s="290" t="str">
        <f>IF('statement of marks'!CK106="","",'statement of marks'!CK106)</f>
        <v/>
      </c>
      <c r="G2660" s="123" t="str">
        <f>IF('statement of marks'!CM106="","",'statement of marks'!CM106)</f>
        <v/>
      </c>
      <c r="H2660" s="123" t="str">
        <f>IF('statement of marks'!CN106="","",'statement of marks'!CN106)</f>
        <v/>
      </c>
      <c r="I2660" s="291" t="str">
        <f>IF(G2660="","",IF(AND(G2660="ML",H2660="ML"),"ML",IF(AND(G2660="ML",H2660=""),"ML",SUM(G2660,H2660))))</f>
        <v/>
      </c>
      <c r="J2660" s="291" t="str">
        <f t="shared" si="967"/>
        <v/>
      </c>
      <c r="K2660" s="125" t="str">
        <f>IF(J2660="","",SUM(H2660,J2660))</f>
        <v/>
      </c>
      <c r="L2660" s="123" t="str">
        <f>IF('statement of marks'!CR106="","",'statement of marks'!CR106)</f>
        <v/>
      </c>
      <c r="M2660" s="123" t="str">
        <f>IF('statement of marks'!CS106="","",'statement of marks'!CS106)</f>
        <v/>
      </c>
      <c r="N2660" s="291" t="str">
        <f>IF(L2660="","",IF(AND(L2660="ML",M2660="ML"),"ML",IF(AND(L2660="ML",M2660=""),"ML",SUM(L2660,M2660))))</f>
        <v/>
      </c>
      <c r="O2660" s="291" t="str">
        <f>IF(L2660="","",SUM(J2660,L2660))</f>
        <v/>
      </c>
      <c r="P2660" s="123" t="str">
        <f t="shared" si="972"/>
        <v/>
      </c>
      <c r="Q2660" s="125" t="str">
        <f>IF(O2660="","",SUM(O2660,P2660))</f>
        <v/>
      </c>
      <c r="R2660" s="290" t="str">
        <f>CONCATENATE('statement of marks'!FT106,'statement of marks'!FY106,'statement of marks'!FZ106)</f>
        <v/>
      </c>
      <c r="S2660" s="117" t="str">
        <f>IF('result subject-wise'!AH106="","",'result subject-wise'!AH106)</f>
        <v/>
      </c>
      <c r="T2660" s="128" t="str">
        <f>IF('result subject-wise'!AJ106="","",'result subject-wise'!AJ106)</f>
        <v/>
      </c>
      <c r="U2660" s="130" t="str">
        <f>IF('result subject-wise'!AK106="","",'result subject-wise'!AK106)</f>
        <v/>
      </c>
      <c r="V2660" s="147" t="str">
        <f>IF(OR(U2662=0,U2662&lt;S2662),"",IF(OR(R2660="RE",R2660="REP"),SUM(Q2660,T2660),IF(R2660="S",T2660,Q2660)))</f>
        <v/>
      </c>
    </row>
    <row r="2661" spans="1:22" ht="19.25" customHeight="1">
      <c r="A2661" s="1179"/>
      <c r="B2661" s="1234" t="s">
        <v>148</v>
      </c>
      <c r="C2661" s="1235"/>
      <c r="D2661" s="157" t="str">
        <f>IF(AND(D2656="",D2657="",D2658="",D2659="",D2660=""),"",SUM(D2656:D2660))</f>
        <v/>
      </c>
      <c r="E2661" s="157" t="str">
        <f t="shared" ref="E2661:F2661" si="973">IF(AND(E2656="",E2657="",E2658="",E2659="",E2660=""),"",SUM(E2656:E2660))</f>
        <v/>
      </c>
      <c r="F2661" s="157" t="str">
        <f t="shared" si="973"/>
        <v/>
      </c>
      <c r="G2661" s="158" t="str">
        <f>IF(G2656="","",SUM(G2656:G2660))</f>
        <v/>
      </c>
      <c r="H2661" s="158">
        <f>SUM(H2658:H2660)</f>
        <v>0</v>
      </c>
      <c r="I2661" s="158" t="str">
        <f>IF(AND(I2656="",I2657="",I2658="",I2659="",I2660=""),"",SUM(I2656:I2660))</f>
        <v/>
      </c>
      <c r="J2661" s="159" t="str">
        <f>IF(J2660="","",SUM(J2656:J2660))</f>
        <v/>
      </c>
      <c r="K2661" s="160" t="str">
        <f>IF(K2656="","",SUM(K2656:K2660))</f>
        <v/>
      </c>
      <c r="L2661" s="158" t="str">
        <f>IF(L2656="","",SUM(L2656:L2660))</f>
        <v/>
      </c>
      <c r="M2661" s="158">
        <f>SUM(M2658:M2660)</f>
        <v>0</v>
      </c>
      <c r="N2661" s="158" t="str">
        <f t="shared" ref="N2661" si="974">IF(AND(N2656="",N2657="",N2658="",N2659="",N2660=""),"",SUM(N2656:N2660))</f>
        <v/>
      </c>
      <c r="O2661" s="159" t="str">
        <f>IF(L2661="","",SUM(J2661,L2661))</f>
        <v/>
      </c>
      <c r="P2661" s="160">
        <f>SUM(H2661,M2661)</f>
        <v>0</v>
      </c>
      <c r="Q2661" s="160" t="str">
        <f>IF(Q2656="","",SUM(Q2656:Q2660))</f>
        <v/>
      </c>
      <c r="R2661" s="159"/>
      <c r="S2661" s="159" t="str">
        <f>IF(AND(S2656="",S2657="",S2658="",S2659="",S2660=""),"",SUM(S2656:S2660))</f>
        <v/>
      </c>
      <c r="T2661" s="161" t="str">
        <f>IF(AND(T2656="",T2657="",T2658="",T2659="",T2660=""),"",SUM(T2656:T2660))</f>
        <v/>
      </c>
      <c r="U2661" s="162"/>
      <c r="V2661" s="163" t="str">
        <f>IF(V2656="","",SUM(V2656:V2660))</f>
        <v/>
      </c>
    </row>
    <row r="2662" spans="1:22" ht="19.25" customHeight="1">
      <c r="A2662" s="1179"/>
      <c r="B2662" s="1234" t="s">
        <v>145</v>
      </c>
      <c r="C2662" s="1235"/>
      <c r="D2662" s="119" t="str">
        <f>IF(D2661="","",50-(COUNTIF(D2656:D2660,"NA")*10+COUNTIF(D2656:D2660,"ML")*10))</f>
        <v/>
      </c>
      <c r="E2662" s="119" t="str">
        <f t="shared" ref="E2662:F2662" si="975">IF(E2661="","",50-(COUNTIF(E2656:E2660,"NA")*10+COUNTIF(E2656:E2660,"ML")*10))</f>
        <v/>
      </c>
      <c r="F2662" s="119" t="str">
        <f t="shared" si="975"/>
        <v/>
      </c>
      <c r="G2662" s="123">
        <f>I2662-H2662</f>
        <v>350</v>
      </c>
      <c r="H2662" s="158">
        <f>IF(H2661="","",(IF(OR(H2658="ML",H2658=""),0,H2655)+IF(OR(H2659="ML",H2659=""),0,H2656)+IF(OR(H2660="ML",H2660=""),0,H2657)))</f>
        <v>0</v>
      </c>
      <c r="I2662" s="123">
        <f>IF(I2661=0,0,350-H2664)</f>
        <v>350</v>
      </c>
      <c r="J2662" s="291" t="str">
        <f>IF(J2661="","",SUM(D2662:G2662))</f>
        <v/>
      </c>
      <c r="K2662" s="125" t="str">
        <f>IF(K2661="","",SUM(H2662,J2662))</f>
        <v/>
      </c>
      <c r="L2662" s="123">
        <f>N2662-M2662</f>
        <v>500</v>
      </c>
      <c r="M2662" s="117">
        <f>IF(M2661="","",(IF(OR(M2658="ML",M2658=""),0,M2655)+IF(OR(M2659="ML",M2659=""),0,M2656)+IF(OR(M2660="ML",M2660=""),0,M2657)))</f>
        <v>0</v>
      </c>
      <c r="N2662" s="123">
        <f>IF(N2661=0,0,500-M2664)</f>
        <v>500</v>
      </c>
      <c r="O2662" s="291">
        <f>IF(L2662="","",SUM(J2662,L2662))</f>
        <v>500</v>
      </c>
      <c r="P2662" s="125">
        <f>SUM(H2662,M2662)</f>
        <v>0</v>
      </c>
      <c r="Q2662" s="125" t="str">
        <f>IF(Q2661="","",SUM(O2662,P2662))</f>
        <v/>
      </c>
      <c r="R2662" s="307"/>
      <c r="S2662" s="141">
        <f>COUNTIF(R2656:R2665,"S")</f>
        <v>0</v>
      </c>
      <c r="T2662" s="141">
        <f>COUNTIF(R2656:R2665,"RE")+COUNTIF(R2656:R2665,"REP")</f>
        <v>0</v>
      </c>
      <c r="U2662" s="141">
        <f>COUNTIF(U2656:U2661,"P")+COUNTIF(U2664:U2665,"P")</f>
        <v>0</v>
      </c>
      <c r="V2662" s="149" t="str">
        <f>IF(OR(U2662=0,U2662&lt;(S2662+T2662)),"",(Q2662-(S2662*200)+S2661))</f>
        <v/>
      </c>
    </row>
    <row r="2663" spans="1:22" ht="19.25" customHeight="1">
      <c r="A2663" s="1179"/>
      <c r="B2663" s="1230" t="s">
        <v>12</v>
      </c>
      <c r="C2663" s="1231"/>
      <c r="D2663" s="120" t="str">
        <f t="shared" ref="D2663:Q2663" si="976">IF(D2662="","",D2661/D2662*100)</f>
        <v/>
      </c>
      <c r="E2663" s="120" t="str">
        <f t="shared" si="976"/>
        <v/>
      </c>
      <c r="F2663" s="120" t="str">
        <f t="shared" si="976"/>
        <v/>
      </c>
      <c r="G2663" s="120" t="e">
        <f t="shared" si="976"/>
        <v>#VALUE!</v>
      </c>
      <c r="H2663" s="151" t="e">
        <f t="shared" si="976"/>
        <v>#DIV/0!</v>
      </c>
      <c r="I2663" s="120" t="e">
        <f t="shared" si="976"/>
        <v>#VALUE!</v>
      </c>
      <c r="J2663" s="120" t="str">
        <f t="shared" si="976"/>
        <v/>
      </c>
      <c r="K2663" s="126" t="str">
        <f t="shared" si="976"/>
        <v/>
      </c>
      <c r="L2663" s="120" t="e">
        <f t="shared" si="976"/>
        <v>#VALUE!</v>
      </c>
      <c r="M2663" s="151" t="e">
        <f t="shared" si="976"/>
        <v>#DIV/0!</v>
      </c>
      <c r="N2663" s="120" t="e">
        <f t="shared" si="976"/>
        <v>#VALUE!</v>
      </c>
      <c r="O2663" s="120" t="e">
        <f t="shared" si="976"/>
        <v>#VALUE!</v>
      </c>
      <c r="P2663" s="126" t="e">
        <f t="shared" si="976"/>
        <v>#DIV/0!</v>
      </c>
      <c r="Q2663" s="126" t="str">
        <f t="shared" si="976"/>
        <v/>
      </c>
      <c r="R2663" s="304"/>
      <c r="S2663" s="304"/>
      <c r="T2663" s="305"/>
      <c r="U2663" s="308"/>
      <c r="V2663" s="150" t="str">
        <f>IF(V2662="","",V2661/V2662*100)</f>
        <v/>
      </c>
    </row>
    <row r="2664" spans="1:22" ht="19.25" customHeight="1">
      <c r="A2664" s="1179"/>
      <c r="B2664" s="1230" t="str">
        <f>'statement of marks'!$DG$3</f>
        <v>jktLFkku v/;;u</v>
      </c>
      <c r="C2664" s="1231"/>
      <c r="D2664" s="289" t="str">
        <f>IF('statement of marks'!DG106="","",'statement of marks'!DG106)</f>
        <v/>
      </c>
      <c r="E2664" s="290" t="str">
        <f>IF('statement of marks'!DH106="","",'statement of marks'!DH106)</f>
        <v/>
      </c>
      <c r="F2664" s="290" t="str">
        <f>IF('statement of marks'!DI106="","",'statement of marks'!DI106)</f>
        <v/>
      </c>
      <c r="G2664" s="290" t="str">
        <f>IF('statement of marks'!DK106="","",'statement of marks'!DK106)</f>
        <v/>
      </c>
      <c r="H2664" s="152">
        <f>IF(G2656="ML",70)+IF(G2657="ML",70)+IF(G2658="ML",70-H2655)+IF(G2659="ML",70-H2656)+IF(G2660="ML",70-H2657)+IF(H2658="ml",H2655)+IF(H2659="ml",H2656)+IF(H2660="ml",H2657)</f>
        <v>0</v>
      </c>
      <c r="I2664" s="291" t="str">
        <f>IF(G2664="","",SUM(G2664,H2664))</f>
        <v/>
      </c>
      <c r="J2664" s="291" t="str">
        <f>IF(G2664="","",SUM(D2664,E2664,F2664,G2664))</f>
        <v/>
      </c>
      <c r="K2664" s="125" t="str">
        <f>IF(J2664="","",SUM(H2664,J2664))</f>
        <v/>
      </c>
      <c r="L2664" s="290" t="str">
        <f>IF('statement of marks'!DM106="","",'statement of marks'!DM106)</f>
        <v/>
      </c>
      <c r="M2664" s="152">
        <f>IF(L2656="ML",100)+IF(L2657="ML",100)+IF(L2658="ML",100-M2655)+IF(L2659="ML",100-M2656)+IF(L2660="ML",100-M2657)+IF(M2658="ml",M2655)+IF(M2659="ml",M2656)+IF(M2660="ml",M2657)</f>
        <v>0</v>
      </c>
      <c r="N2664" s="291" t="str">
        <f>IF(L2664="","",SUM(L2664,M2664))</f>
        <v/>
      </c>
      <c r="O2664" s="291" t="str">
        <f>IF(L2664="","",SUM(K2664,L2664))</f>
        <v/>
      </c>
      <c r="P2664" s="152">
        <f>SUM(H2664,M2664)</f>
        <v>0</v>
      </c>
      <c r="Q2664" s="125" t="str">
        <f>IF(O2664="","",SUM(O2664,M2664))</f>
        <v/>
      </c>
      <c r="R2664" s="290" t="str">
        <f>IF('statement of marks'!GA106="","",'statement of marks'!GA106)</f>
        <v/>
      </c>
      <c r="S2664" s="117" t="str">
        <f>IF(OR(R2664="S",R2664="RE"),100,"")</f>
        <v/>
      </c>
      <c r="T2664" s="309" t="str">
        <f>IF('result subject-wise'!AL106="","",'result subject-wise'!AL106)</f>
        <v/>
      </c>
      <c r="U2664" s="310" t="str">
        <f>IF('result subject-wise'!AM106="","",'result subject-wise'!AM106)</f>
        <v/>
      </c>
      <c r="V2664" s="1236"/>
    </row>
    <row r="2665" spans="1:22" ht="19.25" customHeight="1">
      <c r="A2665" s="1179"/>
      <c r="B2665" s="1230" t="str">
        <f>'statement of marks'!$DT$3</f>
        <v>thou dkS'ky f'k{kk</v>
      </c>
      <c r="C2665" s="1231"/>
      <c r="D2665" s="1237" t="s">
        <v>294</v>
      </c>
      <c r="E2665" s="1238"/>
      <c r="F2665" s="291">
        <f>'statement of marks'!$DT$6</f>
        <v>30</v>
      </c>
      <c r="G2665" s="123" t="str">
        <f>IF('statement of marks'!DT106="","",'statement of marks'!DT106)</f>
        <v/>
      </c>
      <c r="H2665" s="1238" t="s">
        <v>313</v>
      </c>
      <c r="I2665" s="1238"/>
      <c r="J2665" s="291">
        <f>'statement of marks'!$DU$6</f>
        <v>30</v>
      </c>
      <c r="K2665" s="125" t="str">
        <f>IF('statement of marks'!DU106="","",'statement of marks'!DU106)</f>
        <v/>
      </c>
      <c r="L2665" s="1239" t="s">
        <v>172</v>
      </c>
      <c r="M2665" s="1239"/>
      <c r="N2665" s="291">
        <f>'statement of marks'!$DV$6</f>
        <v>40</v>
      </c>
      <c r="O2665" s="290" t="str">
        <f>IF('statement of marks'!DV106="","",'statement of marks'!DV106)</f>
        <v/>
      </c>
      <c r="P2665" s="304"/>
      <c r="Q2665" s="125" t="str">
        <f>IF(O2665="","",SUM(G2665,K2665,O2665))</f>
        <v/>
      </c>
      <c r="R2665" s="290" t="str">
        <f>IF('statement of marks'!GB106="","",'statement of marks'!GB106)</f>
        <v/>
      </c>
      <c r="S2665" s="117" t="str">
        <f>IF(OR(R2665="S",R2665="RE"),40,"")</f>
        <v/>
      </c>
      <c r="T2665" s="309" t="str">
        <f>IF('result subject-wise'!AN106="","",'result subject-wise'!AN106)</f>
        <v/>
      </c>
      <c r="U2665" s="310" t="str">
        <f>IF('result subject-wise'!AO106="","",'result subject-wise'!AO106)</f>
        <v/>
      </c>
      <c r="V2665" s="1236"/>
    </row>
    <row r="2666" spans="1:22" ht="19.25" customHeight="1">
      <c r="A2666" s="1179"/>
      <c r="B2666" s="1240" t="s">
        <v>20</v>
      </c>
      <c r="C2666" s="1241"/>
      <c r="D2666" s="1242" t="str">
        <f>IF('statement of marks'!GH106="","",'statement of marks'!GH106)</f>
        <v/>
      </c>
      <c r="E2666" s="1243"/>
      <c r="F2666" s="1243"/>
      <c r="G2666" s="1243"/>
      <c r="H2666" s="1243"/>
      <c r="I2666" s="1244"/>
      <c r="J2666" s="288" t="s">
        <v>7</v>
      </c>
      <c r="K2666" s="290" t="str">
        <f>IF('statement of marks'!GK106="","",'statement of marks'!GK106)</f>
        <v/>
      </c>
      <c r="L2666" s="1245" t="s">
        <v>8</v>
      </c>
      <c r="M2666" s="1246"/>
      <c r="N2666" s="1247"/>
      <c r="O2666" s="290" t="str">
        <f>IF('statement of marks'!GM106="","",'statement of marks'!GM106)</f>
        <v/>
      </c>
      <c r="P2666" s="1248" t="s">
        <v>286</v>
      </c>
      <c r="Q2666" s="1248"/>
      <c r="R2666" s="1248"/>
      <c r="S2666" s="1248"/>
      <c r="T2666" s="1248"/>
      <c r="U2666" s="1248"/>
      <c r="V2666" s="1249"/>
    </row>
    <row r="2667" spans="1:22" ht="19.25" customHeight="1">
      <c r="A2667" s="1179"/>
      <c r="B2667" s="1240" t="s">
        <v>50</v>
      </c>
      <c r="C2667" s="1241"/>
      <c r="D2667" s="1250" t="s">
        <v>290</v>
      </c>
      <c r="E2667" s="1251"/>
      <c r="F2667" s="1252" t="s">
        <v>291</v>
      </c>
      <c r="G2667" s="1252"/>
      <c r="H2667" s="1253" t="s">
        <v>292</v>
      </c>
      <c r="I2667" s="1253"/>
      <c r="J2667" s="1252" t="s">
        <v>314</v>
      </c>
      <c r="K2667" s="1252"/>
      <c r="L2667" s="1254" t="s">
        <v>284</v>
      </c>
      <c r="M2667" s="1254"/>
      <c r="N2667" s="1254"/>
      <c r="O2667" s="1254"/>
      <c r="P2667" s="1255" t="s">
        <v>20</v>
      </c>
      <c r="Q2667" s="1255"/>
      <c r="R2667" s="1255"/>
      <c r="S2667" s="1255"/>
      <c r="T2667" s="1256" t="str">
        <f>IF('result subject-wise'!AR106="","",'result subject-wise'!AR106)</f>
        <v/>
      </c>
      <c r="U2667" s="1256"/>
      <c r="V2667" s="1257"/>
    </row>
    <row r="2668" spans="1:22" ht="19.25" customHeight="1">
      <c r="A2668" s="1179"/>
      <c r="B2668" s="1234" t="s">
        <v>32</v>
      </c>
      <c r="C2668" s="1235"/>
      <c r="D2668" s="1258" t="str">
        <f>IF('statement of marks'!EP106="","",'statement of marks'!EP106)</f>
        <v/>
      </c>
      <c r="E2668" s="1259"/>
      <c r="F2668" s="1259" t="str">
        <f>IF('statement of marks'!ER106="","",'statement of marks'!ER106)</f>
        <v/>
      </c>
      <c r="G2668" s="1259"/>
      <c r="H2668" s="1259" t="str">
        <f>IF('statement of marks'!ET106="","",'statement of marks'!ET106)</f>
        <v/>
      </c>
      <c r="I2668" s="1259"/>
      <c r="J2668" s="1259" t="str">
        <f>IF('statement of marks'!EV106="","",'statement of marks'!EV106)</f>
        <v/>
      </c>
      <c r="K2668" s="1259"/>
      <c r="L2668" s="1259" t="str">
        <f>IF('statement of marks'!EX106="","",'statement of marks'!EX106)</f>
        <v/>
      </c>
      <c r="M2668" s="1259"/>
      <c r="N2668" s="1259"/>
      <c r="O2668" s="1259"/>
      <c r="P2668" s="1255" t="s">
        <v>7</v>
      </c>
      <c r="Q2668" s="1255"/>
      <c r="R2668" s="1255"/>
      <c r="S2668" s="1255"/>
      <c r="T2668" s="1256" t="str">
        <f>IF(AND(T2667="mRrh.kZ",V2663&gt;=60),"izFke",IF(AND(T2667="mRrh.kZ",V2663&gt;=48),"f}rh;",IF(AND(T2667="mRrh.kZ",V2663&gt;=36),"r`rh;","")))</f>
        <v/>
      </c>
      <c r="U2668" s="1256"/>
      <c r="V2668" s="1257"/>
    </row>
    <row r="2669" spans="1:22" ht="19.25" customHeight="1">
      <c r="A2669" s="1179"/>
      <c r="B2669" s="1234" t="s">
        <v>31</v>
      </c>
      <c r="C2669" s="1235"/>
      <c r="D2669" s="1260" t="str">
        <f>IF('statement of marks'!EO106="","",'statement of marks'!EO106)</f>
        <v/>
      </c>
      <c r="E2669" s="1261"/>
      <c r="F2669" s="1261" t="str">
        <f>IF('statement of marks'!EQ106="","",'statement of marks'!EQ106)</f>
        <v/>
      </c>
      <c r="G2669" s="1261"/>
      <c r="H2669" s="1261" t="str">
        <f>IF('statement of marks'!ES106="","",'statement of marks'!ES106)</f>
        <v/>
      </c>
      <c r="I2669" s="1261"/>
      <c r="J2669" s="1261" t="str">
        <f>IF('statement of marks'!EU106="","",'statement of marks'!EU106)</f>
        <v/>
      </c>
      <c r="K2669" s="1261"/>
      <c r="L2669" s="1261" t="str">
        <f>IF('statement of marks'!EW106="","",'statement of marks'!EW106)</f>
        <v/>
      </c>
      <c r="M2669" s="1261"/>
      <c r="N2669" s="1261"/>
      <c r="O2669" s="1261"/>
      <c r="P2669" s="1262" t="s">
        <v>312</v>
      </c>
      <c r="Q2669" s="1263"/>
      <c r="R2669" s="1263"/>
      <c r="S2669" s="1264"/>
      <c r="T2669" s="1265" t="str">
        <f>IF(T2667="","",'result subject-wise'!$G$117)</f>
        <v/>
      </c>
      <c r="U2669" s="1266"/>
      <c r="V2669" s="1267"/>
    </row>
    <row r="2670" spans="1:22" ht="19.25" customHeight="1">
      <c r="A2670" s="1179"/>
      <c r="B2670" s="1230" t="s">
        <v>133</v>
      </c>
      <c r="C2670" s="1231"/>
      <c r="D2670" s="1268"/>
      <c r="E2670" s="1269"/>
      <c r="F2670" s="1269"/>
      <c r="G2670" s="1269"/>
      <c r="H2670" s="1269"/>
      <c r="I2670" s="1269"/>
      <c r="J2670" s="1269"/>
      <c r="K2670" s="1269"/>
      <c r="L2670" s="1231" t="s">
        <v>133</v>
      </c>
      <c r="M2670" s="1231"/>
      <c r="N2670" s="1231"/>
      <c r="O2670" s="1231"/>
      <c r="P2670" s="1231"/>
      <c r="Q2670" s="1231"/>
      <c r="R2670" s="1270"/>
      <c r="S2670" s="1271"/>
      <c r="T2670" s="1271"/>
      <c r="U2670" s="1271"/>
      <c r="V2670" s="1272"/>
    </row>
    <row r="2671" spans="1:22" ht="19.25" customHeight="1">
      <c r="A2671" s="1179"/>
      <c r="B2671" s="1230" t="s">
        <v>285</v>
      </c>
      <c r="C2671" s="1231"/>
      <c r="D2671" s="1268"/>
      <c r="E2671" s="1269"/>
      <c r="F2671" s="1269"/>
      <c r="G2671" s="1269"/>
      <c r="H2671" s="1269"/>
      <c r="I2671" s="1269"/>
      <c r="J2671" s="1269"/>
      <c r="K2671" s="1269"/>
      <c r="L2671" s="1231" t="s">
        <v>111</v>
      </c>
      <c r="M2671" s="1231"/>
      <c r="N2671" s="1231"/>
      <c r="O2671" s="1231"/>
      <c r="P2671" s="1231"/>
      <c r="Q2671" s="1231"/>
      <c r="R2671" s="1273"/>
      <c r="S2671" s="1274"/>
      <c r="T2671" s="1274"/>
      <c r="U2671" s="1274"/>
      <c r="V2671" s="1275"/>
    </row>
    <row r="2672" spans="1:22" ht="19.25" customHeight="1">
      <c r="A2672" s="1179"/>
      <c r="B2672" s="1230" t="s">
        <v>152</v>
      </c>
      <c r="C2672" s="1231"/>
      <c r="D2672" s="1268"/>
      <c r="E2672" s="1269"/>
      <c r="F2672" s="1269"/>
      <c r="G2672" s="1269"/>
      <c r="H2672" s="1269"/>
      <c r="I2672" s="1269"/>
      <c r="J2672" s="1269"/>
      <c r="K2672" s="1269"/>
      <c r="L2672" s="1231" t="s">
        <v>285</v>
      </c>
      <c r="M2672" s="1231"/>
      <c r="N2672" s="1231"/>
      <c r="O2672" s="1231"/>
      <c r="P2672" s="1231"/>
      <c r="Q2672" s="1231"/>
      <c r="R2672" s="1276" t="s">
        <v>152</v>
      </c>
      <c r="S2672" s="1277"/>
      <c r="T2672" s="1277"/>
      <c r="U2672" s="1277"/>
      <c r="V2672" s="1278"/>
    </row>
    <row r="2673" spans="1:22" ht="19.25" customHeight="1">
      <c r="A2673" s="1180"/>
      <c r="B2673" s="1279" t="s">
        <v>151</v>
      </c>
      <c r="C2673" s="1280"/>
      <c r="D2673" s="1281"/>
      <c r="E2673" s="1282"/>
      <c r="F2673" s="1282"/>
      <c r="G2673" s="1282"/>
      <c r="H2673" s="1282"/>
      <c r="I2673" s="1282"/>
      <c r="J2673" s="1282"/>
      <c r="K2673" s="1282"/>
      <c r="L2673" s="1280" t="s">
        <v>113</v>
      </c>
      <c r="M2673" s="1280"/>
      <c r="N2673" s="1280"/>
      <c r="O2673" s="1280"/>
      <c r="P2673" s="1283">
        <f>'statement of marks'!$GH$109</f>
        <v>42460</v>
      </c>
      <c r="Q2673" s="1284"/>
      <c r="R2673" s="1285" t="s">
        <v>289</v>
      </c>
      <c r="S2673" s="1286"/>
      <c r="T2673" s="1286"/>
      <c r="U2673" s="1286"/>
      <c r="V2673" s="1287"/>
    </row>
    <row r="2674" spans="1:22" ht="19.25" customHeight="1">
      <c r="A2674" s="1173" t="s">
        <v>73</v>
      </c>
      <c r="B2674" s="1174"/>
      <c r="C2674" s="1174"/>
      <c r="D2674" s="1174"/>
      <c r="E2674" s="1174"/>
      <c r="F2674" s="1174"/>
      <c r="G2674" s="1174"/>
      <c r="H2674" s="1174"/>
      <c r="I2674" s="1174"/>
      <c r="J2674" s="1174"/>
      <c r="K2674" s="1174"/>
      <c r="L2674" s="1174"/>
      <c r="M2674" s="1174"/>
      <c r="N2674" s="1174"/>
      <c r="O2674" s="1174"/>
      <c r="P2674" s="1174"/>
      <c r="Q2674" s="1174"/>
      <c r="R2674" s="1174"/>
      <c r="S2674" s="1174"/>
      <c r="T2674" s="1174"/>
      <c r="U2674" s="1174"/>
      <c r="V2674" s="1175"/>
    </row>
    <row r="2675" spans="1:22" ht="19.25" customHeight="1">
      <c r="A2675" s="1176" t="str">
        <f>'statement of marks'!$A$1</f>
        <v>jktdh; ckfydk mPp ek/;fed fo|ky;] fuEckgsMk</v>
      </c>
      <c r="B2675" s="1177"/>
      <c r="C2675" s="1177"/>
      <c r="D2675" s="1177"/>
      <c r="E2675" s="1177"/>
      <c r="F2675" s="1177"/>
      <c r="G2675" s="1177"/>
      <c r="H2675" s="1177"/>
      <c r="I2675" s="1177"/>
      <c r="J2675" s="1177"/>
      <c r="K2675" s="1177"/>
      <c r="L2675" s="1177"/>
      <c r="M2675" s="1177"/>
      <c r="N2675" s="1177"/>
      <c r="O2675" s="1177"/>
      <c r="P2675" s="1177"/>
      <c r="Q2675" s="1177"/>
      <c r="R2675" s="1177"/>
      <c r="S2675" s="1177"/>
      <c r="T2675" s="1177"/>
      <c r="U2675" s="1177"/>
      <c r="V2675" s="1178"/>
    </row>
    <row r="2676" spans="1:22" ht="19.25" customHeight="1">
      <c r="A2676" s="1179"/>
      <c r="B2676" s="1181" t="s">
        <v>293</v>
      </c>
      <c r="C2676" s="1181"/>
      <c r="D2676" s="1182" t="str">
        <f>'statement of marks'!$F$3</f>
        <v>2015-16</v>
      </c>
      <c r="E2676" s="1183"/>
      <c r="F2676" s="1184" t="str">
        <f>IF(T2694="","eq[; ijh{kk",IF(D2693="iwjd","iwjd ijh{kk",IF(D2693="iqu% ijh{kk","iqu% ijh{kk",)))</f>
        <v>eq[; ijh{kk</v>
      </c>
      <c r="G2676" s="1185"/>
      <c r="H2676" s="1185"/>
      <c r="I2676" s="1185"/>
      <c r="J2676" s="1185"/>
      <c r="K2676" s="1185"/>
      <c r="L2676" s="1185"/>
      <c r="M2676" s="1185"/>
      <c r="N2676" s="1185"/>
      <c r="O2676" s="1185"/>
      <c r="P2676" s="1185"/>
      <c r="Q2676" s="1185"/>
      <c r="R2676" s="1186" t="s">
        <v>27</v>
      </c>
      <c r="S2676" s="1187"/>
      <c r="T2676" s="1188" t="str">
        <f>'statement of marks'!$A$3</f>
        <v>11 'A'</v>
      </c>
      <c r="U2676" s="1188"/>
      <c r="V2676" s="1189"/>
    </row>
    <row r="2677" spans="1:22" ht="19.25" customHeight="1">
      <c r="A2677" s="1179"/>
      <c r="B2677" s="1190" t="s">
        <v>115</v>
      </c>
      <c r="C2677" s="1190"/>
      <c r="D2677" s="1191" t="str">
        <f>IF('statement of marks'!G107="","",'statement of marks'!G107)</f>
        <v/>
      </c>
      <c r="E2677" s="1192"/>
      <c r="F2677" s="1192"/>
      <c r="G2677" s="1192"/>
      <c r="H2677" s="1192"/>
      <c r="I2677" s="1192"/>
      <c r="J2677" s="1192"/>
      <c r="K2677" s="1192"/>
      <c r="L2677" s="1192"/>
      <c r="M2677" s="1192"/>
      <c r="N2677" s="1192"/>
      <c r="O2677" s="1192"/>
      <c r="P2677" s="1192"/>
      <c r="Q2677" s="1192"/>
      <c r="R2677" s="1193" t="s">
        <v>36</v>
      </c>
      <c r="S2677" s="1194"/>
      <c r="T2677" s="1195" t="str">
        <f>IF('statement of marks'!D107="","",'statement of marks'!D107)</f>
        <v/>
      </c>
      <c r="U2677" s="1195"/>
      <c r="V2677" s="1196"/>
    </row>
    <row r="2678" spans="1:22" ht="19.25" customHeight="1">
      <c r="A2678" s="1179"/>
      <c r="B2678" s="1190" t="s">
        <v>25</v>
      </c>
      <c r="C2678" s="1190"/>
      <c r="D2678" s="1191" t="str">
        <f>IF('statement of marks'!H107="","",'statement of marks'!H107)</f>
        <v/>
      </c>
      <c r="E2678" s="1192"/>
      <c r="F2678" s="1192"/>
      <c r="G2678" s="1192"/>
      <c r="H2678" s="1192"/>
      <c r="I2678" s="1192"/>
      <c r="J2678" s="1192"/>
      <c r="K2678" s="1192"/>
      <c r="L2678" s="1192"/>
      <c r="M2678" s="1192"/>
      <c r="N2678" s="1192"/>
      <c r="O2678" s="1192"/>
      <c r="P2678" s="1192"/>
      <c r="Q2678" s="1192"/>
      <c r="R2678" s="1193" t="s">
        <v>28</v>
      </c>
      <c r="S2678" s="1194"/>
      <c r="T2678" s="1195" t="str">
        <f>IF('statement of marks'!E107="","",'statement of marks'!E107)</f>
        <v/>
      </c>
      <c r="U2678" s="1195"/>
      <c r="V2678" s="1196"/>
    </row>
    <row r="2679" spans="1:22" ht="19.25" customHeight="1">
      <c r="A2679" s="1179"/>
      <c r="B2679" s="1197" t="s">
        <v>26</v>
      </c>
      <c r="C2679" s="1197"/>
      <c r="D2679" s="1191" t="str">
        <f>IF('statement of marks'!I107="","",'statement of marks'!I107)</f>
        <v/>
      </c>
      <c r="E2679" s="1192"/>
      <c r="F2679" s="1192"/>
      <c r="G2679" s="1192"/>
      <c r="H2679" s="1192"/>
      <c r="I2679" s="1192"/>
      <c r="J2679" s="1192"/>
      <c r="K2679" s="1192"/>
      <c r="L2679" s="1192"/>
      <c r="M2679" s="1192"/>
      <c r="N2679" s="1192"/>
      <c r="O2679" s="1192"/>
      <c r="P2679" s="1192"/>
      <c r="Q2679" s="1192"/>
      <c r="R2679" s="1193" t="s">
        <v>29</v>
      </c>
      <c r="S2679" s="1194"/>
      <c r="T2679" s="1198" t="str">
        <f>IF('statement of marks'!F107="","",'statement of marks'!F107)</f>
        <v/>
      </c>
      <c r="U2679" s="1198"/>
      <c r="V2679" s="1199"/>
    </row>
    <row r="2680" spans="1:22" ht="19.25" customHeight="1">
      <c r="A2680" s="1179"/>
      <c r="B2680" s="1200" t="s">
        <v>30</v>
      </c>
      <c r="C2680" s="1202" t="s">
        <v>202</v>
      </c>
      <c r="D2680" s="1204" t="s">
        <v>1</v>
      </c>
      <c r="E2680" s="1204" t="s">
        <v>43</v>
      </c>
      <c r="F2680" s="1204" t="s">
        <v>2</v>
      </c>
      <c r="G2680" s="1206" t="s">
        <v>144</v>
      </c>
      <c r="H2680" s="1206" t="s">
        <v>147</v>
      </c>
      <c r="I2680" s="1208" t="s">
        <v>146</v>
      </c>
      <c r="J2680" s="1210" t="s">
        <v>306</v>
      </c>
      <c r="K2680" s="1212" t="s">
        <v>288</v>
      </c>
      <c r="L2680" s="1214" t="s">
        <v>305</v>
      </c>
      <c r="M2680" s="1214" t="s">
        <v>296</v>
      </c>
      <c r="N2680" s="1216" t="s">
        <v>295</v>
      </c>
      <c r="O2680" s="1218" t="s">
        <v>274</v>
      </c>
      <c r="P2680" s="1218" t="s">
        <v>275</v>
      </c>
      <c r="Q2680" s="1220" t="s">
        <v>276</v>
      </c>
      <c r="R2680" s="1208" t="s">
        <v>14</v>
      </c>
      <c r="S2680" s="1210" t="s">
        <v>297</v>
      </c>
      <c r="T2680" s="1222" t="s">
        <v>298</v>
      </c>
      <c r="U2680" s="1288" t="s">
        <v>38</v>
      </c>
      <c r="V2680" s="1226" t="s">
        <v>287</v>
      </c>
    </row>
    <row r="2681" spans="1:22" ht="19.25" customHeight="1">
      <c r="A2681" s="1179"/>
      <c r="B2681" s="1201"/>
      <c r="C2681" s="1203"/>
      <c r="D2681" s="1205"/>
      <c r="E2681" s="1205"/>
      <c r="F2681" s="1205"/>
      <c r="G2681" s="1207"/>
      <c r="H2681" s="1207"/>
      <c r="I2681" s="1209"/>
      <c r="J2681" s="1211"/>
      <c r="K2681" s="1213"/>
      <c r="L2681" s="1215"/>
      <c r="M2681" s="1215"/>
      <c r="N2681" s="1217"/>
      <c r="O2681" s="1219"/>
      <c r="P2681" s="1219"/>
      <c r="Q2681" s="1221"/>
      <c r="R2681" s="1209"/>
      <c r="S2681" s="1211"/>
      <c r="T2681" s="1223"/>
      <c r="U2681" s="1289"/>
      <c r="V2681" s="1227"/>
    </row>
    <row r="2682" spans="1:22" ht="19.25" customHeight="1">
      <c r="A2682" s="1179"/>
      <c r="B2682" s="1228" t="s">
        <v>5</v>
      </c>
      <c r="C2682" s="1229"/>
      <c r="D2682" s="119">
        <v>10</v>
      </c>
      <c r="E2682" s="70">
        <v>10</v>
      </c>
      <c r="F2682" s="70">
        <v>10</v>
      </c>
      <c r="G2682" s="142" t="s">
        <v>308</v>
      </c>
      <c r="H2682" s="122">
        <f>'statement of marks'!$AR$6</f>
        <v>20</v>
      </c>
      <c r="I2682" s="73">
        <v>70</v>
      </c>
      <c r="J2682" s="146" t="s">
        <v>277</v>
      </c>
      <c r="K2682" s="124">
        <v>100</v>
      </c>
      <c r="L2682" s="142" t="s">
        <v>309</v>
      </c>
      <c r="M2682" s="122">
        <f>'statement of marks'!$AW$6</f>
        <v>30</v>
      </c>
      <c r="N2682" s="73">
        <v>100</v>
      </c>
      <c r="O2682" s="145" t="s">
        <v>310</v>
      </c>
      <c r="P2682" s="124"/>
      <c r="Q2682" s="124">
        <v>200</v>
      </c>
      <c r="R2682" s="304"/>
      <c r="S2682" s="304"/>
      <c r="T2682" s="305"/>
      <c r="U2682" s="306"/>
      <c r="V2682" s="147" t="str">
        <f>IF(OR(U2689=0,U2689&lt;S2689),"",Q2682)</f>
        <v/>
      </c>
    </row>
    <row r="2683" spans="1:22" ht="19.25" customHeight="1">
      <c r="A2683" s="1179"/>
      <c r="B2683" s="1230" t="str">
        <f>'statement of marks'!$J$3</f>
        <v>vfuok;Z fgUnh</v>
      </c>
      <c r="C2683" s="1231"/>
      <c r="D2683" s="289" t="str">
        <f>IF('statement of marks'!J107="","",'statement of marks'!J107)</f>
        <v/>
      </c>
      <c r="E2683" s="290" t="str">
        <f>IF('statement of marks'!K107="","",'statement of marks'!K107)</f>
        <v/>
      </c>
      <c r="F2683" s="290" t="str">
        <f>IF('statement of marks'!L107="","",'statement of marks'!L107)</f>
        <v/>
      </c>
      <c r="G2683" s="123" t="str">
        <f>IF('statement of marks'!N107="","",'statement of marks'!N107)</f>
        <v/>
      </c>
      <c r="H2683" s="123">
        <f>'statement of marks'!$BP$6</f>
        <v>20</v>
      </c>
      <c r="I2683" s="291" t="str">
        <f>IF(G2683="","",G2683)</f>
        <v/>
      </c>
      <c r="J2683" s="291" t="str">
        <f>IF(G2683="","",SUM(D2683,E2683,F2683,G2683))</f>
        <v/>
      </c>
      <c r="K2683" s="125" t="str">
        <f>J2683</f>
        <v/>
      </c>
      <c r="L2683" s="123" t="str">
        <f>IF('statement of marks'!P107="","",'statement of marks'!P107)</f>
        <v/>
      </c>
      <c r="M2683" s="122">
        <f>'statement of marks'!$BU$6</f>
        <v>30</v>
      </c>
      <c r="N2683" s="291" t="str">
        <f>IF(L2683="","",L2683)</f>
        <v/>
      </c>
      <c r="O2683" s="291" t="str">
        <f>IF(L2683="","",SUM(J2683,L2683))</f>
        <v/>
      </c>
      <c r="P2683" s="152">
        <f>SUM(H2683,M2683)</f>
        <v>50</v>
      </c>
      <c r="Q2683" s="125" t="str">
        <f>O2683</f>
        <v/>
      </c>
      <c r="R2683" s="290" t="str">
        <f>CONCATENATE('statement of marks'!EZ107,'statement of marks'!FA107,'statement of marks'!FB107)</f>
        <v/>
      </c>
      <c r="S2683" s="117" t="str">
        <f>IF(OR(R2683="S",R2683="RE"),100,"")</f>
        <v/>
      </c>
      <c r="T2683" s="128" t="str">
        <f>IF('result subject-wise'!U107="","",'result subject-wise'!U107)</f>
        <v/>
      </c>
      <c r="U2683" s="130" t="str">
        <f>IF('result subject-wise'!V107="","",'result subject-wise'!V107)</f>
        <v/>
      </c>
      <c r="V2683" s="147" t="str">
        <f>IF(OR(U2689=0,U2689&lt;S2689),"",IF(R2683="RE",SUM(Q2683,T2683),IF(R2683="S",T2683,Q2683)))</f>
        <v/>
      </c>
    </row>
    <row r="2684" spans="1:22" ht="19.25" customHeight="1">
      <c r="A2684" s="1179"/>
      <c r="B2684" s="1230" t="str">
        <f>'statement of marks'!$X$3</f>
        <v>vaxzsth</v>
      </c>
      <c r="C2684" s="1231"/>
      <c r="D2684" s="289" t="str">
        <f>IF('statement of marks'!X107="","",'statement of marks'!X107)</f>
        <v/>
      </c>
      <c r="E2684" s="290" t="str">
        <f>IF('statement of marks'!Y107="","",'statement of marks'!Y107)</f>
        <v/>
      </c>
      <c r="F2684" s="290" t="str">
        <f>IF('statement of marks'!Z107="","",'statement of marks'!Z107)</f>
        <v/>
      </c>
      <c r="G2684" s="123" t="str">
        <f>IF('statement of marks'!AB107="","",'statement of marks'!AB107)</f>
        <v/>
      </c>
      <c r="H2684" s="123">
        <f>'statement of marks'!$CN$6</f>
        <v>20</v>
      </c>
      <c r="I2684" s="291" t="str">
        <f>IF(G2684="","",G2684)</f>
        <v/>
      </c>
      <c r="J2684" s="291" t="str">
        <f t="shared" ref="J2684:J2687" si="977">IF(G2684="","",SUM(D2684,E2684,F2684,G2684))</f>
        <v/>
      </c>
      <c r="K2684" s="125" t="str">
        <f>J2684</f>
        <v/>
      </c>
      <c r="L2684" s="123" t="str">
        <f>IF('statement of marks'!AD107="","",'statement of marks'!AD107)</f>
        <v/>
      </c>
      <c r="M2684" s="122">
        <f>'statement of marks'!$CS$6</f>
        <v>30</v>
      </c>
      <c r="N2684" s="291" t="str">
        <f>IF(L2684="","",L2684)</f>
        <v/>
      </c>
      <c r="O2684" s="291" t="str">
        <f t="shared" ref="O2684" si="978">IF(L2684="","",SUM(J2684,L2684))</f>
        <v/>
      </c>
      <c r="P2684" s="152">
        <f t="shared" ref="P2684" si="979">SUM(H2684,M2684)</f>
        <v>50</v>
      </c>
      <c r="Q2684" s="125" t="str">
        <f>O2684</f>
        <v/>
      </c>
      <c r="R2684" s="290" t="str">
        <f>CONCATENATE('statement of marks'!FC107,'statement of marks'!FD107,'statement of marks'!FE107)</f>
        <v/>
      </c>
      <c r="S2684" s="117" t="str">
        <f>IF(OR(R2684="S",R2684="RE"),100,"")</f>
        <v/>
      </c>
      <c r="T2684" s="128" t="str">
        <f>IF('result subject-wise'!X107="","",'result subject-wise'!X107)</f>
        <v/>
      </c>
      <c r="U2684" s="130" t="str">
        <f>IF('result subject-wise'!Y107="","",'result subject-wise'!Y107)</f>
        <v/>
      </c>
      <c r="V2684" s="147" t="str">
        <f>IF(OR(U2689=0,U2689&lt;S2689),"",IF(R2684="RE",SUM(Q2684,T2684),IF(R2684="S",T2684,Q2684)))</f>
        <v/>
      </c>
    </row>
    <row r="2685" spans="1:22" ht="19.25" customHeight="1">
      <c r="A2685" s="1179"/>
      <c r="B2685" s="1232" t="b">
        <f>IF('statement of marks'!AL107="a",'statement of marks'!$AL$3,IF('statement of marks'!AL107="b",'statement of marks'!$AR$3,IF('statement of marks'!AL107="c",'statement of marks'!$AX$3,IF('statement of marks'!AL107="d",'statement of marks'!$BD$3))))</f>
        <v>0</v>
      </c>
      <c r="C2685" s="1233"/>
      <c r="D2685" s="289" t="str">
        <f>IF('statement of marks'!AM107="","",'statement of marks'!AM107)</f>
        <v/>
      </c>
      <c r="E2685" s="290" t="str">
        <f>IF('statement of marks'!AN107="","",'statement of marks'!AN107)</f>
        <v/>
      </c>
      <c r="F2685" s="290" t="str">
        <f>IF('statement of marks'!AO107="","",'statement of marks'!AO107)</f>
        <v/>
      </c>
      <c r="G2685" s="123" t="str">
        <f>IF('statement of marks'!AQ107="","",'statement of marks'!AQ107)</f>
        <v/>
      </c>
      <c r="H2685" s="123" t="str">
        <f>IF('statement of marks'!AR107="","",'statement of marks'!AR107)</f>
        <v/>
      </c>
      <c r="I2685" s="291" t="str">
        <f>IF(G2685="","",IF(AND(G2685="ML",H2685="ML"),"ML",IF(AND(G2685="ML",H2685=""),"ML",SUM(G2685,H2685))))</f>
        <v/>
      </c>
      <c r="J2685" s="291" t="str">
        <f t="shared" si="977"/>
        <v/>
      </c>
      <c r="K2685" s="125" t="str">
        <f>IF(J2685="","",SUM(H2685,J2685))</f>
        <v/>
      </c>
      <c r="L2685" s="123" t="str">
        <f>IF('statement of marks'!AV107="","",'statement of marks'!AV107)</f>
        <v/>
      </c>
      <c r="M2685" s="123" t="str">
        <f>IF('statement of marks'!AW107="","",'statement of marks'!AW107)</f>
        <v/>
      </c>
      <c r="N2685" s="291" t="str">
        <f>IF(L2685="","",IF(AND(L2685="ML",M2685="ML"),"ML",IF(AND(L2685="ML",M2685=""),"ML",SUM(L2685,M2685))))</f>
        <v/>
      </c>
      <c r="O2685" s="291" t="str">
        <f>IF(L2685="","",SUM(J2685,L2685))</f>
        <v/>
      </c>
      <c r="P2685" s="123" t="str">
        <f>IF(AND(H2685="",M2685=""),"",SUM(H2685,M2685))</f>
        <v/>
      </c>
      <c r="Q2685" s="125" t="str">
        <f>IF(O2685="","",SUM(O2685,P2685))</f>
        <v/>
      </c>
      <c r="R2685" s="290" t="str">
        <f>CONCATENATE('statement of marks'!FF107,'statement of marks'!FK107,'statement of marks'!FL107)</f>
        <v/>
      </c>
      <c r="S2685" s="117" t="str">
        <f>IF('result subject-wise'!Z107="","",'result subject-wise'!Z107)</f>
        <v/>
      </c>
      <c r="T2685" s="128" t="str">
        <f>IF('result subject-wise'!AB107="","",'result subject-wise'!AB107)</f>
        <v/>
      </c>
      <c r="U2685" s="130" t="str">
        <f>IF('result subject-wise'!AC107="","",'result subject-wise'!AC107)</f>
        <v/>
      </c>
      <c r="V2685" s="147" t="str">
        <f>IF(OR(U2689=0,U2689&lt;S2689),"",IF(OR(R2685="RE",R2685="REP"),SUM(Q2685,T2685),IF(R2685="S",T2685,Q2685)))</f>
        <v/>
      </c>
    </row>
    <row r="2686" spans="1:22" ht="19.25" customHeight="1">
      <c r="A2686" s="1179"/>
      <c r="B2686" s="1232" t="b">
        <f>IF('statement of marks'!BJ107="a",'statement of marks'!$BJ$3,IF('statement of marks'!BJ107="b",'statement of marks'!$BP$3,IF('statement of marks'!BJ107="c",'statement of marks'!$BV$3,IF('statement of marks'!BJ107="d",'statement of marks'!$CB$3))))</f>
        <v>0</v>
      </c>
      <c r="C2686" s="1233"/>
      <c r="D2686" s="289" t="str">
        <f>IF('statement of marks'!BK107="","",'statement of marks'!BK107)</f>
        <v/>
      </c>
      <c r="E2686" s="290" t="str">
        <f>IF('statement of marks'!BL107="","",'statement of marks'!BL107)</f>
        <v/>
      </c>
      <c r="F2686" s="290" t="str">
        <f>IF('statement of marks'!BM107="","",'statement of marks'!BM107)</f>
        <v/>
      </c>
      <c r="G2686" s="123" t="str">
        <f>IF('statement of marks'!BO107="","",'statement of marks'!BO107)</f>
        <v/>
      </c>
      <c r="H2686" s="123" t="str">
        <f>IF('statement of marks'!BP107="","",'statement of marks'!BP107)</f>
        <v/>
      </c>
      <c r="I2686" s="291" t="str">
        <f t="shared" ref="I2686" si="980">IF(G2686="","",IF(AND(G2686="ML",H2686="ML"),"ML",IF(AND(G2686="ML",H2686=""),"ML",SUM(G2686,H2686))))</f>
        <v/>
      </c>
      <c r="J2686" s="291" t="str">
        <f t="shared" si="977"/>
        <v/>
      </c>
      <c r="K2686" s="125" t="str">
        <f>IF(J2686="","",SUM(H2686,J2686))</f>
        <v/>
      </c>
      <c r="L2686" s="123" t="str">
        <f>IF('statement of marks'!BT107="","",'statement of marks'!BT107)</f>
        <v/>
      </c>
      <c r="M2686" s="123" t="str">
        <f>IF('statement of marks'!BU107="","",'statement of marks'!BU107)</f>
        <v/>
      </c>
      <c r="N2686" s="291" t="str">
        <f t="shared" ref="N2686" si="981">IF(L2686="","",IF(AND(L2686="ML",M2686="ML"),"ML",IF(AND(L2686="ML",M2686=""),"ML",SUM(L2686,M2686))))</f>
        <v/>
      </c>
      <c r="O2686" s="291" t="str">
        <f>IF(L2686="","",SUM(J2686,L2686))</f>
        <v/>
      </c>
      <c r="P2686" s="123" t="str">
        <f t="shared" ref="P2686:P2687" si="982">IF(AND(H2686="",M2686=""),"",SUM(H2686,M2686))</f>
        <v/>
      </c>
      <c r="Q2686" s="125" t="str">
        <f>IF(O2686="","",SUM(O2686,P2686))</f>
        <v/>
      </c>
      <c r="R2686" s="290" t="str">
        <f>CONCATENATE('statement of marks'!FM107,'statement of marks'!FR107,'statement of marks'!FS107)</f>
        <v/>
      </c>
      <c r="S2686" s="117" t="str">
        <f>IF('result subject-wise'!AD107="","",'result subject-wise'!AD107)</f>
        <v/>
      </c>
      <c r="T2686" s="128" t="str">
        <f>IF('result subject-wise'!AF107="","",'result subject-wise'!AF107)</f>
        <v/>
      </c>
      <c r="U2686" s="130" t="str">
        <f>IF('result subject-wise'!AG107="","",'result subject-wise'!AG107)</f>
        <v/>
      </c>
      <c r="V2686" s="147" t="str">
        <f>IF(OR(U2689=0,U2689&lt;S2689),"",IF(OR(R2686="RE",R2686="REP"),SUM(Q2686,T2686),IF(R2686="S",T2686,Q2686)))</f>
        <v/>
      </c>
    </row>
    <row r="2687" spans="1:22" ht="19.25" customHeight="1">
      <c r="A2687" s="1179"/>
      <c r="B2687" s="1232" t="b">
        <f>IF('statement of marks'!CH107="a",'statement of marks'!$CH$3,IF('statement of marks'!CH107="b",'statement of marks'!$CN$3,IF('statement of marks'!CH107="c",'statement of marks'!$CT$3,IF('statement of marks'!CH107="d",'statement of marks'!$CZ$3))))</f>
        <v>0</v>
      </c>
      <c r="C2687" s="1233"/>
      <c r="D2687" s="289" t="str">
        <f>IF('statement of marks'!CI107="","",'statement of marks'!CI107)</f>
        <v/>
      </c>
      <c r="E2687" s="290" t="str">
        <f>IF('statement of marks'!CJ107="","",'statement of marks'!CJ107)</f>
        <v/>
      </c>
      <c r="F2687" s="290" t="str">
        <f>IF('statement of marks'!CK107="","",'statement of marks'!CK107)</f>
        <v/>
      </c>
      <c r="G2687" s="123" t="str">
        <f>IF('statement of marks'!CM107="","",'statement of marks'!CM107)</f>
        <v/>
      </c>
      <c r="H2687" s="123" t="str">
        <f>IF('statement of marks'!CN107="","",'statement of marks'!CN107)</f>
        <v/>
      </c>
      <c r="I2687" s="291" t="str">
        <f>IF(G2687="","",IF(AND(G2687="ML",H2687="ML"),"ML",IF(AND(G2687="ML",H2687=""),"ML",SUM(G2687,H2687))))</f>
        <v/>
      </c>
      <c r="J2687" s="291" t="str">
        <f t="shared" si="977"/>
        <v/>
      </c>
      <c r="K2687" s="125" t="str">
        <f>IF(J2687="","",SUM(H2687,J2687))</f>
        <v/>
      </c>
      <c r="L2687" s="123" t="str">
        <f>IF('statement of marks'!CR107="","",'statement of marks'!CR107)</f>
        <v/>
      </c>
      <c r="M2687" s="123" t="str">
        <f>IF('statement of marks'!CS107="","",'statement of marks'!CS107)</f>
        <v/>
      </c>
      <c r="N2687" s="291" t="str">
        <f>IF(L2687="","",IF(AND(L2687="ML",M2687="ML"),"ML",IF(AND(L2687="ML",M2687=""),"ML",SUM(L2687,M2687))))</f>
        <v/>
      </c>
      <c r="O2687" s="291" t="str">
        <f>IF(L2687="","",SUM(J2687,L2687))</f>
        <v/>
      </c>
      <c r="P2687" s="123" t="str">
        <f t="shared" si="982"/>
        <v/>
      </c>
      <c r="Q2687" s="125" t="str">
        <f>IF(O2687="","",SUM(O2687,P2687))</f>
        <v/>
      </c>
      <c r="R2687" s="290" t="str">
        <f>CONCATENATE('statement of marks'!FT107,'statement of marks'!FY107,'statement of marks'!FZ107)</f>
        <v/>
      </c>
      <c r="S2687" s="117" t="str">
        <f>IF('result subject-wise'!AH107="","",'result subject-wise'!AH107)</f>
        <v/>
      </c>
      <c r="T2687" s="128" t="str">
        <f>IF('result subject-wise'!AJ107="","",'result subject-wise'!AJ107)</f>
        <v/>
      </c>
      <c r="U2687" s="130" t="str">
        <f>IF('result subject-wise'!AK107="","",'result subject-wise'!AK107)</f>
        <v/>
      </c>
      <c r="V2687" s="147" t="str">
        <f>IF(OR(U2689=0,U2689&lt;S2689),"",IF(OR(R2687="RE",R2687="REP"),SUM(Q2687,T2687),IF(R2687="S",T2687,Q2687)))</f>
        <v/>
      </c>
    </row>
    <row r="2688" spans="1:22" ht="19.25" customHeight="1">
      <c r="A2688" s="1179"/>
      <c r="B2688" s="1234" t="s">
        <v>148</v>
      </c>
      <c r="C2688" s="1235"/>
      <c r="D2688" s="157" t="str">
        <f>IF(AND(D2683="",D2684="",D2685="",D2686="",D2687=""),"",SUM(D2683:D2687))</f>
        <v/>
      </c>
      <c r="E2688" s="157" t="str">
        <f t="shared" ref="E2688:F2688" si="983">IF(AND(E2683="",E2684="",E2685="",E2686="",E2687=""),"",SUM(E2683:E2687))</f>
        <v/>
      </c>
      <c r="F2688" s="157" t="str">
        <f t="shared" si="983"/>
        <v/>
      </c>
      <c r="G2688" s="158" t="str">
        <f>IF(G2683="","",SUM(G2683:G2687))</f>
        <v/>
      </c>
      <c r="H2688" s="158">
        <f>SUM(H2685:H2687)</f>
        <v>0</v>
      </c>
      <c r="I2688" s="158" t="str">
        <f>IF(AND(I2683="",I2684="",I2685="",I2686="",I2687=""),"",SUM(I2683:I2687))</f>
        <v/>
      </c>
      <c r="J2688" s="159" t="str">
        <f>IF(J2687="","",SUM(J2683:J2687))</f>
        <v/>
      </c>
      <c r="K2688" s="160" t="str">
        <f>IF(K2683="","",SUM(K2683:K2687))</f>
        <v/>
      </c>
      <c r="L2688" s="158" t="str">
        <f>IF(L2683="","",SUM(L2683:L2687))</f>
        <v/>
      </c>
      <c r="M2688" s="158">
        <f>SUM(M2685:M2687)</f>
        <v>0</v>
      </c>
      <c r="N2688" s="158" t="str">
        <f t="shared" ref="N2688" si="984">IF(AND(N2683="",N2684="",N2685="",N2686="",N2687=""),"",SUM(N2683:N2687))</f>
        <v/>
      </c>
      <c r="O2688" s="159" t="str">
        <f>IF(L2688="","",SUM(J2688,L2688))</f>
        <v/>
      </c>
      <c r="P2688" s="160">
        <f>SUM(H2688,M2688)</f>
        <v>0</v>
      </c>
      <c r="Q2688" s="160" t="str">
        <f>IF(Q2683="","",SUM(Q2683:Q2687))</f>
        <v/>
      </c>
      <c r="R2688" s="159"/>
      <c r="S2688" s="159" t="str">
        <f>IF(AND(S2683="",S2684="",S2685="",S2686="",S2687=""),"",SUM(S2683:S2687))</f>
        <v/>
      </c>
      <c r="T2688" s="161" t="str">
        <f>IF(AND(T2683="",T2684="",T2685="",T2686="",T2687=""),"",SUM(T2683:T2687))</f>
        <v/>
      </c>
      <c r="U2688" s="162"/>
      <c r="V2688" s="163" t="str">
        <f>IF(V2683="","",SUM(V2683:V2687))</f>
        <v/>
      </c>
    </row>
    <row r="2689" spans="1:22" ht="19.25" customHeight="1">
      <c r="A2689" s="1179"/>
      <c r="B2689" s="1234" t="s">
        <v>145</v>
      </c>
      <c r="C2689" s="1235"/>
      <c r="D2689" s="119" t="str">
        <f>IF(D2688="","",50-(COUNTIF(D2683:D2687,"NA")*10+COUNTIF(D2683:D2687,"ML")*10))</f>
        <v/>
      </c>
      <c r="E2689" s="119" t="str">
        <f t="shared" ref="E2689:F2689" si="985">IF(E2688="","",50-(COUNTIF(E2683:E2687,"NA")*10+COUNTIF(E2683:E2687,"ML")*10))</f>
        <v/>
      </c>
      <c r="F2689" s="119" t="str">
        <f t="shared" si="985"/>
        <v/>
      </c>
      <c r="G2689" s="123">
        <f>I2689-H2689</f>
        <v>350</v>
      </c>
      <c r="H2689" s="158">
        <f>IF(H2688="","",(IF(OR(H2685="ML",H2685=""),0,H2682)+IF(OR(H2686="ML",H2686=""),0,H2683)+IF(OR(H2687="ML",H2687=""),0,H2684)))</f>
        <v>0</v>
      </c>
      <c r="I2689" s="123">
        <f>IF(I2688=0,0,350-H2691)</f>
        <v>350</v>
      </c>
      <c r="J2689" s="291" t="str">
        <f>IF(J2688="","",SUM(D2689:G2689))</f>
        <v/>
      </c>
      <c r="K2689" s="125" t="str">
        <f>IF(K2688="","",SUM(H2689,J2689))</f>
        <v/>
      </c>
      <c r="L2689" s="123">
        <f>N2689-M2689</f>
        <v>500</v>
      </c>
      <c r="M2689" s="117">
        <f>IF(M2688="","",(IF(OR(M2685="ML",M2685=""),0,M2682)+IF(OR(M2686="ML",M2686=""),0,M2683)+IF(OR(M2687="ML",M2687=""),0,M2684)))</f>
        <v>0</v>
      </c>
      <c r="N2689" s="123">
        <f>IF(N2688=0,0,500-M2691)</f>
        <v>500</v>
      </c>
      <c r="O2689" s="291">
        <f>IF(L2689="","",SUM(J2689,L2689))</f>
        <v>500</v>
      </c>
      <c r="P2689" s="125">
        <f>SUM(H2689,M2689)</f>
        <v>0</v>
      </c>
      <c r="Q2689" s="125" t="str">
        <f>IF(Q2688="","",SUM(O2689,P2689))</f>
        <v/>
      </c>
      <c r="R2689" s="307"/>
      <c r="S2689" s="141">
        <f>COUNTIF(R2683:R2692,"S")</f>
        <v>0</v>
      </c>
      <c r="T2689" s="141">
        <f>COUNTIF(R2683:R2692,"RE")+COUNTIF(R2683:R2692,"REP")</f>
        <v>0</v>
      </c>
      <c r="U2689" s="141">
        <f>COUNTIF(U2683:U2688,"P")+COUNTIF(U2691:U2692,"P")</f>
        <v>0</v>
      </c>
      <c r="V2689" s="149" t="str">
        <f>IF(OR(U2689=0,U2689&lt;(S2689+T2689)),"",(Q2689-(S2689*200)+S2688))</f>
        <v/>
      </c>
    </row>
    <row r="2690" spans="1:22" ht="19.25" customHeight="1">
      <c r="A2690" s="1179"/>
      <c r="B2690" s="1230" t="s">
        <v>12</v>
      </c>
      <c r="C2690" s="1231"/>
      <c r="D2690" s="120" t="str">
        <f t="shared" ref="D2690:Q2690" si="986">IF(D2689="","",D2688/D2689*100)</f>
        <v/>
      </c>
      <c r="E2690" s="120" t="str">
        <f t="shared" si="986"/>
        <v/>
      </c>
      <c r="F2690" s="120" t="str">
        <f t="shared" si="986"/>
        <v/>
      </c>
      <c r="G2690" s="120" t="e">
        <f t="shared" si="986"/>
        <v>#VALUE!</v>
      </c>
      <c r="H2690" s="151" t="e">
        <f t="shared" si="986"/>
        <v>#DIV/0!</v>
      </c>
      <c r="I2690" s="120" t="e">
        <f t="shared" si="986"/>
        <v>#VALUE!</v>
      </c>
      <c r="J2690" s="120" t="str">
        <f t="shared" si="986"/>
        <v/>
      </c>
      <c r="K2690" s="126" t="str">
        <f t="shared" si="986"/>
        <v/>
      </c>
      <c r="L2690" s="120" t="e">
        <f t="shared" si="986"/>
        <v>#VALUE!</v>
      </c>
      <c r="M2690" s="151" t="e">
        <f t="shared" si="986"/>
        <v>#DIV/0!</v>
      </c>
      <c r="N2690" s="120" t="e">
        <f t="shared" si="986"/>
        <v>#VALUE!</v>
      </c>
      <c r="O2690" s="120" t="e">
        <f t="shared" si="986"/>
        <v>#VALUE!</v>
      </c>
      <c r="P2690" s="126" t="e">
        <f t="shared" si="986"/>
        <v>#DIV/0!</v>
      </c>
      <c r="Q2690" s="126" t="str">
        <f t="shared" si="986"/>
        <v/>
      </c>
      <c r="R2690" s="304"/>
      <c r="S2690" s="304"/>
      <c r="T2690" s="305"/>
      <c r="U2690" s="308"/>
      <c r="V2690" s="150" t="str">
        <f>IF(V2689="","",V2688/V2689*100)</f>
        <v/>
      </c>
    </row>
    <row r="2691" spans="1:22" ht="19.25" customHeight="1">
      <c r="A2691" s="1179"/>
      <c r="B2691" s="1230" t="str">
        <f>'statement of marks'!$DG$3</f>
        <v>jktLFkku v/;;u</v>
      </c>
      <c r="C2691" s="1231"/>
      <c r="D2691" s="289" t="str">
        <f>IF('statement of marks'!DG107="","",'statement of marks'!DG107)</f>
        <v/>
      </c>
      <c r="E2691" s="290" t="str">
        <f>IF('statement of marks'!DH107="","",'statement of marks'!DH107)</f>
        <v/>
      </c>
      <c r="F2691" s="290" t="str">
        <f>IF('statement of marks'!DI107="","",'statement of marks'!DI107)</f>
        <v/>
      </c>
      <c r="G2691" s="290" t="str">
        <f>IF('statement of marks'!DK107="","",'statement of marks'!DK107)</f>
        <v/>
      </c>
      <c r="H2691" s="152">
        <f>IF(G2683="ML",70)+IF(G2684="ML",70)+IF(G2685="ML",70-H2682)+IF(G2686="ML",70-H2683)+IF(G2687="ML",70-H2684)+IF(H2685="ml",H2682)+IF(H2686="ml",H2683)+IF(H2687="ml",H2684)</f>
        <v>0</v>
      </c>
      <c r="I2691" s="291" t="str">
        <f>IF(G2691="","",SUM(G2691,H2691))</f>
        <v/>
      </c>
      <c r="J2691" s="291" t="str">
        <f>IF(G2691="","",SUM(D2691,E2691,F2691,G2691))</f>
        <v/>
      </c>
      <c r="K2691" s="125" t="str">
        <f>IF(J2691="","",SUM(H2691,J2691))</f>
        <v/>
      </c>
      <c r="L2691" s="290" t="str">
        <f>IF('statement of marks'!DM107="","",'statement of marks'!DM107)</f>
        <v/>
      </c>
      <c r="M2691" s="152">
        <f>IF(L2683="ML",100)+IF(L2684="ML",100)+IF(L2685="ML",100-M2682)+IF(L2686="ML",100-M2683)+IF(L2687="ML",100-M2684)+IF(M2685="ml",M2682)+IF(M2686="ml",M2683)+IF(M2687="ml",M2684)</f>
        <v>0</v>
      </c>
      <c r="N2691" s="291" t="str">
        <f>IF(L2691="","",SUM(L2691,M2691))</f>
        <v/>
      </c>
      <c r="O2691" s="291" t="str">
        <f>IF(L2691="","",SUM(K2691,L2691))</f>
        <v/>
      </c>
      <c r="P2691" s="152">
        <f>SUM(H2691,M2691)</f>
        <v>0</v>
      </c>
      <c r="Q2691" s="125" t="str">
        <f>IF(O2691="","",SUM(O2691,M2691))</f>
        <v/>
      </c>
      <c r="R2691" s="290" t="str">
        <f>IF('statement of marks'!GA107="","",'statement of marks'!GA107)</f>
        <v/>
      </c>
      <c r="S2691" s="117" t="str">
        <f>IF(OR(R2691="S",R2691="RE"),100,"")</f>
        <v/>
      </c>
      <c r="T2691" s="309" t="str">
        <f>IF('result subject-wise'!AL107="","",'result subject-wise'!AL107)</f>
        <v/>
      </c>
      <c r="U2691" s="310" t="str">
        <f>IF('result subject-wise'!AM107="","",'result subject-wise'!AM107)</f>
        <v/>
      </c>
      <c r="V2691" s="1236"/>
    </row>
    <row r="2692" spans="1:22" ht="19.25" customHeight="1">
      <c r="A2692" s="1179"/>
      <c r="B2692" s="1230" t="str">
        <f>'statement of marks'!$DT$3</f>
        <v>thou dkS'ky f'k{kk</v>
      </c>
      <c r="C2692" s="1231"/>
      <c r="D2692" s="1237" t="s">
        <v>294</v>
      </c>
      <c r="E2692" s="1238"/>
      <c r="F2692" s="291">
        <f>'statement of marks'!$DT$6</f>
        <v>30</v>
      </c>
      <c r="G2692" s="123" t="str">
        <f>IF('statement of marks'!DT107="","",'statement of marks'!DT107)</f>
        <v/>
      </c>
      <c r="H2692" s="1238" t="s">
        <v>313</v>
      </c>
      <c r="I2692" s="1238"/>
      <c r="J2692" s="291">
        <f>'statement of marks'!$DU$6</f>
        <v>30</v>
      </c>
      <c r="K2692" s="125" t="str">
        <f>IF('statement of marks'!DU107="","",'statement of marks'!DU107)</f>
        <v/>
      </c>
      <c r="L2692" s="1239" t="s">
        <v>172</v>
      </c>
      <c r="M2692" s="1239"/>
      <c r="N2692" s="291">
        <f>'statement of marks'!$DV$6</f>
        <v>40</v>
      </c>
      <c r="O2692" s="290" t="str">
        <f>IF('statement of marks'!DV107="","",'statement of marks'!DV107)</f>
        <v/>
      </c>
      <c r="P2692" s="304"/>
      <c r="Q2692" s="125" t="str">
        <f>IF(O2692="","",SUM(G2692,K2692,O2692))</f>
        <v/>
      </c>
      <c r="R2692" s="290" t="str">
        <f>IF('statement of marks'!GB107="","",'statement of marks'!GB107)</f>
        <v/>
      </c>
      <c r="S2692" s="117" t="str">
        <f>IF(OR(R2692="S",R2692="RE"),40,"")</f>
        <v/>
      </c>
      <c r="T2692" s="309" t="str">
        <f>IF('result subject-wise'!AN107="","",'result subject-wise'!AN107)</f>
        <v/>
      </c>
      <c r="U2692" s="310" t="str">
        <f>IF('result subject-wise'!AO107="","",'result subject-wise'!AO107)</f>
        <v/>
      </c>
      <c r="V2692" s="1236"/>
    </row>
    <row r="2693" spans="1:22" ht="19.25" customHeight="1">
      <c r="A2693" s="1179"/>
      <c r="B2693" s="1240" t="s">
        <v>20</v>
      </c>
      <c r="C2693" s="1241"/>
      <c r="D2693" s="1242" t="str">
        <f>IF('statement of marks'!GH107="","",'statement of marks'!GH107)</f>
        <v/>
      </c>
      <c r="E2693" s="1243"/>
      <c r="F2693" s="1243"/>
      <c r="G2693" s="1243"/>
      <c r="H2693" s="1243"/>
      <c r="I2693" s="1244"/>
      <c r="J2693" s="288" t="s">
        <v>7</v>
      </c>
      <c r="K2693" s="290" t="str">
        <f>IF('statement of marks'!GK107="","",'statement of marks'!GK107)</f>
        <v/>
      </c>
      <c r="L2693" s="1245" t="s">
        <v>8</v>
      </c>
      <c r="M2693" s="1246"/>
      <c r="N2693" s="1247"/>
      <c r="O2693" s="290" t="str">
        <f>IF('statement of marks'!GM107="","",'statement of marks'!GM107)</f>
        <v/>
      </c>
      <c r="P2693" s="1248" t="s">
        <v>286</v>
      </c>
      <c r="Q2693" s="1248"/>
      <c r="R2693" s="1248"/>
      <c r="S2693" s="1248"/>
      <c r="T2693" s="1248"/>
      <c r="U2693" s="1248"/>
      <c r="V2693" s="1249"/>
    </row>
    <row r="2694" spans="1:22" ht="19.25" customHeight="1">
      <c r="A2694" s="1179"/>
      <c r="B2694" s="1240" t="s">
        <v>50</v>
      </c>
      <c r="C2694" s="1241"/>
      <c r="D2694" s="1250" t="s">
        <v>290</v>
      </c>
      <c r="E2694" s="1251"/>
      <c r="F2694" s="1252" t="s">
        <v>291</v>
      </c>
      <c r="G2694" s="1252"/>
      <c r="H2694" s="1253" t="s">
        <v>292</v>
      </c>
      <c r="I2694" s="1253"/>
      <c r="J2694" s="1252" t="s">
        <v>314</v>
      </c>
      <c r="K2694" s="1252"/>
      <c r="L2694" s="1254" t="s">
        <v>284</v>
      </c>
      <c r="M2694" s="1254"/>
      <c r="N2694" s="1254"/>
      <c r="O2694" s="1254"/>
      <c r="P2694" s="1255" t="s">
        <v>20</v>
      </c>
      <c r="Q2694" s="1255"/>
      <c r="R2694" s="1255"/>
      <c r="S2694" s="1255"/>
      <c r="T2694" s="1256" t="str">
        <f>IF('result subject-wise'!AR107="","",'result subject-wise'!AR107)</f>
        <v/>
      </c>
      <c r="U2694" s="1256"/>
      <c r="V2694" s="1257"/>
    </row>
    <row r="2695" spans="1:22" ht="19.25" customHeight="1">
      <c r="A2695" s="1179"/>
      <c r="B2695" s="1234" t="s">
        <v>32</v>
      </c>
      <c r="C2695" s="1235"/>
      <c r="D2695" s="1258" t="str">
        <f>IF('statement of marks'!EP107="","",'statement of marks'!EP107)</f>
        <v/>
      </c>
      <c r="E2695" s="1259"/>
      <c r="F2695" s="1259" t="str">
        <f>IF('statement of marks'!ER107="","",'statement of marks'!ER107)</f>
        <v/>
      </c>
      <c r="G2695" s="1259"/>
      <c r="H2695" s="1259" t="str">
        <f>IF('statement of marks'!ET107="","",'statement of marks'!ET107)</f>
        <v/>
      </c>
      <c r="I2695" s="1259"/>
      <c r="J2695" s="1259" t="str">
        <f>IF('statement of marks'!EV107="","",'statement of marks'!EV107)</f>
        <v/>
      </c>
      <c r="K2695" s="1259"/>
      <c r="L2695" s="1259" t="str">
        <f>IF('statement of marks'!EX107="","",'statement of marks'!EX107)</f>
        <v/>
      </c>
      <c r="M2695" s="1259"/>
      <c r="N2695" s="1259"/>
      <c r="O2695" s="1259"/>
      <c r="P2695" s="1255" t="s">
        <v>7</v>
      </c>
      <c r="Q2695" s="1255"/>
      <c r="R2695" s="1255"/>
      <c r="S2695" s="1255"/>
      <c r="T2695" s="1256" t="str">
        <f>IF(AND(T2694="mRrh.kZ",V2690&gt;=60),"izFke",IF(AND(T2694="mRrh.kZ",V2690&gt;=48),"f}rh;",IF(AND(T2694="mRrh.kZ",V2690&gt;=36),"r`rh;","")))</f>
        <v/>
      </c>
      <c r="U2695" s="1256"/>
      <c r="V2695" s="1257"/>
    </row>
    <row r="2696" spans="1:22" ht="19.25" customHeight="1">
      <c r="A2696" s="1179"/>
      <c r="B2696" s="1234" t="s">
        <v>31</v>
      </c>
      <c r="C2696" s="1235"/>
      <c r="D2696" s="1260" t="str">
        <f>IF('statement of marks'!EO107="","",'statement of marks'!EO107)</f>
        <v/>
      </c>
      <c r="E2696" s="1261"/>
      <c r="F2696" s="1261" t="str">
        <f>IF('statement of marks'!EQ107="","",'statement of marks'!EQ107)</f>
        <v/>
      </c>
      <c r="G2696" s="1261"/>
      <c r="H2696" s="1261" t="str">
        <f>IF('statement of marks'!ES107="","",'statement of marks'!ES107)</f>
        <v/>
      </c>
      <c r="I2696" s="1261"/>
      <c r="J2696" s="1261" t="str">
        <f>IF('statement of marks'!EU107="","",'statement of marks'!EU107)</f>
        <v/>
      </c>
      <c r="K2696" s="1261"/>
      <c r="L2696" s="1261" t="str">
        <f>IF('statement of marks'!EW107="","",'statement of marks'!EW107)</f>
        <v/>
      </c>
      <c r="M2696" s="1261"/>
      <c r="N2696" s="1261"/>
      <c r="O2696" s="1261"/>
      <c r="P2696" s="1262" t="s">
        <v>312</v>
      </c>
      <c r="Q2696" s="1263"/>
      <c r="R2696" s="1263"/>
      <c r="S2696" s="1264"/>
      <c r="T2696" s="1265" t="str">
        <f>IF(T2694="","",'result subject-wise'!$G$117)</f>
        <v/>
      </c>
      <c r="U2696" s="1266"/>
      <c r="V2696" s="1267"/>
    </row>
    <row r="2697" spans="1:22" ht="19.25" customHeight="1">
      <c r="A2697" s="1179"/>
      <c r="B2697" s="1230" t="s">
        <v>133</v>
      </c>
      <c r="C2697" s="1231"/>
      <c r="D2697" s="1268"/>
      <c r="E2697" s="1269"/>
      <c r="F2697" s="1269"/>
      <c r="G2697" s="1269"/>
      <c r="H2697" s="1269"/>
      <c r="I2697" s="1269"/>
      <c r="J2697" s="1269"/>
      <c r="K2697" s="1269"/>
      <c r="L2697" s="1231" t="s">
        <v>133</v>
      </c>
      <c r="M2697" s="1231"/>
      <c r="N2697" s="1231"/>
      <c r="O2697" s="1231"/>
      <c r="P2697" s="1231"/>
      <c r="Q2697" s="1231"/>
      <c r="R2697" s="1270"/>
      <c r="S2697" s="1271"/>
      <c r="T2697" s="1271"/>
      <c r="U2697" s="1271"/>
      <c r="V2697" s="1272"/>
    </row>
    <row r="2698" spans="1:22" ht="19.25" customHeight="1">
      <c r="A2698" s="1179"/>
      <c r="B2698" s="1230" t="s">
        <v>285</v>
      </c>
      <c r="C2698" s="1231"/>
      <c r="D2698" s="1268"/>
      <c r="E2698" s="1269"/>
      <c r="F2698" s="1269"/>
      <c r="G2698" s="1269"/>
      <c r="H2698" s="1269"/>
      <c r="I2698" s="1269"/>
      <c r="J2698" s="1269"/>
      <c r="K2698" s="1269"/>
      <c r="L2698" s="1231" t="s">
        <v>111</v>
      </c>
      <c r="M2698" s="1231"/>
      <c r="N2698" s="1231"/>
      <c r="O2698" s="1231"/>
      <c r="P2698" s="1231"/>
      <c r="Q2698" s="1231"/>
      <c r="R2698" s="1273"/>
      <c r="S2698" s="1274"/>
      <c r="T2698" s="1274"/>
      <c r="U2698" s="1274"/>
      <c r="V2698" s="1275"/>
    </row>
    <row r="2699" spans="1:22" ht="19.25" customHeight="1">
      <c r="A2699" s="1179"/>
      <c r="B2699" s="1230" t="s">
        <v>152</v>
      </c>
      <c r="C2699" s="1231"/>
      <c r="D2699" s="1268"/>
      <c r="E2699" s="1269"/>
      <c r="F2699" s="1269"/>
      <c r="G2699" s="1269"/>
      <c r="H2699" s="1269"/>
      <c r="I2699" s="1269"/>
      <c r="J2699" s="1269"/>
      <c r="K2699" s="1269"/>
      <c r="L2699" s="1231" t="s">
        <v>285</v>
      </c>
      <c r="M2699" s="1231"/>
      <c r="N2699" s="1231"/>
      <c r="O2699" s="1231"/>
      <c r="P2699" s="1231"/>
      <c r="Q2699" s="1231"/>
      <c r="R2699" s="1276" t="s">
        <v>152</v>
      </c>
      <c r="S2699" s="1277"/>
      <c r="T2699" s="1277"/>
      <c r="U2699" s="1277"/>
      <c r="V2699" s="1278"/>
    </row>
    <row r="2700" spans="1:22" ht="19.25" customHeight="1">
      <c r="A2700" s="1180"/>
      <c r="B2700" s="1279" t="s">
        <v>151</v>
      </c>
      <c r="C2700" s="1280"/>
      <c r="D2700" s="1281"/>
      <c r="E2700" s="1282"/>
      <c r="F2700" s="1282"/>
      <c r="G2700" s="1282"/>
      <c r="H2700" s="1282"/>
      <c r="I2700" s="1282"/>
      <c r="J2700" s="1282"/>
      <c r="K2700" s="1282"/>
      <c r="L2700" s="1280" t="s">
        <v>113</v>
      </c>
      <c r="M2700" s="1280"/>
      <c r="N2700" s="1280"/>
      <c r="O2700" s="1280"/>
      <c r="P2700" s="1283">
        <f>'statement of marks'!$GH$109</f>
        <v>42460</v>
      </c>
      <c r="Q2700" s="1284"/>
      <c r="R2700" s="1285" t="s">
        <v>289</v>
      </c>
      <c r="S2700" s="1286"/>
      <c r="T2700" s="1286"/>
      <c r="U2700" s="1286"/>
      <c r="V2700" s="1287"/>
    </row>
    <row r="2701" spans="1:22" ht="19.25" customHeight="1">
      <c r="B2701" s="109"/>
    </row>
    <row r="2702" spans="1:22" ht="19.25" customHeight="1">
      <c r="B2702" s="109"/>
    </row>
    <row r="2703" spans="1:22" ht="19.25" customHeight="1">
      <c r="B2703" s="109"/>
    </row>
    <row r="2704" spans="1:22" ht="19.25" customHeight="1">
      <c r="B2704" s="109"/>
    </row>
    <row r="2705" spans="2:2" ht="19.25" customHeight="1">
      <c r="B2705" s="109"/>
    </row>
    <row r="2706" spans="2:2" ht="19.25" customHeight="1">
      <c r="B2706" s="109"/>
    </row>
    <row r="2707" spans="2:2" ht="19.25" customHeight="1">
      <c r="B2707" s="109"/>
    </row>
    <row r="2708" spans="2:2" ht="19.25" customHeight="1">
      <c r="B2708" s="109"/>
    </row>
    <row r="2709" spans="2:2" ht="19.25" customHeight="1">
      <c r="B2709" s="109"/>
    </row>
    <row r="2710" spans="2:2" ht="19.25" customHeight="1">
      <c r="B2710" s="109"/>
    </row>
    <row r="2711" spans="2:2" ht="19.25" customHeight="1">
      <c r="B2711" s="109"/>
    </row>
    <row r="2712" spans="2:2" ht="19.25" customHeight="1">
      <c r="B2712" s="109"/>
    </row>
    <row r="2713" spans="2:2" ht="19.25" customHeight="1">
      <c r="B2713" s="109"/>
    </row>
    <row r="2714" spans="2:2" ht="19.25" customHeight="1">
      <c r="B2714" s="109"/>
    </row>
    <row r="2715" spans="2:2" ht="19.25" customHeight="1">
      <c r="B2715" s="109"/>
    </row>
    <row r="2716" spans="2:2" ht="19.25" customHeight="1">
      <c r="B2716" s="109"/>
    </row>
    <row r="2717" spans="2:2" ht="19.25" customHeight="1">
      <c r="B2717" s="109"/>
    </row>
    <row r="2718" spans="2:2" ht="19.25" customHeight="1">
      <c r="B2718" s="109"/>
    </row>
    <row r="2719" spans="2:2" ht="19.25" customHeight="1">
      <c r="B2719" s="109"/>
    </row>
    <row r="2720" spans="2:2" ht="19.25" customHeight="1">
      <c r="B2720" s="109"/>
    </row>
    <row r="2721" spans="2:2" ht="19.25" customHeight="1">
      <c r="B2721" s="109"/>
    </row>
    <row r="2722" spans="2:2" ht="19.25" customHeight="1">
      <c r="B2722" s="109"/>
    </row>
    <row r="2723" spans="2:2" ht="19.25" customHeight="1">
      <c r="B2723" s="109"/>
    </row>
    <row r="2724" spans="2:2" ht="19.25" customHeight="1">
      <c r="B2724" s="109"/>
    </row>
    <row r="2725" spans="2:2" ht="19.25" customHeight="1">
      <c r="B2725" s="109"/>
    </row>
    <row r="2726" spans="2:2" ht="19.25" customHeight="1">
      <c r="B2726" s="109"/>
    </row>
    <row r="2727" spans="2:2" ht="19.25" customHeight="1">
      <c r="B2727" s="109"/>
    </row>
    <row r="2728" spans="2:2" ht="19.25" customHeight="1">
      <c r="B2728" s="109"/>
    </row>
    <row r="2729" spans="2:2" ht="19.25" customHeight="1">
      <c r="B2729" s="109"/>
    </row>
    <row r="2730" spans="2:2" ht="19.25" customHeight="1">
      <c r="B2730" s="109"/>
    </row>
    <row r="2731" spans="2:2" ht="19.25" customHeight="1">
      <c r="B2731" s="109"/>
    </row>
    <row r="2732" spans="2:2" ht="19.25" customHeight="1">
      <c r="B2732" s="109"/>
    </row>
    <row r="2733" spans="2:2" ht="19.25" customHeight="1">
      <c r="B2733" s="109"/>
    </row>
    <row r="2734" spans="2:2" ht="19.25" customHeight="1">
      <c r="B2734" s="109"/>
    </row>
    <row r="2735" spans="2:2" ht="19.25" customHeight="1">
      <c r="B2735" s="109"/>
    </row>
    <row r="2736" spans="2:2" ht="19.25" customHeight="1">
      <c r="B2736" s="109"/>
    </row>
    <row r="2737" spans="2:2" ht="19.25" customHeight="1">
      <c r="B2737" s="109"/>
    </row>
    <row r="2738" spans="2:2" ht="19.25" customHeight="1">
      <c r="B2738" s="109"/>
    </row>
    <row r="2739" spans="2:2" ht="19.25" customHeight="1">
      <c r="B2739" s="109"/>
    </row>
    <row r="2740" spans="2:2" ht="19.25" customHeight="1">
      <c r="B2740" s="109"/>
    </row>
    <row r="2741" spans="2:2" ht="19.25" customHeight="1">
      <c r="B2741" s="109"/>
    </row>
    <row r="2742" spans="2:2" ht="19.25" customHeight="1">
      <c r="B2742" s="109"/>
    </row>
    <row r="2743" spans="2:2" ht="19.25" customHeight="1">
      <c r="B2743" s="109"/>
    </row>
    <row r="2744" spans="2:2" ht="19.25" customHeight="1">
      <c r="B2744" s="109"/>
    </row>
    <row r="2745" spans="2:2" ht="19.25" customHeight="1">
      <c r="B2745" s="109"/>
    </row>
    <row r="2746" spans="2:2" ht="19.25" customHeight="1">
      <c r="B2746" s="109"/>
    </row>
    <row r="2747" spans="2:2" ht="19.25" customHeight="1">
      <c r="B2747" s="109"/>
    </row>
    <row r="2748" spans="2:2" ht="19.25" customHeight="1">
      <c r="B2748" s="109"/>
    </row>
    <row r="2749" spans="2:2" ht="19.25" customHeight="1">
      <c r="B2749" s="109"/>
    </row>
    <row r="2750" spans="2:2" ht="19.25" customHeight="1">
      <c r="B2750" s="109"/>
    </row>
    <row r="2751" spans="2:2" ht="19.25" customHeight="1">
      <c r="B2751" s="109"/>
    </row>
    <row r="2752" spans="2:2" ht="19.25" customHeight="1">
      <c r="B2752" s="109"/>
    </row>
    <row r="2753" spans="2:2" ht="19.25" customHeight="1">
      <c r="B2753" s="109"/>
    </row>
    <row r="2754" spans="2:2" ht="19.25" customHeight="1">
      <c r="B2754" s="109"/>
    </row>
  </sheetData>
  <sheetProtection password="CC1C" sheet="1" objects="1" scenarios="1" formatCells="0" formatColumns="0" formatRows="0"/>
  <protectedRanges>
    <protectedRange password="EA02" sqref="B39:C41 B12:C14 B93:C95 B66:C68 B120:C122 B174:C176 B147:C149 B228:C230 B201:C203 B255:C257 B309:C311 B282:C284 B363:C365 B336:C338 B390:C392 B444:C446 B417:C419 B498:C500 B471:C473 B525:C527 B579:C581 B552:C554 B633:C635 B606:C608 B660:C662 B714:C716 B687:C689 B768:C770 B741:C743 B795:C797 B849:C851 B822:C824 B903:C905 B876:C878 B930:C932 B984:C986 B957:C959 B1038:C1040 B1011:C1013 B1065:C1067 B1119:C1121 B1092:C1094 B1173:C1175 B1146:C1148 B1200:C1202 B1254:C1256 B1227:C1229 B1308:C1310 B1281:C1283 B1335:C1337 B1389:C1391 B1362:C1364 B1443:C1445 B1416:C1418 B1470:C1472 B1524:C1526 B1497:C1499 B1578:C1580 B1551:C1553 B1605:C1607 B1659:C1661 B1632:C1634 B1713:C1715 B1686:C1688 B1740:C1742 B1794:C1796 B1767:C1769 B1848:C1850 B1821:C1823 B1875:C1877 B1929:C1931 B1902:C1904 B1983:C1985 B1956:C1958 B2010:C2012 B2064:C2066 B2037:C2039 B2118:C2120 B2091:C2093 B2145:C2147 B2199:C2201 B2172:C2174 B2226:C2228 B2280:C2282 B2253:C2255 B2334:C2336 B2307:C2309 B2361:C2363 B2415:C2417 B2388:C2390 B2469:C2471 B2442:C2444 B2496:C2498 B2550:C2552 B2523:C2525 B2631:C2633 B2604:C2606 B2658:C2660 B2685:C2687 B2577:C2579" name="reports_2"/>
  </protectedRanges>
  <mergeCells count="11200">
    <mergeCell ref="B2591:C2591"/>
    <mergeCell ref="D2591:E2591"/>
    <mergeCell ref="F2591:G2591"/>
    <mergeCell ref="H2591:I2591"/>
    <mergeCell ref="J2591:K2591"/>
    <mergeCell ref="L2591:Q2591"/>
    <mergeCell ref="R2591:V2591"/>
    <mergeCell ref="B2592:C2592"/>
    <mergeCell ref="D2592:E2592"/>
    <mergeCell ref="F2592:G2592"/>
    <mergeCell ref="H2592:I2592"/>
    <mergeCell ref="J2592:K2592"/>
    <mergeCell ref="L2592:O2592"/>
    <mergeCell ref="P2592:Q2592"/>
    <mergeCell ref="R2592:V2592"/>
    <mergeCell ref="J2586:K2586"/>
    <mergeCell ref="L2586:O2586"/>
    <mergeCell ref="P2586:S2586"/>
    <mergeCell ref="T2586:V2586"/>
    <mergeCell ref="B2587:C2587"/>
    <mergeCell ref="D2587:E2587"/>
    <mergeCell ref="F2587:G2587"/>
    <mergeCell ref="H2587:I2587"/>
    <mergeCell ref="J2587:K2587"/>
    <mergeCell ref="L2587:O2587"/>
    <mergeCell ref="P2587:S2587"/>
    <mergeCell ref="T2587:V2587"/>
    <mergeCell ref="B2588:C2588"/>
    <mergeCell ref="D2588:E2588"/>
    <mergeCell ref="F2588:G2588"/>
    <mergeCell ref="H2588:I2588"/>
    <mergeCell ref="J2588:K2588"/>
    <mergeCell ref="L2588:O2588"/>
    <mergeCell ref="P2588:S2588"/>
    <mergeCell ref="T2588:V2588"/>
    <mergeCell ref="B2589:C2589"/>
    <mergeCell ref="D2589:E2589"/>
    <mergeCell ref="F2589:G2589"/>
    <mergeCell ref="H2589:I2589"/>
    <mergeCell ref="J2589:K2589"/>
    <mergeCell ref="L2589:Q2589"/>
    <mergeCell ref="R2589:V2590"/>
    <mergeCell ref="B2590:C2590"/>
    <mergeCell ref="D2590:E2590"/>
    <mergeCell ref="F2590:G2590"/>
    <mergeCell ref="H2590:I2590"/>
    <mergeCell ref="J2590:K2590"/>
    <mergeCell ref="L2590:Q2590"/>
    <mergeCell ref="A2566:V2566"/>
    <mergeCell ref="A2567:V2567"/>
    <mergeCell ref="A2568:A2592"/>
    <mergeCell ref="B2568:C2568"/>
    <mergeCell ref="D2568:E2568"/>
    <mergeCell ref="F2568:Q2568"/>
    <mergeCell ref="R2568:S2568"/>
    <mergeCell ref="T2568:V2568"/>
    <mergeCell ref="B2569:C2569"/>
    <mergeCell ref="D2569:Q2569"/>
    <mergeCell ref="R2569:S2569"/>
    <mergeCell ref="T2569:V2569"/>
    <mergeCell ref="B2570:C2570"/>
    <mergeCell ref="D2570:Q2570"/>
    <mergeCell ref="R2570:S2570"/>
    <mergeCell ref="T2570:V2570"/>
    <mergeCell ref="B2571:C2571"/>
    <mergeCell ref="D2571:Q2571"/>
    <mergeCell ref="R2571:S2571"/>
    <mergeCell ref="T2571:V2571"/>
    <mergeCell ref="B2572:B2573"/>
    <mergeCell ref="C2572:C2573"/>
    <mergeCell ref="D2572:D2573"/>
    <mergeCell ref="E2572:E2573"/>
    <mergeCell ref="F2572:F2573"/>
    <mergeCell ref="G2572:G2573"/>
    <mergeCell ref="H2572:H2573"/>
    <mergeCell ref="I2572:I2573"/>
    <mergeCell ref="J2572:J2573"/>
    <mergeCell ref="K2572:K2573"/>
    <mergeCell ref="L2572:L2573"/>
    <mergeCell ref="M2572:M2573"/>
    <mergeCell ref="N2572:N2573"/>
    <mergeCell ref="O2572:O2573"/>
    <mergeCell ref="P2572:P2573"/>
    <mergeCell ref="Q2572:Q2573"/>
    <mergeCell ref="R2572:R2573"/>
    <mergeCell ref="S2572:S2573"/>
    <mergeCell ref="T2572:T2573"/>
    <mergeCell ref="U2572:U2573"/>
    <mergeCell ref="V2572:V2573"/>
    <mergeCell ref="B2574:C2574"/>
    <mergeCell ref="B2575:C2575"/>
    <mergeCell ref="B2576:C2576"/>
    <mergeCell ref="B2577:C2577"/>
    <mergeCell ref="B2578:C2578"/>
    <mergeCell ref="B2579:C2579"/>
    <mergeCell ref="B2580:C2580"/>
    <mergeCell ref="B2581:C2581"/>
    <mergeCell ref="B2582:C2582"/>
    <mergeCell ref="B2583:C2583"/>
    <mergeCell ref="V2583:V2584"/>
    <mergeCell ref="B2584:C2584"/>
    <mergeCell ref="D2584:E2584"/>
    <mergeCell ref="H2584:I2584"/>
    <mergeCell ref="L2584:M2584"/>
    <mergeCell ref="B2585:C2585"/>
    <mergeCell ref="D2585:I2585"/>
    <mergeCell ref="L2585:N2585"/>
    <mergeCell ref="P2585:V2585"/>
    <mergeCell ref="B2586:C2586"/>
    <mergeCell ref="D2586:E2586"/>
    <mergeCell ref="F2586:G2586"/>
    <mergeCell ref="H2586:I2586"/>
    <mergeCell ref="A28:V28"/>
    <mergeCell ref="A29:V29"/>
    <mergeCell ref="A30:A54"/>
    <mergeCell ref="B30:C30"/>
    <mergeCell ref="D30:E30"/>
    <mergeCell ref="F30:Q30"/>
    <mergeCell ref="R30:S30"/>
    <mergeCell ref="T30:V30"/>
    <mergeCell ref="B31:C31"/>
    <mergeCell ref="D31:Q31"/>
    <mergeCell ref="R31:S31"/>
    <mergeCell ref="T31:V31"/>
    <mergeCell ref="B32:C32"/>
    <mergeCell ref="D32:Q32"/>
    <mergeCell ref="R32:S32"/>
    <mergeCell ref="T32:V32"/>
    <mergeCell ref="B33:C33"/>
    <mergeCell ref="D33:Q33"/>
    <mergeCell ref="R33:S33"/>
    <mergeCell ref="T33:V33"/>
    <mergeCell ref="B48:C48"/>
    <mergeCell ref="D48:E48"/>
    <mergeCell ref="F48:G48"/>
    <mergeCell ref="H48:I48"/>
    <mergeCell ref="J48:K48"/>
    <mergeCell ref="L48:O48"/>
    <mergeCell ref="P48:S48"/>
    <mergeCell ref="T48:V48"/>
    <mergeCell ref="B49:C49"/>
    <mergeCell ref="D49:E49"/>
    <mergeCell ref="F49:G49"/>
    <mergeCell ref="H49:I49"/>
    <mergeCell ref="J49:K49"/>
    <mergeCell ref="L49:O49"/>
    <mergeCell ref="P49:S49"/>
    <mergeCell ref="T49:V49"/>
    <mergeCell ref="B44:C44"/>
    <mergeCell ref="B45:C45"/>
    <mergeCell ref="V45:V46"/>
    <mergeCell ref="B46:C46"/>
    <mergeCell ref="D46:E46"/>
    <mergeCell ref="H46:I46"/>
    <mergeCell ref="L46:M46"/>
    <mergeCell ref="B47:C47"/>
    <mergeCell ref="D47:I47"/>
    <mergeCell ref="L47:N47"/>
    <mergeCell ref="P47:V47"/>
    <mergeCell ref="B43:C43"/>
    <mergeCell ref="M34:M35"/>
    <mergeCell ref="N34:N35"/>
    <mergeCell ref="O34:O35"/>
    <mergeCell ref="P34:P35"/>
    <mergeCell ref="Q34:Q35"/>
    <mergeCell ref="R34:R35"/>
    <mergeCell ref="S34:S35"/>
    <mergeCell ref="T34:T35"/>
    <mergeCell ref="D34:D35"/>
    <mergeCell ref="E34:E35"/>
    <mergeCell ref="F34:F35"/>
    <mergeCell ref="G34:G35"/>
    <mergeCell ref="H34:H35"/>
    <mergeCell ref="I34:I35"/>
    <mergeCell ref="B34:B35"/>
    <mergeCell ref="V34:V35"/>
    <mergeCell ref="B36:C36"/>
    <mergeCell ref="B37:C37"/>
    <mergeCell ref="B38:C38"/>
    <mergeCell ref="B39:C39"/>
    <mergeCell ref="B40:C40"/>
    <mergeCell ref="B41:C41"/>
    <mergeCell ref="B42:C42"/>
    <mergeCell ref="U34:U35"/>
    <mergeCell ref="C34:C35"/>
    <mergeCell ref="J34:J35"/>
    <mergeCell ref="K34:K35"/>
    <mergeCell ref="L34:L35"/>
    <mergeCell ref="B53:C53"/>
    <mergeCell ref="D53:E53"/>
    <mergeCell ref="F53:G53"/>
    <mergeCell ref="H53:I53"/>
    <mergeCell ref="J53:K53"/>
    <mergeCell ref="L53:Q53"/>
    <mergeCell ref="R53:V53"/>
    <mergeCell ref="B54:C54"/>
    <mergeCell ref="D54:E54"/>
    <mergeCell ref="F54:G54"/>
    <mergeCell ref="H54:I54"/>
    <mergeCell ref="J54:K54"/>
    <mergeCell ref="L54:O54"/>
    <mergeCell ref="P54:Q54"/>
    <mergeCell ref="R54:V54"/>
    <mergeCell ref="B50:C50"/>
    <mergeCell ref="D50:E50"/>
    <mergeCell ref="F50:G50"/>
    <mergeCell ref="H50:I50"/>
    <mergeCell ref="J50:K50"/>
    <mergeCell ref="L50:O50"/>
    <mergeCell ref="P50:S50"/>
    <mergeCell ref="T50:V50"/>
    <mergeCell ref="B51:C51"/>
    <mergeCell ref="D51:E51"/>
    <mergeCell ref="F51:G51"/>
    <mergeCell ref="H51:I51"/>
    <mergeCell ref="J51:K51"/>
    <mergeCell ref="L51:Q51"/>
    <mergeCell ref="R51:V52"/>
    <mergeCell ref="B52:C52"/>
    <mergeCell ref="D52:E52"/>
    <mergeCell ref="F52:G52"/>
    <mergeCell ref="H52:I52"/>
    <mergeCell ref="J52:K52"/>
    <mergeCell ref="L52:Q52"/>
    <mergeCell ref="B23:C23"/>
    <mergeCell ref="D23:E23"/>
    <mergeCell ref="F23:G23"/>
    <mergeCell ref="H23:I23"/>
    <mergeCell ref="J23:K23"/>
    <mergeCell ref="L23:O23"/>
    <mergeCell ref="P23:S23"/>
    <mergeCell ref="T23:V23"/>
    <mergeCell ref="B24:C24"/>
    <mergeCell ref="D24:E24"/>
    <mergeCell ref="F24:G24"/>
    <mergeCell ref="H24:I24"/>
    <mergeCell ref="J24:K24"/>
    <mergeCell ref="L24:Q24"/>
    <mergeCell ref="R24:V25"/>
    <mergeCell ref="B25:C25"/>
    <mergeCell ref="D25:E25"/>
    <mergeCell ref="F25:G25"/>
    <mergeCell ref="H25:I25"/>
    <mergeCell ref="J25:K25"/>
    <mergeCell ref="L25:Q25"/>
    <mergeCell ref="B26:C26"/>
    <mergeCell ref="D26:E26"/>
    <mergeCell ref="F26:G26"/>
    <mergeCell ref="H26:I26"/>
    <mergeCell ref="J26:K26"/>
    <mergeCell ref="L26:Q26"/>
    <mergeCell ref="R26:V26"/>
    <mergeCell ref="B27:C27"/>
    <mergeCell ref="D27:E27"/>
    <mergeCell ref="F27:G27"/>
    <mergeCell ref="H27:I27"/>
    <mergeCell ref="J27:K27"/>
    <mergeCell ref="L27:O27"/>
    <mergeCell ref="P27:Q27"/>
    <mergeCell ref="R27:V27"/>
    <mergeCell ref="R7:R8"/>
    <mergeCell ref="S7:S8"/>
    <mergeCell ref="T7:T8"/>
    <mergeCell ref="U7:U8"/>
    <mergeCell ref="V7:V8"/>
    <mergeCell ref="B9:C9"/>
    <mergeCell ref="B10:C10"/>
    <mergeCell ref="B11:C11"/>
    <mergeCell ref="B12:C12"/>
    <mergeCell ref="B13:C13"/>
    <mergeCell ref="B14:C14"/>
    <mergeCell ref="B15:C15"/>
    <mergeCell ref="B16:C16"/>
    <mergeCell ref="B17:C17"/>
    <mergeCell ref="B18:C18"/>
    <mergeCell ref="V18:V19"/>
    <mergeCell ref="B19:C19"/>
    <mergeCell ref="D19:E19"/>
    <mergeCell ref="H19:I19"/>
    <mergeCell ref="L19:M19"/>
    <mergeCell ref="B20:C20"/>
    <mergeCell ref="D20:I20"/>
    <mergeCell ref="L20:N20"/>
    <mergeCell ref="P20:V20"/>
    <mergeCell ref="B21:C21"/>
    <mergeCell ref="D21:E21"/>
    <mergeCell ref="F21:G21"/>
    <mergeCell ref="H21:I21"/>
    <mergeCell ref="J21:K21"/>
    <mergeCell ref="L21:O21"/>
    <mergeCell ref="P21:S21"/>
    <mergeCell ref="T21:V21"/>
    <mergeCell ref="B22:C22"/>
    <mergeCell ref="D22:E22"/>
    <mergeCell ref="F22:G22"/>
    <mergeCell ref="H22:I22"/>
    <mergeCell ref="J22:K22"/>
    <mergeCell ref="L22:O22"/>
    <mergeCell ref="P22:S22"/>
    <mergeCell ref="T22:V22"/>
    <mergeCell ref="B105:C105"/>
    <mergeCell ref="D105:E105"/>
    <mergeCell ref="F105:G105"/>
    <mergeCell ref="H105:I105"/>
    <mergeCell ref="J105:K105"/>
    <mergeCell ref="L105:Q105"/>
    <mergeCell ref="R105:V106"/>
    <mergeCell ref="B106:C106"/>
    <mergeCell ref="D106:E106"/>
    <mergeCell ref="F106:G106"/>
    <mergeCell ref="H106:I106"/>
    <mergeCell ref="J106:K106"/>
    <mergeCell ref="L106:Q106"/>
    <mergeCell ref="B107:C107"/>
    <mergeCell ref="D107:E107"/>
    <mergeCell ref="F107:G107"/>
    <mergeCell ref="H107:I107"/>
    <mergeCell ref="J107:K107"/>
    <mergeCell ref="L107:Q107"/>
    <mergeCell ref="R107:V107"/>
    <mergeCell ref="B108:C108"/>
    <mergeCell ref="D108:E108"/>
    <mergeCell ref="F108:G108"/>
    <mergeCell ref="H108:I108"/>
    <mergeCell ref="J108:K108"/>
    <mergeCell ref="L108:O108"/>
    <mergeCell ref="P108:Q108"/>
    <mergeCell ref="R108:V108"/>
    <mergeCell ref="A1:V1"/>
    <mergeCell ref="A2:V2"/>
    <mergeCell ref="A3:A27"/>
    <mergeCell ref="B3:C3"/>
    <mergeCell ref="D3:E3"/>
    <mergeCell ref="F3:Q3"/>
    <mergeCell ref="R3:S3"/>
    <mergeCell ref="T3:V3"/>
    <mergeCell ref="B4:C4"/>
    <mergeCell ref="D4:Q4"/>
    <mergeCell ref="R4:S4"/>
    <mergeCell ref="T4:V4"/>
    <mergeCell ref="B5:C5"/>
    <mergeCell ref="D5:Q5"/>
    <mergeCell ref="R5:S5"/>
    <mergeCell ref="T5:V5"/>
    <mergeCell ref="B6:C6"/>
    <mergeCell ref="D6:Q6"/>
    <mergeCell ref="R6:S6"/>
    <mergeCell ref="T6:V6"/>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Q7:Q8"/>
    <mergeCell ref="B98:C98"/>
    <mergeCell ref="B99:C99"/>
    <mergeCell ref="V99:V100"/>
    <mergeCell ref="B100:C100"/>
    <mergeCell ref="D100:E100"/>
    <mergeCell ref="H100:I100"/>
    <mergeCell ref="L100:M100"/>
    <mergeCell ref="B101:C101"/>
    <mergeCell ref="D101:I101"/>
    <mergeCell ref="L101:N101"/>
    <mergeCell ref="P101:V101"/>
    <mergeCell ref="B102:C102"/>
    <mergeCell ref="D102:E102"/>
    <mergeCell ref="F102:G102"/>
    <mergeCell ref="H102:I102"/>
    <mergeCell ref="J102:K102"/>
    <mergeCell ref="L102:O102"/>
    <mergeCell ref="P102:S102"/>
    <mergeCell ref="T102:V102"/>
    <mergeCell ref="B103:C103"/>
    <mergeCell ref="D103:E103"/>
    <mergeCell ref="F103:G103"/>
    <mergeCell ref="H103:I103"/>
    <mergeCell ref="J103:K103"/>
    <mergeCell ref="L103:O103"/>
    <mergeCell ref="P103:S103"/>
    <mergeCell ref="T103:V103"/>
    <mergeCell ref="B104:C104"/>
    <mergeCell ref="D104:E104"/>
    <mergeCell ref="F104:G104"/>
    <mergeCell ref="H104:I104"/>
    <mergeCell ref="J104:K104"/>
    <mergeCell ref="L104:O104"/>
    <mergeCell ref="P104:S104"/>
    <mergeCell ref="T104:V104"/>
    <mergeCell ref="B80:C80"/>
    <mergeCell ref="D80:E80"/>
    <mergeCell ref="F80:G80"/>
    <mergeCell ref="H80:I80"/>
    <mergeCell ref="J80:K80"/>
    <mergeCell ref="L80:Q80"/>
    <mergeCell ref="R80:V80"/>
    <mergeCell ref="B81:C81"/>
    <mergeCell ref="D81:E81"/>
    <mergeCell ref="F81:G81"/>
    <mergeCell ref="H81:I81"/>
    <mergeCell ref="J81:K81"/>
    <mergeCell ref="L81:O81"/>
    <mergeCell ref="P81:Q81"/>
    <mergeCell ref="R81:V81"/>
    <mergeCell ref="A82:V82"/>
    <mergeCell ref="A83:V83"/>
    <mergeCell ref="A84:A108"/>
    <mergeCell ref="B84:C84"/>
    <mergeCell ref="D84:E84"/>
    <mergeCell ref="F84:Q84"/>
    <mergeCell ref="R84:S84"/>
    <mergeCell ref="T84:V84"/>
    <mergeCell ref="B85:C85"/>
    <mergeCell ref="D85:Q85"/>
    <mergeCell ref="R85:S85"/>
    <mergeCell ref="T85:V85"/>
    <mergeCell ref="B86:C86"/>
    <mergeCell ref="D86:Q86"/>
    <mergeCell ref="R86:S86"/>
    <mergeCell ref="T86:V86"/>
    <mergeCell ref="B87:C87"/>
    <mergeCell ref="D87:Q87"/>
    <mergeCell ref="R87:S87"/>
    <mergeCell ref="T87:V87"/>
    <mergeCell ref="B88:B89"/>
    <mergeCell ref="C88:C89"/>
    <mergeCell ref="D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B90:C90"/>
    <mergeCell ref="B91:C91"/>
    <mergeCell ref="B92:C92"/>
    <mergeCell ref="B93:C93"/>
    <mergeCell ref="B94:C94"/>
    <mergeCell ref="B95:C95"/>
    <mergeCell ref="B96:C96"/>
    <mergeCell ref="B97:C97"/>
    <mergeCell ref="J75:K75"/>
    <mergeCell ref="L75:O75"/>
    <mergeCell ref="P75:S75"/>
    <mergeCell ref="T75:V75"/>
    <mergeCell ref="B76:C76"/>
    <mergeCell ref="D76:E76"/>
    <mergeCell ref="F76:G76"/>
    <mergeCell ref="H76:I76"/>
    <mergeCell ref="J76:K76"/>
    <mergeCell ref="L76:O76"/>
    <mergeCell ref="P76:S76"/>
    <mergeCell ref="T76:V76"/>
    <mergeCell ref="B77:C77"/>
    <mergeCell ref="D77:E77"/>
    <mergeCell ref="F77:G77"/>
    <mergeCell ref="H77:I77"/>
    <mergeCell ref="J77:K77"/>
    <mergeCell ref="L77:O77"/>
    <mergeCell ref="P77:S77"/>
    <mergeCell ref="T77:V77"/>
    <mergeCell ref="B78:C78"/>
    <mergeCell ref="D78:E78"/>
    <mergeCell ref="F78:G78"/>
    <mergeCell ref="H78:I78"/>
    <mergeCell ref="J78:K78"/>
    <mergeCell ref="L78:Q78"/>
    <mergeCell ref="R78:V79"/>
    <mergeCell ref="B79:C79"/>
    <mergeCell ref="D79:E79"/>
    <mergeCell ref="F79:G79"/>
    <mergeCell ref="H79:I79"/>
    <mergeCell ref="J79:K79"/>
    <mergeCell ref="L79:Q79"/>
    <mergeCell ref="A55:V55"/>
    <mergeCell ref="A56:V56"/>
    <mergeCell ref="A57:A81"/>
    <mergeCell ref="B57:C57"/>
    <mergeCell ref="D57:E57"/>
    <mergeCell ref="F57:Q57"/>
    <mergeCell ref="R57:S57"/>
    <mergeCell ref="T57:V57"/>
    <mergeCell ref="B58:C58"/>
    <mergeCell ref="D58:Q58"/>
    <mergeCell ref="R58:S58"/>
    <mergeCell ref="T58:V58"/>
    <mergeCell ref="B59:C59"/>
    <mergeCell ref="D59:Q59"/>
    <mergeCell ref="R59:S59"/>
    <mergeCell ref="T59:V59"/>
    <mergeCell ref="B60:C60"/>
    <mergeCell ref="D60:Q60"/>
    <mergeCell ref="R60:S60"/>
    <mergeCell ref="T60:V60"/>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P61:P62"/>
    <mergeCell ref="Q61:Q62"/>
    <mergeCell ref="R61:R62"/>
    <mergeCell ref="S61:S62"/>
    <mergeCell ref="T61:T62"/>
    <mergeCell ref="U61:U62"/>
    <mergeCell ref="V61:V62"/>
    <mergeCell ref="B63:C63"/>
    <mergeCell ref="B64:C64"/>
    <mergeCell ref="B65:C65"/>
    <mergeCell ref="B66:C66"/>
    <mergeCell ref="B67:C67"/>
    <mergeCell ref="B68:C68"/>
    <mergeCell ref="B69:C69"/>
    <mergeCell ref="B70:C70"/>
    <mergeCell ref="B71:C71"/>
    <mergeCell ref="B72:C72"/>
    <mergeCell ref="V72:V73"/>
    <mergeCell ref="B73:C73"/>
    <mergeCell ref="D73:E73"/>
    <mergeCell ref="H73:I73"/>
    <mergeCell ref="L73:M73"/>
    <mergeCell ref="B74:C74"/>
    <mergeCell ref="D74:I74"/>
    <mergeCell ref="L74:N74"/>
    <mergeCell ref="P74:V74"/>
    <mergeCell ref="B75:C75"/>
    <mergeCell ref="D75:E75"/>
    <mergeCell ref="F75:G75"/>
    <mergeCell ref="H75:I75"/>
    <mergeCell ref="O115:O116"/>
    <mergeCell ref="P115:P116"/>
    <mergeCell ref="Q115:Q116"/>
    <mergeCell ref="R115:R116"/>
    <mergeCell ref="S115:S116"/>
    <mergeCell ref="T115:T116"/>
    <mergeCell ref="U115:U116"/>
    <mergeCell ref="V115:V116"/>
    <mergeCell ref="B117:C117"/>
    <mergeCell ref="F115:F116"/>
    <mergeCell ref="G115:G116"/>
    <mergeCell ref="H115:H116"/>
    <mergeCell ref="I115:I116"/>
    <mergeCell ref="J115:J116"/>
    <mergeCell ref="K115:K116"/>
    <mergeCell ref="L115:L116"/>
    <mergeCell ref="M115:M116"/>
    <mergeCell ref="N115:N116"/>
    <mergeCell ref="A109:V109"/>
    <mergeCell ref="A110:V110"/>
    <mergeCell ref="A111:A135"/>
    <mergeCell ref="B111:C111"/>
    <mergeCell ref="D111:E111"/>
    <mergeCell ref="F111:Q111"/>
    <mergeCell ref="R111:S111"/>
    <mergeCell ref="T111:V111"/>
    <mergeCell ref="B112:C112"/>
    <mergeCell ref="D112:Q112"/>
    <mergeCell ref="R112:S112"/>
    <mergeCell ref="T112:V112"/>
    <mergeCell ref="B113:C113"/>
    <mergeCell ref="D113:Q113"/>
    <mergeCell ref="R113:S113"/>
    <mergeCell ref="T113:V113"/>
    <mergeCell ref="B114:C114"/>
    <mergeCell ref="D114:Q114"/>
    <mergeCell ref="R114:S114"/>
    <mergeCell ref="T114:V114"/>
    <mergeCell ref="B115:B116"/>
    <mergeCell ref="C115:C116"/>
    <mergeCell ref="D115:D116"/>
    <mergeCell ref="E115:E116"/>
    <mergeCell ref="B129:C129"/>
    <mergeCell ref="D129:E129"/>
    <mergeCell ref="F129:G129"/>
    <mergeCell ref="H129:I129"/>
    <mergeCell ref="J129:K129"/>
    <mergeCell ref="L129:O129"/>
    <mergeCell ref="P129:S129"/>
    <mergeCell ref="T129:V129"/>
    <mergeCell ref="B130:C130"/>
    <mergeCell ref="D130:E130"/>
    <mergeCell ref="F130:G130"/>
    <mergeCell ref="H130:I130"/>
    <mergeCell ref="J130:K130"/>
    <mergeCell ref="L130:O130"/>
    <mergeCell ref="P130:S130"/>
    <mergeCell ref="T130:V130"/>
    <mergeCell ref="V126:V127"/>
    <mergeCell ref="B127:C127"/>
    <mergeCell ref="D127:E127"/>
    <mergeCell ref="H127:I127"/>
    <mergeCell ref="L127:M127"/>
    <mergeCell ref="B128:C128"/>
    <mergeCell ref="D128:I128"/>
    <mergeCell ref="L128:N128"/>
    <mergeCell ref="P128:V128"/>
    <mergeCell ref="B118:C118"/>
    <mergeCell ref="B119:C119"/>
    <mergeCell ref="B120:C120"/>
    <mergeCell ref="B121:C121"/>
    <mergeCell ref="B122:C122"/>
    <mergeCell ref="B123:C123"/>
    <mergeCell ref="B124:C124"/>
    <mergeCell ref="B125:C125"/>
    <mergeCell ref="B126:C126"/>
    <mergeCell ref="B134:C134"/>
    <mergeCell ref="D134:E134"/>
    <mergeCell ref="F134:G134"/>
    <mergeCell ref="H134:I134"/>
    <mergeCell ref="J134:K134"/>
    <mergeCell ref="L134:Q134"/>
    <mergeCell ref="R134:V134"/>
    <mergeCell ref="B135:C135"/>
    <mergeCell ref="D135:E135"/>
    <mergeCell ref="F135:G135"/>
    <mergeCell ref="H135:I135"/>
    <mergeCell ref="J135:K135"/>
    <mergeCell ref="L135:O135"/>
    <mergeCell ref="P135:Q135"/>
    <mergeCell ref="R135:V135"/>
    <mergeCell ref="B131:C131"/>
    <mergeCell ref="D131:E131"/>
    <mergeCell ref="F131:G131"/>
    <mergeCell ref="H131:I131"/>
    <mergeCell ref="J131:K131"/>
    <mergeCell ref="L131:O131"/>
    <mergeCell ref="P131:S131"/>
    <mergeCell ref="T131:V131"/>
    <mergeCell ref="B132:C132"/>
    <mergeCell ref="D132:E132"/>
    <mergeCell ref="F132:G132"/>
    <mergeCell ref="H132:I132"/>
    <mergeCell ref="J132:K132"/>
    <mergeCell ref="L132:Q132"/>
    <mergeCell ref="R132:V133"/>
    <mergeCell ref="B133:C133"/>
    <mergeCell ref="D133:E133"/>
    <mergeCell ref="F133:G133"/>
    <mergeCell ref="H133:I133"/>
    <mergeCell ref="J133:K133"/>
    <mergeCell ref="L133:Q133"/>
    <mergeCell ref="O142:O143"/>
    <mergeCell ref="P142:P143"/>
    <mergeCell ref="Q142:Q143"/>
    <mergeCell ref="R142:R143"/>
    <mergeCell ref="S142:S143"/>
    <mergeCell ref="T142:T143"/>
    <mergeCell ref="U142:U143"/>
    <mergeCell ref="V142:V143"/>
    <mergeCell ref="B144:C144"/>
    <mergeCell ref="F142:F143"/>
    <mergeCell ref="G142:G143"/>
    <mergeCell ref="H142:H143"/>
    <mergeCell ref="I142:I143"/>
    <mergeCell ref="J142:J143"/>
    <mergeCell ref="K142:K143"/>
    <mergeCell ref="L142:L143"/>
    <mergeCell ref="M142:M143"/>
    <mergeCell ref="N142:N143"/>
    <mergeCell ref="A136:V136"/>
    <mergeCell ref="A137:V137"/>
    <mergeCell ref="A138:A162"/>
    <mergeCell ref="B138:C138"/>
    <mergeCell ref="D138:E138"/>
    <mergeCell ref="F138:Q138"/>
    <mergeCell ref="R138:S138"/>
    <mergeCell ref="T138:V138"/>
    <mergeCell ref="B139:C139"/>
    <mergeCell ref="D139:Q139"/>
    <mergeCell ref="R139:S139"/>
    <mergeCell ref="T139:V139"/>
    <mergeCell ref="B140:C140"/>
    <mergeCell ref="D140:Q140"/>
    <mergeCell ref="R140:S140"/>
    <mergeCell ref="T140:V140"/>
    <mergeCell ref="B141:C141"/>
    <mergeCell ref="D141:Q141"/>
    <mergeCell ref="R141:S141"/>
    <mergeCell ref="T141:V141"/>
    <mergeCell ref="B142:B143"/>
    <mergeCell ref="C142:C143"/>
    <mergeCell ref="D142:D143"/>
    <mergeCell ref="E142:E143"/>
    <mergeCell ref="B156:C156"/>
    <mergeCell ref="D156:E156"/>
    <mergeCell ref="F156:G156"/>
    <mergeCell ref="H156:I156"/>
    <mergeCell ref="J156:K156"/>
    <mergeCell ref="L156:O156"/>
    <mergeCell ref="P156:S156"/>
    <mergeCell ref="T156:V156"/>
    <mergeCell ref="B157:C157"/>
    <mergeCell ref="D157:E157"/>
    <mergeCell ref="F157:G157"/>
    <mergeCell ref="H157:I157"/>
    <mergeCell ref="J157:K157"/>
    <mergeCell ref="L157:O157"/>
    <mergeCell ref="P157:S157"/>
    <mergeCell ref="T157:V157"/>
    <mergeCell ref="V153:V154"/>
    <mergeCell ref="B154:C154"/>
    <mergeCell ref="D154:E154"/>
    <mergeCell ref="H154:I154"/>
    <mergeCell ref="L154:M154"/>
    <mergeCell ref="B155:C155"/>
    <mergeCell ref="D155:I155"/>
    <mergeCell ref="L155:N155"/>
    <mergeCell ref="P155:V155"/>
    <mergeCell ref="B145:C145"/>
    <mergeCell ref="B146:C146"/>
    <mergeCell ref="B147:C147"/>
    <mergeCell ref="B148:C148"/>
    <mergeCell ref="B149:C149"/>
    <mergeCell ref="B150:C150"/>
    <mergeCell ref="B151:C151"/>
    <mergeCell ref="B152:C152"/>
    <mergeCell ref="B153:C153"/>
    <mergeCell ref="B161:C161"/>
    <mergeCell ref="D161:E161"/>
    <mergeCell ref="F161:G161"/>
    <mergeCell ref="H161:I161"/>
    <mergeCell ref="J161:K161"/>
    <mergeCell ref="L161:Q161"/>
    <mergeCell ref="R161:V161"/>
    <mergeCell ref="B162:C162"/>
    <mergeCell ref="D162:E162"/>
    <mergeCell ref="F162:G162"/>
    <mergeCell ref="H162:I162"/>
    <mergeCell ref="J162:K162"/>
    <mergeCell ref="L162:O162"/>
    <mergeCell ref="P162:Q162"/>
    <mergeCell ref="R162:V162"/>
    <mergeCell ref="B158:C158"/>
    <mergeCell ref="D158:E158"/>
    <mergeCell ref="F158:G158"/>
    <mergeCell ref="H158:I158"/>
    <mergeCell ref="J158:K158"/>
    <mergeCell ref="L158:O158"/>
    <mergeCell ref="P158:S158"/>
    <mergeCell ref="T158:V158"/>
    <mergeCell ref="B159:C159"/>
    <mergeCell ref="D159:E159"/>
    <mergeCell ref="F159:G159"/>
    <mergeCell ref="H159:I159"/>
    <mergeCell ref="J159:K159"/>
    <mergeCell ref="L159:Q159"/>
    <mergeCell ref="R159:V160"/>
    <mergeCell ref="B160:C160"/>
    <mergeCell ref="D160:E160"/>
    <mergeCell ref="F160:G160"/>
    <mergeCell ref="H160:I160"/>
    <mergeCell ref="J160:K160"/>
    <mergeCell ref="L160:Q160"/>
    <mergeCell ref="O169:O170"/>
    <mergeCell ref="P169:P170"/>
    <mergeCell ref="Q169:Q170"/>
    <mergeCell ref="R169:R170"/>
    <mergeCell ref="S169:S170"/>
    <mergeCell ref="T169:T170"/>
    <mergeCell ref="U169:U170"/>
    <mergeCell ref="V169:V170"/>
    <mergeCell ref="B171:C171"/>
    <mergeCell ref="F169:F170"/>
    <mergeCell ref="G169:G170"/>
    <mergeCell ref="H169:H170"/>
    <mergeCell ref="I169:I170"/>
    <mergeCell ref="J169:J170"/>
    <mergeCell ref="K169:K170"/>
    <mergeCell ref="L169:L170"/>
    <mergeCell ref="M169:M170"/>
    <mergeCell ref="N169:N170"/>
    <mergeCell ref="A163:V163"/>
    <mergeCell ref="A164:V164"/>
    <mergeCell ref="A165:A189"/>
    <mergeCell ref="B165:C165"/>
    <mergeCell ref="D165:E165"/>
    <mergeCell ref="F165:Q165"/>
    <mergeCell ref="R165:S165"/>
    <mergeCell ref="T165:V165"/>
    <mergeCell ref="B166:C166"/>
    <mergeCell ref="D166:Q166"/>
    <mergeCell ref="R166:S166"/>
    <mergeCell ref="T166:V166"/>
    <mergeCell ref="B167:C167"/>
    <mergeCell ref="D167:Q167"/>
    <mergeCell ref="R167:S167"/>
    <mergeCell ref="T167:V167"/>
    <mergeCell ref="B168:C168"/>
    <mergeCell ref="D168:Q168"/>
    <mergeCell ref="R168:S168"/>
    <mergeCell ref="T168:V168"/>
    <mergeCell ref="B169:B170"/>
    <mergeCell ref="C169:C170"/>
    <mergeCell ref="D169:D170"/>
    <mergeCell ref="E169:E170"/>
    <mergeCell ref="B183:C183"/>
    <mergeCell ref="D183:E183"/>
    <mergeCell ref="F183:G183"/>
    <mergeCell ref="H183:I183"/>
    <mergeCell ref="J183:K183"/>
    <mergeCell ref="L183:O183"/>
    <mergeCell ref="P183:S183"/>
    <mergeCell ref="T183:V183"/>
    <mergeCell ref="B184:C184"/>
    <mergeCell ref="D184:E184"/>
    <mergeCell ref="F184:G184"/>
    <mergeCell ref="H184:I184"/>
    <mergeCell ref="J184:K184"/>
    <mergeCell ref="L184:O184"/>
    <mergeCell ref="P184:S184"/>
    <mergeCell ref="T184:V184"/>
    <mergeCell ref="V180:V181"/>
    <mergeCell ref="B181:C181"/>
    <mergeCell ref="D181:E181"/>
    <mergeCell ref="H181:I181"/>
    <mergeCell ref="L181:M181"/>
    <mergeCell ref="B182:C182"/>
    <mergeCell ref="D182:I182"/>
    <mergeCell ref="L182:N182"/>
    <mergeCell ref="P182:V182"/>
    <mergeCell ref="B172:C172"/>
    <mergeCell ref="B173:C173"/>
    <mergeCell ref="B174:C174"/>
    <mergeCell ref="B175:C175"/>
    <mergeCell ref="B176:C176"/>
    <mergeCell ref="B177:C177"/>
    <mergeCell ref="B178:C178"/>
    <mergeCell ref="B179:C179"/>
    <mergeCell ref="B180:C180"/>
    <mergeCell ref="B188:C188"/>
    <mergeCell ref="D188:E188"/>
    <mergeCell ref="F188:G188"/>
    <mergeCell ref="H188:I188"/>
    <mergeCell ref="J188:K188"/>
    <mergeCell ref="L188:Q188"/>
    <mergeCell ref="R188:V188"/>
    <mergeCell ref="B189:C189"/>
    <mergeCell ref="D189:E189"/>
    <mergeCell ref="F189:G189"/>
    <mergeCell ref="H189:I189"/>
    <mergeCell ref="J189:K189"/>
    <mergeCell ref="L189:O189"/>
    <mergeCell ref="P189:Q189"/>
    <mergeCell ref="R189:V189"/>
    <mergeCell ref="B185:C185"/>
    <mergeCell ref="D185:E185"/>
    <mergeCell ref="F185:G185"/>
    <mergeCell ref="H185:I185"/>
    <mergeCell ref="J185:K185"/>
    <mergeCell ref="L185:O185"/>
    <mergeCell ref="P185:S185"/>
    <mergeCell ref="T185:V185"/>
    <mergeCell ref="B186:C186"/>
    <mergeCell ref="D186:E186"/>
    <mergeCell ref="F186:G186"/>
    <mergeCell ref="H186:I186"/>
    <mergeCell ref="J186:K186"/>
    <mergeCell ref="L186:Q186"/>
    <mergeCell ref="R186:V187"/>
    <mergeCell ref="B187:C187"/>
    <mergeCell ref="D187:E187"/>
    <mergeCell ref="F187:G187"/>
    <mergeCell ref="H187:I187"/>
    <mergeCell ref="J187:K187"/>
    <mergeCell ref="L187:Q187"/>
    <mergeCell ref="O196:O197"/>
    <mergeCell ref="P196:P197"/>
    <mergeCell ref="Q196:Q197"/>
    <mergeCell ref="R196:R197"/>
    <mergeCell ref="S196:S197"/>
    <mergeCell ref="T196:T197"/>
    <mergeCell ref="U196:U197"/>
    <mergeCell ref="V196:V197"/>
    <mergeCell ref="B198:C198"/>
    <mergeCell ref="F196:F197"/>
    <mergeCell ref="G196:G197"/>
    <mergeCell ref="H196:H197"/>
    <mergeCell ref="I196:I197"/>
    <mergeCell ref="J196:J197"/>
    <mergeCell ref="K196:K197"/>
    <mergeCell ref="L196:L197"/>
    <mergeCell ref="M196:M197"/>
    <mergeCell ref="N196:N197"/>
    <mergeCell ref="A190:V190"/>
    <mergeCell ref="A191:V191"/>
    <mergeCell ref="A192:A216"/>
    <mergeCell ref="B192:C192"/>
    <mergeCell ref="D192:E192"/>
    <mergeCell ref="F192:Q192"/>
    <mergeCell ref="R192:S192"/>
    <mergeCell ref="T192:V192"/>
    <mergeCell ref="B193:C193"/>
    <mergeCell ref="D193:Q193"/>
    <mergeCell ref="R193:S193"/>
    <mergeCell ref="T193:V193"/>
    <mergeCell ref="B194:C194"/>
    <mergeCell ref="D194:Q194"/>
    <mergeCell ref="R194:S194"/>
    <mergeCell ref="T194:V194"/>
    <mergeCell ref="B195:C195"/>
    <mergeCell ref="D195:Q195"/>
    <mergeCell ref="R195:S195"/>
    <mergeCell ref="T195:V195"/>
    <mergeCell ref="B196:B197"/>
    <mergeCell ref="C196:C197"/>
    <mergeCell ref="D196:D197"/>
    <mergeCell ref="E196:E197"/>
    <mergeCell ref="B210:C210"/>
    <mergeCell ref="D210:E210"/>
    <mergeCell ref="F210:G210"/>
    <mergeCell ref="H210:I210"/>
    <mergeCell ref="J210:K210"/>
    <mergeCell ref="L210:O210"/>
    <mergeCell ref="P210:S210"/>
    <mergeCell ref="T210:V210"/>
    <mergeCell ref="B211:C211"/>
    <mergeCell ref="D211:E211"/>
    <mergeCell ref="F211:G211"/>
    <mergeCell ref="H211:I211"/>
    <mergeCell ref="J211:K211"/>
    <mergeCell ref="L211:O211"/>
    <mergeCell ref="P211:S211"/>
    <mergeCell ref="T211:V211"/>
    <mergeCell ref="V207:V208"/>
    <mergeCell ref="B208:C208"/>
    <mergeCell ref="D208:E208"/>
    <mergeCell ref="H208:I208"/>
    <mergeCell ref="L208:M208"/>
    <mergeCell ref="B209:C209"/>
    <mergeCell ref="D209:I209"/>
    <mergeCell ref="L209:N209"/>
    <mergeCell ref="P209:V209"/>
    <mergeCell ref="B199:C199"/>
    <mergeCell ref="B200:C200"/>
    <mergeCell ref="B201:C201"/>
    <mergeCell ref="B202:C202"/>
    <mergeCell ref="B203:C203"/>
    <mergeCell ref="B204:C204"/>
    <mergeCell ref="B205:C205"/>
    <mergeCell ref="B206:C206"/>
    <mergeCell ref="B207:C207"/>
    <mergeCell ref="B215:C215"/>
    <mergeCell ref="D215:E215"/>
    <mergeCell ref="F215:G215"/>
    <mergeCell ref="H215:I215"/>
    <mergeCell ref="J215:K215"/>
    <mergeCell ref="L215:Q215"/>
    <mergeCell ref="R215:V215"/>
    <mergeCell ref="B216:C216"/>
    <mergeCell ref="D216:E216"/>
    <mergeCell ref="F216:G216"/>
    <mergeCell ref="H216:I216"/>
    <mergeCell ref="J216:K216"/>
    <mergeCell ref="L216:O216"/>
    <mergeCell ref="P216:Q216"/>
    <mergeCell ref="R216:V216"/>
    <mergeCell ref="B212:C212"/>
    <mergeCell ref="D212:E212"/>
    <mergeCell ref="F212:G212"/>
    <mergeCell ref="H212:I212"/>
    <mergeCell ref="J212:K212"/>
    <mergeCell ref="L212:O212"/>
    <mergeCell ref="P212:S212"/>
    <mergeCell ref="T212:V212"/>
    <mergeCell ref="B213:C213"/>
    <mergeCell ref="D213:E213"/>
    <mergeCell ref="F213:G213"/>
    <mergeCell ref="H213:I213"/>
    <mergeCell ref="J213:K213"/>
    <mergeCell ref="L213:Q213"/>
    <mergeCell ref="R213:V214"/>
    <mergeCell ref="B214:C214"/>
    <mergeCell ref="D214:E214"/>
    <mergeCell ref="F214:G214"/>
    <mergeCell ref="H214:I214"/>
    <mergeCell ref="J214:K214"/>
    <mergeCell ref="L214:Q214"/>
    <mergeCell ref="O223:O224"/>
    <mergeCell ref="P223:P224"/>
    <mergeCell ref="Q223:Q224"/>
    <mergeCell ref="R223:R224"/>
    <mergeCell ref="S223:S224"/>
    <mergeCell ref="T223:T224"/>
    <mergeCell ref="U223:U224"/>
    <mergeCell ref="V223:V224"/>
    <mergeCell ref="B225:C225"/>
    <mergeCell ref="F223:F224"/>
    <mergeCell ref="G223:G224"/>
    <mergeCell ref="H223:H224"/>
    <mergeCell ref="I223:I224"/>
    <mergeCell ref="J223:J224"/>
    <mergeCell ref="K223:K224"/>
    <mergeCell ref="L223:L224"/>
    <mergeCell ref="M223:M224"/>
    <mergeCell ref="N223:N224"/>
    <mergeCell ref="A217:V217"/>
    <mergeCell ref="A218:V218"/>
    <mergeCell ref="A219:A243"/>
    <mergeCell ref="B219:C219"/>
    <mergeCell ref="D219:E219"/>
    <mergeCell ref="F219:Q219"/>
    <mergeCell ref="R219:S219"/>
    <mergeCell ref="T219:V219"/>
    <mergeCell ref="B220:C220"/>
    <mergeCell ref="D220:Q220"/>
    <mergeCell ref="R220:S220"/>
    <mergeCell ref="T220:V220"/>
    <mergeCell ref="B221:C221"/>
    <mergeCell ref="D221:Q221"/>
    <mergeCell ref="R221:S221"/>
    <mergeCell ref="T221:V221"/>
    <mergeCell ref="B222:C222"/>
    <mergeCell ref="D222:Q222"/>
    <mergeCell ref="R222:S222"/>
    <mergeCell ref="T222:V222"/>
    <mergeCell ref="B223:B224"/>
    <mergeCell ref="C223:C224"/>
    <mergeCell ref="D223:D224"/>
    <mergeCell ref="E223:E224"/>
    <mergeCell ref="B237:C237"/>
    <mergeCell ref="D237:E237"/>
    <mergeCell ref="F237:G237"/>
    <mergeCell ref="H237:I237"/>
    <mergeCell ref="J237:K237"/>
    <mergeCell ref="L237:O237"/>
    <mergeCell ref="P237:S237"/>
    <mergeCell ref="T237:V237"/>
    <mergeCell ref="B238:C238"/>
    <mergeCell ref="D238:E238"/>
    <mergeCell ref="F238:G238"/>
    <mergeCell ref="H238:I238"/>
    <mergeCell ref="J238:K238"/>
    <mergeCell ref="L238:O238"/>
    <mergeCell ref="P238:S238"/>
    <mergeCell ref="T238:V238"/>
    <mergeCell ref="V234:V235"/>
    <mergeCell ref="B235:C235"/>
    <mergeCell ref="D235:E235"/>
    <mergeCell ref="H235:I235"/>
    <mergeCell ref="L235:M235"/>
    <mergeCell ref="B236:C236"/>
    <mergeCell ref="D236:I236"/>
    <mergeCell ref="L236:N236"/>
    <mergeCell ref="P236:V236"/>
    <mergeCell ref="B226:C226"/>
    <mergeCell ref="B227:C227"/>
    <mergeCell ref="B228:C228"/>
    <mergeCell ref="B229:C229"/>
    <mergeCell ref="B230:C230"/>
    <mergeCell ref="B231:C231"/>
    <mergeCell ref="B232:C232"/>
    <mergeCell ref="B233:C233"/>
    <mergeCell ref="B234:C234"/>
    <mergeCell ref="B242:C242"/>
    <mergeCell ref="D242:E242"/>
    <mergeCell ref="F242:G242"/>
    <mergeCell ref="H242:I242"/>
    <mergeCell ref="J242:K242"/>
    <mergeCell ref="L242:Q242"/>
    <mergeCell ref="R242:V242"/>
    <mergeCell ref="B243:C243"/>
    <mergeCell ref="D243:E243"/>
    <mergeCell ref="F243:G243"/>
    <mergeCell ref="H243:I243"/>
    <mergeCell ref="J243:K243"/>
    <mergeCell ref="L243:O243"/>
    <mergeCell ref="P243:Q243"/>
    <mergeCell ref="R243:V243"/>
    <mergeCell ref="B239:C239"/>
    <mergeCell ref="D239:E239"/>
    <mergeCell ref="F239:G239"/>
    <mergeCell ref="H239:I239"/>
    <mergeCell ref="J239:K239"/>
    <mergeCell ref="L239:O239"/>
    <mergeCell ref="P239:S239"/>
    <mergeCell ref="T239:V239"/>
    <mergeCell ref="B240:C240"/>
    <mergeCell ref="D240:E240"/>
    <mergeCell ref="F240:G240"/>
    <mergeCell ref="H240:I240"/>
    <mergeCell ref="J240:K240"/>
    <mergeCell ref="L240:Q240"/>
    <mergeCell ref="R240:V241"/>
    <mergeCell ref="B241:C241"/>
    <mergeCell ref="D241:E241"/>
    <mergeCell ref="F241:G241"/>
    <mergeCell ref="H241:I241"/>
    <mergeCell ref="J241:K241"/>
    <mergeCell ref="L241:Q241"/>
    <mergeCell ref="O250:O251"/>
    <mergeCell ref="P250:P251"/>
    <mergeCell ref="Q250:Q251"/>
    <mergeCell ref="R250:R251"/>
    <mergeCell ref="S250:S251"/>
    <mergeCell ref="T250:T251"/>
    <mergeCell ref="U250:U251"/>
    <mergeCell ref="V250:V251"/>
    <mergeCell ref="B252:C252"/>
    <mergeCell ref="F250:F251"/>
    <mergeCell ref="G250:G251"/>
    <mergeCell ref="H250:H251"/>
    <mergeCell ref="I250:I251"/>
    <mergeCell ref="J250:J251"/>
    <mergeCell ref="K250:K251"/>
    <mergeCell ref="L250:L251"/>
    <mergeCell ref="M250:M251"/>
    <mergeCell ref="N250:N251"/>
    <mergeCell ref="A244:V244"/>
    <mergeCell ref="A245:V245"/>
    <mergeCell ref="A246:A270"/>
    <mergeCell ref="B246:C246"/>
    <mergeCell ref="D246:E246"/>
    <mergeCell ref="F246:Q246"/>
    <mergeCell ref="R246:S246"/>
    <mergeCell ref="T246:V246"/>
    <mergeCell ref="B247:C247"/>
    <mergeCell ref="D247:Q247"/>
    <mergeCell ref="R247:S247"/>
    <mergeCell ref="T247:V247"/>
    <mergeCell ref="B248:C248"/>
    <mergeCell ref="D248:Q248"/>
    <mergeCell ref="R248:S248"/>
    <mergeCell ref="T248:V248"/>
    <mergeCell ref="B249:C249"/>
    <mergeCell ref="D249:Q249"/>
    <mergeCell ref="R249:S249"/>
    <mergeCell ref="T249:V249"/>
    <mergeCell ref="B250:B251"/>
    <mergeCell ref="C250:C251"/>
    <mergeCell ref="D250:D251"/>
    <mergeCell ref="E250:E251"/>
    <mergeCell ref="B264:C264"/>
    <mergeCell ref="D264:E264"/>
    <mergeCell ref="F264:G264"/>
    <mergeCell ref="H264:I264"/>
    <mergeCell ref="J264:K264"/>
    <mergeCell ref="L264:O264"/>
    <mergeCell ref="P264:S264"/>
    <mergeCell ref="T264:V264"/>
    <mergeCell ref="B265:C265"/>
    <mergeCell ref="D265:E265"/>
    <mergeCell ref="F265:G265"/>
    <mergeCell ref="H265:I265"/>
    <mergeCell ref="J265:K265"/>
    <mergeCell ref="L265:O265"/>
    <mergeCell ref="P265:S265"/>
    <mergeCell ref="T265:V265"/>
    <mergeCell ref="V261:V262"/>
    <mergeCell ref="B262:C262"/>
    <mergeCell ref="D262:E262"/>
    <mergeCell ref="H262:I262"/>
    <mergeCell ref="L262:M262"/>
    <mergeCell ref="B263:C263"/>
    <mergeCell ref="D263:I263"/>
    <mergeCell ref="L263:N263"/>
    <mergeCell ref="P263:V263"/>
    <mergeCell ref="B253:C253"/>
    <mergeCell ref="B254:C254"/>
    <mergeCell ref="B255:C255"/>
    <mergeCell ref="B256:C256"/>
    <mergeCell ref="B257:C257"/>
    <mergeCell ref="B258:C258"/>
    <mergeCell ref="B259:C259"/>
    <mergeCell ref="B260:C260"/>
    <mergeCell ref="B261:C261"/>
    <mergeCell ref="B269:C269"/>
    <mergeCell ref="D269:E269"/>
    <mergeCell ref="F269:G269"/>
    <mergeCell ref="H269:I269"/>
    <mergeCell ref="J269:K269"/>
    <mergeCell ref="L269:Q269"/>
    <mergeCell ref="R269:V269"/>
    <mergeCell ref="B270:C270"/>
    <mergeCell ref="D270:E270"/>
    <mergeCell ref="F270:G270"/>
    <mergeCell ref="H270:I270"/>
    <mergeCell ref="J270:K270"/>
    <mergeCell ref="L270:O270"/>
    <mergeCell ref="P270:Q270"/>
    <mergeCell ref="R270:V270"/>
    <mergeCell ref="B266:C266"/>
    <mergeCell ref="D266:E266"/>
    <mergeCell ref="F266:G266"/>
    <mergeCell ref="H266:I266"/>
    <mergeCell ref="J266:K266"/>
    <mergeCell ref="L266:O266"/>
    <mergeCell ref="P266:S266"/>
    <mergeCell ref="T266:V266"/>
    <mergeCell ref="B267:C267"/>
    <mergeCell ref="D267:E267"/>
    <mergeCell ref="F267:G267"/>
    <mergeCell ref="H267:I267"/>
    <mergeCell ref="J267:K267"/>
    <mergeCell ref="L267:Q267"/>
    <mergeCell ref="R267:V268"/>
    <mergeCell ref="B268:C268"/>
    <mergeCell ref="D268:E268"/>
    <mergeCell ref="F268:G268"/>
    <mergeCell ref="H268:I268"/>
    <mergeCell ref="J268:K268"/>
    <mergeCell ref="L268:Q268"/>
    <mergeCell ref="O277:O278"/>
    <mergeCell ref="P277:P278"/>
    <mergeCell ref="Q277:Q278"/>
    <mergeCell ref="R277:R278"/>
    <mergeCell ref="S277:S278"/>
    <mergeCell ref="T277:T278"/>
    <mergeCell ref="U277:U278"/>
    <mergeCell ref="V277:V278"/>
    <mergeCell ref="B279:C279"/>
    <mergeCell ref="F277:F278"/>
    <mergeCell ref="G277:G278"/>
    <mergeCell ref="H277:H278"/>
    <mergeCell ref="I277:I278"/>
    <mergeCell ref="J277:J278"/>
    <mergeCell ref="K277:K278"/>
    <mergeCell ref="L277:L278"/>
    <mergeCell ref="M277:M278"/>
    <mergeCell ref="N277:N278"/>
    <mergeCell ref="A271:V271"/>
    <mergeCell ref="A272:V272"/>
    <mergeCell ref="A273:A297"/>
    <mergeCell ref="B273:C273"/>
    <mergeCell ref="D273:E273"/>
    <mergeCell ref="F273:Q273"/>
    <mergeCell ref="R273:S273"/>
    <mergeCell ref="T273:V273"/>
    <mergeCell ref="B274:C274"/>
    <mergeCell ref="D274:Q274"/>
    <mergeCell ref="R274:S274"/>
    <mergeCell ref="T274:V274"/>
    <mergeCell ref="B275:C275"/>
    <mergeCell ref="D275:Q275"/>
    <mergeCell ref="R275:S275"/>
    <mergeCell ref="T275:V275"/>
    <mergeCell ref="B276:C276"/>
    <mergeCell ref="D276:Q276"/>
    <mergeCell ref="R276:S276"/>
    <mergeCell ref="T276:V276"/>
    <mergeCell ref="B277:B278"/>
    <mergeCell ref="C277:C278"/>
    <mergeCell ref="D277:D278"/>
    <mergeCell ref="E277:E278"/>
    <mergeCell ref="B291:C291"/>
    <mergeCell ref="D291:E291"/>
    <mergeCell ref="F291:G291"/>
    <mergeCell ref="H291:I291"/>
    <mergeCell ref="J291:K291"/>
    <mergeCell ref="L291:O291"/>
    <mergeCell ref="P291:S291"/>
    <mergeCell ref="T291:V291"/>
    <mergeCell ref="B292:C292"/>
    <mergeCell ref="D292:E292"/>
    <mergeCell ref="F292:G292"/>
    <mergeCell ref="H292:I292"/>
    <mergeCell ref="J292:K292"/>
    <mergeCell ref="L292:O292"/>
    <mergeCell ref="P292:S292"/>
    <mergeCell ref="T292:V292"/>
    <mergeCell ref="V288:V289"/>
    <mergeCell ref="B289:C289"/>
    <mergeCell ref="D289:E289"/>
    <mergeCell ref="H289:I289"/>
    <mergeCell ref="L289:M289"/>
    <mergeCell ref="B290:C290"/>
    <mergeCell ref="D290:I290"/>
    <mergeCell ref="L290:N290"/>
    <mergeCell ref="P290:V290"/>
    <mergeCell ref="B280:C280"/>
    <mergeCell ref="B281:C281"/>
    <mergeCell ref="B282:C282"/>
    <mergeCell ref="B283:C283"/>
    <mergeCell ref="B284:C284"/>
    <mergeCell ref="B285:C285"/>
    <mergeCell ref="B286:C286"/>
    <mergeCell ref="B287:C287"/>
    <mergeCell ref="B288:C288"/>
    <mergeCell ref="B296:C296"/>
    <mergeCell ref="D296:E296"/>
    <mergeCell ref="F296:G296"/>
    <mergeCell ref="H296:I296"/>
    <mergeCell ref="J296:K296"/>
    <mergeCell ref="L296:Q296"/>
    <mergeCell ref="R296:V296"/>
    <mergeCell ref="B297:C297"/>
    <mergeCell ref="D297:E297"/>
    <mergeCell ref="F297:G297"/>
    <mergeCell ref="H297:I297"/>
    <mergeCell ref="J297:K297"/>
    <mergeCell ref="L297:O297"/>
    <mergeCell ref="P297:Q297"/>
    <mergeCell ref="R297:V297"/>
    <mergeCell ref="B293:C293"/>
    <mergeCell ref="D293:E293"/>
    <mergeCell ref="F293:G293"/>
    <mergeCell ref="H293:I293"/>
    <mergeCell ref="J293:K293"/>
    <mergeCell ref="L293:O293"/>
    <mergeCell ref="P293:S293"/>
    <mergeCell ref="T293:V293"/>
    <mergeCell ref="B294:C294"/>
    <mergeCell ref="D294:E294"/>
    <mergeCell ref="F294:G294"/>
    <mergeCell ref="H294:I294"/>
    <mergeCell ref="J294:K294"/>
    <mergeCell ref="L294:Q294"/>
    <mergeCell ref="R294:V295"/>
    <mergeCell ref="B295:C295"/>
    <mergeCell ref="D295:E295"/>
    <mergeCell ref="F295:G295"/>
    <mergeCell ref="H295:I295"/>
    <mergeCell ref="J295:K295"/>
    <mergeCell ref="L295:Q295"/>
    <mergeCell ref="O304:O305"/>
    <mergeCell ref="P304:P305"/>
    <mergeCell ref="Q304:Q305"/>
    <mergeCell ref="R304:R305"/>
    <mergeCell ref="S304:S305"/>
    <mergeCell ref="T304:T305"/>
    <mergeCell ref="U304:U305"/>
    <mergeCell ref="V304:V305"/>
    <mergeCell ref="B306:C306"/>
    <mergeCell ref="F304:F305"/>
    <mergeCell ref="G304:G305"/>
    <mergeCell ref="H304:H305"/>
    <mergeCell ref="I304:I305"/>
    <mergeCell ref="J304:J305"/>
    <mergeCell ref="K304:K305"/>
    <mergeCell ref="L304:L305"/>
    <mergeCell ref="M304:M305"/>
    <mergeCell ref="N304:N305"/>
    <mergeCell ref="A298:V298"/>
    <mergeCell ref="A299:V299"/>
    <mergeCell ref="A300:A324"/>
    <mergeCell ref="B300:C300"/>
    <mergeCell ref="D300:E300"/>
    <mergeCell ref="F300:Q300"/>
    <mergeCell ref="R300:S300"/>
    <mergeCell ref="T300:V300"/>
    <mergeCell ref="B301:C301"/>
    <mergeCell ref="D301:Q301"/>
    <mergeCell ref="R301:S301"/>
    <mergeCell ref="T301:V301"/>
    <mergeCell ref="B302:C302"/>
    <mergeCell ref="D302:Q302"/>
    <mergeCell ref="R302:S302"/>
    <mergeCell ref="T302:V302"/>
    <mergeCell ref="B303:C303"/>
    <mergeCell ref="D303:Q303"/>
    <mergeCell ref="R303:S303"/>
    <mergeCell ref="T303:V303"/>
    <mergeCell ref="B304:B305"/>
    <mergeCell ref="C304:C305"/>
    <mergeCell ref="D304:D305"/>
    <mergeCell ref="E304:E305"/>
    <mergeCell ref="B318:C318"/>
    <mergeCell ref="D318:E318"/>
    <mergeCell ref="F318:G318"/>
    <mergeCell ref="H318:I318"/>
    <mergeCell ref="J318:K318"/>
    <mergeCell ref="L318:O318"/>
    <mergeCell ref="P318:S318"/>
    <mergeCell ref="T318:V318"/>
    <mergeCell ref="B319:C319"/>
    <mergeCell ref="D319:E319"/>
    <mergeCell ref="F319:G319"/>
    <mergeCell ref="H319:I319"/>
    <mergeCell ref="J319:K319"/>
    <mergeCell ref="L319:O319"/>
    <mergeCell ref="P319:S319"/>
    <mergeCell ref="T319:V319"/>
    <mergeCell ref="V315:V316"/>
    <mergeCell ref="B316:C316"/>
    <mergeCell ref="D316:E316"/>
    <mergeCell ref="H316:I316"/>
    <mergeCell ref="L316:M316"/>
    <mergeCell ref="B317:C317"/>
    <mergeCell ref="D317:I317"/>
    <mergeCell ref="L317:N317"/>
    <mergeCell ref="P317:V317"/>
    <mergeCell ref="B307:C307"/>
    <mergeCell ref="B308:C308"/>
    <mergeCell ref="B309:C309"/>
    <mergeCell ref="B310:C310"/>
    <mergeCell ref="B311:C311"/>
    <mergeCell ref="B312:C312"/>
    <mergeCell ref="B313:C313"/>
    <mergeCell ref="B314:C314"/>
    <mergeCell ref="B315:C315"/>
    <mergeCell ref="B323:C323"/>
    <mergeCell ref="D323:E323"/>
    <mergeCell ref="F323:G323"/>
    <mergeCell ref="H323:I323"/>
    <mergeCell ref="J323:K323"/>
    <mergeCell ref="L323:Q323"/>
    <mergeCell ref="R323:V323"/>
    <mergeCell ref="B324:C324"/>
    <mergeCell ref="D324:E324"/>
    <mergeCell ref="F324:G324"/>
    <mergeCell ref="H324:I324"/>
    <mergeCell ref="J324:K324"/>
    <mergeCell ref="L324:O324"/>
    <mergeCell ref="P324:Q324"/>
    <mergeCell ref="R324:V324"/>
    <mergeCell ref="B320:C320"/>
    <mergeCell ref="D320:E320"/>
    <mergeCell ref="F320:G320"/>
    <mergeCell ref="H320:I320"/>
    <mergeCell ref="J320:K320"/>
    <mergeCell ref="L320:O320"/>
    <mergeCell ref="P320:S320"/>
    <mergeCell ref="T320:V320"/>
    <mergeCell ref="B321:C321"/>
    <mergeCell ref="D321:E321"/>
    <mergeCell ref="F321:G321"/>
    <mergeCell ref="H321:I321"/>
    <mergeCell ref="J321:K321"/>
    <mergeCell ref="L321:Q321"/>
    <mergeCell ref="R321:V322"/>
    <mergeCell ref="B322:C322"/>
    <mergeCell ref="D322:E322"/>
    <mergeCell ref="F322:G322"/>
    <mergeCell ref="H322:I322"/>
    <mergeCell ref="J322:K322"/>
    <mergeCell ref="L322:Q322"/>
    <mergeCell ref="O331:O332"/>
    <mergeCell ref="P331:P332"/>
    <mergeCell ref="Q331:Q332"/>
    <mergeCell ref="R331:R332"/>
    <mergeCell ref="S331:S332"/>
    <mergeCell ref="T331:T332"/>
    <mergeCell ref="U331:U332"/>
    <mergeCell ref="V331:V332"/>
    <mergeCell ref="B333:C333"/>
    <mergeCell ref="F331:F332"/>
    <mergeCell ref="G331:G332"/>
    <mergeCell ref="H331:H332"/>
    <mergeCell ref="I331:I332"/>
    <mergeCell ref="J331:J332"/>
    <mergeCell ref="K331:K332"/>
    <mergeCell ref="L331:L332"/>
    <mergeCell ref="M331:M332"/>
    <mergeCell ref="N331:N332"/>
    <mergeCell ref="A325:V325"/>
    <mergeCell ref="A326:V326"/>
    <mergeCell ref="A327:A351"/>
    <mergeCell ref="B327:C327"/>
    <mergeCell ref="D327:E327"/>
    <mergeCell ref="F327:Q327"/>
    <mergeCell ref="R327:S327"/>
    <mergeCell ref="T327:V327"/>
    <mergeCell ref="B328:C328"/>
    <mergeCell ref="D328:Q328"/>
    <mergeCell ref="R328:S328"/>
    <mergeCell ref="T328:V328"/>
    <mergeCell ref="B329:C329"/>
    <mergeCell ref="D329:Q329"/>
    <mergeCell ref="R329:S329"/>
    <mergeCell ref="T329:V329"/>
    <mergeCell ref="B330:C330"/>
    <mergeCell ref="D330:Q330"/>
    <mergeCell ref="R330:S330"/>
    <mergeCell ref="T330:V330"/>
    <mergeCell ref="B331:B332"/>
    <mergeCell ref="C331:C332"/>
    <mergeCell ref="D331:D332"/>
    <mergeCell ref="E331:E332"/>
    <mergeCell ref="B345:C345"/>
    <mergeCell ref="D345:E345"/>
    <mergeCell ref="F345:G345"/>
    <mergeCell ref="H345:I345"/>
    <mergeCell ref="J345:K345"/>
    <mergeCell ref="L345:O345"/>
    <mergeCell ref="P345:S345"/>
    <mergeCell ref="T345:V345"/>
    <mergeCell ref="B346:C346"/>
    <mergeCell ref="D346:E346"/>
    <mergeCell ref="F346:G346"/>
    <mergeCell ref="H346:I346"/>
    <mergeCell ref="J346:K346"/>
    <mergeCell ref="L346:O346"/>
    <mergeCell ref="P346:S346"/>
    <mergeCell ref="T346:V346"/>
    <mergeCell ref="V342:V343"/>
    <mergeCell ref="B343:C343"/>
    <mergeCell ref="D343:E343"/>
    <mergeCell ref="H343:I343"/>
    <mergeCell ref="L343:M343"/>
    <mergeCell ref="B344:C344"/>
    <mergeCell ref="D344:I344"/>
    <mergeCell ref="L344:N344"/>
    <mergeCell ref="P344:V344"/>
    <mergeCell ref="B334:C334"/>
    <mergeCell ref="B335:C335"/>
    <mergeCell ref="B336:C336"/>
    <mergeCell ref="B337:C337"/>
    <mergeCell ref="B338:C338"/>
    <mergeCell ref="B339:C339"/>
    <mergeCell ref="B340:C340"/>
    <mergeCell ref="B341:C341"/>
    <mergeCell ref="B342:C342"/>
    <mergeCell ref="B350:C350"/>
    <mergeCell ref="D350:E350"/>
    <mergeCell ref="F350:G350"/>
    <mergeCell ref="H350:I350"/>
    <mergeCell ref="J350:K350"/>
    <mergeCell ref="L350:Q350"/>
    <mergeCell ref="R350:V350"/>
    <mergeCell ref="B351:C351"/>
    <mergeCell ref="D351:E351"/>
    <mergeCell ref="F351:G351"/>
    <mergeCell ref="H351:I351"/>
    <mergeCell ref="J351:K351"/>
    <mergeCell ref="L351:O351"/>
    <mergeCell ref="P351:Q351"/>
    <mergeCell ref="R351:V351"/>
    <mergeCell ref="B347:C347"/>
    <mergeCell ref="D347:E347"/>
    <mergeCell ref="F347:G347"/>
    <mergeCell ref="H347:I347"/>
    <mergeCell ref="J347:K347"/>
    <mergeCell ref="L347:O347"/>
    <mergeCell ref="P347:S347"/>
    <mergeCell ref="T347:V347"/>
    <mergeCell ref="B348:C348"/>
    <mergeCell ref="D348:E348"/>
    <mergeCell ref="F348:G348"/>
    <mergeCell ref="H348:I348"/>
    <mergeCell ref="J348:K348"/>
    <mergeCell ref="L348:Q348"/>
    <mergeCell ref="R348:V349"/>
    <mergeCell ref="B349:C349"/>
    <mergeCell ref="D349:E349"/>
    <mergeCell ref="F349:G349"/>
    <mergeCell ref="H349:I349"/>
    <mergeCell ref="J349:K349"/>
    <mergeCell ref="L349:Q349"/>
    <mergeCell ref="O358:O359"/>
    <mergeCell ref="P358:P359"/>
    <mergeCell ref="Q358:Q359"/>
    <mergeCell ref="R358:R359"/>
    <mergeCell ref="S358:S359"/>
    <mergeCell ref="T358:T359"/>
    <mergeCell ref="U358:U359"/>
    <mergeCell ref="V358:V359"/>
    <mergeCell ref="B360:C360"/>
    <mergeCell ref="F358:F359"/>
    <mergeCell ref="G358:G359"/>
    <mergeCell ref="H358:H359"/>
    <mergeCell ref="I358:I359"/>
    <mergeCell ref="J358:J359"/>
    <mergeCell ref="K358:K359"/>
    <mergeCell ref="L358:L359"/>
    <mergeCell ref="M358:M359"/>
    <mergeCell ref="N358:N359"/>
    <mergeCell ref="A352:V352"/>
    <mergeCell ref="A353:V353"/>
    <mergeCell ref="A354:A378"/>
    <mergeCell ref="B354:C354"/>
    <mergeCell ref="D354:E354"/>
    <mergeCell ref="F354:Q354"/>
    <mergeCell ref="R354:S354"/>
    <mergeCell ref="T354:V354"/>
    <mergeCell ref="B355:C355"/>
    <mergeCell ref="D355:Q355"/>
    <mergeCell ref="R355:S355"/>
    <mergeCell ref="T355:V355"/>
    <mergeCell ref="B356:C356"/>
    <mergeCell ref="D356:Q356"/>
    <mergeCell ref="R356:S356"/>
    <mergeCell ref="T356:V356"/>
    <mergeCell ref="B357:C357"/>
    <mergeCell ref="D357:Q357"/>
    <mergeCell ref="R357:S357"/>
    <mergeCell ref="T357:V357"/>
    <mergeCell ref="B358:B359"/>
    <mergeCell ref="C358:C359"/>
    <mergeCell ref="D358:D359"/>
    <mergeCell ref="E358:E359"/>
    <mergeCell ref="B372:C372"/>
    <mergeCell ref="D372:E372"/>
    <mergeCell ref="F372:G372"/>
    <mergeCell ref="H372:I372"/>
    <mergeCell ref="J372:K372"/>
    <mergeCell ref="L372:O372"/>
    <mergeCell ref="P372:S372"/>
    <mergeCell ref="T372:V372"/>
    <mergeCell ref="B373:C373"/>
    <mergeCell ref="D373:E373"/>
    <mergeCell ref="F373:G373"/>
    <mergeCell ref="H373:I373"/>
    <mergeCell ref="J373:K373"/>
    <mergeCell ref="L373:O373"/>
    <mergeCell ref="P373:S373"/>
    <mergeCell ref="T373:V373"/>
    <mergeCell ref="V369:V370"/>
    <mergeCell ref="B370:C370"/>
    <mergeCell ref="D370:E370"/>
    <mergeCell ref="H370:I370"/>
    <mergeCell ref="L370:M370"/>
    <mergeCell ref="B371:C371"/>
    <mergeCell ref="D371:I371"/>
    <mergeCell ref="L371:N371"/>
    <mergeCell ref="P371:V371"/>
    <mergeCell ref="B361:C361"/>
    <mergeCell ref="B362:C362"/>
    <mergeCell ref="B363:C363"/>
    <mergeCell ref="B364:C364"/>
    <mergeCell ref="B365:C365"/>
    <mergeCell ref="B366:C366"/>
    <mergeCell ref="B367:C367"/>
    <mergeCell ref="B368:C368"/>
    <mergeCell ref="B369:C369"/>
    <mergeCell ref="B377:C377"/>
    <mergeCell ref="D377:E377"/>
    <mergeCell ref="F377:G377"/>
    <mergeCell ref="H377:I377"/>
    <mergeCell ref="J377:K377"/>
    <mergeCell ref="L377:Q377"/>
    <mergeCell ref="R377:V377"/>
    <mergeCell ref="B378:C378"/>
    <mergeCell ref="D378:E378"/>
    <mergeCell ref="F378:G378"/>
    <mergeCell ref="H378:I378"/>
    <mergeCell ref="J378:K378"/>
    <mergeCell ref="L378:O378"/>
    <mergeCell ref="P378:Q378"/>
    <mergeCell ref="R378:V378"/>
    <mergeCell ref="B374:C374"/>
    <mergeCell ref="D374:E374"/>
    <mergeCell ref="F374:G374"/>
    <mergeCell ref="H374:I374"/>
    <mergeCell ref="J374:K374"/>
    <mergeCell ref="L374:O374"/>
    <mergeCell ref="P374:S374"/>
    <mergeCell ref="T374:V374"/>
    <mergeCell ref="B375:C375"/>
    <mergeCell ref="D375:E375"/>
    <mergeCell ref="F375:G375"/>
    <mergeCell ref="H375:I375"/>
    <mergeCell ref="J375:K375"/>
    <mergeCell ref="L375:Q375"/>
    <mergeCell ref="R375:V376"/>
    <mergeCell ref="B376:C376"/>
    <mergeCell ref="D376:E376"/>
    <mergeCell ref="F376:G376"/>
    <mergeCell ref="H376:I376"/>
    <mergeCell ref="J376:K376"/>
    <mergeCell ref="L376:Q376"/>
    <mergeCell ref="O385:O386"/>
    <mergeCell ref="P385:P386"/>
    <mergeCell ref="Q385:Q386"/>
    <mergeCell ref="R385:R386"/>
    <mergeCell ref="S385:S386"/>
    <mergeCell ref="T385:T386"/>
    <mergeCell ref="U385:U386"/>
    <mergeCell ref="V385:V386"/>
    <mergeCell ref="B387:C387"/>
    <mergeCell ref="F385:F386"/>
    <mergeCell ref="G385:G386"/>
    <mergeCell ref="H385:H386"/>
    <mergeCell ref="I385:I386"/>
    <mergeCell ref="J385:J386"/>
    <mergeCell ref="K385:K386"/>
    <mergeCell ref="L385:L386"/>
    <mergeCell ref="M385:M386"/>
    <mergeCell ref="N385:N386"/>
    <mergeCell ref="A379:V379"/>
    <mergeCell ref="A380:V380"/>
    <mergeCell ref="A381:A405"/>
    <mergeCell ref="B381:C381"/>
    <mergeCell ref="D381:E381"/>
    <mergeCell ref="F381:Q381"/>
    <mergeCell ref="R381:S381"/>
    <mergeCell ref="T381:V381"/>
    <mergeCell ref="B382:C382"/>
    <mergeCell ref="D382:Q382"/>
    <mergeCell ref="R382:S382"/>
    <mergeCell ref="T382:V382"/>
    <mergeCell ref="B383:C383"/>
    <mergeCell ref="D383:Q383"/>
    <mergeCell ref="R383:S383"/>
    <mergeCell ref="T383:V383"/>
    <mergeCell ref="B384:C384"/>
    <mergeCell ref="D384:Q384"/>
    <mergeCell ref="R384:S384"/>
    <mergeCell ref="T384:V384"/>
    <mergeCell ref="B385:B386"/>
    <mergeCell ref="C385:C386"/>
    <mergeCell ref="D385:D386"/>
    <mergeCell ref="E385:E386"/>
    <mergeCell ref="B399:C399"/>
    <mergeCell ref="D399:E399"/>
    <mergeCell ref="F399:G399"/>
    <mergeCell ref="H399:I399"/>
    <mergeCell ref="J399:K399"/>
    <mergeCell ref="L399:O399"/>
    <mergeCell ref="P399:S399"/>
    <mergeCell ref="T399:V399"/>
    <mergeCell ref="B400:C400"/>
    <mergeCell ref="D400:E400"/>
    <mergeCell ref="F400:G400"/>
    <mergeCell ref="H400:I400"/>
    <mergeCell ref="J400:K400"/>
    <mergeCell ref="L400:O400"/>
    <mergeCell ref="P400:S400"/>
    <mergeCell ref="T400:V400"/>
    <mergeCell ref="V396:V397"/>
    <mergeCell ref="B397:C397"/>
    <mergeCell ref="D397:E397"/>
    <mergeCell ref="H397:I397"/>
    <mergeCell ref="L397:M397"/>
    <mergeCell ref="B398:C398"/>
    <mergeCell ref="D398:I398"/>
    <mergeCell ref="L398:N398"/>
    <mergeCell ref="P398:V398"/>
    <mergeCell ref="B388:C388"/>
    <mergeCell ref="B389:C389"/>
    <mergeCell ref="B390:C390"/>
    <mergeCell ref="B391:C391"/>
    <mergeCell ref="B392:C392"/>
    <mergeCell ref="B393:C393"/>
    <mergeCell ref="B394:C394"/>
    <mergeCell ref="B395:C395"/>
    <mergeCell ref="B396:C396"/>
    <mergeCell ref="B404:C404"/>
    <mergeCell ref="D404:E404"/>
    <mergeCell ref="F404:G404"/>
    <mergeCell ref="H404:I404"/>
    <mergeCell ref="J404:K404"/>
    <mergeCell ref="L404:Q404"/>
    <mergeCell ref="R404:V404"/>
    <mergeCell ref="B405:C405"/>
    <mergeCell ref="D405:E405"/>
    <mergeCell ref="F405:G405"/>
    <mergeCell ref="H405:I405"/>
    <mergeCell ref="J405:K405"/>
    <mergeCell ref="L405:O405"/>
    <mergeCell ref="P405:Q405"/>
    <mergeCell ref="R405:V405"/>
    <mergeCell ref="B401:C401"/>
    <mergeCell ref="D401:E401"/>
    <mergeCell ref="F401:G401"/>
    <mergeCell ref="H401:I401"/>
    <mergeCell ref="J401:K401"/>
    <mergeCell ref="L401:O401"/>
    <mergeCell ref="P401:S401"/>
    <mergeCell ref="T401:V401"/>
    <mergeCell ref="B402:C402"/>
    <mergeCell ref="D402:E402"/>
    <mergeCell ref="F402:G402"/>
    <mergeCell ref="H402:I402"/>
    <mergeCell ref="J402:K402"/>
    <mergeCell ref="L402:Q402"/>
    <mergeCell ref="R402:V403"/>
    <mergeCell ref="B403:C403"/>
    <mergeCell ref="D403:E403"/>
    <mergeCell ref="F403:G403"/>
    <mergeCell ref="H403:I403"/>
    <mergeCell ref="J403:K403"/>
    <mergeCell ref="L403:Q403"/>
    <mergeCell ref="O412:O413"/>
    <mergeCell ref="P412:P413"/>
    <mergeCell ref="Q412:Q413"/>
    <mergeCell ref="R412:R413"/>
    <mergeCell ref="S412:S413"/>
    <mergeCell ref="T412:T413"/>
    <mergeCell ref="U412:U413"/>
    <mergeCell ref="V412:V413"/>
    <mergeCell ref="B414:C414"/>
    <mergeCell ref="F412:F413"/>
    <mergeCell ref="G412:G413"/>
    <mergeCell ref="H412:H413"/>
    <mergeCell ref="I412:I413"/>
    <mergeCell ref="J412:J413"/>
    <mergeCell ref="K412:K413"/>
    <mergeCell ref="L412:L413"/>
    <mergeCell ref="M412:M413"/>
    <mergeCell ref="N412:N413"/>
    <mergeCell ref="A406:V406"/>
    <mergeCell ref="A407:V407"/>
    <mergeCell ref="A408:A432"/>
    <mergeCell ref="B408:C408"/>
    <mergeCell ref="D408:E408"/>
    <mergeCell ref="F408:Q408"/>
    <mergeCell ref="R408:S408"/>
    <mergeCell ref="T408:V408"/>
    <mergeCell ref="B409:C409"/>
    <mergeCell ref="D409:Q409"/>
    <mergeCell ref="R409:S409"/>
    <mergeCell ref="T409:V409"/>
    <mergeCell ref="B410:C410"/>
    <mergeCell ref="D410:Q410"/>
    <mergeCell ref="R410:S410"/>
    <mergeCell ref="T410:V410"/>
    <mergeCell ref="B411:C411"/>
    <mergeCell ref="D411:Q411"/>
    <mergeCell ref="R411:S411"/>
    <mergeCell ref="T411:V411"/>
    <mergeCell ref="B412:B413"/>
    <mergeCell ref="C412:C413"/>
    <mergeCell ref="D412:D413"/>
    <mergeCell ref="E412:E413"/>
    <mergeCell ref="B426:C426"/>
    <mergeCell ref="D426:E426"/>
    <mergeCell ref="F426:G426"/>
    <mergeCell ref="H426:I426"/>
    <mergeCell ref="J426:K426"/>
    <mergeCell ref="L426:O426"/>
    <mergeCell ref="P426:S426"/>
    <mergeCell ref="T426:V426"/>
    <mergeCell ref="B427:C427"/>
    <mergeCell ref="D427:E427"/>
    <mergeCell ref="F427:G427"/>
    <mergeCell ref="H427:I427"/>
    <mergeCell ref="J427:K427"/>
    <mergeCell ref="L427:O427"/>
    <mergeCell ref="P427:S427"/>
    <mergeCell ref="T427:V427"/>
    <mergeCell ref="V423:V424"/>
    <mergeCell ref="B424:C424"/>
    <mergeCell ref="D424:E424"/>
    <mergeCell ref="H424:I424"/>
    <mergeCell ref="L424:M424"/>
    <mergeCell ref="B425:C425"/>
    <mergeCell ref="D425:I425"/>
    <mergeCell ref="L425:N425"/>
    <mergeCell ref="P425:V425"/>
    <mergeCell ref="B415:C415"/>
    <mergeCell ref="B416:C416"/>
    <mergeCell ref="B417:C417"/>
    <mergeCell ref="B418:C418"/>
    <mergeCell ref="B419:C419"/>
    <mergeCell ref="B420:C420"/>
    <mergeCell ref="B421:C421"/>
    <mergeCell ref="B422:C422"/>
    <mergeCell ref="B423:C423"/>
    <mergeCell ref="B431:C431"/>
    <mergeCell ref="D431:E431"/>
    <mergeCell ref="F431:G431"/>
    <mergeCell ref="H431:I431"/>
    <mergeCell ref="J431:K431"/>
    <mergeCell ref="L431:Q431"/>
    <mergeCell ref="R431:V431"/>
    <mergeCell ref="B432:C432"/>
    <mergeCell ref="D432:E432"/>
    <mergeCell ref="F432:G432"/>
    <mergeCell ref="H432:I432"/>
    <mergeCell ref="J432:K432"/>
    <mergeCell ref="L432:O432"/>
    <mergeCell ref="P432:Q432"/>
    <mergeCell ref="R432:V432"/>
    <mergeCell ref="B428:C428"/>
    <mergeCell ref="D428:E428"/>
    <mergeCell ref="F428:G428"/>
    <mergeCell ref="H428:I428"/>
    <mergeCell ref="J428:K428"/>
    <mergeCell ref="L428:O428"/>
    <mergeCell ref="P428:S428"/>
    <mergeCell ref="T428:V428"/>
    <mergeCell ref="B429:C429"/>
    <mergeCell ref="D429:E429"/>
    <mergeCell ref="F429:G429"/>
    <mergeCell ref="H429:I429"/>
    <mergeCell ref="J429:K429"/>
    <mergeCell ref="L429:Q429"/>
    <mergeCell ref="R429:V430"/>
    <mergeCell ref="B430:C430"/>
    <mergeCell ref="D430:E430"/>
    <mergeCell ref="F430:G430"/>
    <mergeCell ref="H430:I430"/>
    <mergeCell ref="J430:K430"/>
    <mergeCell ref="L430:Q430"/>
    <mergeCell ref="O439:O440"/>
    <mergeCell ref="P439:P440"/>
    <mergeCell ref="Q439:Q440"/>
    <mergeCell ref="R439:R440"/>
    <mergeCell ref="S439:S440"/>
    <mergeCell ref="T439:T440"/>
    <mergeCell ref="U439:U440"/>
    <mergeCell ref="V439:V440"/>
    <mergeCell ref="B441:C441"/>
    <mergeCell ref="F439:F440"/>
    <mergeCell ref="G439:G440"/>
    <mergeCell ref="H439:H440"/>
    <mergeCell ref="I439:I440"/>
    <mergeCell ref="J439:J440"/>
    <mergeCell ref="K439:K440"/>
    <mergeCell ref="L439:L440"/>
    <mergeCell ref="M439:M440"/>
    <mergeCell ref="N439:N440"/>
    <mergeCell ref="A433:V433"/>
    <mergeCell ref="A434:V434"/>
    <mergeCell ref="A435:A459"/>
    <mergeCell ref="B435:C435"/>
    <mergeCell ref="D435:E435"/>
    <mergeCell ref="F435:Q435"/>
    <mergeCell ref="R435:S435"/>
    <mergeCell ref="T435:V435"/>
    <mergeCell ref="B436:C436"/>
    <mergeCell ref="D436:Q436"/>
    <mergeCell ref="R436:S436"/>
    <mergeCell ref="T436:V436"/>
    <mergeCell ref="B437:C437"/>
    <mergeCell ref="D437:Q437"/>
    <mergeCell ref="R437:S437"/>
    <mergeCell ref="T437:V437"/>
    <mergeCell ref="B438:C438"/>
    <mergeCell ref="D438:Q438"/>
    <mergeCell ref="R438:S438"/>
    <mergeCell ref="T438:V438"/>
    <mergeCell ref="B439:B440"/>
    <mergeCell ref="C439:C440"/>
    <mergeCell ref="D439:D440"/>
    <mergeCell ref="E439:E440"/>
    <mergeCell ref="B453:C453"/>
    <mergeCell ref="D453:E453"/>
    <mergeCell ref="F453:G453"/>
    <mergeCell ref="H453:I453"/>
    <mergeCell ref="J453:K453"/>
    <mergeCell ref="L453:O453"/>
    <mergeCell ref="P453:S453"/>
    <mergeCell ref="T453:V453"/>
    <mergeCell ref="B454:C454"/>
    <mergeCell ref="D454:E454"/>
    <mergeCell ref="F454:G454"/>
    <mergeCell ref="H454:I454"/>
    <mergeCell ref="J454:K454"/>
    <mergeCell ref="L454:O454"/>
    <mergeCell ref="P454:S454"/>
    <mergeCell ref="T454:V454"/>
    <mergeCell ref="V450:V451"/>
    <mergeCell ref="B451:C451"/>
    <mergeCell ref="D451:E451"/>
    <mergeCell ref="H451:I451"/>
    <mergeCell ref="L451:M451"/>
    <mergeCell ref="B452:C452"/>
    <mergeCell ref="D452:I452"/>
    <mergeCell ref="L452:N452"/>
    <mergeCell ref="P452:V452"/>
    <mergeCell ref="B442:C442"/>
    <mergeCell ref="B443:C443"/>
    <mergeCell ref="B444:C444"/>
    <mergeCell ref="B445:C445"/>
    <mergeCell ref="B446:C446"/>
    <mergeCell ref="B447:C447"/>
    <mergeCell ref="B448:C448"/>
    <mergeCell ref="B449:C449"/>
    <mergeCell ref="B450:C450"/>
    <mergeCell ref="B458:C458"/>
    <mergeCell ref="D458:E458"/>
    <mergeCell ref="F458:G458"/>
    <mergeCell ref="H458:I458"/>
    <mergeCell ref="J458:K458"/>
    <mergeCell ref="L458:Q458"/>
    <mergeCell ref="R458:V458"/>
    <mergeCell ref="B459:C459"/>
    <mergeCell ref="D459:E459"/>
    <mergeCell ref="F459:G459"/>
    <mergeCell ref="H459:I459"/>
    <mergeCell ref="J459:K459"/>
    <mergeCell ref="L459:O459"/>
    <mergeCell ref="P459:Q459"/>
    <mergeCell ref="R459:V459"/>
    <mergeCell ref="B455:C455"/>
    <mergeCell ref="D455:E455"/>
    <mergeCell ref="F455:G455"/>
    <mergeCell ref="H455:I455"/>
    <mergeCell ref="J455:K455"/>
    <mergeCell ref="L455:O455"/>
    <mergeCell ref="P455:S455"/>
    <mergeCell ref="T455:V455"/>
    <mergeCell ref="B456:C456"/>
    <mergeCell ref="D456:E456"/>
    <mergeCell ref="F456:G456"/>
    <mergeCell ref="H456:I456"/>
    <mergeCell ref="J456:K456"/>
    <mergeCell ref="L456:Q456"/>
    <mergeCell ref="R456:V457"/>
    <mergeCell ref="B457:C457"/>
    <mergeCell ref="D457:E457"/>
    <mergeCell ref="F457:G457"/>
    <mergeCell ref="H457:I457"/>
    <mergeCell ref="J457:K457"/>
    <mergeCell ref="L457:Q457"/>
    <mergeCell ref="O466:O467"/>
    <mergeCell ref="P466:P467"/>
    <mergeCell ref="Q466:Q467"/>
    <mergeCell ref="R466:R467"/>
    <mergeCell ref="S466:S467"/>
    <mergeCell ref="T466:T467"/>
    <mergeCell ref="U466:U467"/>
    <mergeCell ref="V466:V467"/>
    <mergeCell ref="B468:C468"/>
    <mergeCell ref="F466:F467"/>
    <mergeCell ref="G466:G467"/>
    <mergeCell ref="H466:H467"/>
    <mergeCell ref="I466:I467"/>
    <mergeCell ref="J466:J467"/>
    <mergeCell ref="K466:K467"/>
    <mergeCell ref="L466:L467"/>
    <mergeCell ref="M466:M467"/>
    <mergeCell ref="N466:N467"/>
    <mergeCell ref="A460:V460"/>
    <mergeCell ref="A461:V461"/>
    <mergeCell ref="A462:A486"/>
    <mergeCell ref="B462:C462"/>
    <mergeCell ref="D462:E462"/>
    <mergeCell ref="F462:Q462"/>
    <mergeCell ref="R462:S462"/>
    <mergeCell ref="T462:V462"/>
    <mergeCell ref="B463:C463"/>
    <mergeCell ref="D463:Q463"/>
    <mergeCell ref="R463:S463"/>
    <mergeCell ref="T463:V463"/>
    <mergeCell ref="B464:C464"/>
    <mergeCell ref="D464:Q464"/>
    <mergeCell ref="R464:S464"/>
    <mergeCell ref="T464:V464"/>
    <mergeCell ref="B465:C465"/>
    <mergeCell ref="D465:Q465"/>
    <mergeCell ref="R465:S465"/>
    <mergeCell ref="T465:V465"/>
    <mergeCell ref="B466:B467"/>
    <mergeCell ref="C466:C467"/>
    <mergeCell ref="D466:D467"/>
    <mergeCell ref="E466:E467"/>
    <mergeCell ref="B480:C480"/>
    <mergeCell ref="D480:E480"/>
    <mergeCell ref="F480:G480"/>
    <mergeCell ref="H480:I480"/>
    <mergeCell ref="J480:K480"/>
    <mergeCell ref="L480:O480"/>
    <mergeCell ref="P480:S480"/>
    <mergeCell ref="T480:V480"/>
    <mergeCell ref="B481:C481"/>
    <mergeCell ref="D481:E481"/>
    <mergeCell ref="F481:G481"/>
    <mergeCell ref="H481:I481"/>
    <mergeCell ref="J481:K481"/>
    <mergeCell ref="L481:O481"/>
    <mergeCell ref="P481:S481"/>
    <mergeCell ref="T481:V481"/>
    <mergeCell ref="V477:V478"/>
    <mergeCell ref="B478:C478"/>
    <mergeCell ref="D478:E478"/>
    <mergeCell ref="H478:I478"/>
    <mergeCell ref="L478:M478"/>
    <mergeCell ref="B479:C479"/>
    <mergeCell ref="D479:I479"/>
    <mergeCell ref="L479:N479"/>
    <mergeCell ref="P479:V479"/>
    <mergeCell ref="B469:C469"/>
    <mergeCell ref="B470:C470"/>
    <mergeCell ref="B471:C471"/>
    <mergeCell ref="B472:C472"/>
    <mergeCell ref="B473:C473"/>
    <mergeCell ref="B474:C474"/>
    <mergeCell ref="B475:C475"/>
    <mergeCell ref="B476:C476"/>
    <mergeCell ref="B477:C477"/>
    <mergeCell ref="B485:C485"/>
    <mergeCell ref="D485:E485"/>
    <mergeCell ref="F485:G485"/>
    <mergeCell ref="H485:I485"/>
    <mergeCell ref="J485:K485"/>
    <mergeCell ref="L485:Q485"/>
    <mergeCell ref="R485:V485"/>
    <mergeCell ref="B486:C486"/>
    <mergeCell ref="D486:E486"/>
    <mergeCell ref="F486:G486"/>
    <mergeCell ref="H486:I486"/>
    <mergeCell ref="J486:K486"/>
    <mergeCell ref="L486:O486"/>
    <mergeCell ref="P486:Q486"/>
    <mergeCell ref="R486:V486"/>
    <mergeCell ref="B482:C482"/>
    <mergeCell ref="D482:E482"/>
    <mergeCell ref="F482:G482"/>
    <mergeCell ref="H482:I482"/>
    <mergeCell ref="J482:K482"/>
    <mergeCell ref="L482:O482"/>
    <mergeCell ref="P482:S482"/>
    <mergeCell ref="T482:V482"/>
    <mergeCell ref="B483:C483"/>
    <mergeCell ref="D483:E483"/>
    <mergeCell ref="F483:G483"/>
    <mergeCell ref="H483:I483"/>
    <mergeCell ref="J483:K483"/>
    <mergeCell ref="L483:Q483"/>
    <mergeCell ref="R483:V484"/>
    <mergeCell ref="B484:C484"/>
    <mergeCell ref="D484:E484"/>
    <mergeCell ref="F484:G484"/>
    <mergeCell ref="H484:I484"/>
    <mergeCell ref="J484:K484"/>
    <mergeCell ref="L484:Q484"/>
    <mergeCell ref="O493:O494"/>
    <mergeCell ref="P493:P494"/>
    <mergeCell ref="Q493:Q494"/>
    <mergeCell ref="R493:R494"/>
    <mergeCell ref="S493:S494"/>
    <mergeCell ref="T493:T494"/>
    <mergeCell ref="U493:U494"/>
    <mergeCell ref="V493:V494"/>
    <mergeCell ref="B495:C495"/>
    <mergeCell ref="F493:F494"/>
    <mergeCell ref="G493:G494"/>
    <mergeCell ref="H493:H494"/>
    <mergeCell ref="I493:I494"/>
    <mergeCell ref="J493:J494"/>
    <mergeCell ref="K493:K494"/>
    <mergeCell ref="L493:L494"/>
    <mergeCell ref="M493:M494"/>
    <mergeCell ref="N493:N494"/>
    <mergeCell ref="A487:V487"/>
    <mergeCell ref="A488:V488"/>
    <mergeCell ref="A489:A513"/>
    <mergeCell ref="B489:C489"/>
    <mergeCell ref="D489:E489"/>
    <mergeCell ref="F489:Q489"/>
    <mergeCell ref="R489:S489"/>
    <mergeCell ref="T489:V489"/>
    <mergeCell ref="B490:C490"/>
    <mergeCell ref="D490:Q490"/>
    <mergeCell ref="R490:S490"/>
    <mergeCell ref="T490:V490"/>
    <mergeCell ref="B491:C491"/>
    <mergeCell ref="D491:Q491"/>
    <mergeCell ref="R491:S491"/>
    <mergeCell ref="T491:V491"/>
    <mergeCell ref="B492:C492"/>
    <mergeCell ref="D492:Q492"/>
    <mergeCell ref="R492:S492"/>
    <mergeCell ref="T492:V492"/>
    <mergeCell ref="B493:B494"/>
    <mergeCell ref="C493:C494"/>
    <mergeCell ref="D493:D494"/>
    <mergeCell ref="E493:E494"/>
    <mergeCell ref="B507:C507"/>
    <mergeCell ref="D507:E507"/>
    <mergeCell ref="F507:G507"/>
    <mergeCell ref="H507:I507"/>
    <mergeCell ref="J507:K507"/>
    <mergeCell ref="L507:O507"/>
    <mergeCell ref="P507:S507"/>
    <mergeCell ref="T507:V507"/>
    <mergeCell ref="B508:C508"/>
    <mergeCell ref="D508:E508"/>
    <mergeCell ref="F508:G508"/>
    <mergeCell ref="H508:I508"/>
    <mergeCell ref="J508:K508"/>
    <mergeCell ref="L508:O508"/>
    <mergeCell ref="P508:S508"/>
    <mergeCell ref="T508:V508"/>
    <mergeCell ref="V504:V505"/>
    <mergeCell ref="B505:C505"/>
    <mergeCell ref="D505:E505"/>
    <mergeCell ref="H505:I505"/>
    <mergeCell ref="L505:M505"/>
    <mergeCell ref="B506:C506"/>
    <mergeCell ref="D506:I506"/>
    <mergeCell ref="L506:N506"/>
    <mergeCell ref="P506:V506"/>
    <mergeCell ref="B496:C496"/>
    <mergeCell ref="B497:C497"/>
    <mergeCell ref="B498:C498"/>
    <mergeCell ref="B499:C499"/>
    <mergeCell ref="B500:C500"/>
    <mergeCell ref="B501:C501"/>
    <mergeCell ref="B502:C502"/>
    <mergeCell ref="B503:C503"/>
    <mergeCell ref="B504:C504"/>
    <mergeCell ref="B512:C512"/>
    <mergeCell ref="D512:E512"/>
    <mergeCell ref="F512:G512"/>
    <mergeCell ref="H512:I512"/>
    <mergeCell ref="J512:K512"/>
    <mergeCell ref="L512:Q512"/>
    <mergeCell ref="R512:V512"/>
    <mergeCell ref="B513:C513"/>
    <mergeCell ref="D513:E513"/>
    <mergeCell ref="F513:G513"/>
    <mergeCell ref="H513:I513"/>
    <mergeCell ref="J513:K513"/>
    <mergeCell ref="L513:O513"/>
    <mergeCell ref="P513:Q513"/>
    <mergeCell ref="R513:V513"/>
    <mergeCell ref="B509:C509"/>
    <mergeCell ref="D509:E509"/>
    <mergeCell ref="F509:G509"/>
    <mergeCell ref="H509:I509"/>
    <mergeCell ref="J509:K509"/>
    <mergeCell ref="L509:O509"/>
    <mergeCell ref="P509:S509"/>
    <mergeCell ref="T509:V509"/>
    <mergeCell ref="B510:C510"/>
    <mergeCell ref="D510:E510"/>
    <mergeCell ref="F510:G510"/>
    <mergeCell ref="H510:I510"/>
    <mergeCell ref="J510:K510"/>
    <mergeCell ref="L510:Q510"/>
    <mergeCell ref="R510:V511"/>
    <mergeCell ref="B511:C511"/>
    <mergeCell ref="D511:E511"/>
    <mergeCell ref="F511:G511"/>
    <mergeCell ref="H511:I511"/>
    <mergeCell ref="J511:K511"/>
    <mergeCell ref="L511:Q511"/>
    <mergeCell ref="O520:O521"/>
    <mergeCell ref="P520:P521"/>
    <mergeCell ref="Q520:Q521"/>
    <mergeCell ref="R520:R521"/>
    <mergeCell ref="S520:S521"/>
    <mergeCell ref="T520:T521"/>
    <mergeCell ref="U520:U521"/>
    <mergeCell ref="V520:V521"/>
    <mergeCell ref="B522:C522"/>
    <mergeCell ref="F520:F521"/>
    <mergeCell ref="G520:G521"/>
    <mergeCell ref="H520:H521"/>
    <mergeCell ref="I520:I521"/>
    <mergeCell ref="J520:J521"/>
    <mergeCell ref="K520:K521"/>
    <mergeCell ref="L520:L521"/>
    <mergeCell ref="M520:M521"/>
    <mergeCell ref="N520:N521"/>
    <mergeCell ref="A514:V514"/>
    <mergeCell ref="A515:V515"/>
    <mergeCell ref="A516:A540"/>
    <mergeCell ref="B516:C516"/>
    <mergeCell ref="D516:E516"/>
    <mergeCell ref="F516:Q516"/>
    <mergeCell ref="R516:S516"/>
    <mergeCell ref="T516:V516"/>
    <mergeCell ref="B517:C517"/>
    <mergeCell ref="D517:Q517"/>
    <mergeCell ref="R517:S517"/>
    <mergeCell ref="T517:V517"/>
    <mergeCell ref="B518:C518"/>
    <mergeCell ref="D518:Q518"/>
    <mergeCell ref="R518:S518"/>
    <mergeCell ref="T518:V518"/>
    <mergeCell ref="B519:C519"/>
    <mergeCell ref="D519:Q519"/>
    <mergeCell ref="R519:S519"/>
    <mergeCell ref="T519:V519"/>
    <mergeCell ref="B520:B521"/>
    <mergeCell ref="C520:C521"/>
    <mergeCell ref="D520:D521"/>
    <mergeCell ref="E520:E521"/>
    <mergeCell ref="B534:C534"/>
    <mergeCell ref="D534:E534"/>
    <mergeCell ref="F534:G534"/>
    <mergeCell ref="H534:I534"/>
    <mergeCell ref="J534:K534"/>
    <mergeCell ref="L534:O534"/>
    <mergeCell ref="P534:S534"/>
    <mergeCell ref="T534:V534"/>
    <mergeCell ref="B535:C535"/>
    <mergeCell ref="D535:E535"/>
    <mergeCell ref="F535:G535"/>
    <mergeCell ref="H535:I535"/>
    <mergeCell ref="J535:K535"/>
    <mergeCell ref="L535:O535"/>
    <mergeCell ref="P535:S535"/>
    <mergeCell ref="T535:V535"/>
    <mergeCell ref="V531:V532"/>
    <mergeCell ref="B532:C532"/>
    <mergeCell ref="D532:E532"/>
    <mergeCell ref="H532:I532"/>
    <mergeCell ref="L532:M532"/>
    <mergeCell ref="B533:C533"/>
    <mergeCell ref="D533:I533"/>
    <mergeCell ref="L533:N533"/>
    <mergeCell ref="P533:V533"/>
    <mergeCell ref="B523:C523"/>
    <mergeCell ref="B524:C524"/>
    <mergeCell ref="B525:C525"/>
    <mergeCell ref="B526:C526"/>
    <mergeCell ref="B527:C527"/>
    <mergeCell ref="B528:C528"/>
    <mergeCell ref="B529:C529"/>
    <mergeCell ref="B530:C530"/>
    <mergeCell ref="B531:C531"/>
    <mergeCell ref="B539:C539"/>
    <mergeCell ref="D539:E539"/>
    <mergeCell ref="F539:G539"/>
    <mergeCell ref="H539:I539"/>
    <mergeCell ref="J539:K539"/>
    <mergeCell ref="L539:Q539"/>
    <mergeCell ref="R539:V539"/>
    <mergeCell ref="B540:C540"/>
    <mergeCell ref="D540:E540"/>
    <mergeCell ref="F540:G540"/>
    <mergeCell ref="H540:I540"/>
    <mergeCell ref="J540:K540"/>
    <mergeCell ref="L540:O540"/>
    <mergeCell ref="P540:Q540"/>
    <mergeCell ref="R540:V540"/>
    <mergeCell ref="B536:C536"/>
    <mergeCell ref="D536:E536"/>
    <mergeCell ref="F536:G536"/>
    <mergeCell ref="H536:I536"/>
    <mergeCell ref="J536:K536"/>
    <mergeCell ref="L536:O536"/>
    <mergeCell ref="P536:S536"/>
    <mergeCell ref="T536:V536"/>
    <mergeCell ref="B537:C537"/>
    <mergeCell ref="D537:E537"/>
    <mergeCell ref="F537:G537"/>
    <mergeCell ref="H537:I537"/>
    <mergeCell ref="J537:K537"/>
    <mergeCell ref="L537:Q537"/>
    <mergeCell ref="R537:V538"/>
    <mergeCell ref="B538:C538"/>
    <mergeCell ref="D538:E538"/>
    <mergeCell ref="F538:G538"/>
    <mergeCell ref="H538:I538"/>
    <mergeCell ref="J538:K538"/>
    <mergeCell ref="L538:Q538"/>
    <mergeCell ref="O547:O548"/>
    <mergeCell ref="P547:P548"/>
    <mergeCell ref="Q547:Q548"/>
    <mergeCell ref="R547:R548"/>
    <mergeCell ref="S547:S548"/>
    <mergeCell ref="T547:T548"/>
    <mergeCell ref="U547:U548"/>
    <mergeCell ref="V547:V548"/>
    <mergeCell ref="B549:C549"/>
    <mergeCell ref="F547:F548"/>
    <mergeCell ref="G547:G548"/>
    <mergeCell ref="H547:H548"/>
    <mergeCell ref="I547:I548"/>
    <mergeCell ref="J547:J548"/>
    <mergeCell ref="K547:K548"/>
    <mergeCell ref="L547:L548"/>
    <mergeCell ref="M547:M548"/>
    <mergeCell ref="N547:N548"/>
    <mergeCell ref="A541:V541"/>
    <mergeCell ref="A542:V542"/>
    <mergeCell ref="A543:A567"/>
    <mergeCell ref="B543:C543"/>
    <mergeCell ref="D543:E543"/>
    <mergeCell ref="F543:Q543"/>
    <mergeCell ref="R543:S543"/>
    <mergeCell ref="T543:V543"/>
    <mergeCell ref="B544:C544"/>
    <mergeCell ref="D544:Q544"/>
    <mergeCell ref="R544:S544"/>
    <mergeCell ref="T544:V544"/>
    <mergeCell ref="B545:C545"/>
    <mergeCell ref="D545:Q545"/>
    <mergeCell ref="R545:S545"/>
    <mergeCell ref="T545:V545"/>
    <mergeCell ref="B546:C546"/>
    <mergeCell ref="D546:Q546"/>
    <mergeCell ref="R546:S546"/>
    <mergeCell ref="T546:V546"/>
    <mergeCell ref="B547:B548"/>
    <mergeCell ref="C547:C548"/>
    <mergeCell ref="D547:D548"/>
    <mergeCell ref="E547:E548"/>
    <mergeCell ref="B561:C561"/>
    <mergeCell ref="D561:E561"/>
    <mergeCell ref="F561:G561"/>
    <mergeCell ref="H561:I561"/>
    <mergeCell ref="J561:K561"/>
    <mergeCell ref="L561:O561"/>
    <mergeCell ref="P561:S561"/>
    <mergeCell ref="T561:V561"/>
    <mergeCell ref="B562:C562"/>
    <mergeCell ref="D562:E562"/>
    <mergeCell ref="F562:G562"/>
    <mergeCell ref="H562:I562"/>
    <mergeCell ref="J562:K562"/>
    <mergeCell ref="L562:O562"/>
    <mergeCell ref="P562:S562"/>
    <mergeCell ref="T562:V562"/>
    <mergeCell ref="V558:V559"/>
    <mergeCell ref="B559:C559"/>
    <mergeCell ref="D559:E559"/>
    <mergeCell ref="H559:I559"/>
    <mergeCell ref="L559:M559"/>
    <mergeCell ref="B560:C560"/>
    <mergeCell ref="D560:I560"/>
    <mergeCell ref="L560:N560"/>
    <mergeCell ref="P560:V560"/>
    <mergeCell ref="B550:C550"/>
    <mergeCell ref="B551:C551"/>
    <mergeCell ref="B552:C552"/>
    <mergeCell ref="B553:C553"/>
    <mergeCell ref="B554:C554"/>
    <mergeCell ref="B555:C555"/>
    <mergeCell ref="B556:C556"/>
    <mergeCell ref="B557:C557"/>
    <mergeCell ref="B558:C558"/>
    <mergeCell ref="B566:C566"/>
    <mergeCell ref="D566:E566"/>
    <mergeCell ref="F566:G566"/>
    <mergeCell ref="H566:I566"/>
    <mergeCell ref="J566:K566"/>
    <mergeCell ref="L566:Q566"/>
    <mergeCell ref="R566:V566"/>
    <mergeCell ref="B567:C567"/>
    <mergeCell ref="D567:E567"/>
    <mergeCell ref="F567:G567"/>
    <mergeCell ref="H567:I567"/>
    <mergeCell ref="J567:K567"/>
    <mergeCell ref="L567:O567"/>
    <mergeCell ref="P567:Q567"/>
    <mergeCell ref="R567:V567"/>
    <mergeCell ref="B563:C563"/>
    <mergeCell ref="D563:E563"/>
    <mergeCell ref="F563:G563"/>
    <mergeCell ref="H563:I563"/>
    <mergeCell ref="J563:K563"/>
    <mergeCell ref="L563:O563"/>
    <mergeCell ref="P563:S563"/>
    <mergeCell ref="T563:V563"/>
    <mergeCell ref="B564:C564"/>
    <mergeCell ref="D564:E564"/>
    <mergeCell ref="F564:G564"/>
    <mergeCell ref="H564:I564"/>
    <mergeCell ref="J564:K564"/>
    <mergeCell ref="L564:Q564"/>
    <mergeCell ref="R564:V565"/>
    <mergeCell ref="B565:C565"/>
    <mergeCell ref="D565:E565"/>
    <mergeCell ref="F565:G565"/>
    <mergeCell ref="H565:I565"/>
    <mergeCell ref="J565:K565"/>
    <mergeCell ref="L565:Q565"/>
    <mergeCell ref="O574:O575"/>
    <mergeCell ref="P574:P575"/>
    <mergeCell ref="Q574:Q575"/>
    <mergeCell ref="R574:R575"/>
    <mergeCell ref="S574:S575"/>
    <mergeCell ref="T574:T575"/>
    <mergeCell ref="U574:U575"/>
    <mergeCell ref="V574:V575"/>
    <mergeCell ref="B576:C576"/>
    <mergeCell ref="F574:F575"/>
    <mergeCell ref="G574:G575"/>
    <mergeCell ref="H574:H575"/>
    <mergeCell ref="I574:I575"/>
    <mergeCell ref="J574:J575"/>
    <mergeCell ref="K574:K575"/>
    <mergeCell ref="L574:L575"/>
    <mergeCell ref="M574:M575"/>
    <mergeCell ref="N574:N575"/>
    <mergeCell ref="A568:V568"/>
    <mergeCell ref="A569:V569"/>
    <mergeCell ref="A570:A594"/>
    <mergeCell ref="B570:C570"/>
    <mergeCell ref="D570:E570"/>
    <mergeCell ref="F570:Q570"/>
    <mergeCell ref="R570:S570"/>
    <mergeCell ref="T570:V570"/>
    <mergeCell ref="B571:C571"/>
    <mergeCell ref="D571:Q571"/>
    <mergeCell ref="R571:S571"/>
    <mergeCell ref="T571:V571"/>
    <mergeCell ref="B572:C572"/>
    <mergeCell ref="D572:Q572"/>
    <mergeCell ref="R572:S572"/>
    <mergeCell ref="T572:V572"/>
    <mergeCell ref="B573:C573"/>
    <mergeCell ref="D573:Q573"/>
    <mergeCell ref="R573:S573"/>
    <mergeCell ref="T573:V573"/>
    <mergeCell ref="B574:B575"/>
    <mergeCell ref="C574:C575"/>
    <mergeCell ref="D574:D575"/>
    <mergeCell ref="E574:E575"/>
    <mergeCell ref="B588:C588"/>
    <mergeCell ref="D588:E588"/>
    <mergeCell ref="F588:G588"/>
    <mergeCell ref="H588:I588"/>
    <mergeCell ref="J588:K588"/>
    <mergeCell ref="L588:O588"/>
    <mergeCell ref="P588:S588"/>
    <mergeCell ref="T588:V588"/>
    <mergeCell ref="B589:C589"/>
    <mergeCell ref="D589:E589"/>
    <mergeCell ref="F589:G589"/>
    <mergeCell ref="H589:I589"/>
    <mergeCell ref="J589:K589"/>
    <mergeCell ref="L589:O589"/>
    <mergeCell ref="P589:S589"/>
    <mergeCell ref="T589:V589"/>
    <mergeCell ref="V585:V586"/>
    <mergeCell ref="B586:C586"/>
    <mergeCell ref="D586:E586"/>
    <mergeCell ref="H586:I586"/>
    <mergeCell ref="L586:M586"/>
    <mergeCell ref="B587:C587"/>
    <mergeCell ref="D587:I587"/>
    <mergeCell ref="L587:N587"/>
    <mergeCell ref="P587:V587"/>
    <mergeCell ref="B577:C577"/>
    <mergeCell ref="B578:C578"/>
    <mergeCell ref="B579:C579"/>
    <mergeCell ref="B580:C580"/>
    <mergeCell ref="B581:C581"/>
    <mergeCell ref="B582:C582"/>
    <mergeCell ref="B583:C583"/>
    <mergeCell ref="B584:C584"/>
    <mergeCell ref="B585:C585"/>
    <mergeCell ref="B593:C593"/>
    <mergeCell ref="D593:E593"/>
    <mergeCell ref="F593:G593"/>
    <mergeCell ref="H593:I593"/>
    <mergeCell ref="J593:K593"/>
    <mergeCell ref="L593:Q593"/>
    <mergeCell ref="R593:V593"/>
    <mergeCell ref="B594:C594"/>
    <mergeCell ref="D594:E594"/>
    <mergeCell ref="F594:G594"/>
    <mergeCell ref="H594:I594"/>
    <mergeCell ref="J594:K594"/>
    <mergeCell ref="L594:O594"/>
    <mergeCell ref="P594:Q594"/>
    <mergeCell ref="R594:V594"/>
    <mergeCell ref="B590:C590"/>
    <mergeCell ref="D590:E590"/>
    <mergeCell ref="F590:G590"/>
    <mergeCell ref="H590:I590"/>
    <mergeCell ref="J590:K590"/>
    <mergeCell ref="L590:O590"/>
    <mergeCell ref="P590:S590"/>
    <mergeCell ref="T590:V590"/>
    <mergeCell ref="B591:C591"/>
    <mergeCell ref="D591:E591"/>
    <mergeCell ref="F591:G591"/>
    <mergeCell ref="H591:I591"/>
    <mergeCell ref="J591:K591"/>
    <mergeCell ref="L591:Q591"/>
    <mergeCell ref="R591:V592"/>
    <mergeCell ref="B592:C592"/>
    <mergeCell ref="D592:E592"/>
    <mergeCell ref="F592:G592"/>
    <mergeCell ref="H592:I592"/>
    <mergeCell ref="J592:K592"/>
    <mergeCell ref="L592:Q592"/>
    <mergeCell ref="O601:O602"/>
    <mergeCell ref="P601:P602"/>
    <mergeCell ref="Q601:Q602"/>
    <mergeCell ref="R601:R602"/>
    <mergeCell ref="S601:S602"/>
    <mergeCell ref="T601:T602"/>
    <mergeCell ref="U601:U602"/>
    <mergeCell ref="V601:V602"/>
    <mergeCell ref="B603:C603"/>
    <mergeCell ref="F601:F602"/>
    <mergeCell ref="G601:G602"/>
    <mergeCell ref="H601:H602"/>
    <mergeCell ref="I601:I602"/>
    <mergeCell ref="J601:J602"/>
    <mergeCell ref="K601:K602"/>
    <mergeCell ref="L601:L602"/>
    <mergeCell ref="M601:M602"/>
    <mergeCell ref="N601:N602"/>
    <mergeCell ref="A595:V595"/>
    <mergeCell ref="A596:V596"/>
    <mergeCell ref="A597:A621"/>
    <mergeCell ref="B597:C597"/>
    <mergeCell ref="D597:E597"/>
    <mergeCell ref="F597:Q597"/>
    <mergeCell ref="R597:S597"/>
    <mergeCell ref="T597:V597"/>
    <mergeCell ref="B598:C598"/>
    <mergeCell ref="D598:Q598"/>
    <mergeCell ref="R598:S598"/>
    <mergeCell ref="T598:V598"/>
    <mergeCell ref="B599:C599"/>
    <mergeCell ref="D599:Q599"/>
    <mergeCell ref="R599:S599"/>
    <mergeCell ref="T599:V599"/>
    <mergeCell ref="B600:C600"/>
    <mergeCell ref="D600:Q600"/>
    <mergeCell ref="R600:S600"/>
    <mergeCell ref="T600:V600"/>
    <mergeCell ref="B601:B602"/>
    <mergeCell ref="C601:C602"/>
    <mergeCell ref="D601:D602"/>
    <mergeCell ref="E601:E602"/>
    <mergeCell ref="B615:C615"/>
    <mergeCell ref="D615:E615"/>
    <mergeCell ref="F615:G615"/>
    <mergeCell ref="H615:I615"/>
    <mergeCell ref="J615:K615"/>
    <mergeCell ref="L615:O615"/>
    <mergeCell ref="P615:S615"/>
    <mergeCell ref="T615:V615"/>
    <mergeCell ref="B616:C616"/>
    <mergeCell ref="D616:E616"/>
    <mergeCell ref="F616:G616"/>
    <mergeCell ref="H616:I616"/>
    <mergeCell ref="J616:K616"/>
    <mergeCell ref="L616:O616"/>
    <mergeCell ref="P616:S616"/>
    <mergeCell ref="T616:V616"/>
    <mergeCell ref="V612:V613"/>
    <mergeCell ref="B613:C613"/>
    <mergeCell ref="D613:E613"/>
    <mergeCell ref="H613:I613"/>
    <mergeCell ref="L613:M613"/>
    <mergeCell ref="B614:C614"/>
    <mergeCell ref="D614:I614"/>
    <mergeCell ref="L614:N614"/>
    <mergeCell ref="P614:V614"/>
    <mergeCell ref="B604:C604"/>
    <mergeCell ref="B605:C605"/>
    <mergeCell ref="B606:C606"/>
    <mergeCell ref="B607:C607"/>
    <mergeCell ref="B608:C608"/>
    <mergeCell ref="B609:C609"/>
    <mergeCell ref="B610:C610"/>
    <mergeCell ref="B611:C611"/>
    <mergeCell ref="B612:C612"/>
    <mergeCell ref="B620:C620"/>
    <mergeCell ref="D620:E620"/>
    <mergeCell ref="F620:G620"/>
    <mergeCell ref="H620:I620"/>
    <mergeCell ref="J620:K620"/>
    <mergeCell ref="L620:Q620"/>
    <mergeCell ref="R620:V620"/>
    <mergeCell ref="B621:C621"/>
    <mergeCell ref="D621:E621"/>
    <mergeCell ref="F621:G621"/>
    <mergeCell ref="H621:I621"/>
    <mergeCell ref="J621:K621"/>
    <mergeCell ref="L621:O621"/>
    <mergeCell ref="P621:Q621"/>
    <mergeCell ref="R621:V621"/>
    <mergeCell ref="B617:C617"/>
    <mergeCell ref="D617:E617"/>
    <mergeCell ref="F617:G617"/>
    <mergeCell ref="H617:I617"/>
    <mergeCell ref="J617:K617"/>
    <mergeCell ref="L617:O617"/>
    <mergeCell ref="P617:S617"/>
    <mergeCell ref="T617:V617"/>
    <mergeCell ref="B618:C618"/>
    <mergeCell ref="D618:E618"/>
    <mergeCell ref="F618:G618"/>
    <mergeCell ref="H618:I618"/>
    <mergeCell ref="J618:K618"/>
    <mergeCell ref="L618:Q618"/>
    <mergeCell ref="R618:V619"/>
    <mergeCell ref="B619:C619"/>
    <mergeCell ref="D619:E619"/>
    <mergeCell ref="F619:G619"/>
    <mergeCell ref="H619:I619"/>
    <mergeCell ref="J619:K619"/>
    <mergeCell ref="L619:Q619"/>
    <mergeCell ref="O628:O629"/>
    <mergeCell ref="P628:P629"/>
    <mergeCell ref="Q628:Q629"/>
    <mergeCell ref="R628:R629"/>
    <mergeCell ref="S628:S629"/>
    <mergeCell ref="T628:T629"/>
    <mergeCell ref="U628:U629"/>
    <mergeCell ref="V628:V629"/>
    <mergeCell ref="B630:C630"/>
    <mergeCell ref="F628:F629"/>
    <mergeCell ref="G628:G629"/>
    <mergeCell ref="H628:H629"/>
    <mergeCell ref="I628:I629"/>
    <mergeCell ref="J628:J629"/>
    <mergeCell ref="K628:K629"/>
    <mergeCell ref="L628:L629"/>
    <mergeCell ref="M628:M629"/>
    <mergeCell ref="N628:N629"/>
    <mergeCell ref="A622:V622"/>
    <mergeCell ref="A623:V623"/>
    <mergeCell ref="A624:A648"/>
    <mergeCell ref="B624:C624"/>
    <mergeCell ref="D624:E624"/>
    <mergeCell ref="F624:Q624"/>
    <mergeCell ref="R624:S624"/>
    <mergeCell ref="T624:V624"/>
    <mergeCell ref="B625:C625"/>
    <mergeCell ref="D625:Q625"/>
    <mergeCell ref="R625:S625"/>
    <mergeCell ref="T625:V625"/>
    <mergeCell ref="B626:C626"/>
    <mergeCell ref="D626:Q626"/>
    <mergeCell ref="R626:S626"/>
    <mergeCell ref="T626:V626"/>
    <mergeCell ref="B627:C627"/>
    <mergeCell ref="D627:Q627"/>
    <mergeCell ref="R627:S627"/>
    <mergeCell ref="T627:V627"/>
    <mergeCell ref="B628:B629"/>
    <mergeCell ref="C628:C629"/>
    <mergeCell ref="D628:D629"/>
    <mergeCell ref="E628:E629"/>
    <mergeCell ref="B642:C642"/>
    <mergeCell ref="D642:E642"/>
    <mergeCell ref="F642:G642"/>
    <mergeCell ref="H642:I642"/>
    <mergeCell ref="J642:K642"/>
    <mergeCell ref="L642:O642"/>
    <mergeCell ref="P642:S642"/>
    <mergeCell ref="T642:V642"/>
    <mergeCell ref="B643:C643"/>
    <mergeCell ref="D643:E643"/>
    <mergeCell ref="F643:G643"/>
    <mergeCell ref="H643:I643"/>
    <mergeCell ref="J643:K643"/>
    <mergeCell ref="L643:O643"/>
    <mergeCell ref="P643:S643"/>
    <mergeCell ref="T643:V643"/>
    <mergeCell ref="V639:V640"/>
    <mergeCell ref="B640:C640"/>
    <mergeCell ref="D640:E640"/>
    <mergeCell ref="H640:I640"/>
    <mergeCell ref="L640:M640"/>
    <mergeCell ref="B641:C641"/>
    <mergeCell ref="D641:I641"/>
    <mergeCell ref="L641:N641"/>
    <mergeCell ref="P641:V641"/>
    <mergeCell ref="B631:C631"/>
    <mergeCell ref="B632:C632"/>
    <mergeCell ref="B633:C633"/>
    <mergeCell ref="B634:C634"/>
    <mergeCell ref="B635:C635"/>
    <mergeCell ref="B636:C636"/>
    <mergeCell ref="B637:C637"/>
    <mergeCell ref="B638:C638"/>
    <mergeCell ref="B639:C639"/>
    <mergeCell ref="B647:C647"/>
    <mergeCell ref="D647:E647"/>
    <mergeCell ref="F647:G647"/>
    <mergeCell ref="H647:I647"/>
    <mergeCell ref="J647:K647"/>
    <mergeCell ref="L647:Q647"/>
    <mergeCell ref="R647:V647"/>
    <mergeCell ref="B648:C648"/>
    <mergeCell ref="D648:E648"/>
    <mergeCell ref="F648:G648"/>
    <mergeCell ref="H648:I648"/>
    <mergeCell ref="J648:K648"/>
    <mergeCell ref="L648:O648"/>
    <mergeCell ref="P648:Q648"/>
    <mergeCell ref="R648:V648"/>
    <mergeCell ref="B644:C644"/>
    <mergeCell ref="D644:E644"/>
    <mergeCell ref="F644:G644"/>
    <mergeCell ref="H644:I644"/>
    <mergeCell ref="J644:K644"/>
    <mergeCell ref="L644:O644"/>
    <mergeCell ref="P644:S644"/>
    <mergeCell ref="T644:V644"/>
    <mergeCell ref="B645:C645"/>
    <mergeCell ref="D645:E645"/>
    <mergeCell ref="F645:G645"/>
    <mergeCell ref="H645:I645"/>
    <mergeCell ref="J645:K645"/>
    <mergeCell ref="L645:Q645"/>
    <mergeCell ref="R645:V646"/>
    <mergeCell ref="B646:C646"/>
    <mergeCell ref="D646:E646"/>
    <mergeCell ref="F646:G646"/>
    <mergeCell ref="H646:I646"/>
    <mergeCell ref="J646:K646"/>
    <mergeCell ref="L646:Q646"/>
    <mergeCell ref="O655:O656"/>
    <mergeCell ref="P655:P656"/>
    <mergeCell ref="Q655:Q656"/>
    <mergeCell ref="R655:R656"/>
    <mergeCell ref="S655:S656"/>
    <mergeCell ref="T655:T656"/>
    <mergeCell ref="U655:U656"/>
    <mergeCell ref="V655:V656"/>
    <mergeCell ref="B657:C657"/>
    <mergeCell ref="F655:F656"/>
    <mergeCell ref="G655:G656"/>
    <mergeCell ref="H655:H656"/>
    <mergeCell ref="I655:I656"/>
    <mergeCell ref="J655:J656"/>
    <mergeCell ref="K655:K656"/>
    <mergeCell ref="L655:L656"/>
    <mergeCell ref="M655:M656"/>
    <mergeCell ref="N655:N656"/>
    <mergeCell ref="A649:V649"/>
    <mergeCell ref="A650:V650"/>
    <mergeCell ref="A651:A675"/>
    <mergeCell ref="B651:C651"/>
    <mergeCell ref="D651:E651"/>
    <mergeCell ref="F651:Q651"/>
    <mergeCell ref="R651:S651"/>
    <mergeCell ref="T651:V651"/>
    <mergeCell ref="B652:C652"/>
    <mergeCell ref="D652:Q652"/>
    <mergeCell ref="R652:S652"/>
    <mergeCell ref="T652:V652"/>
    <mergeCell ref="B653:C653"/>
    <mergeCell ref="D653:Q653"/>
    <mergeCell ref="R653:S653"/>
    <mergeCell ref="T653:V653"/>
    <mergeCell ref="B654:C654"/>
    <mergeCell ref="D654:Q654"/>
    <mergeCell ref="R654:S654"/>
    <mergeCell ref="T654:V654"/>
    <mergeCell ref="B655:B656"/>
    <mergeCell ref="C655:C656"/>
    <mergeCell ref="D655:D656"/>
    <mergeCell ref="E655:E656"/>
    <mergeCell ref="B669:C669"/>
    <mergeCell ref="D669:E669"/>
    <mergeCell ref="F669:G669"/>
    <mergeCell ref="H669:I669"/>
    <mergeCell ref="J669:K669"/>
    <mergeCell ref="L669:O669"/>
    <mergeCell ref="P669:S669"/>
    <mergeCell ref="T669:V669"/>
    <mergeCell ref="B670:C670"/>
    <mergeCell ref="D670:E670"/>
    <mergeCell ref="F670:G670"/>
    <mergeCell ref="H670:I670"/>
    <mergeCell ref="J670:K670"/>
    <mergeCell ref="L670:O670"/>
    <mergeCell ref="P670:S670"/>
    <mergeCell ref="T670:V670"/>
    <mergeCell ref="V666:V667"/>
    <mergeCell ref="B667:C667"/>
    <mergeCell ref="D667:E667"/>
    <mergeCell ref="H667:I667"/>
    <mergeCell ref="L667:M667"/>
    <mergeCell ref="B668:C668"/>
    <mergeCell ref="D668:I668"/>
    <mergeCell ref="L668:N668"/>
    <mergeCell ref="P668:V668"/>
    <mergeCell ref="B658:C658"/>
    <mergeCell ref="B659:C659"/>
    <mergeCell ref="B660:C660"/>
    <mergeCell ref="B661:C661"/>
    <mergeCell ref="B662:C662"/>
    <mergeCell ref="B663:C663"/>
    <mergeCell ref="B664:C664"/>
    <mergeCell ref="B665:C665"/>
    <mergeCell ref="B666:C666"/>
    <mergeCell ref="B674:C674"/>
    <mergeCell ref="D674:E674"/>
    <mergeCell ref="F674:G674"/>
    <mergeCell ref="H674:I674"/>
    <mergeCell ref="J674:K674"/>
    <mergeCell ref="L674:Q674"/>
    <mergeCell ref="R674:V674"/>
    <mergeCell ref="B675:C675"/>
    <mergeCell ref="D675:E675"/>
    <mergeCell ref="F675:G675"/>
    <mergeCell ref="H675:I675"/>
    <mergeCell ref="J675:K675"/>
    <mergeCell ref="L675:O675"/>
    <mergeCell ref="P675:Q675"/>
    <mergeCell ref="R675:V675"/>
    <mergeCell ref="B671:C671"/>
    <mergeCell ref="D671:E671"/>
    <mergeCell ref="F671:G671"/>
    <mergeCell ref="H671:I671"/>
    <mergeCell ref="J671:K671"/>
    <mergeCell ref="L671:O671"/>
    <mergeCell ref="P671:S671"/>
    <mergeCell ref="T671:V671"/>
    <mergeCell ref="B672:C672"/>
    <mergeCell ref="D672:E672"/>
    <mergeCell ref="F672:G672"/>
    <mergeCell ref="H672:I672"/>
    <mergeCell ref="J672:K672"/>
    <mergeCell ref="L672:Q672"/>
    <mergeCell ref="R672:V673"/>
    <mergeCell ref="B673:C673"/>
    <mergeCell ref="D673:E673"/>
    <mergeCell ref="F673:G673"/>
    <mergeCell ref="H673:I673"/>
    <mergeCell ref="J673:K673"/>
    <mergeCell ref="L673:Q673"/>
    <mergeCell ref="O682:O683"/>
    <mergeCell ref="P682:P683"/>
    <mergeCell ref="Q682:Q683"/>
    <mergeCell ref="R682:R683"/>
    <mergeCell ref="S682:S683"/>
    <mergeCell ref="T682:T683"/>
    <mergeCell ref="U682:U683"/>
    <mergeCell ref="V682:V683"/>
    <mergeCell ref="B684:C684"/>
    <mergeCell ref="F682:F683"/>
    <mergeCell ref="G682:G683"/>
    <mergeCell ref="H682:H683"/>
    <mergeCell ref="I682:I683"/>
    <mergeCell ref="J682:J683"/>
    <mergeCell ref="K682:K683"/>
    <mergeCell ref="L682:L683"/>
    <mergeCell ref="M682:M683"/>
    <mergeCell ref="N682:N683"/>
    <mergeCell ref="A676:V676"/>
    <mergeCell ref="A677:V677"/>
    <mergeCell ref="A678:A702"/>
    <mergeCell ref="B678:C678"/>
    <mergeCell ref="D678:E678"/>
    <mergeCell ref="F678:Q678"/>
    <mergeCell ref="R678:S678"/>
    <mergeCell ref="T678:V678"/>
    <mergeCell ref="B679:C679"/>
    <mergeCell ref="D679:Q679"/>
    <mergeCell ref="R679:S679"/>
    <mergeCell ref="T679:V679"/>
    <mergeCell ref="B680:C680"/>
    <mergeCell ref="D680:Q680"/>
    <mergeCell ref="R680:S680"/>
    <mergeCell ref="T680:V680"/>
    <mergeCell ref="B681:C681"/>
    <mergeCell ref="D681:Q681"/>
    <mergeCell ref="R681:S681"/>
    <mergeCell ref="T681:V681"/>
    <mergeCell ref="B682:B683"/>
    <mergeCell ref="C682:C683"/>
    <mergeCell ref="D682:D683"/>
    <mergeCell ref="E682:E683"/>
    <mergeCell ref="B696:C696"/>
    <mergeCell ref="D696:E696"/>
    <mergeCell ref="F696:G696"/>
    <mergeCell ref="H696:I696"/>
    <mergeCell ref="J696:K696"/>
    <mergeCell ref="L696:O696"/>
    <mergeCell ref="P696:S696"/>
    <mergeCell ref="T696:V696"/>
    <mergeCell ref="B697:C697"/>
    <mergeCell ref="D697:E697"/>
    <mergeCell ref="F697:G697"/>
    <mergeCell ref="H697:I697"/>
    <mergeCell ref="J697:K697"/>
    <mergeCell ref="L697:O697"/>
    <mergeCell ref="P697:S697"/>
    <mergeCell ref="T697:V697"/>
    <mergeCell ref="V693:V694"/>
    <mergeCell ref="B694:C694"/>
    <mergeCell ref="D694:E694"/>
    <mergeCell ref="H694:I694"/>
    <mergeCell ref="L694:M694"/>
    <mergeCell ref="B695:C695"/>
    <mergeCell ref="D695:I695"/>
    <mergeCell ref="L695:N695"/>
    <mergeCell ref="P695:V695"/>
    <mergeCell ref="B685:C685"/>
    <mergeCell ref="B686:C686"/>
    <mergeCell ref="B687:C687"/>
    <mergeCell ref="B688:C688"/>
    <mergeCell ref="B689:C689"/>
    <mergeCell ref="B690:C690"/>
    <mergeCell ref="B691:C691"/>
    <mergeCell ref="B692:C692"/>
    <mergeCell ref="B693:C693"/>
    <mergeCell ref="B701:C701"/>
    <mergeCell ref="D701:E701"/>
    <mergeCell ref="F701:G701"/>
    <mergeCell ref="H701:I701"/>
    <mergeCell ref="J701:K701"/>
    <mergeCell ref="L701:Q701"/>
    <mergeCell ref="R701:V701"/>
    <mergeCell ref="B702:C702"/>
    <mergeCell ref="D702:E702"/>
    <mergeCell ref="F702:G702"/>
    <mergeCell ref="H702:I702"/>
    <mergeCell ref="J702:K702"/>
    <mergeCell ref="L702:O702"/>
    <mergeCell ref="P702:Q702"/>
    <mergeCell ref="R702:V702"/>
    <mergeCell ref="B698:C698"/>
    <mergeCell ref="D698:E698"/>
    <mergeCell ref="F698:G698"/>
    <mergeCell ref="H698:I698"/>
    <mergeCell ref="J698:K698"/>
    <mergeCell ref="L698:O698"/>
    <mergeCell ref="P698:S698"/>
    <mergeCell ref="T698:V698"/>
    <mergeCell ref="B699:C699"/>
    <mergeCell ref="D699:E699"/>
    <mergeCell ref="F699:G699"/>
    <mergeCell ref="H699:I699"/>
    <mergeCell ref="J699:K699"/>
    <mergeCell ref="L699:Q699"/>
    <mergeCell ref="R699:V700"/>
    <mergeCell ref="B700:C700"/>
    <mergeCell ref="D700:E700"/>
    <mergeCell ref="F700:G700"/>
    <mergeCell ref="H700:I700"/>
    <mergeCell ref="J700:K700"/>
    <mergeCell ref="L700:Q700"/>
    <mergeCell ref="O709:O710"/>
    <mergeCell ref="P709:P710"/>
    <mergeCell ref="Q709:Q710"/>
    <mergeCell ref="R709:R710"/>
    <mergeCell ref="S709:S710"/>
    <mergeCell ref="T709:T710"/>
    <mergeCell ref="U709:U710"/>
    <mergeCell ref="V709:V710"/>
    <mergeCell ref="B711:C711"/>
    <mergeCell ref="F709:F710"/>
    <mergeCell ref="G709:G710"/>
    <mergeCell ref="H709:H710"/>
    <mergeCell ref="I709:I710"/>
    <mergeCell ref="J709:J710"/>
    <mergeCell ref="K709:K710"/>
    <mergeCell ref="L709:L710"/>
    <mergeCell ref="M709:M710"/>
    <mergeCell ref="N709:N710"/>
    <mergeCell ref="A703:V703"/>
    <mergeCell ref="A704:V704"/>
    <mergeCell ref="A705:A729"/>
    <mergeCell ref="B705:C705"/>
    <mergeCell ref="D705:E705"/>
    <mergeCell ref="F705:Q705"/>
    <mergeCell ref="R705:S705"/>
    <mergeCell ref="T705:V705"/>
    <mergeCell ref="B706:C706"/>
    <mergeCell ref="D706:Q706"/>
    <mergeCell ref="R706:S706"/>
    <mergeCell ref="T706:V706"/>
    <mergeCell ref="B707:C707"/>
    <mergeCell ref="D707:Q707"/>
    <mergeCell ref="R707:S707"/>
    <mergeCell ref="T707:V707"/>
    <mergeCell ref="B708:C708"/>
    <mergeCell ref="D708:Q708"/>
    <mergeCell ref="R708:S708"/>
    <mergeCell ref="T708:V708"/>
    <mergeCell ref="B709:B710"/>
    <mergeCell ref="C709:C710"/>
    <mergeCell ref="D709:D710"/>
    <mergeCell ref="E709:E710"/>
    <mergeCell ref="B723:C723"/>
    <mergeCell ref="D723:E723"/>
    <mergeCell ref="F723:G723"/>
    <mergeCell ref="H723:I723"/>
    <mergeCell ref="J723:K723"/>
    <mergeCell ref="L723:O723"/>
    <mergeCell ref="P723:S723"/>
    <mergeCell ref="T723:V723"/>
    <mergeCell ref="B724:C724"/>
    <mergeCell ref="D724:E724"/>
    <mergeCell ref="F724:G724"/>
    <mergeCell ref="H724:I724"/>
    <mergeCell ref="J724:K724"/>
    <mergeCell ref="L724:O724"/>
    <mergeCell ref="P724:S724"/>
    <mergeCell ref="T724:V724"/>
    <mergeCell ref="V720:V721"/>
    <mergeCell ref="B721:C721"/>
    <mergeCell ref="D721:E721"/>
    <mergeCell ref="H721:I721"/>
    <mergeCell ref="L721:M721"/>
    <mergeCell ref="B722:C722"/>
    <mergeCell ref="D722:I722"/>
    <mergeCell ref="L722:N722"/>
    <mergeCell ref="P722:V722"/>
    <mergeCell ref="B712:C712"/>
    <mergeCell ref="B713:C713"/>
    <mergeCell ref="B714:C714"/>
    <mergeCell ref="B715:C715"/>
    <mergeCell ref="B716:C716"/>
    <mergeCell ref="B717:C717"/>
    <mergeCell ref="B718:C718"/>
    <mergeCell ref="B719:C719"/>
    <mergeCell ref="B720:C720"/>
    <mergeCell ref="B728:C728"/>
    <mergeCell ref="D728:E728"/>
    <mergeCell ref="F728:G728"/>
    <mergeCell ref="H728:I728"/>
    <mergeCell ref="J728:K728"/>
    <mergeCell ref="L728:Q728"/>
    <mergeCell ref="R728:V728"/>
    <mergeCell ref="B729:C729"/>
    <mergeCell ref="D729:E729"/>
    <mergeCell ref="F729:G729"/>
    <mergeCell ref="H729:I729"/>
    <mergeCell ref="J729:K729"/>
    <mergeCell ref="L729:O729"/>
    <mergeCell ref="P729:Q729"/>
    <mergeCell ref="R729:V729"/>
    <mergeCell ref="B725:C725"/>
    <mergeCell ref="D725:E725"/>
    <mergeCell ref="F725:G725"/>
    <mergeCell ref="H725:I725"/>
    <mergeCell ref="J725:K725"/>
    <mergeCell ref="L725:O725"/>
    <mergeCell ref="P725:S725"/>
    <mergeCell ref="T725:V725"/>
    <mergeCell ref="B726:C726"/>
    <mergeCell ref="D726:E726"/>
    <mergeCell ref="F726:G726"/>
    <mergeCell ref="H726:I726"/>
    <mergeCell ref="J726:K726"/>
    <mergeCell ref="L726:Q726"/>
    <mergeCell ref="R726:V727"/>
    <mergeCell ref="B727:C727"/>
    <mergeCell ref="D727:E727"/>
    <mergeCell ref="F727:G727"/>
    <mergeCell ref="H727:I727"/>
    <mergeCell ref="J727:K727"/>
    <mergeCell ref="L727:Q727"/>
    <mergeCell ref="O736:O737"/>
    <mergeCell ref="P736:P737"/>
    <mergeCell ref="Q736:Q737"/>
    <mergeCell ref="R736:R737"/>
    <mergeCell ref="S736:S737"/>
    <mergeCell ref="T736:T737"/>
    <mergeCell ref="U736:U737"/>
    <mergeCell ref="V736:V737"/>
    <mergeCell ref="B738:C738"/>
    <mergeCell ref="F736:F737"/>
    <mergeCell ref="G736:G737"/>
    <mergeCell ref="H736:H737"/>
    <mergeCell ref="I736:I737"/>
    <mergeCell ref="J736:J737"/>
    <mergeCell ref="K736:K737"/>
    <mergeCell ref="L736:L737"/>
    <mergeCell ref="M736:M737"/>
    <mergeCell ref="N736:N737"/>
    <mergeCell ref="A730:V730"/>
    <mergeCell ref="A731:V731"/>
    <mergeCell ref="A732:A756"/>
    <mergeCell ref="B732:C732"/>
    <mergeCell ref="D732:E732"/>
    <mergeCell ref="F732:Q732"/>
    <mergeCell ref="R732:S732"/>
    <mergeCell ref="T732:V732"/>
    <mergeCell ref="B733:C733"/>
    <mergeCell ref="D733:Q733"/>
    <mergeCell ref="R733:S733"/>
    <mergeCell ref="T733:V733"/>
    <mergeCell ref="B734:C734"/>
    <mergeCell ref="D734:Q734"/>
    <mergeCell ref="R734:S734"/>
    <mergeCell ref="T734:V734"/>
    <mergeCell ref="B735:C735"/>
    <mergeCell ref="D735:Q735"/>
    <mergeCell ref="R735:S735"/>
    <mergeCell ref="T735:V735"/>
    <mergeCell ref="B736:B737"/>
    <mergeCell ref="C736:C737"/>
    <mergeCell ref="D736:D737"/>
    <mergeCell ref="E736:E737"/>
    <mergeCell ref="B750:C750"/>
    <mergeCell ref="D750:E750"/>
    <mergeCell ref="F750:G750"/>
    <mergeCell ref="H750:I750"/>
    <mergeCell ref="J750:K750"/>
    <mergeCell ref="L750:O750"/>
    <mergeCell ref="P750:S750"/>
    <mergeCell ref="T750:V750"/>
    <mergeCell ref="B751:C751"/>
    <mergeCell ref="D751:E751"/>
    <mergeCell ref="F751:G751"/>
    <mergeCell ref="H751:I751"/>
    <mergeCell ref="J751:K751"/>
    <mergeCell ref="L751:O751"/>
    <mergeCell ref="P751:S751"/>
    <mergeCell ref="T751:V751"/>
    <mergeCell ref="V747:V748"/>
    <mergeCell ref="B748:C748"/>
    <mergeCell ref="D748:E748"/>
    <mergeCell ref="H748:I748"/>
    <mergeCell ref="L748:M748"/>
    <mergeCell ref="B749:C749"/>
    <mergeCell ref="D749:I749"/>
    <mergeCell ref="L749:N749"/>
    <mergeCell ref="P749:V749"/>
    <mergeCell ref="B739:C739"/>
    <mergeCell ref="B740:C740"/>
    <mergeCell ref="B741:C741"/>
    <mergeCell ref="B742:C742"/>
    <mergeCell ref="B743:C743"/>
    <mergeCell ref="B744:C744"/>
    <mergeCell ref="B745:C745"/>
    <mergeCell ref="B746:C746"/>
    <mergeCell ref="B747:C747"/>
    <mergeCell ref="B755:C755"/>
    <mergeCell ref="D755:E755"/>
    <mergeCell ref="F755:G755"/>
    <mergeCell ref="H755:I755"/>
    <mergeCell ref="J755:K755"/>
    <mergeCell ref="L755:Q755"/>
    <mergeCell ref="R755:V755"/>
    <mergeCell ref="B756:C756"/>
    <mergeCell ref="D756:E756"/>
    <mergeCell ref="F756:G756"/>
    <mergeCell ref="H756:I756"/>
    <mergeCell ref="J756:K756"/>
    <mergeCell ref="L756:O756"/>
    <mergeCell ref="P756:Q756"/>
    <mergeCell ref="R756:V756"/>
    <mergeCell ref="B752:C752"/>
    <mergeCell ref="D752:E752"/>
    <mergeCell ref="F752:G752"/>
    <mergeCell ref="H752:I752"/>
    <mergeCell ref="J752:K752"/>
    <mergeCell ref="L752:O752"/>
    <mergeCell ref="P752:S752"/>
    <mergeCell ref="T752:V752"/>
    <mergeCell ref="B753:C753"/>
    <mergeCell ref="D753:E753"/>
    <mergeCell ref="F753:G753"/>
    <mergeCell ref="H753:I753"/>
    <mergeCell ref="J753:K753"/>
    <mergeCell ref="L753:Q753"/>
    <mergeCell ref="R753:V754"/>
    <mergeCell ref="B754:C754"/>
    <mergeCell ref="D754:E754"/>
    <mergeCell ref="F754:G754"/>
    <mergeCell ref="H754:I754"/>
    <mergeCell ref="J754:K754"/>
    <mergeCell ref="L754:Q754"/>
    <mergeCell ref="O763:O764"/>
    <mergeCell ref="P763:P764"/>
    <mergeCell ref="Q763:Q764"/>
    <mergeCell ref="R763:R764"/>
    <mergeCell ref="S763:S764"/>
    <mergeCell ref="T763:T764"/>
    <mergeCell ref="U763:U764"/>
    <mergeCell ref="V763:V764"/>
    <mergeCell ref="B765:C765"/>
    <mergeCell ref="F763:F764"/>
    <mergeCell ref="G763:G764"/>
    <mergeCell ref="H763:H764"/>
    <mergeCell ref="I763:I764"/>
    <mergeCell ref="J763:J764"/>
    <mergeCell ref="K763:K764"/>
    <mergeCell ref="L763:L764"/>
    <mergeCell ref="M763:M764"/>
    <mergeCell ref="N763:N764"/>
    <mergeCell ref="A757:V757"/>
    <mergeCell ref="A758:V758"/>
    <mergeCell ref="A759:A783"/>
    <mergeCell ref="B759:C759"/>
    <mergeCell ref="D759:E759"/>
    <mergeCell ref="F759:Q759"/>
    <mergeCell ref="R759:S759"/>
    <mergeCell ref="T759:V759"/>
    <mergeCell ref="B760:C760"/>
    <mergeCell ref="D760:Q760"/>
    <mergeCell ref="R760:S760"/>
    <mergeCell ref="T760:V760"/>
    <mergeCell ref="B761:C761"/>
    <mergeCell ref="D761:Q761"/>
    <mergeCell ref="R761:S761"/>
    <mergeCell ref="T761:V761"/>
    <mergeCell ref="B762:C762"/>
    <mergeCell ref="D762:Q762"/>
    <mergeCell ref="R762:S762"/>
    <mergeCell ref="T762:V762"/>
    <mergeCell ref="B763:B764"/>
    <mergeCell ref="C763:C764"/>
    <mergeCell ref="D763:D764"/>
    <mergeCell ref="E763:E764"/>
    <mergeCell ref="B777:C777"/>
    <mergeCell ref="D777:E777"/>
    <mergeCell ref="F777:G777"/>
    <mergeCell ref="H777:I777"/>
    <mergeCell ref="J777:K777"/>
    <mergeCell ref="L777:O777"/>
    <mergeCell ref="P777:S777"/>
    <mergeCell ref="T777:V777"/>
    <mergeCell ref="B778:C778"/>
    <mergeCell ref="D778:E778"/>
    <mergeCell ref="F778:G778"/>
    <mergeCell ref="H778:I778"/>
    <mergeCell ref="J778:K778"/>
    <mergeCell ref="L778:O778"/>
    <mergeCell ref="P778:S778"/>
    <mergeCell ref="T778:V778"/>
    <mergeCell ref="V774:V775"/>
    <mergeCell ref="B775:C775"/>
    <mergeCell ref="D775:E775"/>
    <mergeCell ref="H775:I775"/>
    <mergeCell ref="L775:M775"/>
    <mergeCell ref="B776:C776"/>
    <mergeCell ref="D776:I776"/>
    <mergeCell ref="L776:N776"/>
    <mergeCell ref="P776:V776"/>
    <mergeCell ref="B766:C766"/>
    <mergeCell ref="B767:C767"/>
    <mergeCell ref="B768:C768"/>
    <mergeCell ref="B769:C769"/>
    <mergeCell ref="B770:C770"/>
    <mergeCell ref="B771:C771"/>
    <mergeCell ref="B772:C772"/>
    <mergeCell ref="B773:C773"/>
    <mergeCell ref="B774:C774"/>
    <mergeCell ref="B782:C782"/>
    <mergeCell ref="D782:E782"/>
    <mergeCell ref="F782:G782"/>
    <mergeCell ref="H782:I782"/>
    <mergeCell ref="J782:K782"/>
    <mergeCell ref="L782:Q782"/>
    <mergeCell ref="R782:V782"/>
    <mergeCell ref="B783:C783"/>
    <mergeCell ref="D783:E783"/>
    <mergeCell ref="F783:G783"/>
    <mergeCell ref="H783:I783"/>
    <mergeCell ref="J783:K783"/>
    <mergeCell ref="L783:O783"/>
    <mergeCell ref="P783:Q783"/>
    <mergeCell ref="R783:V783"/>
    <mergeCell ref="B779:C779"/>
    <mergeCell ref="D779:E779"/>
    <mergeCell ref="F779:G779"/>
    <mergeCell ref="H779:I779"/>
    <mergeCell ref="J779:K779"/>
    <mergeCell ref="L779:O779"/>
    <mergeCell ref="P779:S779"/>
    <mergeCell ref="T779:V779"/>
    <mergeCell ref="B780:C780"/>
    <mergeCell ref="D780:E780"/>
    <mergeCell ref="F780:G780"/>
    <mergeCell ref="H780:I780"/>
    <mergeCell ref="J780:K780"/>
    <mergeCell ref="L780:Q780"/>
    <mergeCell ref="R780:V781"/>
    <mergeCell ref="B781:C781"/>
    <mergeCell ref="D781:E781"/>
    <mergeCell ref="F781:G781"/>
    <mergeCell ref="H781:I781"/>
    <mergeCell ref="J781:K781"/>
    <mergeCell ref="L781:Q781"/>
    <mergeCell ref="O790:O791"/>
    <mergeCell ref="P790:P791"/>
    <mergeCell ref="Q790:Q791"/>
    <mergeCell ref="R790:R791"/>
    <mergeCell ref="S790:S791"/>
    <mergeCell ref="T790:T791"/>
    <mergeCell ref="U790:U791"/>
    <mergeCell ref="V790:V791"/>
    <mergeCell ref="B792:C792"/>
    <mergeCell ref="F790:F791"/>
    <mergeCell ref="G790:G791"/>
    <mergeCell ref="H790:H791"/>
    <mergeCell ref="I790:I791"/>
    <mergeCell ref="J790:J791"/>
    <mergeCell ref="K790:K791"/>
    <mergeCell ref="L790:L791"/>
    <mergeCell ref="M790:M791"/>
    <mergeCell ref="N790:N791"/>
    <mergeCell ref="A784:V784"/>
    <mergeCell ref="A785:V785"/>
    <mergeCell ref="A786:A810"/>
    <mergeCell ref="B786:C786"/>
    <mergeCell ref="D786:E786"/>
    <mergeCell ref="F786:Q786"/>
    <mergeCell ref="R786:S786"/>
    <mergeCell ref="T786:V786"/>
    <mergeCell ref="B787:C787"/>
    <mergeCell ref="D787:Q787"/>
    <mergeCell ref="R787:S787"/>
    <mergeCell ref="T787:V787"/>
    <mergeCell ref="B788:C788"/>
    <mergeCell ref="D788:Q788"/>
    <mergeCell ref="R788:S788"/>
    <mergeCell ref="T788:V788"/>
    <mergeCell ref="B789:C789"/>
    <mergeCell ref="D789:Q789"/>
    <mergeCell ref="R789:S789"/>
    <mergeCell ref="T789:V789"/>
    <mergeCell ref="B790:B791"/>
    <mergeCell ref="C790:C791"/>
    <mergeCell ref="D790:D791"/>
    <mergeCell ref="E790:E791"/>
    <mergeCell ref="B804:C804"/>
    <mergeCell ref="D804:E804"/>
    <mergeCell ref="F804:G804"/>
    <mergeCell ref="H804:I804"/>
    <mergeCell ref="J804:K804"/>
    <mergeCell ref="L804:O804"/>
    <mergeCell ref="P804:S804"/>
    <mergeCell ref="T804:V804"/>
    <mergeCell ref="B805:C805"/>
    <mergeCell ref="D805:E805"/>
    <mergeCell ref="F805:G805"/>
    <mergeCell ref="H805:I805"/>
    <mergeCell ref="J805:K805"/>
    <mergeCell ref="L805:O805"/>
    <mergeCell ref="P805:S805"/>
    <mergeCell ref="T805:V805"/>
    <mergeCell ref="V801:V802"/>
    <mergeCell ref="B802:C802"/>
    <mergeCell ref="D802:E802"/>
    <mergeCell ref="H802:I802"/>
    <mergeCell ref="L802:M802"/>
    <mergeCell ref="B803:C803"/>
    <mergeCell ref="D803:I803"/>
    <mergeCell ref="L803:N803"/>
    <mergeCell ref="P803:V803"/>
    <mergeCell ref="B793:C793"/>
    <mergeCell ref="B794:C794"/>
    <mergeCell ref="B795:C795"/>
    <mergeCell ref="B796:C796"/>
    <mergeCell ref="B797:C797"/>
    <mergeCell ref="B798:C798"/>
    <mergeCell ref="B799:C799"/>
    <mergeCell ref="B800:C800"/>
    <mergeCell ref="B801:C801"/>
    <mergeCell ref="B809:C809"/>
    <mergeCell ref="D809:E809"/>
    <mergeCell ref="F809:G809"/>
    <mergeCell ref="H809:I809"/>
    <mergeCell ref="J809:K809"/>
    <mergeCell ref="L809:Q809"/>
    <mergeCell ref="R809:V809"/>
    <mergeCell ref="B810:C810"/>
    <mergeCell ref="D810:E810"/>
    <mergeCell ref="F810:G810"/>
    <mergeCell ref="H810:I810"/>
    <mergeCell ref="J810:K810"/>
    <mergeCell ref="L810:O810"/>
    <mergeCell ref="P810:Q810"/>
    <mergeCell ref="R810:V810"/>
    <mergeCell ref="B806:C806"/>
    <mergeCell ref="D806:E806"/>
    <mergeCell ref="F806:G806"/>
    <mergeCell ref="H806:I806"/>
    <mergeCell ref="J806:K806"/>
    <mergeCell ref="L806:O806"/>
    <mergeCell ref="P806:S806"/>
    <mergeCell ref="T806:V806"/>
    <mergeCell ref="B807:C807"/>
    <mergeCell ref="D807:E807"/>
    <mergeCell ref="F807:G807"/>
    <mergeCell ref="H807:I807"/>
    <mergeCell ref="J807:K807"/>
    <mergeCell ref="L807:Q807"/>
    <mergeCell ref="R807:V808"/>
    <mergeCell ref="B808:C808"/>
    <mergeCell ref="D808:E808"/>
    <mergeCell ref="F808:G808"/>
    <mergeCell ref="H808:I808"/>
    <mergeCell ref="J808:K808"/>
    <mergeCell ref="L808:Q808"/>
    <mergeCell ref="O817:O818"/>
    <mergeCell ref="P817:P818"/>
    <mergeCell ref="Q817:Q818"/>
    <mergeCell ref="R817:R818"/>
    <mergeCell ref="S817:S818"/>
    <mergeCell ref="T817:T818"/>
    <mergeCell ref="U817:U818"/>
    <mergeCell ref="V817:V818"/>
    <mergeCell ref="B819:C819"/>
    <mergeCell ref="F817:F818"/>
    <mergeCell ref="G817:G818"/>
    <mergeCell ref="H817:H818"/>
    <mergeCell ref="I817:I818"/>
    <mergeCell ref="J817:J818"/>
    <mergeCell ref="K817:K818"/>
    <mergeCell ref="L817:L818"/>
    <mergeCell ref="M817:M818"/>
    <mergeCell ref="N817:N818"/>
    <mergeCell ref="A811:V811"/>
    <mergeCell ref="A812:V812"/>
    <mergeCell ref="A813:A837"/>
    <mergeCell ref="B813:C813"/>
    <mergeCell ref="D813:E813"/>
    <mergeCell ref="F813:Q813"/>
    <mergeCell ref="R813:S813"/>
    <mergeCell ref="T813:V813"/>
    <mergeCell ref="B814:C814"/>
    <mergeCell ref="D814:Q814"/>
    <mergeCell ref="R814:S814"/>
    <mergeCell ref="T814:V814"/>
    <mergeCell ref="B815:C815"/>
    <mergeCell ref="D815:Q815"/>
    <mergeCell ref="R815:S815"/>
    <mergeCell ref="T815:V815"/>
    <mergeCell ref="B816:C816"/>
    <mergeCell ref="D816:Q816"/>
    <mergeCell ref="R816:S816"/>
    <mergeCell ref="T816:V816"/>
    <mergeCell ref="B817:B818"/>
    <mergeCell ref="C817:C818"/>
    <mergeCell ref="D817:D818"/>
    <mergeCell ref="E817:E818"/>
    <mergeCell ref="B831:C831"/>
    <mergeCell ref="D831:E831"/>
    <mergeCell ref="F831:G831"/>
    <mergeCell ref="H831:I831"/>
    <mergeCell ref="J831:K831"/>
    <mergeCell ref="L831:O831"/>
    <mergeCell ref="P831:S831"/>
    <mergeCell ref="T831:V831"/>
    <mergeCell ref="B832:C832"/>
    <mergeCell ref="D832:E832"/>
    <mergeCell ref="F832:G832"/>
    <mergeCell ref="H832:I832"/>
    <mergeCell ref="J832:K832"/>
    <mergeCell ref="L832:O832"/>
    <mergeCell ref="P832:S832"/>
    <mergeCell ref="T832:V832"/>
    <mergeCell ref="V828:V829"/>
    <mergeCell ref="B829:C829"/>
    <mergeCell ref="D829:E829"/>
    <mergeCell ref="H829:I829"/>
    <mergeCell ref="L829:M829"/>
    <mergeCell ref="B830:C830"/>
    <mergeCell ref="D830:I830"/>
    <mergeCell ref="L830:N830"/>
    <mergeCell ref="P830:V830"/>
    <mergeCell ref="B820:C820"/>
    <mergeCell ref="B821:C821"/>
    <mergeCell ref="B822:C822"/>
    <mergeCell ref="B823:C823"/>
    <mergeCell ref="B824:C824"/>
    <mergeCell ref="B825:C825"/>
    <mergeCell ref="B826:C826"/>
    <mergeCell ref="B827:C827"/>
    <mergeCell ref="B828:C828"/>
    <mergeCell ref="B836:C836"/>
    <mergeCell ref="D836:E836"/>
    <mergeCell ref="F836:G836"/>
    <mergeCell ref="H836:I836"/>
    <mergeCell ref="J836:K836"/>
    <mergeCell ref="L836:Q836"/>
    <mergeCell ref="R836:V836"/>
    <mergeCell ref="B837:C837"/>
    <mergeCell ref="D837:E837"/>
    <mergeCell ref="F837:G837"/>
    <mergeCell ref="H837:I837"/>
    <mergeCell ref="J837:K837"/>
    <mergeCell ref="L837:O837"/>
    <mergeCell ref="P837:Q837"/>
    <mergeCell ref="R837:V837"/>
    <mergeCell ref="B833:C833"/>
    <mergeCell ref="D833:E833"/>
    <mergeCell ref="F833:G833"/>
    <mergeCell ref="H833:I833"/>
    <mergeCell ref="J833:K833"/>
    <mergeCell ref="L833:O833"/>
    <mergeCell ref="P833:S833"/>
    <mergeCell ref="T833:V833"/>
    <mergeCell ref="B834:C834"/>
    <mergeCell ref="D834:E834"/>
    <mergeCell ref="F834:G834"/>
    <mergeCell ref="H834:I834"/>
    <mergeCell ref="J834:K834"/>
    <mergeCell ref="L834:Q834"/>
    <mergeCell ref="R834:V835"/>
    <mergeCell ref="B835:C835"/>
    <mergeCell ref="D835:E835"/>
    <mergeCell ref="F835:G835"/>
    <mergeCell ref="H835:I835"/>
    <mergeCell ref="J835:K835"/>
    <mergeCell ref="L835:Q835"/>
    <mergeCell ref="O844:O845"/>
    <mergeCell ref="P844:P845"/>
    <mergeCell ref="Q844:Q845"/>
    <mergeCell ref="R844:R845"/>
    <mergeCell ref="S844:S845"/>
    <mergeCell ref="T844:T845"/>
    <mergeCell ref="U844:U845"/>
    <mergeCell ref="V844:V845"/>
    <mergeCell ref="B846:C846"/>
    <mergeCell ref="F844:F845"/>
    <mergeCell ref="G844:G845"/>
    <mergeCell ref="H844:H845"/>
    <mergeCell ref="I844:I845"/>
    <mergeCell ref="J844:J845"/>
    <mergeCell ref="K844:K845"/>
    <mergeCell ref="L844:L845"/>
    <mergeCell ref="M844:M845"/>
    <mergeCell ref="N844:N845"/>
    <mergeCell ref="A838:V838"/>
    <mergeCell ref="A839:V839"/>
    <mergeCell ref="A840:A864"/>
    <mergeCell ref="B840:C840"/>
    <mergeCell ref="D840:E840"/>
    <mergeCell ref="F840:Q840"/>
    <mergeCell ref="R840:S840"/>
    <mergeCell ref="T840:V840"/>
    <mergeCell ref="B841:C841"/>
    <mergeCell ref="D841:Q841"/>
    <mergeCell ref="R841:S841"/>
    <mergeCell ref="T841:V841"/>
    <mergeCell ref="B842:C842"/>
    <mergeCell ref="D842:Q842"/>
    <mergeCell ref="R842:S842"/>
    <mergeCell ref="T842:V842"/>
    <mergeCell ref="B843:C843"/>
    <mergeCell ref="D843:Q843"/>
    <mergeCell ref="R843:S843"/>
    <mergeCell ref="T843:V843"/>
    <mergeCell ref="B844:B845"/>
    <mergeCell ref="C844:C845"/>
    <mergeCell ref="D844:D845"/>
    <mergeCell ref="E844:E845"/>
    <mergeCell ref="B858:C858"/>
    <mergeCell ref="D858:E858"/>
    <mergeCell ref="F858:G858"/>
    <mergeCell ref="H858:I858"/>
    <mergeCell ref="J858:K858"/>
    <mergeCell ref="L858:O858"/>
    <mergeCell ref="P858:S858"/>
    <mergeCell ref="T858:V858"/>
    <mergeCell ref="B859:C859"/>
    <mergeCell ref="D859:E859"/>
    <mergeCell ref="F859:G859"/>
    <mergeCell ref="H859:I859"/>
    <mergeCell ref="J859:K859"/>
    <mergeCell ref="L859:O859"/>
    <mergeCell ref="P859:S859"/>
    <mergeCell ref="T859:V859"/>
    <mergeCell ref="V855:V856"/>
    <mergeCell ref="B856:C856"/>
    <mergeCell ref="D856:E856"/>
    <mergeCell ref="H856:I856"/>
    <mergeCell ref="L856:M856"/>
    <mergeCell ref="B857:C857"/>
    <mergeCell ref="D857:I857"/>
    <mergeCell ref="L857:N857"/>
    <mergeCell ref="P857:V857"/>
    <mergeCell ref="B847:C847"/>
    <mergeCell ref="B848:C848"/>
    <mergeCell ref="B849:C849"/>
    <mergeCell ref="B850:C850"/>
    <mergeCell ref="B851:C851"/>
    <mergeCell ref="B852:C852"/>
    <mergeCell ref="B853:C853"/>
    <mergeCell ref="B854:C854"/>
    <mergeCell ref="B855:C855"/>
    <mergeCell ref="B863:C863"/>
    <mergeCell ref="D863:E863"/>
    <mergeCell ref="F863:G863"/>
    <mergeCell ref="H863:I863"/>
    <mergeCell ref="J863:K863"/>
    <mergeCell ref="L863:Q863"/>
    <mergeCell ref="R863:V863"/>
    <mergeCell ref="B864:C864"/>
    <mergeCell ref="D864:E864"/>
    <mergeCell ref="F864:G864"/>
    <mergeCell ref="H864:I864"/>
    <mergeCell ref="J864:K864"/>
    <mergeCell ref="L864:O864"/>
    <mergeCell ref="P864:Q864"/>
    <mergeCell ref="R864:V864"/>
    <mergeCell ref="B860:C860"/>
    <mergeCell ref="D860:E860"/>
    <mergeCell ref="F860:G860"/>
    <mergeCell ref="H860:I860"/>
    <mergeCell ref="J860:K860"/>
    <mergeCell ref="L860:O860"/>
    <mergeCell ref="P860:S860"/>
    <mergeCell ref="T860:V860"/>
    <mergeCell ref="B861:C861"/>
    <mergeCell ref="D861:E861"/>
    <mergeCell ref="F861:G861"/>
    <mergeCell ref="H861:I861"/>
    <mergeCell ref="J861:K861"/>
    <mergeCell ref="L861:Q861"/>
    <mergeCell ref="R861:V862"/>
    <mergeCell ref="B862:C862"/>
    <mergeCell ref="D862:E862"/>
    <mergeCell ref="F862:G862"/>
    <mergeCell ref="H862:I862"/>
    <mergeCell ref="J862:K862"/>
    <mergeCell ref="L862:Q862"/>
    <mergeCell ref="O871:O872"/>
    <mergeCell ref="P871:P872"/>
    <mergeCell ref="Q871:Q872"/>
    <mergeCell ref="R871:R872"/>
    <mergeCell ref="S871:S872"/>
    <mergeCell ref="T871:T872"/>
    <mergeCell ref="U871:U872"/>
    <mergeCell ref="V871:V872"/>
    <mergeCell ref="B873:C873"/>
    <mergeCell ref="F871:F872"/>
    <mergeCell ref="G871:G872"/>
    <mergeCell ref="H871:H872"/>
    <mergeCell ref="I871:I872"/>
    <mergeCell ref="J871:J872"/>
    <mergeCell ref="K871:K872"/>
    <mergeCell ref="L871:L872"/>
    <mergeCell ref="M871:M872"/>
    <mergeCell ref="N871:N872"/>
    <mergeCell ref="A865:V865"/>
    <mergeCell ref="A866:V866"/>
    <mergeCell ref="A867:A891"/>
    <mergeCell ref="B867:C867"/>
    <mergeCell ref="D867:E867"/>
    <mergeCell ref="F867:Q867"/>
    <mergeCell ref="R867:S867"/>
    <mergeCell ref="T867:V867"/>
    <mergeCell ref="B868:C868"/>
    <mergeCell ref="D868:Q868"/>
    <mergeCell ref="R868:S868"/>
    <mergeCell ref="T868:V868"/>
    <mergeCell ref="B869:C869"/>
    <mergeCell ref="D869:Q869"/>
    <mergeCell ref="R869:S869"/>
    <mergeCell ref="T869:V869"/>
    <mergeCell ref="B870:C870"/>
    <mergeCell ref="D870:Q870"/>
    <mergeCell ref="R870:S870"/>
    <mergeCell ref="T870:V870"/>
    <mergeCell ref="B871:B872"/>
    <mergeCell ref="C871:C872"/>
    <mergeCell ref="D871:D872"/>
    <mergeCell ref="E871:E872"/>
    <mergeCell ref="B885:C885"/>
    <mergeCell ref="D885:E885"/>
    <mergeCell ref="F885:G885"/>
    <mergeCell ref="H885:I885"/>
    <mergeCell ref="J885:K885"/>
    <mergeCell ref="L885:O885"/>
    <mergeCell ref="P885:S885"/>
    <mergeCell ref="T885:V885"/>
    <mergeCell ref="B886:C886"/>
    <mergeCell ref="D886:E886"/>
    <mergeCell ref="F886:G886"/>
    <mergeCell ref="H886:I886"/>
    <mergeCell ref="J886:K886"/>
    <mergeCell ref="L886:O886"/>
    <mergeCell ref="P886:S886"/>
    <mergeCell ref="T886:V886"/>
    <mergeCell ref="V882:V883"/>
    <mergeCell ref="B883:C883"/>
    <mergeCell ref="D883:E883"/>
    <mergeCell ref="H883:I883"/>
    <mergeCell ref="L883:M883"/>
    <mergeCell ref="B884:C884"/>
    <mergeCell ref="D884:I884"/>
    <mergeCell ref="L884:N884"/>
    <mergeCell ref="P884:V884"/>
    <mergeCell ref="B874:C874"/>
    <mergeCell ref="B875:C875"/>
    <mergeCell ref="B876:C876"/>
    <mergeCell ref="B877:C877"/>
    <mergeCell ref="B878:C878"/>
    <mergeCell ref="B879:C879"/>
    <mergeCell ref="B880:C880"/>
    <mergeCell ref="B881:C881"/>
    <mergeCell ref="B882:C882"/>
    <mergeCell ref="B890:C890"/>
    <mergeCell ref="D890:E890"/>
    <mergeCell ref="F890:G890"/>
    <mergeCell ref="H890:I890"/>
    <mergeCell ref="J890:K890"/>
    <mergeCell ref="L890:Q890"/>
    <mergeCell ref="R890:V890"/>
    <mergeCell ref="B891:C891"/>
    <mergeCell ref="D891:E891"/>
    <mergeCell ref="F891:G891"/>
    <mergeCell ref="H891:I891"/>
    <mergeCell ref="J891:K891"/>
    <mergeCell ref="L891:O891"/>
    <mergeCell ref="P891:Q891"/>
    <mergeCell ref="R891:V891"/>
    <mergeCell ref="B887:C887"/>
    <mergeCell ref="D887:E887"/>
    <mergeCell ref="F887:G887"/>
    <mergeCell ref="H887:I887"/>
    <mergeCell ref="J887:K887"/>
    <mergeCell ref="L887:O887"/>
    <mergeCell ref="P887:S887"/>
    <mergeCell ref="T887:V887"/>
    <mergeCell ref="B888:C888"/>
    <mergeCell ref="D888:E888"/>
    <mergeCell ref="F888:G888"/>
    <mergeCell ref="H888:I888"/>
    <mergeCell ref="J888:K888"/>
    <mergeCell ref="L888:Q888"/>
    <mergeCell ref="R888:V889"/>
    <mergeCell ref="B889:C889"/>
    <mergeCell ref="D889:E889"/>
    <mergeCell ref="F889:G889"/>
    <mergeCell ref="H889:I889"/>
    <mergeCell ref="J889:K889"/>
    <mergeCell ref="L889:Q889"/>
    <mergeCell ref="O898:O899"/>
    <mergeCell ref="P898:P899"/>
    <mergeCell ref="Q898:Q899"/>
    <mergeCell ref="R898:R899"/>
    <mergeCell ref="S898:S899"/>
    <mergeCell ref="T898:T899"/>
    <mergeCell ref="U898:U899"/>
    <mergeCell ref="V898:V899"/>
    <mergeCell ref="B900:C900"/>
    <mergeCell ref="F898:F899"/>
    <mergeCell ref="G898:G899"/>
    <mergeCell ref="H898:H899"/>
    <mergeCell ref="I898:I899"/>
    <mergeCell ref="J898:J899"/>
    <mergeCell ref="K898:K899"/>
    <mergeCell ref="L898:L899"/>
    <mergeCell ref="M898:M899"/>
    <mergeCell ref="N898:N899"/>
    <mergeCell ref="A892:V892"/>
    <mergeCell ref="A893:V893"/>
    <mergeCell ref="A894:A918"/>
    <mergeCell ref="B894:C894"/>
    <mergeCell ref="D894:E894"/>
    <mergeCell ref="F894:Q894"/>
    <mergeCell ref="R894:S894"/>
    <mergeCell ref="T894:V894"/>
    <mergeCell ref="B895:C895"/>
    <mergeCell ref="D895:Q895"/>
    <mergeCell ref="R895:S895"/>
    <mergeCell ref="T895:V895"/>
    <mergeCell ref="B896:C896"/>
    <mergeCell ref="D896:Q896"/>
    <mergeCell ref="R896:S896"/>
    <mergeCell ref="T896:V896"/>
    <mergeCell ref="B897:C897"/>
    <mergeCell ref="D897:Q897"/>
    <mergeCell ref="R897:S897"/>
    <mergeCell ref="T897:V897"/>
    <mergeCell ref="B898:B899"/>
    <mergeCell ref="C898:C899"/>
    <mergeCell ref="D898:D899"/>
    <mergeCell ref="E898:E899"/>
    <mergeCell ref="B912:C912"/>
    <mergeCell ref="D912:E912"/>
    <mergeCell ref="F912:G912"/>
    <mergeCell ref="H912:I912"/>
    <mergeCell ref="J912:K912"/>
    <mergeCell ref="L912:O912"/>
    <mergeCell ref="P912:S912"/>
    <mergeCell ref="T912:V912"/>
    <mergeCell ref="B913:C913"/>
    <mergeCell ref="D913:E913"/>
    <mergeCell ref="F913:G913"/>
    <mergeCell ref="H913:I913"/>
    <mergeCell ref="J913:K913"/>
    <mergeCell ref="L913:O913"/>
    <mergeCell ref="P913:S913"/>
    <mergeCell ref="T913:V913"/>
    <mergeCell ref="V909:V910"/>
    <mergeCell ref="B910:C910"/>
    <mergeCell ref="D910:E910"/>
    <mergeCell ref="H910:I910"/>
    <mergeCell ref="L910:M910"/>
    <mergeCell ref="B911:C911"/>
    <mergeCell ref="D911:I911"/>
    <mergeCell ref="L911:N911"/>
    <mergeCell ref="P911:V911"/>
    <mergeCell ref="B901:C901"/>
    <mergeCell ref="B902:C902"/>
    <mergeCell ref="B903:C903"/>
    <mergeCell ref="B904:C904"/>
    <mergeCell ref="B905:C905"/>
    <mergeCell ref="B906:C906"/>
    <mergeCell ref="B907:C907"/>
    <mergeCell ref="B908:C908"/>
    <mergeCell ref="B909:C909"/>
    <mergeCell ref="B917:C917"/>
    <mergeCell ref="D917:E917"/>
    <mergeCell ref="F917:G917"/>
    <mergeCell ref="H917:I917"/>
    <mergeCell ref="J917:K917"/>
    <mergeCell ref="L917:Q917"/>
    <mergeCell ref="R917:V917"/>
    <mergeCell ref="B918:C918"/>
    <mergeCell ref="D918:E918"/>
    <mergeCell ref="F918:G918"/>
    <mergeCell ref="H918:I918"/>
    <mergeCell ref="J918:K918"/>
    <mergeCell ref="L918:O918"/>
    <mergeCell ref="P918:Q918"/>
    <mergeCell ref="R918:V918"/>
    <mergeCell ref="B914:C914"/>
    <mergeCell ref="D914:E914"/>
    <mergeCell ref="F914:G914"/>
    <mergeCell ref="H914:I914"/>
    <mergeCell ref="J914:K914"/>
    <mergeCell ref="L914:O914"/>
    <mergeCell ref="P914:S914"/>
    <mergeCell ref="T914:V914"/>
    <mergeCell ref="B915:C915"/>
    <mergeCell ref="D915:E915"/>
    <mergeCell ref="F915:G915"/>
    <mergeCell ref="H915:I915"/>
    <mergeCell ref="J915:K915"/>
    <mergeCell ref="L915:Q915"/>
    <mergeCell ref="R915:V916"/>
    <mergeCell ref="B916:C916"/>
    <mergeCell ref="D916:E916"/>
    <mergeCell ref="F916:G916"/>
    <mergeCell ref="H916:I916"/>
    <mergeCell ref="J916:K916"/>
    <mergeCell ref="L916:Q916"/>
    <mergeCell ref="O925:O926"/>
    <mergeCell ref="P925:P926"/>
    <mergeCell ref="Q925:Q926"/>
    <mergeCell ref="R925:R926"/>
    <mergeCell ref="S925:S926"/>
    <mergeCell ref="T925:T926"/>
    <mergeCell ref="U925:U926"/>
    <mergeCell ref="V925:V926"/>
    <mergeCell ref="B927:C927"/>
    <mergeCell ref="F925:F926"/>
    <mergeCell ref="G925:G926"/>
    <mergeCell ref="H925:H926"/>
    <mergeCell ref="I925:I926"/>
    <mergeCell ref="J925:J926"/>
    <mergeCell ref="K925:K926"/>
    <mergeCell ref="L925:L926"/>
    <mergeCell ref="M925:M926"/>
    <mergeCell ref="N925:N926"/>
    <mergeCell ref="A919:V919"/>
    <mergeCell ref="A920:V920"/>
    <mergeCell ref="A921:A945"/>
    <mergeCell ref="B921:C921"/>
    <mergeCell ref="D921:E921"/>
    <mergeCell ref="F921:Q921"/>
    <mergeCell ref="R921:S921"/>
    <mergeCell ref="T921:V921"/>
    <mergeCell ref="B922:C922"/>
    <mergeCell ref="D922:Q922"/>
    <mergeCell ref="R922:S922"/>
    <mergeCell ref="T922:V922"/>
    <mergeCell ref="B923:C923"/>
    <mergeCell ref="D923:Q923"/>
    <mergeCell ref="R923:S923"/>
    <mergeCell ref="T923:V923"/>
    <mergeCell ref="B924:C924"/>
    <mergeCell ref="D924:Q924"/>
    <mergeCell ref="R924:S924"/>
    <mergeCell ref="T924:V924"/>
    <mergeCell ref="B925:B926"/>
    <mergeCell ref="C925:C926"/>
    <mergeCell ref="D925:D926"/>
    <mergeCell ref="E925:E926"/>
    <mergeCell ref="B939:C939"/>
    <mergeCell ref="D939:E939"/>
    <mergeCell ref="F939:G939"/>
    <mergeCell ref="H939:I939"/>
    <mergeCell ref="J939:K939"/>
    <mergeCell ref="L939:O939"/>
    <mergeCell ref="P939:S939"/>
    <mergeCell ref="T939:V939"/>
    <mergeCell ref="B940:C940"/>
    <mergeCell ref="D940:E940"/>
    <mergeCell ref="F940:G940"/>
    <mergeCell ref="H940:I940"/>
    <mergeCell ref="J940:K940"/>
    <mergeCell ref="L940:O940"/>
    <mergeCell ref="P940:S940"/>
    <mergeCell ref="T940:V940"/>
    <mergeCell ref="V936:V937"/>
    <mergeCell ref="B937:C937"/>
    <mergeCell ref="D937:E937"/>
    <mergeCell ref="H937:I937"/>
    <mergeCell ref="L937:M937"/>
    <mergeCell ref="B938:C938"/>
    <mergeCell ref="D938:I938"/>
    <mergeCell ref="L938:N938"/>
    <mergeCell ref="P938:V938"/>
    <mergeCell ref="B928:C928"/>
    <mergeCell ref="B929:C929"/>
    <mergeCell ref="B930:C930"/>
    <mergeCell ref="B931:C931"/>
    <mergeCell ref="B932:C932"/>
    <mergeCell ref="B933:C933"/>
    <mergeCell ref="B934:C934"/>
    <mergeCell ref="B935:C935"/>
    <mergeCell ref="B936:C936"/>
    <mergeCell ref="B944:C944"/>
    <mergeCell ref="D944:E944"/>
    <mergeCell ref="F944:G944"/>
    <mergeCell ref="H944:I944"/>
    <mergeCell ref="J944:K944"/>
    <mergeCell ref="L944:Q944"/>
    <mergeCell ref="R944:V944"/>
    <mergeCell ref="B945:C945"/>
    <mergeCell ref="D945:E945"/>
    <mergeCell ref="F945:G945"/>
    <mergeCell ref="H945:I945"/>
    <mergeCell ref="J945:K945"/>
    <mergeCell ref="L945:O945"/>
    <mergeCell ref="P945:Q945"/>
    <mergeCell ref="R945:V945"/>
    <mergeCell ref="B941:C941"/>
    <mergeCell ref="D941:E941"/>
    <mergeCell ref="F941:G941"/>
    <mergeCell ref="H941:I941"/>
    <mergeCell ref="J941:K941"/>
    <mergeCell ref="L941:O941"/>
    <mergeCell ref="P941:S941"/>
    <mergeCell ref="T941:V941"/>
    <mergeCell ref="B942:C942"/>
    <mergeCell ref="D942:E942"/>
    <mergeCell ref="F942:G942"/>
    <mergeCell ref="H942:I942"/>
    <mergeCell ref="J942:K942"/>
    <mergeCell ref="L942:Q942"/>
    <mergeCell ref="R942:V943"/>
    <mergeCell ref="B943:C943"/>
    <mergeCell ref="D943:E943"/>
    <mergeCell ref="F943:G943"/>
    <mergeCell ref="H943:I943"/>
    <mergeCell ref="J943:K943"/>
    <mergeCell ref="L943:Q943"/>
    <mergeCell ref="O952:O953"/>
    <mergeCell ref="P952:P953"/>
    <mergeCell ref="Q952:Q953"/>
    <mergeCell ref="R952:R953"/>
    <mergeCell ref="S952:S953"/>
    <mergeCell ref="T952:T953"/>
    <mergeCell ref="U952:U953"/>
    <mergeCell ref="V952:V953"/>
    <mergeCell ref="B954:C954"/>
    <mergeCell ref="F952:F953"/>
    <mergeCell ref="G952:G953"/>
    <mergeCell ref="H952:H953"/>
    <mergeCell ref="I952:I953"/>
    <mergeCell ref="J952:J953"/>
    <mergeCell ref="K952:K953"/>
    <mergeCell ref="L952:L953"/>
    <mergeCell ref="M952:M953"/>
    <mergeCell ref="N952:N953"/>
    <mergeCell ref="A946:V946"/>
    <mergeCell ref="A947:V947"/>
    <mergeCell ref="A948:A972"/>
    <mergeCell ref="B948:C948"/>
    <mergeCell ref="D948:E948"/>
    <mergeCell ref="F948:Q948"/>
    <mergeCell ref="R948:S948"/>
    <mergeCell ref="T948:V948"/>
    <mergeCell ref="B949:C949"/>
    <mergeCell ref="D949:Q949"/>
    <mergeCell ref="R949:S949"/>
    <mergeCell ref="T949:V949"/>
    <mergeCell ref="B950:C950"/>
    <mergeCell ref="D950:Q950"/>
    <mergeCell ref="R950:S950"/>
    <mergeCell ref="T950:V950"/>
    <mergeCell ref="B951:C951"/>
    <mergeCell ref="D951:Q951"/>
    <mergeCell ref="R951:S951"/>
    <mergeCell ref="T951:V951"/>
    <mergeCell ref="B952:B953"/>
    <mergeCell ref="C952:C953"/>
    <mergeCell ref="D952:D953"/>
    <mergeCell ref="E952:E953"/>
    <mergeCell ref="B966:C966"/>
    <mergeCell ref="D966:E966"/>
    <mergeCell ref="F966:G966"/>
    <mergeCell ref="H966:I966"/>
    <mergeCell ref="J966:K966"/>
    <mergeCell ref="L966:O966"/>
    <mergeCell ref="P966:S966"/>
    <mergeCell ref="T966:V966"/>
    <mergeCell ref="B967:C967"/>
    <mergeCell ref="D967:E967"/>
    <mergeCell ref="F967:G967"/>
    <mergeCell ref="H967:I967"/>
    <mergeCell ref="J967:K967"/>
    <mergeCell ref="L967:O967"/>
    <mergeCell ref="P967:S967"/>
    <mergeCell ref="T967:V967"/>
    <mergeCell ref="V963:V964"/>
    <mergeCell ref="B964:C964"/>
    <mergeCell ref="D964:E964"/>
    <mergeCell ref="H964:I964"/>
    <mergeCell ref="L964:M964"/>
    <mergeCell ref="B965:C965"/>
    <mergeCell ref="D965:I965"/>
    <mergeCell ref="L965:N965"/>
    <mergeCell ref="P965:V965"/>
    <mergeCell ref="B955:C955"/>
    <mergeCell ref="B956:C956"/>
    <mergeCell ref="B957:C957"/>
    <mergeCell ref="B958:C958"/>
    <mergeCell ref="B959:C959"/>
    <mergeCell ref="B960:C960"/>
    <mergeCell ref="B961:C961"/>
    <mergeCell ref="B962:C962"/>
    <mergeCell ref="B963:C963"/>
    <mergeCell ref="B971:C971"/>
    <mergeCell ref="D971:E971"/>
    <mergeCell ref="F971:G971"/>
    <mergeCell ref="H971:I971"/>
    <mergeCell ref="J971:K971"/>
    <mergeCell ref="L971:Q971"/>
    <mergeCell ref="R971:V971"/>
    <mergeCell ref="B972:C972"/>
    <mergeCell ref="D972:E972"/>
    <mergeCell ref="F972:G972"/>
    <mergeCell ref="H972:I972"/>
    <mergeCell ref="J972:K972"/>
    <mergeCell ref="L972:O972"/>
    <mergeCell ref="P972:Q972"/>
    <mergeCell ref="R972:V972"/>
    <mergeCell ref="B968:C968"/>
    <mergeCell ref="D968:E968"/>
    <mergeCell ref="F968:G968"/>
    <mergeCell ref="H968:I968"/>
    <mergeCell ref="J968:K968"/>
    <mergeCell ref="L968:O968"/>
    <mergeCell ref="P968:S968"/>
    <mergeCell ref="T968:V968"/>
    <mergeCell ref="B969:C969"/>
    <mergeCell ref="D969:E969"/>
    <mergeCell ref="F969:G969"/>
    <mergeCell ref="H969:I969"/>
    <mergeCell ref="J969:K969"/>
    <mergeCell ref="L969:Q969"/>
    <mergeCell ref="R969:V970"/>
    <mergeCell ref="B970:C970"/>
    <mergeCell ref="D970:E970"/>
    <mergeCell ref="F970:G970"/>
    <mergeCell ref="H970:I970"/>
    <mergeCell ref="J970:K970"/>
    <mergeCell ref="L970:Q970"/>
    <mergeCell ref="O979:O980"/>
    <mergeCell ref="P979:P980"/>
    <mergeCell ref="Q979:Q980"/>
    <mergeCell ref="R979:R980"/>
    <mergeCell ref="S979:S980"/>
    <mergeCell ref="T979:T980"/>
    <mergeCell ref="U979:U980"/>
    <mergeCell ref="V979:V980"/>
    <mergeCell ref="B981:C981"/>
    <mergeCell ref="F979:F980"/>
    <mergeCell ref="G979:G980"/>
    <mergeCell ref="H979:H980"/>
    <mergeCell ref="I979:I980"/>
    <mergeCell ref="J979:J980"/>
    <mergeCell ref="K979:K980"/>
    <mergeCell ref="L979:L980"/>
    <mergeCell ref="M979:M980"/>
    <mergeCell ref="N979:N980"/>
    <mergeCell ref="A973:V973"/>
    <mergeCell ref="A974:V974"/>
    <mergeCell ref="A975:A999"/>
    <mergeCell ref="B975:C975"/>
    <mergeCell ref="D975:E975"/>
    <mergeCell ref="F975:Q975"/>
    <mergeCell ref="R975:S975"/>
    <mergeCell ref="T975:V975"/>
    <mergeCell ref="B976:C976"/>
    <mergeCell ref="D976:Q976"/>
    <mergeCell ref="R976:S976"/>
    <mergeCell ref="T976:V976"/>
    <mergeCell ref="B977:C977"/>
    <mergeCell ref="D977:Q977"/>
    <mergeCell ref="R977:S977"/>
    <mergeCell ref="T977:V977"/>
    <mergeCell ref="B978:C978"/>
    <mergeCell ref="D978:Q978"/>
    <mergeCell ref="R978:S978"/>
    <mergeCell ref="T978:V978"/>
    <mergeCell ref="B979:B980"/>
    <mergeCell ref="C979:C980"/>
    <mergeCell ref="D979:D980"/>
    <mergeCell ref="E979:E980"/>
    <mergeCell ref="B993:C993"/>
    <mergeCell ref="D993:E993"/>
    <mergeCell ref="F993:G993"/>
    <mergeCell ref="H993:I993"/>
    <mergeCell ref="J993:K993"/>
    <mergeCell ref="L993:O993"/>
    <mergeCell ref="P993:S993"/>
    <mergeCell ref="T993:V993"/>
    <mergeCell ref="B994:C994"/>
    <mergeCell ref="D994:E994"/>
    <mergeCell ref="F994:G994"/>
    <mergeCell ref="H994:I994"/>
    <mergeCell ref="J994:K994"/>
    <mergeCell ref="L994:O994"/>
    <mergeCell ref="P994:S994"/>
    <mergeCell ref="T994:V994"/>
    <mergeCell ref="V990:V991"/>
    <mergeCell ref="B991:C991"/>
    <mergeCell ref="D991:E991"/>
    <mergeCell ref="H991:I991"/>
    <mergeCell ref="L991:M991"/>
    <mergeCell ref="B992:C992"/>
    <mergeCell ref="D992:I992"/>
    <mergeCell ref="L992:N992"/>
    <mergeCell ref="P992:V992"/>
    <mergeCell ref="B982:C982"/>
    <mergeCell ref="B983:C983"/>
    <mergeCell ref="B984:C984"/>
    <mergeCell ref="B985:C985"/>
    <mergeCell ref="B986:C986"/>
    <mergeCell ref="B987:C987"/>
    <mergeCell ref="B988:C988"/>
    <mergeCell ref="B989:C989"/>
    <mergeCell ref="B990:C990"/>
    <mergeCell ref="B998:C998"/>
    <mergeCell ref="D998:E998"/>
    <mergeCell ref="F998:G998"/>
    <mergeCell ref="H998:I998"/>
    <mergeCell ref="J998:K998"/>
    <mergeCell ref="L998:Q998"/>
    <mergeCell ref="R998:V998"/>
    <mergeCell ref="B999:C999"/>
    <mergeCell ref="D999:E999"/>
    <mergeCell ref="F999:G999"/>
    <mergeCell ref="H999:I999"/>
    <mergeCell ref="J999:K999"/>
    <mergeCell ref="L999:O999"/>
    <mergeCell ref="P999:Q999"/>
    <mergeCell ref="R999:V999"/>
    <mergeCell ref="B995:C995"/>
    <mergeCell ref="D995:E995"/>
    <mergeCell ref="F995:G995"/>
    <mergeCell ref="H995:I995"/>
    <mergeCell ref="J995:K995"/>
    <mergeCell ref="L995:O995"/>
    <mergeCell ref="P995:S995"/>
    <mergeCell ref="T995:V995"/>
    <mergeCell ref="B996:C996"/>
    <mergeCell ref="D996:E996"/>
    <mergeCell ref="F996:G996"/>
    <mergeCell ref="H996:I996"/>
    <mergeCell ref="J996:K996"/>
    <mergeCell ref="L996:Q996"/>
    <mergeCell ref="R996:V997"/>
    <mergeCell ref="B997:C997"/>
    <mergeCell ref="D997:E997"/>
    <mergeCell ref="F997:G997"/>
    <mergeCell ref="H997:I997"/>
    <mergeCell ref="J997:K997"/>
    <mergeCell ref="L997:Q997"/>
    <mergeCell ref="O1006:O1007"/>
    <mergeCell ref="P1006:P1007"/>
    <mergeCell ref="Q1006:Q1007"/>
    <mergeCell ref="R1006:R1007"/>
    <mergeCell ref="S1006:S1007"/>
    <mergeCell ref="T1006:T1007"/>
    <mergeCell ref="U1006:U1007"/>
    <mergeCell ref="V1006:V1007"/>
    <mergeCell ref="B1008:C1008"/>
    <mergeCell ref="F1006:F1007"/>
    <mergeCell ref="G1006:G1007"/>
    <mergeCell ref="H1006:H1007"/>
    <mergeCell ref="I1006:I1007"/>
    <mergeCell ref="J1006:J1007"/>
    <mergeCell ref="K1006:K1007"/>
    <mergeCell ref="L1006:L1007"/>
    <mergeCell ref="M1006:M1007"/>
    <mergeCell ref="N1006:N1007"/>
    <mergeCell ref="A1000:V1000"/>
    <mergeCell ref="A1001:V1001"/>
    <mergeCell ref="A1002:A1026"/>
    <mergeCell ref="B1002:C1002"/>
    <mergeCell ref="D1002:E1002"/>
    <mergeCell ref="F1002:Q1002"/>
    <mergeCell ref="R1002:S1002"/>
    <mergeCell ref="T1002:V1002"/>
    <mergeCell ref="B1003:C1003"/>
    <mergeCell ref="D1003:Q1003"/>
    <mergeCell ref="R1003:S1003"/>
    <mergeCell ref="T1003:V1003"/>
    <mergeCell ref="B1004:C1004"/>
    <mergeCell ref="D1004:Q1004"/>
    <mergeCell ref="R1004:S1004"/>
    <mergeCell ref="T1004:V1004"/>
    <mergeCell ref="B1005:C1005"/>
    <mergeCell ref="D1005:Q1005"/>
    <mergeCell ref="R1005:S1005"/>
    <mergeCell ref="T1005:V1005"/>
    <mergeCell ref="B1006:B1007"/>
    <mergeCell ref="C1006:C1007"/>
    <mergeCell ref="D1006:D1007"/>
    <mergeCell ref="E1006:E1007"/>
    <mergeCell ref="B1020:C1020"/>
    <mergeCell ref="D1020:E1020"/>
    <mergeCell ref="F1020:G1020"/>
    <mergeCell ref="H1020:I1020"/>
    <mergeCell ref="J1020:K1020"/>
    <mergeCell ref="L1020:O1020"/>
    <mergeCell ref="P1020:S1020"/>
    <mergeCell ref="T1020:V1020"/>
    <mergeCell ref="B1021:C1021"/>
    <mergeCell ref="D1021:E1021"/>
    <mergeCell ref="F1021:G1021"/>
    <mergeCell ref="H1021:I1021"/>
    <mergeCell ref="J1021:K1021"/>
    <mergeCell ref="L1021:O1021"/>
    <mergeCell ref="P1021:S1021"/>
    <mergeCell ref="T1021:V1021"/>
    <mergeCell ref="V1017:V1018"/>
    <mergeCell ref="B1018:C1018"/>
    <mergeCell ref="D1018:E1018"/>
    <mergeCell ref="H1018:I1018"/>
    <mergeCell ref="L1018:M1018"/>
    <mergeCell ref="B1019:C1019"/>
    <mergeCell ref="D1019:I1019"/>
    <mergeCell ref="L1019:N1019"/>
    <mergeCell ref="P1019:V1019"/>
    <mergeCell ref="B1009:C1009"/>
    <mergeCell ref="B1010:C1010"/>
    <mergeCell ref="B1011:C1011"/>
    <mergeCell ref="B1012:C1012"/>
    <mergeCell ref="B1013:C1013"/>
    <mergeCell ref="B1014:C1014"/>
    <mergeCell ref="B1015:C1015"/>
    <mergeCell ref="B1016:C1016"/>
    <mergeCell ref="B1017:C1017"/>
    <mergeCell ref="B1025:C1025"/>
    <mergeCell ref="D1025:E1025"/>
    <mergeCell ref="F1025:G1025"/>
    <mergeCell ref="H1025:I1025"/>
    <mergeCell ref="J1025:K1025"/>
    <mergeCell ref="L1025:Q1025"/>
    <mergeCell ref="R1025:V1025"/>
    <mergeCell ref="B1026:C1026"/>
    <mergeCell ref="D1026:E1026"/>
    <mergeCell ref="F1026:G1026"/>
    <mergeCell ref="H1026:I1026"/>
    <mergeCell ref="J1026:K1026"/>
    <mergeCell ref="L1026:O1026"/>
    <mergeCell ref="P1026:Q1026"/>
    <mergeCell ref="R1026:V1026"/>
    <mergeCell ref="B1022:C1022"/>
    <mergeCell ref="D1022:E1022"/>
    <mergeCell ref="F1022:G1022"/>
    <mergeCell ref="H1022:I1022"/>
    <mergeCell ref="J1022:K1022"/>
    <mergeCell ref="L1022:O1022"/>
    <mergeCell ref="P1022:S1022"/>
    <mergeCell ref="T1022:V1022"/>
    <mergeCell ref="B1023:C1023"/>
    <mergeCell ref="D1023:E1023"/>
    <mergeCell ref="F1023:G1023"/>
    <mergeCell ref="H1023:I1023"/>
    <mergeCell ref="J1023:K1023"/>
    <mergeCell ref="L1023:Q1023"/>
    <mergeCell ref="R1023:V1024"/>
    <mergeCell ref="B1024:C1024"/>
    <mergeCell ref="D1024:E1024"/>
    <mergeCell ref="F1024:G1024"/>
    <mergeCell ref="H1024:I1024"/>
    <mergeCell ref="J1024:K1024"/>
    <mergeCell ref="L1024:Q1024"/>
    <mergeCell ref="O1033:O1034"/>
    <mergeCell ref="P1033:P1034"/>
    <mergeCell ref="Q1033:Q1034"/>
    <mergeCell ref="R1033:R1034"/>
    <mergeCell ref="S1033:S1034"/>
    <mergeCell ref="T1033:T1034"/>
    <mergeCell ref="U1033:U1034"/>
    <mergeCell ref="V1033:V1034"/>
    <mergeCell ref="B1035:C1035"/>
    <mergeCell ref="F1033:F1034"/>
    <mergeCell ref="G1033:G1034"/>
    <mergeCell ref="H1033:H1034"/>
    <mergeCell ref="I1033:I1034"/>
    <mergeCell ref="J1033:J1034"/>
    <mergeCell ref="K1033:K1034"/>
    <mergeCell ref="L1033:L1034"/>
    <mergeCell ref="M1033:M1034"/>
    <mergeCell ref="N1033:N1034"/>
    <mergeCell ref="A1027:V1027"/>
    <mergeCell ref="A1028:V1028"/>
    <mergeCell ref="A1029:A1053"/>
    <mergeCell ref="B1029:C1029"/>
    <mergeCell ref="D1029:E1029"/>
    <mergeCell ref="F1029:Q1029"/>
    <mergeCell ref="R1029:S1029"/>
    <mergeCell ref="T1029:V1029"/>
    <mergeCell ref="B1030:C1030"/>
    <mergeCell ref="D1030:Q1030"/>
    <mergeCell ref="R1030:S1030"/>
    <mergeCell ref="T1030:V1030"/>
    <mergeCell ref="B1031:C1031"/>
    <mergeCell ref="D1031:Q1031"/>
    <mergeCell ref="R1031:S1031"/>
    <mergeCell ref="T1031:V1031"/>
    <mergeCell ref="B1032:C1032"/>
    <mergeCell ref="D1032:Q1032"/>
    <mergeCell ref="R1032:S1032"/>
    <mergeCell ref="T1032:V1032"/>
    <mergeCell ref="B1033:B1034"/>
    <mergeCell ref="C1033:C1034"/>
    <mergeCell ref="D1033:D1034"/>
    <mergeCell ref="E1033:E1034"/>
    <mergeCell ref="B1047:C1047"/>
    <mergeCell ref="D1047:E1047"/>
    <mergeCell ref="F1047:G1047"/>
    <mergeCell ref="H1047:I1047"/>
    <mergeCell ref="J1047:K1047"/>
    <mergeCell ref="L1047:O1047"/>
    <mergeCell ref="P1047:S1047"/>
    <mergeCell ref="T1047:V1047"/>
    <mergeCell ref="B1048:C1048"/>
    <mergeCell ref="D1048:E1048"/>
    <mergeCell ref="F1048:G1048"/>
    <mergeCell ref="H1048:I1048"/>
    <mergeCell ref="J1048:K1048"/>
    <mergeCell ref="L1048:O1048"/>
    <mergeCell ref="P1048:S1048"/>
    <mergeCell ref="T1048:V1048"/>
    <mergeCell ref="V1044:V1045"/>
    <mergeCell ref="B1045:C1045"/>
    <mergeCell ref="D1045:E1045"/>
    <mergeCell ref="H1045:I1045"/>
    <mergeCell ref="L1045:M1045"/>
    <mergeCell ref="B1046:C1046"/>
    <mergeCell ref="D1046:I1046"/>
    <mergeCell ref="L1046:N1046"/>
    <mergeCell ref="P1046:V1046"/>
    <mergeCell ref="B1036:C1036"/>
    <mergeCell ref="B1037:C1037"/>
    <mergeCell ref="B1038:C1038"/>
    <mergeCell ref="B1039:C1039"/>
    <mergeCell ref="B1040:C1040"/>
    <mergeCell ref="B1041:C1041"/>
    <mergeCell ref="B1042:C1042"/>
    <mergeCell ref="B1043:C1043"/>
    <mergeCell ref="B1044:C1044"/>
    <mergeCell ref="B1052:C1052"/>
    <mergeCell ref="D1052:E1052"/>
    <mergeCell ref="F1052:G1052"/>
    <mergeCell ref="H1052:I1052"/>
    <mergeCell ref="J1052:K1052"/>
    <mergeCell ref="L1052:Q1052"/>
    <mergeCell ref="R1052:V1052"/>
    <mergeCell ref="B1053:C1053"/>
    <mergeCell ref="D1053:E1053"/>
    <mergeCell ref="F1053:G1053"/>
    <mergeCell ref="H1053:I1053"/>
    <mergeCell ref="J1053:K1053"/>
    <mergeCell ref="L1053:O1053"/>
    <mergeCell ref="P1053:Q1053"/>
    <mergeCell ref="R1053:V1053"/>
    <mergeCell ref="B1049:C1049"/>
    <mergeCell ref="D1049:E1049"/>
    <mergeCell ref="F1049:G1049"/>
    <mergeCell ref="H1049:I1049"/>
    <mergeCell ref="J1049:K1049"/>
    <mergeCell ref="L1049:O1049"/>
    <mergeCell ref="P1049:S1049"/>
    <mergeCell ref="T1049:V1049"/>
    <mergeCell ref="B1050:C1050"/>
    <mergeCell ref="D1050:E1050"/>
    <mergeCell ref="F1050:G1050"/>
    <mergeCell ref="H1050:I1050"/>
    <mergeCell ref="J1050:K1050"/>
    <mergeCell ref="L1050:Q1050"/>
    <mergeCell ref="R1050:V1051"/>
    <mergeCell ref="B1051:C1051"/>
    <mergeCell ref="D1051:E1051"/>
    <mergeCell ref="F1051:G1051"/>
    <mergeCell ref="H1051:I1051"/>
    <mergeCell ref="J1051:K1051"/>
    <mergeCell ref="L1051:Q1051"/>
    <mergeCell ref="O1060:O1061"/>
    <mergeCell ref="P1060:P1061"/>
    <mergeCell ref="Q1060:Q1061"/>
    <mergeCell ref="R1060:R1061"/>
    <mergeCell ref="S1060:S1061"/>
    <mergeCell ref="T1060:T1061"/>
    <mergeCell ref="U1060:U1061"/>
    <mergeCell ref="V1060:V1061"/>
    <mergeCell ref="B1062:C1062"/>
    <mergeCell ref="F1060:F1061"/>
    <mergeCell ref="G1060:G1061"/>
    <mergeCell ref="H1060:H1061"/>
    <mergeCell ref="I1060:I1061"/>
    <mergeCell ref="J1060:J1061"/>
    <mergeCell ref="K1060:K1061"/>
    <mergeCell ref="L1060:L1061"/>
    <mergeCell ref="M1060:M1061"/>
    <mergeCell ref="N1060:N1061"/>
    <mergeCell ref="A1054:V1054"/>
    <mergeCell ref="A1055:V1055"/>
    <mergeCell ref="A1056:A1080"/>
    <mergeCell ref="B1056:C1056"/>
    <mergeCell ref="D1056:E1056"/>
    <mergeCell ref="F1056:Q1056"/>
    <mergeCell ref="R1056:S1056"/>
    <mergeCell ref="T1056:V1056"/>
    <mergeCell ref="B1057:C1057"/>
    <mergeCell ref="D1057:Q1057"/>
    <mergeCell ref="R1057:S1057"/>
    <mergeCell ref="T1057:V1057"/>
    <mergeCell ref="B1058:C1058"/>
    <mergeCell ref="D1058:Q1058"/>
    <mergeCell ref="R1058:S1058"/>
    <mergeCell ref="T1058:V1058"/>
    <mergeCell ref="B1059:C1059"/>
    <mergeCell ref="D1059:Q1059"/>
    <mergeCell ref="R1059:S1059"/>
    <mergeCell ref="T1059:V1059"/>
    <mergeCell ref="B1060:B1061"/>
    <mergeCell ref="C1060:C1061"/>
    <mergeCell ref="D1060:D1061"/>
    <mergeCell ref="E1060:E1061"/>
    <mergeCell ref="B1074:C1074"/>
    <mergeCell ref="D1074:E1074"/>
    <mergeCell ref="F1074:G1074"/>
    <mergeCell ref="H1074:I1074"/>
    <mergeCell ref="J1074:K1074"/>
    <mergeCell ref="L1074:O1074"/>
    <mergeCell ref="P1074:S1074"/>
    <mergeCell ref="T1074:V1074"/>
    <mergeCell ref="B1075:C1075"/>
    <mergeCell ref="D1075:E1075"/>
    <mergeCell ref="F1075:G1075"/>
    <mergeCell ref="H1075:I1075"/>
    <mergeCell ref="J1075:K1075"/>
    <mergeCell ref="L1075:O1075"/>
    <mergeCell ref="P1075:S1075"/>
    <mergeCell ref="T1075:V1075"/>
    <mergeCell ref="V1071:V1072"/>
    <mergeCell ref="B1072:C1072"/>
    <mergeCell ref="D1072:E1072"/>
    <mergeCell ref="H1072:I1072"/>
    <mergeCell ref="L1072:M1072"/>
    <mergeCell ref="B1073:C1073"/>
    <mergeCell ref="D1073:I1073"/>
    <mergeCell ref="L1073:N1073"/>
    <mergeCell ref="P1073:V1073"/>
    <mergeCell ref="B1063:C1063"/>
    <mergeCell ref="B1064:C1064"/>
    <mergeCell ref="B1065:C1065"/>
    <mergeCell ref="B1066:C1066"/>
    <mergeCell ref="B1067:C1067"/>
    <mergeCell ref="B1068:C1068"/>
    <mergeCell ref="B1069:C1069"/>
    <mergeCell ref="B1070:C1070"/>
    <mergeCell ref="B1071:C1071"/>
    <mergeCell ref="B1079:C1079"/>
    <mergeCell ref="D1079:E1079"/>
    <mergeCell ref="F1079:G1079"/>
    <mergeCell ref="H1079:I1079"/>
    <mergeCell ref="J1079:K1079"/>
    <mergeCell ref="L1079:Q1079"/>
    <mergeCell ref="R1079:V1079"/>
    <mergeCell ref="B1080:C1080"/>
    <mergeCell ref="D1080:E1080"/>
    <mergeCell ref="F1080:G1080"/>
    <mergeCell ref="H1080:I1080"/>
    <mergeCell ref="J1080:K1080"/>
    <mergeCell ref="L1080:O1080"/>
    <mergeCell ref="P1080:Q1080"/>
    <mergeCell ref="R1080:V1080"/>
    <mergeCell ref="B1076:C1076"/>
    <mergeCell ref="D1076:E1076"/>
    <mergeCell ref="F1076:G1076"/>
    <mergeCell ref="H1076:I1076"/>
    <mergeCell ref="J1076:K1076"/>
    <mergeCell ref="L1076:O1076"/>
    <mergeCell ref="P1076:S1076"/>
    <mergeCell ref="T1076:V1076"/>
    <mergeCell ref="B1077:C1077"/>
    <mergeCell ref="D1077:E1077"/>
    <mergeCell ref="F1077:G1077"/>
    <mergeCell ref="H1077:I1077"/>
    <mergeCell ref="J1077:K1077"/>
    <mergeCell ref="L1077:Q1077"/>
    <mergeCell ref="R1077:V1078"/>
    <mergeCell ref="B1078:C1078"/>
    <mergeCell ref="D1078:E1078"/>
    <mergeCell ref="F1078:G1078"/>
    <mergeCell ref="H1078:I1078"/>
    <mergeCell ref="J1078:K1078"/>
    <mergeCell ref="L1078:Q1078"/>
    <mergeCell ref="O1087:O1088"/>
    <mergeCell ref="P1087:P1088"/>
    <mergeCell ref="Q1087:Q1088"/>
    <mergeCell ref="R1087:R1088"/>
    <mergeCell ref="S1087:S1088"/>
    <mergeCell ref="T1087:T1088"/>
    <mergeCell ref="U1087:U1088"/>
    <mergeCell ref="V1087:V1088"/>
    <mergeCell ref="B1089:C1089"/>
    <mergeCell ref="F1087:F1088"/>
    <mergeCell ref="G1087:G1088"/>
    <mergeCell ref="H1087:H1088"/>
    <mergeCell ref="I1087:I1088"/>
    <mergeCell ref="J1087:J1088"/>
    <mergeCell ref="K1087:K1088"/>
    <mergeCell ref="L1087:L1088"/>
    <mergeCell ref="M1087:M1088"/>
    <mergeCell ref="N1087:N1088"/>
    <mergeCell ref="A1081:V1081"/>
    <mergeCell ref="A1082:V1082"/>
    <mergeCell ref="A1083:A1107"/>
    <mergeCell ref="B1083:C1083"/>
    <mergeCell ref="D1083:E1083"/>
    <mergeCell ref="F1083:Q1083"/>
    <mergeCell ref="R1083:S1083"/>
    <mergeCell ref="T1083:V1083"/>
    <mergeCell ref="B1084:C1084"/>
    <mergeCell ref="D1084:Q1084"/>
    <mergeCell ref="R1084:S1084"/>
    <mergeCell ref="T1084:V1084"/>
    <mergeCell ref="B1085:C1085"/>
    <mergeCell ref="D1085:Q1085"/>
    <mergeCell ref="R1085:S1085"/>
    <mergeCell ref="T1085:V1085"/>
    <mergeCell ref="B1086:C1086"/>
    <mergeCell ref="D1086:Q1086"/>
    <mergeCell ref="R1086:S1086"/>
    <mergeCell ref="T1086:V1086"/>
    <mergeCell ref="B1087:B1088"/>
    <mergeCell ref="C1087:C1088"/>
    <mergeCell ref="D1087:D1088"/>
    <mergeCell ref="E1087:E1088"/>
    <mergeCell ref="B1101:C1101"/>
    <mergeCell ref="D1101:E1101"/>
    <mergeCell ref="F1101:G1101"/>
    <mergeCell ref="H1101:I1101"/>
    <mergeCell ref="J1101:K1101"/>
    <mergeCell ref="L1101:O1101"/>
    <mergeCell ref="P1101:S1101"/>
    <mergeCell ref="T1101:V1101"/>
    <mergeCell ref="B1102:C1102"/>
    <mergeCell ref="D1102:E1102"/>
    <mergeCell ref="F1102:G1102"/>
    <mergeCell ref="H1102:I1102"/>
    <mergeCell ref="J1102:K1102"/>
    <mergeCell ref="L1102:O1102"/>
    <mergeCell ref="P1102:S1102"/>
    <mergeCell ref="T1102:V1102"/>
    <mergeCell ref="V1098:V1099"/>
    <mergeCell ref="B1099:C1099"/>
    <mergeCell ref="D1099:E1099"/>
    <mergeCell ref="H1099:I1099"/>
    <mergeCell ref="L1099:M1099"/>
    <mergeCell ref="B1100:C1100"/>
    <mergeCell ref="D1100:I1100"/>
    <mergeCell ref="L1100:N1100"/>
    <mergeCell ref="P1100:V1100"/>
    <mergeCell ref="B1090:C1090"/>
    <mergeCell ref="B1091:C1091"/>
    <mergeCell ref="B1092:C1092"/>
    <mergeCell ref="B1093:C1093"/>
    <mergeCell ref="B1094:C1094"/>
    <mergeCell ref="B1095:C1095"/>
    <mergeCell ref="B1096:C1096"/>
    <mergeCell ref="B1097:C1097"/>
    <mergeCell ref="B1098:C1098"/>
    <mergeCell ref="B1106:C1106"/>
    <mergeCell ref="D1106:E1106"/>
    <mergeCell ref="F1106:G1106"/>
    <mergeCell ref="H1106:I1106"/>
    <mergeCell ref="J1106:K1106"/>
    <mergeCell ref="L1106:Q1106"/>
    <mergeCell ref="R1106:V1106"/>
    <mergeCell ref="B1107:C1107"/>
    <mergeCell ref="D1107:E1107"/>
    <mergeCell ref="F1107:G1107"/>
    <mergeCell ref="H1107:I1107"/>
    <mergeCell ref="J1107:K1107"/>
    <mergeCell ref="L1107:O1107"/>
    <mergeCell ref="P1107:Q1107"/>
    <mergeCell ref="R1107:V1107"/>
    <mergeCell ref="B1103:C1103"/>
    <mergeCell ref="D1103:E1103"/>
    <mergeCell ref="F1103:G1103"/>
    <mergeCell ref="H1103:I1103"/>
    <mergeCell ref="J1103:K1103"/>
    <mergeCell ref="L1103:O1103"/>
    <mergeCell ref="P1103:S1103"/>
    <mergeCell ref="T1103:V1103"/>
    <mergeCell ref="B1104:C1104"/>
    <mergeCell ref="D1104:E1104"/>
    <mergeCell ref="F1104:G1104"/>
    <mergeCell ref="H1104:I1104"/>
    <mergeCell ref="J1104:K1104"/>
    <mergeCell ref="L1104:Q1104"/>
    <mergeCell ref="R1104:V1105"/>
    <mergeCell ref="B1105:C1105"/>
    <mergeCell ref="D1105:E1105"/>
    <mergeCell ref="F1105:G1105"/>
    <mergeCell ref="H1105:I1105"/>
    <mergeCell ref="J1105:K1105"/>
    <mergeCell ref="L1105:Q1105"/>
    <mergeCell ref="O1114:O1115"/>
    <mergeCell ref="P1114:P1115"/>
    <mergeCell ref="Q1114:Q1115"/>
    <mergeCell ref="R1114:R1115"/>
    <mergeCell ref="S1114:S1115"/>
    <mergeCell ref="T1114:T1115"/>
    <mergeCell ref="U1114:U1115"/>
    <mergeCell ref="V1114:V1115"/>
    <mergeCell ref="B1116:C1116"/>
    <mergeCell ref="F1114:F1115"/>
    <mergeCell ref="G1114:G1115"/>
    <mergeCell ref="H1114:H1115"/>
    <mergeCell ref="I1114:I1115"/>
    <mergeCell ref="J1114:J1115"/>
    <mergeCell ref="K1114:K1115"/>
    <mergeCell ref="L1114:L1115"/>
    <mergeCell ref="M1114:M1115"/>
    <mergeCell ref="N1114:N1115"/>
    <mergeCell ref="A1108:V1108"/>
    <mergeCell ref="A1109:V1109"/>
    <mergeCell ref="A1110:A1134"/>
    <mergeCell ref="B1110:C1110"/>
    <mergeCell ref="D1110:E1110"/>
    <mergeCell ref="F1110:Q1110"/>
    <mergeCell ref="R1110:S1110"/>
    <mergeCell ref="T1110:V1110"/>
    <mergeCell ref="B1111:C1111"/>
    <mergeCell ref="D1111:Q1111"/>
    <mergeCell ref="R1111:S1111"/>
    <mergeCell ref="T1111:V1111"/>
    <mergeCell ref="B1112:C1112"/>
    <mergeCell ref="D1112:Q1112"/>
    <mergeCell ref="R1112:S1112"/>
    <mergeCell ref="T1112:V1112"/>
    <mergeCell ref="B1113:C1113"/>
    <mergeCell ref="D1113:Q1113"/>
    <mergeCell ref="R1113:S1113"/>
    <mergeCell ref="T1113:V1113"/>
    <mergeCell ref="B1114:B1115"/>
    <mergeCell ref="C1114:C1115"/>
    <mergeCell ref="D1114:D1115"/>
    <mergeCell ref="E1114:E1115"/>
    <mergeCell ref="B1128:C1128"/>
    <mergeCell ref="D1128:E1128"/>
    <mergeCell ref="F1128:G1128"/>
    <mergeCell ref="H1128:I1128"/>
    <mergeCell ref="J1128:K1128"/>
    <mergeCell ref="L1128:O1128"/>
    <mergeCell ref="P1128:S1128"/>
    <mergeCell ref="T1128:V1128"/>
    <mergeCell ref="B1129:C1129"/>
    <mergeCell ref="D1129:E1129"/>
    <mergeCell ref="F1129:G1129"/>
    <mergeCell ref="H1129:I1129"/>
    <mergeCell ref="J1129:K1129"/>
    <mergeCell ref="L1129:O1129"/>
    <mergeCell ref="P1129:S1129"/>
    <mergeCell ref="T1129:V1129"/>
    <mergeCell ref="V1125:V1126"/>
    <mergeCell ref="B1126:C1126"/>
    <mergeCell ref="D1126:E1126"/>
    <mergeCell ref="H1126:I1126"/>
    <mergeCell ref="L1126:M1126"/>
    <mergeCell ref="B1127:C1127"/>
    <mergeCell ref="D1127:I1127"/>
    <mergeCell ref="L1127:N1127"/>
    <mergeCell ref="P1127:V1127"/>
    <mergeCell ref="B1117:C1117"/>
    <mergeCell ref="B1118:C1118"/>
    <mergeCell ref="B1119:C1119"/>
    <mergeCell ref="B1120:C1120"/>
    <mergeCell ref="B1121:C1121"/>
    <mergeCell ref="B1122:C1122"/>
    <mergeCell ref="B1123:C1123"/>
    <mergeCell ref="B1124:C1124"/>
    <mergeCell ref="B1125:C1125"/>
    <mergeCell ref="B1133:C1133"/>
    <mergeCell ref="D1133:E1133"/>
    <mergeCell ref="F1133:G1133"/>
    <mergeCell ref="H1133:I1133"/>
    <mergeCell ref="J1133:K1133"/>
    <mergeCell ref="L1133:Q1133"/>
    <mergeCell ref="R1133:V1133"/>
    <mergeCell ref="B1134:C1134"/>
    <mergeCell ref="D1134:E1134"/>
    <mergeCell ref="F1134:G1134"/>
    <mergeCell ref="H1134:I1134"/>
    <mergeCell ref="J1134:K1134"/>
    <mergeCell ref="L1134:O1134"/>
    <mergeCell ref="P1134:Q1134"/>
    <mergeCell ref="R1134:V1134"/>
    <mergeCell ref="B1130:C1130"/>
    <mergeCell ref="D1130:E1130"/>
    <mergeCell ref="F1130:G1130"/>
    <mergeCell ref="H1130:I1130"/>
    <mergeCell ref="J1130:K1130"/>
    <mergeCell ref="L1130:O1130"/>
    <mergeCell ref="P1130:S1130"/>
    <mergeCell ref="T1130:V1130"/>
    <mergeCell ref="B1131:C1131"/>
    <mergeCell ref="D1131:E1131"/>
    <mergeCell ref="F1131:G1131"/>
    <mergeCell ref="H1131:I1131"/>
    <mergeCell ref="J1131:K1131"/>
    <mergeCell ref="L1131:Q1131"/>
    <mergeCell ref="R1131:V1132"/>
    <mergeCell ref="B1132:C1132"/>
    <mergeCell ref="D1132:E1132"/>
    <mergeCell ref="F1132:G1132"/>
    <mergeCell ref="H1132:I1132"/>
    <mergeCell ref="J1132:K1132"/>
    <mergeCell ref="L1132:Q1132"/>
    <mergeCell ref="O1141:O1142"/>
    <mergeCell ref="P1141:P1142"/>
    <mergeCell ref="Q1141:Q1142"/>
    <mergeCell ref="R1141:R1142"/>
    <mergeCell ref="S1141:S1142"/>
    <mergeCell ref="T1141:T1142"/>
    <mergeCell ref="U1141:U1142"/>
    <mergeCell ref="V1141:V1142"/>
    <mergeCell ref="B1143:C1143"/>
    <mergeCell ref="F1141:F1142"/>
    <mergeCell ref="G1141:G1142"/>
    <mergeCell ref="H1141:H1142"/>
    <mergeCell ref="I1141:I1142"/>
    <mergeCell ref="J1141:J1142"/>
    <mergeCell ref="K1141:K1142"/>
    <mergeCell ref="L1141:L1142"/>
    <mergeCell ref="M1141:M1142"/>
    <mergeCell ref="N1141:N1142"/>
    <mergeCell ref="A1135:V1135"/>
    <mergeCell ref="A1136:V1136"/>
    <mergeCell ref="A1137:A1161"/>
    <mergeCell ref="B1137:C1137"/>
    <mergeCell ref="D1137:E1137"/>
    <mergeCell ref="F1137:Q1137"/>
    <mergeCell ref="R1137:S1137"/>
    <mergeCell ref="T1137:V1137"/>
    <mergeCell ref="B1138:C1138"/>
    <mergeCell ref="D1138:Q1138"/>
    <mergeCell ref="R1138:S1138"/>
    <mergeCell ref="T1138:V1138"/>
    <mergeCell ref="B1139:C1139"/>
    <mergeCell ref="D1139:Q1139"/>
    <mergeCell ref="R1139:S1139"/>
    <mergeCell ref="T1139:V1139"/>
    <mergeCell ref="B1140:C1140"/>
    <mergeCell ref="D1140:Q1140"/>
    <mergeCell ref="R1140:S1140"/>
    <mergeCell ref="T1140:V1140"/>
    <mergeCell ref="B1141:B1142"/>
    <mergeCell ref="C1141:C1142"/>
    <mergeCell ref="D1141:D1142"/>
    <mergeCell ref="E1141:E1142"/>
    <mergeCell ref="B1155:C1155"/>
    <mergeCell ref="D1155:E1155"/>
    <mergeCell ref="F1155:G1155"/>
    <mergeCell ref="H1155:I1155"/>
    <mergeCell ref="J1155:K1155"/>
    <mergeCell ref="L1155:O1155"/>
    <mergeCell ref="P1155:S1155"/>
    <mergeCell ref="T1155:V1155"/>
    <mergeCell ref="B1156:C1156"/>
    <mergeCell ref="D1156:E1156"/>
    <mergeCell ref="F1156:G1156"/>
    <mergeCell ref="H1156:I1156"/>
    <mergeCell ref="J1156:K1156"/>
    <mergeCell ref="L1156:O1156"/>
    <mergeCell ref="P1156:S1156"/>
    <mergeCell ref="T1156:V1156"/>
    <mergeCell ref="V1152:V1153"/>
    <mergeCell ref="B1153:C1153"/>
    <mergeCell ref="D1153:E1153"/>
    <mergeCell ref="H1153:I1153"/>
    <mergeCell ref="L1153:M1153"/>
    <mergeCell ref="B1154:C1154"/>
    <mergeCell ref="D1154:I1154"/>
    <mergeCell ref="L1154:N1154"/>
    <mergeCell ref="P1154:V1154"/>
    <mergeCell ref="B1144:C1144"/>
    <mergeCell ref="B1145:C1145"/>
    <mergeCell ref="B1146:C1146"/>
    <mergeCell ref="B1147:C1147"/>
    <mergeCell ref="B1148:C1148"/>
    <mergeCell ref="B1149:C1149"/>
    <mergeCell ref="B1150:C1150"/>
    <mergeCell ref="B1151:C1151"/>
    <mergeCell ref="B1152:C1152"/>
    <mergeCell ref="B1160:C1160"/>
    <mergeCell ref="D1160:E1160"/>
    <mergeCell ref="F1160:G1160"/>
    <mergeCell ref="H1160:I1160"/>
    <mergeCell ref="J1160:K1160"/>
    <mergeCell ref="L1160:Q1160"/>
    <mergeCell ref="R1160:V1160"/>
    <mergeCell ref="B1161:C1161"/>
    <mergeCell ref="D1161:E1161"/>
    <mergeCell ref="F1161:G1161"/>
    <mergeCell ref="H1161:I1161"/>
    <mergeCell ref="J1161:K1161"/>
    <mergeCell ref="L1161:O1161"/>
    <mergeCell ref="P1161:Q1161"/>
    <mergeCell ref="R1161:V1161"/>
    <mergeCell ref="B1157:C1157"/>
    <mergeCell ref="D1157:E1157"/>
    <mergeCell ref="F1157:G1157"/>
    <mergeCell ref="H1157:I1157"/>
    <mergeCell ref="J1157:K1157"/>
    <mergeCell ref="L1157:O1157"/>
    <mergeCell ref="P1157:S1157"/>
    <mergeCell ref="T1157:V1157"/>
    <mergeCell ref="B1158:C1158"/>
    <mergeCell ref="D1158:E1158"/>
    <mergeCell ref="F1158:G1158"/>
    <mergeCell ref="H1158:I1158"/>
    <mergeCell ref="J1158:K1158"/>
    <mergeCell ref="L1158:Q1158"/>
    <mergeCell ref="R1158:V1159"/>
    <mergeCell ref="B1159:C1159"/>
    <mergeCell ref="D1159:E1159"/>
    <mergeCell ref="F1159:G1159"/>
    <mergeCell ref="H1159:I1159"/>
    <mergeCell ref="J1159:K1159"/>
    <mergeCell ref="L1159:Q1159"/>
    <mergeCell ref="O1168:O1169"/>
    <mergeCell ref="P1168:P1169"/>
    <mergeCell ref="Q1168:Q1169"/>
    <mergeCell ref="R1168:R1169"/>
    <mergeCell ref="S1168:S1169"/>
    <mergeCell ref="T1168:T1169"/>
    <mergeCell ref="U1168:U1169"/>
    <mergeCell ref="V1168:V1169"/>
    <mergeCell ref="B1170:C1170"/>
    <mergeCell ref="F1168:F1169"/>
    <mergeCell ref="G1168:G1169"/>
    <mergeCell ref="H1168:H1169"/>
    <mergeCell ref="I1168:I1169"/>
    <mergeCell ref="J1168:J1169"/>
    <mergeCell ref="K1168:K1169"/>
    <mergeCell ref="L1168:L1169"/>
    <mergeCell ref="M1168:M1169"/>
    <mergeCell ref="N1168:N1169"/>
    <mergeCell ref="A1162:V1162"/>
    <mergeCell ref="A1163:V1163"/>
    <mergeCell ref="A1164:A1188"/>
    <mergeCell ref="B1164:C1164"/>
    <mergeCell ref="D1164:E1164"/>
    <mergeCell ref="F1164:Q1164"/>
    <mergeCell ref="R1164:S1164"/>
    <mergeCell ref="T1164:V1164"/>
    <mergeCell ref="B1165:C1165"/>
    <mergeCell ref="D1165:Q1165"/>
    <mergeCell ref="R1165:S1165"/>
    <mergeCell ref="T1165:V1165"/>
    <mergeCell ref="B1166:C1166"/>
    <mergeCell ref="D1166:Q1166"/>
    <mergeCell ref="R1166:S1166"/>
    <mergeCell ref="T1166:V1166"/>
    <mergeCell ref="B1167:C1167"/>
    <mergeCell ref="D1167:Q1167"/>
    <mergeCell ref="R1167:S1167"/>
    <mergeCell ref="T1167:V1167"/>
    <mergeCell ref="B1168:B1169"/>
    <mergeCell ref="C1168:C1169"/>
    <mergeCell ref="D1168:D1169"/>
    <mergeCell ref="E1168:E1169"/>
    <mergeCell ref="B1182:C1182"/>
    <mergeCell ref="D1182:E1182"/>
    <mergeCell ref="F1182:G1182"/>
    <mergeCell ref="H1182:I1182"/>
    <mergeCell ref="J1182:K1182"/>
    <mergeCell ref="L1182:O1182"/>
    <mergeCell ref="P1182:S1182"/>
    <mergeCell ref="T1182:V1182"/>
    <mergeCell ref="B1183:C1183"/>
    <mergeCell ref="D1183:E1183"/>
    <mergeCell ref="F1183:G1183"/>
    <mergeCell ref="H1183:I1183"/>
    <mergeCell ref="J1183:K1183"/>
    <mergeCell ref="L1183:O1183"/>
    <mergeCell ref="P1183:S1183"/>
    <mergeCell ref="T1183:V1183"/>
    <mergeCell ref="V1179:V1180"/>
    <mergeCell ref="B1180:C1180"/>
    <mergeCell ref="D1180:E1180"/>
    <mergeCell ref="H1180:I1180"/>
    <mergeCell ref="L1180:M1180"/>
    <mergeCell ref="B1181:C1181"/>
    <mergeCell ref="D1181:I1181"/>
    <mergeCell ref="L1181:N1181"/>
    <mergeCell ref="P1181:V1181"/>
    <mergeCell ref="B1171:C1171"/>
    <mergeCell ref="B1172:C1172"/>
    <mergeCell ref="B1173:C1173"/>
    <mergeCell ref="B1174:C1174"/>
    <mergeCell ref="B1175:C1175"/>
    <mergeCell ref="B1176:C1176"/>
    <mergeCell ref="B1177:C1177"/>
    <mergeCell ref="B1178:C1178"/>
    <mergeCell ref="B1179:C1179"/>
    <mergeCell ref="B1187:C1187"/>
    <mergeCell ref="D1187:E1187"/>
    <mergeCell ref="F1187:G1187"/>
    <mergeCell ref="H1187:I1187"/>
    <mergeCell ref="J1187:K1187"/>
    <mergeCell ref="L1187:Q1187"/>
    <mergeCell ref="R1187:V1187"/>
    <mergeCell ref="B1188:C1188"/>
    <mergeCell ref="D1188:E1188"/>
    <mergeCell ref="F1188:G1188"/>
    <mergeCell ref="H1188:I1188"/>
    <mergeCell ref="J1188:K1188"/>
    <mergeCell ref="L1188:O1188"/>
    <mergeCell ref="P1188:Q1188"/>
    <mergeCell ref="R1188:V1188"/>
    <mergeCell ref="B1184:C1184"/>
    <mergeCell ref="D1184:E1184"/>
    <mergeCell ref="F1184:G1184"/>
    <mergeCell ref="H1184:I1184"/>
    <mergeCell ref="J1184:K1184"/>
    <mergeCell ref="L1184:O1184"/>
    <mergeCell ref="P1184:S1184"/>
    <mergeCell ref="T1184:V1184"/>
    <mergeCell ref="B1185:C1185"/>
    <mergeCell ref="D1185:E1185"/>
    <mergeCell ref="F1185:G1185"/>
    <mergeCell ref="H1185:I1185"/>
    <mergeCell ref="J1185:K1185"/>
    <mergeCell ref="L1185:Q1185"/>
    <mergeCell ref="R1185:V1186"/>
    <mergeCell ref="B1186:C1186"/>
    <mergeCell ref="D1186:E1186"/>
    <mergeCell ref="F1186:G1186"/>
    <mergeCell ref="H1186:I1186"/>
    <mergeCell ref="J1186:K1186"/>
    <mergeCell ref="L1186:Q1186"/>
    <mergeCell ref="O1195:O1196"/>
    <mergeCell ref="P1195:P1196"/>
    <mergeCell ref="Q1195:Q1196"/>
    <mergeCell ref="R1195:R1196"/>
    <mergeCell ref="S1195:S1196"/>
    <mergeCell ref="T1195:T1196"/>
    <mergeCell ref="U1195:U1196"/>
    <mergeCell ref="V1195:V1196"/>
    <mergeCell ref="B1197:C1197"/>
    <mergeCell ref="F1195:F1196"/>
    <mergeCell ref="G1195:G1196"/>
    <mergeCell ref="H1195:H1196"/>
    <mergeCell ref="I1195:I1196"/>
    <mergeCell ref="J1195:J1196"/>
    <mergeCell ref="K1195:K1196"/>
    <mergeCell ref="L1195:L1196"/>
    <mergeCell ref="M1195:M1196"/>
    <mergeCell ref="N1195:N1196"/>
    <mergeCell ref="A1189:V1189"/>
    <mergeCell ref="A1190:V1190"/>
    <mergeCell ref="A1191:A1215"/>
    <mergeCell ref="B1191:C1191"/>
    <mergeCell ref="D1191:E1191"/>
    <mergeCell ref="F1191:Q1191"/>
    <mergeCell ref="R1191:S1191"/>
    <mergeCell ref="T1191:V1191"/>
    <mergeCell ref="B1192:C1192"/>
    <mergeCell ref="D1192:Q1192"/>
    <mergeCell ref="R1192:S1192"/>
    <mergeCell ref="T1192:V1192"/>
    <mergeCell ref="B1193:C1193"/>
    <mergeCell ref="D1193:Q1193"/>
    <mergeCell ref="R1193:S1193"/>
    <mergeCell ref="T1193:V1193"/>
    <mergeCell ref="B1194:C1194"/>
    <mergeCell ref="D1194:Q1194"/>
    <mergeCell ref="R1194:S1194"/>
    <mergeCell ref="T1194:V1194"/>
    <mergeCell ref="B1195:B1196"/>
    <mergeCell ref="C1195:C1196"/>
    <mergeCell ref="D1195:D1196"/>
    <mergeCell ref="E1195:E1196"/>
    <mergeCell ref="B1209:C1209"/>
    <mergeCell ref="D1209:E1209"/>
    <mergeCell ref="F1209:G1209"/>
    <mergeCell ref="H1209:I1209"/>
    <mergeCell ref="J1209:K1209"/>
    <mergeCell ref="L1209:O1209"/>
    <mergeCell ref="P1209:S1209"/>
    <mergeCell ref="T1209:V1209"/>
    <mergeCell ref="B1210:C1210"/>
    <mergeCell ref="D1210:E1210"/>
    <mergeCell ref="F1210:G1210"/>
    <mergeCell ref="H1210:I1210"/>
    <mergeCell ref="J1210:K1210"/>
    <mergeCell ref="L1210:O1210"/>
    <mergeCell ref="P1210:S1210"/>
    <mergeCell ref="T1210:V1210"/>
    <mergeCell ref="V1206:V1207"/>
    <mergeCell ref="B1207:C1207"/>
    <mergeCell ref="D1207:E1207"/>
    <mergeCell ref="H1207:I1207"/>
    <mergeCell ref="L1207:M1207"/>
    <mergeCell ref="B1208:C1208"/>
    <mergeCell ref="D1208:I1208"/>
    <mergeCell ref="L1208:N1208"/>
    <mergeCell ref="P1208:V1208"/>
    <mergeCell ref="B1198:C1198"/>
    <mergeCell ref="B1199:C1199"/>
    <mergeCell ref="B1200:C1200"/>
    <mergeCell ref="B1201:C1201"/>
    <mergeCell ref="B1202:C1202"/>
    <mergeCell ref="B1203:C1203"/>
    <mergeCell ref="B1204:C1204"/>
    <mergeCell ref="B1205:C1205"/>
    <mergeCell ref="B1206:C1206"/>
    <mergeCell ref="B1214:C1214"/>
    <mergeCell ref="D1214:E1214"/>
    <mergeCell ref="F1214:G1214"/>
    <mergeCell ref="H1214:I1214"/>
    <mergeCell ref="J1214:K1214"/>
    <mergeCell ref="L1214:Q1214"/>
    <mergeCell ref="R1214:V1214"/>
    <mergeCell ref="B1215:C1215"/>
    <mergeCell ref="D1215:E1215"/>
    <mergeCell ref="F1215:G1215"/>
    <mergeCell ref="H1215:I1215"/>
    <mergeCell ref="J1215:K1215"/>
    <mergeCell ref="L1215:O1215"/>
    <mergeCell ref="P1215:Q1215"/>
    <mergeCell ref="R1215:V1215"/>
    <mergeCell ref="B1211:C1211"/>
    <mergeCell ref="D1211:E1211"/>
    <mergeCell ref="F1211:G1211"/>
    <mergeCell ref="H1211:I1211"/>
    <mergeCell ref="J1211:K1211"/>
    <mergeCell ref="L1211:O1211"/>
    <mergeCell ref="P1211:S1211"/>
    <mergeCell ref="T1211:V1211"/>
    <mergeCell ref="B1212:C1212"/>
    <mergeCell ref="D1212:E1212"/>
    <mergeCell ref="F1212:G1212"/>
    <mergeCell ref="H1212:I1212"/>
    <mergeCell ref="J1212:K1212"/>
    <mergeCell ref="L1212:Q1212"/>
    <mergeCell ref="R1212:V1213"/>
    <mergeCell ref="B1213:C1213"/>
    <mergeCell ref="D1213:E1213"/>
    <mergeCell ref="F1213:G1213"/>
    <mergeCell ref="H1213:I1213"/>
    <mergeCell ref="J1213:K1213"/>
    <mergeCell ref="L1213:Q1213"/>
    <mergeCell ref="O1222:O1223"/>
    <mergeCell ref="P1222:P1223"/>
    <mergeCell ref="Q1222:Q1223"/>
    <mergeCell ref="R1222:R1223"/>
    <mergeCell ref="S1222:S1223"/>
    <mergeCell ref="T1222:T1223"/>
    <mergeCell ref="U1222:U1223"/>
    <mergeCell ref="V1222:V1223"/>
    <mergeCell ref="B1224:C1224"/>
    <mergeCell ref="F1222:F1223"/>
    <mergeCell ref="G1222:G1223"/>
    <mergeCell ref="H1222:H1223"/>
    <mergeCell ref="I1222:I1223"/>
    <mergeCell ref="J1222:J1223"/>
    <mergeCell ref="K1222:K1223"/>
    <mergeCell ref="L1222:L1223"/>
    <mergeCell ref="M1222:M1223"/>
    <mergeCell ref="N1222:N1223"/>
    <mergeCell ref="A1216:V1216"/>
    <mergeCell ref="A1217:V1217"/>
    <mergeCell ref="A1218:A1242"/>
    <mergeCell ref="B1218:C1218"/>
    <mergeCell ref="D1218:E1218"/>
    <mergeCell ref="F1218:Q1218"/>
    <mergeCell ref="R1218:S1218"/>
    <mergeCell ref="T1218:V1218"/>
    <mergeCell ref="B1219:C1219"/>
    <mergeCell ref="D1219:Q1219"/>
    <mergeCell ref="R1219:S1219"/>
    <mergeCell ref="T1219:V1219"/>
    <mergeCell ref="B1220:C1220"/>
    <mergeCell ref="D1220:Q1220"/>
    <mergeCell ref="R1220:S1220"/>
    <mergeCell ref="T1220:V1220"/>
    <mergeCell ref="B1221:C1221"/>
    <mergeCell ref="D1221:Q1221"/>
    <mergeCell ref="R1221:S1221"/>
    <mergeCell ref="T1221:V1221"/>
    <mergeCell ref="B1222:B1223"/>
    <mergeCell ref="C1222:C1223"/>
    <mergeCell ref="D1222:D1223"/>
    <mergeCell ref="E1222:E1223"/>
    <mergeCell ref="B1236:C1236"/>
    <mergeCell ref="D1236:E1236"/>
    <mergeCell ref="F1236:G1236"/>
    <mergeCell ref="H1236:I1236"/>
    <mergeCell ref="J1236:K1236"/>
    <mergeCell ref="L1236:O1236"/>
    <mergeCell ref="P1236:S1236"/>
    <mergeCell ref="T1236:V1236"/>
    <mergeCell ref="B1237:C1237"/>
    <mergeCell ref="D1237:E1237"/>
    <mergeCell ref="F1237:G1237"/>
    <mergeCell ref="H1237:I1237"/>
    <mergeCell ref="J1237:K1237"/>
    <mergeCell ref="L1237:O1237"/>
    <mergeCell ref="P1237:S1237"/>
    <mergeCell ref="T1237:V1237"/>
    <mergeCell ref="V1233:V1234"/>
    <mergeCell ref="B1234:C1234"/>
    <mergeCell ref="D1234:E1234"/>
    <mergeCell ref="H1234:I1234"/>
    <mergeCell ref="L1234:M1234"/>
    <mergeCell ref="B1235:C1235"/>
    <mergeCell ref="D1235:I1235"/>
    <mergeCell ref="L1235:N1235"/>
    <mergeCell ref="P1235:V1235"/>
    <mergeCell ref="B1225:C1225"/>
    <mergeCell ref="B1226:C1226"/>
    <mergeCell ref="B1227:C1227"/>
    <mergeCell ref="B1228:C1228"/>
    <mergeCell ref="B1229:C1229"/>
    <mergeCell ref="B1230:C1230"/>
    <mergeCell ref="B1231:C1231"/>
    <mergeCell ref="B1232:C1232"/>
    <mergeCell ref="B1233:C1233"/>
    <mergeCell ref="B1241:C1241"/>
    <mergeCell ref="D1241:E1241"/>
    <mergeCell ref="F1241:G1241"/>
    <mergeCell ref="H1241:I1241"/>
    <mergeCell ref="J1241:K1241"/>
    <mergeCell ref="L1241:Q1241"/>
    <mergeCell ref="R1241:V1241"/>
    <mergeCell ref="B1242:C1242"/>
    <mergeCell ref="D1242:E1242"/>
    <mergeCell ref="F1242:G1242"/>
    <mergeCell ref="H1242:I1242"/>
    <mergeCell ref="J1242:K1242"/>
    <mergeCell ref="L1242:O1242"/>
    <mergeCell ref="P1242:Q1242"/>
    <mergeCell ref="R1242:V1242"/>
    <mergeCell ref="B1238:C1238"/>
    <mergeCell ref="D1238:E1238"/>
    <mergeCell ref="F1238:G1238"/>
    <mergeCell ref="H1238:I1238"/>
    <mergeCell ref="J1238:K1238"/>
    <mergeCell ref="L1238:O1238"/>
    <mergeCell ref="P1238:S1238"/>
    <mergeCell ref="T1238:V1238"/>
    <mergeCell ref="B1239:C1239"/>
    <mergeCell ref="D1239:E1239"/>
    <mergeCell ref="F1239:G1239"/>
    <mergeCell ref="H1239:I1239"/>
    <mergeCell ref="J1239:K1239"/>
    <mergeCell ref="L1239:Q1239"/>
    <mergeCell ref="R1239:V1240"/>
    <mergeCell ref="B1240:C1240"/>
    <mergeCell ref="D1240:E1240"/>
    <mergeCell ref="F1240:G1240"/>
    <mergeCell ref="H1240:I1240"/>
    <mergeCell ref="J1240:K1240"/>
    <mergeCell ref="L1240:Q1240"/>
    <mergeCell ref="O1249:O1250"/>
    <mergeCell ref="P1249:P1250"/>
    <mergeCell ref="Q1249:Q1250"/>
    <mergeCell ref="R1249:R1250"/>
    <mergeCell ref="S1249:S1250"/>
    <mergeCell ref="T1249:T1250"/>
    <mergeCell ref="U1249:U1250"/>
    <mergeCell ref="V1249:V1250"/>
    <mergeCell ref="B1251:C1251"/>
    <mergeCell ref="F1249:F1250"/>
    <mergeCell ref="G1249:G1250"/>
    <mergeCell ref="H1249:H1250"/>
    <mergeCell ref="I1249:I1250"/>
    <mergeCell ref="J1249:J1250"/>
    <mergeCell ref="K1249:K1250"/>
    <mergeCell ref="L1249:L1250"/>
    <mergeCell ref="M1249:M1250"/>
    <mergeCell ref="N1249:N1250"/>
    <mergeCell ref="A1243:V1243"/>
    <mergeCell ref="A1244:V1244"/>
    <mergeCell ref="A1245:A1269"/>
    <mergeCell ref="B1245:C1245"/>
    <mergeCell ref="D1245:E1245"/>
    <mergeCell ref="F1245:Q1245"/>
    <mergeCell ref="R1245:S1245"/>
    <mergeCell ref="T1245:V1245"/>
    <mergeCell ref="B1246:C1246"/>
    <mergeCell ref="D1246:Q1246"/>
    <mergeCell ref="R1246:S1246"/>
    <mergeCell ref="T1246:V1246"/>
    <mergeCell ref="B1247:C1247"/>
    <mergeCell ref="D1247:Q1247"/>
    <mergeCell ref="R1247:S1247"/>
    <mergeCell ref="T1247:V1247"/>
    <mergeCell ref="B1248:C1248"/>
    <mergeCell ref="D1248:Q1248"/>
    <mergeCell ref="R1248:S1248"/>
    <mergeCell ref="T1248:V1248"/>
    <mergeCell ref="B1249:B1250"/>
    <mergeCell ref="C1249:C1250"/>
    <mergeCell ref="D1249:D1250"/>
    <mergeCell ref="E1249:E1250"/>
    <mergeCell ref="B1263:C1263"/>
    <mergeCell ref="D1263:E1263"/>
    <mergeCell ref="F1263:G1263"/>
    <mergeCell ref="H1263:I1263"/>
    <mergeCell ref="J1263:K1263"/>
    <mergeCell ref="L1263:O1263"/>
    <mergeCell ref="P1263:S1263"/>
    <mergeCell ref="T1263:V1263"/>
    <mergeCell ref="B1264:C1264"/>
    <mergeCell ref="D1264:E1264"/>
    <mergeCell ref="F1264:G1264"/>
    <mergeCell ref="H1264:I1264"/>
    <mergeCell ref="J1264:K1264"/>
    <mergeCell ref="L1264:O1264"/>
    <mergeCell ref="P1264:S1264"/>
    <mergeCell ref="T1264:V1264"/>
    <mergeCell ref="V1260:V1261"/>
    <mergeCell ref="B1261:C1261"/>
    <mergeCell ref="D1261:E1261"/>
    <mergeCell ref="H1261:I1261"/>
    <mergeCell ref="L1261:M1261"/>
    <mergeCell ref="B1262:C1262"/>
    <mergeCell ref="D1262:I1262"/>
    <mergeCell ref="L1262:N1262"/>
    <mergeCell ref="P1262:V1262"/>
    <mergeCell ref="B1252:C1252"/>
    <mergeCell ref="B1253:C1253"/>
    <mergeCell ref="B1254:C1254"/>
    <mergeCell ref="B1255:C1255"/>
    <mergeCell ref="B1256:C1256"/>
    <mergeCell ref="B1257:C1257"/>
    <mergeCell ref="B1258:C1258"/>
    <mergeCell ref="B1259:C1259"/>
    <mergeCell ref="B1260:C1260"/>
    <mergeCell ref="B1268:C1268"/>
    <mergeCell ref="D1268:E1268"/>
    <mergeCell ref="F1268:G1268"/>
    <mergeCell ref="H1268:I1268"/>
    <mergeCell ref="J1268:K1268"/>
    <mergeCell ref="L1268:Q1268"/>
    <mergeCell ref="R1268:V1268"/>
    <mergeCell ref="B1269:C1269"/>
    <mergeCell ref="D1269:E1269"/>
    <mergeCell ref="F1269:G1269"/>
    <mergeCell ref="H1269:I1269"/>
    <mergeCell ref="J1269:K1269"/>
    <mergeCell ref="L1269:O1269"/>
    <mergeCell ref="P1269:Q1269"/>
    <mergeCell ref="R1269:V1269"/>
    <mergeCell ref="B1265:C1265"/>
    <mergeCell ref="D1265:E1265"/>
    <mergeCell ref="F1265:G1265"/>
    <mergeCell ref="H1265:I1265"/>
    <mergeCell ref="J1265:K1265"/>
    <mergeCell ref="L1265:O1265"/>
    <mergeCell ref="P1265:S1265"/>
    <mergeCell ref="T1265:V1265"/>
    <mergeCell ref="B1266:C1266"/>
    <mergeCell ref="D1266:E1266"/>
    <mergeCell ref="F1266:G1266"/>
    <mergeCell ref="H1266:I1266"/>
    <mergeCell ref="J1266:K1266"/>
    <mergeCell ref="L1266:Q1266"/>
    <mergeCell ref="R1266:V1267"/>
    <mergeCell ref="B1267:C1267"/>
    <mergeCell ref="D1267:E1267"/>
    <mergeCell ref="F1267:G1267"/>
    <mergeCell ref="H1267:I1267"/>
    <mergeCell ref="J1267:K1267"/>
    <mergeCell ref="L1267:Q1267"/>
    <mergeCell ref="O1276:O1277"/>
    <mergeCell ref="P1276:P1277"/>
    <mergeCell ref="Q1276:Q1277"/>
    <mergeCell ref="R1276:R1277"/>
    <mergeCell ref="S1276:S1277"/>
    <mergeCell ref="T1276:T1277"/>
    <mergeCell ref="U1276:U1277"/>
    <mergeCell ref="V1276:V1277"/>
    <mergeCell ref="B1278:C1278"/>
    <mergeCell ref="F1276:F1277"/>
    <mergeCell ref="G1276:G1277"/>
    <mergeCell ref="H1276:H1277"/>
    <mergeCell ref="I1276:I1277"/>
    <mergeCell ref="J1276:J1277"/>
    <mergeCell ref="K1276:K1277"/>
    <mergeCell ref="L1276:L1277"/>
    <mergeCell ref="M1276:M1277"/>
    <mergeCell ref="N1276:N1277"/>
    <mergeCell ref="A1270:V1270"/>
    <mergeCell ref="A1271:V1271"/>
    <mergeCell ref="A1272:A1296"/>
    <mergeCell ref="B1272:C1272"/>
    <mergeCell ref="D1272:E1272"/>
    <mergeCell ref="F1272:Q1272"/>
    <mergeCell ref="R1272:S1272"/>
    <mergeCell ref="T1272:V1272"/>
    <mergeCell ref="B1273:C1273"/>
    <mergeCell ref="D1273:Q1273"/>
    <mergeCell ref="R1273:S1273"/>
    <mergeCell ref="T1273:V1273"/>
    <mergeCell ref="B1274:C1274"/>
    <mergeCell ref="D1274:Q1274"/>
    <mergeCell ref="R1274:S1274"/>
    <mergeCell ref="T1274:V1274"/>
    <mergeCell ref="B1275:C1275"/>
    <mergeCell ref="D1275:Q1275"/>
    <mergeCell ref="R1275:S1275"/>
    <mergeCell ref="T1275:V1275"/>
    <mergeCell ref="B1276:B1277"/>
    <mergeCell ref="C1276:C1277"/>
    <mergeCell ref="D1276:D1277"/>
    <mergeCell ref="E1276:E1277"/>
    <mergeCell ref="B1290:C1290"/>
    <mergeCell ref="D1290:E1290"/>
    <mergeCell ref="F1290:G1290"/>
    <mergeCell ref="H1290:I1290"/>
    <mergeCell ref="J1290:K1290"/>
    <mergeCell ref="L1290:O1290"/>
    <mergeCell ref="P1290:S1290"/>
    <mergeCell ref="T1290:V1290"/>
    <mergeCell ref="B1291:C1291"/>
    <mergeCell ref="D1291:E1291"/>
    <mergeCell ref="F1291:G1291"/>
    <mergeCell ref="H1291:I1291"/>
    <mergeCell ref="J1291:K1291"/>
    <mergeCell ref="L1291:O1291"/>
    <mergeCell ref="P1291:S1291"/>
    <mergeCell ref="T1291:V1291"/>
    <mergeCell ref="V1287:V1288"/>
    <mergeCell ref="B1288:C1288"/>
    <mergeCell ref="D1288:E1288"/>
    <mergeCell ref="H1288:I1288"/>
    <mergeCell ref="L1288:M1288"/>
    <mergeCell ref="B1289:C1289"/>
    <mergeCell ref="D1289:I1289"/>
    <mergeCell ref="L1289:N1289"/>
    <mergeCell ref="P1289:V1289"/>
    <mergeCell ref="B1279:C1279"/>
    <mergeCell ref="B1280:C1280"/>
    <mergeCell ref="B1281:C1281"/>
    <mergeCell ref="B1282:C1282"/>
    <mergeCell ref="B1283:C1283"/>
    <mergeCell ref="B1284:C1284"/>
    <mergeCell ref="B1285:C1285"/>
    <mergeCell ref="B1286:C1286"/>
    <mergeCell ref="B1287:C1287"/>
    <mergeCell ref="B1295:C1295"/>
    <mergeCell ref="D1295:E1295"/>
    <mergeCell ref="F1295:G1295"/>
    <mergeCell ref="H1295:I1295"/>
    <mergeCell ref="J1295:K1295"/>
    <mergeCell ref="L1295:Q1295"/>
    <mergeCell ref="R1295:V1295"/>
    <mergeCell ref="B1296:C1296"/>
    <mergeCell ref="D1296:E1296"/>
    <mergeCell ref="F1296:G1296"/>
    <mergeCell ref="H1296:I1296"/>
    <mergeCell ref="J1296:K1296"/>
    <mergeCell ref="L1296:O1296"/>
    <mergeCell ref="P1296:Q1296"/>
    <mergeCell ref="R1296:V1296"/>
    <mergeCell ref="B1292:C1292"/>
    <mergeCell ref="D1292:E1292"/>
    <mergeCell ref="F1292:G1292"/>
    <mergeCell ref="H1292:I1292"/>
    <mergeCell ref="J1292:K1292"/>
    <mergeCell ref="L1292:O1292"/>
    <mergeCell ref="P1292:S1292"/>
    <mergeCell ref="T1292:V1292"/>
    <mergeCell ref="B1293:C1293"/>
    <mergeCell ref="D1293:E1293"/>
    <mergeCell ref="F1293:G1293"/>
    <mergeCell ref="H1293:I1293"/>
    <mergeCell ref="J1293:K1293"/>
    <mergeCell ref="L1293:Q1293"/>
    <mergeCell ref="R1293:V1294"/>
    <mergeCell ref="B1294:C1294"/>
    <mergeCell ref="D1294:E1294"/>
    <mergeCell ref="F1294:G1294"/>
    <mergeCell ref="H1294:I1294"/>
    <mergeCell ref="J1294:K1294"/>
    <mergeCell ref="L1294:Q1294"/>
    <mergeCell ref="O1303:O1304"/>
    <mergeCell ref="P1303:P1304"/>
    <mergeCell ref="Q1303:Q1304"/>
    <mergeCell ref="R1303:R1304"/>
    <mergeCell ref="S1303:S1304"/>
    <mergeCell ref="T1303:T1304"/>
    <mergeCell ref="U1303:U1304"/>
    <mergeCell ref="V1303:V1304"/>
    <mergeCell ref="B1305:C1305"/>
    <mergeCell ref="F1303:F1304"/>
    <mergeCell ref="G1303:G1304"/>
    <mergeCell ref="H1303:H1304"/>
    <mergeCell ref="I1303:I1304"/>
    <mergeCell ref="J1303:J1304"/>
    <mergeCell ref="K1303:K1304"/>
    <mergeCell ref="L1303:L1304"/>
    <mergeCell ref="M1303:M1304"/>
    <mergeCell ref="N1303:N1304"/>
    <mergeCell ref="A1297:V1297"/>
    <mergeCell ref="A1298:V1298"/>
    <mergeCell ref="A1299:A1323"/>
    <mergeCell ref="B1299:C1299"/>
    <mergeCell ref="D1299:E1299"/>
    <mergeCell ref="F1299:Q1299"/>
    <mergeCell ref="R1299:S1299"/>
    <mergeCell ref="T1299:V1299"/>
    <mergeCell ref="B1300:C1300"/>
    <mergeCell ref="D1300:Q1300"/>
    <mergeCell ref="R1300:S1300"/>
    <mergeCell ref="T1300:V1300"/>
    <mergeCell ref="B1301:C1301"/>
    <mergeCell ref="D1301:Q1301"/>
    <mergeCell ref="R1301:S1301"/>
    <mergeCell ref="T1301:V1301"/>
    <mergeCell ref="B1302:C1302"/>
    <mergeCell ref="D1302:Q1302"/>
    <mergeCell ref="R1302:S1302"/>
    <mergeCell ref="T1302:V1302"/>
    <mergeCell ref="B1303:B1304"/>
    <mergeCell ref="C1303:C1304"/>
    <mergeCell ref="D1303:D1304"/>
    <mergeCell ref="E1303:E1304"/>
    <mergeCell ref="B1317:C1317"/>
    <mergeCell ref="D1317:E1317"/>
    <mergeCell ref="F1317:G1317"/>
    <mergeCell ref="H1317:I1317"/>
    <mergeCell ref="J1317:K1317"/>
    <mergeCell ref="L1317:O1317"/>
    <mergeCell ref="P1317:S1317"/>
    <mergeCell ref="T1317:V1317"/>
    <mergeCell ref="B1318:C1318"/>
    <mergeCell ref="D1318:E1318"/>
    <mergeCell ref="F1318:G1318"/>
    <mergeCell ref="H1318:I1318"/>
    <mergeCell ref="J1318:K1318"/>
    <mergeCell ref="L1318:O1318"/>
    <mergeCell ref="P1318:S1318"/>
    <mergeCell ref="T1318:V1318"/>
    <mergeCell ref="V1314:V1315"/>
    <mergeCell ref="B1315:C1315"/>
    <mergeCell ref="D1315:E1315"/>
    <mergeCell ref="H1315:I1315"/>
    <mergeCell ref="L1315:M1315"/>
    <mergeCell ref="B1316:C1316"/>
    <mergeCell ref="D1316:I1316"/>
    <mergeCell ref="L1316:N1316"/>
    <mergeCell ref="P1316:V1316"/>
    <mergeCell ref="B1306:C1306"/>
    <mergeCell ref="B1307:C1307"/>
    <mergeCell ref="B1308:C1308"/>
    <mergeCell ref="B1309:C1309"/>
    <mergeCell ref="B1310:C1310"/>
    <mergeCell ref="B1311:C1311"/>
    <mergeCell ref="B1312:C1312"/>
    <mergeCell ref="B1313:C1313"/>
    <mergeCell ref="B1314:C1314"/>
    <mergeCell ref="B1322:C1322"/>
    <mergeCell ref="D1322:E1322"/>
    <mergeCell ref="F1322:G1322"/>
    <mergeCell ref="H1322:I1322"/>
    <mergeCell ref="J1322:K1322"/>
    <mergeCell ref="L1322:Q1322"/>
    <mergeCell ref="R1322:V1322"/>
    <mergeCell ref="B1323:C1323"/>
    <mergeCell ref="D1323:E1323"/>
    <mergeCell ref="F1323:G1323"/>
    <mergeCell ref="H1323:I1323"/>
    <mergeCell ref="J1323:K1323"/>
    <mergeCell ref="L1323:O1323"/>
    <mergeCell ref="P1323:Q1323"/>
    <mergeCell ref="R1323:V1323"/>
    <mergeCell ref="B1319:C1319"/>
    <mergeCell ref="D1319:E1319"/>
    <mergeCell ref="F1319:G1319"/>
    <mergeCell ref="H1319:I1319"/>
    <mergeCell ref="J1319:K1319"/>
    <mergeCell ref="L1319:O1319"/>
    <mergeCell ref="P1319:S1319"/>
    <mergeCell ref="T1319:V1319"/>
    <mergeCell ref="B1320:C1320"/>
    <mergeCell ref="D1320:E1320"/>
    <mergeCell ref="F1320:G1320"/>
    <mergeCell ref="H1320:I1320"/>
    <mergeCell ref="J1320:K1320"/>
    <mergeCell ref="L1320:Q1320"/>
    <mergeCell ref="R1320:V1321"/>
    <mergeCell ref="B1321:C1321"/>
    <mergeCell ref="D1321:E1321"/>
    <mergeCell ref="F1321:G1321"/>
    <mergeCell ref="H1321:I1321"/>
    <mergeCell ref="J1321:K1321"/>
    <mergeCell ref="L1321:Q1321"/>
    <mergeCell ref="O1330:O1331"/>
    <mergeCell ref="P1330:P1331"/>
    <mergeCell ref="Q1330:Q1331"/>
    <mergeCell ref="R1330:R1331"/>
    <mergeCell ref="S1330:S1331"/>
    <mergeCell ref="T1330:T1331"/>
    <mergeCell ref="U1330:U1331"/>
    <mergeCell ref="V1330:V1331"/>
    <mergeCell ref="B1332:C1332"/>
    <mergeCell ref="F1330:F1331"/>
    <mergeCell ref="G1330:G1331"/>
    <mergeCell ref="H1330:H1331"/>
    <mergeCell ref="I1330:I1331"/>
    <mergeCell ref="J1330:J1331"/>
    <mergeCell ref="K1330:K1331"/>
    <mergeCell ref="L1330:L1331"/>
    <mergeCell ref="M1330:M1331"/>
    <mergeCell ref="N1330:N1331"/>
    <mergeCell ref="A1324:V1324"/>
    <mergeCell ref="A1325:V1325"/>
    <mergeCell ref="A1326:A1350"/>
    <mergeCell ref="B1326:C1326"/>
    <mergeCell ref="D1326:E1326"/>
    <mergeCell ref="F1326:Q1326"/>
    <mergeCell ref="R1326:S1326"/>
    <mergeCell ref="T1326:V1326"/>
    <mergeCell ref="B1327:C1327"/>
    <mergeCell ref="D1327:Q1327"/>
    <mergeCell ref="R1327:S1327"/>
    <mergeCell ref="T1327:V1327"/>
    <mergeCell ref="B1328:C1328"/>
    <mergeCell ref="D1328:Q1328"/>
    <mergeCell ref="R1328:S1328"/>
    <mergeCell ref="T1328:V1328"/>
    <mergeCell ref="B1329:C1329"/>
    <mergeCell ref="D1329:Q1329"/>
    <mergeCell ref="R1329:S1329"/>
    <mergeCell ref="T1329:V1329"/>
    <mergeCell ref="B1330:B1331"/>
    <mergeCell ref="C1330:C1331"/>
    <mergeCell ref="D1330:D1331"/>
    <mergeCell ref="E1330:E1331"/>
    <mergeCell ref="B1344:C1344"/>
    <mergeCell ref="D1344:E1344"/>
    <mergeCell ref="F1344:G1344"/>
    <mergeCell ref="H1344:I1344"/>
    <mergeCell ref="J1344:K1344"/>
    <mergeCell ref="L1344:O1344"/>
    <mergeCell ref="P1344:S1344"/>
    <mergeCell ref="T1344:V1344"/>
    <mergeCell ref="B1345:C1345"/>
    <mergeCell ref="D1345:E1345"/>
    <mergeCell ref="F1345:G1345"/>
    <mergeCell ref="H1345:I1345"/>
    <mergeCell ref="J1345:K1345"/>
    <mergeCell ref="L1345:O1345"/>
    <mergeCell ref="P1345:S1345"/>
    <mergeCell ref="T1345:V1345"/>
    <mergeCell ref="V1341:V1342"/>
    <mergeCell ref="B1342:C1342"/>
    <mergeCell ref="D1342:E1342"/>
    <mergeCell ref="H1342:I1342"/>
    <mergeCell ref="L1342:M1342"/>
    <mergeCell ref="B1343:C1343"/>
    <mergeCell ref="D1343:I1343"/>
    <mergeCell ref="L1343:N1343"/>
    <mergeCell ref="P1343:V1343"/>
    <mergeCell ref="B1333:C1333"/>
    <mergeCell ref="B1334:C1334"/>
    <mergeCell ref="B1335:C1335"/>
    <mergeCell ref="B1336:C1336"/>
    <mergeCell ref="B1337:C1337"/>
    <mergeCell ref="B1338:C1338"/>
    <mergeCell ref="B1339:C1339"/>
    <mergeCell ref="B1340:C1340"/>
    <mergeCell ref="B1341:C1341"/>
    <mergeCell ref="B1349:C1349"/>
    <mergeCell ref="D1349:E1349"/>
    <mergeCell ref="F1349:G1349"/>
    <mergeCell ref="H1349:I1349"/>
    <mergeCell ref="J1349:K1349"/>
    <mergeCell ref="L1349:Q1349"/>
    <mergeCell ref="R1349:V1349"/>
    <mergeCell ref="B1350:C1350"/>
    <mergeCell ref="D1350:E1350"/>
    <mergeCell ref="F1350:G1350"/>
    <mergeCell ref="H1350:I1350"/>
    <mergeCell ref="J1350:K1350"/>
    <mergeCell ref="L1350:O1350"/>
    <mergeCell ref="P1350:Q1350"/>
    <mergeCell ref="R1350:V1350"/>
    <mergeCell ref="B1346:C1346"/>
    <mergeCell ref="D1346:E1346"/>
    <mergeCell ref="F1346:G1346"/>
    <mergeCell ref="H1346:I1346"/>
    <mergeCell ref="J1346:K1346"/>
    <mergeCell ref="L1346:O1346"/>
    <mergeCell ref="P1346:S1346"/>
    <mergeCell ref="T1346:V1346"/>
    <mergeCell ref="B1347:C1347"/>
    <mergeCell ref="D1347:E1347"/>
    <mergeCell ref="F1347:G1347"/>
    <mergeCell ref="H1347:I1347"/>
    <mergeCell ref="J1347:K1347"/>
    <mergeCell ref="L1347:Q1347"/>
    <mergeCell ref="R1347:V1348"/>
    <mergeCell ref="B1348:C1348"/>
    <mergeCell ref="D1348:E1348"/>
    <mergeCell ref="F1348:G1348"/>
    <mergeCell ref="H1348:I1348"/>
    <mergeCell ref="J1348:K1348"/>
    <mergeCell ref="L1348:Q1348"/>
    <mergeCell ref="O1357:O1358"/>
    <mergeCell ref="P1357:P1358"/>
    <mergeCell ref="Q1357:Q1358"/>
    <mergeCell ref="R1357:R1358"/>
    <mergeCell ref="S1357:S1358"/>
    <mergeCell ref="T1357:T1358"/>
    <mergeCell ref="U1357:U1358"/>
    <mergeCell ref="V1357:V1358"/>
    <mergeCell ref="B1359:C1359"/>
    <mergeCell ref="F1357:F1358"/>
    <mergeCell ref="G1357:G1358"/>
    <mergeCell ref="H1357:H1358"/>
    <mergeCell ref="I1357:I1358"/>
    <mergeCell ref="J1357:J1358"/>
    <mergeCell ref="K1357:K1358"/>
    <mergeCell ref="L1357:L1358"/>
    <mergeCell ref="M1357:M1358"/>
    <mergeCell ref="N1357:N1358"/>
    <mergeCell ref="A1351:V1351"/>
    <mergeCell ref="A1352:V1352"/>
    <mergeCell ref="A1353:A1377"/>
    <mergeCell ref="B1353:C1353"/>
    <mergeCell ref="D1353:E1353"/>
    <mergeCell ref="F1353:Q1353"/>
    <mergeCell ref="R1353:S1353"/>
    <mergeCell ref="T1353:V1353"/>
    <mergeCell ref="B1354:C1354"/>
    <mergeCell ref="D1354:Q1354"/>
    <mergeCell ref="R1354:S1354"/>
    <mergeCell ref="T1354:V1354"/>
    <mergeCell ref="B1355:C1355"/>
    <mergeCell ref="D1355:Q1355"/>
    <mergeCell ref="R1355:S1355"/>
    <mergeCell ref="T1355:V1355"/>
    <mergeCell ref="B1356:C1356"/>
    <mergeCell ref="D1356:Q1356"/>
    <mergeCell ref="R1356:S1356"/>
    <mergeCell ref="T1356:V1356"/>
    <mergeCell ref="B1357:B1358"/>
    <mergeCell ref="C1357:C1358"/>
    <mergeCell ref="D1357:D1358"/>
    <mergeCell ref="E1357:E1358"/>
    <mergeCell ref="B1371:C1371"/>
    <mergeCell ref="D1371:E1371"/>
    <mergeCell ref="F1371:G1371"/>
    <mergeCell ref="H1371:I1371"/>
    <mergeCell ref="J1371:K1371"/>
    <mergeCell ref="L1371:O1371"/>
    <mergeCell ref="P1371:S1371"/>
    <mergeCell ref="T1371:V1371"/>
    <mergeCell ref="B1372:C1372"/>
    <mergeCell ref="D1372:E1372"/>
    <mergeCell ref="F1372:G1372"/>
    <mergeCell ref="H1372:I1372"/>
    <mergeCell ref="J1372:K1372"/>
    <mergeCell ref="L1372:O1372"/>
    <mergeCell ref="P1372:S1372"/>
    <mergeCell ref="T1372:V1372"/>
    <mergeCell ref="V1368:V1369"/>
    <mergeCell ref="B1369:C1369"/>
    <mergeCell ref="D1369:E1369"/>
    <mergeCell ref="H1369:I1369"/>
    <mergeCell ref="L1369:M1369"/>
    <mergeCell ref="B1370:C1370"/>
    <mergeCell ref="D1370:I1370"/>
    <mergeCell ref="L1370:N1370"/>
    <mergeCell ref="P1370:V1370"/>
    <mergeCell ref="B1360:C1360"/>
    <mergeCell ref="B1361:C1361"/>
    <mergeCell ref="B1362:C1362"/>
    <mergeCell ref="B1363:C1363"/>
    <mergeCell ref="B1364:C1364"/>
    <mergeCell ref="B1365:C1365"/>
    <mergeCell ref="B1366:C1366"/>
    <mergeCell ref="B1367:C1367"/>
    <mergeCell ref="B1368:C1368"/>
    <mergeCell ref="B1376:C1376"/>
    <mergeCell ref="D1376:E1376"/>
    <mergeCell ref="F1376:G1376"/>
    <mergeCell ref="H1376:I1376"/>
    <mergeCell ref="J1376:K1376"/>
    <mergeCell ref="L1376:Q1376"/>
    <mergeCell ref="R1376:V1376"/>
    <mergeCell ref="B1377:C1377"/>
    <mergeCell ref="D1377:E1377"/>
    <mergeCell ref="F1377:G1377"/>
    <mergeCell ref="H1377:I1377"/>
    <mergeCell ref="J1377:K1377"/>
    <mergeCell ref="L1377:O1377"/>
    <mergeCell ref="P1377:Q1377"/>
    <mergeCell ref="R1377:V1377"/>
    <mergeCell ref="B1373:C1373"/>
    <mergeCell ref="D1373:E1373"/>
    <mergeCell ref="F1373:G1373"/>
    <mergeCell ref="H1373:I1373"/>
    <mergeCell ref="J1373:K1373"/>
    <mergeCell ref="L1373:O1373"/>
    <mergeCell ref="P1373:S1373"/>
    <mergeCell ref="T1373:V1373"/>
    <mergeCell ref="B1374:C1374"/>
    <mergeCell ref="D1374:E1374"/>
    <mergeCell ref="F1374:G1374"/>
    <mergeCell ref="H1374:I1374"/>
    <mergeCell ref="J1374:K1374"/>
    <mergeCell ref="L1374:Q1374"/>
    <mergeCell ref="R1374:V1375"/>
    <mergeCell ref="B1375:C1375"/>
    <mergeCell ref="D1375:E1375"/>
    <mergeCell ref="F1375:G1375"/>
    <mergeCell ref="H1375:I1375"/>
    <mergeCell ref="J1375:K1375"/>
    <mergeCell ref="L1375:Q1375"/>
    <mergeCell ref="O1384:O1385"/>
    <mergeCell ref="P1384:P1385"/>
    <mergeCell ref="Q1384:Q1385"/>
    <mergeCell ref="R1384:R1385"/>
    <mergeCell ref="S1384:S1385"/>
    <mergeCell ref="T1384:T1385"/>
    <mergeCell ref="U1384:U1385"/>
    <mergeCell ref="V1384:V1385"/>
    <mergeCell ref="B1386:C1386"/>
    <mergeCell ref="F1384:F1385"/>
    <mergeCell ref="G1384:G1385"/>
    <mergeCell ref="H1384:H1385"/>
    <mergeCell ref="I1384:I1385"/>
    <mergeCell ref="J1384:J1385"/>
    <mergeCell ref="K1384:K1385"/>
    <mergeCell ref="L1384:L1385"/>
    <mergeCell ref="M1384:M1385"/>
    <mergeCell ref="N1384:N1385"/>
    <mergeCell ref="A1378:V1378"/>
    <mergeCell ref="A1379:V1379"/>
    <mergeCell ref="A1380:A1404"/>
    <mergeCell ref="B1380:C1380"/>
    <mergeCell ref="D1380:E1380"/>
    <mergeCell ref="F1380:Q1380"/>
    <mergeCell ref="R1380:S1380"/>
    <mergeCell ref="T1380:V1380"/>
    <mergeCell ref="B1381:C1381"/>
    <mergeCell ref="D1381:Q1381"/>
    <mergeCell ref="R1381:S1381"/>
    <mergeCell ref="T1381:V1381"/>
    <mergeCell ref="B1382:C1382"/>
    <mergeCell ref="D1382:Q1382"/>
    <mergeCell ref="R1382:S1382"/>
    <mergeCell ref="T1382:V1382"/>
    <mergeCell ref="B1383:C1383"/>
    <mergeCell ref="D1383:Q1383"/>
    <mergeCell ref="R1383:S1383"/>
    <mergeCell ref="T1383:V1383"/>
    <mergeCell ref="B1384:B1385"/>
    <mergeCell ref="C1384:C1385"/>
    <mergeCell ref="D1384:D1385"/>
    <mergeCell ref="E1384:E1385"/>
    <mergeCell ref="B1398:C1398"/>
    <mergeCell ref="D1398:E1398"/>
    <mergeCell ref="F1398:G1398"/>
    <mergeCell ref="H1398:I1398"/>
    <mergeCell ref="J1398:K1398"/>
    <mergeCell ref="L1398:O1398"/>
    <mergeCell ref="P1398:S1398"/>
    <mergeCell ref="T1398:V1398"/>
    <mergeCell ref="B1399:C1399"/>
    <mergeCell ref="D1399:E1399"/>
    <mergeCell ref="F1399:G1399"/>
    <mergeCell ref="H1399:I1399"/>
    <mergeCell ref="J1399:K1399"/>
    <mergeCell ref="L1399:O1399"/>
    <mergeCell ref="P1399:S1399"/>
    <mergeCell ref="T1399:V1399"/>
    <mergeCell ref="V1395:V1396"/>
    <mergeCell ref="B1396:C1396"/>
    <mergeCell ref="D1396:E1396"/>
    <mergeCell ref="H1396:I1396"/>
    <mergeCell ref="L1396:M1396"/>
    <mergeCell ref="B1397:C1397"/>
    <mergeCell ref="D1397:I1397"/>
    <mergeCell ref="L1397:N1397"/>
    <mergeCell ref="P1397:V1397"/>
    <mergeCell ref="B1387:C1387"/>
    <mergeCell ref="B1388:C1388"/>
    <mergeCell ref="B1389:C1389"/>
    <mergeCell ref="B1390:C1390"/>
    <mergeCell ref="B1391:C1391"/>
    <mergeCell ref="B1392:C1392"/>
    <mergeCell ref="B1393:C1393"/>
    <mergeCell ref="B1394:C1394"/>
    <mergeCell ref="B1395:C1395"/>
    <mergeCell ref="B1403:C1403"/>
    <mergeCell ref="D1403:E1403"/>
    <mergeCell ref="F1403:G1403"/>
    <mergeCell ref="H1403:I1403"/>
    <mergeCell ref="J1403:K1403"/>
    <mergeCell ref="L1403:Q1403"/>
    <mergeCell ref="R1403:V1403"/>
    <mergeCell ref="B1404:C1404"/>
    <mergeCell ref="D1404:E1404"/>
    <mergeCell ref="F1404:G1404"/>
    <mergeCell ref="H1404:I1404"/>
    <mergeCell ref="J1404:K1404"/>
    <mergeCell ref="L1404:O1404"/>
    <mergeCell ref="P1404:Q1404"/>
    <mergeCell ref="R1404:V1404"/>
    <mergeCell ref="B1400:C1400"/>
    <mergeCell ref="D1400:E1400"/>
    <mergeCell ref="F1400:G1400"/>
    <mergeCell ref="H1400:I1400"/>
    <mergeCell ref="J1400:K1400"/>
    <mergeCell ref="L1400:O1400"/>
    <mergeCell ref="P1400:S1400"/>
    <mergeCell ref="T1400:V1400"/>
    <mergeCell ref="B1401:C1401"/>
    <mergeCell ref="D1401:E1401"/>
    <mergeCell ref="F1401:G1401"/>
    <mergeCell ref="H1401:I1401"/>
    <mergeCell ref="J1401:K1401"/>
    <mergeCell ref="L1401:Q1401"/>
    <mergeCell ref="R1401:V1402"/>
    <mergeCell ref="B1402:C1402"/>
    <mergeCell ref="D1402:E1402"/>
    <mergeCell ref="F1402:G1402"/>
    <mergeCell ref="H1402:I1402"/>
    <mergeCell ref="J1402:K1402"/>
    <mergeCell ref="L1402:Q1402"/>
    <mergeCell ref="O1411:O1412"/>
    <mergeCell ref="P1411:P1412"/>
    <mergeCell ref="Q1411:Q1412"/>
    <mergeCell ref="R1411:R1412"/>
    <mergeCell ref="S1411:S1412"/>
    <mergeCell ref="T1411:T1412"/>
    <mergeCell ref="U1411:U1412"/>
    <mergeCell ref="V1411:V1412"/>
    <mergeCell ref="B1413:C1413"/>
    <mergeCell ref="F1411:F1412"/>
    <mergeCell ref="G1411:G1412"/>
    <mergeCell ref="H1411:H1412"/>
    <mergeCell ref="I1411:I1412"/>
    <mergeCell ref="J1411:J1412"/>
    <mergeCell ref="K1411:K1412"/>
    <mergeCell ref="L1411:L1412"/>
    <mergeCell ref="M1411:M1412"/>
    <mergeCell ref="N1411:N1412"/>
    <mergeCell ref="A1405:V1405"/>
    <mergeCell ref="A1406:V1406"/>
    <mergeCell ref="A1407:A1431"/>
    <mergeCell ref="B1407:C1407"/>
    <mergeCell ref="D1407:E1407"/>
    <mergeCell ref="F1407:Q1407"/>
    <mergeCell ref="R1407:S1407"/>
    <mergeCell ref="T1407:V1407"/>
    <mergeCell ref="B1408:C1408"/>
    <mergeCell ref="D1408:Q1408"/>
    <mergeCell ref="R1408:S1408"/>
    <mergeCell ref="T1408:V1408"/>
    <mergeCell ref="B1409:C1409"/>
    <mergeCell ref="D1409:Q1409"/>
    <mergeCell ref="R1409:S1409"/>
    <mergeCell ref="T1409:V1409"/>
    <mergeCell ref="B1410:C1410"/>
    <mergeCell ref="D1410:Q1410"/>
    <mergeCell ref="R1410:S1410"/>
    <mergeCell ref="T1410:V1410"/>
    <mergeCell ref="B1411:B1412"/>
    <mergeCell ref="C1411:C1412"/>
    <mergeCell ref="D1411:D1412"/>
    <mergeCell ref="E1411:E1412"/>
    <mergeCell ref="B1425:C1425"/>
    <mergeCell ref="D1425:E1425"/>
    <mergeCell ref="F1425:G1425"/>
    <mergeCell ref="H1425:I1425"/>
    <mergeCell ref="J1425:K1425"/>
    <mergeCell ref="L1425:O1425"/>
    <mergeCell ref="P1425:S1425"/>
    <mergeCell ref="T1425:V1425"/>
    <mergeCell ref="B1426:C1426"/>
    <mergeCell ref="D1426:E1426"/>
    <mergeCell ref="F1426:G1426"/>
    <mergeCell ref="H1426:I1426"/>
    <mergeCell ref="J1426:K1426"/>
    <mergeCell ref="L1426:O1426"/>
    <mergeCell ref="P1426:S1426"/>
    <mergeCell ref="T1426:V1426"/>
    <mergeCell ref="V1422:V1423"/>
    <mergeCell ref="B1423:C1423"/>
    <mergeCell ref="D1423:E1423"/>
    <mergeCell ref="H1423:I1423"/>
    <mergeCell ref="L1423:M1423"/>
    <mergeCell ref="B1424:C1424"/>
    <mergeCell ref="D1424:I1424"/>
    <mergeCell ref="L1424:N1424"/>
    <mergeCell ref="P1424:V1424"/>
    <mergeCell ref="B1414:C1414"/>
    <mergeCell ref="B1415:C1415"/>
    <mergeCell ref="B1416:C1416"/>
    <mergeCell ref="B1417:C1417"/>
    <mergeCell ref="B1418:C1418"/>
    <mergeCell ref="B1419:C1419"/>
    <mergeCell ref="B1420:C1420"/>
    <mergeCell ref="B1421:C1421"/>
    <mergeCell ref="B1422:C1422"/>
    <mergeCell ref="B1430:C1430"/>
    <mergeCell ref="D1430:E1430"/>
    <mergeCell ref="F1430:G1430"/>
    <mergeCell ref="H1430:I1430"/>
    <mergeCell ref="J1430:K1430"/>
    <mergeCell ref="L1430:Q1430"/>
    <mergeCell ref="R1430:V1430"/>
    <mergeCell ref="B1431:C1431"/>
    <mergeCell ref="D1431:E1431"/>
    <mergeCell ref="F1431:G1431"/>
    <mergeCell ref="H1431:I1431"/>
    <mergeCell ref="J1431:K1431"/>
    <mergeCell ref="L1431:O1431"/>
    <mergeCell ref="P1431:Q1431"/>
    <mergeCell ref="R1431:V1431"/>
    <mergeCell ref="B1427:C1427"/>
    <mergeCell ref="D1427:E1427"/>
    <mergeCell ref="F1427:G1427"/>
    <mergeCell ref="H1427:I1427"/>
    <mergeCell ref="J1427:K1427"/>
    <mergeCell ref="L1427:O1427"/>
    <mergeCell ref="P1427:S1427"/>
    <mergeCell ref="T1427:V1427"/>
    <mergeCell ref="B1428:C1428"/>
    <mergeCell ref="D1428:E1428"/>
    <mergeCell ref="F1428:G1428"/>
    <mergeCell ref="H1428:I1428"/>
    <mergeCell ref="J1428:K1428"/>
    <mergeCell ref="L1428:Q1428"/>
    <mergeCell ref="R1428:V1429"/>
    <mergeCell ref="B1429:C1429"/>
    <mergeCell ref="D1429:E1429"/>
    <mergeCell ref="F1429:G1429"/>
    <mergeCell ref="H1429:I1429"/>
    <mergeCell ref="J1429:K1429"/>
    <mergeCell ref="L1429:Q1429"/>
    <mergeCell ref="O1438:O1439"/>
    <mergeCell ref="P1438:P1439"/>
    <mergeCell ref="Q1438:Q1439"/>
    <mergeCell ref="R1438:R1439"/>
    <mergeCell ref="S1438:S1439"/>
    <mergeCell ref="T1438:T1439"/>
    <mergeCell ref="U1438:U1439"/>
    <mergeCell ref="V1438:V1439"/>
    <mergeCell ref="B1440:C1440"/>
    <mergeCell ref="F1438:F1439"/>
    <mergeCell ref="G1438:G1439"/>
    <mergeCell ref="H1438:H1439"/>
    <mergeCell ref="I1438:I1439"/>
    <mergeCell ref="J1438:J1439"/>
    <mergeCell ref="K1438:K1439"/>
    <mergeCell ref="L1438:L1439"/>
    <mergeCell ref="M1438:M1439"/>
    <mergeCell ref="N1438:N1439"/>
    <mergeCell ref="A1432:V1432"/>
    <mergeCell ref="A1433:V1433"/>
    <mergeCell ref="A1434:A1458"/>
    <mergeCell ref="B1434:C1434"/>
    <mergeCell ref="D1434:E1434"/>
    <mergeCell ref="F1434:Q1434"/>
    <mergeCell ref="R1434:S1434"/>
    <mergeCell ref="T1434:V1434"/>
    <mergeCell ref="B1435:C1435"/>
    <mergeCell ref="D1435:Q1435"/>
    <mergeCell ref="R1435:S1435"/>
    <mergeCell ref="T1435:V1435"/>
    <mergeCell ref="B1436:C1436"/>
    <mergeCell ref="D1436:Q1436"/>
    <mergeCell ref="R1436:S1436"/>
    <mergeCell ref="T1436:V1436"/>
    <mergeCell ref="B1437:C1437"/>
    <mergeCell ref="D1437:Q1437"/>
    <mergeCell ref="R1437:S1437"/>
    <mergeCell ref="T1437:V1437"/>
    <mergeCell ref="B1438:B1439"/>
    <mergeCell ref="C1438:C1439"/>
    <mergeCell ref="D1438:D1439"/>
    <mergeCell ref="E1438:E1439"/>
    <mergeCell ref="B1452:C1452"/>
    <mergeCell ref="D1452:E1452"/>
    <mergeCell ref="F1452:G1452"/>
    <mergeCell ref="H1452:I1452"/>
    <mergeCell ref="J1452:K1452"/>
    <mergeCell ref="L1452:O1452"/>
    <mergeCell ref="P1452:S1452"/>
    <mergeCell ref="T1452:V1452"/>
    <mergeCell ref="B1453:C1453"/>
    <mergeCell ref="D1453:E1453"/>
    <mergeCell ref="F1453:G1453"/>
    <mergeCell ref="H1453:I1453"/>
    <mergeCell ref="J1453:K1453"/>
    <mergeCell ref="L1453:O1453"/>
    <mergeCell ref="P1453:S1453"/>
    <mergeCell ref="T1453:V1453"/>
    <mergeCell ref="V1449:V1450"/>
    <mergeCell ref="B1450:C1450"/>
    <mergeCell ref="D1450:E1450"/>
    <mergeCell ref="H1450:I1450"/>
    <mergeCell ref="L1450:M1450"/>
    <mergeCell ref="B1451:C1451"/>
    <mergeCell ref="D1451:I1451"/>
    <mergeCell ref="L1451:N1451"/>
    <mergeCell ref="P1451:V1451"/>
    <mergeCell ref="B1441:C1441"/>
    <mergeCell ref="B1442:C1442"/>
    <mergeCell ref="B1443:C1443"/>
    <mergeCell ref="B1444:C1444"/>
    <mergeCell ref="B1445:C1445"/>
    <mergeCell ref="B1446:C1446"/>
    <mergeCell ref="B1447:C1447"/>
    <mergeCell ref="B1448:C1448"/>
    <mergeCell ref="B1449:C1449"/>
    <mergeCell ref="B1457:C1457"/>
    <mergeCell ref="D1457:E1457"/>
    <mergeCell ref="F1457:G1457"/>
    <mergeCell ref="H1457:I1457"/>
    <mergeCell ref="J1457:K1457"/>
    <mergeCell ref="L1457:Q1457"/>
    <mergeCell ref="R1457:V1457"/>
    <mergeCell ref="B1458:C1458"/>
    <mergeCell ref="D1458:E1458"/>
    <mergeCell ref="F1458:G1458"/>
    <mergeCell ref="H1458:I1458"/>
    <mergeCell ref="J1458:K1458"/>
    <mergeCell ref="L1458:O1458"/>
    <mergeCell ref="P1458:Q1458"/>
    <mergeCell ref="R1458:V1458"/>
    <mergeCell ref="B1454:C1454"/>
    <mergeCell ref="D1454:E1454"/>
    <mergeCell ref="F1454:G1454"/>
    <mergeCell ref="H1454:I1454"/>
    <mergeCell ref="J1454:K1454"/>
    <mergeCell ref="L1454:O1454"/>
    <mergeCell ref="P1454:S1454"/>
    <mergeCell ref="T1454:V1454"/>
    <mergeCell ref="B1455:C1455"/>
    <mergeCell ref="D1455:E1455"/>
    <mergeCell ref="F1455:G1455"/>
    <mergeCell ref="H1455:I1455"/>
    <mergeCell ref="J1455:K1455"/>
    <mergeCell ref="L1455:Q1455"/>
    <mergeCell ref="R1455:V1456"/>
    <mergeCell ref="B1456:C1456"/>
    <mergeCell ref="D1456:E1456"/>
    <mergeCell ref="F1456:G1456"/>
    <mergeCell ref="H1456:I1456"/>
    <mergeCell ref="J1456:K1456"/>
    <mergeCell ref="L1456:Q1456"/>
    <mergeCell ref="O1465:O1466"/>
    <mergeCell ref="P1465:P1466"/>
    <mergeCell ref="Q1465:Q1466"/>
    <mergeCell ref="R1465:R1466"/>
    <mergeCell ref="S1465:S1466"/>
    <mergeCell ref="T1465:T1466"/>
    <mergeCell ref="U1465:U1466"/>
    <mergeCell ref="V1465:V1466"/>
    <mergeCell ref="B1467:C1467"/>
    <mergeCell ref="F1465:F1466"/>
    <mergeCell ref="G1465:G1466"/>
    <mergeCell ref="H1465:H1466"/>
    <mergeCell ref="I1465:I1466"/>
    <mergeCell ref="J1465:J1466"/>
    <mergeCell ref="K1465:K1466"/>
    <mergeCell ref="L1465:L1466"/>
    <mergeCell ref="M1465:M1466"/>
    <mergeCell ref="N1465:N1466"/>
    <mergeCell ref="A1459:V1459"/>
    <mergeCell ref="A1460:V1460"/>
    <mergeCell ref="A1461:A1485"/>
    <mergeCell ref="B1461:C1461"/>
    <mergeCell ref="D1461:E1461"/>
    <mergeCell ref="F1461:Q1461"/>
    <mergeCell ref="R1461:S1461"/>
    <mergeCell ref="T1461:V1461"/>
    <mergeCell ref="B1462:C1462"/>
    <mergeCell ref="D1462:Q1462"/>
    <mergeCell ref="R1462:S1462"/>
    <mergeCell ref="T1462:V1462"/>
    <mergeCell ref="B1463:C1463"/>
    <mergeCell ref="D1463:Q1463"/>
    <mergeCell ref="R1463:S1463"/>
    <mergeCell ref="T1463:V1463"/>
    <mergeCell ref="B1464:C1464"/>
    <mergeCell ref="D1464:Q1464"/>
    <mergeCell ref="R1464:S1464"/>
    <mergeCell ref="T1464:V1464"/>
    <mergeCell ref="B1465:B1466"/>
    <mergeCell ref="C1465:C1466"/>
    <mergeCell ref="D1465:D1466"/>
    <mergeCell ref="E1465:E1466"/>
    <mergeCell ref="B1479:C1479"/>
    <mergeCell ref="D1479:E1479"/>
    <mergeCell ref="F1479:G1479"/>
    <mergeCell ref="H1479:I1479"/>
    <mergeCell ref="J1479:K1479"/>
    <mergeCell ref="L1479:O1479"/>
    <mergeCell ref="P1479:S1479"/>
    <mergeCell ref="T1479:V1479"/>
    <mergeCell ref="B1480:C1480"/>
    <mergeCell ref="D1480:E1480"/>
    <mergeCell ref="F1480:G1480"/>
    <mergeCell ref="H1480:I1480"/>
    <mergeCell ref="J1480:K1480"/>
    <mergeCell ref="L1480:O1480"/>
    <mergeCell ref="P1480:S1480"/>
    <mergeCell ref="T1480:V1480"/>
    <mergeCell ref="V1476:V1477"/>
    <mergeCell ref="B1477:C1477"/>
    <mergeCell ref="D1477:E1477"/>
    <mergeCell ref="H1477:I1477"/>
    <mergeCell ref="L1477:M1477"/>
    <mergeCell ref="B1478:C1478"/>
    <mergeCell ref="D1478:I1478"/>
    <mergeCell ref="L1478:N1478"/>
    <mergeCell ref="P1478:V1478"/>
    <mergeCell ref="B1468:C1468"/>
    <mergeCell ref="B1469:C1469"/>
    <mergeCell ref="B1470:C1470"/>
    <mergeCell ref="B1471:C1471"/>
    <mergeCell ref="B1472:C1472"/>
    <mergeCell ref="B1473:C1473"/>
    <mergeCell ref="B1474:C1474"/>
    <mergeCell ref="B1475:C1475"/>
    <mergeCell ref="B1476:C1476"/>
    <mergeCell ref="B1484:C1484"/>
    <mergeCell ref="D1484:E1484"/>
    <mergeCell ref="F1484:G1484"/>
    <mergeCell ref="H1484:I1484"/>
    <mergeCell ref="J1484:K1484"/>
    <mergeCell ref="L1484:Q1484"/>
    <mergeCell ref="R1484:V1484"/>
    <mergeCell ref="B1485:C1485"/>
    <mergeCell ref="D1485:E1485"/>
    <mergeCell ref="F1485:G1485"/>
    <mergeCell ref="H1485:I1485"/>
    <mergeCell ref="J1485:K1485"/>
    <mergeCell ref="L1485:O1485"/>
    <mergeCell ref="P1485:Q1485"/>
    <mergeCell ref="R1485:V1485"/>
    <mergeCell ref="B1481:C1481"/>
    <mergeCell ref="D1481:E1481"/>
    <mergeCell ref="F1481:G1481"/>
    <mergeCell ref="H1481:I1481"/>
    <mergeCell ref="J1481:K1481"/>
    <mergeCell ref="L1481:O1481"/>
    <mergeCell ref="P1481:S1481"/>
    <mergeCell ref="T1481:V1481"/>
    <mergeCell ref="B1482:C1482"/>
    <mergeCell ref="D1482:E1482"/>
    <mergeCell ref="F1482:G1482"/>
    <mergeCell ref="H1482:I1482"/>
    <mergeCell ref="J1482:K1482"/>
    <mergeCell ref="L1482:Q1482"/>
    <mergeCell ref="R1482:V1483"/>
    <mergeCell ref="B1483:C1483"/>
    <mergeCell ref="D1483:E1483"/>
    <mergeCell ref="F1483:G1483"/>
    <mergeCell ref="H1483:I1483"/>
    <mergeCell ref="J1483:K1483"/>
    <mergeCell ref="L1483:Q1483"/>
    <mergeCell ref="O1492:O1493"/>
    <mergeCell ref="P1492:P1493"/>
    <mergeCell ref="Q1492:Q1493"/>
    <mergeCell ref="R1492:R1493"/>
    <mergeCell ref="S1492:S1493"/>
    <mergeCell ref="T1492:T1493"/>
    <mergeCell ref="U1492:U1493"/>
    <mergeCell ref="V1492:V1493"/>
    <mergeCell ref="B1494:C1494"/>
    <mergeCell ref="F1492:F1493"/>
    <mergeCell ref="G1492:G1493"/>
    <mergeCell ref="H1492:H1493"/>
    <mergeCell ref="I1492:I1493"/>
    <mergeCell ref="J1492:J1493"/>
    <mergeCell ref="K1492:K1493"/>
    <mergeCell ref="L1492:L1493"/>
    <mergeCell ref="M1492:M1493"/>
    <mergeCell ref="N1492:N1493"/>
    <mergeCell ref="A1486:V1486"/>
    <mergeCell ref="A1487:V1487"/>
    <mergeCell ref="A1488:A1512"/>
    <mergeCell ref="B1488:C1488"/>
    <mergeCell ref="D1488:E1488"/>
    <mergeCell ref="F1488:Q1488"/>
    <mergeCell ref="R1488:S1488"/>
    <mergeCell ref="T1488:V1488"/>
    <mergeCell ref="B1489:C1489"/>
    <mergeCell ref="D1489:Q1489"/>
    <mergeCell ref="R1489:S1489"/>
    <mergeCell ref="T1489:V1489"/>
    <mergeCell ref="B1490:C1490"/>
    <mergeCell ref="D1490:Q1490"/>
    <mergeCell ref="R1490:S1490"/>
    <mergeCell ref="T1490:V1490"/>
    <mergeCell ref="B1491:C1491"/>
    <mergeCell ref="D1491:Q1491"/>
    <mergeCell ref="R1491:S1491"/>
    <mergeCell ref="T1491:V1491"/>
    <mergeCell ref="B1492:B1493"/>
    <mergeCell ref="C1492:C1493"/>
    <mergeCell ref="D1492:D1493"/>
    <mergeCell ref="E1492:E1493"/>
    <mergeCell ref="B1506:C1506"/>
    <mergeCell ref="D1506:E1506"/>
    <mergeCell ref="F1506:G1506"/>
    <mergeCell ref="H1506:I1506"/>
    <mergeCell ref="J1506:K1506"/>
    <mergeCell ref="L1506:O1506"/>
    <mergeCell ref="P1506:S1506"/>
    <mergeCell ref="T1506:V1506"/>
    <mergeCell ref="B1507:C1507"/>
    <mergeCell ref="D1507:E1507"/>
    <mergeCell ref="F1507:G1507"/>
    <mergeCell ref="H1507:I1507"/>
    <mergeCell ref="J1507:K1507"/>
    <mergeCell ref="L1507:O1507"/>
    <mergeCell ref="P1507:S1507"/>
    <mergeCell ref="T1507:V1507"/>
    <mergeCell ref="V1503:V1504"/>
    <mergeCell ref="B1504:C1504"/>
    <mergeCell ref="D1504:E1504"/>
    <mergeCell ref="H1504:I1504"/>
    <mergeCell ref="L1504:M1504"/>
    <mergeCell ref="B1505:C1505"/>
    <mergeCell ref="D1505:I1505"/>
    <mergeCell ref="L1505:N1505"/>
    <mergeCell ref="P1505:V1505"/>
    <mergeCell ref="B1495:C1495"/>
    <mergeCell ref="B1496:C1496"/>
    <mergeCell ref="B1497:C1497"/>
    <mergeCell ref="B1498:C1498"/>
    <mergeCell ref="B1499:C1499"/>
    <mergeCell ref="B1500:C1500"/>
    <mergeCell ref="B1501:C1501"/>
    <mergeCell ref="B1502:C1502"/>
    <mergeCell ref="B1503:C1503"/>
    <mergeCell ref="B1511:C1511"/>
    <mergeCell ref="D1511:E1511"/>
    <mergeCell ref="F1511:G1511"/>
    <mergeCell ref="H1511:I1511"/>
    <mergeCell ref="J1511:K1511"/>
    <mergeCell ref="L1511:Q1511"/>
    <mergeCell ref="R1511:V1511"/>
    <mergeCell ref="B1512:C1512"/>
    <mergeCell ref="D1512:E1512"/>
    <mergeCell ref="F1512:G1512"/>
    <mergeCell ref="H1512:I1512"/>
    <mergeCell ref="J1512:K1512"/>
    <mergeCell ref="L1512:O1512"/>
    <mergeCell ref="P1512:Q1512"/>
    <mergeCell ref="R1512:V1512"/>
    <mergeCell ref="B1508:C1508"/>
    <mergeCell ref="D1508:E1508"/>
    <mergeCell ref="F1508:G1508"/>
    <mergeCell ref="H1508:I1508"/>
    <mergeCell ref="J1508:K1508"/>
    <mergeCell ref="L1508:O1508"/>
    <mergeCell ref="P1508:S1508"/>
    <mergeCell ref="T1508:V1508"/>
    <mergeCell ref="B1509:C1509"/>
    <mergeCell ref="D1509:E1509"/>
    <mergeCell ref="F1509:G1509"/>
    <mergeCell ref="H1509:I1509"/>
    <mergeCell ref="J1509:K1509"/>
    <mergeCell ref="L1509:Q1509"/>
    <mergeCell ref="R1509:V1510"/>
    <mergeCell ref="B1510:C1510"/>
    <mergeCell ref="D1510:E1510"/>
    <mergeCell ref="F1510:G1510"/>
    <mergeCell ref="H1510:I1510"/>
    <mergeCell ref="J1510:K1510"/>
    <mergeCell ref="L1510:Q1510"/>
    <mergeCell ref="O1519:O1520"/>
    <mergeCell ref="P1519:P1520"/>
    <mergeCell ref="Q1519:Q1520"/>
    <mergeCell ref="R1519:R1520"/>
    <mergeCell ref="S1519:S1520"/>
    <mergeCell ref="T1519:T1520"/>
    <mergeCell ref="U1519:U1520"/>
    <mergeCell ref="V1519:V1520"/>
    <mergeCell ref="B1521:C1521"/>
    <mergeCell ref="F1519:F1520"/>
    <mergeCell ref="G1519:G1520"/>
    <mergeCell ref="H1519:H1520"/>
    <mergeCell ref="I1519:I1520"/>
    <mergeCell ref="J1519:J1520"/>
    <mergeCell ref="K1519:K1520"/>
    <mergeCell ref="L1519:L1520"/>
    <mergeCell ref="M1519:M1520"/>
    <mergeCell ref="N1519:N1520"/>
    <mergeCell ref="A1513:V1513"/>
    <mergeCell ref="A1514:V1514"/>
    <mergeCell ref="A1515:A1539"/>
    <mergeCell ref="B1515:C1515"/>
    <mergeCell ref="D1515:E1515"/>
    <mergeCell ref="F1515:Q1515"/>
    <mergeCell ref="R1515:S1515"/>
    <mergeCell ref="T1515:V1515"/>
    <mergeCell ref="B1516:C1516"/>
    <mergeCell ref="D1516:Q1516"/>
    <mergeCell ref="R1516:S1516"/>
    <mergeCell ref="T1516:V1516"/>
    <mergeCell ref="B1517:C1517"/>
    <mergeCell ref="D1517:Q1517"/>
    <mergeCell ref="R1517:S1517"/>
    <mergeCell ref="T1517:V1517"/>
    <mergeCell ref="B1518:C1518"/>
    <mergeCell ref="D1518:Q1518"/>
    <mergeCell ref="R1518:S1518"/>
    <mergeCell ref="T1518:V1518"/>
    <mergeCell ref="B1519:B1520"/>
    <mergeCell ref="C1519:C1520"/>
    <mergeCell ref="D1519:D1520"/>
    <mergeCell ref="E1519:E1520"/>
    <mergeCell ref="B1533:C1533"/>
    <mergeCell ref="D1533:E1533"/>
    <mergeCell ref="F1533:G1533"/>
    <mergeCell ref="H1533:I1533"/>
    <mergeCell ref="J1533:K1533"/>
    <mergeCell ref="L1533:O1533"/>
    <mergeCell ref="P1533:S1533"/>
    <mergeCell ref="T1533:V1533"/>
    <mergeCell ref="B1534:C1534"/>
    <mergeCell ref="D1534:E1534"/>
    <mergeCell ref="F1534:G1534"/>
    <mergeCell ref="H1534:I1534"/>
    <mergeCell ref="J1534:K1534"/>
    <mergeCell ref="L1534:O1534"/>
    <mergeCell ref="P1534:S1534"/>
    <mergeCell ref="T1534:V1534"/>
    <mergeCell ref="V1530:V1531"/>
    <mergeCell ref="B1531:C1531"/>
    <mergeCell ref="D1531:E1531"/>
    <mergeCell ref="H1531:I1531"/>
    <mergeCell ref="L1531:M1531"/>
    <mergeCell ref="B1532:C1532"/>
    <mergeCell ref="D1532:I1532"/>
    <mergeCell ref="L1532:N1532"/>
    <mergeCell ref="P1532:V1532"/>
    <mergeCell ref="B1522:C1522"/>
    <mergeCell ref="B1523:C1523"/>
    <mergeCell ref="B1524:C1524"/>
    <mergeCell ref="B1525:C1525"/>
    <mergeCell ref="B1526:C1526"/>
    <mergeCell ref="B1527:C1527"/>
    <mergeCell ref="B1528:C1528"/>
    <mergeCell ref="B1529:C1529"/>
    <mergeCell ref="B1530:C1530"/>
    <mergeCell ref="B1538:C1538"/>
    <mergeCell ref="D1538:E1538"/>
    <mergeCell ref="F1538:G1538"/>
    <mergeCell ref="H1538:I1538"/>
    <mergeCell ref="J1538:K1538"/>
    <mergeCell ref="L1538:Q1538"/>
    <mergeCell ref="R1538:V1538"/>
    <mergeCell ref="B1539:C1539"/>
    <mergeCell ref="D1539:E1539"/>
    <mergeCell ref="F1539:G1539"/>
    <mergeCell ref="H1539:I1539"/>
    <mergeCell ref="J1539:K1539"/>
    <mergeCell ref="L1539:O1539"/>
    <mergeCell ref="P1539:Q1539"/>
    <mergeCell ref="R1539:V1539"/>
    <mergeCell ref="B1535:C1535"/>
    <mergeCell ref="D1535:E1535"/>
    <mergeCell ref="F1535:G1535"/>
    <mergeCell ref="H1535:I1535"/>
    <mergeCell ref="J1535:K1535"/>
    <mergeCell ref="L1535:O1535"/>
    <mergeCell ref="P1535:S1535"/>
    <mergeCell ref="T1535:V1535"/>
    <mergeCell ref="B1536:C1536"/>
    <mergeCell ref="D1536:E1536"/>
    <mergeCell ref="F1536:G1536"/>
    <mergeCell ref="H1536:I1536"/>
    <mergeCell ref="J1536:K1536"/>
    <mergeCell ref="L1536:Q1536"/>
    <mergeCell ref="R1536:V1537"/>
    <mergeCell ref="B1537:C1537"/>
    <mergeCell ref="D1537:E1537"/>
    <mergeCell ref="F1537:G1537"/>
    <mergeCell ref="H1537:I1537"/>
    <mergeCell ref="J1537:K1537"/>
    <mergeCell ref="L1537:Q1537"/>
    <mergeCell ref="O1546:O1547"/>
    <mergeCell ref="P1546:P1547"/>
    <mergeCell ref="Q1546:Q1547"/>
    <mergeCell ref="R1546:R1547"/>
    <mergeCell ref="S1546:S1547"/>
    <mergeCell ref="T1546:T1547"/>
    <mergeCell ref="U1546:U1547"/>
    <mergeCell ref="V1546:V1547"/>
    <mergeCell ref="B1548:C1548"/>
    <mergeCell ref="F1546:F1547"/>
    <mergeCell ref="G1546:G1547"/>
    <mergeCell ref="H1546:H1547"/>
    <mergeCell ref="I1546:I1547"/>
    <mergeCell ref="J1546:J1547"/>
    <mergeCell ref="K1546:K1547"/>
    <mergeCell ref="L1546:L1547"/>
    <mergeCell ref="M1546:M1547"/>
    <mergeCell ref="N1546:N1547"/>
    <mergeCell ref="A1540:V1540"/>
    <mergeCell ref="A1541:V1541"/>
    <mergeCell ref="A1542:A1566"/>
    <mergeCell ref="B1542:C1542"/>
    <mergeCell ref="D1542:E1542"/>
    <mergeCell ref="F1542:Q1542"/>
    <mergeCell ref="R1542:S1542"/>
    <mergeCell ref="T1542:V1542"/>
    <mergeCell ref="B1543:C1543"/>
    <mergeCell ref="D1543:Q1543"/>
    <mergeCell ref="R1543:S1543"/>
    <mergeCell ref="T1543:V1543"/>
    <mergeCell ref="B1544:C1544"/>
    <mergeCell ref="D1544:Q1544"/>
    <mergeCell ref="R1544:S1544"/>
    <mergeCell ref="T1544:V1544"/>
    <mergeCell ref="B1545:C1545"/>
    <mergeCell ref="D1545:Q1545"/>
    <mergeCell ref="R1545:S1545"/>
    <mergeCell ref="T1545:V1545"/>
    <mergeCell ref="B1546:B1547"/>
    <mergeCell ref="C1546:C1547"/>
    <mergeCell ref="D1546:D1547"/>
    <mergeCell ref="E1546:E1547"/>
    <mergeCell ref="B1560:C1560"/>
    <mergeCell ref="D1560:E1560"/>
    <mergeCell ref="F1560:G1560"/>
    <mergeCell ref="H1560:I1560"/>
    <mergeCell ref="J1560:K1560"/>
    <mergeCell ref="L1560:O1560"/>
    <mergeCell ref="P1560:S1560"/>
    <mergeCell ref="T1560:V1560"/>
    <mergeCell ref="B1561:C1561"/>
    <mergeCell ref="D1561:E1561"/>
    <mergeCell ref="F1561:G1561"/>
    <mergeCell ref="H1561:I1561"/>
    <mergeCell ref="J1561:K1561"/>
    <mergeCell ref="L1561:O1561"/>
    <mergeCell ref="P1561:S1561"/>
    <mergeCell ref="T1561:V1561"/>
    <mergeCell ref="V1557:V1558"/>
    <mergeCell ref="B1558:C1558"/>
    <mergeCell ref="D1558:E1558"/>
    <mergeCell ref="H1558:I1558"/>
    <mergeCell ref="L1558:M1558"/>
    <mergeCell ref="B1559:C1559"/>
    <mergeCell ref="D1559:I1559"/>
    <mergeCell ref="L1559:N1559"/>
    <mergeCell ref="P1559:V1559"/>
    <mergeCell ref="B1549:C1549"/>
    <mergeCell ref="B1550:C1550"/>
    <mergeCell ref="B1551:C1551"/>
    <mergeCell ref="B1552:C1552"/>
    <mergeCell ref="B1553:C1553"/>
    <mergeCell ref="B1554:C1554"/>
    <mergeCell ref="B1555:C1555"/>
    <mergeCell ref="B1556:C1556"/>
    <mergeCell ref="B1557:C1557"/>
    <mergeCell ref="B1565:C1565"/>
    <mergeCell ref="D1565:E1565"/>
    <mergeCell ref="F1565:G1565"/>
    <mergeCell ref="H1565:I1565"/>
    <mergeCell ref="J1565:K1565"/>
    <mergeCell ref="L1565:Q1565"/>
    <mergeCell ref="R1565:V1565"/>
    <mergeCell ref="B1566:C1566"/>
    <mergeCell ref="D1566:E1566"/>
    <mergeCell ref="F1566:G1566"/>
    <mergeCell ref="H1566:I1566"/>
    <mergeCell ref="J1566:K1566"/>
    <mergeCell ref="L1566:O1566"/>
    <mergeCell ref="P1566:Q1566"/>
    <mergeCell ref="R1566:V1566"/>
    <mergeCell ref="B1562:C1562"/>
    <mergeCell ref="D1562:E1562"/>
    <mergeCell ref="F1562:G1562"/>
    <mergeCell ref="H1562:I1562"/>
    <mergeCell ref="J1562:K1562"/>
    <mergeCell ref="L1562:O1562"/>
    <mergeCell ref="P1562:S1562"/>
    <mergeCell ref="T1562:V1562"/>
    <mergeCell ref="B1563:C1563"/>
    <mergeCell ref="D1563:E1563"/>
    <mergeCell ref="F1563:G1563"/>
    <mergeCell ref="H1563:I1563"/>
    <mergeCell ref="J1563:K1563"/>
    <mergeCell ref="L1563:Q1563"/>
    <mergeCell ref="R1563:V1564"/>
    <mergeCell ref="B1564:C1564"/>
    <mergeCell ref="D1564:E1564"/>
    <mergeCell ref="F1564:G1564"/>
    <mergeCell ref="H1564:I1564"/>
    <mergeCell ref="J1564:K1564"/>
    <mergeCell ref="L1564:Q1564"/>
    <mergeCell ref="O1573:O1574"/>
    <mergeCell ref="P1573:P1574"/>
    <mergeCell ref="Q1573:Q1574"/>
    <mergeCell ref="R1573:R1574"/>
    <mergeCell ref="S1573:S1574"/>
    <mergeCell ref="T1573:T1574"/>
    <mergeCell ref="U1573:U1574"/>
    <mergeCell ref="V1573:V1574"/>
    <mergeCell ref="B1575:C1575"/>
    <mergeCell ref="F1573:F1574"/>
    <mergeCell ref="G1573:G1574"/>
    <mergeCell ref="H1573:H1574"/>
    <mergeCell ref="I1573:I1574"/>
    <mergeCell ref="J1573:J1574"/>
    <mergeCell ref="K1573:K1574"/>
    <mergeCell ref="L1573:L1574"/>
    <mergeCell ref="M1573:M1574"/>
    <mergeCell ref="N1573:N1574"/>
    <mergeCell ref="A1567:V1567"/>
    <mergeCell ref="A1568:V1568"/>
    <mergeCell ref="A1569:A1593"/>
    <mergeCell ref="B1569:C1569"/>
    <mergeCell ref="D1569:E1569"/>
    <mergeCell ref="F1569:Q1569"/>
    <mergeCell ref="R1569:S1569"/>
    <mergeCell ref="T1569:V1569"/>
    <mergeCell ref="B1570:C1570"/>
    <mergeCell ref="D1570:Q1570"/>
    <mergeCell ref="R1570:S1570"/>
    <mergeCell ref="T1570:V1570"/>
    <mergeCell ref="B1571:C1571"/>
    <mergeCell ref="D1571:Q1571"/>
    <mergeCell ref="R1571:S1571"/>
    <mergeCell ref="T1571:V1571"/>
    <mergeCell ref="B1572:C1572"/>
    <mergeCell ref="D1572:Q1572"/>
    <mergeCell ref="R1572:S1572"/>
    <mergeCell ref="T1572:V1572"/>
    <mergeCell ref="B1573:B1574"/>
    <mergeCell ref="C1573:C1574"/>
    <mergeCell ref="D1573:D1574"/>
    <mergeCell ref="E1573:E1574"/>
    <mergeCell ref="B1587:C1587"/>
    <mergeCell ref="D1587:E1587"/>
    <mergeCell ref="F1587:G1587"/>
    <mergeCell ref="H1587:I1587"/>
    <mergeCell ref="J1587:K1587"/>
    <mergeCell ref="L1587:O1587"/>
    <mergeCell ref="P1587:S1587"/>
    <mergeCell ref="T1587:V1587"/>
    <mergeCell ref="B1588:C1588"/>
    <mergeCell ref="D1588:E1588"/>
    <mergeCell ref="F1588:G1588"/>
    <mergeCell ref="H1588:I1588"/>
    <mergeCell ref="J1588:K1588"/>
    <mergeCell ref="L1588:O1588"/>
    <mergeCell ref="P1588:S1588"/>
    <mergeCell ref="T1588:V1588"/>
    <mergeCell ref="V1584:V1585"/>
    <mergeCell ref="B1585:C1585"/>
    <mergeCell ref="D1585:E1585"/>
    <mergeCell ref="H1585:I1585"/>
    <mergeCell ref="L1585:M1585"/>
    <mergeCell ref="B1586:C1586"/>
    <mergeCell ref="D1586:I1586"/>
    <mergeCell ref="L1586:N1586"/>
    <mergeCell ref="P1586:V1586"/>
    <mergeCell ref="B1576:C1576"/>
    <mergeCell ref="B1577:C1577"/>
    <mergeCell ref="B1578:C1578"/>
    <mergeCell ref="B1579:C1579"/>
    <mergeCell ref="B1580:C1580"/>
    <mergeCell ref="B1581:C1581"/>
    <mergeCell ref="B1582:C1582"/>
    <mergeCell ref="B1583:C1583"/>
    <mergeCell ref="B1584:C1584"/>
    <mergeCell ref="B1592:C1592"/>
    <mergeCell ref="D1592:E1592"/>
    <mergeCell ref="F1592:G1592"/>
    <mergeCell ref="H1592:I1592"/>
    <mergeCell ref="J1592:K1592"/>
    <mergeCell ref="L1592:Q1592"/>
    <mergeCell ref="R1592:V1592"/>
    <mergeCell ref="B1593:C1593"/>
    <mergeCell ref="D1593:E1593"/>
    <mergeCell ref="F1593:G1593"/>
    <mergeCell ref="H1593:I1593"/>
    <mergeCell ref="J1593:K1593"/>
    <mergeCell ref="L1593:O1593"/>
    <mergeCell ref="P1593:Q1593"/>
    <mergeCell ref="R1593:V1593"/>
    <mergeCell ref="B1589:C1589"/>
    <mergeCell ref="D1589:E1589"/>
    <mergeCell ref="F1589:G1589"/>
    <mergeCell ref="H1589:I1589"/>
    <mergeCell ref="J1589:K1589"/>
    <mergeCell ref="L1589:O1589"/>
    <mergeCell ref="P1589:S1589"/>
    <mergeCell ref="T1589:V1589"/>
    <mergeCell ref="B1590:C1590"/>
    <mergeCell ref="D1590:E1590"/>
    <mergeCell ref="F1590:G1590"/>
    <mergeCell ref="H1590:I1590"/>
    <mergeCell ref="J1590:K1590"/>
    <mergeCell ref="L1590:Q1590"/>
    <mergeCell ref="R1590:V1591"/>
    <mergeCell ref="B1591:C1591"/>
    <mergeCell ref="D1591:E1591"/>
    <mergeCell ref="F1591:G1591"/>
    <mergeCell ref="H1591:I1591"/>
    <mergeCell ref="J1591:K1591"/>
    <mergeCell ref="L1591:Q1591"/>
    <mergeCell ref="O1600:O1601"/>
    <mergeCell ref="P1600:P1601"/>
    <mergeCell ref="Q1600:Q1601"/>
    <mergeCell ref="R1600:R1601"/>
    <mergeCell ref="S1600:S1601"/>
    <mergeCell ref="T1600:T1601"/>
    <mergeCell ref="U1600:U1601"/>
    <mergeCell ref="V1600:V1601"/>
    <mergeCell ref="B1602:C1602"/>
    <mergeCell ref="F1600:F1601"/>
    <mergeCell ref="G1600:G1601"/>
    <mergeCell ref="H1600:H1601"/>
    <mergeCell ref="I1600:I1601"/>
    <mergeCell ref="J1600:J1601"/>
    <mergeCell ref="K1600:K1601"/>
    <mergeCell ref="L1600:L1601"/>
    <mergeCell ref="M1600:M1601"/>
    <mergeCell ref="N1600:N1601"/>
    <mergeCell ref="A1594:V1594"/>
    <mergeCell ref="A1595:V1595"/>
    <mergeCell ref="A1596:A1620"/>
    <mergeCell ref="B1596:C1596"/>
    <mergeCell ref="D1596:E1596"/>
    <mergeCell ref="F1596:Q1596"/>
    <mergeCell ref="R1596:S1596"/>
    <mergeCell ref="T1596:V1596"/>
    <mergeCell ref="B1597:C1597"/>
    <mergeCell ref="D1597:Q1597"/>
    <mergeCell ref="R1597:S1597"/>
    <mergeCell ref="T1597:V1597"/>
    <mergeCell ref="B1598:C1598"/>
    <mergeCell ref="D1598:Q1598"/>
    <mergeCell ref="R1598:S1598"/>
    <mergeCell ref="T1598:V1598"/>
    <mergeCell ref="B1599:C1599"/>
    <mergeCell ref="D1599:Q1599"/>
    <mergeCell ref="R1599:S1599"/>
    <mergeCell ref="T1599:V1599"/>
    <mergeCell ref="B1600:B1601"/>
    <mergeCell ref="C1600:C1601"/>
    <mergeCell ref="D1600:D1601"/>
    <mergeCell ref="E1600:E1601"/>
    <mergeCell ref="B1614:C1614"/>
    <mergeCell ref="D1614:E1614"/>
    <mergeCell ref="F1614:G1614"/>
    <mergeCell ref="H1614:I1614"/>
    <mergeCell ref="J1614:K1614"/>
    <mergeCell ref="L1614:O1614"/>
    <mergeCell ref="P1614:S1614"/>
    <mergeCell ref="T1614:V1614"/>
    <mergeCell ref="B1615:C1615"/>
    <mergeCell ref="D1615:E1615"/>
    <mergeCell ref="F1615:G1615"/>
    <mergeCell ref="H1615:I1615"/>
    <mergeCell ref="J1615:K1615"/>
    <mergeCell ref="L1615:O1615"/>
    <mergeCell ref="P1615:S1615"/>
    <mergeCell ref="T1615:V1615"/>
    <mergeCell ref="V1611:V1612"/>
    <mergeCell ref="B1612:C1612"/>
    <mergeCell ref="D1612:E1612"/>
    <mergeCell ref="H1612:I1612"/>
    <mergeCell ref="L1612:M1612"/>
    <mergeCell ref="B1613:C1613"/>
    <mergeCell ref="D1613:I1613"/>
    <mergeCell ref="L1613:N1613"/>
    <mergeCell ref="P1613:V1613"/>
    <mergeCell ref="B1603:C1603"/>
    <mergeCell ref="B1604:C1604"/>
    <mergeCell ref="B1605:C1605"/>
    <mergeCell ref="B1606:C1606"/>
    <mergeCell ref="B1607:C1607"/>
    <mergeCell ref="B1608:C1608"/>
    <mergeCell ref="B1609:C1609"/>
    <mergeCell ref="B1610:C1610"/>
    <mergeCell ref="B1611:C1611"/>
    <mergeCell ref="B1619:C1619"/>
    <mergeCell ref="D1619:E1619"/>
    <mergeCell ref="F1619:G1619"/>
    <mergeCell ref="H1619:I1619"/>
    <mergeCell ref="J1619:K1619"/>
    <mergeCell ref="L1619:Q1619"/>
    <mergeCell ref="R1619:V1619"/>
    <mergeCell ref="B1620:C1620"/>
    <mergeCell ref="D1620:E1620"/>
    <mergeCell ref="F1620:G1620"/>
    <mergeCell ref="H1620:I1620"/>
    <mergeCell ref="J1620:K1620"/>
    <mergeCell ref="L1620:O1620"/>
    <mergeCell ref="P1620:Q1620"/>
    <mergeCell ref="R1620:V1620"/>
    <mergeCell ref="B1616:C1616"/>
    <mergeCell ref="D1616:E1616"/>
    <mergeCell ref="F1616:G1616"/>
    <mergeCell ref="H1616:I1616"/>
    <mergeCell ref="J1616:K1616"/>
    <mergeCell ref="L1616:O1616"/>
    <mergeCell ref="P1616:S1616"/>
    <mergeCell ref="T1616:V1616"/>
    <mergeCell ref="B1617:C1617"/>
    <mergeCell ref="D1617:E1617"/>
    <mergeCell ref="F1617:G1617"/>
    <mergeCell ref="H1617:I1617"/>
    <mergeCell ref="J1617:K1617"/>
    <mergeCell ref="L1617:Q1617"/>
    <mergeCell ref="R1617:V1618"/>
    <mergeCell ref="B1618:C1618"/>
    <mergeCell ref="D1618:E1618"/>
    <mergeCell ref="F1618:G1618"/>
    <mergeCell ref="H1618:I1618"/>
    <mergeCell ref="J1618:K1618"/>
    <mergeCell ref="L1618:Q1618"/>
    <mergeCell ref="O1627:O1628"/>
    <mergeCell ref="P1627:P1628"/>
    <mergeCell ref="Q1627:Q1628"/>
    <mergeCell ref="R1627:R1628"/>
    <mergeCell ref="S1627:S1628"/>
    <mergeCell ref="T1627:T1628"/>
    <mergeCell ref="U1627:U1628"/>
    <mergeCell ref="V1627:V1628"/>
    <mergeCell ref="B1629:C1629"/>
    <mergeCell ref="F1627:F1628"/>
    <mergeCell ref="G1627:G1628"/>
    <mergeCell ref="H1627:H1628"/>
    <mergeCell ref="I1627:I1628"/>
    <mergeCell ref="J1627:J1628"/>
    <mergeCell ref="K1627:K1628"/>
    <mergeCell ref="L1627:L1628"/>
    <mergeCell ref="M1627:M1628"/>
    <mergeCell ref="N1627:N1628"/>
    <mergeCell ref="A1621:V1621"/>
    <mergeCell ref="A1622:V1622"/>
    <mergeCell ref="A1623:A1647"/>
    <mergeCell ref="B1623:C1623"/>
    <mergeCell ref="D1623:E1623"/>
    <mergeCell ref="F1623:Q1623"/>
    <mergeCell ref="R1623:S1623"/>
    <mergeCell ref="T1623:V1623"/>
    <mergeCell ref="B1624:C1624"/>
    <mergeCell ref="D1624:Q1624"/>
    <mergeCell ref="R1624:S1624"/>
    <mergeCell ref="T1624:V1624"/>
    <mergeCell ref="B1625:C1625"/>
    <mergeCell ref="D1625:Q1625"/>
    <mergeCell ref="R1625:S1625"/>
    <mergeCell ref="T1625:V1625"/>
    <mergeCell ref="B1626:C1626"/>
    <mergeCell ref="D1626:Q1626"/>
    <mergeCell ref="R1626:S1626"/>
    <mergeCell ref="T1626:V1626"/>
    <mergeCell ref="B1627:B1628"/>
    <mergeCell ref="C1627:C1628"/>
    <mergeCell ref="D1627:D1628"/>
    <mergeCell ref="E1627:E1628"/>
    <mergeCell ref="B1641:C1641"/>
    <mergeCell ref="D1641:E1641"/>
    <mergeCell ref="F1641:G1641"/>
    <mergeCell ref="H1641:I1641"/>
    <mergeCell ref="J1641:K1641"/>
    <mergeCell ref="L1641:O1641"/>
    <mergeCell ref="P1641:S1641"/>
    <mergeCell ref="T1641:V1641"/>
    <mergeCell ref="B1642:C1642"/>
    <mergeCell ref="D1642:E1642"/>
    <mergeCell ref="F1642:G1642"/>
    <mergeCell ref="H1642:I1642"/>
    <mergeCell ref="J1642:K1642"/>
    <mergeCell ref="L1642:O1642"/>
    <mergeCell ref="P1642:S1642"/>
    <mergeCell ref="T1642:V1642"/>
    <mergeCell ref="V1638:V1639"/>
    <mergeCell ref="B1639:C1639"/>
    <mergeCell ref="D1639:E1639"/>
    <mergeCell ref="H1639:I1639"/>
    <mergeCell ref="L1639:M1639"/>
    <mergeCell ref="B1640:C1640"/>
    <mergeCell ref="D1640:I1640"/>
    <mergeCell ref="L1640:N1640"/>
    <mergeCell ref="P1640:V1640"/>
    <mergeCell ref="B1630:C1630"/>
    <mergeCell ref="B1631:C1631"/>
    <mergeCell ref="B1632:C1632"/>
    <mergeCell ref="B1633:C1633"/>
    <mergeCell ref="B1634:C1634"/>
    <mergeCell ref="B1635:C1635"/>
    <mergeCell ref="B1636:C1636"/>
    <mergeCell ref="B1637:C1637"/>
    <mergeCell ref="B1638:C1638"/>
    <mergeCell ref="B1646:C1646"/>
    <mergeCell ref="D1646:E1646"/>
    <mergeCell ref="F1646:G1646"/>
    <mergeCell ref="H1646:I1646"/>
    <mergeCell ref="J1646:K1646"/>
    <mergeCell ref="L1646:Q1646"/>
    <mergeCell ref="R1646:V1646"/>
    <mergeCell ref="B1647:C1647"/>
    <mergeCell ref="D1647:E1647"/>
    <mergeCell ref="F1647:G1647"/>
    <mergeCell ref="H1647:I1647"/>
    <mergeCell ref="J1647:K1647"/>
    <mergeCell ref="L1647:O1647"/>
    <mergeCell ref="P1647:Q1647"/>
    <mergeCell ref="R1647:V1647"/>
    <mergeCell ref="B1643:C1643"/>
    <mergeCell ref="D1643:E1643"/>
    <mergeCell ref="F1643:G1643"/>
    <mergeCell ref="H1643:I1643"/>
    <mergeCell ref="J1643:K1643"/>
    <mergeCell ref="L1643:O1643"/>
    <mergeCell ref="P1643:S1643"/>
    <mergeCell ref="T1643:V1643"/>
    <mergeCell ref="B1644:C1644"/>
    <mergeCell ref="D1644:E1644"/>
    <mergeCell ref="F1644:G1644"/>
    <mergeCell ref="H1644:I1644"/>
    <mergeCell ref="J1644:K1644"/>
    <mergeCell ref="L1644:Q1644"/>
    <mergeCell ref="R1644:V1645"/>
    <mergeCell ref="B1645:C1645"/>
    <mergeCell ref="D1645:E1645"/>
    <mergeCell ref="F1645:G1645"/>
    <mergeCell ref="H1645:I1645"/>
    <mergeCell ref="J1645:K1645"/>
    <mergeCell ref="L1645:Q1645"/>
    <mergeCell ref="O1654:O1655"/>
    <mergeCell ref="P1654:P1655"/>
    <mergeCell ref="Q1654:Q1655"/>
    <mergeCell ref="R1654:R1655"/>
    <mergeCell ref="S1654:S1655"/>
    <mergeCell ref="T1654:T1655"/>
    <mergeCell ref="U1654:U1655"/>
    <mergeCell ref="V1654:V1655"/>
    <mergeCell ref="B1656:C1656"/>
    <mergeCell ref="F1654:F1655"/>
    <mergeCell ref="G1654:G1655"/>
    <mergeCell ref="H1654:H1655"/>
    <mergeCell ref="I1654:I1655"/>
    <mergeCell ref="J1654:J1655"/>
    <mergeCell ref="K1654:K1655"/>
    <mergeCell ref="L1654:L1655"/>
    <mergeCell ref="M1654:M1655"/>
    <mergeCell ref="N1654:N1655"/>
    <mergeCell ref="A1648:V1648"/>
    <mergeCell ref="A1649:V1649"/>
    <mergeCell ref="A1650:A1674"/>
    <mergeCell ref="B1650:C1650"/>
    <mergeCell ref="D1650:E1650"/>
    <mergeCell ref="F1650:Q1650"/>
    <mergeCell ref="R1650:S1650"/>
    <mergeCell ref="T1650:V1650"/>
    <mergeCell ref="B1651:C1651"/>
    <mergeCell ref="D1651:Q1651"/>
    <mergeCell ref="R1651:S1651"/>
    <mergeCell ref="T1651:V1651"/>
    <mergeCell ref="B1652:C1652"/>
    <mergeCell ref="D1652:Q1652"/>
    <mergeCell ref="R1652:S1652"/>
    <mergeCell ref="T1652:V1652"/>
    <mergeCell ref="B1653:C1653"/>
    <mergeCell ref="D1653:Q1653"/>
    <mergeCell ref="R1653:S1653"/>
    <mergeCell ref="T1653:V1653"/>
    <mergeCell ref="B1654:B1655"/>
    <mergeCell ref="C1654:C1655"/>
    <mergeCell ref="D1654:D1655"/>
    <mergeCell ref="E1654:E1655"/>
    <mergeCell ref="B1668:C1668"/>
    <mergeCell ref="D1668:E1668"/>
    <mergeCell ref="F1668:G1668"/>
    <mergeCell ref="H1668:I1668"/>
    <mergeCell ref="J1668:K1668"/>
    <mergeCell ref="L1668:O1668"/>
    <mergeCell ref="P1668:S1668"/>
    <mergeCell ref="T1668:V1668"/>
    <mergeCell ref="B1669:C1669"/>
    <mergeCell ref="D1669:E1669"/>
    <mergeCell ref="F1669:G1669"/>
    <mergeCell ref="H1669:I1669"/>
    <mergeCell ref="J1669:K1669"/>
    <mergeCell ref="L1669:O1669"/>
    <mergeCell ref="P1669:S1669"/>
    <mergeCell ref="T1669:V1669"/>
    <mergeCell ref="V1665:V1666"/>
    <mergeCell ref="B1666:C1666"/>
    <mergeCell ref="D1666:E1666"/>
    <mergeCell ref="H1666:I1666"/>
    <mergeCell ref="L1666:M1666"/>
    <mergeCell ref="B1667:C1667"/>
    <mergeCell ref="D1667:I1667"/>
    <mergeCell ref="L1667:N1667"/>
    <mergeCell ref="P1667:V1667"/>
    <mergeCell ref="B1657:C1657"/>
    <mergeCell ref="B1658:C1658"/>
    <mergeCell ref="B1659:C1659"/>
    <mergeCell ref="B1660:C1660"/>
    <mergeCell ref="B1661:C1661"/>
    <mergeCell ref="B1662:C1662"/>
    <mergeCell ref="B1663:C1663"/>
    <mergeCell ref="B1664:C1664"/>
    <mergeCell ref="B1665:C1665"/>
    <mergeCell ref="B1673:C1673"/>
    <mergeCell ref="D1673:E1673"/>
    <mergeCell ref="F1673:G1673"/>
    <mergeCell ref="H1673:I1673"/>
    <mergeCell ref="J1673:K1673"/>
    <mergeCell ref="L1673:Q1673"/>
    <mergeCell ref="R1673:V1673"/>
    <mergeCell ref="B1674:C1674"/>
    <mergeCell ref="D1674:E1674"/>
    <mergeCell ref="F1674:G1674"/>
    <mergeCell ref="H1674:I1674"/>
    <mergeCell ref="J1674:K1674"/>
    <mergeCell ref="L1674:O1674"/>
    <mergeCell ref="P1674:Q1674"/>
    <mergeCell ref="R1674:V1674"/>
    <mergeCell ref="B1670:C1670"/>
    <mergeCell ref="D1670:E1670"/>
    <mergeCell ref="F1670:G1670"/>
    <mergeCell ref="H1670:I1670"/>
    <mergeCell ref="J1670:K1670"/>
    <mergeCell ref="L1670:O1670"/>
    <mergeCell ref="P1670:S1670"/>
    <mergeCell ref="T1670:V1670"/>
    <mergeCell ref="B1671:C1671"/>
    <mergeCell ref="D1671:E1671"/>
    <mergeCell ref="F1671:G1671"/>
    <mergeCell ref="H1671:I1671"/>
    <mergeCell ref="J1671:K1671"/>
    <mergeCell ref="L1671:Q1671"/>
    <mergeCell ref="R1671:V1672"/>
    <mergeCell ref="B1672:C1672"/>
    <mergeCell ref="D1672:E1672"/>
    <mergeCell ref="F1672:G1672"/>
    <mergeCell ref="H1672:I1672"/>
    <mergeCell ref="J1672:K1672"/>
    <mergeCell ref="L1672:Q1672"/>
    <mergeCell ref="O1681:O1682"/>
    <mergeCell ref="P1681:P1682"/>
    <mergeCell ref="Q1681:Q1682"/>
    <mergeCell ref="R1681:R1682"/>
    <mergeCell ref="S1681:S1682"/>
    <mergeCell ref="T1681:T1682"/>
    <mergeCell ref="U1681:U1682"/>
    <mergeCell ref="V1681:V1682"/>
    <mergeCell ref="B1683:C1683"/>
    <mergeCell ref="F1681:F1682"/>
    <mergeCell ref="G1681:G1682"/>
    <mergeCell ref="H1681:H1682"/>
    <mergeCell ref="I1681:I1682"/>
    <mergeCell ref="J1681:J1682"/>
    <mergeCell ref="K1681:K1682"/>
    <mergeCell ref="L1681:L1682"/>
    <mergeCell ref="M1681:M1682"/>
    <mergeCell ref="N1681:N1682"/>
    <mergeCell ref="A1675:V1675"/>
    <mergeCell ref="A1676:V1676"/>
    <mergeCell ref="A1677:A1701"/>
    <mergeCell ref="B1677:C1677"/>
    <mergeCell ref="D1677:E1677"/>
    <mergeCell ref="F1677:Q1677"/>
    <mergeCell ref="R1677:S1677"/>
    <mergeCell ref="T1677:V1677"/>
    <mergeCell ref="B1678:C1678"/>
    <mergeCell ref="D1678:Q1678"/>
    <mergeCell ref="R1678:S1678"/>
    <mergeCell ref="T1678:V1678"/>
    <mergeCell ref="B1679:C1679"/>
    <mergeCell ref="D1679:Q1679"/>
    <mergeCell ref="R1679:S1679"/>
    <mergeCell ref="T1679:V1679"/>
    <mergeCell ref="B1680:C1680"/>
    <mergeCell ref="D1680:Q1680"/>
    <mergeCell ref="R1680:S1680"/>
    <mergeCell ref="T1680:V1680"/>
    <mergeCell ref="B1681:B1682"/>
    <mergeCell ref="C1681:C1682"/>
    <mergeCell ref="D1681:D1682"/>
    <mergeCell ref="E1681:E1682"/>
    <mergeCell ref="B1695:C1695"/>
    <mergeCell ref="D1695:E1695"/>
    <mergeCell ref="F1695:G1695"/>
    <mergeCell ref="H1695:I1695"/>
    <mergeCell ref="J1695:K1695"/>
    <mergeCell ref="L1695:O1695"/>
    <mergeCell ref="P1695:S1695"/>
    <mergeCell ref="T1695:V1695"/>
    <mergeCell ref="B1696:C1696"/>
    <mergeCell ref="D1696:E1696"/>
    <mergeCell ref="F1696:G1696"/>
    <mergeCell ref="H1696:I1696"/>
    <mergeCell ref="J1696:K1696"/>
    <mergeCell ref="L1696:O1696"/>
    <mergeCell ref="P1696:S1696"/>
    <mergeCell ref="T1696:V1696"/>
    <mergeCell ref="V1692:V1693"/>
    <mergeCell ref="B1693:C1693"/>
    <mergeCell ref="D1693:E1693"/>
    <mergeCell ref="H1693:I1693"/>
    <mergeCell ref="L1693:M1693"/>
    <mergeCell ref="B1694:C1694"/>
    <mergeCell ref="D1694:I1694"/>
    <mergeCell ref="L1694:N1694"/>
    <mergeCell ref="P1694:V1694"/>
    <mergeCell ref="B1684:C1684"/>
    <mergeCell ref="B1685:C1685"/>
    <mergeCell ref="B1686:C1686"/>
    <mergeCell ref="B1687:C1687"/>
    <mergeCell ref="B1688:C1688"/>
    <mergeCell ref="B1689:C1689"/>
    <mergeCell ref="B1690:C1690"/>
    <mergeCell ref="B1691:C1691"/>
    <mergeCell ref="B1692:C1692"/>
    <mergeCell ref="B1700:C1700"/>
    <mergeCell ref="D1700:E1700"/>
    <mergeCell ref="F1700:G1700"/>
    <mergeCell ref="H1700:I1700"/>
    <mergeCell ref="J1700:K1700"/>
    <mergeCell ref="L1700:Q1700"/>
    <mergeCell ref="R1700:V1700"/>
    <mergeCell ref="B1701:C1701"/>
    <mergeCell ref="D1701:E1701"/>
    <mergeCell ref="F1701:G1701"/>
    <mergeCell ref="H1701:I1701"/>
    <mergeCell ref="J1701:K1701"/>
    <mergeCell ref="L1701:O1701"/>
    <mergeCell ref="P1701:Q1701"/>
    <mergeCell ref="R1701:V1701"/>
    <mergeCell ref="B1697:C1697"/>
    <mergeCell ref="D1697:E1697"/>
    <mergeCell ref="F1697:G1697"/>
    <mergeCell ref="H1697:I1697"/>
    <mergeCell ref="J1697:K1697"/>
    <mergeCell ref="L1697:O1697"/>
    <mergeCell ref="P1697:S1697"/>
    <mergeCell ref="T1697:V1697"/>
    <mergeCell ref="B1698:C1698"/>
    <mergeCell ref="D1698:E1698"/>
    <mergeCell ref="F1698:G1698"/>
    <mergeCell ref="H1698:I1698"/>
    <mergeCell ref="J1698:K1698"/>
    <mergeCell ref="L1698:Q1698"/>
    <mergeCell ref="R1698:V1699"/>
    <mergeCell ref="B1699:C1699"/>
    <mergeCell ref="D1699:E1699"/>
    <mergeCell ref="F1699:G1699"/>
    <mergeCell ref="H1699:I1699"/>
    <mergeCell ref="J1699:K1699"/>
    <mergeCell ref="L1699:Q1699"/>
    <mergeCell ref="O1708:O1709"/>
    <mergeCell ref="P1708:P1709"/>
    <mergeCell ref="Q1708:Q1709"/>
    <mergeCell ref="R1708:R1709"/>
    <mergeCell ref="S1708:S1709"/>
    <mergeCell ref="T1708:T1709"/>
    <mergeCell ref="U1708:U1709"/>
    <mergeCell ref="V1708:V1709"/>
    <mergeCell ref="B1710:C1710"/>
    <mergeCell ref="F1708:F1709"/>
    <mergeCell ref="G1708:G1709"/>
    <mergeCell ref="H1708:H1709"/>
    <mergeCell ref="I1708:I1709"/>
    <mergeCell ref="J1708:J1709"/>
    <mergeCell ref="K1708:K1709"/>
    <mergeCell ref="L1708:L1709"/>
    <mergeCell ref="M1708:M1709"/>
    <mergeCell ref="N1708:N1709"/>
    <mergeCell ref="A1702:V1702"/>
    <mergeCell ref="A1703:V1703"/>
    <mergeCell ref="A1704:A1728"/>
    <mergeCell ref="B1704:C1704"/>
    <mergeCell ref="D1704:E1704"/>
    <mergeCell ref="F1704:Q1704"/>
    <mergeCell ref="R1704:S1704"/>
    <mergeCell ref="T1704:V1704"/>
    <mergeCell ref="B1705:C1705"/>
    <mergeCell ref="D1705:Q1705"/>
    <mergeCell ref="R1705:S1705"/>
    <mergeCell ref="T1705:V1705"/>
    <mergeCell ref="B1706:C1706"/>
    <mergeCell ref="D1706:Q1706"/>
    <mergeCell ref="R1706:S1706"/>
    <mergeCell ref="T1706:V1706"/>
    <mergeCell ref="B1707:C1707"/>
    <mergeCell ref="D1707:Q1707"/>
    <mergeCell ref="R1707:S1707"/>
    <mergeCell ref="T1707:V1707"/>
    <mergeCell ref="B1708:B1709"/>
    <mergeCell ref="C1708:C1709"/>
    <mergeCell ref="D1708:D1709"/>
    <mergeCell ref="E1708:E1709"/>
    <mergeCell ref="B1722:C1722"/>
    <mergeCell ref="D1722:E1722"/>
    <mergeCell ref="F1722:G1722"/>
    <mergeCell ref="H1722:I1722"/>
    <mergeCell ref="J1722:K1722"/>
    <mergeCell ref="L1722:O1722"/>
    <mergeCell ref="P1722:S1722"/>
    <mergeCell ref="T1722:V1722"/>
    <mergeCell ref="B1723:C1723"/>
    <mergeCell ref="D1723:E1723"/>
    <mergeCell ref="F1723:G1723"/>
    <mergeCell ref="H1723:I1723"/>
    <mergeCell ref="J1723:K1723"/>
    <mergeCell ref="L1723:O1723"/>
    <mergeCell ref="P1723:S1723"/>
    <mergeCell ref="T1723:V1723"/>
    <mergeCell ref="V1719:V1720"/>
    <mergeCell ref="B1720:C1720"/>
    <mergeCell ref="D1720:E1720"/>
    <mergeCell ref="H1720:I1720"/>
    <mergeCell ref="L1720:M1720"/>
    <mergeCell ref="B1721:C1721"/>
    <mergeCell ref="D1721:I1721"/>
    <mergeCell ref="L1721:N1721"/>
    <mergeCell ref="P1721:V1721"/>
    <mergeCell ref="B1711:C1711"/>
    <mergeCell ref="B1712:C1712"/>
    <mergeCell ref="B1713:C1713"/>
    <mergeCell ref="B1714:C1714"/>
    <mergeCell ref="B1715:C1715"/>
    <mergeCell ref="B1716:C1716"/>
    <mergeCell ref="B1717:C1717"/>
    <mergeCell ref="B1718:C1718"/>
    <mergeCell ref="B1719:C1719"/>
    <mergeCell ref="B1727:C1727"/>
    <mergeCell ref="D1727:E1727"/>
    <mergeCell ref="F1727:G1727"/>
    <mergeCell ref="H1727:I1727"/>
    <mergeCell ref="J1727:K1727"/>
    <mergeCell ref="L1727:Q1727"/>
    <mergeCell ref="R1727:V1727"/>
    <mergeCell ref="B1728:C1728"/>
    <mergeCell ref="D1728:E1728"/>
    <mergeCell ref="F1728:G1728"/>
    <mergeCell ref="H1728:I1728"/>
    <mergeCell ref="J1728:K1728"/>
    <mergeCell ref="L1728:O1728"/>
    <mergeCell ref="P1728:Q1728"/>
    <mergeCell ref="R1728:V1728"/>
    <mergeCell ref="B1724:C1724"/>
    <mergeCell ref="D1724:E1724"/>
    <mergeCell ref="F1724:G1724"/>
    <mergeCell ref="H1724:I1724"/>
    <mergeCell ref="J1724:K1724"/>
    <mergeCell ref="L1724:O1724"/>
    <mergeCell ref="P1724:S1724"/>
    <mergeCell ref="T1724:V1724"/>
    <mergeCell ref="B1725:C1725"/>
    <mergeCell ref="D1725:E1725"/>
    <mergeCell ref="F1725:G1725"/>
    <mergeCell ref="H1725:I1725"/>
    <mergeCell ref="J1725:K1725"/>
    <mergeCell ref="L1725:Q1725"/>
    <mergeCell ref="R1725:V1726"/>
    <mergeCell ref="B1726:C1726"/>
    <mergeCell ref="D1726:E1726"/>
    <mergeCell ref="F1726:G1726"/>
    <mergeCell ref="H1726:I1726"/>
    <mergeCell ref="J1726:K1726"/>
    <mergeCell ref="L1726:Q1726"/>
    <mergeCell ref="O1735:O1736"/>
    <mergeCell ref="P1735:P1736"/>
    <mergeCell ref="Q1735:Q1736"/>
    <mergeCell ref="R1735:R1736"/>
    <mergeCell ref="S1735:S1736"/>
    <mergeCell ref="T1735:T1736"/>
    <mergeCell ref="U1735:U1736"/>
    <mergeCell ref="V1735:V1736"/>
    <mergeCell ref="B1737:C1737"/>
    <mergeCell ref="F1735:F1736"/>
    <mergeCell ref="G1735:G1736"/>
    <mergeCell ref="H1735:H1736"/>
    <mergeCell ref="I1735:I1736"/>
    <mergeCell ref="J1735:J1736"/>
    <mergeCell ref="K1735:K1736"/>
    <mergeCell ref="L1735:L1736"/>
    <mergeCell ref="M1735:M1736"/>
    <mergeCell ref="N1735:N1736"/>
    <mergeCell ref="A1729:V1729"/>
    <mergeCell ref="A1730:V1730"/>
    <mergeCell ref="A1731:A1755"/>
    <mergeCell ref="B1731:C1731"/>
    <mergeCell ref="D1731:E1731"/>
    <mergeCell ref="F1731:Q1731"/>
    <mergeCell ref="R1731:S1731"/>
    <mergeCell ref="T1731:V1731"/>
    <mergeCell ref="B1732:C1732"/>
    <mergeCell ref="D1732:Q1732"/>
    <mergeCell ref="R1732:S1732"/>
    <mergeCell ref="T1732:V1732"/>
    <mergeCell ref="B1733:C1733"/>
    <mergeCell ref="D1733:Q1733"/>
    <mergeCell ref="R1733:S1733"/>
    <mergeCell ref="T1733:V1733"/>
    <mergeCell ref="B1734:C1734"/>
    <mergeCell ref="D1734:Q1734"/>
    <mergeCell ref="R1734:S1734"/>
    <mergeCell ref="T1734:V1734"/>
    <mergeCell ref="B1735:B1736"/>
    <mergeCell ref="C1735:C1736"/>
    <mergeCell ref="D1735:D1736"/>
    <mergeCell ref="E1735:E1736"/>
    <mergeCell ref="B1749:C1749"/>
    <mergeCell ref="D1749:E1749"/>
    <mergeCell ref="F1749:G1749"/>
    <mergeCell ref="H1749:I1749"/>
    <mergeCell ref="J1749:K1749"/>
    <mergeCell ref="L1749:O1749"/>
    <mergeCell ref="P1749:S1749"/>
    <mergeCell ref="T1749:V1749"/>
    <mergeCell ref="B1750:C1750"/>
    <mergeCell ref="D1750:E1750"/>
    <mergeCell ref="F1750:G1750"/>
    <mergeCell ref="H1750:I1750"/>
    <mergeCell ref="J1750:K1750"/>
    <mergeCell ref="L1750:O1750"/>
    <mergeCell ref="P1750:S1750"/>
    <mergeCell ref="T1750:V1750"/>
    <mergeCell ref="V1746:V1747"/>
    <mergeCell ref="B1747:C1747"/>
    <mergeCell ref="D1747:E1747"/>
    <mergeCell ref="H1747:I1747"/>
    <mergeCell ref="L1747:M1747"/>
    <mergeCell ref="B1748:C1748"/>
    <mergeCell ref="D1748:I1748"/>
    <mergeCell ref="L1748:N1748"/>
    <mergeCell ref="P1748:V1748"/>
    <mergeCell ref="B1738:C1738"/>
    <mergeCell ref="B1739:C1739"/>
    <mergeCell ref="B1740:C1740"/>
    <mergeCell ref="B1741:C1741"/>
    <mergeCell ref="B1742:C1742"/>
    <mergeCell ref="B1743:C1743"/>
    <mergeCell ref="B1744:C1744"/>
    <mergeCell ref="B1745:C1745"/>
    <mergeCell ref="B1746:C1746"/>
    <mergeCell ref="B1754:C1754"/>
    <mergeCell ref="D1754:E1754"/>
    <mergeCell ref="F1754:G1754"/>
    <mergeCell ref="H1754:I1754"/>
    <mergeCell ref="J1754:K1754"/>
    <mergeCell ref="L1754:Q1754"/>
    <mergeCell ref="R1754:V1754"/>
    <mergeCell ref="B1755:C1755"/>
    <mergeCell ref="D1755:E1755"/>
    <mergeCell ref="F1755:G1755"/>
    <mergeCell ref="H1755:I1755"/>
    <mergeCell ref="J1755:K1755"/>
    <mergeCell ref="L1755:O1755"/>
    <mergeCell ref="P1755:Q1755"/>
    <mergeCell ref="R1755:V1755"/>
    <mergeCell ref="B1751:C1751"/>
    <mergeCell ref="D1751:E1751"/>
    <mergeCell ref="F1751:G1751"/>
    <mergeCell ref="H1751:I1751"/>
    <mergeCell ref="J1751:K1751"/>
    <mergeCell ref="L1751:O1751"/>
    <mergeCell ref="P1751:S1751"/>
    <mergeCell ref="T1751:V1751"/>
    <mergeCell ref="B1752:C1752"/>
    <mergeCell ref="D1752:E1752"/>
    <mergeCell ref="F1752:G1752"/>
    <mergeCell ref="H1752:I1752"/>
    <mergeCell ref="J1752:K1752"/>
    <mergeCell ref="L1752:Q1752"/>
    <mergeCell ref="R1752:V1753"/>
    <mergeCell ref="B1753:C1753"/>
    <mergeCell ref="D1753:E1753"/>
    <mergeCell ref="F1753:G1753"/>
    <mergeCell ref="H1753:I1753"/>
    <mergeCell ref="J1753:K1753"/>
    <mergeCell ref="L1753:Q1753"/>
    <mergeCell ref="O1762:O1763"/>
    <mergeCell ref="P1762:P1763"/>
    <mergeCell ref="Q1762:Q1763"/>
    <mergeCell ref="R1762:R1763"/>
    <mergeCell ref="S1762:S1763"/>
    <mergeCell ref="T1762:T1763"/>
    <mergeCell ref="U1762:U1763"/>
    <mergeCell ref="V1762:V1763"/>
    <mergeCell ref="B1764:C1764"/>
    <mergeCell ref="F1762:F1763"/>
    <mergeCell ref="G1762:G1763"/>
    <mergeCell ref="H1762:H1763"/>
    <mergeCell ref="I1762:I1763"/>
    <mergeCell ref="J1762:J1763"/>
    <mergeCell ref="K1762:K1763"/>
    <mergeCell ref="L1762:L1763"/>
    <mergeCell ref="M1762:M1763"/>
    <mergeCell ref="N1762:N1763"/>
    <mergeCell ref="A1756:V1756"/>
    <mergeCell ref="A1757:V1757"/>
    <mergeCell ref="A1758:A1782"/>
    <mergeCell ref="B1758:C1758"/>
    <mergeCell ref="D1758:E1758"/>
    <mergeCell ref="F1758:Q1758"/>
    <mergeCell ref="R1758:S1758"/>
    <mergeCell ref="T1758:V1758"/>
    <mergeCell ref="B1759:C1759"/>
    <mergeCell ref="D1759:Q1759"/>
    <mergeCell ref="R1759:S1759"/>
    <mergeCell ref="T1759:V1759"/>
    <mergeCell ref="B1760:C1760"/>
    <mergeCell ref="D1760:Q1760"/>
    <mergeCell ref="R1760:S1760"/>
    <mergeCell ref="T1760:V1760"/>
    <mergeCell ref="B1761:C1761"/>
    <mergeCell ref="D1761:Q1761"/>
    <mergeCell ref="R1761:S1761"/>
    <mergeCell ref="T1761:V1761"/>
    <mergeCell ref="B1762:B1763"/>
    <mergeCell ref="C1762:C1763"/>
    <mergeCell ref="D1762:D1763"/>
    <mergeCell ref="E1762:E1763"/>
    <mergeCell ref="B1776:C1776"/>
    <mergeCell ref="D1776:E1776"/>
    <mergeCell ref="F1776:G1776"/>
    <mergeCell ref="H1776:I1776"/>
    <mergeCell ref="J1776:K1776"/>
    <mergeCell ref="L1776:O1776"/>
    <mergeCell ref="P1776:S1776"/>
    <mergeCell ref="T1776:V1776"/>
    <mergeCell ref="B1777:C1777"/>
    <mergeCell ref="D1777:E1777"/>
    <mergeCell ref="F1777:G1777"/>
    <mergeCell ref="H1777:I1777"/>
    <mergeCell ref="J1777:K1777"/>
    <mergeCell ref="L1777:O1777"/>
    <mergeCell ref="P1777:S1777"/>
    <mergeCell ref="T1777:V1777"/>
    <mergeCell ref="V1773:V1774"/>
    <mergeCell ref="B1774:C1774"/>
    <mergeCell ref="D1774:E1774"/>
    <mergeCell ref="H1774:I1774"/>
    <mergeCell ref="L1774:M1774"/>
    <mergeCell ref="B1775:C1775"/>
    <mergeCell ref="D1775:I1775"/>
    <mergeCell ref="L1775:N1775"/>
    <mergeCell ref="P1775:V1775"/>
    <mergeCell ref="B1765:C1765"/>
    <mergeCell ref="B1766:C1766"/>
    <mergeCell ref="B1767:C1767"/>
    <mergeCell ref="B1768:C1768"/>
    <mergeCell ref="B1769:C1769"/>
    <mergeCell ref="B1770:C1770"/>
    <mergeCell ref="B1771:C1771"/>
    <mergeCell ref="B1772:C1772"/>
    <mergeCell ref="B1773:C1773"/>
    <mergeCell ref="B1781:C1781"/>
    <mergeCell ref="D1781:E1781"/>
    <mergeCell ref="F1781:G1781"/>
    <mergeCell ref="H1781:I1781"/>
    <mergeCell ref="J1781:K1781"/>
    <mergeCell ref="L1781:Q1781"/>
    <mergeCell ref="R1781:V1781"/>
    <mergeCell ref="B1782:C1782"/>
    <mergeCell ref="D1782:E1782"/>
    <mergeCell ref="F1782:G1782"/>
    <mergeCell ref="H1782:I1782"/>
    <mergeCell ref="J1782:K1782"/>
    <mergeCell ref="L1782:O1782"/>
    <mergeCell ref="P1782:Q1782"/>
    <mergeCell ref="R1782:V1782"/>
    <mergeCell ref="B1778:C1778"/>
    <mergeCell ref="D1778:E1778"/>
    <mergeCell ref="F1778:G1778"/>
    <mergeCell ref="H1778:I1778"/>
    <mergeCell ref="J1778:K1778"/>
    <mergeCell ref="L1778:O1778"/>
    <mergeCell ref="P1778:S1778"/>
    <mergeCell ref="T1778:V1778"/>
    <mergeCell ref="B1779:C1779"/>
    <mergeCell ref="D1779:E1779"/>
    <mergeCell ref="F1779:G1779"/>
    <mergeCell ref="H1779:I1779"/>
    <mergeCell ref="J1779:K1779"/>
    <mergeCell ref="L1779:Q1779"/>
    <mergeCell ref="R1779:V1780"/>
    <mergeCell ref="B1780:C1780"/>
    <mergeCell ref="D1780:E1780"/>
    <mergeCell ref="F1780:G1780"/>
    <mergeCell ref="H1780:I1780"/>
    <mergeCell ref="J1780:K1780"/>
    <mergeCell ref="L1780:Q1780"/>
    <mergeCell ref="O1789:O1790"/>
    <mergeCell ref="P1789:P1790"/>
    <mergeCell ref="Q1789:Q1790"/>
    <mergeCell ref="R1789:R1790"/>
    <mergeCell ref="S1789:S1790"/>
    <mergeCell ref="T1789:T1790"/>
    <mergeCell ref="U1789:U1790"/>
    <mergeCell ref="V1789:V1790"/>
    <mergeCell ref="B1791:C1791"/>
    <mergeCell ref="F1789:F1790"/>
    <mergeCell ref="G1789:G1790"/>
    <mergeCell ref="H1789:H1790"/>
    <mergeCell ref="I1789:I1790"/>
    <mergeCell ref="J1789:J1790"/>
    <mergeCell ref="K1789:K1790"/>
    <mergeCell ref="L1789:L1790"/>
    <mergeCell ref="M1789:M1790"/>
    <mergeCell ref="N1789:N1790"/>
    <mergeCell ref="A1783:V1783"/>
    <mergeCell ref="A1784:V1784"/>
    <mergeCell ref="A1785:A1809"/>
    <mergeCell ref="B1785:C1785"/>
    <mergeCell ref="D1785:E1785"/>
    <mergeCell ref="F1785:Q1785"/>
    <mergeCell ref="R1785:S1785"/>
    <mergeCell ref="T1785:V1785"/>
    <mergeCell ref="B1786:C1786"/>
    <mergeCell ref="D1786:Q1786"/>
    <mergeCell ref="R1786:S1786"/>
    <mergeCell ref="T1786:V1786"/>
    <mergeCell ref="B1787:C1787"/>
    <mergeCell ref="D1787:Q1787"/>
    <mergeCell ref="R1787:S1787"/>
    <mergeCell ref="T1787:V1787"/>
    <mergeCell ref="B1788:C1788"/>
    <mergeCell ref="D1788:Q1788"/>
    <mergeCell ref="R1788:S1788"/>
    <mergeCell ref="T1788:V1788"/>
    <mergeCell ref="B1789:B1790"/>
    <mergeCell ref="C1789:C1790"/>
    <mergeCell ref="D1789:D1790"/>
    <mergeCell ref="E1789:E1790"/>
    <mergeCell ref="B1803:C1803"/>
    <mergeCell ref="D1803:E1803"/>
    <mergeCell ref="F1803:G1803"/>
    <mergeCell ref="H1803:I1803"/>
    <mergeCell ref="J1803:K1803"/>
    <mergeCell ref="L1803:O1803"/>
    <mergeCell ref="P1803:S1803"/>
    <mergeCell ref="T1803:V1803"/>
    <mergeCell ref="B1804:C1804"/>
    <mergeCell ref="D1804:E1804"/>
    <mergeCell ref="F1804:G1804"/>
    <mergeCell ref="H1804:I1804"/>
    <mergeCell ref="J1804:K1804"/>
    <mergeCell ref="L1804:O1804"/>
    <mergeCell ref="P1804:S1804"/>
    <mergeCell ref="T1804:V1804"/>
    <mergeCell ref="V1800:V1801"/>
    <mergeCell ref="B1801:C1801"/>
    <mergeCell ref="D1801:E1801"/>
    <mergeCell ref="H1801:I1801"/>
    <mergeCell ref="L1801:M1801"/>
    <mergeCell ref="B1802:C1802"/>
    <mergeCell ref="D1802:I1802"/>
    <mergeCell ref="L1802:N1802"/>
    <mergeCell ref="P1802:V1802"/>
    <mergeCell ref="B1792:C1792"/>
    <mergeCell ref="B1793:C1793"/>
    <mergeCell ref="B1794:C1794"/>
    <mergeCell ref="B1795:C1795"/>
    <mergeCell ref="B1796:C1796"/>
    <mergeCell ref="B1797:C1797"/>
    <mergeCell ref="B1798:C1798"/>
    <mergeCell ref="B1799:C1799"/>
    <mergeCell ref="B1800:C1800"/>
    <mergeCell ref="B1808:C1808"/>
    <mergeCell ref="D1808:E1808"/>
    <mergeCell ref="F1808:G1808"/>
    <mergeCell ref="H1808:I1808"/>
    <mergeCell ref="J1808:K1808"/>
    <mergeCell ref="L1808:Q1808"/>
    <mergeCell ref="R1808:V1808"/>
    <mergeCell ref="B1809:C1809"/>
    <mergeCell ref="D1809:E1809"/>
    <mergeCell ref="F1809:G1809"/>
    <mergeCell ref="H1809:I1809"/>
    <mergeCell ref="J1809:K1809"/>
    <mergeCell ref="L1809:O1809"/>
    <mergeCell ref="P1809:Q1809"/>
    <mergeCell ref="R1809:V1809"/>
    <mergeCell ref="B1805:C1805"/>
    <mergeCell ref="D1805:E1805"/>
    <mergeCell ref="F1805:G1805"/>
    <mergeCell ref="H1805:I1805"/>
    <mergeCell ref="J1805:K1805"/>
    <mergeCell ref="L1805:O1805"/>
    <mergeCell ref="P1805:S1805"/>
    <mergeCell ref="T1805:V1805"/>
    <mergeCell ref="B1806:C1806"/>
    <mergeCell ref="D1806:E1806"/>
    <mergeCell ref="F1806:G1806"/>
    <mergeCell ref="H1806:I1806"/>
    <mergeCell ref="J1806:K1806"/>
    <mergeCell ref="L1806:Q1806"/>
    <mergeCell ref="R1806:V1807"/>
    <mergeCell ref="B1807:C1807"/>
    <mergeCell ref="D1807:E1807"/>
    <mergeCell ref="F1807:G1807"/>
    <mergeCell ref="H1807:I1807"/>
    <mergeCell ref="J1807:K1807"/>
    <mergeCell ref="L1807:Q1807"/>
    <mergeCell ref="O1816:O1817"/>
    <mergeCell ref="P1816:P1817"/>
    <mergeCell ref="Q1816:Q1817"/>
    <mergeCell ref="R1816:R1817"/>
    <mergeCell ref="S1816:S1817"/>
    <mergeCell ref="T1816:T1817"/>
    <mergeCell ref="U1816:U1817"/>
    <mergeCell ref="V1816:V1817"/>
    <mergeCell ref="B1818:C1818"/>
    <mergeCell ref="F1816:F1817"/>
    <mergeCell ref="G1816:G1817"/>
    <mergeCell ref="H1816:H1817"/>
    <mergeCell ref="I1816:I1817"/>
    <mergeCell ref="J1816:J1817"/>
    <mergeCell ref="K1816:K1817"/>
    <mergeCell ref="L1816:L1817"/>
    <mergeCell ref="M1816:M1817"/>
    <mergeCell ref="N1816:N1817"/>
    <mergeCell ref="A1810:V1810"/>
    <mergeCell ref="A1811:V1811"/>
    <mergeCell ref="A1812:A1836"/>
    <mergeCell ref="B1812:C1812"/>
    <mergeCell ref="D1812:E1812"/>
    <mergeCell ref="F1812:Q1812"/>
    <mergeCell ref="R1812:S1812"/>
    <mergeCell ref="T1812:V1812"/>
    <mergeCell ref="B1813:C1813"/>
    <mergeCell ref="D1813:Q1813"/>
    <mergeCell ref="R1813:S1813"/>
    <mergeCell ref="T1813:V1813"/>
    <mergeCell ref="B1814:C1814"/>
    <mergeCell ref="D1814:Q1814"/>
    <mergeCell ref="R1814:S1814"/>
    <mergeCell ref="T1814:V1814"/>
    <mergeCell ref="B1815:C1815"/>
    <mergeCell ref="D1815:Q1815"/>
    <mergeCell ref="R1815:S1815"/>
    <mergeCell ref="T1815:V1815"/>
    <mergeCell ref="B1816:B1817"/>
    <mergeCell ref="C1816:C1817"/>
    <mergeCell ref="D1816:D1817"/>
    <mergeCell ref="E1816:E1817"/>
    <mergeCell ref="B1830:C1830"/>
    <mergeCell ref="D1830:E1830"/>
    <mergeCell ref="F1830:G1830"/>
    <mergeCell ref="H1830:I1830"/>
    <mergeCell ref="J1830:K1830"/>
    <mergeCell ref="L1830:O1830"/>
    <mergeCell ref="P1830:S1830"/>
    <mergeCell ref="T1830:V1830"/>
    <mergeCell ref="B1831:C1831"/>
    <mergeCell ref="D1831:E1831"/>
    <mergeCell ref="F1831:G1831"/>
    <mergeCell ref="H1831:I1831"/>
    <mergeCell ref="J1831:K1831"/>
    <mergeCell ref="L1831:O1831"/>
    <mergeCell ref="P1831:S1831"/>
    <mergeCell ref="T1831:V1831"/>
    <mergeCell ref="V1827:V1828"/>
    <mergeCell ref="B1828:C1828"/>
    <mergeCell ref="D1828:E1828"/>
    <mergeCell ref="H1828:I1828"/>
    <mergeCell ref="L1828:M1828"/>
    <mergeCell ref="B1829:C1829"/>
    <mergeCell ref="D1829:I1829"/>
    <mergeCell ref="L1829:N1829"/>
    <mergeCell ref="P1829:V1829"/>
    <mergeCell ref="B1819:C1819"/>
    <mergeCell ref="B1820:C1820"/>
    <mergeCell ref="B1821:C1821"/>
    <mergeCell ref="B1822:C1822"/>
    <mergeCell ref="B1823:C1823"/>
    <mergeCell ref="B1824:C1824"/>
    <mergeCell ref="B1825:C1825"/>
    <mergeCell ref="B1826:C1826"/>
    <mergeCell ref="B1827:C1827"/>
    <mergeCell ref="B1835:C1835"/>
    <mergeCell ref="D1835:E1835"/>
    <mergeCell ref="F1835:G1835"/>
    <mergeCell ref="H1835:I1835"/>
    <mergeCell ref="J1835:K1835"/>
    <mergeCell ref="L1835:Q1835"/>
    <mergeCell ref="R1835:V1835"/>
    <mergeCell ref="B1836:C1836"/>
    <mergeCell ref="D1836:E1836"/>
    <mergeCell ref="F1836:G1836"/>
    <mergeCell ref="H1836:I1836"/>
    <mergeCell ref="J1836:K1836"/>
    <mergeCell ref="L1836:O1836"/>
    <mergeCell ref="P1836:Q1836"/>
    <mergeCell ref="R1836:V1836"/>
    <mergeCell ref="B1832:C1832"/>
    <mergeCell ref="D1832:E1832"/>
    <mergeCell ref="F1832:G1832"/>
    <mergeCell ref="H1832:I1832"/>
    <mergeCell ref="J1832:K1832"/>
    <mergeCell ref="L1832:O1832"/>
    <mergeCell ref="P1832:S1832"/>
    <mergeCell ref="T1832:V1832"/>
    <mergeCell ref="B1833:C1833"/>
    <mergeCell ref="D1833:E1833"/>
    <mergeCell ref="F1833:G1833"/>
    <mergeCell ref="H1833:I1833"/>
    <mergeCell ref="J1833:K1833"/>
    <mergeCell ref="L1833:Q1833"/>
    <mergeCell ref="R1833:V1834"/>
    <mergeCell ref="B1834:C1834"/>
    <mergeCell ref="D1834:E1834"/>
    <mergeCell ref="F1834:G1834"/>
    <mergeCell ref="H1834:I1834"/>
    <mergeCell ref="J1834:K1834"/>
    <mergeCell ref="L1834:Q1834"/>
    <mergeCell ref="O1843:O1844"/>
    <mergeCell ref="P1843:P1844"/>
    <mergeCell ref="Q1843:Q1844"/>
    <mergeCell ref="R1843:R1844"/>
    <mergeCell ref="S1843:S1844"/>
    <mergeCell ref="T1843:T1844"/>
    <mergeCell ref="U1843:U1844"/>
    <mergeCell ref="V1843:V1844"/>
    <mergeCell ref="B1845:C1845"/>
    <mergeCell ref="F1843:F1844"/>
    <mergeCell ref="G1843:G1844"/>
    <mergeCell ref="H1843:H1844"/>
    <mergeCell ref="I1843:I1844"/>
    <mergeCell ref="J1843:J1844"/>
    <mergeCell ref="K1843:K1844"/>
    <mergeCell ref="L1843:L1844"/>
    <mergeCell ref="M1843:M1844"/>
    <mergeCell ref="N1843:N1844"/>
    <mergeCell ref="A1837:V1837"/>
    <mergeCell ref="A1838:V1838"/>
    <mergeCell ref="A1839:A1863"/>
    <mergeCell ref="B1839:C1839"/>
    <mergeCell ref="D1839:E1839"/>
    <mergeCell ref="F1839:Q1839"/>
    <mergeCell ref="R1839:S1839"/>
    <mergeCell ref="T1839:V1839"/>
    <mergeCell ref="B1840:C1840"/>
    <mergeCell ref="D1840:Q1840"/>
    <mergeCell ref="R1840:S1840"/>
    <mergeCell ref="T1840:V1840"/>
    <mergeCell ref="B1841:C1841"/>
    <mergeCell ref="D1841:Q1841"/>
    <mergeCell ref="R1841:S1841"/>
    <mergeCell ref="T1841:V1841"/>
    <mergeCell ref="B1842:C1842"/>
    <mergeCell ref="D1842:Q1842"/>
    <mergeCell ref="R1842:S1842"/>
    <mergeCell ref="T1842:V1842"/>
    <mergeCell ref="B1843:B1844"/>
    <mergeCell ref="C1843:C1844"/>
    <mergeCell ref="D1843:D1844"/>
    <mergeCell ref="E1843:E1844"/>
    <mergeCell ref="B1857:C1857"/>
    <mergeCell ref="D1857:E1857"/>
    <mergeCell ref="F1857:G1857"/>
    <mergeCell ref="H1857:I1857"/>
    <mergeCell ref="J1857:K1857"/>
    <mergeCell ref="L1857:O1857"/>
    <mergeCell ref="P1857:S1857"/>
    <mergeCell ref="T1857:V1857"/>
    <mergeCell ref="B1858:C1858"/>
    <mergeCell ref="D1858:E1858"/>
    <mergeCell ref="F1858:G1858"/>
    <mergeCell ref="H1858:I1858"/>
    <mergeCell ref="J1858:K1858"/>
    <mergeCell ref="L1858:O1858"/>
    <mergeCell ref="P1858:S1858"/>
    <mergeCell ref="T1858:V1858"/>
    <mergeCell ref="V1854:V1855"/>
    <mergeCell ref="B1855:C1855"/>
    <mergeCell ref="D1855:E1855"/>
    <mergeCell ref="H1855:I1855"/>
    <mergeCell ref="L1855:M1855"/>
    <mergeCell ref="B1856:C1856"/>
    <mergeCell ref="D1856:I1856"/>
    <mergeCell ref="L1856:N1856"/>
    <mergeCell ref="P1856:V1856"/>
    <mergeCell ref="B1846:C1846"/>
    <mergeCell ref="B1847:C1847"/>
    <mergeCell ref="B1848:C1848"/>
    <mergeCell ref="B1849:C1849"/>
    <mergeCell ref="B1850:C1850"/>
    <mergeCell ref="B1851:C1851"/>
    <mergeCell ref="B1852:C1852"/>
    <mergeCell ref="B1853:C1853"/>
    <mergeCell ref="B1854:C1854"/>
    <mergeCell ref="B1862:C1862"/>
    <mergeCell ref="D1862:E1862"/>
    <mergeCell ref="F1862:G1862"/>
    <mergeCell ref="H1862:I1862"/>
    <mergeCell ref="J1862:K1862"/>
    <mergeCell ref="L1862:Q1862"/>
    <mergeCell ref="R1862:V1862"/>
    <mergeCell ref="B1863:C1863"/>
    <mergeCell ref="D1863:E1863"/>
    <mergeCell ref="F1863:G1863"/>
    <mergeCell ref="H1863:I1863"/>
    <mergeCell ref="J1863:K1863"/>
    <mergeCell ref="L1863:O1863"/>
    <mergeCell ref="P1863:Q1863"/>
    <mergeCell ref="R1863:V1863"/>
    <mergeCell ref="B1859:C1859"/>
    <mergeCell ref="D1859:E1859"/>
    <mergeCell ref="F1859:G1859"/>
    <mergeCell ref="H1859:I1859"/>
    <mergeCell ref="J1859:K1859"/>
    <mergeCell ref="L1859:O1859"/>
    <mergeCell ref="P1859:S1859"/>
    <mergeCell ref="T1859:V1859"/>
    <mergeCell ref="B1860:C1860"/>
    <mergeCell ref="D1860:E1860"/>
    <mergeCell ref="F1860:G1860"/>
    <mergeCell ref="H1860:I1860"/>
    <mergeCell ref="J1860:K1860"/>
    <mergeCell ref="L1860:Q1860"/>
    <mergeCell ref="R1860:V1861"/>
    <mergeCell ref="B1861:C1861"/>
    <mergeCell ref="D1861:E1861"/>
    <mergeCell ref="F1861:G1861"/>
    <mergeCell ref="H1861:I1861"/>
    <mergeCell ref="J1861:K1861"/>
    <mergeCell ref="L1861:Q1861"/>
    <mergeCell ref="O1870:O1871"/>
    <mergeCell ref="P1870:P1871"/>
    <mergeCell ref="Q1870:Q1871"/>
    <mergeCell ref="R1870:R1871"/>
    <mergeCell ref="S1870:S1871"/>
    <mergeCell ref="T1870:T1871"/>
    <mergeCell ref="U1870:U1871"/>
    <mergeCell ref="V1870:V1871"/>
    <mergeCell ref="B1872:C1872"/>
    <mergeCell ref="F1870:F1871"/>
    <mergeCell ref="G1870:G1871"/>
    <mergeCell ref="H1870:H1871"/>
    <mergeCell ref="I1870:I1871"/>
    <mergeCell ref="J1870:J1871"/>
    <mergeCell ref="K1870:K1871"/>
    <mergeCell ref="L1870:L1871"/>
    <mergeCell ref="M1870:M1871"/>
    <mergeCell ref="N1870:N1871"/>
    <mergeCell ref="A1864:V1864"/>
    <mergeCell ref="A1865:V1865"/>
    <mergeCell ref="A1866:A1890"/>
    <mergeCell ref="B1866:C1866"/>
    <mergeCell ref="D1866:E1866"/>
    <mergeCell ref="F1866:Q1866"/>
    <mergeCell ref="R1866:S1866"/>
    <mergeCell ref="T1866:V1866"/>
    <mergeCell ref="B1867:C1867"/>
    <mergeCell ref="D1867:Q1867"/>
    <mergeCell ref="R1867:S1867"/>
    <mergeCell ref="T1867:V1867"/>
    <mergeCell ref="B1868:C1868"/>
    <mergeCell ref="D1868:Q1868"/>
    <mergeCell ref="R1868:S1868"/>
    <mergeCell ref="T1868:V1868"/>
    <mergeCell ref="B1869:C1869"/>
    <mergeCell ref="D1869:Q1869"/>
    <mergeCell ref="R1869:S1869"/>
    <mergeCell ref="T1869:V1869"/>
    <mergeCell ref="B1870:B1871"/>
    <mergeCell ref="C1870:C1871"/>
    <mergeCell ref="D1870:D1871"/>
    <mergeCell ref="E1870:E1871"/>
    <mergeCell ref="B1884:C1884"/>
    <mergeCell ref="D1884:E1884"/>
    <mergeCell ref="F1884:G1884"/>
    <mergeCell ref="H1884:I1884"/>
    <mergeCell ref="J1884:K1884"/>
    <mergeCell ref="L1884:O1884"/>
    <mergeCell ref="P1884:S1884"/>
    <mergeCell ref="T1884:V1884"/>
    <mergeCell ref="B1885:C1885"/>
    <mergeCell ref="D1885:E1885"/>
    <mergeCell ref="F1885:G1885"/>
    <mergeCell ref="H1885:I1885"/>
    <mergeCell ref="J1885:K1885"/>
    <mergeCell ref="L1885:O1885"/>
    <mergeCell ref="P1885:S1885"/>
    <mergeCell ref="T1885:V1885"/>
    <mergeCell ref="V1881:V1882"/>
    <mergeCell ref="B1882:C1882"/>
    <mergeCell ref="D1882:E1882"/>
    <mergeCell ref="H1882:I1882"/>
    <mergeCell ref="L1882:M1882"/>
    <mergeCell ref="B1883:C1883"/>
    <mergeCell ref="D1883:I1883"/>
    <mergeCell ref="L1883:N1883"/>
    <mergeCell ref="P1883:V1883"/>
    <mergeCell ref="B1873:C1873"/>
    <mergeCell ref="B1874:C1874"/>
    <mergeCell ref="B1875:C1875"/>
    <mergeCell ref="B1876:C1876"/>
    <mergeCell ref="B1877:C1877"/>
    <mergeCell ref="B1878:C1878"/>
    <mergeCell ref="B1879:C1879"/>
    <mergeCell ref="B1880:C1880"/>
    <mergeCell ref="B1881:C1881"/>
    <mergeCell ref="B1889:C1889"/>
    <mergeCell ref="D1889:E1889"/>
    <mergeCell ref="F1889:G1889"/>
    <mergeCell ref="H1889:I1889"/>
    <mergeCell ref="J1889:K1889"/>
    <mergeCell ref="L1889:Q1889"/>
    <mergeCell ref="R1889:V1889"/>
    <mergeCell ref="B1890:C1890"/>
    <mergeCell ref="D1890:E1890"/>
    <mergeCell ref="F1890:G1890"/>
    <mergeCell ref="H1890:I1890"/>
    <mergeCell ref="J1890:K1890"/>
    <mergeCell ref="L1890:O1890"/>
    <mergeCell ref="P1890:Q1890"/>
    <mergeCell ref="R1890:V1890"/>
    <mergeCell ref="B1886:C1886"/>
    <mergeCell ref="D1886:E1886"/>
    <mergeCell ref="F1886:G1886"/>
    <mergeCell ref="H1886:I1886"/>
    <mergeCell ref="J1886:K1886"/>
    <mergeCell ref="L1886:O1886"/>
    <mergeCell ref="P1886:S1886"/>
    <mergeCell ref="T1886:V1886"/>
    <mergeCell ref="B1887:C1887"/>
    <mergeCell ref="D1887:E1887"/>
    <mergeCell ref="F1887:G1887"/>
    <mergeCell ref="H1887:I1887"/>
    <mergeCell ref="J1887:K1887"/>
    <mergeCell ref="L1887:Q1887"/>
    <mergeCell ref="R1887:V1888"/>
    <mergeCell ref="B1888:C1888"/>
    <mergeCell ref="D1888:E1888"/>
    <mergeCell ref="F1888:G1888"/>
    <mergeCell ref="H1888:I1888"/>
    <mergeCell ref="J1888:K1888"/>
    <mergeCell ref="L1888:Q1888"/>
    <mergeCell ref="O1897:O1898"/>
    <mergeCell ref="P1897:P1898"/>
    <mergeCell ref="Q1897:Q1898"/>
    <mergeCell ref="R1897:R1898"/>
    <mergeCell ref="S1897:S1898"/>
    <mergeCell ref="T1897:T1898"/>
    <mergeCell ref="U1897:U1898"/>
    <mergeCell ref="V1897:V1898"/>
    <mergeCell ref="B1899:C1899"/>
    <mergeCell ref="F1897:F1898"/>
    <mergeCell ref="G1897:G1898"/>
    <mergeCell ref="H1897:H1898"/>
    <mergeCell ref="I1897:I1898"/>
    <mergeCell ref="J1897:J1898"/>
    <mergeCell ref="K1897:K1898"/>
    <mergeCell ref="L1897:L1898"/>
    <mergeCell ref="M1897:M1898"/>
    <mergeCell ref="N1897:N1898"/>
    <mergeCell ref="A1891:V1891"/>
    <mergeCell ref="A1892:V1892"/>
    <mergeCell ref="A1893:A1917"/>
    <mergeCell ref="B1893:C1893"/>
    <mergeCell ref="D1893:E1893"/>
    <mergeCell ref="F1893:Q1893"/>
    <mergeCell ref="R1893:S1893"/>
    <mergeCell ref="T1893:V1893"/>
    <mergeCell ref="B1894:C1894"/>
    <mergeCell ref="D1894:Q1894"/>
    <mergeCell ref="R1894:S1894"/>
    <mergeCell ref="T1894:V1894"/>
    <mergeCell ref="B1895:C1895"/>
    <mergeCell ref="D1895:Q1895"/>
    <mergeCell ref="R1895:S1895"/>
    <mergeCell ref="T1895:V1895"/>
    <mergeCell ref="B1896:C1896"/>
    <mergeCell ref="D1896:Q1896"/>
    <mergeCell ref="R1896:S1896"/>
    <mergeCell ref="T1896:V1896"/>
    <mergeCell ref="B1897:B1898"/>
    <mergeCell ref="C1897:C1898"/>
    <mergeCell ref="D1897:D1898"/>
    <mergeCell ref="E1897:E1898"/>
    <mergeCell ref="B1911:C1911"/>
    <mergeCell ref="D1911:E1911"/>
    <mergeCell ref="F1911:G1911"/>
    <mergeCell ref="H1911:I1911"/>
    <mergeCell ref="J1911:K1911"/>
    <mergeCell ref="L1911:O1911"/>
    <mergeCell ref="P1911:S1911"/>
    <mergeCell ref="T1911:V1911"/>
    <mergeCell ref="B1912:C1912"/>
    <mergeCell ref="D1912:E1912"/>
    <mergeCell ref="F1912:G1912"/>
    <mergeCell ref="H1912:I1912"/>
    <mergeCell ref="J1912:K1912"/>
    <mergeCell ref="L1912:O1912"/>
    <mergeCell ref="P1912:S1912"/>
    <mergeCell ref="T1912:V1912"/>
    <mergeCell ref="V1908:V1909"/>
    <mergeCell ref="B1909:C1909"/>
    <mergeCell ref="D1909:E1909"/>
    <mergeCell ref="H1909:I1909"/>
    <mergeCell ref="L1909:M1909"/>
    <mergeCell ref="B1910:C1910"/>
    <mergeCell ref="D1910:I1910"/>
    <mergeCell ref="L1910:N1910"/>
    <mergeCell ref="P1910:V1910"/>
    <mergeCell ref="B1900:C1900"/>
    <mergeCell ref="B1901:C1901"/>
    <mergeCell ref="B1902:C1902"/>
    <mergeCell ref="B1903:C1903"/>
    <mergeCell ref="B1904:C1904"/>
    <mergeCell ref="B1905:C1905"/>
    <mergeCell ref="B1906:C1906"/>
    <mergeCell ref="B1907:C1907"/>
    <mergeCell ref="B1908:C1908"/>
    <mergeCell ref="B1916:C1916"/>
    <mergeCell ref="D1916:E1916"/>
    <mergeCell ref="F1916:G1916"/>
    <mergeCell ref="H1916:I1916"/>
    <mergeCell ref="J1916:K1916"/>
    <mergeCell ref="L1916:Q1916"/>
    <mergeCell ref="R1916:V1916"/>
    <mergeCell ref="B1917:C1917"/>
    <mergeCell ref="D1917:E1917"/>
    <mergeCell ref="F1917:G1917"/>
    <mergeCell ref="H1917:I1917"/>
    <mergeCell ref="J1917:K1917"/>
    <mergeCell ref="L1917:O1917"/>
    <mergeCell ref="P1917:Q1917"/>
    <mergeCell ref="R1917:V1917"/>
    <mergeCell ref="B1913:C1913"/>
    <mergeCell ref="D1913:E1913"/>
    <mergeCell ref="F1913:G1913"/>
    <mergeCell ref="H1913:I1913"/>
    <mergeCell ref="J1913:K1913"/>
    <mergeCell ref="L1913:O1913"/>
    <mergeCell ref="P1913:S1913"/>
    <mergeCell ref="T1913:V1913"/>
    <mergeCell ref="B1914:C1914"/>
    <mergeCell ref="D1914:E1914"/>
    <mergeCell ref="F1914:G1914"/>
    <mergeCell ref="H1914:I1914"/>
    <mergeCell ref="J1914:K1914"/>
    <mergeCell ref="L1914:Q1914"/>
    <mergeCell ref="R1914:V1915"/>
    <mergeCell ref="B1915:C1915"/>
    <mergeCell ref="D1915:E1915"/>
    <mergeCell ref="F1915:G1915"/>
    <mergeCell ref="H1915:I1915"/>
    <mergeCell ref="J1915:K1915"/>
    <mergeCell ref="L1915:Q1915"/>
    <mergeCell ref="O1924:O1925"/>
    <mergeCell ref="P1924:P1925"/>
    <mergeCell ref="Q1924:Q1925"/>
    <mergeCell ref="R1924:R1925"/>
    <mergeCell ref="S1924:S1925"/>
    <mergeCell ref="T1924:T1925"/>
    <mergeCell ref="U1924:U1925"/>
    <mergeCell ref="V1924:V1925"/>
    <mergeCell ref="B1926:C1926"/>
    <mergeCell ref="F1924:F1925"/>
    <mergeCell ref="G1924:G1925"/>
    <mergeCell ref="H1924:H1925"/>
    <mergeCell ref="I1924:I1925"/>
    <mergeCell ref="J1924:J1925"/>
    <mergeCell ref="K1924:K1925"/>
    <mergeCell ref="L1924:L1925"/>
    <mergeCell ref="M1924:M1925"/>
    <mergeCell ref="N1924:N1925"/>
    <mergeCell ref="A1918:V1918"/>
    <mergeCell ref="A1919:V1919"/>
    <mergeCell ref="A1920:A1944"/>
    <mergeCell ref="B1920:C1920"/>
    <mergeCell ref="D1920:E1920"/>
    <mergeCell ref="F1920:Q1920"/>
    <mergeCell ref="R1920:S1920"/>
    <mergeCell ref="T1920:V1920"/>
    <mergeCell ref="B1921:C1921"/>
    <mergeCell ref="D1921:Q1921"/>
    <mergeCell ref="R1921:S1921"/>
    <mergeCell ref="T1921:V1921"/>
    <mergeCell ref="B1922:C1922"/>
    <mergeCell ref="D1922:Q1922"/>
    <mergeCell ref="R1922:S1922"/>
    <mergeCell ref="T1922:V1922"/>
    <mergeCell ref="B1923:C1923"/>
    <mergeCell ref="D1923:Q1923"/>
    <mergeCell ref="R1923:S1923"/>
    <mergeCell ref="T1923:V1923"/>
    <mergeCell ref="B1924:B1925"/>
    <mergeCell ref="C1924:C1925"/>
    <mergeCell ref="D1924:D1925"/>
    <mergeCell ref="E1924:E1925"/>
    <mergeCell ref="B1938:C1938"/>
    <mergeCell ref="D1938:E1938"/>
    <mergeCell ref="F1938:G1938"/>
    <mergeCell ref="H1938:I1938"/>
    <mergeCell ref="J1938:K1938"/>
    <mergeCell ref="L1938:O1938"/>
    <mergeCell ref="P1938:S1938"/>
    <mergeCell ref="T1938:V1938"/>
    <mergeCell ref="B1939:C1939"/>
    <mergeCell ref="D1939:E1939"/>
    <mergeCell ref="F1939:G1939"/>
    <mergeCell ref="H1939:I1939"/>
    <mergeCell ref="J1939:K1939"/>
    <mergeCell ref="L1939:O1939"/>
    <mergeCell ref="P1939:S1939"/>
    <mergeCell ref="T1939:V1939"/>
    <mergeCell ref="V1935:V1936"/>
    <mergeCell ref="B1936:C1936"/>
    <mergeCell ref="D1936:E1936"/>
    <mergeCell ref="H1936:I1936"/>
    <mergeCell ref="L1936:M1936"/>
    <mergeCell ref="B1937:C1937"/>
    <mergeCell ref="D1937:I1937"/>
    <mergeCell ref="L1937:N1937"/>
    <mergeCell ref="P1937:V1937"/>
    <mergeCell ref="B1927:C1927"/>
    <mergeCell ref="B1928:C1928"/>
    <mergeCell ref="B1929:C1929"/>
    <mergeCell ref="B1930:C1930"/>
    <mergeCell ref="B1931:C1931"/>
    <mergeCell ref="B1932:C1932"/>
    <mergeCell ref="B1933:C1933"/>
    <mergeCell ref="B1934:C1934"/>
    <mergeCell ref="B1935:C1935"/>
    <mergeCell ref="B1943:C1943"/>
    <mergeCell ref="D1943:E1943"/>
    <mergeCell ref="F1943:G1943"/>
    <mergeCell ref="H1943:I1943"/>
    <mergeCell ref="J1943:K1943"/>
    <mergeCell ref="L1943:Q1943"/>
    <mergeCell ref="R1943:V1943"/>
    <mergeCell ref="B1944:C1944"/>
    <mergeCell ref="D1944:E1944"/>
    <mergeCell ref="F1944:G1944"/>
    <mergeCell ref="H1944:I1944"/>
    <mergeCell ref="J1944:K1944"/>
    <mergeCell ref="L1944:O1944"/>
    <mergeCell ref="P1944:Q1944"/>
    <mergeCell ref="R1944:V1944"/>
    <mergeCell ref="B1940:C1940"/>
    <mergeCell ref="D1940:E1940"/>
    <mergeCell ref="F1940:G1940"/>
    <mergeCell ref="H1940:I1940"/>
    <mergeCell ref="J1940:K1940"/>
    <mergeCell ref="L1940:O1940"/>
    <mergeCell ref="P1940:S1940"/>
    <mergeCell ref="T1940:V1940"/>
    <mergeCell ref="B1941:C1941"/>
    <mergeCell ref="D1941:E1941"/>
    <mergeCell ref="F1941:G1941"/>
    <mergeCell ref="H1941:I1941"/>
    <mergeCell ref="J1941:K1941"/>
    <mergeCell ref="L1941:Q1941"/>
    <mergeCell ref="R1941:V1942"/>
    <mergeCell ref="B1942:C1942"/>
    <mergeCell ref="D1942:E1942"/>
    <mergeCell ref="F1942:G1942"/>
    <mergeCell ref="H1942:I1942"/>
    <mergeCell ref="J1942:K1942"/>
    <mergeCell ref="L1942:Q1942"/>
    <mergeCell ref="O1951:O1952"/>
    <mergeCell ref="P1951:P1952"/>
    <mergeCell ref="Q1951:Q1952"/>
    <mergeCell ref="R1951:R1952"/>
    <mergeCell ref="S1951:S1952"/>
    <mergeCell ref="T1951:T1952"/>
    <mergeCell ref="U1951:U1952"/>
    <mergeCell ref="V1951:V1952"/>
    <mergeCell ref="B1953:C1953"/>
    <mergeCell ref="F1951:F1952"/>
    <mergeCell ref="G1951:G1952"/>
    <mergeCell ref="H1951:H1952"/>
    <mergeCell ref="I1951:I1952"/>
    <mergeCell ref="J1951:J1952"/>
    <mergeCell ref="K1951:K1952"/>
    <mergeCell ref="L1951:L1952"/>
    <mergeCell ref="M1951:M1952"/>
    <mergeCell ref="N1951:N1952"/>
    <mergeCell ref="A1945:V1945"/>
    <mergeCell ref="A1946:V1946"/>
    <mergeCell ref="A1947:A1971"/>
    <mergeCell ref="B1947:C1947"/>
    <mergeCell ref="D1947:E1947"/>
    <mergeCell ref="F1947:Q1947"/>
    <mergeCell ref="R1947:S1947"/>
    <mergeCell ref="T1947:V1947"/>
    <mergeCell ref="B1948:C1948"/>
    <mergeCell ref="D1948:Q1948"/>
    <mergeCell ref="R1948:S1948"/>
    <mergeCell ref="T1948:V1948"/>
    <mergeCell ref="B1949:C1949"/>
    <mergeCell ref="D1949:Q1949"/>
    <mergeCell ref="R1949:S1949"/>
    <mergeCell ref="T1949:V1949"/>
    <mergeCell ref="B1950:C1950"/>
    <mergeCell ref="D1950:Q1950"/>
    <mergeCell ref="R1950:S1950"/>
    <mergeCell ref="T1950:V1950"/>
    <mergeCell ref="B1951:B1952"/>
    <mergeCell ref="C1951:C1952"/>
    <mergeCell ref="D1951:D1952"/>
    <mergeCell ref="E1951:E1952"/>
    <mergeCell ref="B1965:C1965"/>
    <mergeCell ref="D1965:E1965"/>
    <mergeCell ref="F1965:G1965"/>
    <mergeCell ref="H1965:I1965"/>
    <mergeCell ref="J1965:K1965"/>
    <mergeCell ref="L1965:O1965"/>
    <mergeCell ref="P1965:S1965"/>
    <mergeCell ref="T1965:V1965"/>
    <mergeCell ref="B1966:C1966"/>
    <mergeCell ref="D1966:E1966"/>
    <mergeCell ref="F1966:G1966"/>
    <mergeCell ref="H1966:I1966"/>
    <mergeCell ref="J1966:K1966"/>
    <mergeCell ref="L1966:O1966"/>
    <mergeCell ref="P1966:S1966"/>
    <mergeCell ref="T1966:V1966"/>
    <mergeCell ref="V1962:V1963"/>
    <mergeCell ref="B1963:C1963"/>
    <mergeCell ref="D1963:E1963"/>
    <mergeCell ref="H1963:I1963"/>
    <mergeCell ref="L1963:M1963"/>
    <mergeCell ref="B1964:C1964"/>
    <mergeCell ref="D1964:I1964"/>
    <mergeCell ref="L1964:N1964"/>
    <mergeCell ref="P1964:V1964"/>
    <mergeCell ref="B1954:C1954"/>
    <mergeCell ref="B1955:C1955"/>
    <mergeCell ref="B1956:C1956"/>
    <mergeCell ref="B1957:C1957"/>
    <mergeCell ref="B1958:C1958"/>
    <mergeCell ref="B1959:C1959"/>
    <mergeCell ref="B1960:C1960"/>
    <mergeCell ref="B1961:C1961"/>
    <mergeCell ref="B1962:C1962"/>
    <mergeCell ref="B1970:C1970"/>
    <mergeCell ref="D1970:E1970"/>
    <mergeCell ref="F1970:G1970"/>
    <mergeCell ref="H1970:I1970"/>
    <mergeCell ref="J1970:K1970"/>
    <mergeCell ref="L1970:Q1970"/>
    <mergeCell ref="R1970:V1970"/>
    <mergeCell ref="B1971:C1971"/>
    <mergeCell ref="D1971:E1971"/>
    <mergeCell ref="F1971:G1971"/>
    <mergeCell ref="H1971:I1971"/>
    <mergeCell ref="J1971:K1971"/>
    <mergeCell ref="L1971:O1971"/>
    <mergeCell ref="P1971:Q1971"/>
    <mergeCell ref="R1971:V1971"/>
    <mergeCell ref="B1967:C1967"/>
    <mergeCell ref="D1967:E1967"/>
    <mergeCell ref="F1967:G1967"/>
    <mergeCell ref="H1967:I1967"/>
    <mergeCell ref="J1967:K1967"/>
    <mergeCell ref="L1967:O1967"/>
    <mergeCell ref="P1967:S1967"/>
    <mergeCell ref="T1967:V1967"/>
    <mergeCell ref="B1968:C1968"/>
    <mergeCell ref="D1968:E1968"/>
    <mergeCell ref="F1968:G1968"/>
    <mergeCell ref="H1968:I1968"/>
    <mergeCell ref="J1968:K1968"/>
    <mergeCell ref="L1968:Q1968"/>
    <mergeCell ref="R1968:V1969"/>
    <mergeCell ref="B1969:C1969"/>
    <mergeCell ref="D1969:E1969"/>
    <mergeCell ref="F1969:G1969"/>
    <mergeCell ref="H1969:I1969"/>
    <mergeCell ref="J1969:K1969"/>
    <mergeCell ref="L1969:Q1969"/>
    <mergeCell ref="O1978:O1979"/>
    <mergeCell ref="P1978:P1979"/>
    <mergeCell ref="Q1978:Q1979"/>
    <mergeCell ref="R1978:R1979"/>
    <mergeCell ref="S1978:S1979"/>
    <mergeCell ref="T1978:T1979"/>
    <mergeCell ref="U1978:U1979"/>
    <mergeCell ref="V1978:V1979"/>
    <mergeCell ref="B1980:C1980"/>
    <mergeCell ref="F1978:F1979"/>
    <mergeCell ref="G1978:G1979"/>
    <mergeCell ref="H1978:H1979"/>
    <mergeCell ref="I1978:I1979"/>
    <mergeCell ref="J1978:J1979"/>
    <mergeCell ref="K1978:K1979"/>
    <mergeCell ref="L1978:L1979"/>
    <mergeCell ref="M1978:M1979"/>
    <mergeCell ref="N1978:N1979"/>
    <mergeCell ref="A1972:V1972"/>
    <mergeCell ref="A1973:V1973"/>
    <mergeCell ref="A1974:A1998"/>
    <mergeCell ref="B1974:C1974"/>
    <mergeCell ref="D1974:E1974"/>
    <mergeCell ref="F1974:Q1974"/>
    <mergeCell ref="R1974:S1974"/>
    <mergeCell ref="T1974:V1974"/>
    <mergeCell ref="B1975:C1975"/>
    <mergeCell ref="D1975:Q1975"/>
    <mergeCell ref="R1975:S1975"/>
    <mergeCell ref="T1975:V1975"/>
    <mergeCell ref="B1976:C1976"/>
    <mergeCell ref="D1976:Q1976"/>
    <mergeCell ref="R1976:S1976"/>
    <mergeCell ref="T1976:V1976"/>
    <mergeCell ref="B1977:C1977"/>
    <mergeCell ref="D1977:Q1977"/>
    <mergeCell ref="R1977:S1977"/>
    <mergeCell ref="T1977:V1977"/>
    <mergeCell ref="B1978:B1979"/>
    <mergeCell ref="C1978:C1979"/>
    <mergeCell ref="D1978:D1979"/>
    <mergeCell ref="E1978:E1979"/>
    <mergeCell ref="B1992:C1992"/>
    <mergeCell ref="D1992:E1992"/>
    <mergeCell ref="F1992:G1992"/>
    <mergeCell ref="H1992:I1992"/>
    <mergeCell ref="J1992:K1992"/>
    <mergeCell ref="L1992:O1992"/>
    <mergeCell ref="P1992:S1992"/>
    <mergeCell ref="T1992:V1992"/>
    <mergeCell ref="B1993:C1993"/>
    <mergeCell ref="D1993:E1993"/>
    <mergeCell ref="F1993:G1993"/>
    <mergeCell ref="H1993:I1993"/>
    <mergeCell ref="J1993:K1993"/>
    <mergeCell ref="L1993:O1993"/>
    <mergeCell ref="P1993:S1993"/>
    <mergeCell ref="T1993:V1993"/>
    <mergeCell ref="V1989:V1990"/>
    <mergeCell ref="B1990:C1990"/>
    <mergeCell ref="D1990:E1990"/>
    <mergeCell ref="H1990:I1990"/>
    <mergeCell ref="L1990:M1990"/>
    <mergeCell ref="B1991:C1991"/>
    <mergeCell ref="D1991:I1991"/>
    <mergeCell ref="L1991:N1991"/>
    <mergeCell ref="P1991:V1991"/>
    <mergeCell ref="B1981:C1981"/>
    <mergeCell ref="B1982:C1982"/>
    <mergeCell ref="B1983:C1983"/>
    <mergeCell ref="B1984:C1984"/>
    <mergeCell ref="B1985:C1985"/>
    <mergeCell ref="B1986:C1986"/>
    <mergeCell ref="B1987:C1987"/>
    <mergeCell ref="B1988:C1988"/>
    <mergeCell ref="B1989:C1989"/>
    <mergeCell ref="B1997:C1997"/>
    <mergeCell ref="D1997:E1997"/>
    <mergeCell ref="F1997:G1997"/>
    <mergeCell ref="H1997:I1997"/>
    <mergeCell ref="J1997:K1997"/>
    <mergeCell ref="L1997:Q1997"/>
    <mergeCell ref="R1997:V1997"/>
    <mergeCell ref="B1998:C1998"/>
    <mergeCell ref="D1998:E1998"/>
    <mergeCell ref="F1998:G1998"/>
    <mergeCell ref="H1998:I1998"/>
    <mergeCell ref="J1998:K1998"/>
    <mergeCell ref="L1998:O1998"/>
    <mergeCell ref="P1998:Q1998"/>
    <mergeCell ref="R1998:V1998"/>
    <mergeCell ref="B1994:C1994"/>
    <mergeCell ref="D1994:E1994"/>
    <mergeCell ref="F1994:G1994"/>
    <mergeCell ref="H1994:I1994"/>
    <mergeCell ref="J1994:K1994"/>
    <mergeCell ref="L1994:O1994"/>
    <mergeCell ref="P1994:S1994"/>
    <mergeCell ref="T1994:V1994"/>
    <mergeCell ref="B1995:C1995"/>
    <mergeCell ref="D1995:E1995"/>
    <mergeCell ref="F1995:G1995"/>
    <mergeCell ref="H1995:I1995"/>
    <mergeCell ref="J1995:K1995"/>
    <mergeCell ref="L1995:Q1995"/>
    <mergeCell ref="R1995:V1996"/>
    <mergeCell ref="B1996:C1996"/>
    <mergeCell ref="D1996:E1996"/>
    <mergeCell ref="F1996:G1996"/>
    <mergeCell ref="H1996:I1996"/>
    <mergeCell ref="J1996:K1996"/>
    <mergeCell ref="L1996:Q1996"/>
    <mergeCell ref="O2005:O2006"/>
    <mergeCell ref="P2005:P2006"/>
    <mergeCell ref="Q2005:Q2006"/>
    <mergeCell ref="R2005:R2006"/>
    <mergeCell ref="S2005:S2006"/>
    <mergeCell ref="T2005:T2006"/>
    <mergeCell ref="U2005:U2006"/>
    <mergeCell ref="V2005:V2006"/>
    <mergeCell ref="B2007:C2007"/>
    <mergeCell ref="F2005:F2006"/>
    <mergeCell ref="G2005:G2006"/>
    <mergeCell ref="H2005:H2006"/>
    <mergeCell ref="I2005:I2006"/>
    <mergeCell ref="J2005:J2006"/>
    <mergeCell ref="K2005:K2006"/>
    <mergeCell ref="L2005:L2006"/>
    <mergeCell ref="M2005:M2006"/>
    <mergeCell ref="N2005:N2006"/>
    <mergeCell ref="A1999:V1999"/>
    <mergeCell ref="A2000:V2000"/>
    <mergeCell ref="A2001:A2025"/>
    <mergeCell ref="B2001:C2001"/>
    <mergeCell ref="D2001:E2001"/>
    <mergeCell ref="F2001:Q2001"/>
    <mergeCell ref="R2001:S2001"/>
    <mergeCell ref="T2001:V2001"/>
    <mergeCell ref="B2002:C2002"/>
    <mergeCell ref="D2002:Q2002"/>
    <mergeCell ref="R2002:S2002"/>
    <mergeCell ref="T2002:V2002"/>
    <mergeCell ref="B2003:C2003"/>
    <mergeCell ref="D2003:Q2003"/>
    <mergeCell ref="R2003:S2003"/>
    <mergeCell ref="T2003:V2003"/>
    <mergeCell ref="B2004:C2004"/>
    <mergeCell ref="D2004:Q2004"/>
    <mergeCell ref="R2004:S2004"/>
    <mergeCell ref="T2004:V2004"/>
    <mergeCell ref="B2005:B2006"/>
    <mergeCell ref="C2005:C2006"/>
    <mergeCell ref="D2005:D2006"/>
    <mergeCell ref="E2005:E2006"/>
    <mergeCell ref="B2019:C2019"/>
    <mergeCell ref="D2019:E2019"/>
    <mergeCell ref="F2019:G2019"/>
    <mergeCell ref="H2019:I2019"/>
    <mergeCell ref="J2019:K2019"/>
    <mergeCell ref="L2019:O2019"/>
    <mergeCell ref="P2019:S2019"/>
    <mergeCell ref="T2019:V2019"/>
    <mergeCell ref="B2020:C2020"/>
    <mergeCell ref="D2020:E2020"/>
    <mergeCell ref="F2020:G2020"/>
    <mergeCell ref="H2020:I2020"/>
    <mergeCell ref="J2020:K2020"/>
    <mergeCell ref="L2020:O2020"/>
    <mergeCell ref="P2020:S2020"/>
    <mergeCell ref="T2020:V2020"/>
    <mergeCell ref="V2016:V2017"/>
    <mergeCell ref="B2017:C2017"/>
    <mergeCell ref="D2017:E2017"/>
    <mergeCell ref="H2017:I2017"/>
    <mergeCell ref="L2017:M2017"/>
    <mergeCell ref="B2018:C2018"/>
    <mergeCell ref="D2018:I2018"/>
    <mergeCell ref="L2018:N2018"/>
    <mergeCell ref="P2018:V2018"/>
    <mergeCell ref="B2008:C2008"/>
    <mergeCell ref="B2009:C2009"/>
    <mergeCell ref="B2010:C2010"/>
    <mergeCell ref="B2011:C2011"/>
    <mergeCell ref="B2012:C2012"/>
    <mergeCell ref="B2013:C2013"/>
    <mergeCell ref="B2014:C2014"/>
    <mergeCell ref="B2015:C2015"/>
    <mergeCell ref="B2016:C2016"/>
    <mergeCell ref="B2024:C2024"/>
    <mergeCell ref="D2024:E2024"/>
    <mergeCell ref="F2024:G2024"/>
    <mergeCell ref="H2024:I2024"/>
    <mergeCell ref="J2024:K2024"/>
    <mergeCell ref="L2024:Q2024"/>
    <mergeCell ref="R2024:V2024"/>
    <mergeCell ref="B2025:C2025"/>
    <mergeCell ref="D2025:E2025"/>
    <mergeCell ref="F2025:G2025"/>
    <mergeCell ref="H2025:I2025"/>
    <mergeCell ref="J2025:K2025"/>
    <mergeCell ref="L2025:O2025"/>
    <mergeCell ref="P2025:Q2025"/>
    <mergeCell ref="R2025:V2025"/>
    <mergeCell ref="B2021:C2021"/>
    <mergeCell ref="D2021:E2021"/>
    <mergeCell ref="F2021:G2021"/>
    <mergeCell ref="H2021:I2021"/>
    <mergeCell ref="J2021:K2021"/>
    <mergeCell ref="L2021:O2021"/>
    <mergeCell ref="P2021:S2021"/>
    <mergeCell ref="T2021:V2021"/>
    <mergeCell ref="B2022:C2022"/>
    <mergeCell ref="D2022:E2022"/>
    <mergeCell ref="F2022:G2022"/>
    <mergeCell ref="H2022:I2022"/>
    <mergeCell ref="J2022:K2022"/>
    <mergeCell ref="L2022:Q2022"/>
    <mergeCell ref="R2022:V2023"/>
    <mergeCell ref="B2023:C2023"/>
    <mergeCell ref="D2023:E2023"/>
    <mergeCell ref="F2023:G2023"/>
    <mergeCell ref="H2023:I2023"/>
    <mergeCell ref="J2023:K2023"/>
    <mergeCell ref="L2023:Q2023"/>
    <mergeCell ref="O2032:O2033"/>
    <mergeCell ref="P2032:P2033"/>
    <mergeCell ref="Q2032:Q2033"/>
    <mergeCell ref="R2032:R2033"/>
    <mergeCell ref="S2032:S2033"/>
    <mergeCell ref="T2032:T2033"/>
    <mergeCell ref="U2032:U2033"/>
    <mergeCell ref="V2032:V2033"/>
    <mergeCell ref="B2034:C2034"/>
    <mergeCell ref="F2032:F2033"/>
    <mergeCell ref="G2032:G2033"/>
    <mergeCell ref="H2032:H2033"/>
    <mergeCell ref="I2032:I2033"/>
    <mergeCell ref="J2032:J2033"/>
    <mergeCell ref="K2032:K2033"/>
    <mergeCell ref="L2032:L2033"/>
    <mergeCell ref="M2032:M2033"/>
    <mergeCell ref="N2032:N2033"/>
    <mergeCell ref="A2026:V2026"/>
    <mergeCell ref="A2027:V2027"/>
    <mergeCell ref="A2028:A2052"/>
    <mergeCell ref="B2028:C2028"/>
    <mergeCell ref="D2028:E2028"/>
    <mergeCell ref="F2028:Q2028"/>
    <mergeCell ref="R2028:S2028"/>
    <mergeCell ref="T2028:V2028"/>
    <mergeCell ref="B2029:C2029"/>
    <mergeCell ref="D2029:Q2029"/>
    <mergeCell ref="R2029:S2029"/>
    <mergeCell ref="T2029:V2029"/>
    <mergeCell ref="B2030:C2030"/>
    <mergeCell ref="D2030:Q2030"/>
    <mergeCell ref="R2030:S2030"/>
    <mergeCell ref="T2030:V2030"/>
    <mergeCell ref="B2031:C2031"/>
    <mergeCell ref="D2031:Q2031"/>
    <mergeCell ref="R2031:S2031"/>
    <mergeCell ref="T2031:V2031"/>
    <mergeCell ref="B2032:B2033"/>
    <mergeCell ref="C2032:C2033"/>
    <mergeCell ref="D2032:D2033"/>
    <mergeCell ref="E2032:E2033"/>
    <mergeCell ref="B2046:C2046"/>
    <mergeCell ref="D2046:E2046"/>
    <mergeCell ref="F2046:G2046"/>
    <mergeCell ref="H2046:I2046"/>
    <mergeCell ref="J2046:K2046"/>
    <mergeCell ref="L2046:O2046"/>
    <mergeCell ref="P2046:S2046"/>
    <mergeCell ref="T2046:V2046"/>
    <mergeCell ref="B2047:C2047"/>
    <mergeCell ref="D2047:E2047"/>
    <mergeCell ref="F2047:G2047"/>
    <mergeCell ref="H2047:I2047"/>
    <mergeCell ref="J2047:K2047"/>
    <mergeCell ref="L2047:O2047"/>
    <mergeCell ref="P2047:S2047"/>
    <mergeCell ref="T2047:V2047"/>
    <mergeCell ref="V2043:V2044"/>
    <mergeCell ref="B2044:C2044"/>
    <mergeCell ref="D2044:E2044"/>
    <mergeCell ref="H2044:I2044"/>
    <mergeCell ref="L2044:M2044"/>
    <mergeCell ref="B2045:C2045"/>
    <mergeCell ref="D2045:I2045"/>
    <mergeCell ref="L2045:N2045"/>
    <mergeCell ref="P2045:V2045"/>
    <mergeCell ref="B2035:C2035"/>
    <mergeCell ref="B2036:C2036"/>
    <mergeCell ref="B2037:C2037"/>
    <mergeCell ref="B2038:C2038"/>
    <mergeCell ref="B2039:C2039"/>
    <mergeCell ref="B2040:C2040"/>
    <mergeCell ref="B2041:C2041"/>
    <mergeCell ref="B2042:C2042"/>
    <mergeCell ref="B2043:C2043"/>
    <mergeCell ref="B2051:C2051"/>
    <mergeCell ref="D2051:E2051"/>
    <mergeCell ref="F2051:G2051"/>
    <mergeCell ref="H2051:I2051"/>
    <mergeCell ref="J2051:K2051"/>
    <mergeCell ref="L2051:Q2051"/>
    <mergeCell ref="R2051:V2051"/>
    <mergeCell ref="B2052:C2052"/>
    <mergeCell ref="D2052:E2052"/>
    <mergeCell ref="F2052:G2052"/>
    <mergeCell ref="H2052:I2052"/>
    <mergeCell ref="J2052:K2052"/>
    <mergeCell ref="L2052:O2052"/>
    <mergeCell ref="P2052:Q2052"/>
    <mergeCell ref="R2052:V2052"/>
    <mergeCell ref="B2048:C2048"/>
    <mergeCell ref="D2048:E2048"/>
    <mergeCell ref="F2048:G2048"/>
    <mergeCell ref="H2048:I2048"/>
    <mergeCell ref="J2048:K2048"/>
    <mergeCell ref="L2048:O2048"/>
    <mergeCell ref="P2048:S2048"/>
    <mergeCell ref="T2048:V2048"/>
    <mergeCell ref="B2049:C2049"/>
    <mergeCell ref="D2049:E2049"/>
    <mergeCell ref="F2049:G2049"/>
    <mergeCell ref="H2049:I2049"/>
    <mergeCell ref="J2049:K2049"/>
    <mergeCell ref="L2049:Q2049"/>
    <mergeCell ref="R2049:V2050"/>
    <mergeCell ref="B2050:C2050"/>
    <mergeCell ref="D2050:E2050"/>
    <mergeCell ref="F2050:G2050"/>
    <mergeCell ref="H2050:I2050"/>
    <mergeCell ref="J2050:K2050"/>
    <mergeCell ref="L2050:Q2050"/>
    <mergeCell ref="O2059:O2060"/>
    <mergeCell ref="P2059:P2060"/>
    <mergeCell ref="Q2059:Q2060"/>
    <mergeCell ref="R2059:R2060"/>
    <mergeCell ref="S2059:S2060"/>
    <mergeCell ref="T2059:T2060"/>
    <mergeCell ref="U2059:U2060"/>
    <mergeCell ref="V2059:V2060"/>
    <mergeCell ref="B2061:C2061"/>
    <mergeCell ref="F2059:F2060"/>
    <mergeCell ref="G2059:G2060"/>
    <mergeCell ref="H2059:H2060"/>
    <mergeCell ref="I2059:I2060"/>
    <mergeCell ref="J2059:J2060"/>
    <mergeCell ref="K2059:K2060"/>
    <mergeCell ref="L2059:L2060"/>
    <mergeCell ref="M2059:M2060"/>
    <mergeCell ref="N2059:N2060"/>
    <mergeCell ref="A2053:V2053"/>
    <mergeCell ref="A2054:V2054"/>
    <mergeCell ref="A2055:A2079"/>
    <mergeCell ref="B2055:C2055"/>
    <mergeCell ref="D2055:E2055"/>
    <mergeCell ref="F2055:Q2055"/>
    <mergeCell ref="R2055:S2055"/>
    <mergeCell ref="T2055:V2055"/>
    <mergeCell ref="B2056:C2056"/>
    <mergeCell ref="D2056:Q2056"/>
    <mergeCell ref="R2056:S2056"/>
    <mergeCell ref="T2056:V2056"/>
    <mergeCell ref="B2057:C2057"/>
    <mergeCell ref="D2057:Q2057"/>
    <mergeCell ref="R2057:S2057"/>
    <mergeCell ref="T2057:V2057"/>
    <mergeCell ref="B2058:C2058"/>
    <mergeCell ref="D2058:Q2058"/>
    <mergeCell ref="R2058:S2058"/>
    <mergeCell ref="T2058:V2058"/>
    <mergeCell ref="B2059:B2060"/>
    <mergeCell ref="C2059:C2060"/>
    <mergeCell ref="D2059:D2060"/>
    <mergeCell ref="E2059:E2060"/>
    <mergeCell ref="B2073:C2073"/>
    <mergeCell ref="D2073:E2073"/>
    <mergeCell ref="F2073:G2073"/>
    <mergeCell ref="H2073:I2073"/>
    <mergeCell ref="J2073:K2073"/>
    <mergeCell ref="L2073:O2073"/>
    <mergeCell ref="P2073:S2073"/>
    <mergeCell ref="T2073:V2073"/>
    <mergeCell ref="B2074:C2074"/>
    <mergeCell ref="D2074:E2074"/>
    <mergeCell ref="F2074:G2074"/>
    <mergeCell ref="H2074:I2074"/>
    <mergeCell ref="J2074:K2074"/>
    <mergeCell ref="L2074:O2074"/>
    <mergeCell ref="P2074:S2074"/>
    <mergeCell ref="T2074:V2074"/>
    <mergeCell ref="V2070:V2071"/>
    <mergeCell ref="B2071:C2071"/>
    <mergeCell ref="D2071:E2071"/>
    <mergeCell ref="H2071:I2071"/>
    <mergeCell ref="L2071:M2071"/>
    <mergeCell ref="B2072:C2072"/>
    <mergeCell ref="D2072:I2072"/>
    <mergeCell ref="L2072:N2072"/>
    <mergeCell ref="P2072:V2072"/>
    <mergeCell ref="B2062:C2062"/>
    <mergeCell ref="B2063:C2063"/>
    <mergeCell ref="B2064:C2064"/>
    <mergeCell ref="B2065:C2065"/>
    <mergeCell ref="B2066:C2066"/>
    <mergeCell ref="B2067:C2067"/>
    <mergeCell ref="B2068:C2068"/>
    <mergeCell ref="B2069:C2069"/>
    <mergeCell ref="B2070:C2070"/>
    <mergeCell ref="B2078:C2078"/>
    <mergeCell ref="D2078:E2078"/>
    <mergeCell ref="F2078:G2078"/>
    <mergeCell ref="H2078:I2078"/>
    <mergeCell ref="J2078:K2078"/>
    <mergeCell ref="L2078:Q2078"/>
    <mergeCell ref="R2078:V2078"/>
    <mergeCell ref="B2079:C2079"/>
    <mergeCell ref="D2079:E2079"/>
    <mergeCell ref="F2079:G2079"/>
    <mergeCell ref="H2079:I2079"/>
    <mergeCell ref="J2079:K2079"/>
    <mergeCell ref="L2079:O2079"/>
    <mergeCell ref="P2079:Q2079"/>
    <mergeCell ref="R2079:V2079"/>
    <mergeCell ref="B2075:C2075"/>
    <mergeCell ref="D2075:E2075"/>
    <mergeCell ref="F2075:G2075"/>
    <mergeCell ref="H2075:I2075"/>
    <mergeCell ref="J2075:K2075"/>
    <mergeCell ref="L2075:O2075"/>
    <mergeCell ref="P2075:S2075"/>
    <mergeCell ref="T2075:V2075"/>
    <mergeCell ref="B2076:C2076"/>
    <mergeCell ref="D2076:E2076"/>
    <mergeCell ref="F2076:G2076"/>
    <mergeCell ref="H2076:I2076"/>
    <mergeCell ref="J2076:K2076"/>
    <mergeCell ref="L2076:Q2076"/>
    <mergeCell ref="R2076:V2077"/>
    <mergeCell ref="B2077:C2077"/>
    <mergeCell ref="D2077:E2077"/>
    <mergeCell ref="F2077:G2077"/>
    <mergeCell ref="H2077:I2077"/>
    <mergeCell ref="J2077:K2077"/>
    <mergeCell ref="L2077:Q2077"/>
    <mergeCell ref="O2086:O2087"/>
    <mergeCell ref="P2086:P2087"/>
    <mergeCell ref="Q2086:Q2087"/>
    <mergeCell ref="R2086:R2087"/>
    <mergeCell ref="S2086:S2087"/>
    <mergeCell ref="T2086:T2087"/>
    <mergeCell ref="U2086:U2087"/>
    <mergeCell ref="V2086:V2087"/>
    <mergeCell ref="B2088:C2088"/>
    <mergeCell ref="F2086:F2087"/>
    <mergeCell ref="G2086:G2087"/>
    <mergeCell ref="H2086:H2087"/>
    <mergeCell ref="I2086:I2087"/>
    <mergeCell ref="J2086:J2087"/>
    <mergeCell ref="K2086:K2087"/>
    <mergeCell ref="L2086:L2087"/>
    <mergeCell ref="M2086:M2087"/>
    <mergeCell ref="N2086:N2087"/>
    <mergeCell ref="A2080:V2080"/>
    <mergeCell ref="A2081:V2081"/>
    <mergeCell ref="A2082:A2106"/>
    <mergeCell ref="B2082:C2082"/>
    <mergeCell ref="D2082:E2082"/>
    <mergeCell ref="F2082:Q2082"/>
    <mergeCell ref="R2082:S2082"/>
    <mergeCell ref="T2082:V2082"/>
    <mergeCell ref="B2083:C2083"/>
    <mergeCell ref="D2083:Q2083"/>
    <mergeCell ref="R2083:S2083"/>
    <mergeCell ref="T2083:V2083"/>
    <mergeCell ref="B2084:C2084"/>
    <mergeCell ref="D2084:Q2084"/>
    <mergeCell ref="R2084:S2084"/>
    <mergeCell ref="T2084:V2084"/>
    <mergeCell ref="B2085:C2085"/>
    <mergeCell ref="D2085:Q2085"/>
    <mergeCell ref="R2085:S2085"/>
    <mergeCell ref="T2085:V2085"/>
    <mergeCell ref="B2086:B2087"/>
    <mergeCell ref="C2086:C2087"/>
    <mergeCell ref="D2086:D2087"/>
    <mergeCell ref="E2086:E2087"/>
    <mergeCell ref="B2100:C2100"/>
    <mergeCell ref="D2100:E2100"/>
    <mergeCell ref="F2100:G2100"/>
    <mergeCell ref="H2100:I2100"/>
    <mergeCell ref="J2100:K2100"/>
    <mergeCell ref="L2100:O2100"/>
    <mergeCell ref="P2100:S2100"/>
    <mergeCell ref="T2100:V2100"/>
    <mergeCell ref="B2101:C2101"/>
    <mergeCell ref="D2101:E2101"/>
    <mergeCell ref="F2101:G2101"/>
    <mergeCell ref="H2101:I2101"/>
    <mergeCell ref="J2101:K2101"/>
    <mergeCell ref="L2101:O2101"/>
    <mergeCell ref="P2101:S2101"/>
    <mergeCell ref="T2101:V2101"/>
    <mergeCell ref="V2097:V2098"/>
    <mergeCell ref="B2098:C2098"/>
    <mergeCell ref="D2098:E2098"/>
    <mergeCell ref="H2098:I2098"/>
    <mergeCell ref="L2098:M2098"/>
    <mergeCell ref="B2099:C2099"/>
    <mergeCell ref="D2099:I2099"/>
    <mergeCell ref="L2099:N2099"/>
    <mergeCell ref="P2099:V2099"/>
    <mergeCell ref="B2089:C2089"/>
    <mergeCell ref="B2090:C2090"/>
    <mergeCell ref="B2091:C2091"/>
    <mergeCell ref="B2092:C2092"/>
    <mergeCell ref="B2093:C2093"/>
    <mergeCell ref="B2094:C2094"/>
    <mergeCell ref="B2095:C2095"/>
    <mergeCell ref="B2096:C2096"/>
    <mergeCell ref="B2097:C2097"/>
    <mergeCell ref="B2105:C2105"/>
    <mergeCell ref="D2105:E2105"/>
    <mergeCell ref="F2105:G2105"/>
    <mergeCell ref="H2105:I2105"/>
    <mergeCell ref="J2105:K2105"/>
    <mergeCell ref="L2105:Q2105"/>
    <mergeCell ref="R2105:V2105"/>
    <mergeCell ref="B2106:C2106"/>
    <mergeCell ref="D2106:E2106"/>
    <mergeCell ref="F2106:G2106"/>
    <mergeCell ref="H2106:I2106"/>
    <mergeCell ref="J2106:K2106"/>
    <mergeCell ref="L2106:O2106"/>
    <mergeCell ref="P2106:Q2106"/>
    <mergeCell ref="R2106:V2106"/>
    <mergeCell ref="B2102:C2102"/>
    <mergeCell ref="D2102:E2102"/>
    <mergeCell ref="F2102:G2102"/>
    <mergeCell ref="H2102:I2102"/>
    <mergeCell ref="J2102:K2102"/>
    <mergeCell ref="L2102:O2102"/>
    <mergeCell ref="P2102:S2102"/>
    <mergeCell ref="T2102:V2102"/>
    <mergeCell ref="B2103:C2103"/>
    <mergeCell ref="D2103:E2103"/>
    <mergeCell ref="F2103:G2103"/>
    <mergeCell ref="H2103:I2103"/>
    <mergeCell ref="J2103:K2103"/>
    <mergeCell ref="L2103:Q2103"/>
    <mergeCell ref="R2103:V2104"/>
    <mergeCell ref="B2104:C2104"/>
    <mergeCell ref="D2104:E2104"/>
    <mergeCell ref="F2104:G2104"/>
    <mergeCell ref="H2104:I2104"/>
    <mergeCell ref="J2104:K2104"/>
    <mergeCell ref="L2104:Q2104"/>
    <mergeCell ref="O2113:O2114"/>
    <mergeCell ref="P2113:P2114"/>
    <mergeCell ref="Q2113:Q2114"/>
    <mergeCell ref="R2113:R2114"/>
    <mergeCell ref="S2113:S2114"/>
    <mergeCell ref="T2113:T2114"/>
    <mergeCell ref="U2113:U2114"/>
    <mergeCell ref="V2113:V2114"/>
    <mergeCell ref="B2115:C2115"/>
    <mergeCell ref="F2113:F2114"/>
    <mergeCell ref="G2113:G2114"/>
    <mergeCell ref="H2113:H2114"/>
    <mergeCell ref="I2113:I2114"/>
    <mergeCell ref="J2113:J2114"/>
    <mergeCell ref="K2113:K2114"/>
    <mergeCell ref="L2113:L2114"/>
    <mergeCell ref="M2113:M2114"/>
    <mergeCell ref="N2113:N2114"/>
    <mergeCell ref="A2107:V2107"/>
    <mergeCell ref="A2108:V2108"/>
    <mergeCell ref="A2109:A2133"/>
    <mergeCell ref="B2109:C2109"/>
    <mergeCell ref="D2109:E2109"/>
    <mergeCell ref="F2109:Q2109"/>
    <mergeCell ref="R2109:S2109"/>
    <mergeCell ref="T2109:V2109"/>
    <mergeCell ref="B2110:C2110"/>
    <mergeCell ref="D2110:Q2110"/>
    <mergeCell ref="R2110:S2110"/>
    <mergeCell ref="T2110:V2110"/>
    <mergeCell ref="B2111:C2111"/>
    <mergeCell ref="D2111:Q2111"/>
    <mergeCell ref="R2111:S2111"/>
    <mergeCell ref="T2111:V2111"/>
    <mergeCell ref="B2112:C2112"/>
    <mergeCell ref="D2112:Q2112"/>
    <mergeCell ref="R2112:S2112"/>
    <mergeCell ref="T2112:V2112"/>
    <mergeCell ref="B2113:B2114"/>
    <mergeCell ref="C2113:C2114"/>
    <mergeCell ref="D2113:D2114"/>
    <mergeCell ref="E2113:E2114"/>
    <mergeCell ref="B2127:C2127"/>
    <mergeCell ref="D2127:E2127"/>
    <mergeCell ref="F2127:G2127"/>
    <mergeCell ref="H2127:I2127"/>
    <mergeCell ref="J2127:K2127"/>
    <mergeCell ref="L2127:O2127"/>
    <mergeCell ref="P2127:S2127"/>
    <mergeCell ref="T2127:V2127"/>
    <mergeCell ref="B2128:C2128"/>
    <mergeCell ref="D2128:E2128"/>
    <mergeCell ref="F2128:G2128"/>
    <mergeCell ref="H2128:I2128"/>
    <mergeCell ref="J2128:K2128"/>
    <mergeCell ref="L2128:O2128"/>
    <mergeCell ref="P2128:S2128"/>
    <mergeCell ref="T2128:V2128"/>
    <mergeCell ref="V2124:V2125"/>
    <mergeCell ref="B2125:C2125"/>
    <mergeCell ref="D2125:E2125"/>
    <mergeCell ref="H2125:I2125"/>
    <mergeCell ref="L2125:M2125"/>
    <mergeCell ref="B2126:C2126"/>
    <mergeCell ref="D2126:I2126"/>
    <mergeCell ref="L2126:N2126"/>
    <mergeCell ref="P2126:V2126"/>
    <mergeCell ref="B2116:C2116"/>
    <mergeCell ref="B2117:C2117"/>
    <mergeCell ref="B2118:C2118"/>
    <mergeCell ref="B2119:C2119"/>
    <mergeCell ref="B2120:C2120"/>
    <mergeCell ref="B2121:C2121"/>
    <mergeCell ref="B2122:C2122"/>
    <mergeCell ref="B2123:C2123"/>
    <mergeCell ref="B2124:C2124"/>
    <mergeCell ref="B2132:C2132"/>
    <mergeCell ref="D2132:E2132"/>
    <mergeCell ref="F2132:G2132"/>
    <mergeCell ref="H2132:I2132"/>
    <mergeCell ref="J2132:K2132"/>
    <mergeCell ref="L2132:Q2132"/>
    <mergeCell ref="R2132:V2132"/>
    <mergeCell ref="B2133:C2133"/>
    <mergeCell ref="D2133:E2133"/>
    <mergeCell ref="F2133:G2133"/>
    <mergeCell ref="H2133:I2133"/>
    <mergeCell ref="J2133:K2133"/>
    <mergeCell ref="L2133:O2133"/>
    <mergeCell ref="P2133:Q2133"/>
    <mergeCell ref="R2133:V2133"/>
    <mergeCell ref="B2129:C2129"/>
    <mergeCell ref="D2129:E2129"/>
    <mergeCell ref="F2129:G2129"/>
    <mergeCell ref="H2129:I2129"/>
    <mergeCell ref="J2129:K2129"/>
    <mergeCell ref="L2129:O2129"/>
    <mergeCell ref="P2129:S2129"/>
    <mergeCell ref="T2129:V2129"/>
    <mergeCell ref="B2130:C2130"/>
    <mergeCell ref="D2130:E2130"/>
    <mergeCell ref="F2130:G2130"/>
    <mergeCell ref="H2130:I2130"/>
    <mergeCell ref="J2130:K2130"/>
    <mergeCell ref="L2130:Q2130"/>
    <mergeCell ref="R2130:V2131"/>
    <mergeCell ref="B2131:C2131"/>
    <mergeCell ref="D2131:E2131"/>
    <mergeCell ref="F2131:G2131"/>
    <mergeCell ref="H2131:I2131"/>
    <mergeCell ref="J2131:K2131"/>
    <mergeCell ref="L2131:Q2131"/>
    <mergeCell ref="O2140:O2141"/>
    <mergeCell ref="P2140:P2141"/>
    <mergeCell ref="Q2140:Q2141"/>
    <mergeCell ref="R2140:R2141"/>
    <mergeCell ref="S2140:S2141"/>
    <mergeCell ref="T2140:T2141"/>
    <mergeCell ref="U2140:U2141"/>
    <mergeCell ref="V2140:V2141"/>
    <mergeCell ref="B2142:C2142"/>
    <mergeCell ref="F2140:F2141"/>
    <mergeCell ref="G2140:G2141"/>
    <mergeCell ref="H2140:H2141"/>
    <mergeCell ref="I2140:I2141"/>
    <mergeCell ref="J2140:J2141"/>
    <mergeCell ref="K2140:K2141"/>
    <mergeCell ref="L2140:L2141"/>
    <mergeCell ref="M2140:M2141"/>
    <mergeCell ref="N2140:N2141"/>
    <mergeCell ref="A2134:V2134"/>
    <mergeCell ref="A2135:V2135"/>
    <mergeCell ref="A2136:A2160"/>
    <mergeCell ref="B2136:C2136"/>
    <mergeCell ref="D2136:E2136"/>
    <mergeCell ref="F2136:Q2136"/>
    <mergeCell ref="R2136:S2136"/>
    <mergeCell ref="T2136:V2136"/>
    <mergeCell ref="B2137:C2137"/>
    <mergeCell ref="D2137:Q2137"/>
    <mergeCell ref="R2137:S2137"/>
    <mergeCell ref="T2137:V2137"/>
    <mergeCell ref="B2138:C2138"/>
    <mergeCell ref="D2138:Q2138"/>
    <mergeCell ref="R2138:S2138"/>
    <mergeCell ref="T2138:V2138"/>
    <mergeCell ref="B2139:C2139"/>
    <mergeCell ref="D2139:Q2139"/>
    <mergeCell ref="R2139:S2139"/>
    <mergeCell ref="T2139:V2139"/>
    <mergeCell ref="B2140:B2141"/>
    <mergeCell ref="C2140:C2141"/>
    <mergeCell ref="D2140:D2141"/>
    <mergeCell ref="E2140:E2141"/>
    <mergeCell ref="B2154:C2154"/>
    <mergeCell ref="D2154:E2154"/>
    <mergeCell ref="F2154:G2154"/>
    <mergeCell ref="H2154:I2154"/>
    <mergeCell ref="J2154:K2154"/>
    <mergeCell ref="L2154:O2154"/>
    <mergeCell ref="P2154:S2154"/>
    <mergeCell ref="T2154:V2154"/>
    <mergeCell ref="B2155:C2155"/>
    <mergeCell ref="D2155:E2155"/>
    <mergeCell ref="F2155:G2155"/>
    <mergeCell ref="H2155:I2155"/>
    <mergeCell ref="J2155:K2155"/>
    <mergeCell ref="L2155:O2155"/>
    <mergeCell ref="P2155:S2155"/>
    <mergeCell ref="T2155:V2155"/>
    <mergeCell ref="V2151:V2152"/>
    <mergeCell ref="B2152:C2152"/>
    <mergeCell ref="D2152:E2152"/>
    <mergeCell ref="H2152:I2152"/>
    <mergeCell ref="L2152:M2152"/>
    <mergeCell ref="B2153:C2153"/>
    <mergeCell ref="D2153:I2153"/>
    <mergeCell ref="L2153:N2153"/>
    <mergeCell ref="P2153:V2153"/>
    <mergeCell ref="B2143:C2143"/>
    <mergeCell ref="B2144:C2144"/>
    <mergeCell ref="B2145:C2145"/>
    <mergeCell ref="B2146:C2146"/>
    <mergeCell ref="B2147:C2147"/>
    <mergeCell ref="B2148:C2148"/>
    <mergeCell ref="B2149:C2149"/>
    <mergeCell ref="B2150:C2150"/>
    <mergeCell ref="B2151:C2151"/>
    <mergeCell ref="B2699:C2699"/>
    <mergeCell ref="D2699:E2699"/>
    <mergeCell ref="F2699:G2699"/>
    <mergeCell ref="H2699:I2699"/>
    <mergeCell ref="J2699:K2699"/>
    <mergeCell ref="L2699:Q2699"/>
    <mergeCell ref="R2699:V2699"/>
    <mergeCell ref="B2700:C2700"/>
    <mergeCell ref="D2700:E2700"/>
    <mergeCell ref="F2700:G2700"/>
    <mergeCell ref="H2700:I2700"/>
    <mergeCell ref="J2700:K2700"/>
    <mergeCell ref="L2700:O2700"/>
    <mergeCell ref="P2700:Q2700"/>
    <mergeCell ref="R2700:V2700"/>
    <mergeCell ref="B2159:C2159"/>
    <mergeCell ref="D2159:E2159"/>
    <mergeCell ref="F2159:G2159"/>
    <mergeCell ref="H2159:I2159"/>
    <mergeCell ref="J2159:K2159"/>
    <mergeCell ref="L2159:Q2159"/>
    <mergeCell ref="R2159:V2159"/>
    <mergeCell ref="B2160:C2160"/>
    <mergeCell ref="D2160:E2160"/>
    <mergeCell ref="F2160:G2160"/>
    <mergeCell ref="H2160:I2160"/>
    <mergeCell ref="J2160:K2160"/>
    <mergeCell ref="L2160:O2160"/>
    <mergeCell ref="P2160:Q2160"/>
    <mergeCell ref="R2160:V2160"/>
    <mergeCell ref="B2156:C2156"/>
    <mergeCell ref="D2156:E2156"/>
    <mergeCell ref="F2156:G2156"/>
    <mergeCell ref="H2156:I2156"/>
    <mergeCell ref="J2156:K2156"/>
    <mergeCell ref="L2156:O2156"/>
    <mergeCell ref="P2156:S2156"/>
    <mergeCell ref="T2156:V2156"/>
    <mergeCell ref="B2157:C2157"/>
    <mergeCell ref="D2157:E2157"/>
    <mergeCell ref="F2157:G2157"/>
    <mergeCell ref="H2157:I2157"/>
    <mergeCell ref="J2157:K2157"/>
    <mergeCell ref="L2157:Q2157"/>
    <mergeCell ref="R2157:V2158"/>
    <mergeCell ref="B2158:C2158"/>
    <mergeCell ref="D2158:E2158"/>
    <mergeCell ref="F2158:G2158"/>
    <mergeCell ref="H2158:I2158"/>
    <mergeCell ref="J2158:K2158"/>
    <mergeCell ref="L2158:Q2158"/>
    <mergeCell ref="J2694:K2694"/>
    <mergeCell ref="L2694:O2694"/>
    <mergeCell ref="P2694:S2694"/>
    <mergeCell ref="T2694:V2694"/>
    <mergeCell ref="B2695:C2695"/>
    <mergeCell ref="D2695:E2695"/>
    <mergeCell ref="F2695:G2695"/>
    <mergeCell ref="H2695:I2695"/>
    <mergeCell ref="J2695:K2695"/>
    <mergeCell ref="L2695:O2695"/>
    <mergeCell ref="P2695:S2695"/>
    <mergeCell ref="T2695:V2695"/>
    <mergeCell ref="B2696:C2696"/>
    <mergeCell ref="D2696:E2696"/>
    <mergeCell ref="F2696:G2696"/>
    <mergeCell ref="H2696:I2696"/>
    <mergeCell ref="J2696:K2696"/>
    <mergeCell ref="L2696:O2696"/>
    <mergeCell ref="P2696:S2696"/>
    <mergeCell ref="T2696:V2696"/>
    <mergeCell ref="B2697:C2697"/>
    <mergeCell ref="D2697:E2697"/>
    <mergeCell ref="F2697:G2697"/>
    <mergeCell ref="H2697:I2697"/>
    <mergeCell ref="J2697:K2697"/>
    <mergeCell ref="L2697:Q2697"/>
    <mergeCell ref="R2697:V2698"/>
    <mergeCell ref="B2698:C2698"/>
    <mergeCell ref="D2698:E2698"/>
    <mergeCell ref="F2698:G2698"/>
    <mergeCell ref="H2698:I2698"/>
    <mergeCell ref="J2698:K2698"/>
    <mergeCell ref="L2698:Q2698"/>
    <mergeCell ref="A2674:V2674"/>
    <mergeCell ref="A2675:V2675"/>
    <mergeCell ref="A2676:A2700"/>
    <mergeCell ref="B2676:C2676"/>
    <mergeCell ref="D2676:E2676"/>
    <mergeCell ref="F2676:Q2676"/>
    <mergeCell ref="R2676:S2676"/>
    <mergeCell ref="T2676:V2676"/>
    <mergeCell ref="B2677:C2677"/>
    <mergeCell ref="D2677:Q2677"/>
    <mergeCell ref="R2677:S2677"/>
    <mergeCell ref="T2677:V2677"/>
    <mergeCell ref="B2678:C2678"/>
    <mergeCell ref="D2678:Q2678"/>
    <mergeCell ref="R2678:S2678"/>
    <mergeCell ref="T2678:V2678"/>
    <mergeCell ref="B2679:C2679"/>
    <mergeCell ref="D2679:Q2679"/>
    <mergeCell ref="R2679:S2679"/>
    <mergeCell ref="T2679:V2679"/>
    <mergeCell ref="B2680:B2681"/>
    <mergeCell ref="C2680:C2681"/>
    <mergeCell ref="D2680:D2681"/>
    <mergeCell ref="E2680:E2681"/>
    <mergeCell ref="F2680:F2681"/>
    <mergeCell ref="G2680:G2681"/>
    <mergeCell ref="H2680:H2681"/>
    <mergeCell ref="I2680:I2681"/>
    <mergeCell ref="J2680:J2681"/>
    <mergeCell ref="K2680:K2681"/>
    <mergeCell ref="L2680:L2681"/>
    <mergeCell ref="M2680:M2681"/>
    <mergeCell ref="N2680:N2681"/>
    <mergeCell ref="O2680:O2681"/>
    <mergeCell ref="P2680:P2681"/>
    <mergeCell ref="Q2680:Q2681"/>
    <mergeCell ref="R2680:R2681"/>
    <mergeCell ref="S2680:S2681"/>
    <mergeCell ref="T2680:T2681"/>
    <mergeCell ref="U2680:U2681"/>
    <mergeCell ref="V2680:V2681"/>
    <mergeCell ref="B2682:C2682"/>
    <mergeCell ref="B2683:C2683"/>
    <mergeCell ref="B2684:C2684"/>
    <mergeCell ref="B2685:C2685"/>
    <mergeCell ref="B2686:C2686"/>
    <mergeCell ref="B2687:C2687"/>
    <mergeCell ref="B2688:C2688"/>
    <mergeCell ref="B2689:C2689"/>
    <mergeCell ref="B2690:C2690"/>
    <mergeCell ref="B2691:C2691"/>
    <mergeCell ref="V2691:V2692"/>
    <mergeCell ref="B2692:C2692"/>
    <mergeCell ref="D2692:E2692"/>
    <mergeCell ref="H2692:I2692"/>
    <mergeCell ref="L2692:M2692"/>
    <mergeCell ref="B2693:C2693"/>
    <mergeCell ref="D2693:I2693"/>
    <mergeCell ref="L2693:N2693"/>
    <mergeCell ref="P2693:V2693"/>
    <mergeCell ref="B2694:C2694"/>
    <mergeCell ref="D2694:E2694"/>
    <mergeCell ref="F2694:G2694"/>
    <mergeCell ref="H2694:I2694"/>
    <mergeCell ref="B2669:C2669"/>
    <mergeCell ref="D2669:E2669"/>
    <mergeCell ref="F2669:G2669"/>
    <mergeCell ref="H2669:I2669"/>
    <mergeCell ref="J2669:K2669"/>
    <mergeCell ref="L2669:O2669"/>
    <mergeCell ref="P2669:S2669"/>
    <mergeCell ref="T2669:V2669"/>
    <mergeCell ref="B2670:C2670"/>
    <mergeCell ref="D2670:E2670"/>
    <mergeCell ref="F2670:G2670"/>
    <mergeCell ref="H2670:I2670"/>
    <mergeCell ref="J2670:K2670"/>
    <mergeCell ref="L2670:Q2670"/>
    <mergeCell ref="R2670:V2671"/>
    <mergeCell ref="B2671:C2671"/>
    <mergeCell ref="D2671:E2671"/>
    <mergeCell ref="F2671:G2671"/>
    <mergeCell ref="H2671:I2671"/>
    <mergeCell ref="J2671:K2671"/>
    <mergeCell ref="L2671:Q2671"/>
    <mergeCell ref="B2672:C2672"/>
    <mergeCell ref="D2672:E2672"/>
    <mergeCell ref="F2672:G2672"/>
    <mergeCell ref="H2672:I2672"/>
    <mergeCell ref="J2672:K2672"/>
    <mergeCell ref="L2672:Q2672"/>
    <mergeCell ref="R2672:V2672"/>
    <mergeCell ref="B2673:C2673"/>
    <mergeCell ref="D2673:E2673"/>
    <mergeCell ref="F2673:G2673"/>
    <mergeCell ref="H2673:I2673"/>
    <mergeCell ref="J2673:K2673"/>
    <mergeCell ref="L2673:O2673"/>
    <mergeCell ref="P2673:Q2673"/>
    <mergeCell ref="R2673:V2673"/>
    <mergeCell ref="R2653:R2654"/>
    <mergeCell ref="S2653:S2654"/>
    <mergeCell ref="T2653:T2654"/>
    <mergeCell ref="U2653:U2654"/>
    <mergeCell ref="V2653:V2654"/>
    <mergeCell ref="B2655:C2655"/>
    <mergeCell ref="B2656:C2656"/>
    <mergeCell ref="B2657:C2657"/>
    <mergeCell ref="B2658:C2658"/>
    <mergeCell ref="B2659:C2659"/>
    <mergeCell ref="B2660:C2660"/>
    <mergeCell ref="B2661:C2661"/>
    <mergeCell ref="B2662:C2662"/>
    <mergeCell ref="B2663:C2663"/>
    <mergeCell ref="B2664:C2664"/>
    <mergeCell ref="V2664:V2665"/>
    <mergeCell ref="B2665:C2665"/>
    <mergeCell ref="D2665:E2665"/>
    <mergeCell ref="H2665:I2665"/>
    <mergeCell ref="L2665:M2665"/>
    <mergeCell ref="B2666:C2666"/>
    <mergeCell ref="D2666:I2666"/>
    <mergeCell ref="L2666:N2666"/>
    <mergeCell ref="P2666:V2666"/>
    <mergeCell ref="B2667:C2667"/>
    <mergeCell ref="D2667:E2667"/>
    <mergeCell ref="F2667:G2667"/>
    <mergeCell ref="H2667:I2667"/>
    <mergeCell ref="J2667:K2667"/>
    <mergeCell ref="L2667:O2667"/>
    <mergeCell ref="P2667:S2667"/>
    <mergeCell ref="T2667:V2667"/>
    <mergeCell ref="B2668:C2668"/>
    <mergeCell ref="D2668:E2668"/>
    <mergeCell ref="F2668:G2668"/>
    <mergeCell ref="H2668:I2668"/>
    <mergeCell ref="J2668:K2668"/>
    <mergeCell ref="L2668:O2668"/>
    <mergeCell ref="P2668:S2668"/>
    <mergeCell ref="T2668:V2668"/>
    <mergeCell ref="B2643:C2643"/>
    <mergeCell ref="D2643:E2643"/>
    <mergeCell ref="F2643:G2643"/>
    <mergeCell ref="H2643:I2643"/>
    <mergeCell ref="J2643:K2643"/>
    <mergeCell ref="L2643:Q2643"/>
    <mergeCell ref="R2643:V2644"/>
    <mergeCell ref="B2644:C2644"/>
    <mergeCell ref="D2644:E2644"/>
    <mergeCell ref="F2644:G2644"/>
    <mergeCell ref="H2644:I2644"/>
    <mergeCell ref="J2644:K2644"/>
    <mergeCell ref="L2644:Q2644"/>
    <mergeCell ref="B2645:C2645"/>
    <mergeCell ref="D2645:E2645"/>
    <mergeCell ref="F2645:G2645"/>
    <mergeCell ref="H2645:I2645"/>
    <mergeCell ref="J2645:K2645"/>
    <mergeCell ref="L2645:Q2645"/>
    <mergeCell ref="R2645:V2645"/>
    <mergeCell ref="B2646:C2646"/>
    <mergeCell ref="D2646:E2646"/>
    <mergeCell ref="F2646:G2646"/>
    <mergeCell ref="H2646:I2646"/>
    <mergeCell ref="J2646:K2646"/>
    <mergeCell ref="L2646:O2646"/>
    <mergeCell ref="P2646:Q2646"/>
    <mergeCell ref="R2646:V2646"/>
    <mergeCell ref="A2647:V2647"/>
    <mergeCell ref="A2648:V2648"/>
    <mergeCell ref="A2649:A2673"/>
    <mergeCell ref="B2649:C2649"/>
    <mergeCell ref="D2649:E2649"/>
    <mergeCell ref="F2649:Q2649"/>
    <mergeCell ref="R2649:S2649"/>
    <mergeCell ref="T2649:V2649"/>
    <mergeCell ref="B2650:C2650"/>
    <mergeCell ref="D2650:Q2650"/>
    <mergeCell ref="R2650:S2650"/>
    <mergeCell ref="T2650:V2650"/>
    <mergeCell ref="B2651:C2651"/>
    <mergeCell ref="D2651:Q2651"/>
    <mergeCell ref="R2651:S2651"/>
    <mergeCell ref="T2651:V2651"/>
    <mergeCell ref="B2652:C2652"/>
    <mergeCell ref="D2652:Q2652"/>
    <mergeCell ref="R2652:S2652"/>
    <mergeCell ref="T2652:V2652"/>
    <mergeCell ref="B2653:B2654"/>
    <mergeCell ref="C2653:C2654"/>
    <mergeCell ref="D2653:D2654"/>
    <mergeCell ref="E2653:E2654"/>
    <mergeCell ref="F2653:F2654"/>
    <mergeCell ref="G2653:G2654"/>
    <mergeCell ref="H2653:H2654"/>
    <mergeCell ref="I2653:I2654"/>
    <mergeCell ref="J2653:J2654"/>
    <mergeCell ref="K2653:K2654"/>
    <mergeCell ref="L2653:L2654"/>
    <mergeCell ref="M2653:M2654"/>
    <mergeCell ref="N2653:N2654"/>
    <mergeCell ref="O2653:O2654"/>
    <mergeCell ref="P2653:P2654"/>
    <mergeCell ref="Q2653:Q2654"/>
    <mergeCell ref="B2636:C2636"/>
    <mergeCell ref="B2637:C2637"/>
    <mergeCell ref="V2637:V2638"/>
    <mergeCell ref="B2638:C2638"/>
    <mergeCell ref="D2638:E2638"/>
    <mergeCell ref="H2638:I2638"/>
    <mergeCell ref="L2638:M2638"/>
    <mergeCell ref="B2639:C2639"/>
    <mergeCell ref="D2639:I2639"/>
    <mergeCell ref="L2639:N2639"/>
    <mergeCell ref="P2639:V2639"/>
    <mergeCell ref="B2640:C2640"/>
    <mergeCell ref="D2640:E2640"/>
    <mergeCell ref="F2640:G2640"/>
    <mergeCell ref="H2640:I2640"/>
    <mergeCell ref="J2640:K2640"/>
    <mergeCell ref="L2640:O2640"/>
    <mergeCell ref="P2640:S2640"/>
    <mergeCell ref="T2640:V2640"/>
    <mergeCell ref="B2641:C2641"/>
    <mergeCell ref="D2641:E2641"/>
    <mergeCell ref="F2641:G2641"/>
    <mergeCell ref="H2641:I2641"/>
    <mergeCell ref="J2641:K2641"/>
    <mergeCell ref="L2641:O2641"/>
    <mergeCell ref="P2641:S2641"/>
    <mergeCell ref="T2641:V2641"/>
    <mergeCell ref="B2642:C2642"/>
    <mergeCell ref="D2642:E2642"/>
    <mergeCell ref="F2642:G2642"/>
    <mergeCell ref="H2642:I2642"/>
    <mergeCell ref="J2642:K2642"/>
    <mergeCell ref="L2642:O2642"/>
    <mergeCell ref="P2642:S2642"/>
    <mergeCell ref="T2642:V2642"/>
    <mergeCell ref="B2618:C2618"/>
    <mergeCell ref="D2618:E2618"/>
    <mergeCell ref="F2618:G2618"/>
    <mergeCell ref="H2618:I2618"/>
    <mergeCell ref="J2618:K2618"/>
    <mergeCell ref="L2618:Q2618"/>
    <mergeCell ref="R2618:V2618"/>
    <mergeCell ref="B2619:C2619"/>
    <mergeCell ref="D2619:E2619"/>
    <mergeCell ref="F2619:G2619"/>
    <mergeCell ref="H2619:I2619"/>
    <mergeCell ref="J2619:K2619"/>
    <mergeCell ref="L2619:O2619"/>
    <mergeCell ref="P2619:Q2619"/>
    <mergeCell ref="R2619:V2619"/>
    <mergeCell ref="A2620:V2620"/>
    <mergeCell ref="A2621:V2621"/>
    <mergeCell ref="A2622:A2646"/>
    <mergeCell ref="B2622:C2622"/>
    <mergeCell ref="D2622:E2622"/>
    <mergeCell ref="F2622:Q2622"/>
    <mergeCell ref="R2622:S2622"/>
    <mergeCell ref="T2622:V2622"/>
    <mergeCell ref="B2623:C2623"/>
    <mergeCell ref="D2623:Q2623"/>
    <mergeCell ref="R2623:S2623"/>
    <mergeCell ref="T2623:V2623"/>
    <mergeCell ref="B2624:C2624"/>
    <mergeCell ref="D2624:Q2624"/>
    <mergeCell ref="R2624:S2624"/>
    <mergeCell ref="T2624:V2624"/>
    <mergeCell ref="B2625:C2625"/>
    <mergeCell ref="D2625:Q2625"/>
    <mergeCell ref="R2625:S2625"/>
    <mergeCell ref="T2625:V2625"/>
    <mergeCell ref="B2626:B2627"/>
    <mergeCell ref="C2626:C2627"/>
    <mergeCell ref="D2626:D2627"/>
    <mergeCell ref="E2626:E2627"/>
    <mergeCell ref="F2626:F2627"/>
    <mergeCell ref="G2626:G2627"/>
    <mergeCell ref="H2626:H2627"/>
    <mergeCell ref="I2626:I2627"/>
    <mergeCell ref="J2626:J2627"/>
    <mergeCell ref="K2626:K2627"/>
    <mergeCell ref="L2626:L2627"/>
    <mergeCell ref="M2626:M2627"/>
    <mergeCell ref="N2626:N2627"/>
    <mergeCell ref="O2626:O2627"/>
    <mergeCell ref="P2626:P2627"/>
    <mergeCell ref="Q2626:Q2627"/>
    <mergeCell ref="R2626:R2627"/>
    <mergeCell ref="S2626:S2627"/>
    <mergeCell ref="T2626:T2627"/>
    <mergeCell ref="U2626:U2627"/>
    <mergeCell ref="V2626:V2627"/>
    <mergeCell ref="B2628:C2628"/>
    <mergeCell ref="B2629:C2629"/>
    <mergeCell ref="B2630:C2630"/>
    <mergeCell ref="B2631:C2631"/>
    <mergeCell ref="B2632:C2632"/>
    <mergeCell ref="B2633:C2633"/>
    <mergeCell ref="B2634:C2634"/>
    <mergeCell ref="B2635:C2635"/>
    <mergeCell ref="J2613:K2613"/>
    <mergeCell ref="L2613:O2613"/>
    <mergeCell ref="P2613:S2613"/>
    <mergeCell ref="T2613:V2613"/>
    <mergeCell ref="B2614:C2614"/>
    <mergeCell ref="D2614:E2614"/>
    <mergeCell ref="F2614:G2614"/>
    <mergeCell ref="H2614:I2614"/>
    <mergeCell ref="J2614:K2614"/>
    <mergeCell ref="L2614:O2614"/>
    <mergeCell ref="P2614:S2614"/>
    <mergeCell ref="T2614:V2614"/>
    <mergeCell ref="B2615:C2615"/>
    <mergeCell ref="D2615:E2615"/>
    <mergeCell ref="F2615:G2615"/>
    <mergeCell ref="H2615:I2615"/>
    <mergeCell ref="J2615:K2615"/>
    <mergeCell ref="L2615:O2615"/>
    <mergeCell ref="P2615:S2615"/>
    <mergeCell ref="T2615:V2615"/>
    <mergeCell ref="B2616:C2616"/>
    <mergeCell ref="D2616:E2616"/>
    <mergeCell ref="F2616:G2616"/>
    <mergeCell ref="H2616:I2616"/>
    <mergeCell ref="J2616:K2616"/>
    <mergeCell ref="L2616:Q2616"/>
    <mergeCell ref="R2616:V2617"/>
    <mergeCell ref="B2617:C2617"/>
    <mergeCell ref="D2617:E2617"/>
    <mergeCell ref="F2617:G2617"/>
    <mergeCell ref="H2617:I2617"/>
    <mergeCell ref="J2617:K2617"/>
    <mergeCell ref="L2617:Q2617"/>
    <mergeCell ref="A2593:V2593"/>
    <mergeCell ref="A2594:V2594"/>
    <mergeCell ref="A2595:A2619"/>
    <mergeCell ref="B2595:C2595"/>
    <mergeCell ref="D2595:E2595"/>
    <mergeCell ref="F2595:Q2595"/>
    <mergeCell ref="R2595:S2595"/>
    <mergeCell ref="T2595:V2595"/>
    <mergeCell ref="B2596:C2596"/>
    <mergeCell ref="D2596:Q2596"/>
    <mergeCell ref="R2596:S2596"/>
    <mergeCell ref="T2596:V2596"/>
    <mergeCell ref="B2597:C2597"/>
    <mergeCell ref="D2597:Q2597"/>
    <mergeCell ref="R2597:S2597"/>
    <mergeCell ref="T2597:V2597"/>
    <mergeCell ref="B2598:C2598"/>
    <mergeCell ref="D2598:Q2598"/>
    <mergeCell ref="R2598:S2598"/>
    <mergeCell ref="T2598:V2598"/>
    <mergeCell ref="B2599:B2600"/>
    <mergeCell ref="C2599:C2600"/>
    <mergeCell ref="D2599:D2600"/>
    <mergeCell ref="E2599:E2600"/>
    <mergeCell ref="F2599:F2600"/>
    <mergeCell ref="G2599:G2600"/>
    <mergeCell ref="H2599:H2600"/>
    <mergeCell ref="I2599:I2600"/>
    <mergeCell ref="J2599:J2600"/>
    <mergeCell ref="K2599:K2600"/>
    <mergeCell ref="L2599:L2600"/>
    <mergeCell ref="M2599:M2600"/>
    <mergeCell ref="N2599:N2600"/>
    <mergeCell ref="O2599:O2600"/>
    <mergeCell ref="P2599:P2600"/>
    <mergeCell ref="Q2599:Q2600"/>
    <mergeCell ref="R2599:R2600"/>
    <mergeCell ref="S2599:S2600"/>
    <mergeCell ref="T2599:T2600"/>
    <mergeCell ref="U2599:U2600"/>
    <mergeCell ref="V2599:V2600"/>
    <mergeCell ref="B2601:C2601"/>
    <mergeCell ref="B2602:C2602"/>
    <mergeCell ref="B2603:C2603"/>
    <mergeCell ref="B2604:C2604"/>
    <mergeCell ref="B2605:C2605"/>
    <mergeCell ref="B2606:C2606"/>
    <mergeCell ref="B2607:C2607"/>
    <mergeCell ref="B2608:C2608"/>
    <mergeCell ref="B2609:C2609"/>
    <mergeCell ref="B2610:C2610"/>
    <mergeCell ref="V2610:V2611"/>
    <mergeCell ref="B2611:C2611"/>
    <mergeCell ref="D2611:E2611"/>
    <mergeCell ref="H2611:I2611"/>
    <mergeCell ref="L2611:M2611"/>
    <mergeCell ref="B2612:C2612"/>
    <mergeCell ref="D2612:I2612"/>
    <mergeCell ref="L2612:N2612"/>
    <mergeCell ref="P2612:V2612"/>
    <mergeCell ref="B2613:C2613"/>
    <mergeCell ref="D2613:E2613"/>
    <mergeCell ref="F2613:G2613"/>
    <mergeCell ref="H2613:I2613"/>
    <mergeCell ref="B2561:C2561"/>
    <mergeCell ref="D2561:E2561"/>
    <mergeCell ref="F2561:G2561"/>
    <mergeCell ref="H2561:I2561"/>
    <mergeCell ref="J2561:K2561"/>
    <mergeCell ref="L2561:O2561"/>
    <mergeCell ref="P2561:S2561"/>
    <mergeCell ref="T2561:V2561"/>
    <mergeCell ref="B2562:C2562"/>
    <mergeCell ref="D2562:E2562"/>
    <mergeCell ref="F2562:G2562"/>
    <mergeCell ref="H2562:I2562"/>
    <mergeCell ref="J2562:K2562"/>
    <mergeCell ref="L2562:Q2562"/>
    <mergeCell ref="R2562:V2563"/>
    <mergeCell ref="B2563:C2563"/>
    <mergeCell ref="D2563:E2563"/>
    <mergeCell ref="F2563:G2563"/>
    <mergeCell ref="H2563:I2563"/>
    <mergeCell ref="J2563:K2563"/>
    <mergeCell ref="L2563:Q2563"/>
    <mergeCell ref="B2564:C2564"/>
    <mergeCell ref="D2564:E2564"/>
    <mergeCell ref="F2564:G2564"/>
    <mergeCell ref="H2564:I2564"/>
    <mergeCell ref="J2564:K2564"/>
    <mergeCell ref="L2564:Q2564"/>
    <mergeCell ref="R2564:V2564"/>
    <mergeCell ref="B2565:C2565"/>
    <mergeCell ref="D2565:E2565"/>
    <mergeCell ref="F2565:G2565"/>
    <mergeCell ref="H2565:I2565"/>
    <mergeCell ref="J2565:K2565"/>
    <mergeCell ref="L2565:O2565"/>
    <mergeCell ref="P2565:Q2565"/>
    <mergeCell ref="R2565:V2565"/>
    <mergeCell ref="R2545:R2546"/>
    <mergeCell ref="S2545:S2546"/>
    <mergeCell ref="T2545:T2546"/>
    <mergeCell ref="U2545:U2546"/>
    <mergeCell ref="V2545:V2546"/>
    <mergeCell ref="B2547:C2547"/>
    <mergeCell ref="B2548:C2548"/>
    <mergeCell ref="B2549:C2549"/>
    <mergeCell ref="B2550:C2550"/>
    <mergeCell ref="B2551:C2551"/>
    <mergeCell ref="B2552:C2552"/>
    <mergeCell ref="B2553:C2553"/>
    <mergeCell ref="B2554:C2554"/>
    <mergeCell ref="B2555:C2555"/>
    <mergeCell ref="B2556:C2556"/>
    <mergeCell ref="V2556:V2557"/>
    <mergeCell ref="B2557:C2557"/>
    <mergeCell ref="D2557:E2557"/>
    <mergeCell ref="H2557:I2557"/>
    <mergeCell ref="L2557:M2557"/>
    <mergeCell ref="B2558:C2558"/>
    <mergeCell ref="D2558:I2558"/>
    <mergeCell ref="L2558:N2558"/>
    <mergeCell ref="P2558:V2558"/>
    <mergeCell ref="B2559:C2559"/>
    <mergeCell ref="D2559:E2559"/>
    <mergeCell ref="F2559:G2559"/>
    <mergeCell ref="H2559:I2559"/>
    <mergeCell ref="J2559:K2559"/>
    <mergeCell ref="L2559:O2559"/>
    <mergeCell ref="P2559:S2559"/>
    <mergeCell ref="T2559:V2559"/>
    <mergeCell ref="B2560:C2560"/>
    <mergeCell ref="D2560:E2560"/>
    <mergeCell ref="F2560:G2560"/>
    <mergeCell ref="H2560:I2560"/>
    <mergeCell ref="J2560:K2560"/>
    <mergeCell ref="L2560:O2560"/>
    <mergeCell ref="P2560:S2560"/>
    <mergeCell ref="T2560:V2560"/>
    <mergeCell ref="B2535:C2535"/>
    <mergeCell ref="D2535:E2535"/>
    <mergeCell ref="F2535:G2535"/>
    <mergeCell ref="H2535:I2535"/>
    <mergeCell ref="J2535:K2535"/>
    <mergeCell ref="L2535:Q2535"/>
    <mergeCell ref="R2535:V2536"/>
    <mergeCell ref="B2536:C2536"/>
    <mergeCell ref="D2536:E2536"/>
    <mergeCell ref="F2536:G2536"/>
    <mergeCell ref="H2536:I2536"/>
    <mergeCell ref="J2536:K2536"/>
    <mergeCell ref="L2536:Q2536"/>
    <mergeCell ref="B2537:C2537"/>
    <mergeCell ref="D2537:E2537"/>
    <mergeCell ref="F2537:G2537"/>
    <mergeCell ref="H2537:I2537"/>
    <mergeCell ref="J2537:K2537"/>
    <mergeCell ref="L2537:Q2537"/>
    <mergeCell ref="R2537:V2537"/>
    <mergeCell ref="B2538:C2538"/>
    <mergeCell ref="D2538:E2538"/>
    <mergeCell ref="F2538:G2538"/>
    <mergeCell ref="H2538:I2538"/>
    <mergeCell ref="J2538:K2538"/>
    <mergeCell ref="L2538:O2538"/>
    <mergeCell ref="P2538:Q2538"/>
    <mergeCell ref="R2538:V2538"/>
    <mergeCell ref="A2539:V2539"/>
    <mergeCell ref="A2540:V2540"/>
    <mergeCell ref="A2541:A2565"/>
    <mergeCell ref="B2541:C2541"/>
    <mergeCell ref="D2541:E2541"/>
    <mergeCell ref="F2541:Q2541"/>
    <mergeCell ref="R2541:S2541"/>
    <mergeCell ref="T2541:V2541"/>
    <mergeCell ref="B2542:C2542"/>
    <mergeCell ref="D2542:Q2542"/>
    <mergeCell ref="R2542:S2542"/>
    <mergeCell ref="T2542:V2542"/>
    <mergeCell ref="B2543:C2543"/>
    <mergeCell ref="D2543:Q2543"/>
    <mergeCell ref="R2543:S2543"/>
    <mergeCell ref="T2543:V2543"/>
    <mergeCell ref="B2544:C2544"/>
    <mergeCell ref="D2544:Q2544"/>
    <mergeCell ref="R2544:S2544"/>
    <mergeCell ref="T2544:V2544"/>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B2528:C2528"/>
    <mergeCell ref="B2529:C2529"/>
    <mergeCell ref="V2529:V2530"/>
    <mergeCell ref="B2530:C2530"/>
    <mergeCell ref="D2530:E2530"/>
    <mergeCell ref="H2530:I2530"/>
    <mergeCell ref="L2530:M2530"/>
    <mergeCell ref="B2531:C2531"/>
    <mergeCell ref="D2531:I2531"/>
    <mergeCell ref="L2531:N2531"/>
    <mergeCell ref="P2531:V2531"/>
    <mergeCell ref="B2532:C2532"/>
    <mergeCell ref="D2532:E2532"/>
    <mergeCell ref="F2532:G2532"/>
    <mergeCell ref="H2532:I2532"/>
    <mergeCell ref="J2532:K2532"/>
    <mergeCell ref="L2532:O2532"/>
    <mergeCell ref="P2532:S2532"/>
    <mergeCell ref="T2532:V2532"/>
    <mergeCell ref="B2533:C2533"/>
    <mergeCell ref="D2533:E2533"/>
    <mergeCell ref="F2533:G2533"/>
    <mergeCell ref="H2533:I2533"/>
    <mergeCell ref="J2533:K2533"/>
    <mergeCell ref="L2533:O2533"/>
    <mergeCell ref="P2533:S2533"/>
    <mergeCell ref="T2533:V2533"/>
    <mergeCell ref="B2534:C2534"/>
    <mergeCell ref="D2534:E2534"/>
    <mergeCell ref="F2534:G2534"/>
    <mergeCell ref="H2534:I2534"/>
    <mergeCell ref="J2534:K2534"/>
    <mergeCell ref="L2534:O2534"/>
    <mergeCell ref="P2534:S2534"/>
    <mergeCell ref="T2534:V2534"/>
    <mergeCell ref="B2510:C2510"/>
    <mergeCell ref="D2510:E2510"/>
    <mergeCell ref="F2510:G2510"/>
    <mergeCell ref="H2510:I2510"/>
    <mergeCell ref="J2510:K2510"/>
    <mergeCell ref="L2510:Q2510"/>
    <mergeCell ref="R2510:V2510"/>
    <mergeCell ref="B2511:C2511"/>
    <mergeCell ref="D2511:E2511"/>
    <mergeCell ref="F2511:G2511"/>
    <mergeCell ref="H2511:I2511"/>
    <mergeCell ref="J2511:K2511"/>
    <mergeCell ref="L2511:O2511"/>
    <mergeCell ref="P2511:Q2511"/>
    <mergeCell ref="R2511:V2511"/>
    <mergeCell ref="A2512:V2512"/>
    <mergeCell ref="A2513:V2513"/>
    <mergeCell ref="A2514:A2538"/>
    <mergeCell ref="B2514:C2514"/>
    <mergeCell ref="D2514:E2514"/>
    <mergeCell ref="F2514:Q2514"/>
    <mergeCell ref="R2514:S2514"/>
    <mergeCell ref="T2514:V2514"/>
    <mergeCell ref="B2515:C2515"/>
    <mergeCell ref="D2515:Q2515"/>
    <mergeCell ref="R2515:S2515"/>
    <mergeCell ref="T2515:V2515"/>
    <mergeCell ref="B2516:C2516"/>
    <mergeCell ref="D2516:Q2516"/>
    <mergeCell ref="R2516:S2516"/>
    <mergeCell ref="T2516:V2516"/>
    <mergeCell ref="B2517:C2517"/>
    <mergeCell ref="D2517:Q2517"/>
    <mergeCell ref="R2517:S2517"/>
    <mergeCell ref="T2517:V2517"/>
    <mergeCell ref="B2518:B2519"/>
    <mergeCell ref="C2518:C2519"/>
    <mergeCell ref="D2518:D2519"/>
    <mergeCell ref="E2518:E2519"/>
    <mergeCell ref="F2518:F2519"/>
    <mergeCell ref="G2518:G2519"/>
    <mergeCell ref="H2518:H2519"/>
    <mergeCell ref="I2518:I2519"/>
    <mergeCell ref="J2518:J2519"/>
    <mergeCell ref="K2518:K2519"/>
    <mergeCell ref="L2518:L2519"/>
    <mergeCell ref="M2518:M2519"/>
    <mergeCell ref="N2518:N2519"/>
    <mergeCell ref="O2518:O2519"/>
    <mergeCell ref="P2518:P2519"/>
    <mergeCell ref="Q2518:Q2519"/>
    <mergeCell ref="R2518:R2519"/>
    <mergeCell ref="S2518:S2519"/>
    <mergeCell ref="T2518:T2519"/>
    <mergeCell ref="U2518:U2519"/>
    <mergeCell ref="V2518:V2519"/>
    <mergeCell ref="B2520:C2520"/>
    <mergeCell ref="B2521:C2521"/>
    <mergeCell ref="B2522:C2522"/>
    <mergeCell ref="B2523:C2523"/>
    <mergeCell ref="B2524:C2524"/>
    <mergeCell ref="B2525:C2525"/>
    <mergeCell ref="B2526:C2526"/>
    <mergeCell ref="B2527:C2527"/>
    <mergeCell ref="J2505:K2505"/>
    <mergeCell ref="L2505:O2505"/>
    <mergeCell ref="P2505:S2505"/>
    <mergeCell ref="T2505:V2505"/>
    <mergeCell ref="B2506:C2506"/>
    <mergeCell ref="D2506:E2506"/>
    <mergeCell ref="F2506:G2506"/>
    <mergeCell ref="H2506:I2506"/>
    <mergeCell ref="J2506:K2506"/>
    <mergeCell ref="L2506:O2506"/>
    <mergeCell ref="P2506:S2506"/>
    <mergeCell ref="T2506:V2506"/>
    <mergeCell ref="B2507:C2507"/>
    <mergeCell ref="D2507:E2507"/>
    <mergeCell ref="F2507:G2507"/>
    <mergeCell ref="H2507:I2507"/>
    <mergeCell ref="J2507:K2507"/>
    <mergeCell ref="L2507:O2507"/>
    <mergeCell ref="P2507:S2507"/>
    <mergeCell ref="T2507:V2507"/>
    <mergeCell ref="B2508:C2508"/>
    <mergeCell ref="D2508:E2508"/>
    <mergeCell ref="F2508:G2508"/>
    <mergeCell ref="H2508:I2508"/>
    <mergeCell ref="J2508:K2508"/>
    <mergeCell ref="L2508:Q2508"/>
    <mergeCell ref="R2508:V2509"/>
    <mergeCell ref="B2509:C2509"/>
    <mergeCell ref="D2509:E2509"/>
    <mergeCell ref="F2509:G2509"/>
    <mergeCell ref="H2509:I2509"/>
    <mergeCell ref="J2509:K2509"/>
    <mergeCell ref="L2509:Q2509"/>
    <mergeCell ref="A2485:V2485"/>
    <mergeCell ref="A2486:V2486"/>
    <mergeCell ref="A2487:A2511"/>
    <mergeCell ref="B2487:C2487"/>
    <mergeCell ref="D2487:E2487"/>
    <mergeCell ref="F2487:Q2487"/>
    <mergeCell ref="R2487:S2487"/>
    <mergeCell ref="T2487:V2487"/>
    <mergeCell ref="B2488:C2488"/>
    <mergeCell ref="D2488:Q2488"/>
    <mergeCell ref="R2488:S2488"/>
    <mergeCell ref="T2488:V2488"/>
    <mergeCell ref="B2489:C2489"/>
    <mergeCell ref="D2489:Q2489"/>
    <mergeCell ref="R2489:S2489"/>
    <mergeCell ref="T2489:V2489"/>
    <mergeCell ref="B2490:C2490"/>
    <mergeCell ref="D2490:Q2490"/>
    <mergeCell ref="R2490:S2490"/>
    <mergeCell ref="T2490:V2490"/>
    <mergeCell ref="B2491:B2492"/>
    <mergeCell ref="C2491:C2492"/>
    <mergeCell ref="D2491:D2492"/>
    <mergeCell ref="E2491:E2492"/>
    <mergeCell ref="F2491:F2492"/>
    <mergeCell ref="G2491:G2492"/>
    <mergeCell ref="H2491:H2492"/>
    <mergeCell ref="I2491:I2492"/>
    <mergeCell ref="J2491:J2492"/>
    <mergeCell ref="K2491:K2492"/>
    <mergeCell ref="L2491:L2492"/>
    <mergeCell ref="M2491:M2492"/>
    <mergeCell ref="N2491:N2492"/>
    <mergeCell ref="O2491:O2492"/>
    <mergeCell ref="P2491:P2492"/>
    <mergeCell ref="Q2491:Q2492"/>
    <mergeCell ref="R2491:R2492"/>
    <mergeCell ref="S2491:S2492"/>
    <mergeCell ref="T2491:T2492"/>
    <mergeCell ref="U2491:U2492"/>
    <mergeCell ref="V2491:V2492"/>
    <mergeCell ref="B2493:C2493"/>
    <mergeCell ref="B2494:C2494"/>
    <mergeCell ref="B2495:C2495"/>
    <mergeCell ref="B2496:C2496"/>
    <mergeCell ref="B2497:C2497"/>
    <mergeCell ref="B2498:C2498"/>
    <mergeCell ref="B2499:C2499"/>
    <mergeCell ref="B2500:C2500"/>
    <mergeCell ref="B2501:C2501"/>
    <mergeCell ref="B2502:C2502"/>
    <mergeCell ref="V2502:V2503"/>
    <mergeCell ref="B2503:C2503"/>
    <mergeCell ref="D2503:E2503"/>
    <mergeCell ref="H2503:I2503"/>
    <mergeCell ref="L2503:M2503"/>
    <mergeCell ref="B2504:C2504"/>
    <mergeCell ref="D2504:I2504"/>
    <mergeCell ref="L2504:N2504"/>
    <mergeCell ref="P2504:V2504"/>
    <mergeCell ref="B2505:C2505"/>
    <mergeCell ref="D2505:E2505"/>
    <mergeCell ref="F2505:G2505"/>
    <mergeCell ref="H2505:I2505"/>
    <mergeCell ref="B2480:C2480"/>
    <mergeCell ref="D2480:E2480"/>
    <mergeCell ref="F2480:G2480"/>
    <mergeCell ref="H2480:I2480"/>
    <mergeCell ref="J2480:K2480"/>
    <mergeCell ref="L2480:O2480"/>
    <mergeCell ref="P2480:S2480"/>
    <mergeCell ref="T2480:V2480"/>
    <mergeCell ref="B2481:C2481"/>
    <mergeCell ref="D2481:E2481"/>
    <mergeCell ref="F2481:G2481"/>
    <mergeCell ref="H2481:I2481"/>
    <mergeCell ref="J2481:K2481"/>
    <mergeCell ref="L2481:Q2481"/>
    <mergeCell ref="R2481:V2482"/>
    <mergeCell ref="B2482:C2482"/>
    <mergeCell ref="D2482:E2482"/>
    <mergeCell ref="F2482:G2482"/>
    <mergeCell ref="H2482:I2482"/>
    <mergeCell ref="J2482:K2482"/>
    <mergeCell ref="L2482:Q2482"/>
    <mergeCell ref="B2483:C2483"/>
    <mergeCell ref="D2483:E2483"/>
    <mergeCell ref="F2483:G2483"/>
    <mergeCell ref="H2483:I2483"/>
    <mergeCell ref="J2483:K2483"/>
    <mergeCell ref="L2483:Q2483"/>
    <mergeCell ref="R2483:V2483"/>
    <mergeCell ref="B2484:C2484"/>
    <mergeCell ref="D2484:E2484"/>
    <mergeCell ref="F2484:G2484"/>
    <mergeCell ref="H2484:I2484"/>
    <mergeCell ref="J2484:K2484"/>
    <mergeCell ref="L2484:O2484"/>
    <mergeCell ref="P2484:Q2484"/>
    <mergeCell ref="R2484:V2484"/>
    <mergeCell ref="R2464:R2465"/>
    <mergeCell ref="S2464:S2465"/>
    <mergeCell ref="T2464:T2465"/>
    <mergeCell ref="U2464:U2465"/>
    <mergeCell ref="V2464:V2465"/>
    <mergeCell ref="B2466:C2466"/>
    <mergeCell ref="B2467:C2467"/>
    <mergeCell ref="B2468:C2468"/>
    <mergeCell ref="B2469:C2469"/>
    <mergeCell ref="B2470:C2470"/>
    <mergeCell ref="B2471:C2471"/>
    <mergeCell ref="B2472:C2472"/>
    <mergeCell ref="B2473:C2473"/>
    <mergeCell ref="B2474:C2474"/>
    <mergeCell ref="B2475:C2475"/>
    <mergeCell ref="V2475:V2476"/>
    <mergeCell ref="B2476:C2476"/>
    <mergeCell ref="D2476:E2476"/>
    <mergeCell ref="H2476:I2476"/>
    <mergeCell ref="L2476:M2476"/>
    <mergeCell ref="B2477:C2477"/>
    <mergeCell ref="D2477:I2477"/>
    <mergeCell ref="L2477:N2477"/>
    <mergeCell ref="P2477:V2477"/>
    <mergeCell ref="B2478:C2478"/>
    <mergeCell ref="D2478:E2478"/>
    <mergeCell ref="F2478:G2478"/>
    <mergeCell ref="H2478:I2478"/>
    <mergeCell ref="J2478:K2478"/>
    <mergeCell ref="L2478:O2478"/>
    <mergeCell ref="P2478:S2478"/>
    <mergeCell ref="T2478:V2478"/>
    <mergeCell ref="B2479:C2479"/>
    <mergeCell ref="D2479:E2479"/>
    <mergeCell ref="F2479:G2479"/>
    <mergeCell ref="H2479:I2479"/>
    <mergeCell ref="J2479:K2479"/>
    <mergeCell ref="L2479:O2479"/>
    <mergeCell ref="P2479:S2479"/>
    <mergeCell ref="T2479:V2479"/>
    <mergeCell ref="B2454:C2454"/>
    <mergeCell ref="D2454:E2454"/>
    <mergeCell ref="F2454:G2454"/>
    <mergeCell ref="H2454:I2454"/>
    <mergeCell ref="J2454:K2454"/>
    <mergeCell ref="L2454:Q2454"/>
    <mergeCell ref="R2454:V2455"/>
    <mergeCell ref="B2455:C2455"/>
    <mergeCell ref="D2455:E2455"/>
    <mergeCell ref="F2455:G2455"/>
    <mergeCell ref="H2455:I2455"/>
    <mergeCell ref="J2455:K2455"/>
    <mergeCell ref="L2455:Q2455"/>
    <mergeCell ref="B2456:C2456"/>
    <mergeCell ref="D2456:E2456"/>
    <mergeCell ref="F2456:G2456"/>
    <mergeCell ref="H2456:I2456"/>
    <mergeCell ref="J2456:K2456"/>
    <mergeCell ref="L2456:Q2456"/>
    <mergeCell ref="R2456:V2456"/>
    <mergeCell ref="B2457:C2457"/>
    <mergeCell ref="D2457:E2457"/>
    <mergeCell ref="F2457:G2457"/>
    <mergeCell ref="H2457:I2457"/>
    <mergeCell ref="J2457:K2457"/>
    <mergeCell ref="L2457:O2457"/>
    <mergeCell ref="P2457:Q2457"/>
    <mergeCell ref="R2457:V2457"/>
    <mergeCell ref="A2458:V2458"/>
    <mergeCell ref="A2459:V2459"/>
    <mergeCell ref="A2460:A2484"/>
    <mergeCell ref="B2460:C2460"/>
    <mergeCell ref="D2460:E2460"/>
    <mergeCell ref="F2460:Q2460"/>
    <mergeCell ref="R2460:S2460"/>
    <mergeCell ref="T2460:V2460"/>
    <mergeCell ref="B2461:C2461"/>
    <mergeCell ref="D2461:Q2461"/>
    <mergeCell ref="R2461:S2461"/>
    <mergeCell ref="T2461:V2461"/>
    <mergeCell ref="B2462:C2462"/>
    <mergeCell ref="D2462:Q2462"/>
    <mergeCell ref="R2462:S2462"/>
    <mergeCell ref="T2462:V2462"/>
    <mergeCell ref="B2463:C2463"/>
    <mergeCell ref="D2463:Q2463"/>
    <mergeCell ref="R2463:S2463"/>
    <mergeCell ref="T2463:V2463"/>
    <mergeCell ref="B2464:B2465"/>
    <mergeCell ref="C2464:C2465"/>
    <mergeCell ref="D2464:D2465"/>
    <mergeCell ref="E2464:E2465"/>
    <mergeCell ref="F2464:F2465"/>
    <mergeCell ref="G2464:G2465"/>
    <mergeCell ref="H2464:H2465"/>
    <mergeCell ref="I2464:I2465"/>
    <mergeCell ref="J2464:J2465"/>
    <mergeCell ref="K2464:K2465"/>
    <mergeCell ref="L2464:L2465"/>
    <mergeCell ref="M2464:M2465"/>
    <mergeCell ref="N2464:N2465"/>
    <mergeCell ref="O2464:O2465"/>
    <mergeCell ref="P2464:P2465"/>
    <mergeCell ref="Q2464:Q2465"/>
    <mergeCell ref="B2447:C2447"/>
    <mergeCell ref="B2448:C2448"/>
    <mergeCell ref="V2448:V2449"/>
    <mergeCell ref="B2449:C2449"/>
    <mergeCell ref="D2449:E2449"/>
    <mergeCell ref="H2449:I2449"/>
    <mergeCell ref="L2449:M2449"/>
    <mergeCell ref="B2450:C2450"/>
    <mergeCell ref="D2450:I2450"/>
    <mergeCell ref="L2450:N2450"/>
    <mergeCell ref="P2450:V2450"/>
    <mergeCell ref="B2451:C2451"/>
    <mergeCell ref="D2451:E2451"/>
    <mergeCell ref="F2451:G2451"/>
    <mergeCell ref="H2451:I2451"/>
    <mergeCell ref="J2451:K2451"/>
    <mergeCell ref="L2451:O2451"/>
    <mergeCell ref="P2451:S2451"/>
    <mergeCell ref="T2451:V2451"/>
    <mergeCell ref="B2452:C2452"/>
    <mergeCell ref="D2452:E2452"/>
    <mergeCell ref="F2452:G2452"/>
    <mergeCell ref="H2452:I2452"/>
    <mergeCell ref="J2452:K2452"/>
    <mergeCell ref="L2452:O2452"/>
    <mergeCell ref="P2452:S2452"/>
    <mergeCell ref="T2452:V2452"/>
    <mergeCell ref="B2453:C2453"/>
    <mergeCell ref="D2453:E2453"/>
    <mergeCell ref="F2453:G2453"/>
    <mergeCell ref="H2453:I2453"/>
    <mergeCell ref="J2453:K2453"/>
    <mergeCell ref="L2453:O2453"/>
    <mergeCell ref="P2453:S2453"/>
    <mergeCell ref="T2453:V2453"/>
    <mergeCell ref="B2429:C2429"/>
    <mergeCell ref="D2429:E2429"/>
    <mergeCell ref="F2429:G2429"/>
    <mergeCell ref="H2429:I2429"/>
    <mergeCell ref="J2429:K2429"/>
    <mergeCell ref="L2429:Q2429"/>
    <mergeCell ref="R2429:V2429"/>
    <mergeCell ref="B2430:C2430"/>
    <mergeCell ref="D2430:E2430"/>
    <mergeCell ref="F2430:G2430"/>
    <mergeCell ref="H2430:I2430"/>
    <mergeCell ref="J2430:K2430"/>
    <mergeCell ref="L2430:O2430"/>
    <mergeCell ref="P2430:Q2430"/>
    <mergeCell ref="R2430:V2430"/>
    <mergeCell ref="A2431:V2431"/>
    <mergeCell ref="A2432:V2432"/>
    <mergeCell ref="A2433:A2457"/>
    <mergeCell ref="B2433:C2433"/>
    <mergeCell ref="D2433:E2433"/>
    <mergeCell ref="F2433:Q2433"/>
    <mergeCell ref="R2433:S2433"/>
    <mergeCell ref="T2433:V2433"/>
    <mergeCell ref="B2434:C2434"/>
    <mergeCell ref="D2434:Q2434"/>
    <mergeCell ref="R2434:S2434"/>
    <mergeCell ref="T2434:V2434"/>
    <mergeCell ref="B2435:C2435"/>
    <mergeCell ref="D2435:Q2435"/>
    <mergeCell ref="R2435:S2435"/>
    <mergeCell ref="T2435:V2435"/>
    <mergeCell ref="B2436:C2436"/>
    <mergeCell ref="D2436:Q2436"/>
    <mergeCell ref="R2436:S2436"/>
    <mergeCell ref="T2436:V2436"/>
    <mergeCell ref="B2437:B2438"/>
    <mergeCell ref="C2437:C2438"/>
    <mergeCell ref="D2437:D2438"/>
    <mergeCell ref="E2437:E2438"/>
    <mergeCell ref="F2437:F2438"/>
    <mergeCell ref="G2437:G2438"/>
    <mergeCell ref="H2437:H2438"/>
    <mergeCell ref="I2437:I2438"/>
    <mergeCell ref="J2437:J2438"/>
    <mergeCell ref="K2437:K2438"/>
    <mergeCell ref="L2437:L2438"/>
    <mergeCell ref="M2437:M2438"/>
    <mergeCell ref="N2437:N2438"/>
    <mergeCell ref="O2437:O2438"/>
    <mergeCell ref="P2437:P2438"/>
    <mergeCell ref="Q2437:Q2438"/>
    <mergeCell ref="R2437:R2438"/>
    <mergeCell ref="S2437:S2438"/>
    <mergeCell ref="T2437:T2438"/>
    <mergeCell ref="U2437:U2438"/>
    <mergeCell ref="V2437:V2438"/>
    <mergeCell ref="B2439:C2439"/>
    <mergeCell ref="B2440:C2440"/>
    <mergeCell ref="B2441:C2441"/>
    <mergeCell ref="B2442:C2442"/>
    <mergeCell ref="B2443:C2443"/>
    <mergeCell ref="B2444:C2444"/>
    <mergeCell ref="B2445:C2445"/>
    <mergeCell ref="B2446:C2446"/>
    <mergeCell ref="J2424:K2424"/>
    <mergeCell ref="L2424:O2424"/>
    <mergeCell ref="P2424:S2424"/>
    <mergeCell ref="T2424:V2424"/>
    <mergeCell ref="B2425:C2425"/>
    <mergeCell ref="D2425:E2425"/>
    <mergeCell ref="F2425:G2425"/>
    <mergeCell ref="H2425:I2425"/>
    <mergeCell ref="J2425:K2425"/>
    <mergeCell ref="L2425:O2425"/>
    <mergeCell ref="P2425:S2425"/>
    <mergeCell ref="T2425:V2425"/>
    <mergeCell ref="B2426:C2426"/>
    <mergeCell ref="D2426:E2426"/>
    <mergeCell ref="F2426:G2426"/>
    <mergeCell ref="H2426:I2426"/>
    <mergeCell ref="J2426:K2426"/>
    <mergeCell ref="L2426:O2426"/>
    <mergeCell ref="P2426:S2426"/>
    <mergeCell ref="T2426:V2426"/>
    <mergeCell ref="B2427:C2427"/>
    <mergeCell ref="D2427:E2427"/>
    <mergeCell ref="F2427:G2427"/>
    <mergeCell ref="H2427:I2427"/>
    <mergeCell ref="J2427:K2427"/>
    <mergeCell ref="L2427:Q2427"/>
    <mergeCell ref="R2427:V2428"/>
    <mergeCell ref="B2428:C2428"/>
    <mergeCell ref="D2428:E2428"/>
    <mergeCell ref="F2428:G2428"/>
    <mergeCell ref="H2428:I2428"/>
    <mergeCell ref="J2428:K2428"/>
    <mergeCell ref="L2428:Q2428"/>
    <mergeCell ref="A2404:V2404"/>
    <mergeCell ref="A2405:V2405"/>
    <mergeCell ref="A2406:A2430"/>
    <mergeCell ref="B2406:C2406"/>
    <mergeCell ref="D2406:E2406"/>
    <mergeCell ref="F2406:Q2406"/>
    <mergeCell ref="R2406:S2406"/>
    <mergeCell ref="T2406:V2406"/>
    <mergeCell ref="B2407:C2407"/>
    <mergeCell ref="D2407:Q2407"/>
    <mergeCell ref="R2407:S2407"/>
    <mergeCell ref="T2407:V2407"/>
    <mergeCell ref="B2408:C2408"/>
    <mergeCell ref="D2408:Q2408"/>
    <mergeCell ref="R2408:S2408"/>
    <mergeCell ref="T2408:V2408"/>
    <mergeCell ref="B2409:C2409"/>
    <mergeCell ref="D2409:Q2409"/>
    <mergeCell ref="R2409:S2409"/>
    <mergeCell ref="T2409:V2409"/>
    <mergeCell ref="B2410:B2411"/>
    <mergeCell ref="C2410:C2411"/>
    <mergeCell ref="D2410:D2411"/>
    <mergeCell ref="E2410:E2411"/>
    <mergeCell ref="F2410:F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B2412:C2412"/>
    <mergeCell ref="B2413:C2413"/>
    <mergeCell ref="B2414:C2414"/>
    <mergeCell ref="B2415:C2415"/>
    <mergeCell ref="B2416:C2416"/>
    <mergeCell ref="B2417:C2417"/>
    <mergeCell ref="B2418:C2418"/>
    <mergeCell ref="B2419:C2419"/>
    <mergeCell ref="B2420:C2420"/>
    <mergeCell ref="B2421:C2421"/>
    <mergeCell ref="V2421:V2422"/>
    <mergeCell ref="B2422:C2422"/>
    <mergeCell ref="D2422:E2422"/>
    <mergeCell ref="H2422:I2422"/>
    <mergeCell ref="L2422:M2422"/>
    <mergeCell ref="B2423:C2423"/>
    <mergeCell ref="D2423:I2423"/>
    <mergeCell ref="L2423:N2423"/>
    <mergeCell ref="P2423:V2423"/>
    <mergeCell ref="B2424:C2424"/>
    <mergeCell ref="D2424:E2424"/>
    <mergeCell ref="F2424:G2424"/>
    <mergeCell ref="H2424:I2424"/>
    <mergeCell ref="B2399:C2399"/>
    <mergeCell ref="D2399:E2399"/>
    <mergeCell ref="F2399:G2399"/>
    <mergeCell ref="H2399:I2399"/>
    <mergeCell ref="J2399:K2399"/>
    <mergeCell ref="L2399:O2399"/>
    <mergeCell ref="P2399:S2399"/>
    <mergeCell ref="T2399:V2399"/>
    <mergeCell ref="B2400:C2400"/>
    <mergeCell ref="D2400:E2400"/>
    <mergeCell ref="F2400:G2400"/>
    <mergeCell ref="H2400:I2400"/>
    <mergeCell ref="J2400:K2400"/>
    <mergeCell ref="L2400:Q2400"/>
    <mergeCell ref="R2400:V2401"/>
    <mergeCell ref="B2401:C2401"/>
    <mergeCell ref="D2401:E2401"/>
    <mergeCell ref="F2401:G2401"/>
    <mergeCell ref="H2401:I2401"/>
    <mergeCell ref="J2401:K2401"/>
    <mergeCell ref="L2401:Q2401"/>
    <mergeCell ref="B2402:C2402"/>
    <mergeCell ref="D2402:E2402"/>
    <mergeCell ref="F2402:G2402"/>
    <mergeCell ref="H2402:I2402"/>
    <mergeCell ref="J2402:K2402"/>
    <mergeCell ref="L2402:Q2402"/>
    <mergeCell ref="R2402:V2402"/>
    <mergeCell ref="B2403:C2403"/>
    <mergeCell ref="D2403:E2403"/>
    <mergeCell ref="F2403:G2403"/>
    <mergeCell ref="H2403:I2403"/>
    <mergeCell ref="J2403:K2403"/>
    <mergeCell ref="L2403:O2403"/>
    <mergeCell ref="P2403:Q2403"/>
    <mergeCell ref="R2403:V2403"/>
    <mergeCell ref="R2383:R2384"/>
    <mergeCell ref="S2383:S2384"/>
    <mergeCell ref="T2383:T2384"/>
    <mergeCell ref="U2383:U2384"/>
    <mergeCell ref="V2383:V2384"/>
    <mergeCell ref="B2385:C2385"/>
    <mergeCell ref="B2386:C2386"/>
    <mergeCell ref="B2387:C2387"/>
    <mergeCell ref="B2388:C2388"/>
    <mergeCell ref="B2389:C2389"/>
    <mergeCell ref="B2390:C2390"/>
    <mergeCell ref="B2391:C2391"/>
    <mergeCell ref="B2392:C2392"/>
    <mergeCell ref="B2393:C2393"/>
    <mergeCell ref="B2394:C2394"/>
    <mergeCell ref="V2394:V2395"/>
    <mergeCell ref="B2395:C2395"/>
    <mergeCell ref="D2395:E2395"/>
    <mergeCell ref="H2395:I2395"/>
    <mergeCell ref="L2395:M2395"/>
    <mergeCell ref="B2396:C2396"/>
    <mergeCell ref="D2396:I2396"/>
    <mergeCell ref="L2396:N2396"/>
    <mergeCell ref="P2396:V2396"/>
    <mergeCell ref="B2397:C2397"/>
    <mergeCell ref="D2397:E2397"/>
    <mergeCell ref="F2397:G2397"/>
    <mergeCell ref="H2397:I2397"/>
    <mergeCell ref="J2397:K2397"/>
    <mergeCell ref="L2397:O2397"/>
    <mergeCell ref="P2397:S2397"/>
    <mergeCell ref="T2397:V2397"/>
    <mergeCell ref="B2398:C2398"/>
    <mergeCell ref="D2398:E2398"/>
    <mergeCell ref="F2398:G2398"/>
    <mergeCell ref="H2398:I2398"/>
    <mergeCell ref="J2398:K2398"/>
    <mergeCell ref="L2398:O2398"/>
    <mergeCell ref="P2398:S2398"/>
    <mergeCell ref="T2398:V2398"/>
    <mergeCell ref="B2373:C2373"/>
    <mergeCell ref="D2373:E2373"/>
    <mergeCell ref="F2373:G2373"/>
    <mergeCell ref="H2373:I2373"/>
    <mergeCell ref="J2373:K2373"/>
    <mergeCell ref="L2373:Q2373"/>
    <mergeCell ref="R2373:V2374"/>
    <mergeCell ref="B2374:C2374"/>
    <mergeCell ref="D2374:E2374"/>
    <mergeCell ref="F2374:G2374"/>
    <mergeCell ref="H2374:I2374"/>
    <mergeCell ref="J2374:K2374"/>
    <mergeCell ref="L2374:Q2374"/>
    <mergeCell ref="B2375:C2375"/>
    <mergeCell ref="D2375:E2375"/>
    <mergeCell ref="F2375:G2375"/>
    <mergeCell ref="H2375:I2375"/>
    <mergeCell ref="J2375:K2375"/>
    <mergeCell ref="L2375:Q2375"/>
    <mergeCell ref="R2375:V2375"/>
    <mergeCell ref="B2376:C2376"/>
    <mergeCell ref="D2376:E2376"/>
    <mergeCell ref="F2376:G2376"/>
    <mergeCell ref="H2376:I2376"/>
    <mergeCell ref="J2376:K2376"/>
    <mergeCell ref="L2376:O2376"/>
    <mergeCell ref="P2376:Q2376"/>
    <mergeCell ref="R2376:V2376"/>
    <mergeCell ref="A2377:V2377"/>
    <mergeCell ref="A2378:V2378"/>
    <mergeCell ref="A2379:A2403"/>
    <mergeCell ref="B2379:C2379"/>
    <mergeCell ref="D2379:E2379"/>
    <mergeCell ref="F2379:Q2379"/>
    <mergeCell ref="R2379:S2379"/>
    <mergeCell ref="T2379:V2379"/>
    <mergeCell ref="B2380:C2380"/>
    <mergeCell ref="D2380:Q2380"/>
    <mergeCell ref="R2380:S2380"/>
    <mergeCell ref="T2380:V2380"/>
    <mergeCell ref="B2381:C2381"/>
    <mergeCell ref="D2381:Q2381"/>
    <mergeCell ref="R2381:S2381"/>
    <mergeCell ref="T2381:V2381"/>
    <mergeCell ref="B2382:C2382"/>
    <mergeCell ref="D2382:Q2382"/>
    <mergeCell ref="R2382:S2382"/>
    <mergeCell ref="T2382:V2382"/>
    <mergeCell ref="B2383:B2384"/>
    <mergeCell ref="C2383:C2384"/>
    <mergeCell ref="D2383:D2384"/>
    <mergeCell ref="E2383:E2384"/>
    <mergeCell ref="F2383:F2384"/>
    <mergeCell ref="G2383:G2384"/>
    <mergeCell ref="H2383:H2384"/>
    <mergeCell ref="I2383:I2384"/>
    <mergeCell ref="J2383:J2384"/>
    <mergeCell ref="K2383:K2384"/>
    <mergeCell ref="L2383:L2384"/>
    <mergeCell ref="M2383:M2384"/>
    <mergeCell ref="N2383:N2384"/>
    <mergeCell ref="O2383:O2384"/>
    <mergeCell ref="P2383:P2384"/>
    <mergeCell ref="Q2383:Q2384"/>
    <mergeCell ref="B2366:C2366"/>
    <mergeCell ref="B2367:C2367"/>
    <mergeCell ref="V2367:V2368"/>
    <mergeCell ref="B2368:C2368"/>
    <mergeCell ref="D2368:E2368"/>
    <mergeCell ref="H2368:I2368"/>
    <mergeCell ref="L2368:M2368"/>
    <mergeCell ref="B2369:C2369"/>
    <mergeCell ref="D2369:I2369"/>
    <mergeCell ref="L2369:N2369"/>
    <mergeCell ref="P2369:V2369"/>
    <mergeCell ref="B2370:C2370"/>
    <mergeCell ref="D2370:E2370"/>
    <mergeCell ref="F2370:G2370"/>
    <mergeCell ref="H2370:I2370"/>
    <mergeCell ref="J2370:K2370"/>
    <mergeCell ref="L2370:O2370"/>
    <mergeCell ref="P2370:S2370"/>
    <mergeCell ref="T2370:V2370"/>
    <mergeCell ref="B2371:C2371"/>
    <mergeCell ref="D2371:E2371"/>
    <mergeCell ref="F2371:G2371"/>
    <mergeCell ref="H2371:I2371"/>
    <mergeCell ref="J2371:K2371"/>
    <mergeCell ref="L2371:O2371"/>
    <mergeCell ref="P2371:S2371"/>
    <mergeCell ref="T2371:V2371"/>
    <mergeCell ref="B2372:C2372"/>
    <mergeCell ref="D2372:E2372"/>
    <mergeCell ref="F2372:G2372"/>
    <mergeCell ref="H2372:I2372"/>
    <mergeCell ref="J2372:K2372"/>
    <mergeCell ref="L2372:O2372"/>
    <mergeCell ref="P2372:S2372"/>
    <mergeCell ref="T2372:V2372"/>
    <mergeCell ref="B2348:C2348"/>
    <mergeCell ref="D2348:E2348"/>
    <mergeCell ref="F2348:G2348"/>
    <mergeCell ref="H2348:I2348"/>
    <mergeCell ref="J2348:K2348"/>
    <mergeCell ref="L2348:Q2348"/>
    <mergeCell ref="R2348:V2348"/>
    <mergeCell ref="B2349:C2349"/>
    <mergeCell ref="D2349:E2349"/>
    <mergeCell ref="F2349:G2349"/>
    <mergeCell ref="H2349:I2349"/>
    <mergeCell ref="J2349:K2349"/>
    <mergeCell ref="L2349:O2349"/>
    <mergeCell ref="P2349:Q2349"/>
    <mergeCell ref="R2349:V2349"/>
    <mergeCell ref="A2350:V2350"/>
    <mergeCell ref="A2351:V2351"/>
    <mergeCell ref="A2352:A2376"/>
    <mergeCell ref="B2352:C2352"/>
    <mergeCell ref="D2352:E2352"/>
    <mergeCell ref="F2352:Q2352"/>
    <mergeCell ref="R2352:S2352"/>
    <mergeCell ref="T2352:V2352"/>
    <mergeCell ref="B2353:C2353"/>
    <mergeCell ref="D2353:Q2353"/>
    <mergeCell ref="R2353:S2353"/>
    <mergeCell ref="T2353:V2353"/>
    <mergeCell ref="B2354:C2354"/>
    <mergeCell ref="D2354:Q2354"/>
    <mergeCell ref="R2354:S2354"/>
    <mergeCell ref="T2354:V2354"/>
    <mergeCell ref="B2355:C2355"/>
    <mergeCell ref="D2355:Q2355"/>
    <mergeCell ref="R2355:S2355"/>
    <mergeCell ref="T2355:V2355"/>
    <mergeCell ref="B2356:B2357"/>
    <mergeCell ref="C2356:C2357"/>
    <mergeCell ref="D2356:D2357"/>
    <mergeCell ref="E2356:E2357"/>
    <mergeCell ref="F2356:F2357"/>
    <mergeCell ref="G2356:G2357"/>
    <mergeCell ref="H2356:H2357"/>
    <mergeCell ref="I2356:I2357"/>
    <mergeCell ref="J2356:J2357"/>
    <mergeCell ref="K2356:K2357"/>
    <mergeCell ref="L2356:L2357"/>
    <mergeCell ref="M2356:M2357"/>
    <mergeCell ref="N2356:N2357"/>
    <mergeCell ref="O2356:O2357"/>
    <mergeCell ref="P2356:P2357"/>
    <mergeCell ref="Q2356:Q2357"/>
    <mergeCell ref="R2356:R2357"/>
    <mergeCell ref="S2356:S2357"/>
    <mergeCell ref="T2356:T2357"/>
    <mergeCell ref="U2356:U2357"/>
    <mergeCell ref="V2356:V2357"/>
    <mergeCell ref="B2358:C2358"/>
    <mergeCell ref="B2359:C2359"/>
    <mergeCell ref="B2360:C2360"/>
    <mergeCell ref="B2361:C2361"/>
    <mergeCell ref="B2362:C2362"/>
    <mergeCell ref="B2363:C2363"/>
    <mergeCell ref="B2364:C2364"/>
    <mergeCell ref="B2365:C2365"/>
    <mergeCell ref="J2343:K2343"/>
    <mergeCell ref="L2343:O2343"/>
    <mergeCell ref="P2343:S2343"/>
    <mergeCell ref="T2343:V2343"/>
    <mergeCell ref="B2344:C2344"/>
    <mergeCell ref="D2344:E2344"/>
    <mergeCell ref="F2344:G2344"/>
    <mergeCell ref="H2344:I2344"/>
    <mergeCell ref="J2344:K2344"/>
    <mergeCell ref="L2344:O2344"/>
    <mergeCell ref="P2344:S2344"/>
    <mergeCell ref="T2344:V2344"/>
    <mergeCell ref="B2345:C2345"/>
    <mergeCell ref="D2345:E2345"/>
    <mergeCell ref="F2345:G2345"/>
    <mergeCell ref="H2345:I2345"/>
    <mergeCell ref="J2345:K2345"/>
    <mergeCell ref="L2345:O2345"/>
    <mergeCell ref="P2345:S2345"/>
    <mergeCell ref="T2345:V2345"/>
    <mergeCell ref="B2346:C2346"/>
    <mergeCell ref="D2346:E2346"/>
    <mergeCell ref="F2346:G2346"/>
    <mergeCell ref="H2346:I2346"/>
    <mergeCell ref="J2346:K2346"/>
    <mergeCell ref="L2346:Q2346"/>
    <mergeCell ref="R2346:V2347"/>
    <mergeCell ref="B2347:C2347"/>
    <mergeCell ref="D2347:E2347"/>
    <mergeCell ref="F2347:G2347"/>
    <mergeCell ref="H2347:I2347"/>
    <mergeCell ref="J2347:K2347"/>
    <mergeCell ref="L2347:Q2347"/>
    <mergeCell ref="A2323:V2323"/>
    <mergeCell ref="A2324:V2324"/>
    <mergeCell ref="A2325:A2349"/>
    <mergeCell ref="B2325:C2325"/>
    <mergeCell ref="D2325:E2325"/>
    <mergeCell ref="F2325:Q2325"/>
    <mergeCell ref="R2325:S2325"/>
    <mergeCell ref="T2325:V2325"/>
    <mergeCell ref="B2326:C2326"/>
    <mergeCell ref="D2326:Q2326"/>
    <mergeCell ref="R2326:S2326"/>
    <mergeCell ref="T2326:V2326"/>
    <mergeCell ref="B2327:C2327"/>
    <mergeCell ref="D2327:Q2327"/>
    <mergeCell ref="R2327:S2327"/>
    <mergeCell ref="T2327:V2327"/>
    <mergeCell ref="B2328:C2328"/>
    <mergeCell ref="D2328:Q2328"/>
    <mergeCell ref="R2328:S2328"/>
    <mergeCell ref="T2328:V2328"/>
    <mergeCell ref="B2329:B2330"/>
    <mergeCell ref="C2329:C2330"/>
    <mergeCell ref="D2329:D2330"/>
    <mergeCell ref="E2329:E2330"/>
    <mergeCell ref="F2329:F2330"/>
    <mergeCell ref="G2329:G2330"/>
    <mergeCell ref="H2329:H2330"/>
    <mergeCell ref="I2329:I2330"/>
    <mergeCell ref="J2329:J2330"/>
    <mergeCell ref="K2329:K2330"/>
    <mergeCell ref="L2329:L2330"/>
    <mergeCell ref="M2329:M2330"/>
    <mergeCell ref="N2329:N2330"/>
    <mergeCell ref="O2329:O2330"/>
    <mergeCell ref="P2329:P2330"/>
    <mergeCell ref="Q2329:Q2330"/>
    <mergeCell ref="R2329:R2330"/>
    <mergeCell ref="S2329:S2330"/>
    <mergeCell ref="T2329:T2330"/>
    <mergeCell ref="U2329:U2330"/>
    <mergeCell ref="V2329:V2330"/>
    <mergeCell ref="B2331:C2331"/>
    <mergeCell ref="B2332:C2332"/>
    <mergeCell ref="B2333:C2333"/>
    <mergeCell ref="B2334:C2334"/>
    <mergeCell ref="B2335:C2335"/>
    <mergeCell ref="B2336:C2336"/>
    <mergeCell ref="B2337:C2337"/>
    <mergeCell ref="B2338:C2338"/>
    <mergeCell ref="B2339:C2339"/>
    <mergeCell ref="B2340:C2340"/>
    <mergeCell ref="V2340:V2341"/>
    <mergeCell ref="B2341:C2341"/>
    <mergeCell ref="D2341:E2341"/>
    <mergeCell ref="H2341:I2341"/>
    <mergeCell ref="L2341:M2341"/>
    <mergeCell ref="B2342:C2342"/>
    <mergeCell ref="D2342:I2342"/>
    <mergeCell ref="L2342:N2342"/>
    <mergeCell ref="P2342:V2342"/>
    <mergeCell ref="B2343:C2343"/>
    <mergeCell ref="D2343:E2343"/>
    <mergeCell ref="F2343:G2343"/>
    <mergeCell ref="H2343:I2343"/>
    <mergeCell ref="B2318:C2318"/>
    <mergeCell ref="D2318:E2318"/>
    <mergeCell ref="F2318:G2318"/>
    <mergeCell ref="H2318:I2318"/>
    <mergeCell ref="J2318:K2318"/>
    <mergeCell ref="L2318:O2318"/>
    <mergeCell ref="P2318:S2318"/>
    <mergeCell ref="T2318:V2318"/>
    <mergeCell ref="B2319:C2319"/>
    <mergeCell ref="D2319:E2319"/>
    <mergeCell ref="F2319:G2319"/>
    <mergeCell ref="H2319:I2319"/>
    <mergeCell ref="J2319:K2319"/>
    <mergeCell ref="L2319:Q2319"/>
    <mergeCell ref="R2319:V2320"/>
    <mergeCell ref="B2320:C2320"/>
    <mergeCell ref="D2320:E2320"/>
    <mergeCell ref="F2320:G2320"/>
    <mergeCell ref="H2320:I2320"/>
    <mergeCell ref="J2320:K2320"/>
    <mergeCell ref="L2320:Q2320"/>
    <mergeCell ref="B2321:C2321"/>
    <mergeCell ref="D2321:E2321"/>
    <mergeCell ref="F2321:G2321"/>
    <mergeCell ref="H2321:I2321"/>
    <mergeCell ref="J2321:K2321"/>
    <mergeCell ref="L2321:Q2321"/>
    <mergeCell ref="R2321:V2321"/>
    <mergeCell ref="B2322:C2322"/>
    <mergeCell ref="D2322:E2322"/>
    <mergeCell ref="F2322:G2322"/>
    <mergeCell ref="H2322:I2322"/>
    <mergeCell ref="J2322:K2322"/>
    <mergeCell ref="L2322:O2322"/>
    <mergeCell ref="P2322:Q2322"/>
    <mergeCell ref="R2322:V2322"/>
    <mergeCell ref="R2302:R2303"/>
    <mergeCell ref="S2302:S2303"/>
    <mergeCell ref="T2302:T2303"/>
    <mergeCell ref="U2302:U2303"/>
    <mergeCell ref="V2302:V2303"/>
    <mergeCell ref="B2304:C2304"/>
    <mergeCell ref="B2305:C2305"/>
    <mergeCell ref="B2306:C2306"/>
    <mergeCell ref="B2307:C2307"/>
    <mergeCell ref="B2308:C2308"/>
    <mergeCell ref="B2309:C2309"/>
    <mergeCell ref="B2310:C2310"/>
    <mergeCell ref="B2311:C2311"/>
    <mergeCell ref="B2312:C2312"/>
    <mergeCell ref="B2313:C2313"/>
    <mergeCell ref="V2313:V2314"/>
    <mergeCell ref="B2314:C2314"/>
    <mergeCell ref="D2314:E2314"/>
    <mergeCell ref="H2314:I2314"/>
    <mergeCell ref="L2314:M2314"/>
    <mergeCell ref="B2315:C2315"/>
    <mergeCell ref="D2315:I2315"/>
    <mergeCell ref="L2315:N2315"/>
    <mergeCell ref="P2315:V2315"/>
    <mergeCell ref="B2316:C2316"/>
    <mergeCell ref="D2316:E2316"/>
    <mergeCell ref="F2316:G2316"/>
    <mergeCell ref="H2316:I2316"/>
    <mergeCell ref="J2316:K2316"/>
    <mergeCell ref="L2316:O2316"/>
    <mergeCell ref="P2316:S2316"/>
    <mergeCell ref="T2316:V2316"/>
    <mergeCell ref="B2317:C2317"/>
    <mergeCell ref="D2317:E2317"/>
    <mergeCell ref="F2317:G2317"/>
    <mergeCell ref="H2317:I2317"/>
    <mergeCell ref="J2317:K2317"/>
    <mergeCell ref="L2317:O2317"/>
    <mergeCell ref="P2317:S2317"/>
    <mergeCell ref="T2317:V2317"/>
    <mergeCell ref="B2238:C2238"/>
    <mergeCell ref="D2238:E2238"/>
    <mergeCell ref="F2238:G2238"/>
    <mergeCell ref="H2238:I2238"/>
    <mergeCell ref="J2238:K2238"/>
    <mergeCell ref="L2238:Q2238"/>
    <mergeCell ref="R2238:V2239"/>
    <mergeCell ref="B2239:C2239"/>
    <mergeCell ref="D2239:E2239"/>
    <mergeCell ref="F2239:G2239"/>
    <mergeCell ref="H2239:I2239"/>
    <mergeCell ref="J2239:K2239"/>
    <mergeCell ref="L2239:Q2239"/>
    <mergeCell ref="B2240:C2240"/>
    <mergeCell ref="D2240:E2240"/>
    <mergeCell ref="F2240:G2240"/>
    <mergeCell ref="H2240:I2240"/>
    <mergeCell ref="J2240:K2240"/>
    <mergeCell ref="L2240:Q2240"/>
    <mergeCell ref="R2240:V2240"/>
    <mergeCell ref="B2241:C2241"/>
    <mergeCell ref="D2241:E2241"/>
    <mergeCell ref="F2241:G2241"/>
    <mergeCell ref="H2241:I2241"/>
    <mergeCell ref="J2241:K2241"/>
    <mergeCell ref="L2241:O2241"/>
    <mergeCell ref="P2241:Q2241"/>
    <mergeCell ref="R2241:V2241"/>
    <mergeCell ref="A2296:V2296"/>
    <mergeCell ref="A2297:V2297"/>
    <mergeCell ref="A2298:A2322"/>
    <mergeCell ref="B2298:C2298"/>
    <mergeCell ref="D2298:E2298"/>
    <mergeCell ref="F2298:Q2298"/>
    <mergeCell ref="R2298:S2298"/>
    <mergeCell ref="T2298:V2298"/>
    <mergeCell ref="B2299:C2299"/>
    <mergeCell ref="D2299:Q2299"/>
    <mergeCell ref="R2299:S2299"/>
    <mergeCell ref="T2299:V2299"/>
    <mergeCell ref="B2300:C2300"/>
    <mergeCell ref="D2300:Q2300"/>
    <mergeCell ref="R2300:S2300"/>
    <mergeCell ref="T2300:V2300"/>
    <mergeCell ref="B2301:C2301"/>
    <mergeCell ref="D2301:Q2301"/>
    <mergeCell ref="R2301:S2301"/>
    <mergeCell ref="T2301:V2301"/>
    <mergeCell ref="B2302:B2303"/>
    <mergeCell ref="C2302:C2303"/>
    <mergeCell ref="D2302:D2303"/>
    <mergeCell ref="E2302:E2303"/>
    <mergeCell ref="F2302:F2303"/>
    <mergeCell ref="G2302:G2303"/>
    <mergeCell ref="H2302:H2303"/>
    <mergeCell ref="I2302:I2303"/>
    <mergeCell ref="J2302:J2303"/>
    <mergeCell ref="K2302:K2303"/>
    <mergeCell ref="L2302:L2303"/>
    <mergeCell ref="M2302:M2303"/>
    <mergeCell ref="N2302:N2303"/>
    <mergeCell ref="O2302:O2303"/>
    <mergeCell ref="P2302:P2303"/>
    <mergeCell ref="Q2302:Q2303"/>
    <mergeCell ref="B2231:C2231"/>
    <mergeCell ref="B2232:C2232"/>
    <mergeCell ref="V2232:V2233"/>
    <mergeCell ref="B2233:C2233"/>
    <mergeCell ref="D2233:E2233"/>
    <mergeCell ref="H2233:I2233"/>
    <mergeCell ref="L2233:M2233"/>
    <mergeCell ref="B2234:C2234"/>
    <mergeCell ref="D2234:I2234"/>
    <mergeCell ref="L2234:N2234"/>
    <mergeCell ref="P2234:V2234"/>
    <mergeCell ref="B2235:C2235"/>
    <mergeCell ref="D2235:E2235"/>
    <mergeCell ref="F2235:G2235"/>
    <mergeCell ref="H2235:I2235"/>
    <mergeCell ref="J2235:K2235"/>
    <mergeCell ref="L2235:O2235"/>
    <mergeCell ref="P2235:S2235"/>
    <mergeCell ref="T2235:V2235"/>
    <mergeCell ref="B2236:C2236"/>
    <mergeCell ref="D2236:E2236"/>
    <mergeCell ref="F2236:G2236"/>
    <mergeCell ref="H2236:I2236"/>
    <mergeCell ref="J2236:K2236"/>
    <mergeCell ref="L2236:O2236"/>
    <mergeCell ref="P2236:S2236"/>
    <mergeCell ref="T2236:V2236"/>
    <mergeCell ref="B2237:C2237"/>
    <mergeCell ref="D2237:E2237"/>
    <mergeCell ref="F2237:G2237"/>
    <mergeCell ref="H2237:I2237"/>
    <mergeCell ref="J2237:K2237"/>
    <mergeCell ref="L2237:O2237"/>
    <mergeCell ref="P2237:S2237"/>
    <mergeCell ref="T2237:V2237"/>
    <mergeCell ref="B2213:C2213"/>
    <mergeCell ref="D2213:E2213"/>
    <mergeCell ref="F2213:G2213"/>
    <mergeCell ref="H2213:I2213"/>
    <mergeCell ref="J2213:K2213"/>
    <mergeCell ref="L2213:Q2213"/>
    <mergeCell ref="R2213:V2213"/>
    <mergeCell ref="B2214:C2214"/>
    <mergeCell ref="D2214:E2214"/>
    <mergeCell ref="F2214:G2214"/>
    <mergeCell ref="H2214:I2214"/>
    <mergeCell ref="J2214:K2214"/>
    <mergeCell ref="L2214:O2214"/>
    <mergeCell ref="P2214:Q2214"/>
    <mergeCell ref="R2214:V2214"/>
    <mergeCell ref="A2215:V2215"/>
    <mergeCell ref="A2216:V2216"/>
    <mergeCell ref="A2217:A2241"/>
    <mergeCell ref="B2217:C2217"/>
    <mergeCell ref="D2217:E2217"/>
    <mergeCell ref="F2217:Q2217"/>
    <mergeCell ref="R2217:S2217"/>
    <mergeCell ref="T2217:V2217"/>
    <mergeCell ref="B2218:C2218"/>
    <mergeCell ref="D2218:Q2218"/>
    <mergeCell ref="R2218:S2218"/>
    <mergeCell ref="T2218:V2218"/>
    <mergeCell ref="B2219:C2219"/>
    <mergeCell ref="D2219:Q2219"/>
    <mergeCell ref="R2219:S2219"/>
    <mergeCell ref="T2219:V2219"/>
    <mergeCell ref="B2220:C2220"/>
    <mergeCell ref="D2220:Q2220"/>
    <mergeCell ref="R2220:S2220"/>
    <mergeCell ref="T2220:V2220"/>
    <mergeCell ref="B2221:B2222"/>
    <mergeCell ref="C2221:C2222"/>
    <mergeCell ref="D2221:D2222"/>
    <mergeCell ref="E2221:E2222"/>
    <mergeCell ref="F2221:F2222"/>
    <mergeCell ref="G2221:G2222"/>
    <mergeCell ref="H2221:H2222"/>
    <mergeCell ref="I2221:I2222"/>
    <mergeCell ref="J2221:J2222"/>
    <mergeCell ref="K2221:K2222"/>
    <mergeCell ref="L2221:L2222"/>
    <mergeCell ref="M2221:M2222"/>
    <mergeCell ref="N2221:N2222"/>
    <mergeCell ref="O2221:O2222"/>
    <mergeCell ref="P2221:P2222"/>
    <mergeCell ref="Q2221:Q2222"/>
    <mergeCell ref="R2221:R2222"/>
    <mergeCell ref="S2221:S2222"/>
    <mergeCell ref="T2221:T2222"/>
    <mergeCell ref="U2221:U2222"/>
    <mergeCell ref="V2221:V2222"/>
    <mergeCell ref="B2223:C2223"/>
    <mergeCell ref="B2224:C2224"/>
    <mergeCell ref="B2225:C2225"/>
    <mergeCell ref="B2226:C2226"/>
    <mergeCell ref="B2227:C2227"/>
    <mergeCell ref="B2228:C2228"/>
    <mergeCell ref="B2229:C2229"/>
    <mergeCell ref="B2230:C2230"/>
    <mergeCell ref="J2208:K2208"/>
    <mergeCell ref="L2208:O2208"/>
    <mergeCell ref="P2208:S2208"/>
    <mergeCell ref="T2208:V2208"/>
    <mergeCell ref="B2209:C2209"/>
    <mergeCell ref="D2209:E2209"/>
    <mergeCell ref="F2209:G2209"/>
    <mergeCell ref="H2209:I2209"/>
    <mergeCell ref="J2209:K2209"/>
    <mergeCell ref="L2209:O2209"/>
    <mergeCell ref="P2209:S2209"/>
    <mergeCell ref="T2209:V2209"/>
    <mergeCell ref="B2210:C2210"/>
    <mergeCell ref="D2210:E2210"/>
    <mergeCell ref="F2210:G2210"/>
    <mergeCell ref="H2210:I2210"/>
    <mergeCell ref="J2210:K2210"/>
    <mergeCell ref="L2210:O2210"/>
    <mergeCell ref="P2210:S2210"/>
    <mergeCell ref="T2210:V2210"/>
    <mergeCell ref="B2211:C2211"/>
    <mergeCell ref="D2211:E2211"/>
    <mergeCell ref="F2211:G2211"/>
    <mergeCell ref="H2211:I2211"/>
    <mergeCell ref="J2211:K2211"/>
    <mergeCell ref="L2211:Q2211"/>
    <mergeCell ref="R2211:V2212"/>
    <mergeCell ref="B2212:C2212"/>
    <mergeCell ref="D2212:E2212"/>
    <mergeCell ref="F2212:G2212"/>
    <mergeCell ref="H2212:I2212"/>
    <mergeCell ref="J2212:K2212"/>
    <mergeCell ref="L2212:Q2212"/>
    <mergeCell ref="A2188:V2188"/>
    <mergeCell ref="A2189:V2189"/>
    <mergeCell ref="A2190:A2214"/>
    <mergeCell ref="B2190:C2190"/>
    <mergeCell ref="D2190:E2190"/>
    <mergeCell ref="F2190:Q2190"/>
    <mergeCell ref="R2190:S2190"/>
    <mergeCell ref="T2190:V2190"/>
    <mergeCell ref="B2191:C2191"/>
    <mergeCell ref="D2191:Q2191"/>
    <mergeCell ref="R2191:S2191"/>
    <mergeCell ref="T2191:V2191"/>
    <mergeCell ref="B2192:C2192"/>
    <mergeCell ref="D2192:Q2192"/>
    <mergeCell ref="R2192:S2192"/>
    <mergeCell ref="T2192:V2192"/>
    <mergeCell ref="B2193:C2193"/>
    <mergeCell ref="D2193:Q2193"/>
    <mergeCell ref="R2193:S2193"/>
    <mergeCell ref="T2193:V2193"/>
    <mergeCell ref="B2194:B2195"/>
    <mergeCell ref="C2194:C2195"/>
    <mergeCell ref="D2194:D2195"/>
    <mergeCell ref="E2194:E2195"/>
    <mergeCell ref="F2194:F2195"/>
    <mergeCell ref="G2194:G2195"/>
    <mergeCell ref="H2194:H2195"/>
    <mergeCell ref="I2194:I2195"/>
    <mergeCell ref="J2194:J2195"/>
    <mergeCell ref="K2194:K2195"/>
    <mergeCell ref="L2194:L2195"/>
    <mergeCell ref="M2194:M2195"/>
    <mergeCell ref="N2194:N2195"/>
    <mergeCell ref="O2194:O2195"/>
    <mergeCell ref="P2194:P2195"/>
    <mergeCell ref="Q2194:Q2195"/>
    <mergeCell ref="R2194:R2195"/>
    <mergeCell ref="S2194:S2195"/>
    <mergeCell ref="T2194:T2195"/>
    <mergeCell ref="U2194:U2195"/>
    <mergeCell ref="V2194:V2195"/>
    <mergeCell ref="B2196:C2196"/>
    <mergeCell ref="B2197:C2197"/>
    <mergeCell ref="B2198:C2198"/>
    <mergeCell ref="B2199:C2199"/>
    <mergeCell ref="B2200:C2200"/>
    <mergeCell ref="B2201:C2201"/>
    <mergeCell ref="B2202:C2202"/>
    <mergeCell ref="B2203:C2203"/>
    <mergeCell ref="B2204:C2204"/>
    <mergeCell ref="B2205:C2205"/>
    <mergeCell ref="V2205:V2206"/>
    <mergeCell ref="B2206:C2206"/>
    <mergeCell ref="D2206:E2206"/>
    <mergeCell ref="H2206:I2206"/>
    <mergeCell ref="L2206:M2206"/>
    <mergeCell ref="B2207:C2207"/>
    <mergeCell ref="D2207:I2207"/>
    <mergeCell ref="L2207:N2207"/>
    <mergeCell ref="P2207:V2207"/>
    <mergeCell ref="B2208:C2208"/>
    <mergeCell ref="D2208:E2208"/>
    <mergeCell ref="F2208:G2208"/>
    <mergeCell ref="H2208:I2208"/>
    <mergeCell ref="B2183:C2183"/>
    <mergeCell ref="D2183:E2183"/>
    <mergeCell ref="F2183:G2183"/>
    <mergeCell ref="H2183:I2183"/>
    <mergeCell ref="J2183:K2183"/>
    <mergeCell ref="L2183:O2183"/>
    <mergeCell ref="P2183:S2183"/>
    <mergeCell ref="T2183:V2183"/>
    <mergeCell ref="B2184:C2184"/>
    <mergeCell ref="D2184:E2184"/>
    <mergeCell ref="F2184:G2184"/>
    <mergeCell ref="H2184:I2184"/>
    <mergeCell ref="J2184:K2184"/>
    <mergeCell ref="L2184:Q2184"/>
    <mergeCell ref="R2184:V2185"/>
    <mergeCell ref="B2185:C2185"/>
    <mergeCell ref="D2185:E2185"/>
    <mergeCell ref="F2185:G2185"/>
    <mergeCell ref="H2185:I2185"/>
    <mergeCell ref="J2185:K2185"/>
    <mergeCell ref="L2185:Q2185"/>
    <mergeCell ref="B2186:C2186"/>
    <mergeCell ref="D2186:E2186"/>
    <mergeCell ref="F2186:G2186"/>
    <mergeCell ref="H2186:I2186"/>
    <mergeCell ref="J2186:K2186"/>
    <mergeCell ref="L2186:Q2186"/>
    <mergeCell ref="R2186:V2186"/>
    <mergeCell ref="B2187:C2187"/>
    <mergeCell ref="D2187:E2187"/>
    <mergeCell ref="F2187:G2187"/>
    <mergeCell ref="H2187:I2187"/>
    <mergeCell ref="J2187:K2187"/>
    <mergeCell ref="L2187:O2187"/>
    <mergeCell ref="P2187:Q2187"/>
    <mergeCell ref="R2187:V2187"/>
    <mergeCell ref="R2167:R2168"/>
    <mergeCell ref="S2167:S2168"/>
    <mergeCell ref="T2167:T2168"/>
    <mergeCell ref="U2167:U2168"/>
    <mergeCell ref="V2167:V2168"/>
    <mergeCell ref="B2169:C2169"/>
    <mergeCell ref="B2170:C2170"/>
    <mergeCell ref="B2171:C2171"/>
    <mergeCell ref="B2172:C2172"/>
    <mergeCell ref="B2173:C2173"/>
    <mergeCell ref="B2174:C2174"/>
    <mergeCell ref="B2175:C2175"/>
    <mergeCell ref="B2176:C2176"/>
    <mergeCell ref="B2177:C2177"/>
    <mergeCell ref="B2178:C2178"/>
    <mergeCell ref="V2178:V2179"/>
    <mergeCell ref="B2179:C2179"/>
    <mergeCell ref="D2179:E2179"/>
    <mergeCell ref="H2179:I2179"/>
    <mergeCell ref="L2179:M2179"/>
    <mergeCell ref="B2180:C2180"/>
    <mergeCell ref="D2180:I2180"/>
    <mergeCell ref="L2180:N2180"/>
    <mergeCell ref="P2180:V2180"/>
    <mergeCell ref="B2181:C2181"/>
    <mergeCell ref="D2181:E2181"/>
    <mergeCell ref="F2181:G2181"/>
    <mergeCell ref="H2181:I2181"/>
    <mergeCell ref="J2181:K2181"/>
    <mergeCell ref="L2181:O2181"/>
    <mergeCell ref="P2181:S2181"/>
    <mergeCell ref="T2181:V2181"/>
    <mergeCell ref="B2182:C2182"/>
    <mergeCell ref="D2182:E2182"/>
    <mergeCell ref="F2182:G2182"/>
    <mergeCell ref="H2182:I2182"/>
    <mergeCell ref="J2182:K2182"/>
    <mergeCell ref="L2182:O2182"/>
    <mergeCell ref="P2182:S2182"/>
    <mergeCell ref="T2182:V2182"/>
    <mergeCell ref="B2292:C2292"/>
    <mergeCell ref="D2292:E2292"/>
    <mergeCell ref="F2292:G2292"/>
    <mergeCell ref="H2292:I2292"/>
    <mergeCell ref="J2292:K2292"/>
    <mergeCell ref="L2292:Q2292"/>
    <mergeCell ref="R2292:V2293"/>
    <mergeCell ref="B2293:C2293"/>
    <mergeCell ref="D2293:E2293"/>
    <mergeCell ref="F2293:G2293"/>
    <mergeCell ref="H2293:I2293"/>
    <mergeCell ref="J2293:K2293"/>
    <mergeCell ref="L2293:Q2293"/>
    <mergeCell ref="B2294:C2294"/>
    <mergeCell ref="D2294:E2294"/>
    <mergeCell ref="F2294:G2294"/>
    <mergeCell ref="H2294:I2294"/>
    <mergeCell ref="J2294:K2294"/>
    <mergeCell ref="L2294:Q2294"/>
    <mergeCell ref="R2294:V2294"/>
    <mergeCell ref="B2295:C2295"/>
    <mergeCell ref="D2295:E2295"/>
    <mergeCell ref="F2295:G2295"/>
    <mergeCell ref="H2295:I2295"/>
    <mergeCell ref="J2295:K2295"/>
    <mergeCell ref="L2295:O2295"/>
    <mergeCell ref="P2295:Q2295"/>
    <mergeCell ref="R2295:V2295"/>
    <mergeCell ref="A2161:V2161"/>
    <mergeCell ref="A2162:V2162"/>
    <mergeCell ref="A2163:A2187"/>
    <mergeCell ref="B2163:C2163"/>
    <mergeCell ref="D2163:E2163"/>
    <mergeCell ref="F2163:Q2163"/>
    <mergeCell ref="R2163:S2163"/>
    <mergeCell ref="T2163:V2163"/>
    <mergeCell ref="B2164:C2164"/>
    <mergeCell ref="D2164:Q2164"/>
    <mergeCell ref="R2164:S2164"/>
    <mergeCell ref="T2164:V2164"/>
    <mergeCell ref="B2165:C2165"/>
    <mergeCell ref="D2165:Q2165"/>
    <mergeCell ref="R2165:S2165"/>
    <mergeCell ref="T2165:V2165"/>
    <mergeCell ref="B2166:C2166"/>
    <mergeCell ref="D2166:Q2166"/>
    <mergeCell ref="R2166:S2166"/>
    <mergeCell ref="T2166:V2166"/>
    <mergeCell ref="B2167:B2168"/>
    <mergeCell ref="C2167:C2168"/>
    <mergeCell ref="D2167:D2168"/>
    <mergeCell ref="E2167:E2168"/>
    <mergeCell ref="F2167:F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B2285:C2285"/>
    <mergeCell ref="B2286:C2286"/>
    <mergeCell ref="V2286:V2287"/>
    <mergeCell ref="B2287:C2287"/>
    <mergeCell ref="D2287:E2287"/>
    <mergeCell ref="H2287:I2287"/>
    <mergeCell ref="L2287:M2287"/>
    <mergeCell ref="B2288:C2288"/>
    <mergeCell ref="D2288:I2288"/>
    <mergeCell ref="L2288:N2288"/>
    <mergeCell ref="P2288:V2288"/>
    <mergeCell ref="B2289:C2289"/>
    <mergeCell ref="D2289:E2289"/>
    <mergeCell ref="F2289:G2289"/>
    <mergeCell ref="H2289:I2289"/>
    <mergeCell ref="J2289:K2289"/>
    <mergeCell ref="L2289:O2289"/>
    <mergeCell ref="P2289:S2289"/>
    <mergeCell ref="T2289:V2289"/>
    <mergeCell ref="B2290:C2290"/>
    <mergeCell ref="D2290:E2290"/>
    <mergeCell ref="F2290:G2290"/>
    <mergeCell ref="H2290:I2290"/>
    <mergeCell ref="J2290:K2290"/>
    <mergeCell ref="L2290:O2290"/>
    <mergeCell ref="P2290:S2290"/>
    <mergeCell ref="T2290:V2290"/>
    <mergeCell ref="B2291:C2291"/>
    <mergeCell ref="D2291:E2291"/>
    <mergeCell ref="F2291:G2291"/>
    <mergeCell ref="H2291:I2291"/>
    <mergeCell ref="J2291:K2291"/>
    <mergeCell ref="L2291:O2291"/>
    <mergeCell ref="P2291:S2291"/>
    <mergeCell ref="T2291:V2291"/>
    <mergeCell ref="B2267:C2267"/>
    <mergeCell ref="D2267:E2267"/>
    <mergeCell ref="F2267:G2267"/>
    <mergeCell ref="H2267:I2267"/>
    <mergeCell ref="J2267:K2267"/>
    <mergeCell ref="L2267:Q2267"/>
    <mergeCell ref="R2267:V2267"/>
    <mergeCell ref="B2268:C2268"/>
    <mergeCell ref="D2268:E2268"/>
    <mergeCell ref="F2268:G2268"/>
    <mergeCell ref="H2268:I2268"/>
    <mergeCell ref="J2268:K2268"/>
    <mergeCell ref="L2268:O2268"/>
    <mergeCell ref="P2268:Q2268"/>
    <mergeCell ref="R2268:V2268"/>
    <mergeCell ref="A2269:V2269"/>
    <mergeCell ref="A2270:V2270"/>
    <mergeCell ref="A2271:A2295"/>
    <mergeCell ref="B2271:C2271"/>
    <mergeCell ref="D2271:E2271"/>
    <mergeCell ref="F2271:Q2271"/>
    <mergeCell ref="R2271:S2271"/>
    <mergeCell ref="T2271:V2271"/>
    <mergeCell ref="B2272:C2272"/>
    <mergeCell ref="D2272:Q2272"/>
    <mergeCell ref="R2272:S2272"/>
    <mergeCell ref="T2272:V2272"/>
    <mergeCell ref="B2273:C2273"/>
    <mergeCell ref="D2273:Q2273"/>
    <mergeCell ref="R2273:S2273"/>
    <mergeCell ref="T2273:V2273"/>
    <mergeCell ref="B2274:C2274"/>
    <mergeCell ref="D2274:Q2274"/>
    <mergeCell ref="R2274:S2274"/>
    <mergeCell ref="T2274:V2274"/>
    <mergeCell ref="B2275:B2276"/>
    <mergeCell ref="C2275:C2276"/>
    <mergeCell ref="D2275:D2276"/>
    <mergeCell ref="E2275:E2276"/>
    <mergeCell ref="F2275:F2276"/>
    <mergeCell ref="G2275:G2276"/>
    <mergeCell ref="H2275:H2276"/>
    <mergeCell ref="I2275:I2276"/>
    <mergeCell ref="J2275:J2276"/>
    <mergeCell ref="K2275:K2276"/>
    <mergeCell ref="L2275:L2276"/>
    <mergeCell ref="M2275:M2276"/>
    <mergeCell ref="N2275:N2276"/>
    <mergeCell ref="O2275:O2276"/>
    <mergeCell ref="P2275:P2276"/>
    <mergeCell ref="Q2275:Q2276"/>
    <mergeCell ref="R2275:R2276"/>
    <mergeCell ref="S2275:S2276"/>
    <mergeCell ref="T2275:T2276"/>
    <mergeCell ref="U2275:U2276"/>
    <mergeCell ref="V2275:V2276"/>
    <mergeCell ref="B2277:C2277"/>
    <mergeCell ref="B2278:C2278"/>
    <mergeCell ref="B2279:C2279"/>
    <mergeCell ref="B2280:C2280"/>
    <mergeCell ref="B2281:C2281"/>
    <mergeCell ref="B2282:C2282"/>
    <mergeCell ref="B2283:C2283"/>
    <mergeCell ref="B2284:C2284"/>
    <mergeCell ref="J2262:K2262"/>
    <mergeCell ref="L2262:O2262"/>
    <mergeCell ref="P2262:S2262"/>
    <mergeCell ref="T2262:V2262"/>
    <mergeCell ref="B2263:C2263"/>
    <mergeCell ref="D2263:E2263"/>
    <mergeCell ref="F2263:G2263"/>
    <mergeCell ref="H2263:I2263"/>
    <mergeCell ref="J2263:K2263"/>
    <mergeCell ref="L2263:O2263"/>
    <mergeCell ref="P2263:S2263"/>
    <mergeCell ref="T2263:V2263"/>
    <mergeCell ref="B2264:C2264"/>
    <mergeCell ref="D2264:E2264"/>
    <mergeCell ref="F2264:G2264"/>
    <mergeCell ref="H2264:I2264"/>
    <mergeCell ref="J2264:K2264"/>
    <mergeCell ref="L2264:O2264"/>
    <mergeCell ref="P2264:S2264"/>
    <mergeCell ref="T2264:V2264"/>
    <mergeCell ref="B2265:C2265"/>
    <mergeCell ref="D2265:E2265"/>
    <mergeCell ref="F2265:G2265"/>
    <mergeCell ref="H2265:I2265"/>
    <mergeCell ref="J2265:K2265"/>
    <mergeCell ref="L2265:Q2265"/>
    <mergeCell ref="R2265:V2266"/>
    <mergeCell ref="B2266:C2266"/>
    <mergeCell ref="D2266:E2266"/>
    <mergeCell ref="F2266:G2266"/>
    <mergeCell ref="H2266:I2266"/>
    <mergeCell ref="J2266:K2266"/>
    <mergeCell ref="L2266:Q2266"/>
    <mergeCell ref="A2242:V2242"/>
    <mergeCell ref="A2243:V2243"/>
    <mergeCell ref="A2244:A2268"/>
    <mergeCell ref="B2244:C2244"/>
    <mergeCell ref="D2244:E2244"/>
    <mergeCell ref="F2244:Q2244"/>
    <mergeCell ref="R2244:S2244"/>
    <mergeCell ref="T2244:V2244"/>
    <mergeCell ref="B2245:C2245"/>
    <mergeCell ref="D2245:Q2245"/>
    <mergeCell ref="R2245:S2245"/>
    <mergeCell ref="T2245:V2245"/>
    <mergeCell ref="B2246:C2246"/>
    <mergeCell ref="D2246:Q2246"/>
    <mergeCell ref="R2246:S2246"/>
    <mergeCell ref="T2246:V2246"/>
    <mergeCell ref="B2247:C2247"/>
    <mergeCell ref="D2247:Q2247"/>
    <mergeCell ref="R2247:S2247"/>
    <mergeCell ref="T2247:V2247"/>
    <mergeCell ref="B2248:B2249"/>
    <mergeCell ref="C2248:C2249"/>
    <mergeCell ref="D2248:D2249"/>
    <mergeCell ref="E2248:E2249"/>
    <mergeCell ref="F2248:F2249"/>
    <mergeCell ref="G2248:G2249"/>
    <mergeCell ref="H2248:H2249"/>
    <mergeCell ref="I2248:I2249"/>
    <mergeCell ref="J2248:J2249"/>
    <mergeCell ref="K2248:K2249"/>
    <mergeCell ref="L2248:L2249"/>
    <mergeCell ref="M2248:M2249"/>
    <mergeCell ref="N2248:N2249"/>
    <mergeCell ref="O2248:O2249"/>
    <mergeCell ref="P2248:P2249"/>
    <mergeCell ref="Q2248:Q2249"/>
    <mergeCell ref="R2248:R2249"/>
    <mergeCell ref="S2248:S2249"/>
    <mergeCell ref="T2248:T2249"/>
    <mergeCell ref="U2248:U2249"/>
    <mergeCell ref="V2248:V2249"/>
    <mergeCell ref="B2250:C2250"/>
    <mergeCell ref="B2251:C2251"/>
    <mergeCell ref="B2252:C2252"/>
    <mergeCell ref="B2253:C2253"/>
    <mergeCell ref="B2254:C2254"/>
    <mergeCell ref="B2255:C2255"/>
    <mergeCell ref="B2256:C2256"/>
    <mergeCell ref="B2257:C2257"/>
    <mergeCell ref="B2258:C2258"/>
    <mergeCell ref="B2259:C2259"/>
    <mergeCell ref="V2259:V2260"/>
    <mergeCell ref="B2260:C2260"/>
    <mergeCell ref="D2260:E2260"/>
    <mergeCell ref="H2260:I2260"/>
    <mergeCell ref="L2260:M2260"/>
    <mergeCell ref="B2261:C2261"/>
    <mergeCell ref="D2261:I2261"/>
    <mergeCell ref="L2261:N2261"/>
    <mergeCell ref="P2261:V2261"/>
    <mergeCell ref="B2262:C2262"/>
    <mergeCell ref="D2262:E2262"/>
    <mergeCell ref="F2262:G2262"/>
    <mergeCell ref="H2262:I2262"/>
  </mergeCells>
  <phoneticPr fontId="26" type="noConversion"/>
  <conditionalFormatting sqref="A25:Q25 A24:R24 A1:V8 A9:K14 Q16 Q9:V15 S16:V16 A26:R27 O13:O16 L12:O12 L13:N14 A19:V23 A15:N15 P11:P16 N11:O11 N9:P10 V366:V368 V1743:V1745 L9:M11 A52:Q52 A79:Q79 A106:Q106 A133:Q133 A160:Q160 A187:Q187 A214:Q214 A241:Q241 A268:Q268 A295:Q295 A322:Q322 A349:Q349 A376:Q376 A403:Q403 A430:Q430 A457:Q457 A484:Q484 A511:Q511 A538:Q538 A565:Q565 A592:Q592 A619:Q619 A646:Q646 A673:Q673 A700:Q700 A727:Q727 A754:Q754 A781:Q781 A808:Q808 A835:Q835 A862:Q862 A889:Q889 A916:Q916 A943:Q943 A970:Q970 A997:Q997 A1024:Q1024 A1051:Q1051 A1078:Q1078 A1105:Q1105 A1132:Q1132 A1159:Q1159 A1186:Q1186 A1213:Q1213 A1240:Q1240 A1267:Q1267 A1294:Q1294 A1321:Q1321 A1348:Q1348 A1375:Q1375 A1402:Q1402 A51:R51 A78:R78 A105:R105 A132:R132 A159:R159 A186:R186 A213:R213 A240:R240 A267:R267 A294:R294 A321:R321 A348:R348 A375:R375 A402:R402 A429:R429 A456:R456 A483:R483 A510:R510 A537:R537 A564:R564 A591:R591 A618:R618 A645:R645 A672:R672 A699:R699 A726:R726 A753:R753 A780:R780 A807:R807 A834:R834 A861:R861 A888:R888 A915:R915 A942:R942 A969:R969 A996:R996 A1023:R1023 A1050:R1050 A1077:R1077 A1104:R1104 A1131:R1131 A1158:R1158 A1185:R1185 A1212:R1212 A1239:R1239 A1266:R1266 A1293:R1293 A1320:R1320 A1347:R1347 A1374:R1374 A1401:R1401 A28:V35 A55:V62 A82:V89 A109:V116 A136:V143 A163:V170 A190:V197 A217:V224 A244:V251 A271:V278 A298:V305 A325:V332 A352:V359 A379:V386 A406:V413 A433:V440 A460:V467 A487:V494 A514:V521 A541:V548 A568:V575 A595:V602 A622:V629 A649:V656 A676:V683 A703:V710 A730:V737 A757:V764 A784:V791 A811:V818 A838:V845 A865:V872 A892:V899 A919:V926 A946:V953 A973:V980 A1000:V1007 A1027:V1034 A1054:V1061 A1081:V1088 A1108:V1115 A1135:V1142 A1162:V1169 A1189:V1196 A1216:V1223 A1243:V1250 A1270:V1277 A1297:V1304 A1324:V1331 A1351:V1358 A1378:V1385 A36:K41 A63:K68 A90:K95 A117:K122 A144:K149 A171:K176 A198:K203 A225:K230 A252:K257 A279:K284 A306:K311 A333:K338 A360:K365 A387:K392 A414:K419 A441:K446 A468:K473 A495:K500 A522:K527 A549:K554 A576:K581 A603:K608 A630:K635 A657:K662 A684:K689 A711:K716 A738:K743 A765:K770 A792:K797 A819:K824 A846:K851 A873:K878 A900:K905 A927:K932 A954:K959 A981:K986 A1008:K1013 A1035:K1040 A1062:K1067 A1089:K1094 A1116:K1121 A1143:K1148 A1170:K1175 A1197:K1202 A1224:K1229 A1251:K1256 A1278:K1283 A1305:K1310 A1332:K1337 A1359:K1364 A1386:K1391 Q43 Q70 Q97 Q124 Q151 Q178 Q205 Q232 Q259 Q286 Q313 Q340 Q367 Q394 Q421 Q448 Q475 Q502 Q529 Q556 Q583 Q610 Q637 Q664 Q691 Q718 Q745 Q772 Q799 Q826 Q853 Q880 Q907 Q934 Q961 Q988 Q1015 Q1042 Q1069 Q1096 Q1123 Q1150 Q1177 Q1204 Q1231 Q1258 Q1285 Q1312 Q1339 Q1366 Q1393 Q36:V42 Q63:V69 Q90:V96 Q117:V123 Q144:V150 Q171:V177 Q198:V204 Q225:V231 Q252:V258 Q279:V285 Q306:V312 Q333:V339 Q360:V366 Q387:V393 Q414:V420 Q441:V447 Q468:V474 Q495:V501 Q522:V528 Q549:V555 Q576:V582 Q603:V609 Q630:V636 Q657:V663 Q684:V690 Q711:V717 Q738:V744 Q765:V771 Q792:V798 Q819:V825 Q846:V852 Q873:V879 Q900:V906 Q927:V933 Q954:V960 Q981:V987 Q1008:V1014 Q1035:V1041 Q1062:V1068 Q1089:V1095 Q1116:V1122 Q1143:V1149 Q1170:V1176 Q1197:V1203 Q1224:V1230 Q1251:V1257 Q1278:V1284 Q1305:V1311 Q1332:V1338 Q1359:V1365 Q1386:V1392 S43:V43 S70:V70 S97:V97 S124:V124 S151:V151 S178:V178 S205:V205 S232:V232 S259:V259 S286:V286 S313:V313 S340:V340 S367:V367 S394:V394 S421:V421 S448:V448 S475:V475 S502:V502 S529:V529 S556:V556 S583:V583 S610:V610 S637:V637 S664:V664 S691:V691 S718:V718 S745:V745 S772:V772 S799:V799 S826:V826 S853:V853 S880:V880 S907:V907 S934:V934 S961:V961 S988:V988 S1015:V1015 S1042:V1042 S1069:V1069 S1096:V1096 S1123:V1123 S1150:V1150 S1177:V1177 S1204:V1204 S1231:V1231 S1258:V1258 S1285:V1285 S1312:V1312 S1339:V1339 S1366:V1366 S1393:V1393 A53:R54 A80:R81 A107:R108 A134:R135 A161:R162 A188:R189 A215:R216 A242:R243 A269:R270 A296:R297 A323:R324 A350:R351 A377:R378 A404:R405 A431:R432 A458:R459 A485:R486 A512:R513 A539:R540 A566:R567 A593:R594 A620:R621 A647:R648 A674:R675 A701:R702 A728:R729 A755:R756 A782:R783 A809:R810 A836:R837 A863:R864 A890:R891 A917:R918 A944:R945 A971:R972 A998:R999 A1025:R1026 A1052:R1053 A1079:R1080 A1106:R1107 A1133:R1134 A1160:R1161 A1187:R1188 A1214:R1215 A1241:R1242 A1268:R1269 A1295:R1296 A1322:R1323 A1349:R1350 A1376:R1377 A1403:R1404 O40:O43 O67:O70 O94:O97 O121:O124 O148:O151 O175:O178 O202:O205 O229:O232 O256:O259 O283:O286 O310:O313 O337:O340 O364:O367 O391:O394 O418:O421 O445:O448 O472:O475 O499:O502 O526:O529 O553:O556 O580:O583 O607:O610 O634:O637 O661:O664 O688:O691 O715:O718 O742:O745 O769:O772 O796:O799 O823:O826 O850:O853 O877:O880 O904:O907 O931:O934 O958:O961 O985:O988 O1012:O1015 O1039:O1042 O1066:O1069 O1093:O1096 O1120:O1123 O1147:O1150 O1174:O1177 O1201:O1204 O1228:O1231 O1255:O1258 O1282:O1285 O1309:O1312 O1336:O1339 O1363:O1366 O1390:O1393 L39:O39 L66:O66 L93:O93 L120:O120 L147:O147 L174:O174 L201:O201 L228:O228 L255:O255 L282:O282 L309:O309 L336:O336 L363:O363 L390:O390 L417:O417 L444:O444 L471:O471 L498:O498 L525:O525 L552:O552 L579:O579 L606:O606 L633:O633 L660:O660 L687:O687 L714:O714 L741:O741 L768:O768 L795:O795 L822:O822 L849:O849 L876:O876 L903:O903 L930:O930 L957:O957 L984:O984 L1011:O1011 L1038:O1038 L1065:O1065 L1092:O1092 L1119:O1119 L1146:O1146 L1173:O1173 L1200:O1200 L1227:O1227 L1254:O1254 L1281:O1281 L1308:O1308 L1335:O1335 L1362:O1362 L1389:O1389 L40:N41 L67:N68 L94:N95 L121:N122 L148:N149 L175:N176 L202:N203 L229:N230 L256:N257 L283:N284 L310:N311 L337:N338 L364:N365 L391:N392 L418:N419 L445:N446 L472:N473 L499:N500 L526:N527 L553:N554 L580:N581 L607:N608 L634:N635 L661:N662 L688:N689 L715:N716 L742:N743 L769:N770 L796:N797 L823:N824 L850:N851 L877:N878 L904:N905 L931:N932 L958:N959 L985:N986 L1012:N1013 L1039:N1040 L1066:N1067 L1093:N1094 L1120:N1121 L1147:N1148 L1174:N1175 L1201:N1202 L1228:N1229 L1255:N1256 L1282:N1283 L1309:N1310 L1336:N1337 L1363:N1364 L1390:N1391 A44:V50 A71:V77 A98:V104 A125:V131 A152:V158 A179:V185 A206:V212 A233:V239 A260:V266 A287:V293 A314:V320 A341:V347 A368:V374 A395:V401 A422:V428 A449:V455 A476:V482 A503:V509 A530:V536 A557:V563 A584:V590 A611:V617 A638:V644 A665:V671 A692:V698 A719:V725 A746:V752 A773:V779 A800:V806 A827:V833 A854:V860 A881:V887 A908:V914 A935:V941 A962:V968 A989:V995 A1016:V1022 A1043:V1049 A1070:V1076 A1097:V1103 A1124:V1130 A1151:V1157 A1178:V1184 A1205:V1211 A1232:V1238 A1259:V1265 A1286:V1292 A1313:V1319 A1340:V1346 A1367:V1373 A1394:V1400 A42:N43 A69:N70 A96:N97 A123:N124 A150:N151 A177:N178 A204:N205 A231:N232 A258:N259 A285:N286 A312:N313 A339:N340 A366:N367 A393:N394 A420:N421 A447:N448 A474:N475 A501:N502 A528:N529 A555:N556 A582:N583 A609:N610 A636:N637 A663:N664 A690:N691 A717:N718 A744:N745 A771:N772 A798:N799 A825:N826 A852:N853 A879:N880 A906:N907 A933:N934 A960:N961 A987:N988 A1014:N1015 A1041:N1042 A1068:N1069 A1095:N1096 A1122:N1123 A1149:N1150 A1176:N1177 A1203:N1204 A1230:N1231 A1257:N1258 A1284:N1285 A1311:N1312 A1338:N1339 A1365:N1366 A1392:N1393 P38:P43 P65:P70 P92:P97 P119:P124 P146:P151 P173:P178 P200:P205 P227:P232 P254:P259 P281:P286 P308:P313 P335:P340 P362:P367 P389:P394 P416:P421 P443:P448 P470:P475 P497:P502 P524:P529 P551:P556 P578:P583 P605:P610 P632:P637 P659:P664 P686:P691 P713:P718 P740:P745 P767:P772 P794:P799 P821:P826 P848:P853 P875:P880 P902:P907 P929:P934 P956:P961 P983:P988 P1010:P1015 P1037:P1042 P1064:P1069 P1091:P1096 P1118:P1123 P1145:P1150 P1172:P1177 P1199:P1204 P1226:P1231 P1253:P1258 P1280:P1285 P1307:P1312 P1334:P1339 P1361:P1366 P1388:P1393 N38:O38 N65:O65 N92:O92 N119:O119 N146:O146 N173:O173 N200:O200 N227:O227 N254:O254 N281:O281 N308:O308 N335:O335 N362:O362 N389:O389 N416:O416 N443:O443 N470:O470 N497:O497 N524:O524 N551:O551 N578:O578 N605:O605 N632:O632 N659:O659 N686:O686 N713:O713 N740:O740 N767:O767 N794:O794 N821:O821 N848:O848 N875:O875 N902:O902 N929:O929 N956:O956 N983:O983 N1010:O1010 N1037:O1037 N1064:O1064 N1091:O1091 N1118:O1118 N1145:O1145 N1172:O1172 N1199:O1199 N1226:O1226 N1253:O1253 N1280:O1280 N1307:O1307 N1334:O1334 N1361:O1361 N1388:O1388 N36:P37 N63:P64 N90:P91 N117:P118 N144:P145 N171:P172 N198:P199 N225:P226 N252:P253 N279:P280 N306:P307 N333:P334 N360:P361 N387:P388 N414:P415 N441:P442 N468:P469 N495:P496 N522:P523 N549:P550 N576:P577 N603:P604 N630:P631 N657:P658 N684:P685 N711:P712 N738:P739 N765:P766 N792:P793 N819:P820 N846:P847 N873:P874 N900:P901 N927:P928 N954:P955 N981:P982 N1008:P1009 N1035:P1036 N1062:P1063 N1089:P1090 N1116:P1117 N1143:P1144 N1170:P1171 N1197:P1198 N1224:P1225 N1251:P1252 N1278:P1279 N1305:P1306 N1332:P1333 N1359:P1360 N1386:P1387 A1429:Q1429 A1456:Q1456 A1483:Q1483 A1510:Q1510 A1537:Q1537 A1564:Q1564 A1591:Q1591 A1618:Q1618 A1645:Q1645 A1672:Q1672 A1699:Q1699 A1726:Q1726 A1753:Q1753 A1780:Q1780 A1807:Q1807 A1834:Q1834 A1861:Q1861 A1888:Q1888 A1915:Q1915 A1942:Q1942 A1969:Q1969 A1996:Q1996 A2023:Q2023 A2050:Q2050 A2077:Q2077 A2104:Q2104 A2131:Q2131 A2158:Q2158 A2185:Q2185 A2212:Q2212 A2239:Q2239 A2266:Q2266 A2293:Q2293 A2320:Q2320 A2347:Q2347 A2374:Q2374 A2401:Q2401 A2428:Q2428 A2455:Q2455 A2482:Q2482 A2509:Q2509 A2536:Q2536 A2563:Q2563 A2590:Q2590 A2617:Q2617 A2644:Q2644 A2671:Q2671 A2698:Q2698 A1428:R1428 A1455:R1455 A1482:R1482 A1509:R1509 A1536:R1536 A1563:R1563 A1590:R1590 A1617:R1617 A1644:R1644 A1671:R1671 A1698:R1698 A1725:R1725 A1752:R1752 A1779:R1779 A1806:R1806 A1833:R1833 A1860:R1860 A1887:R1887 A1914:R1914 A1941:R1941 A1968:R1968 A1995:R1995 A2022:R2022 A2049:R2049 A2076:R2076 A2103:R2103 A2130:R2130 A2157:R2157 A2184:R2184 A2211:R2211 A2238:R2238 A2265:R2265 A2292:R2292 A2319:R2319 A2346:R2346 A2373:R2373 A2400:R2400 A2427:R2427 A2454:R2454 A2481:R2481 A2508:R2508 A2535:R2535 A2562:R2562 A2589:R2589 A2616:R2616 A2643:R2643 A2670:R2670 A2697:R2697 A1405:V1412 A1432:V1439 A1459:V1466 A1486:V1493 A1513:V1520 A1540:V1547 A1567:V1574 A1594:V1601 A1621:V1628 A1648:V1655 A1675:V1682 A1702:V1709 A1729:V1736 A1756:V1763 A1783:V1790 A1810:V1817 A1837:V1844 A1864:V1871 A1891:V1898 A1918:V1925 A1945:V1952 A1972:V1979 A1999:V2006 A2026:V2033 A2053:V2060 A2080:V2087 A2107:V2114 A2134:V2141 A2161:V2168 A2188:V2195 A2215:V2222 A2242:V2249 A2269:V2276 A2296:V2303 A2323:V2330 A2350:V2357 A2377:V2384 A2404:V2411 A2431:V2438 A2458:V2465 A2485:V2492 A2512:V2519 A2539:V2546 A2566:V2573 A2593:V2600 A2620:V2627 A2647:V2654 A2674:V2681 A1413:K1418 A1440:K1445 A1467:K1472 A1494:K1499 A1521:K1526 A1548:K1553 A1575:K1580 A1602:K1607 A1629:K1634 A1656:K1661 A1683:K1688 A1710:K1715 A1737:K1742 A1764:K1769 A1791:K1796 A1818:K1823 A1845:K1850 A1872:K1877 A1899:K1904 A1926:K1931 A1953:K1958 A1980:K1985 A2007:K2012 A2034:K2039 A2061:K2066 A2088:K2093 A2115:K2120 A2142:K2147 A2169:K2174 A2196:K2201 A2223:K2228 A2250:K2255 A2277:K2282 A2304:K2309 A2331:K2336 A2358:K2363 A2385:K2390 A2412:K2417 A2439:K2444 A2466:K2471 A2493:K2498 A2520:K2525 A2547:K2552 A2574:K2579 A2601:K2606 A2628:K2633 A2655:K2660 A2682:K2687 Q1420 Q1447 Q1474 Q1501 Q1528 Q1555 Q1582 Q1609 Q1636 Q1663 Q1690 Q1717 Q1744 Q1771 Q1798 Q1825 Q1852 Q1879 Q1906 Q1933 Q1960 Q1987 Q2014 Q2041 Q2068 Q2095 Q2122 Q2149 Q2176 Q2203 Q2230 Q2257 Q2284 Q2311 Q2338 Q2365 Q2392 Q2419 Q2446 Q2473 Q2500 Q2527 Q2554 Q2581 Q2608 Q2635 Q2662 Q2689 Q1413:V1419 Q1440:V1446 Q1467:V1473 Q1494:V1500 Q1521:V1527 Q1548:V1554 Q1575:V1581 Q1602:V1608 Q1629:V1635 Q1656:V1662 Q1683:V1689 Q1710:V1716 Q1737:V1743 Q1764:V1770 Q1791:V1797 Q1818:V1824 Q1845:V1851 Q1872:V1878 Q1899:V1905 Q1926:V1932 Q1953:V1959 Q1980:V1986 Q2007:V2013 Q2034:V2040 Q2061:V2067 Q2088:V2094 Q2115:V2121 Q2142:V2148 Q2169:V2175 Q2196:V2202 Q2223:V2229 Q2250:V2256 Q2277:V2283 Q2304:V2310 Q2331:V2337 Q2358:V2364 Q2385:V2391 Q2412:V2418 Q2439:V2445 Q2466:V2472 Q2493:V2499 Q2520:V2526 Q2547:V2553 Q2574:V2580 Q2601:V2607 Q2628:V2634 Q2655:V2661 Q2682:V2688 S1420:V1420 S1447:V1447 S1474:V1474 S1501:V1501 S1528:V1528 S1555:V1555 S1582:V1582 S1609:V1609 S1636:V1636 S1663:V1663 S1690:V1690 S1717:V1717 S1744:V1744 S1771:V1771 S1798:V1798 S1825:V1825 S1852:V1852 S1879:V1879 S1906:V1906 S1933:V1933 S1960:V1960 S1987:V1987 S2014:V2014 S2041:V2041 S2068:V2068 S2095:V2095 S2122:V2122 S2149:V2149 S2176:V2176 S2203:V2203 S2230:V2230 S2257:V2257 S2284:V2284 S2311:V2311 S2338:V2338 S2365:V2365 S2392:V2392 S2419:V2419 S2446:V2446 S2473:V2473 S2500:V2500 S2527:V2527 S2554:V2554 S2581:V2581 S2608:V2608 S2635:V2635 S2662:V2662 S2689:V2689 A1430:R1431 A1457:R1458 A1484:R1485 A1511:R1512 A1538:R1539 A1565:R1566 A1592:R1593 A1619:R1620 A1646:R1647 A1673:R1674 A1700:R1701 A1727:R1728 A1754:R1755 A1781:R1782 A1808:R1809 A1835:R1836 A1862:R1863 A1889:R1890 A1916:R1917 A1943:R1944 A1970:R1971 A1997:R1998 A2024:R2025 A2051:R2052 A2078:R2079 A2105:R2106 A2132:R2133 A2159:R2160 A2186:R2187 A2213:R2214 A2240:R2241 A2267:R2268 A2294:R2295 A2321:R2322 A2348:R2349 A2375:R2376 A2402:R2403 A2429:R2430 A2456:R2457 A2483:R2484 A2510:R2511 A2537:R2538 A2564:R2565 A2591:R2592 A2618:R2619 A2645:R2646 A2672:R2673 A2699:R2700 O1417:O1420 O1444:O1447 O1471:O1474 O1498:O1501 O1525:O1528 O1552:O1555 O1579:O1582 O1606:O1609 O1633:O1636 O1660:O1663 O1687:O1690 O1714:O1717 O1741:O1744 O1768:O1771 O1795:O1798 O1822:O1825 O1849:O1852 O1876:O1879 O1903:O1906 O1930:O1933 O1957:O1960 O1984:O1987 O2011:O2014 O2038:O2041 O2065:O2068 O2092:O2095 O2119:O2122 O2146:O2149 O2173:O2176 O2200:O2203 O2227:O2230 O2254:O2257 O2281:O2284 O2308:O2311 O2335:O2338 O2362:O2365 O2389:O2392 O2416:O2419 O2443:O2446 O2470:O2473 O2497:O2500 O2524:O2527 O2551:O2554 O2578:O2581 O2605:O2608 O2632:O2635 O2659:O2662 O2686:O2689 L1416:O1416 L1443:O1443 L1470:O1470 L1497:O1497 L1524:O1524 L1551:O1551 L1578:O1578 L1605:O1605 L1632:O1632 L1659:O1659 L1686:O1686 L1713:O1713 L1740:O1740 L1767:O1767 L1794:O1794 L1821:O1821 L1848:O1848 L1875:O1875 L1902:O1902 L1929:O1929 L1956:O1956 L1983:O1983 L2010:O2010 L2037:O2037 L2064:O2064 L2091:O2091 L2118:O2118 L2145:O2145 L2172:O2172 L2199:O2199 L2226:O2226 L2253:O2253 L2280:O2280 L2307:O2307 L2334:O2334 L2361:O2361 L2388:O2388 L2415:O2415 L2442:O2442 L2469:O2469 L2496:O2496 L2523:O2523 L2550:O2550 L2577:O2577 L2604:O2604 L2631:O2631 L2658:O2658 L2685:O2685 L1417:N1418 L1444:N1445 L1471:N1472 L1498:N1499 L1525:N1526 L1552:N1553 L1579:N1580 L1606:N1607 L1633:N1634 L1660:N1661 L1687:N1688 L1714:N1715 L1741:N1742 L1768:N1769 L1795:N1796 L1822:N1823 L1849:N1850 L1876:N1877 L1903:N1904 L1930:N1931 L1957:N1958 L1984:N1985 L2011:N2012 L2038:N2039 L2065:N2066 L2092:N2093 L2119:N2120 L2146:N2147 L2173:N2174 L2200:N2201 L2227:N2228 L2254:N2255 L2281:N2282 L2308:N2309 L2335:N2336 L2362:N2363 L2389:N2390 L2416:N2417 L2443:N2444 L2470:N2471 L2497:N2498 L2524:N2525 L2551:N2552 L2578:N2579 L2605:N2606 L2632:N2633 L2659:N2660 L2686:N2687 A1421:V1427 A1448:V1454 A1475:V1481 A1502:V1508 A1529:V1535 A1556:V1562 A1583:V1589 A1610:V1616 A1637:V1643 A1664:V1670 A1691:V1697 A1718:V1724 A1745:V1751 A1772:V1778 A1799:V1805 A1826:V1832 A1853:V1859 A1880:V1886 A1907:V1913 A1934:V1940 A1961:V1967 A1988:V1994 A2015:V2021 A2042:V2048 A2069:V2075 A2096:V2102 A2123:V2129 A2150:V2156 A2177:V2183 A2204:V2210 A2231:V2237 A2258:V2264 A2285:V2291 A2312:V2318 A2339:V2345 A2366:V2372 A2393:V2399 A2420:V2426 A2447:V2453 A2474:V2480 A2501:V2507 A2528:V2534 A2555:V2561 A2582:V2588 A2609:V2615 A2636:V2642 A2663:V2669 A2690:V2696 A1419:N1420 A1446:N1447 A1473:N1474 A1500:N1501 A1527:N1528 A1554:N1555 A1581:N1582 A1608:N1609 A1635:N1636 A1662:N1663 A1689:N1690 A1716:N1717 A1743:N1744 A1770:N1771 A1797:N1798 A1824:N1825 A1851:N1852 A1878:N1879 A1905:N1906 A1932:N1933 A1959:N1960 A1986:N1987 A2013:N2014 A2040:N2041 A2067:N2068 A2094:N2095 A2121:N2122 A2148:N2149 A2175:N2176 A2202:N2203 A2229:N2230 A2256:N2257 A2283:N2284 A2310:N2311 A2337:N2338 A2364:N2365 A2391:N2392 A2418:N2419 A2445:N2446 A2472:N2473 A2499:N2500 A2526:N2527 A2553:N2554 A2580:N2581 A2607:N2608 A2634:N2635 A2661:N2662 A2688:N2689 P1415:P1420 P1442:P1447 P1469:P1474 P1496:P1501 P1523:P1528 P1550:P1555 P1577:P1582 P1604:P1609 P1631:P1636 P1658:P1663 P1685:P1690 P1712:P1717 P1739:P1744 P1766:P1771 P1793:P1798 P1820:P1825 P1847:P1852 P1874:P1879 P1901:P1906 P1928:P1933 P1955:P1960 P1982:P1987 P2009:P2014 P2036:P2041 P2063:P2068 P2090:P2095 P2117:P2122 P2144:P2149 P2171:P2176 P2198:P2203 P2225:P2230 P2252:P2257 P2279:P2284 P2306:P2311 P2333:P2338 P2360:P2365 P2387:P2392 P2414:P2419 P2441:P2446 P2468:P2473 P2495:P2500 P2522:P2527 P2549:P2554 P2576:P2581 P2603:P2608 P2630:P2635 P2657:P2662 P2684:P2689 N1415:O1415 N1442:O1442 N1469:O1469 N1496:O1496 N1523:O1523 N1550:O1550 N1577:O1577 N1604:O1604 N1631:O1631 N1658:O1658 N1685:O1685 N1712:O1712 N1739:O1739 N1766:O1766 N1793:O1793 N1820:O1820 N1847:O1847 N1874:O1874 N1901:O1901 N1928:O1928 N1955:O1955 N1982:O1982 N2009:O2009 N2036:O2036 N2063:O2063 N2090:O2090 N2117:O2117 N2144:O2144 N2171:O2171 N2198:O2198 N2225:O2225 N2252:O2252 N2279:O2279 N2306:O2306 N2333:O2333 N2360:O2360 N2387:O2387 N2414:O2414 N2441:O2441 N2468:O2468 N2495:O2495 N2522:O2522 N2549:O2549 N2576:O2576 N2603:O2603 N2630:O2630 N2657:O2657 N2684:O2684 N1413:P1414 N1440:P1441 N1467:P1468 N1494:P1495 N1521:P1522 N1548:P1549 N1575:P1576 N1602:P1603 N1629:P1630 N1656:P1657 N1683:P1684 N1710:P1711 N1737:P1738 N1764:P1765 N1791:P1792 N1818:P1819 N1845:P1846 N1872:P1873 N1899:P1900 N1926:P1927 N1953:P1954 N1980:P1981 N2007:P2008 N2034:P2035 N2061:P2062 N2088:P2089 N2115:P2116 N2142:P2143 N2169:P2170 N2196:P2197 N2223:P2224 N2250:P2251 N2277:P2278 N2304:P2305 N2331:P2332 N2358:P2359 N2385:P2386 N2412:P2413 N2439:P2440 N2466:P2467 N2493:P2494 N2520:P2521 N2547:P2548 N2574:P2575 N2601:P2602 N2628:P2629 N2655:P2656 N2682:P2683 L36:M38 L63:M65 L90:M92 L117:M119 L144:M146 L171:M173 L198:M200 L225:M227 L252:M254 L279:M281 L306:M308 L333:M335 L360:M362 L387:M389 L414:M416 L441:M443 L468:M470 L495:M497 L522:M524 L549:M551 L576:M578 L603:M605 L630:M632 L657:M659 L684:M686 L711:M713 L738:M740 L765:M767 L792:M794 L819:M821 L846:M848 L873:M875 L900:M902 L927:M929 L954:M956 L981:M983 L1008:M1010 L1035:M1037 L1062:M1064 L1089:M1091 L1116:M1118 L1143:M1145 L1170:M1172 L1197:M1199 L1224:M1226 L1251:M1253 L1278:M1280 L1305:M1307 L1332:M1334 L1359:M1361 L1386:M1388 L1413:M1415 L1440:M1442 L1467:M1469 L1494:M1496 L1521:M1523 L1548:M1550 L1575:M1577 L1602:M1604 L1629:M1631 L1656:M1658 L1683:M1685 L1710:M1712 L1737:M1739 L1764:M1766 L1791:M1793 L1818:M1820 L1845:M1847 L1872:M1874 L1899:M1901 L1926:M1928 L1953:M1955 L1980:M1982 L2007:M2009 L2034:M2036 L2061:M2063 L2088:M2090 L2115:M2117 L2142:M2144 L2169:M2171 L2196:M2198 L2223:M2225 L2250:M2252 L2277:M2279 L2304:M2306 L2331:M2333 L2358:M2360 L2385:M2387 L2412:M2414 L2439:M2441 L2466:M2468 L2493:M2495 L2520:M2522 L2547:M2549 L2574:M2576 L2601:M2603 L2628:M2630 L2655:M2657 L2682:M2684 N16 A16:L18 N17:V18">
    <cfRule type="expression" dxfId="5" priority="2485">
      <formula>ISERROR(A1)</formula>
    </cfRule>
  </conditionalFormatting>
  <conditionalFormatting sqref="H9:H11 M9:M11 H36:H38 H63:H65 H90:H92 H117:H119 H144:H146 H171:H173 H198:H200 H225:H227 H252:H254 H279:H281 H306:H308 H333:H335 H360:H362 H387:H389 H414:H416 H441:H443 H468:H470 H495:H497 H522:H524 H549:H551 H576:H578 H603:H605 H630:H632 H657:H659 H684:H686 H711:H713 H738:H740 H765:H767 H792:H794 H819:H821 H846:H848 H873:H875 H900:H902 H927:H929 H954:H956 H981:H983 H1008:H1010 H1035:H1037 H1062:H1064 H1089:H1091 H1116:H1118 H1143:H1145 H1170:H1172 H1197:H1199 H1224:H1226 H1251:H1253 H1278:H1280 H1305:H1307 H1332:H1334 H1359:H1361 H1386:H1388 H1413:H1415 H1440:H1442 H1467:H1469 H1494:H1496 H1521:H1523 H1548:H1550 H1575:H1577 H1602:H1604 H1629:H1631 H1656:H1658 H1683:H1685 H1710:H1712 H1737:H1739 H1764:H1766 H1791:H1793 H1818:H1820 H1845:H1847 H1872:H1874 H1899:H1901 H1926:H1928 H1953:H1955 H1980:H1982 H2007:H2009 H2034:H2036 H2061:H2063 H2088:H2090 H2115:H2117 H2142:H2144 H2169:H2171 H2196:H2198 H2223:H2225 H2250:H2252 H2277:H2279 H2304:H2306 H2331:H2333 H2358:H2360 H2385:H2387 H2412:H2414 H2439:H2441 H2466:H2468 H2493:H2495 H2520:H2522 H2547:H2549 H2574:H2576 H2601:H2603 H2628:H2630 H2655:H2657 H2682:H2684 M36:M38 M63:M65 M90:M92 M117:M119 M144:M146 M171:M173 M198:M200 M225:M227 M252:M254 M279:M281 M306:M308 M333:M335 M360:M362 M387:M389 M414:M416 M441:M443 M468:M470 M495:M497 M522:M524 M549:M551 M576:M578 M603:M605 M630:M632 M657:M659 M684:M686 M711:M713 M738:M740 M765:M767 M792:M794 M819:M821 M846:M848 M873:M875 M900:M902 M927:M929 M954:M956 M981:M983 M1008:M1010 M1035:M1037 M1062:M1064 M1089:M1091 M1116:M1118 M1143:M1145 M1170:M1172 M1197:M1199 M1224:M1226 M1251:M1253 M1278:M1280 M1305:M1307 M1332:M1334 M1359:M1361 M1386:M1388 M1413:M1415 M1440:M1442 M1467:M1469 M1494:M1496 M1521:M1523 M1548:M1550 M1575:M1577 M1602:M1604 M1629:M1631 M1656:M1658 M1683:M1685 M1710:M1712 M1737:M1739 M1764:M1766 M1791:M1793 M1818:M1820 M1845:M1847 M1872:M1874 M1899:M1901 M1926:M1928 M1953:M1955 M1980:M1982 M2007:M2009 M2034:M2036 M2061:M2063 M2088:M2090 M2115:M2117 M2142:M2144 M2169:M2171 M2196:M2198 M2223:M2225 M2250:M2252 M2277:M2279 M2304:M2306 M2331:M2333 M2358:M2360 M2385:M2387 M2412:M2414 M2439:M2441 M2466:M2468 M2493:M2495 M2520:M2522 M2547:M2549 M2574:M2576 M2601:M2603 M2628:M2630 M2655:M2657 M2682:M2684">
    <cfRule type="cellIs" dxfId="4" priority="2484" operator="greaterThan">
      <formula>0</formula>
    </cfRule>
  </conditionalFormatting>
  <conditionalFormatting sqref="P18 P45 P72 P99 P126 P153 P180 P207 P234 P261 P288 P315 P342 P369 P396 P423 P450 P477 P504 P531 P558 P585 P612 P639 P666 P693 P720 P747 P774 P801 P828 P855 P882 P909 P936 P963 P990 P1017 P1044 P1071 P1098 P1125 P1152 P1179 P1206 P1233 P1260 P1287 P1314 P1341 P1368 P1395 P1422 P1449 P1476 P1503 P1530 P1557 P1584 P1611 P1638 P1665 P1692 P1719 P1746 P1773 P1800 P1827 P1854 P1881 P1908 P1935 P1962 P1989 P2016 P2043 P2070 P2097 P2124 P2151 P2178 P2205 P2232 P2259 P2286 P2313 P2340 P2367 P2394 P2421 P2448 P2475 P2502 P2529 P2556 P2583 P2610 P2637 P2664 P2691">
    <cfRule type="cellIs" dxfId="3" priority="804" operator="equal">
      <formula>0</formula>
    </cfRule>
  </conditionalFormatting>
  <conditionalFormatting sqref="G15:I16 L15:N15 P12:P16 G42:I43 G69:I70 G96:I97 G123:I124 G150:I151 G177:I178 G204:I205 G231:I232 G258:I259 G285:I286 G312:I313 G339:I340 G366:I367 G393:I394 G420:I421 G447:I448 G474:I475 G501:I502 G528:I529 G555:I556 G582:I583 G609:I610 G636:I637 G663:I664 G690:I691 G717:I718 G744:I745 G771:I772 G798:I799 G825:I826 G852:I853 G879:I880 G906:I907 G933:I934 G960:I961 G987:I988 G1014:I1015 G1041:I1042 G1068:I1069 G1095:I1096 G1122:I1123 G1149:I1150 G1176:I1177 G1203:I1204 G1230:I1231 G1257:I1258 G1284:I1285 G1311:I1312 G1338:I1339 G1365:I1366 G1392:I1393 G1419:I1420 G1446:I1447 G1473:I1474 G1500:I1501 G1527:I1528 G1554:I1555 G1581:I1582 G1608:I1609 G1635:I1636 G1662:I1663 G1689:I1690 G1716:I1717 G1743:I1744 G1770:I1771 G1797:I1798 G1824:I1825 G1851:I1852 G1878:I1879 G1905:I1906 G1932:I1933 G1959:I1960 G1986:I1987 G2013:I2014 G2040:I2041 G2067:I2068 G2094:I2095 G2121:I2122 G2148:I2149 G2175:I2176 G2202:I2203 G2229:I2230 G2256:I2257 G2283:I2284 G2310:I2311 G2337:I2338 G2364:I2365 G2391:I2392 G2418:I2419 G2445:I2446 G2472:I2473 G2499:I2500 G2526:I2527 G2553:I2554 G2580:I2581 G2607:I2608 G2634:I2635 G2661:I2662 G2688:I2689 L42:N43 L69:N70 L96:N97 L123:N124 L150:N151 L177:N178 L204:N205 L231:N232 L258:N259 L285:N286 L312:N313 L339:N340 L366:N367 L393:N394 L420:N421 L447:N448 L474:N475 L501:N502 L528:N529 L555:N556 L582:N583 L609:N610 L636:N637 L663:N664 L690:N691 L717:N718 L744:N745 L771:N772 L798:N799 L825:N826 L852:N853 L879:N880 L906:N907 L933:N934 L960:N961 L987:N988 L1014:N1015 L1041:N1042 L1068:N1069 L1095:N1096 L1122:N1123 L1149:N1150 L1176:N1177 L1203:N1204 L1230:N1231 L1257:N1258 L1284:N1285 L1311:N1312 L1338:N1339 L1365:N1366 L1392:N1393 L1419:N1420 L1446:N1447 L1473:N1474 L1500:N1501 L1527:N1528 L1554:N1555 L1581:N1582 L1608:N1609 L1635:N1636 L1662:N1663 L1689:N1690 L1716:N1717 L1743:N1744 L1770:N1771 L1797:N1798 L1824:N1825 L1851:N1852 L1878:N1879 L1905:N1906 L1932:N1933 L1959:N1960 L1986:N1987 L2013:N2014 L2040:N2041 L2067:N2068 L2094:N2095 L2121:N2122 L2148:N2149 L2175:N2176 L2202:N2203 L2229:N2230 L2256:N2257 L2283:N2284 L2310:N2311 L2337:N2338 L2364:N2365 L2391:N2392 L2418:N2419 L2445:N2446 L2472:N2473 L2499:N2500 L2526:N2527 L2553:N2554 L2580:N2581 L2607:N2608 L2634:N2635 L2661:N2662 L2688:N2689 P39:P43 P66:P70 P93:P97 P120:P124 P147:P151 P174:P178 P201:P205 P228:P232 P255:P259 P282:P286 P309:P313 P336:P340 P363:P367 P390:P394 P417:P421 P444:P448 P471:P475 P498:P502 P525:P529 P552:P556 P579:P583 P606:P610 P633:P637 P660:P664 P687:P691 P714:P718 P741:P745 P768:P772 P795:P799 P822:P826 P849:P853 P876:P880 P903:P907 P930:P934 P957:P961 P984:P988 P1011:P1015 P1038:P1042 P1065:P1069 P1092:P1096 P1119:P1123 P1146:P1150 P1173:P1177 P1200:P1204 P1227:P1231 P1254:P1258 P1281:P1285 P1308:P1312 P1335:P1339 P1362:P1366 P1389:P1393 P1416:P1420 P1443:P1447 P1470:P1474 P1497:P1501 P1524:P1528 P1551:P1555 P1578:P1582 P1605:P1609 P1632:P1636 P1659:P1663 P1686:P1690 P1713:P1717 P1740:P1744 P1767:P1771 P1794:P1798 P1821:P1825 P1848:P1852 P1875:P1879 P1902:P1906 P1929:P1933 P1956:P1960 P1983:P1987 P2010:P2014 P2037:P2041 P2064:P2068 P2091:P2095 P2118:P2122 P2145:P2149 P2172:P2176 P2199:P2203 P2226:P2230 P2253:P2257 P2280:P2284 P2307:P2311 P2334:P2338 P2361:P2365 P2388:P2392 P2415:P2419 P2442:P2446 P2469:P2473 P2496:P2500 P2523:P2527 P2550:P2554 P2577:P2581 P2604:P2608 P2631:P2635 P2658:P2662 P2685:P2689 L16 N16">
    <cfRule type="cellIs" dxfId="2" priority="701" operator="equal">
      <formula>0</formula>
    </cfRule>
  </conditionalFormatting>
  <conditionalFormatting sqref="M16:M18">
    <cfRule type="expression" dxfId="1" priority="2">
      <formula>ISERROR(M16)</formula>
    </cfRule>
  </conditionalFormatting>
  <conditionalFormatting sqref="M16">
    <cfRule type="cellIs" dxfId="0" priority="1" operator="equal">
      <formula>0</formula>
    </cfRule>
  </conditionalFormatting>
  <printOptions horizontalCentered="1" verticalCentered="1"/>
  <pageMargins left="0.5" right="0.5" top="0.5" bottom="0.5" header="0.30000000000000004" footer="0.30000000000000004"/>
  <pageSetup paperSize="9" orientation="landscape" horizontalDpi="4294967292" verticalDpi="4294967292"/>
  <headerFooter>
    <oddFooter>&amp;C&amp;"Kruti Dev 010,Regular"&amp;11ijh{kk ifj.kke ftyk f'k{kk vf/kdkjh }kjk vuqeksnu ds i'pkr gh ekU; gksxk</oddFooter>
  </headerFooter>
  <drawing r:id="rId1"/>
  <legacyDrawing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result aggregate</vt:lpstr>
      <vt:lpstr>result subject-wise</vt:lpstr>
      <vt:lpstr>full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KAVITA FADNAVIS</cp:lastModifiedBy>
  <cp:lastPrinted>2013-02-11T18:13:12Z</cp:lastPrinted>
  <dcterms:created xsi:type="dcterms:W3CDTF">1996-10-14T23:33:28Z</dcterms:created>
  <dcterms:modified xsi:type="dcterms:W3CDTF">2016-01-08T12:13:31Z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